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ecil\OneDrive\Skrivebord\Speciale\"/>
    </mc:Choice>
  </mc:AlternateContent>
  <xr:revisionPtr revIDLastSave="0" documentId="8_{90AF2E1E-7C27-4EE9-AC3C-0DA3181FF892}" xr6:coauthVersionLast="47" xr6:coauthVersionMax="47" xr10:uidLastSave="{00000000-0000-0000-0000-000000000000}"/>
  <bookViews>
    <workbookView xWindow="-110" yWindow="-110" windowWidth="19420" windowHeight="10300" activeTab="1" xr2:uid="{7726324B-C3BD-DB47-A856-95F5CE124D06}"/>
  </bookViews>
  <sheets>
    <sheet name="Data" sheetId="1" r:id="rId1"/>
    <sheet name="Teste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S23" i="2" l="1"/>
  <c r="BT23" i="2"/>
  <c r="BU23" i="2"/>
  <c r="BV23" i="2"/>
  <c r="BW23" i="2"/>
  <c r="BX23" i="2"/>
  <c r="BY23" i="2"/>
  <c r="BZ23" i="2"/>
  <c r="CA23" i="2"/>
  <c r="CB23" i="2"/>
  <c r="CC23" i="2"/>
  <c r="CD23" i="2"/>
  <c r="CE23" i="2"/>
  <c r="CF23" i="2"/>
  <c r="CG23" i="2"/>
  <c r="CH23" i="2"/>
  <c r="CI23" i="2"/>
  <c r="CJ23" i="2"/>
  <c r="CK23" i="2"/>
  <c r="BR23" i="2"/>
  <c r="BW16" i="2"/>
  <c r="BX16" i="2"/>
  <c r="BY16" i="2"/>
  <c r="BZ16" i="2"/>
  <c r="CA16" i="2"/>
  <c r="CB16" i="2"/>
  <c r="CC16" i="2"/>
  <c r="CD16" i="2"/>
  <c r="CE16" i="2"/>
  <c r="CF16" i="2"/>
  <c r="CG16" i="2"/>
  <c r="CH16" i="2"/>
  <c r="CI16" i="2"/>
  <c r="CJ16" i="2"/>
  <c r="CK16" i="2"/>
  <c r="BS16" i="2"/>
  <c r="BT16" i="2"/>
  <c r="BU16" i="2"/>
  <c r="BV16" i="2"/>
  <c r="BR16" i="2"/>
  <c r="BR40" i="2"/>
  <c r="BR41" i="2" s="1"/>
  <c r="BV45" i="2"/>
  <c r="BW45" i="2"/>
  <c r="BX45" i="2"/>
  <c r="BY45" i="2"/>
  <c r="BZ45" i="2"/>
  <c r="CA45" i="2"/>
  <c r="CB45" i="2"/>
  <c r="CC45" i="2"/>
  <c r="CD45" i="2"/>
  <c r="CE45" i="2"/>
  <c r="CF45" i="2"/>
  <c r="CG45" i="2"/>
  <c r="CH45" i="2"/>
  <c r="CI45" i="2"/>
  <c r="CJ45" i="2"/>
  <c r="CK45" i="2"/>
  <c r="BS45" i="2"/>
  <c r="BT45" i="2"/>
  <c r="BU45" i="2"/>
  <c r="BR45" i="2"/>
  <c r="BR52" i="2"/>
  <c r="BS52" i="2"/>
  <c r="BT52" i="2"/>
  <c r="BU52" i="2"/>
  <c r="BV52" i="2"/>
  <c r="BW52" i="2"/>
  <c r="BX52" i="2"/>
  <c r="BY52" i="2"/>
  <c r="BZ52" i="2"/>
  <c r="CA52" i="2"/>
  <c r="CB52" i="2"/>
  <c r="CC52" i="2"/>
  <c r="CD52" i="2"/>
  <c r="CE52" i="2"/>
  <c r="CF52" i="2"/>
  <c r="CG52" i="2"/>
  <c r="CH52" i="2"/>
  <c r="CI52" i="2"/>
  <c r="CJ52" i="2"/>
  <c r="CK52" i="2"/>
  <c r="CU31" i="2" a="1"/>
  <c r="CU31" i="2" s="1"/>
  <c r="CT31" i="2" a="1"/>
  <c r="CT31" i="2" s="1"/>
  <c r="CU30" i="2"/>
  <c r="BR66" i="2"/>
  <c r="BS66" i="2"/>
  <c r="BT66" i="2"/>
  <c r="BU66" i="2"/>
  <c r="BV66" i="2"/>
  <c r="BW66" i="2"/>
  <c r="BX66" i="2"/>
  <c r="BY66" i="2"/>
  <c r="BZ66" i="2"/>
  <c r="CA66" i="2"/>
  <c r="CB66" i="2"/>
  <c r="CC66" i="2"/>
  <c r="CD66" i="2"/>
  <c r="CE66" i="2"/>
  <c r="CF66" i="2"/>
  <c r="CG66" i="2"/>
  <c r="CH66" i="2"/>
  <c r="CI66" i="2"/>
  <c r="CJ66" i="2"/>
  <c r="CK66" i="2"/>
  <c r="CU26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CT28" i="2"/>
  <c r="CT13" i="2"/>
  <c r="CU13" i="2"/>
  <c r="CU3" i="2"/>
  <c r="CU4" i="2"/>
  <c r="CU5" i="2"/>
  <c r="CU6" i="2"/>
  <c r="CU7" i="2"/>
  <c r="CU8" i="2"/>
  <c r="CU9" i="2"/>
  <c r="CU27" i="2" s="1"/>
  <c r="CU10" i="2"/>
  <c r="CU11" i="2"/>
  <c r="CU12" i="2"/>
  <c r="CU14" i="2"/>
  <c r="CU15" i="2"/>
  <c r="CV15" i="2" s="1"/>
  <c r="CU16" i="2"/>
  <c r="CU17" i="2"/>
  <c r="CU18" i="2"/>
  <c r="CU19" i="2"/>
  <c r="CU20" i="2"/>
  <c r="CU21" i="2"/>
  <c r="CU22" i="2"/>
  <c r="CV13" i="2"/>
  <c r="CV12" i="2"/>
  <c r="CT27" i="2"/>
  <c r="CT26" i="2"/>
  <c r="CT4" i="2"/>
  <c r="CT5" i="2"/>
  <c r="CV5" i="2" s="1"/>
  <c r="CT6" i="2"/>
  <c r="CT7" i="2"/>
  <c r="CT8" i="2"/>
  <c r="CT9" i="2"/>
  <c r="CT10" i="2"/>
  <c r="CT11" i="2"/>
  <c r="CT12" i="2"/>
  <c r="CT14" i="2"/>
  <c r="CT15" i="2"/>
  <c r="CT16" i="2"/>
  <c r="CT17" i="2"/>
  <c r="CT18" i="2"/>
  <c r="CT19" i="2"/>
  <c r="CV19" i="2" s="1"/>
  <c r="CT20" i="2"/>
  <c r="CT21" i="2"/>
  <c r="CT22" i="2"/>
  <c r="CT3" i="2"/>
  <c r="CV3" i="2"/>
  <c r="CV4" i="2"/>
  <c r="CV14" i="2"/>
  <c r="CV21" i="2"/>
  <c r="BX58" i="2"/>
  <c r="BX59" i="2"/>
  <c r="BS68" i="2"/>
  <c r="BT68" i="2"/>
  <c r="BU68" i="2"/>
  <c r="BV68" i="2"/>
  <c r="BW68" i="2"/>
  <c r="BX68" i="2"/>
  <c r="BY68" i="2"/>
  <c r="BZ68" i="2"/>
  <c r="CA68" i="2"/>
  <c r="CB68" i="2"/>
  <c r="CC68" i="2"/>
  <c r="CD68" i="2"/>
  <c r="CE68" i="2"/>
  <c r="CF68" i="2"/>
  <c r="CG68" i="2"/>
  <c r="CH68" i="2"/>
  <c r="CI68" i="2"/>
  <c r="CJ68" i="2"/>
  <c r="CK68" i="2"/>
  <c r="BR68" i="2"/>
  <c r="BS67" i="2"/>
  <c r="BT67" i="2"/>
  <c r="BU67" i="2"/>
  <c r="BV67" i="2"/>
  <c r="BW67" i="2"/>
  <c r="BX67" i="2"/>
  <c r="BY67" i="2"/>
  <c r="BZ67" i="2"/>
  <c r="CA67" i="2"/>
  <c r="CB67" i="2"/>
  <c r="CC67" i="2"/>
  <c r="CD67" i="2"/>
  <c r="CE67" i="2"/>
  <c r="CF67" i="2"/>
  <c r="CG67" i="2"/>
  <c r="CH67" i="2"/>
  <c r="CI67" i="2"/>
  <c r="CJ67" i="2"/>
  <c r="CK67" i="2"/>
  <c r="BR67" i="2"/>
  <c r="AU753" i="2"/>
  <c r="AV753" i="2"/>
  <c r="AW753" i="2"/>
  <c r="AX753" i="2"/>
  <c r="AY753" i="2"/>
  <c r="AZ753" i="2"/>
  <c r="BA753" i="2"/>
  <c r="BB753" i="2"/>
  <c r="BC753" i="2"/>
  <c r="BD753" i="2"/>
  <c r="BE753" i="2"/>
  <c r="BF753" i="2"/>
  <c r="BG753" i="2"/>
  <c r="BH753" i="2"/>
  <c r="BI753" i="2"/>
  <c r="BJ753" i="2"/>
  <c r="BK753" i="2"/>
  <c r="BL753" i="2"/>
  <c r="BM753" i="2"/>
  <c r="BN753" i="2"/>
  <c r="AU754" i="2"/>
  <c r="AV754" i="2"/>
  <c r="AW754" i="2"/>
  <c r="AX754" i="2"/>
  <c r="AY754" i="2"/>
  <c r="AZ754" i="2"/>
  <c r="BA754" i="2"/>
  <c r="BB754" i="2"/>
  <c r="BC754" i="2"/>
  <c r="BD754" i="2"/>
  <c r="BE754" i="2"/>
  <c r="BF754" i="2"/>
  <c r="BG754" i="2"/>
  <c r="BH754" i="2"/>
  <c r="BI754" i="2"/>
  <c r="BJ754" i="2"/>
  <c r="BK754" i="2"/>
  <c r="BL754" i="2"/>
  <c r="BM754" i="2"/>
  <c r="BN754" i="2"/>
  <c r="AU755" i="2"/>
  <c r="AV755" i="2"/>
  <c r="AW755" i="2"/>
  <c r="AX755" i="2"/>
  <c r="AY755" i="2"/>
  <c r="AZ755" i="2"/>
  <c r="BA755" i="2"/>
  <c r="BB755" i="2"/>
  <c r="BC755" i="2"/>
  <c r="BD755" i="2"/>
  <c r="BE755" i="2"/>
  <c r="BF755" i="2"/>
  <c r="BG755" i="2"/>
  <c r="BH755" i="2"/>
  <c r="BI755" i="2"/>
  <c r="BJ755" i="2"/>
  <c r="BK755" i="2"/>
  <c r="BL755" i="2"/>
  <c r="BM755" i="2"/>
  <c r="BN755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BL6" i="2"/>
  <c r="BM6" i="2"/>
  <c r="BN6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BL7" i="2"/>
  <c r="BM7" i="2"/>
  <c r="BN7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BL8" i="2"/>
  <c r="BM8" i="2"/>
  <c r="BN8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BL9" i="2"/>
  <c r="BM9" i="2"/>
  <c r="BN9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BL10" i="2"/>
  <c r="BM10" i="2"/>
  <c r="BN10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BL11" i="2"/>
  <c r="BM11" i="2"/>
  <c r="BN11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BL12" i="2"/>
  <c r="BM12" i="2"/>
  <c r="BN12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BL13" i="2"/>
  <c r="BM13" i="2"/>
  <c r="BN13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BL14" i="2"/>
  <c r="BM14" i="2"/>
  <c r="BN14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BL15" i="2"/>
  <c r="BM15" i="2"/>
  <c r="BN15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BL16" i="2"/>
  <c r="BM16" i="2"/>
  <c r="BN16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BL17" i="2"/>
  <c r="BM17" i="2"/>
  <c r="BN17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BL18" i="2"/>
  <c r="BM18" i="2"/>
  <c r="BN18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BL19" i="2"/>
  <c r="BM19" i="2"/>
  <c r="BN19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BL20" i="2"/>
  <c r="BM20" i="2"/>
  <c r="BN20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BL21" i="2"/>
  <c r="BM21" i="2"/>
  <c r="BN21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BL22" i="2"/>
  <c r="BM22" i="2"/>
  <c r="BN22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BL23" i="2"/>
  <c r="BM23" i="2"/>
  <c r="BN23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BL24" i="2"/>
  <c r="BM24" i="2"/>
  <c r="BN24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BL25" i="2"/>
  <c r="BM25" i="2"/>
  <c r="BN25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BL26" i="2"/>
  <c r="BM26" i="2"/>
  <c r="BN26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BL27" i="2"/>
  <c r="BM27" i="2"/>
  <c r="BN27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BL28" i="2"/>
  <c r="BM28" i="2"/>
  <c r="BN28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BL29" i="2"/>
  <c r="BM29" i="2"/>
  <c r="BN29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BL30" i="2"/>
  <c r="BM30" i="2"/>
  <c r="BN30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BL31" i="2"/>
  <c r="BM31" i="2"/>
  <c r="BN31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BL32" i="2"/>
  <c r="BM32" i="2"/>
  <c r="BN32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BL33" i="2"/>
  <c r="BM33" i="2"/>
  <c r="BN33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BL34" i="2"/>
  <c r="BM34" i="2"/>
  <c r="BN34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BL35" i="2"/>
  <c r="BM35" i="2"/>
  <c r="BN35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BL36" i="2"/>
  <c r="BM36" i="2"/>
  <c r="BN36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BL37" i="2"/>
  <c r="BM37" i="2"/>
  <c r="BN37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BL38" i="2"/>
  <c r="BM38" i="2"/>
  <c r="BN38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BL39" i="2"/>
  <c r="BM39" i="2"/>
  <c r="BN39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BL40" i="2"/>
  <c r="BM40" i="2"/>
  <c r="BN40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BL41" i="2"/>
  <c r="BM41" i="2"/>
  <c r="BN41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BL42" i="2"/>
  <c r="BM42" i="2"/>
  <c r="BN42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BL43" i="2"/>
  <c r="BM43" i="2"/>
  <c r="BN43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BL44" i="2"/>
  <c r="BM44" i="2"/>
  <c r="BN44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BL45" i="2"/>
  <c r="BM45" i="2"/>
  <c r="BN45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BL46" i="2"/>
  <c r="BM46" i="2"/>
  <c r="BN46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BL47" i="2"/>
  <c r="BM47" i="2"/>
  <c r="BN47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BL48" i="2"/>
  <c r="BM48" i="2"/>
  <c r="BN48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BL49" i="2"/>
  <c r="BM49" i="2"/>
  <c r="BN49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BL50" i="2"/>
  <c r="BM50" i="2"/>
  <c r="BN50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BL51" i="2"/>
  <c r="BM51" i="2"/>
  <c r="BN51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BL52" i="2"/>
  <c r="BM52" i="2"/>
  <c r="BN52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BL53" i="2"/>
  <c r="BM53" i="2"/>
  <c r="BN53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BL54" i="2"/>
  <c r="BM54" i="2"/>
  <c r="BN54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BL55" i="2"/>
  <c r="BM55" i="2"/>
  <c r="BN55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BL65" i="2"/>
  <c r="BM65" i="2"/>
  <c r="BN65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BL66" i="2"/>
  <c r="BM66" i="2"/>
  <c r="BN66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BL67" i="2"/>
  <c r="BM67" i="2"/>
  <c r="BN67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BL69" i="2"/>
  <c r="BM69" i="2"/>
  <c r="BN69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BL72" i="2"/>
  <c r="BM72" i="2"/>
  <c r="BN72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BL73" i="2"/>
  <c r="BM73" i="2"/>
  <c r="BN73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BL88" i="2"/>
  <c r="BM88" i="2"/>
  <c r="BN88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BL89" i="2"/>
  <c r="BM89" i="2"/>
  <c r="BN89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BL90" i="2"/>
  <c r="BM90" i="2"/>
  <c r="BN90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BL91" i="2"/>
  <c r="BM91" i="2"/>
  <c r="BN91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BL92" i="2"/>
  <c r="BM92" i="2"/>
  <c r="BN92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BL93" i="2"/>
  <c r="BM93" i="2"/>
  <c r="BN93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BL94" i="2"/>
  <c r="BM94" i="2"/>
  <c r="BN94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BL95" i="2"/>
  <c r="BM95" i="2"/>
  <c r="BN95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BL96" i="2"/>
  <c r="BM96" i="2"/>
  <c r="BN96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BL97" i="2"/>
  <c r="BM97" i="2"/>
  <c r="BN97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BL98" i="2"/>
  <c r="BM98" i="2"/>
  <c r="BN98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BL99" i="2"/>
  <c r="BM99" i="2"/>
  <c r="BN99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BL100" i="2"/>
  <c r="BM100" i="2"/>
  <c r="BN100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BL101" i="2"/>
  <c r="BM101" i="2"/>
  <c r="BN101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BL102" i="2"/>
  <c r="BM102" i="2"/>
  <c r="BN102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BL103" i="2"/>
  <c r="BM103" i="2"/>
  <c r="BN103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BL104" i="2"/>
  <c r="BM104" i="2"/>
  <c r="BN104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BL105" i="2"/>
  <c r="BM105" i="2"/>
  <c r="BN105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BL106" i="2"/>
  <c r="BM106" i="2"/>
  <c r="BN106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BL107" i="2"/>
  <c r="BM107" i="2"/>
  <c r="BN107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BL108" i="2"/>
  <c r="BM108" i="2"/>
  <c r="BN108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N109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BI110" i="2"/>
  <c r="BJ110" i="2"/>
  <c r="BK110" i="2"/>
  <c r="BL110" i="2"/>
  <c r="BM110" i="2"/>
  <c r="BN110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BJ111" i="2"/>
  <c r="BK111" i="2"/>
  <c r="BL111" i="2"/>
  <c r="BM111" i="2"/>
  <c r="BN111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BJ112" i="2"/>
  <c r="BK112" i="2"/>
  <c r="BL112" i="2"/>
  <c r="BM112" i="2"/>
  <c r="BN112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BJ113" i="2"/>
  <c r="BK113" i="2"/>
  <c r="BL113" i="2"/>
  <c r="BM113" i="2"/>
  <c r="BN113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BI114" i="2"/>
  <c r="BJ114" i="2"/>
  <c r="BK114" i="2"/>
  <c r="BL114" i="2"/>
  <c r="BM114" i="2"/>
  <c r="BN114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BI115" i="2"/>
  <c r="BJ115" i="2"/>
  <c r="BK115" i="2"/>
  <c r="BL115" i="2"/>
  <c r="BM115" i="2"/>
  <c r="BN115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BI116" i="2"/>
  <c r="BJ116" i="2"/>
  <c r="BK116" i="2"/>
  <c r="BL116" i="2"/>
  <c r="BM116" i="2"/>
  <c r="BN116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BI117" i="2"/>
  <c r="BJ117" i="2"/>
  <c r="BK117" i="2"/>
  <c r="BL117" i="2"/>
  <c r="BM117" i="2"/>
  <c r="BN117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BI118" i="2"/>
  <c r="BJ118" i="2"/>
  <c r="BK118" i="2"/>
  <c r="BL118" i="2"/>
  <c r="BM118" i="2"/>
  <c r="BN118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BI119" i="2"/>
  <c r="BJ119" i="2"/>
  <c r="BK119" i="2"/>
  <c r="BL119" i="2"/>
  <c r="BM119" i="2"/>
  <c r="BN119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BJ120" i="2"/>
  <c r="BK120" i="2"/>
  <c r="BL120" i="2"/>
  <c r="BM120" i="2"/>
  <c r="BN120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BI121" i="2"/>
  <c r="BJ121" i="2"/>
  <c r="BK121" i="2"/>
  <c r="BL121" i="2"/>
  <c r="BM121" i="2"/>
  <c r="BN121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BI122" i="2"/>
  <c r="BJ122" i="2"/>
  <c r="BK122" i="2"/>
  <c r="BL122" i="2"/>
  <c r="BM122" i="2"/>
  <c r="BN122" i="2"/>
  <c r="AU123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BI123" i="2"/>
  <c r="BJ123" i="2"/>
  <c r="BK123" i="2"/>
  <c r="BL123" i="2"/>
  <c r="BM123" i="2"/>
  <c r="BN123" i="2"/>
  <c r="AU124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BI124" i="2"/>
  <c r="BJ124" i="2"/>
  <c r="BK124" i="2"/>
  <c r="BL124" i="2"/>
  <c r="BM124" i="2"/>
  <c r="BN124" i="2"/>
  <c r="AU125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BI125" i="2"/>
  <c r="BJ125" i="2"/>
  <c r="BK125" i="2"/>
  <c r="BL125" i="2"/>
  <c r="BM125" i="2"/>
  <c r="BN125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BI126" i="2"/>
  <c r="BJ126" i="2"/>
  <c r="BK126" i="2"/>
  <c r="BL126" i="2"/>
  <c r="BM126" i="2"/>
  <c r="BN126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BI127" i="2"/>
  <c r="BJ127" i="2"/>
  <c r="BK127" i="2"/>
  <c r="BL127" i="2"/>
  <c r="BM127" i="2"/>
  <c r="BN127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BI128" i="2"/>
  <c r="BJ128" i="2"/>
  <c r="BK128" i="2"/>
  <c r="BL128" i="2"/>
  <c r="BM128" i="2"/>
  <c r="BN128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BI129" i="2"/>
  <c r="BJ129" i="2"/>
  <c r="BK129" i="2"/>
  <c r="BL129" i="2"/>
  <c r="BM129" i="2"/>
  <c r="BN129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BI130" i="2"/>
  <c r="BJ130" i="2"/>
  <c r="BK130" i="2"/>
  <c r="BL130" i="2"/>
  <c r="BM130" i="2"/>
  <c r="BN130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BI131" i="2"/>
  <c r="BJ131" i="2"/>
  <c r="BK131" i="2"/>
  <c r="BL131" i="2"/>
  <c r="BM131" i="2"/>
  <c r="BN131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BI132" i="2"/>
  <c r="BJ132" i="2"/>
  <c r="BK132" i="2"/>
  <c r="BL132" i="2"/>
  <c r="BM132" i="2"/>
  <c r="BN132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BI133" i="2"/>
  <c r="BJ133" i="2"/>
  <c r="BK133" i="2"/>
  <c r="BL133" i="2"/>
  <c r="BM133" i="2"/>
  <c r="BN133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BI134" i="2"/>
  <c r="BJ134" i="2"/>
  <c r="BK134" i="2"/>
  <c r="BL134" i="2"/>
  <c r="BM134" i="2"/>
  <c r="BN134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BI135" i="2"/>
  <c r="BJ135" i="2"/>
  <c r="BK135" i="2"/>
  <c r="BL135" i="2"/>
  <c r="BM135" i="2"/>
  <c r="BN135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BI136" i="2"/>
  <c r="BJ136" i="2"/>
  <c r="BK136" i="2"/>
  <c r="BL136" i="2"/>
  <c r="BM136" i="2"/>
  <c r="BN136" i="2"/>
  <c r="AU137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BI137" i="2"/>
  <c r="BJ137" i="2"/>
  <c r="BK137" i="2"/>
  <c r="BL137" i="2"/>
  <c r="BM137" i="2"/>
  <c r="BN137" i="2"/>
  <c r="AU138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BI138" i="2"/>
  <c r="BJ138" i="2"/>
  <c r="BK138" i="2"/>
  <c r="BL138" i="2"/>
  <c r="BM138" i="2"/>
  <c r="BN138" i="2"/>
  <c r="AU139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BI139" i="2"/>
  <c r="BJ139" i="2"/>
  <c r="BK139" i="2"/>
  <c r="BL139" i="2"/>
  <c r="BM139" i="2"/>
  <c r="BN139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BI140" i="2"/>
  <c r="BJ140" i="2"/>
  <c r="BK140" i="2"/>
  <c r="BL140" i="2"/>
  <c r="BM140" i="2"/>
  <c r="BN140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N141" i="2"/>
  <c r="AU142" i="2"/>
  <c r="AV142" i="2"/>
  <c r="AW142" i="2"/>
  <c r="AX142" i="2"/>
  <c r="AY142" i="2"/>
  <c r="AZ142" i="2"/>
  <c r="BA142" i="2"/>
  <c r="BB142" i="2"/>
  <c r="BC142" i="2"/>
  <c r="BD142" i="2"/>
  <c r="BE142" i="2"/>
  <c r="BF142" i="2"/>
  <c r="BG142" i="2"/>
  <c r="BH142" i="2"/>
  <c r="BI142" i="2"/>
  <c r="BJ142" i="2"/>
  <c r="BK142" i="2"/>
  <c r="BL142" i="2"/>
  <c r="BM142" i="2"/>
  <c r="BN142" i="2"/>
  <c r="AU143" i="2"/>
  <c r="AV143" i="2"/>
  <c r="AW143" i="2"/>
  <c r="AX143" i="2"/>
  <c r="AY143" i="2"/>
  <c r="AZ143" i="2"/>
  <c r="BA143" i="2"/>
  <c r="BB143" i="2"/>
  <c r="BC143" i="2"/>
  <c r="BD143" i="2"/>
  <c r="BE143" i="2"/>
  <c r="BF143" i="2"/>
  <c r="BG143" i="2"/>
  <c r="BH143" i="2"/>
  <c r="BI143" i="2"/>
  <c r="BJ143" i="2"/>
  <c r="BK143" i="2"/>
  <c r="BL143" i="2"/>
  <c r="BM143" i="2"/>
  <c r="BN143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BI144" i="2"/>
  <c r="BJ144" i="2"/>
  <c r="BK144" i="2"/>
  <c r="BL144" i="2"/>
  <c r="BM144" i="2"/>
  <c r="BN144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BI145" i="2"/>
  <c r="BJ145" i="2"/>
  <c r="BK145" i="2"/>
  <c r="BL145" i="2"/>
  <c r="BM145" i="2"/>
  <c r="BN145" i="2"/>
  <c r="AU146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BI146" i="2"/>
  <c r="BJ146" i="2"/>
  <c r="BK146" i="2"/>
  <c r="BL146" i="2"/>
  <c r="BM146" i="2"/>
  <c r="BN146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BI147" i="2"/>
  <c r="BJ147" i="2"/>
  <c r="BK147" i="2"/>
  <c r="BL147" i="2"/>
  <c r="BM147" i="2"/>
  <c r="BN147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BI148" i="2"/>
  <c r="BJ148" i="2"/>
  <c r="BK148" i="2"/>
  <c r="BL148" i="2"/>
  <c r="BM148" i="2"/>
  <c r="BN148" i="2"/>
  <c r="AU149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BI149" i="2"/>
  <c r="BJ149" i="2"/>
  <c r="BK149" i="2"/>
  <c r="BL149" i="2"/>
  <c r="BM149" i="2"/>
  <c r="BN149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BI150" i="2"/>
  <c r="BJ150" i="2"/>
  <c r="BK150" i="2"/>
  <c r="BL150" i="2"/>
  <c r="BM150" i="2"/>
  <c r="BN150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BI151" i="2"/>
  <c r="BJ151" i="2"/>
  <c r="BK151" i="2"/>
  <c r="BL151" i="2"/>
  <c r="BM151" i="2"/>
  <c r="BN151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BI152" i="2"/>
  <c r="BJ152" i="2"/>
  <c r="BK152" i="2"/>
  <c r="BL152" i="2"/>
  <c r="BM152" i="2"/>
  <c r="BN152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BI153" i="2"/>
  <c r="BJ153" i="2"/>
  <c r="BK153" i="2"/>
  <c r="BL153" i="2"/>
  <c r="BM153" i="2"/>
  <c r="BN153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BI154" i="2"/>
  <c r="BJ154" i="2"/>
  <c r="BK154" i="2"/>
  <c r="BL154" i="2"/>
  <c r="BM154" i="2"/>
  <c r="BN154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BI155" i="2"/>
  <c r="BJ155" i="2"/>
  <c r="BK155" i="2"/>
  <c r="BL155" i="2"/>
  <c r="BM155" i="2"/>
  <c r="BN155" i="2"/>
  <c r="AU156" i="2"/>
  <c r="AV156" i="2"/>
  <c r="AW156" i="2"/>
  <c r="AX156" i="2"/>
  <c r="AY156" i="2"/>
  <c r="AZ156" i="2"/>
  <c r="BA156" i="2"/>
  <c r="BB156" i="2"/>
  <c r="BC156" i="2"/>
  <c r="BD156" i="2"/>
  <c r="BE156" i="2"/>
  <c r="BF156" i="2"/>
  <c r="BG156" i="2"/>
  <c r="BH156" i="2"/>
  <c r="BI156" i="2"/>
  <c r="BJ156" i="2"/>
  <c r="BK156" i="2"/>
  <c r="BL156" i="2"/>
  <c r="BM156" i="2"/>
  <c r="BN156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BI157" i="2"/>
  <c r="BJ157" i="2"/>
  <c r="BK157" i="2"/>
  <c r="BL157" i="2"/>
  <c r="BM157" i="2"/>
  <c r="BN157" i="2"/>
  <c r="AU158" i="2"/>
  <c r="AV158" i="2"/>
  <c r="AW158" i="2"/>
  <c r="AX158" i="2"/>
  <c r="AY158" i="2"/>
  <c r="AZ158" i="2"/>
  <c r="BA158" i="2"/>
  <c r="BB158" i="2"/>
  <c r="BC158" i="2"/>
  <c r="BD158" i="2"/>
  <c r="BE158" i="2"/>
  <c r="BF158" i="2"/>
  <c r="BG158" i="2"/>
  <c r="BH158" i="2"/>
  <c r="BI158" i="2"/>
  <c r="BJ158" i="2"/>
  <c r="BK158" i="2"/>
  <c r="BL158" i="2"/>
  <c r="BM158" i="2"/>
  <c r="BN158" i="2"/>
  <c r="AU159" i="2"/>
  <c r="AV159" i="2"/>
  <c r="AW159" i="2"/>
  <c r="AX159" i="2"/>
  <c r="AY159" i="2"/>
  <c r="AZ159" i="2"/>
  <c r="BA159" i="2"/>
  <c r="BB159" i="2"/>
  <c r="BC159" i="2"/>
  <c r="BD159" i="2"/>
  <c r="BE159" i="2"/>
  <c r="BF159" i="2"/>
  <c r="BG159" i="2"/>
  <c r="BH159" i="2"/>
  <c r="BI159" i="2"/>
  <c r="BJ159" i="2"/>
  <c r="BK159" i="2"/>
  <c r="BL159" i="2"/>
  <c r="BM159" i="2"/>
  <c r="BN159" i="2"/>
  <c r="AU160" i="2"/>
  <c r="AV160" i="2"/>
  <c r="AW160" i="2"/>
  <c r="AX160" i="2"/>
  <c r="AY160" i="2"/>
  <c r="AZ160" i="2"/>
  <c r="BA160" i="2"/>
  <c r="BB160" i="2"/>
  <c r="BC160" i="2"/>
  <c r="BD160" i="2"/>
  <c r="BE160" i="2"/>
  <c r="BF160" i="2"/>
  <c r="BG160" i="2"/>
  <c r="BH160" i="2"/>
  <c r="BI160" i="2"/>
  <c r="BJ160" i="2"/>
  <c r="BK160" i="2"/>
  <c r="BL160" i="2"/>
  <c r="BM160" i="2"/>
  <c r="BN160" i="2"/>
  <c r="AU161" i="2"/>
  <c r="AV161" i="2"/>
  <c r="AW161" i="2"/>
  <c r="AX161" i="2"/>
  <c r="AY161" i="2"/>
  <c r="AZ161" i="2"/>
  <c r="BA161" i="2"/>
  <c r="BB161" i="2"/>
  <c r="BC161" i="2"/>
  <c r="BD161" i="2"/>
  <c r="BE161" i="2"/>
  <c r="BF161" i="2"/>
  <c r="BG161" i="2"/>
  <c r="BH161" i="2"/>
  <c r="BI161" i="2"/>
  <c r="BJ161" i="2"/>
  <c r="BK161" i="2"/>
  <c r="BL161" i="2"/>
  <c r="BM161" i="2"/>
  <c r="BN161" i="2"/>
  <c r="AU162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H162" i="2"/>
  <c r="BI162" i="2"/>
  <c r="BJ162" i="2"/>
  <c r="BK162" i="2"/>
  <c r="BL162" i="2"/>
  <c r="BM162" i="2"/>
  <c r="BN162" i="2"/>
  <c r="AU163" i="2"/>
  <c r="AV163" i="2"/>
  <c r="AW163" i="2"/>
  <c r="AX163" i="2"/>
  <c r="AY163" i="2"/>
  <c r="AZ163" i="2"/>
  <c r="BA163" i="2"/>
  <c r="BB163" i="2"/>
  <c r="BC163" i="2"/>
  <c r="BD163" i="2"/>
  <c r="BE163" i="2"/>
  <c r="BF163" i="2"/>
  <c r="BG163" i="2"/>
  <c r="BH163" i="2"/>
  <c r="BI163" i="2"/>
  <c r="BJ163" i="2"/>
  <c r="BK163" i="2"/>
  <c r="BL163" i="2"/>
  <c r="BM163" i="2"/>
  <c r="BN163" i="2"/>
  <c r="AU164" i="2"/>
  <c r="AV164" i="2"/>
  <c r="AW164" i="2"/>
  <c r="AX164" i="2"/>
  <c r="AY164" i="2"/>
  <c r="AZ164" i="2"/>
  <c r="BA164" i="2"/>
  <c r="BB164" i="2"/>
  <c r="BC164" i="2"/>
  <c r="BD164" i="2"/>
  <c r="BE164" i="2"/>
  <c r="BF164" i="2"/>
  <c r="BG164" i="2"/>
  <c r="BH164" i="2"/>
  <c r="BI164" i="2"/>
  <c r="BJ164" i="2"/>
  <c r="BK164" i="2"/>
  <c r="BL164" i="2"/>
  <c r="BM164" i="2"/>
  <c r="BN164" i="2"/>
  <c r="AU165" i="2"/>
  <c r="AV165" i="2"/>
  <c r="AW165" i="2"/>
  <c r="AX165" i="2"/>
  <c r="AY165" i="2"/>
  <c r="AZ165" i="2"/>
  <c r="BA165" i="2"/>
  <c r="BB165" i="2"/>
  <c r="BC165" i="2"/>
  <c r="BD165" i="2"/>
  <c r="BE165" i="2"/>
  <c r="BF165" i="2"/>
  <c r="BG165" i="2"/>
  <c r="BH165" i="2"/>
  <c r="BI165" i="2"/>
  <c r="BJ165" i="2"/>
  <c r="BK165" i="2"/>
  <c r="BL165" i="2"/>
  <c r="BM165" i="2"/>
  <c r="BN165" i="2"/>
  <c r="AU166" i="2"/>
  <c r="AV166" i="2"/>
  <c r="AW166" i="2"/>
  <c r="AX166" i="2"/>
  <c r="AY166" i="2"/>
  <c r="AZ166" i="2"/>
  <c r="BA166" i="2"/>
  <c r="BB166" i="2"/>
  <c r="BC166" i="2"/>
  <c r="BD166" i="2"/>
  <c r="BE166" i="2"/>
  <c r="BF166" i="2"/>
  <c r="BG166" i="2"/>
  <c r="BH166" i="2"/>
  <c r="BI166" i="2"/>
  <c r="BJ166" i="2"/>
  <c r="BK166" i="2"/>
  <c r="BL166" i="2"/>
  <c r="BM166" i="2"/>
  <c r="BN166" i="2"/>
  <c r="AU167" i="2"/>
  <c r="AV167" i="2"/>
  <c r="AW167" i="2"/>
  <c r="AX167" i="2"/>
  <c r="AY167" i="2"/>
  <c r="AZ167" i="2"/>
  <c r="BA167" i="2"/>
  <c r="BB167" i="2"/>
  <c r="BC167" i="2"/>
  <c r="BD167" i="2"/>
  <c r="BE167" i="2"/>
  <c r="BF167" i="2"/>
  <c r="BG167" i="2"/>
  <c r="BH167" i="2"/>
  <c r="BI167" i="2"/>
  <c r="BJ167" i="2"/>
  <c r="BK167" i="2"/>
  <c r="BL167" i="2"/>
  <c r="BM167" i="2"/>
  <c r="BN167" i="2"/>
  <c r="AU168" i="2"/>
  <c r="AV168" i="2"/>
  <c r="AW168" i="2"/>
  <c r="AX168" i="2"/>
  <c r="AY168" i="2"/>
  <c r="AZ168" i="2"/>
  <c r="BA168" i="2"/>
  <c r="BB168" i="2"/>
  <c r="BC168" i="2"/>
  <c r="BD168" i="2"/>
  <c r="BE168" i="2"/>
  <c r="BF168" i="2"/>
  <c r="BG168" i="2"/>
  <c r="BH168" i="2"/>
  <c r="BI168" i="2"/>
  <c r="BJ168" i="2"/>
  <c r="BK168" i="2"/>
  <c r="BL168" i="2"/>
  <c r="BM168" i="2"/>
  <c r="BN168" i="2"/>
  <c r="AU169" i="2"/>
  <c r="AV169" i="2"/>
  <c r="AW169" i="2"/>
  <c r="AX169" i="2"/>
  <c r="AY169" i="2"/>
  <c r="AZ169" i="2"/>
  <c r="BA169" i="2"/>
  <c r="BB169" i="2"/>
  <c r="BC169" i="2"/>
  <c r="BD169" i="2"/>
  <c r="BE169" i="2"/>
  <c r="BF169" i="2"/>
  <c r="BG169" i="2"/>
  <c r="BH169" i="2"/>
  <c r="BI169" i="2"/>
  <c r="BJ169" i="2"/>
  <c r="BK169" i="2"/>
  <c r="BL169" i="2"/>
  <c r="BM169" i="2"/>
  <c r="BN169" i="2"/>
  <c r="AU170" i="2"/>
  <c r="AV170" i="2"/>
  <c r="AW170" i="2"/>
  <c r="AX170" i="2"/>
  <c r="AY170" i="2"/>
  <c r="AZ170" i="2"/>
  <c r="BA170" i="2"/>
  <c r="BB170" i="2"/>
  <c r="BC170" i="2"/>
  <c r="BD170" i="2"/>
  <c r="BE170" i="2"/>
  <c r="BF170" i="2"/>
  <c r="BG170" i="2"/>
  <c r="BH170" i="2"/>
  <c r="BI170" i="2"/>
  <c r="BJ170" i="2"/>
  <c r="BK170" i="2"/>
  <c r="BL170" i="2"/>
  <c r="BM170" i="2"/>
  <c r="BN170" i="2"/>
  <c r="AU171" i="2"/>
  <c r="AV171" i="2"/>
  <c r="AW171" i="2"/>
  <c r="AX171" i="2"/>
  <c r="AY171" i="2"/>
  <c r="AZ171" i="2"/>
  <c r="BA171" i="2"/>
  <c r="BB171" i="2"/>
  <c r="BC171" i="2"/>
  <c r="BD171" i="2"/>
  <c r="BE171" i="2"/>
  <c r="BF171" i="2"/>
  <c r="BG171" i="2"/>
  <c r="BH171" i="2"/>
  <c r="BI171" i="2"/>
  <c r="BJ171" i="2"/>
  <c r="BK171" i="2"/>
  <c r="BL171" i="2"/>
  <c r="BM171" i="2"/>
  <c r="BN171" i="2"/>
  <c r="AU172" i="2"/>
  <c r="AV172" i="2"/>
  <c r="AW172" i="2"/>
  <c r="AX172" i="2"/>
  <c r="AY172" i="2"/>
  <c r="AZ172" i="2"/>
  <c r="BA172" i="2"/>
  <c r="BB172" i="2"/>
  <c r="BC172" i="2"/>
  <c r="BD172" i="2"/>
  <c r="BE172" i="2"/>
  <c r="BF172" i="2"/>
  <c r="BG172" i="2"/>
  <c r="BH172" i="2"/>
  <c r="BI172" i="2"/>
  <c r="BJ172" i="2"/>
  <c r="BK172" i="2"/>
  <c r="BL172" i="2"/>
  <c r="BM172" i="2"/>
  <c r="BN172" i="2"/>
  <c r="AU173" i="2"/>
  <c r="AV173" i="2"/>
  <c r="AW173" i="2"/>
  <c r="AX173" i="2"/>
  <c r="AY173" i="2"/>
  <c r="AZ173" i="2"/>
  <c r="BA173" i="2"/>
  <c r="BB173" i="2"/>
  <c r="BC173" i="2"/>
  <c r="BD173" i="2"/>
  <c r="BE173" i="2"/>
  <c r="BF173" i="2"/>
  <c r="BG173" i="2"/>
  <c r="BH173" i="2"/>
  <c r="BI173" i="2"/>
  <c r="BJ173" i="2"/>
  <c r="BK173" i="2"/>
  <c r="BL173" i="2"/>
  <c r="BM173" i="2"/>
  <c r="BN173" i="2"/>
  <c r="AU174" i="2"/>
  <c r="AV174" i="2"/>
  <c r="AW174" i="2"/>
  <c r="AX174" i="2"/>
  <c r="AY174" i="2"/>
  <c r="AZ174" i="2"/>
  <c r="BA174" i="2"/>
  <c r="BB174" i="2"/>
  <c r="BC174" i="2"/>
  <c r="BD174" i="2"/>
  <c r="BE174" i="2"/>
  <c r="BF174" i="2"/>
  <c r="BG174" i="2"/>
  <c r="BH174" i="2"/>
  <c r="BI174" i="2"/>
  <c r="BJ174" i="2"/>
  <c r="BK174" i="2"/>
  <c r="BL174" i="2"/>
  <c r="BM174" i="2"/>
  <c r="BN174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BI175" i="2"/>
  <c r="BJ175" i="2"/>
  <c r="BK175" i="2"/>
  <c r="BL175" i="2"/>
  <c r="BM175" i="2"/>
  <c r="BN175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BI176" i="2"/>
  <c r="BJ176" i="2"/>
  <c r="BK176" i="2"/>
  <c r="BL176" i="2"/>
  <c r="BM176" i="2"/>
  <c r="BN176" i="2"/>
  <c r="AU177" i="2"/>
  <c r="AV177" i="2"/>
  <c r="AW177" i="2"/>
  <c r="AX177" i="2"/>
  <c r="AY177" i="2"/>
  <c r="AZ177" i="2"/>
  <c r="BA177" i="2"/>
  <c r="BB177" i="2"/>
  <c r="BC177" i="2"/>
  <c r="BD177" i="2"/>
  <c r="BE177" i="2"/>
  <c r="BF177" i="2"/>
  <c r="BG177" i="2"/>
  <c r="BH177" i="2"/>
  <c r="BI177" i="2"/>
  <c r="BJ177" i="2"/>
  <c r="BK177" i="2"/>
  <c r="BL177" i="2"/>
  <c r="BM177" i="2"/>
  <c r="BN177" i="2"/>
  <c r="AU178" i="2"/>
  <c r="AV178" i="2"/>
  <c r="AW178" i="2"/>
  <c r="AX178" i="2"/>
  <c r="AY178" i="2"/>
  <c r="AZ178" i="2"/>
  <c r="BA178" i="2"/>
  <c r="BB178" i="2"/>
  <c r="BC178" i="2"/>
  <c r="BD178" i="2"/>
  <c r="BE178" i="2"/>
  <c r="BF178" i="2"/>
  <c r="BG178" i="2"/>
  <c r="BH178" i="2"/>
  <c r="BI178" i="2"/>
  <c r="BJ178" i="2"/>
  <c r="BK178" i="2"/>
  <c r="BL178" i="2"/>
  <c r="BM178" i="2"/>
  <c r="BN178" i="2"/>
  <c r="AU179" i="2"/>
  <c r="AV179" i="2"/>
  <c r="AW179" i="2"/>
  <c r="AX179" i="2"/>
  <c r="AY179" i="2"/>
  <c r="AZ179" i="2"/>
  <c r="BA179" i="2"/>
  <c r="BB179" i="2"/>
  <c r="BC179" i="2"/>
  <c r="BD179" i="2"/>
  <c r="BE179" i="2"/>
  <c r="BF179" i="2"/>
  <c r="BG179" i="2"/>
  <c r="BH179" i="2"/>
  <c r="BI179" i="2"/>
  <c r="BJ179" i="2"/>
  <c r="BK179" i="2"/>
  <c r="BL179" i="2"/>
  <c r="BM179" i="2"/>
  <c r="BN179" i="2"/>
  <c r="AU180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H180" i="2"/>
  <c r="BI180" i="2"/>
  <c r="BJ180" i="2"/>
  <c r="BK180" i="2"/>
  <c r="BL180" i="2"/>
  <c r="BM180" i="2"/>
  <c r="BN180" i="2"/>
  <c r="AU181" i="2"/>
  <c r="AV181" i="2"/>
  <c r="AW181" i="2"/>
  <c r="AX181" i="2"/>
  <c r="AY181" i="2"/>
  <c r="AZ181" i="2"/>
  <c r="BA181" i="2"/>
  <c r="BB181" i="2"/>
  <c r="BC181" i="2"/>
  <c r="BD181" i="2"/>
  <c r="BE181" i="2"/>
  <c r="BF181" i="2"/>
  <c r="BG181" i="2"/>
  <c r="BH181" i="2"/>
  <c r="BI181" i="2"/>
  <c r="BJ181" i="2"/>
  <c r="BK181" i="2"/>
  <c r="BL181" i="2"/>
  <c r="BM181" i="2"/>
  <c r="BN181" i="2"/>
  <c r="AU182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BI182" i="2"/>
  <c r="BJ182" i="2"/>
  <c r="BK182" i="2"/>
  <c r="BL182" i="2"/>
  <c r="BM182" i="2"/>
  <c r="BN182" i="2"/>
  <c r="AU183" i="2"/>
  <c r="AV183" i="2"/>
  <c r="AW183" i="2"/>
  <c r="AX183" i="2"/>
  <c r="AY183" i="2"/>
  <c r="AZ183" i="2"/>
  <c r="BA183" i="2"/>
  <c r="BB183" i="2"/>
  <c r="BC183" i="2"/>
  <c r="BD183" i="2"/>
  <c r="BE183" i="2"/>
  <c r="BF183" i="2"/>
  <c r="BG183" i="2"/>
  <c r="BH183" i="2"/>
  <c r="BI183" i="2"/>
  <c r="BJ183" i="2"/>
  <c r="BK183" i="2"/>
  <c r="BL183" i="2"/>
  <c r="BM183" i="2"/>
  <c r="BN183" i="2"/>
  <c r="AU184" i="2"/>
  <c r="AV184" i="2"/>
  <c r="AW184" i="2"/>
  <c r="AX184" i="2"/>
  <c r="AY184" i="2"/>
  <c r="AZ184" i="2"/>
  <c r="BA184" i="2"/>
  <c r="BB184" i="2"/>
  <c r="BC184" i="2"/>
  <c r="BD184" i="2"/>
  <c r="BE184" i="2"/>
  <c r="BF184" i="2"/>
  <c r="BG184" i="2"/>
  <c r="BH184" i="2"/>
  <c r="BI184" i="2"/>
  <c r="BJ184" i="2"/>
  <c r="BK184" i="2"/>
  <c r="BL184" i="2"/>
  <c r="BM184" i="2"/>
  <c r="BN184" i="2"/>
  <c r="AU185" i="2"/>
  <c r="AV185" i="2"/>
  <c r="AW185" i="2"/>
  <c r="AX185" i="2"/>
  <c r="AY185" i="2"/>
  <c r="AZ185" i="2"/>
  <c r="BA185" i="2"/>
  <c r="BB185" i="2"/>
  <c r="BC185" i="2"/>
  <c r="BD185" i="2"/>
  <c r="BE185" i="2"/>
  <c r="BF185" i="2"/>
  <c r="BG185" i="2"/>
  <c r="BH185" i="2"/>
  <c r="BI185" i="2"/>
  <c r="BJ185" i="2"/>
  <c r="BK185" i="2"/>
  <c r="BL185" i="2"/>
  <c r="BM185" i="2"/>
  <c r="BN185" i="2"/>
  <c r="AU186" i="2"/>
  <c r="AV186" i="2"/>
  <c r="AW186" i="2"/>
  <c r="AX186" i="2"/>
  <c r="AY186" i="2"/>
  <c r="AZ186" i="2"/>
  <c r="BA186" i="2"/>
  <c r="BB186" i="2"/>
  <c r="BC186" i="2"/>
  <c r="BD186" i="2"/>
  <c r="BE186" i="2"/>
  <c r="BF186" i="2"/>
  <c r="BG186" i="2"/>
  <c r="BH186" i="2"/>
  <c r="BI186" i="2"/>
  <c r="BJ186" i="2"/>
  <c r="BK186" i="2"/>
  <c r="BL186" i="2"/>
  <c r="BM186" i="2"/>
  <c r="BN186" i="2"/>
  <c r="AU187" i="2"/>
  <c r="AV187" i="2"/>
  <c r="AW187" i="2"/>
  <c r="AX187" i="2"/>
  <c r="AY187" i="2"/>
  <c r="AZ187" i="2"/>
  <c r="BA187" i="2"/>
  <c r="BB187" i="2"/>
  <c r="BC187" i="2"/>
  <c r="BD187" i="2"/>
  <c r="BE187" i="2"/>
  <c r="BF187" i="2"/>
  <c r="BG187" i="2"/>
  <c r="BH187" i="2"/>
  <c r="BI187" i="2"/>
  <c r="BJ187" i="2"/>
  <c r="BK187" i="2"/>
  <c r="BL187" i="2"/>
  <c r="BM187" i="2"/>
  <c r="BN187" i="2"/>
  <c r="AU188" i="2"/>
  <c r="AV188" i="2"/>
  <c r="AW188" i="2"/>
  <c r="AX188" i="2"/>
  <c r="AY188" i="2"/>
  <c r="AZ188" i="2"/>
  <c r="BA188" i="2"/>
  <c r="BB188" i="2"/>
  <c r="BC188" i="2"/>
  <c r="BD188" i="2"/>
  <c r="BE188" i="2"/>
  <c r="BF188" i="2"/>
  <c r="BG188" i="2"/>
  <c r="BH188" i="2"/>
  <c r="BI188" i="2"/>
  <c r="BJ188" i="2"/>
  <c r="BK188" i="2"/>
  <c r="BL188" i="2"/>
  <c r="BM188" i="2"/>
  <c r="BN188" i="2"/>
  <c r="AU189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BI189" i="2"/>
  <c r="BJ189" i="2"/>
  <c r="BK189" i="2"/>
  <c r="BL189" i="2"/>
  <c r="BM189" i="2"/>
  <c r="BN189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BI190" i="2"/>
  <c r="BJ190" i="2"/>
  <c r="BK190" i="2"/>
  <c r="BL190" i="2"/>
  <c r="BM190" i="2"/>
  <c r="BN190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BI191" i="2"/>
  <c r="BJ191" i="2"/>
  <c r="BK191" i="2"/>
  <c r="BL191" i="2"/>
  <c r="BM191" i="2"/>
  <c r="BN191" i="2"/>
  <c r="AU192" i="2"/>
  <c r="AV192" i="2"/>
  <c r="AW192" i="2"/>
  <c r="AX192" i="2"/>
  <c r="AY192" i="2"/>
  <c r="AZ192" i="2"/>
  <c r="BA192" i="2"/>
  <c r="BB192" i="2"/>
  <c r="BC192" i="2"/>
  <c r="BD192" i="2"/>
  <c r="BE192" i="2"/>
  <c r="BF192" i="2"/>
  <c r="BG192" i="2"/>
  <c r="BH192" i="2"/>
  <c r="BI192" i="2"/>
  <c r="BJ192" i="2"/>
  <c r="BK192" i="2"/>
  <c r="BL192" i="2"/>
  <c r="BM192" i="2"/>
  <c r="BN192" i="2"/>
  <c r="AU193" i="2"/>
  <c r="AV193" i="2"/>
  <c r="AW193" i="2"/>
  <c r="AX193" i="2"/>
  <c r="AY193" i="2"/>
  <c r="AZ193" i="2"/>
  <c r="BA193" i="2"/>
  <c r="BB193" i="2"/>
  <c r="BC193" i="2"/>
  <c r="BD193" i="2"/>
  <c r="BE193" i="2"/>
  <c r="BF193" i="2"/>
  <c r="BG193" i="2"/>
  <c r="BH193" i="2"/>
  <c r="BI193" i="2"/>
  <c r="BJ193" i="2"/>
  <c r="BK193" i="2"/>
  <c r="BL193" i="2"/>
  <c r="BM193" i="2"/>
  <c r="BN193" i="2"/>
  <c r="AU194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BI194" i="2"/>
  <c r="BJ194" i="2"/>
  <c r="BK194" i="2"/>
  <c r="BL194" i="2"/>
  <c r="BM194" i="2"/>
  <c r="BN194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BJ195" i="2"/>
  <c r="BK195" i="2"/>
  <c r="BL195" i="2"/>
  <c r="BM195" i="2"/>
  <c r="BN195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BI196" i="2"/>
  <c r="BJ196" i="2"/>
  <c r="BK196" i="2"/>
  <c r="BL196" i="2"/>
  <c r="BM196" i="2"/>
  <c r="BN196" i="2"/>
  <c r="AU197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BI197" i="2"/>
  <c r="BJ197" i="2"/>
  <c r="BK197" i="2"/>
  <c r="BL197" i="2"/>
  <c r="BM197" i="2"/>
  <c r="BN197" i="2"/>
  <c r="AU198" i="2"/>
  <c r="AV198" i="2"/>
  <c r="AW198" i="2"/>
  <c r="AX198" i="2"/>
  <c r="AY198" i="2"/>
  <c r="AZ198" i="2"/>
  <c r="BA198" i="2"/>
  <c r="BB198" i="2"/>
  <c r="BC198" i="2"/>
  <c r="BD198" i="2"/>
  <c r="BE198" i="2"/>
  <c r="BF198" i="2"/>
  <c r="BG198" i="2"/>
  <c r="BH198" i="2"/>
  <c r="BI198" i="2"/>
  <c r="BJ198" i="2"/>
  <c r="BK198" i="2"/>
  <c r="BL198" i="2"/>
  <c r="BM198" i="2"/>
  <c r="BN198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BI199" i="2"/>
  <c r="BJ199" i="2"/>
  <c r="BK199" i="2"/>
  <c r="BL199" i="2"/>
  <c r="BM199" i="2"/>
  <c r="BN199" i="2"/>
  <c r="AU200" i="2"/>
  <c r="AV200" i="2"/>
  <c r="AW200" i="2"/>
  <c r="AX200" i="2"/>
  <c r="AY200" i="2"/>
  <c r="AZ200" i="2"/>
  <c r="BA200" i="2"/>
  <c r="BB200" i="2"/>
  <c r="BC200" i="2"/>
  <c r="BD200" i="2"/>
  <c r="BE200" i="2"/>
  <c r="BF200" i="2"/>
  <c r="BG200" i="2"/>
  <c r="BH200" i="2"/>
  <c r="BI200" i="2"/>
  <c r="BJ200" i="2"/>
  <c r="BK200" i="2"/>
  <c r="BL200" i="2"/>
  <c r="BM200" i="2"/>
  <c r="BN200" i="2"/>
  <c r="AU201" i="2"/>
  <c r="AV201" i="2"/>
  <c r="AW201" i="2"/>
  <c r="AX201" i="2"/>
  <c r="AY201" i="2"/>
  <c r="AZ201" i="2"/>
  <c r="BA201" i="2"/>
  <c r="BB201" i="2"/>
  <c r="BC201" i="2"/>
  <c r="BD201" i="2"/>
  <c r="BE201" i="2"/>
  <c r="BF201" i="2"/>
  <c r="BG201" i="2"/>
  <c r="BH201" i="2"/>
  <c r="BI201" i="2"/>
  <c r="BJ201" i="2"/>
  <c r="BK201" i="2"/>
  <c r="BL201" i="2"/>
  <c r="BM201" i="2"/>
  <c r="BN201" i="2"/>
  <c r="AU202" i="2"/>
  <c r="AV202" i="2"/>
  <c r="AW202" i="2"/>
  <c r="AX202" i="2"/>
  <c r="AY202" i="2"/>
  <c r="AZ202" i="2"/>
  <c r="BA202" i="2"/>
  <c r="BB202" i="2"/>
  <c r="BC202" i="2"/>
  <c r="BD202" i="2"/>
  <c r="BE202" i="2"/>
  <c r="BF202" i="2"/>
  <c r="BG202" i="2"/>
  <c r="BH202" i="2"/>
  <c r="BI202" i="2"/>
  <c r="BJ202" i="2"/>
  <c r="BK202" i="2"/>
  <c r="BL202" i="2"/>
  <c r="BM202" i="2"/>
  <c r="BN202" i="2"/>
  <c r="AU203" i="2"/>
  <c r="AV203" i="2"/>
  <c r="AW203" i="2"/>
  <c r="AX203" i="2"/>
  <c r="AY203" i="2"/>
  <c r="AZ203" i="2"/>
  <c r="BA203" i="2"/>
  <c r="BB203" i="2"/>
  <c r="BC203" i="2"/>
  <c r="BD203" i="2"/>
  <c r="BE203" i="2"/>
  <c r="BF203" i="2"/>
  <c r="BG203" i="2"/>
  <c r="BH203" i="2"/>
  <c r="BI203" i="2"/>
  <c r="BJ203" i="2"/>
  <c r="BK203" i="2"/>
  <c r="BL203" i="2"/>
  <c r="BM203" i="2"/>
  <c r="BN203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K204" i="2"/>
  <c r="BL204" i="2"/>
  <c r="BM204" i="2"/>
  <c r="BN204" i="2"/>
  <c r="AU205" i="2"/>
  <c r="AV205" i="2"/>
  <c r="AW205" i="2"/>
  <c r="AX205" i="2"/>
  <c r="AY205" i="2"/>
  <c r="AZ205" i="2"/>
  <c r="BA205" i="2"/>
  <c r="BB205" i="2"/>
  <c r="BC205" i="2"/>
  <c r="BD205" i="2"/>
  <c r="BE205" i="2"/>
  <c r="BF205" i="2"/>
  <c r="BG205" i="2"/>
  <c r="BH205" i="2"/>
  <c r="BI205" i="2"/>
  <c r="BJ205" i="2"/>
  <c r="BK205" i="2"/>
  <c r="BL205" i="2"/>
  <c r="BM205" i="2"/>
  <c r="BN205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K206" i="2"/>
  <c r="BL206" i="2"/>
  <c r="BM206" i="2"/>
  <c r="BN206" i="2"/>
  <c r="AU207" i="2"/>
  <c r="AV207" i="2"/>
  <c r="AW207" i="2"/>
  <c r="AX207" i="2"/>
  <c r="AY207" i="2"/>
  <c r="AZ207" i="2"/>
  <c r="BA207" i="2"/>
  <c r="BB207" i="2"/>
  <c r="BC207" i="2"/>
  <c r="BD207" i="2"/>
  <c r="BE207" i="2"/>
  <c r="BF207" i="2"/>
  <c r="BG207" i="2"/>
  <c r="BH207" i="2"/>
  <c r="BI207" i="2"/>
  <c r="BJ207" i="2"/>
  <c r="BK207" i="2"/>
  <c r="BL207" i="2"/>
  <c r="BM207" i="2"/>
  <c r="BN207" i="2"/>
  <c r="AU208" i="2"/>
  <c r="AV208" i="2"/>
  <c r="AW208" i="2"/>
  <c r="AX208" i="2"/>
  <c r="AY208" i="2"/>
  <c r="AZ208" i="2"/>
  <c r="BA208" i="2"/>
  <c r="BB208" i="2"/>
  <c r="BC208" i="2"/>
  <c r="BD208" i="2"/>
  <c r="BE208" i="2"/>
  <c r="BF208" i="2"/>
  <c r="BG208" i="2"/>
  <c r="BH208" i="2"/>
  <c r="BI208" i="2"/>
  <c r="BJ208" i="2"/>
  <c r="BK208" i="2"/>
  <c r="BL208" i="2"/>
  <c r="BM208" i="2"/>
  <c r="BN208" i="2"/>
  <c r="AU209" i="2"/>
  <c r="AV209" i="2"/>
  <c r="AW209" i="2"/>
  <c r="AX209" i="2"/>
  <c r="AY209" i="2"/>
  <c r="AZ209" i="2"/>
  <c r="BA209" i="2"/>
  <c r="BB209" i="2"/>
  <c r="BC209" i="2"/>
  <c r="BD209" i="2"/>
  <c r="BE209" i="2"/>
  <c r="BF209" i="2"/>
  <c r="BG209" i="2"/>
  <c r="BH209" i="2"/>
  <c r="BI209" i="2"/>
  <c r="BJ209" i="2"/>
  <c r="BK209" i="2"/>
  <c r="BL209" i="2"/>
  <c r="BM209" i="2"/>
  <c r="BN209" i="2"/>
  <c r="AU210" i="2"/>
  <c r="AV210" i="2"/>
  <c r="AW210" i="2"/>
  <c r="AX210" i="2"/>
  <c r="AY210" i="2"/>
  <c r="AZ210" i="2"/>
  <c r="BA210" i="2"/>
  <c r="BB210" i="2"/>
  <c r="BC210" i="2"/>
  <c r="BD210" i="2"/>
  <c r="BE210" i="2"/>
  <c r="BF210" i="2"/>
  <c r="BG210" i="2"/>
  <c r="BH210" i="2"/>
  <c r="BI210" i="2"/>
  <c r="BJ210" i="2"/>
  <c r="BK210" i="2"/>
  <c r="BL210" i="2"/>
  <c r="BM210" i="2"/>
  <c r="BN210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K211" i="2"/>
  <c r="BL211" i="2"/>
  <c r="BM211" i="2"/>
  <c r="BN211" i="2"/>
  <c r="AU212" i="2"/>
  <c r="AV212" i="2"/>
  <c r="AW212" i="2"/>
  <c r="AX212" i="2"/>
  <c r="AY212" i="2"/>
  <c r="AZ212" i="2"/>
  <c r="BA212" i="2"/>
  <c r="BB212" i="2"/>
  <c r="BC212" i="2"/>
  <c r="BD212" i="2"/>
  <c r="BE212" i="2"/>
  <c r="BF212" i="2"/>
  <c r="BG212" i="2"/>
  <c r="BH212" i="2"/>
  <c r="BI212" i="2"/>
  <c r="BJ212" i="2"/>
  <c r="BK212" i="2"/>
  <c r="BL212" i="2"/>
  <c r="BM212" i="2"/>
  <c r="BN212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K213" i="2"/>
  <c r="BL213" i="2"/>
  <c r="BM213" i="2"/>
  <c r="BN213" i="2"/>
  <c r="AU214" i="2"/>
  <c r="AV214" i="2"/>
  <c r="AW214" i="2"/>
  <c r="AX214" i="2"/>
  <c r="AY214" i="2"/>
  <c r="AZ214" i="2"/>
  <c r="BA214" i="2"/>
  <c r="BB214" i="2"/>
  <c r="BC214" i="2"/>
  <c r="BD214" i="2"/>
  <c r="BE214" i="2"/>
  <c r="BF214" i="2"/>
  <c r="BG214" i="2"/>
  <c r="BH214" i="2"/>
  <c r="BI214" i="2"/>
  <c r="BJ214" i="2"/>
  <c r="BK214" i="2"/>
  <c r="BL214" i="2"/>
  <c r="BM214" i="2"/>
  <c r="BN214" i="2"/>
  <c r="AU215" i="2"/>
  <c r="AV215" i="2"/>
  <c r="AW215" i="2"/>
  <c r="AX215" i="2"/>
  <c r="AY215" i="2"/>
  <c r="AZ215" i="2"/>
  <c r="BA215" i="2"/>
  <c r="BB215" i="2"/>
  <c r="BC215" i="2"/>
  <c r="BD215" i="2"/>
  <c r="BE215" i="2"/>
  <c r="BF215" i="2"/>
  <c r="BG215" i="2"/>
  <c r="BH215" i="2"/>
  <c r="BI215" i="2"/>
  <c r="BJ215" i="2"/>
  <c r="BK215" i="2"/>
  <c r="BL215" i="2"/>
  <c r="BM215" i="2"/>
  <c r="BN215" i="2"/>
  <c r="AU216" i="2"/>
  <c r="AV216" i="2"/>
  <c r="AW216" i="2"/>
  <c r="AX216" i="2"/>
  <c r="AY216" i="2"/>
  <c r="AZ216" i="2"/>
  <c r="BA216" i="2"/>
  <c r="BB216" i="2"/>
  <c r="BC216" i="2"/>
  <c r="BD216" i="2"/>
  <c r="BE216" i="2"/>
  <c r="BF216" i="2"/>
  <c r="BG216" i="2"/>
  <c r="BH216" i="2"/>
  <c r="BI216" i="2"/>
  <c r="BJ216" i="2"/>
  <c r="BK216" i="2"/>
  <c r="BL216" i="2"/>
  <c r="BM216" i="2"/>
  <c r="BN216" i="2"/>
  <c r="AU217" i="2"/>
  <c r="AV217" i="2"/>
  <c r="AW217" i="2"/>
  <c r="AX217" i="2"/>
  <c r="AY217" i="2"/>
  <c r="AZ217" i="2"/>
  <c r="BA217" i="2"/>
  <c r="BB217" i="2"/>
  <c r="BC217" i="2"/>
  <c r="BD217" i="2"/>
  <c r="BE217" i="2"/>
  <c r="BF217" i="2"/>
  <c r="BG217" i="2"/>
  <c r="BH217" i="2"/>
  <c r="BI217" i="2"/>
  <c r="BJ217" i="2"/>
  <c r="BK217" i="2"/>
  <c r="BL217" i="2"/>
  <c r="BM217" i="2"/>
  <c r="BN217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K218" i="2"/>
  <c r="BL218" i="2"/>
  <c r="BM218" i="2"/>
  <c r="BN218" i="2"/>
  <c r="AU219" i="2"/>
  <c r="AV219" i="2"/>
  <c r="AW219" i="2"/>
  <c r="AX219" i="2"/>
  <c r="AY219" i="2"/>
  <c r="AZ219" i="2"/>
  <c r="BA219" i="2"/>
  <c r="BB219" i="2"/>
  <c r="BC219" i="2"/>
  <c r="BD219" i="2"/>
  <c r="BE219" i="2"/>
  <c r="BF219" i="2"/>
  <c r="BG219" i="2"/>
  <c r="BH219" i="2"/>
  <c r="BI219" i="2"/>
  <c r="BJ219" i="2"/>
  <c r="BK219" i="2"/>
  <c r="BL219" i="2"/>
  <c r="BM219" i="2"/>
  <c r="BN219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K220" i="2"/>
  <c r="BL220" i="2"/>
  <c r="BM220" i="2"/>
  <c r="BN220" i="2"/>
  <c r="AU221" i="2"/>
  <c r="AV221" i="2"/>
  <c r="AW221" i="2"/>
  <c r="AX221" i="2"/>
  <c r="AY221" i="2"/>
  <c r="AZ221" i="2"/>
  <c r="BA221" i="2"/>
  <c r="BB221" i="2"/>
  <c r="BC221" i="2"/>
  <c r="BD221" i="2"/>
  <c r="BE221" i="2"/>
  <c r="BF221" i="2"/>
  <c r="BG221" i="2"/>
  <c r="BH221" i="2"/>
  <c r="BI221" i="2"/>
  <c r="BJ221" i="2"/>
  <c r="BK221" i="2"/>
  <c r="BL221" i="2"/>
  <c r="BM221" i="2"/>
  <c r="BN221" i="2"/>
  <c r="AU222" i="2"/>
  <c r="AV222" i="2"/>
  <c r="AW222" i="2"/>
  <c r="AX222" i="2"/>
  <c r="AY222" i="2"/>
  <c r="AZ222" i="2"/>
  <c r="BA222" i="2"/>
  <c r="BB222" i="2"/>
  <c r="BC222" i="2"/>
  <c r="BD222" i="2"/>
  <c r="BE222" i="2"/>
  <c r="BF222" i="2"/>
  <c r="BG222" i="2"/>
  <c r="BH222" i="2"/>
  <c r="BI222" i="2"/>
  <c r="BJ222" i="2"/>
  <c r="BK222" i="2"/>
  <c r="BL222" i="2"/>
  <c r="BM222" i="2"/>
  <c r="BN222" i="2"/>
  <c r="AU223" i="2"/>
  <c r="AV223" i="2"/>
  <c r="AW223" i="2"/>
  <c r="AX223" i="2"/>
  <c r="AY223" i="2"/>
  <c r="AZ223" i="2"/>
  <c r="BA223" i="2"/>
  <c r="BB223" i="2"/>
  <c r="BC223" i="2"/>
  <c r="BD223" i="2"/>
  <c r="BE223" i="2"/>
  <c r="BF223" i="2"/>
  <c r="BG223" i="2"/>
  <c r="BH223" i="2"/>
  <c r="BI223" i="2"/>
  <c r="BJ223" i="2"/>
  <c r="BK223" i="2"/>
  <c r="BL223" i="2"/>
  <c r="BM223" i="2"/>
  <c r="BN223" i="2"/>
  <c r="AU224" i="2"/>
  <c r="AV224" i="2"/>
  <c r="AW224" i="2"/>
  <c r="AX224" i="2"/>
  <c r="AY224" i="2"/>
  <c r="AZ224" i="2"/>
  <c r="BA224" i="2"/>
  <c r="BB224" i="2"/>
  <c r="BC224" i="2"/>
  <c r="BD224" i="2"/>
  <c r="BE224" i="2"/>
  <c r="BF224" i="2"/>
  <c r="BG224" i="2"/>
  <c r="BH224" i="2"/>
  <c r="BI224" i="2"/>
  <c r="BJ224" i="2"/>
  <c r="BK224" i="2"/>
  <c r="BL224" i="2"/>
  <c r="BM224" i="2"/>
  <c r="BN224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K225" i="2"/>
  <c r="BL225" i="2"/>
  <c r="BM225" i="2"/>
  <c r="BN225" i="2"/>
  <c r="AU226" i="2"/>
  <c r="AV226" i="2"/>
  <c r="AW226" i="2"/>
  <c r="AX226" i="2"/>
  <c r="AY226" i="2"/>
  <c r="AZ226" i="2"/>
  <c r="BA226" i="2"/>
  <c r="BB226" i="2"/>
  <c r="BC226" i="2"/>
  <c r="BD226" i="2"/>
  <c r="BE226" i="2"/>
  <c r="BF226" i="2"/>
  <c r="BG226" i="2"/>
  <c r="BH226" i="2"/>
  <c r="BI226" i="2"/>
  <c r="BJ226" i="2"/>
  <c r="BK226" i="2"/>
  <c r="BL226" i="2"/>
  <c r="BM226" i="2"/>
  <c r="BN226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K227" i="2"/>
  <c r="BL227" i="2"/>
  <c r="BM227" i="2"/>
  <c r="BN227" i="2"/>
  <c r="AU228" i="2"/>
  <c r="AV228" i="2"/>
  <c r="AW228" i="2"/>
  <c r="AX228" i="2"/>
  <c r="AY228" i="2"/>
  <c r="AZ228" i="2"/>
  <c r="BA228" i="2"/>
  <c r="BB228" i="2"/>
  <c r="BC228" i="2"/>
  <c r="BD228" i="2"/>
  <c r="BE228" i="2"/>
  <c r="BF228" i="2"/>
  <c r="BG228" i="2"/>
  <c r="BH228" i="2"/>
  <c r="BI228" i="2"/>
  <c r="BJ228" i="2"/>
  <c r="BK228" i="2"/>
  <c r="BL228" i="2"/>
  <c r="BM228" i="2"/>
  <c r="BN228" i="2"/>
  <c r="AU229" i="2"/>
  <c r="AV229" i="2"/>
  <c r="AW229" i="2"/>
  <c r="AX229" i="2"/>
  <c r="AY229" i="2"/>
  <c r="AZ229" i="2"/>
  <c r="BA229" i="2"/>
  <c r="BB229" i="2"/>
  <c r="BC229" i="2"/>
  <c r="BD229" i="2"/>
  <c r="BE229" i="2"/>
  <c r="BF229" i="2"/>
  <c r="BG229" i="2"/>
  <c r="BH229" i="2"/>
  <c r="BI229" i="2"/>
  <c r="BJ229" i="2"/>
  <c r="BK229" i="2"/>
  <c r="BL229" i="2"/>
  <c r="BM229" i="2"/>
  <c r="BN229" i="2"/>
  <c r="AU230" i="2"/>
  <c r="AV230" i="2"/>
  <c r="AW230" i="2"/>
  <c r="AX230" i="2"/>
  <c r="AY230" i="2"/>
  <c r="AZ230" i="2"/>
  <c r="BA230" i="2"/>
  <c r="BB230" i="2"/>
  <c r="BC230" i="2"/>
  <c r="BD230" i="2"/>
  <c r="BE230" i="2"/>
  <c r="BF230" i="2"/>
  <c r="BG230" i="2"/>
  <c r="BH230" i="2"/>
  <c r="BI230" i="2"/>
  <c r="BJ230" i="2"/>
  <c r="BK230" i="2"/>
  <c r="BL230" i="2"/>
  <c r="BM230" i="2"/>
  <c r="BN230" i="2"/>
  <c r="AU231" i="2"/>
  <c r="AV231" i="2"/>
  <c r="AW231" i="2"/>
  <c r="AX231" i="2"/>
  <c r="AY231" i="2"/>
  <c r="AZ231" i="2"/>
  <c r="BA231" i="2"/>
  <c r="BB231" i="2"/>
  <c r="BC231" i="2"/>
  <c r="BD231" i="2"/>
  <c r="BE231" i="2"/>
  <c r="BF231" i="2"/>
  <c r="BG231" i="2"/>
  <c r="BH231" i="2"/>
  <c r="BI231" i="2"/>
  <c r="BJ231" i="2"/>
  <c r="BK231" i="2"/>
  <c r="BL231" i="2"/>
  <c r="BM231" i="2"/>
  <c r="BN231" i="2"/>
  <c r="AU232" i="2"/>
  <c r="AV232" i="2"/>
  <c r="AW232" i="2"/>
  <c r="AX232" i="2"/>
  <c r="AY232" i="2"/>
  <c r="AZ232" i="2"/>
  <c r="BA232" i="2"/>
  <c r="BB232" i="2"/>
  <c r="BC232" i="2"/>
  <c r="BD232" i="2"/>
  <c r="BE232" i="2"/>
  <c r="BF232" i="2"/>
  <c r="BG232" i="2"/>
  <c r="BH232" i="2"/>
  <c r="BI232" i="2"/>
  <c r="BJ232" i="2"/>
  <c r="BK232" i="2"/>
  <c r="BL232" i="2"/>
  <c r="BM232" i="2"/>
  <c r="BN232" i="2"/>
  <c r="AU233" i="2"/>
  <c r="AV233" i="2"/>
  <c r="AW233" i="2"/>
  <c r="AX233" i="2"/>
  <c r="AY233" i="2"/>
  <c r="AZ233" i="2"/>
  <c r="BA233" i="2"/>
  <c r="BB233" i="2"/>
  <c r="BC233" i="2"/>
  <c r="BD233" i="2"/>
  <c r="BE233" i="2"/>
  <c r="BF233" i="2"/>
  <c r="BG233" i="2"/>
  <c r="BH233" i="2"/>
  <c r="BI233" i="2"/>
  <c r="BJ233" i="2"/>
  <c r="BK233" i="2"/>
  <c r="BL233" i="2"/>
  <c r="BM233" i="2"/>
  <c r="BN233" i="2"/>
  <c r="AU234" i="2"/>
  <c r="AV234" i="2"/>
  <c r="AW234" i="2"/>
  <c r="AX234" i="2"/>
  <c r="AY234" i="2"/>
  <c r="AZ234" i="2"/>
  <c r="BA234" i="2"/>
  <c r="BB234" i="2"/>
  <c r="BC234" i="2"/>
  <c r="BD234" i="2"/>
  <c r="BE234" i="2"/>
  <c r="BF234" i="2"/>
  <c r="BG234" i="2"/>
  <c r="BH234" i="2"/>
  <c r="BI234" i="2"/>
  <c r="BJ234" i="2"/>
  <c r="BK234" i="2"/>
  <c r="BL234" i="2"/>
  <c r="BM234" i="2"/>
  <c r="BN234" i="2"/>
  <c r="AU235" i="2"/>
  <c r="AV235" i="2"/>
  <c r="AW235" i="2"/>
  <c r="AX235" i="2"/>
  <c r="AY235" i="2"/>
  <c r="AZ235" i="2"/>
  <c r="BA235" i="2"/>
  <c r="BB235" i="2"/>
  <c r="BC235" i="2"/>
  <c r="BD235" i="2"/>
  <c r="BE235" i="2"/>
  <c r="BF235" i="2"/>
  <c r="BG235" i="2"/>
  <c r="BH235" i="2"/>
  <c r="BI235" i="2"/>
  <c r="BJ235" i="2"/>
  <c r="BK235" i="2"/>
  <c r="BL235" i="2"/>
  <c r="BM235" i="2"/>
  <c r="BN235" i="2"/>
  <c r="AU236" i="2"/>
  <c r="AV236" i="2"/>
  <c r="AW236" i="2"/>
  <c r="AX236" i="2"/>
  <c r="AY236" i="2"/>
  <c r="AZ236" i="2"/>
  <c r="BA236" i="2"/>
  <c r="BB236" i="2"/>
  <c r="BC236" i="2"/>
  <c r="BD236" i="2"/>
  <c r="BE236" i="2"/>
  <c r="BF236" i="2"/>
  <c r="BG236" i="2"/>
  <c r="BH236" i="2"/>
  <c r="BI236" i="2"/>
  <c r="BJ236" i="2"/>
  <c r="BK236" i="2"/>
  <c r="BL236" i="2"/>
  <c r="BM236" i="2"/>
  <c r="BN236" i="2"/>
  <c r="AU237" i="2"/>
  <c r="AV237" i="2"/>
  <c r="AW237" i="2"/>
  <c r="AX237" i="2"/>
  <c r="AY237" i="2"/>
  <c r="AZ237" i="2"/>
  <c r="BA237" i="2"/>
  <c r="BB237" i="2"/>
  <c r="BC237" i="2"/>
  <c r="BD237" i="2"/>
  <c r="BE237" i="2"/>
  <c r="BF237" i="2"/>
  <c r="BG237" i="2"/>
  <c r="BH237" i="2"/>
  <c r="BI237" i="2"/>
  <c r="BJ237" i="2"/>
  <c r="BK237" i="2"/>
  <c r="BL237" i="2"/>
  <c r="BM237" i="2"/>
  <c r="BN237" i="2"/>
  <c r="AU238" i="2"/>
  <c r="AV238" i="2"/>
  <c r="AW238" i="2"/>
  <c r="AX238" i="2"/>
  <c r="AY238" i="2"/>
  <c r="AZ238" i="2"/>
  <c r="BA238" i="2"/>
  <c r="BB238" i="2"/>
  <c r="BC238" i="2"/>
  <c r="BD238" i="2"/>
  <c r="BE238" i="2"/>
  <c r="BF238" i="2"/>
  <c r="BG238" i="2"/>
  <c r="BH238" i="2"/>
  <c r="BI238" i="2"/>
  <c r="BJ238" i="2"/>
  <c r="BK238" i="2"/>
  <c r="BL238" i="2"/>
  <c r="BM238" i="2"/>
  <c r="BN238" i="2"/>
  <c r="AU239" i="2"/>
  <c r="AV239" i="2"/>
  <c r="AW239" i="2"/>
  <c r="AX239" i="2"/>
  <c r="AY239" i="2"/>
  <c r="AZ239" i="2"/>
  <c r="BA239" i="2"/>
  <c r="BB239" i="2"/>
  <c r="BC239" i="2"/>
  <c r="BD239" i="2"/>
  <c r="BE239" i="2"/>
  <c r="BF239" i="2"/>
  <c r="BG239" i="2"/>
  <c r="BH239" i="2"/>
  <c r="BI239" i="2"/>
  <c r="BJ239" i="2"/>
  <c r="BK239" i="2"/>
  <c r="BL239" i="2"/>
  <c r="BM239" i="2"/>
  <c r="BN239" i="2"/>
  <c r="AU240" i="2"/>
  <c r="AV240" i="2"/>
  <c r="AW240" i="2"/>
  <c r="AX240" i="2"/>
  <c r="AY240" i="2"/>
  <c r="AZ240" i="2"/>
  <c r="BA240" i="2"/>
  <c r="BB240" i="2"/>
  <c r="BC240" i="2"/>
  <c r="BD240" i="2"/>
  <c r="BE240" i="2"/>
  <c r="BF240" i="2"/>
  <c r="BG240" i="2"/>
  <c r="BH240" i="2"/>
  <c r="BI240" i="2"/>
  <c r="BJ240" i="2"/>
  <c r="BK240" i="2"/>
  <c r="BL240" i="2"/>
  <c r="BM240" i="2"/>
  <c r="BN240" i="2"/>
  <c r="AU241" i="2"/>
  <c r="AV241" i="2"/>
  <c r="AW241" i="2"/>
  <c r="AX241" i="2"/>
  <c r="AY241" i="2"/>
  <c r="AZ241" i="2"/>
  <c r="BA241" i="2"/>
  <c r="BB241" i="2"/>
  <c r="BC241" i="2"/>
  <c r="BD241" i="2"/>
  <c r="BE241" i="2"/>
  <c r="BF241" i="2"/>
  <c r="BG241" i="2"/>
  <c r="BH241" i="2"/>
  <c r="BI241" i="2"/>
  <c r="BJ241" i="2"/>
  <c r="BK241" i="2"/>
  <c r="BL241" i="2"/>
  <c r="BM241" i="2"/>
  <c r="BN241" i="2"/>
  <c r="AU242" i="2"/>
  <c r="AV242" i="2"/>
  <c r="AW242" i="2"/>
  <c r="AX242" i="2"/>
  <c r="AY242" i="2"/>
  <c r="AZ242" i="2"/>
  <c r="BA242" i="2"/>
  <c r="BB242" i="2"/>
  <c r="BC242" i="2"/>
  <c r="BD242" i="2"/>
  <c r="BE242" i="2"/>
  <c r="BF242" i="2"/>
  <c r="BG242" i="2"/>
  <c r="BH242" i="2"/>
  <c r="BI242" i="2"/>
  <c r="BJ242" i="2"/>
  <c r="BK242" i="2"/>
  <c r="BL242" i="2"/>
  <c r="BM242" i="2"/>
  <c r="BN242" i="2"/>
  <c r="AU243" i="2"/>
  <c r="AV243" i="2"/>
  <c r="AW243" i="2"/>
  <c r="AX243" i="2"/>
  <c r="AY243" i="2"/>
  <c r="AZ243" i="2"/>
  <c r="BA243" i="2"/>
  <c r="BB243" i="2"/>
  <c r="BC243" i="2"/>
  <c r="BD243" i="2"/>
  <c r="BE243" i="2"/>
  <c r="BF243" i="2"/>
  <c r="BG243" i="2"/>
  <c r="BH243" i="2"/>
  <c r="BI243" i="2"/>
  <c r="BJ243" i="2"/>
  <c r="BK243" i="2"/>
  <c r="BL243" i="2"/>
  <c r="BM243" i="2"/>
  <c r="BN243" i="2"/>
  <c r="AU244" i="2"/>
  <c r="AV244" i="2"/>
  <c r="AW244" i="2"/>
  <c r="AX244" i="2"/>
  <c r="AY244" i="2"/>
  <c r="AZ244" i="2"/>
  <c r="BA244" i="2"/>
  <c r="BB244" i="2"/>
  <c r="BC244" i="2"/>
  <c r="BD244" i="2"/>
  <c r="BE244" i="2"/>
  <c r="BF244" i="2"/>
  <c r="BG244" i="2"/>
  <c r="BH244" i="2"/>
  <c r="BI244" i="2"/>
  <c r="BJ244" i="2"/>
  <c r="BK244" i="2"/>
  <c r="BL244" i="2"/>
  <c r="BM244" i="2"/>
  <c r="BN244" i="2"/>
  <c r="AU245" i="2"/>
  <c r="AV245" i="2"/>
  <c r="AW245" i="2"/>
  <c r="AX245" i="2"/>
  <c r="AY245" i="2"/>
  <c r="AZ245" i="2"/>
  <c r="BA245" i="2"/>
  <c r="BB245" i="2"/>
  <c r="BC245" i="2"/>
  <c r="BD245" i="2"/>
  <c r="BE245" i="2"/>
  <c r="BF245" i="2"/>
  <c r="BG245" i="2"/>
  <c r="BH245" i="2"/>
  <c r="BI245" i="2"/>
  <c r="BJ245" i="2"/>
  <c r="BK245" i="2"/>
  <c r="BL245" i="2"/>
  <c r="BM245" i="2"/>
  <c r="BN245" i="2"/>
  <c r="AU246" i="2"/>
  <c r="AV246" i="2"/>
  <c r="AW246" i="2"/>
  <c r="AX246" i="2"/>
  <c r="AY246" i="2"/>
  <c r="AZ246" i="2"/>
  <c r="BA246" i="2"/>
  <c r="BB246" i="2"/>
  <c r="BC246" i="2"/>
  <c r="BD246" i="2"/>
  <c r="BE246" i="2"/>
  <c r="BF246" i="2"/>
  <c r="BG246" i="2"/>
  <c r="BH246" i="2"/>
  <c r="BI246" i="2"/>
  <c r="BJ246" i="2"/>
  <c r="BK246" i="2"/>
  <c r="BL246" i="2"/>
  <c r="BM246" i="2"/>
  <c r="BN246" i="2"/>
  <c r="AU247" i="2"/>
  <c r="AV247" i="2"/>
  <c r="AW247" i="2"/>
  <c r="AX247" i="2"/>
  <c r="AY247" i="2"/>
  <c r="AZ247" i="2"/>
  <c r="BA247" i="2"/>
  <c r="BB247" i="2"/>
  <c r="BC247" i="2"/>
  <c r="BD247" i="2"/>
  <c r="BE247" i="2"/>
  <c r="BF247" i="2"/>
  <c r="BG247" i="2"/>
  <c r="BH247" i="2"/>
  <c r="BI247" i="2"/>
  <c r="BJ247" i="2"/>
  <c r="BK247" i="2"/>
  <c r="BL247" i="2"/>
  <c r="BM247" i="2"/>
  <c r="BN247" i="2"/>
  <c r="AU248" i="2"/>
  <c r="AV248" i="2"/>
  <c r="AW248" i="2"/>
  <c r="AX248" i="2"/>
  <c r="AY248" i="2"/>
  <c r="AZ248" i="2"/>
  <c r="BA248" i="2"/>
  <c r="BB248" i="2"/>
  <c r="BC248" i="2"/>
  <c r="BD248" i="2"/>
  <c r="BE248" i="2"/>
  <c r="BF248" i="2"/>
  <c r="BG248" i="2"/>
  <c r="BH248" i="2"/>
  <c r="BI248" i="2"/>
  <c r="BJ248" i="2"/>
  <c r="BK248" i="2"/>
  <c r="BL248" i="2"/>
  <c r="BM248" i="2"/>
  <c r="BN248" i="2"/>
  <c r="AU249" i="2"/>
  <c r="AV249" i="2"/>
  <c r="AW249" i="2"/>
  <c r="AX249" i="2"/>
  <c r="AY249" i="2"/>
  <c r="AZ249" i="2"/>
  <c r="BA249" i="2"/>
  <c r="BB249" i="2"/>
  <c r="BC249" i="2"/>
  <c r="BD249" i="2"/>
  <c r="BE249" i="2"/>
  <c r="BF249" i="2"/>
  <c r="BG249" i="2"/>
  <c r="BH249" i="2"/>
  <c r="BI249" i="2"/>
  <c r="BJ249" i="2"/>
  <c r="BK249" i="2"/>
  <c r="BL249" i="2"/>
  <c r="BM249" i="2"/>
  <c r="BN249" i="2"/>
  <c r="AU250" i="2"/>
  <c r="AV250" i="2"/>
  <c r="AW250" i="2"/>
  <c r="AX250" i="2"/>
  <c r="AY250" i="2"/>
  <c r="AZ250" i="2"/>
  <c r="BA250" i="2"/>
  <c r="BB250" i="2"/>
  <c r="BC250" i="2"/>
  <c r="BD250" i="2"/>
  <c r="BE250" i="2"/>
  <c r="BF250" i="2"/>
  <c r="BG250" i="2"/>
  <c r="BH250" i="2"/>
  <c r="BI250" i="2"/>
  <c r="BJ250" i="2"/>
  <c r="BK250" i="2"/>
  <c r="BL250" i="2"/>
  <c r="BM250" i="2"/>
  <c r="BN250" i="2"/>
  <c r="AU251" i="2"/>
  <c r="AV251" i="2"/>
  <c r="AW251" i="2"/>
  <c r="AX251" i="2"/>
  <c r="AY251" i="2"/>
  <c r="AZ251" i="2"/>
  <c r="BA251" i="2"/>
  <c r="BB251" i="2"/>
  <c r="BC251" i="2"/>
  <c r="BD251" i="2"/>
  <c r="BE251" i="2"/>
  <c r="BF251" i="2"/>
  <c r="BG251" i="2"/>
  <c r="BH251" i="2"/>
  <c r="BI251" i="2"/>
  <c r="BJ251" i="2"/>
  <c r="BK251" i="2"/>
  <c r="BL251" i="2"/>
  <c r="BM251" i="2"/>
  <c r="BN251" i="2"/>
  <c r="AU252" i="2"/>
  <c r="AV252" i="2"/>
  <c r="AW252" i="2"/>
  <c r="AX252" i="2"/>
  <c r="AY252" i="2"/>
  <c r="AZ252" i="2"/>
  <c r="BA252" i="2"/>
  <c r="BB252" i="2"/>
  <c r="BC252" i="2"/>
  <c r="BD252" i="2"/>
  <c r="BE252" i="2"/>
  <c r="BF252" i="2"/>
  <c r="BG252" i="2"/>
  <c r="BH252" i="2"/>
  <c r="BI252" i="2"/>
  <c r="BJ252" i="2"/>
  <c r="BK252" i="2"/>
  <c r="BL252" i="2"/>
  <c r="BM252" i="2"/>
  <c r="BN252" i="2"/>
  <c r="AU253" i="2"/>
  <c r="AV253" i="2"/>
  <c r="AW253" i="2"/>
  <c r="AX253" i="2"/>
  <c r="AY253" i="2"/>
  <c r="AZ253" i="2"/>
  <c r="BA253" i="2"/>
  <c r="BB253" i="2"/>
  <c r="BC253" i="2"/>
  <c r="BD253" i="2"/>
  <c r="BE253" i="2"/>
  <c r="BF253" i="2"/>
  <c r="BG253" i="2"/>
  <c r="BH253" i="2"/>
  <c r="BI253" i="2"/>
  <c r="BJ253" i="2"/>
  <c r="BK253" i="2"/>
  <c r="BL253" i="2"/>
  <c r="BM253" i="2"/>
  <c r="BN253" i="2"/>
  <c r="AU254" i="2"/>
  <c r="AV254" i="2"/>
  <c r="AW254" i="2"/>
  <c r="AX254" i="2"/>
  <c r="AY254" i="2"/>
  <c r="AZ254" i="2"/>
  <c r="BA254" i="2"/>
  <c r="BB254" i="2"/>
  <c r="BC254" i="2"/>
  <c r="BD254" i="2"/>
  <c r="BE254" i="2"/>
  <c r="BF254" i="2"/>
  <c r="BG254" i="2"/>
  <c r="BH254" i="2"/>
  <c r="BI254" i="2"/>
  <c r="BJ254" i="2"/>
  <c r="BK254" i="2"/>
  <c r="BL254" i="2"/>
  <c r="BM254" i="2"/>
  <c r="BN254" i="2"/>
  <c r="AU255" i="2"/>
  <c r="AV255" i="2"/>
  <c r="AW255" i="2"/>
  <c r="AX255" i="2"/>
  <c r="AY255" i="2"/>
  <c r="AZ255" i="2"/>
  <c r="BA255" i="2"/>
  <c r="BB255" i="2"/>
  <c r="BC255" i="2"/>
  <c r="BD255" i="2"/>
  <c r="BE255" i="2"/>
  <c r="BF255" i="2"/>
  <c r="BG255" i="2"/>
  <c r="BH255" i="2"/>
  <c r="BI255" i="2"/>
  <c r="BJ255" i="2"/>
  <c r="BK255" i="2"/>
  <c r="BL255" i="2"/>
  <c r="BM255" i="2"/>
  <c r="BN255" i="2"/>
  <c r="AU256" i="2"/>
  <c r="AV256" i="2"/>
  <c r="AW256" i="2"/>
  <c r="AX256" i="2"/>
  <c r="AY256" i="2"/>
  <c r="AZ256" i="2"/>
  <c r="BA256" i="2"/>
  <c r="BB256" i="2"/>
  <c r="BC256" i="2"/>
  <c r="BD256" i="2"/>
  <c r="BE256" i="2"/>
  <c r="BF256" i="2"/>
  <c r="BG256" i="2"/>
  <c r="BH256" i="2"/>
  <c r="BI256" i="2"/>
  <c r="BJ256" i="2"/>
  <c r="BK256" i="2"/>
  <c r="BL256" i="2"/>
  <c r="BM256" i="2"/>
  <c r="BN256" i="2"/>
  <c r="AU257" i="2"/>
  <c r="AV257" i="2"/>
  <c r="AW257" i="2"/>
  <c r="AX257" i="2"/>
  <c r="AY257" i="2"/>
  <c r="AZ257" i="2"/>
  <c r="BA257" i="2"/>
  <c r="BB257" i="2"/>
  <c r="BC257" i="2"/>
  <c r="BD257" i="2"/>
  <c r="BE257" i="2"/>
  <c r="BF257" i="2"/>
  <c r="BG257" i="2"/>
  <c r="BH257" i="2"/>
  <c r="BI257" i="2"/>
  <c r="BJ257" i="2"/>
  <c r="BK257" i="2"/>
  <c r="BL257" i="2"/>
  <c r="BM257" i="2"/>
  <c r="BN257" i="2"/>
  <c r="AU258" i="2"/>
  <c r="AV258" i="2"/>
  <c r="AW258" i="2"/>
  <c r="AX258" i="2"/>
  <c r="AY258" i="2"/>
  <c r="AZ258" i="2"/>
  <c r="BA258" i="2"/>
  <c r="BB258" i="2"/>
  <c r="BC258" i="2"/>
  <c r="BD258" i="2"/>
  <c r="BE258" i="2"/>
  <c r="BF258" i="2"/>
  <c r="BG258" i="2"/>
  <c r="BH258" i="2"/>
  <c r="BI258" i="2"/>
  <c r="BJ258" i="2"/>
  <c r="BK258" i="2"/>
  <c r="BL258" i="2"/>
  <c r="BM258" i="2"/>
  <c r="BN258" i="2"/>
  <c r="AU259" i="2"/>
  <c r="AV259" i="2"/>
  <c r="AW259" i="2"/>
  <c r="AX259" i="2"/>
  <c r="AY259" i="2"/>
  <c r="AZ259" i="2"/>
  <c r="BA259" i="2"/>
  <c r="BB259" i="2"/>
  <c r="BC259" i="2"/>
  <c r="BD259" i="2"/>
  <c r="BE259" i="2"/>
  <c r="BF259" i="2"/>
  <c r="BG259" i="2"/>
  <c r="BH259" i="2"/>
  <c r="BI259" i="2"/>
  <c r="BJ259" i="2"/>
  <c r="BK259" i="2"/>
  <c r="BL259" i="2"/>
  <c r="BM259" i="2"/>
  <c r="BN259" i="2"/>
  <c r="AU260" i="2"/>
  <c r="AV260" i="2"/>
  <c r="AW260" i="2"/>
  <c r="AX260" i="2"/>
  <c r="AY260" i="2"/>
  <c r="AZ260" i="2"/>
  <c r="BA260" i="2"/>
  <c r="BB260" i="2"/>
  <c r="BC260" i="2"/>
  <c r="BD260" i="2"/>
  <c r="BE260" i="2"/>
  <c r="BF260" i="2"/>
  <c r="BG260" i="2"/>
  <c r="BH260" i="2"/>
  <c r="BI260" i="2"/>
  <c r="BJ260" i="2"/>
  <c r="BK260" i="2"/>
  <c r="BL260" i="2"/>
  <c r="BM260" i="2"/>
  <c r="BN260" i="2"/>
  <c r="AU261" i="2"/>
  <c r="AV261" i="2"/>
  <c r="AW261" i="2"/>
  <c r="AX261" i="2"/>
  <c r="AY261" i="2"/>
  <c r="AZ261" i="2"/>
  <c r="BA261" i="2"/>
  <c r="BB261" i="2"/>
  <c r="BC261" i="2"/>
  <c r="BD261" i="2"/>
  <c r="BE261" i="2"/>
  <c r="BF261" i="2"/>
  <c r="BG261" i="2"/>
  <c r="BH261" i="2"/>
  <c r="BI261" i="2"/>
  <c r="BJ261" i="2"/>
  <c r="BK261" i="2"/>
  <c r="BL261" i="2"/>
  <c r="BM261" i="2"/>
  <c r="BN261" i="2"/>
  <c r="AU262" i="2"/>
  <c r="AV262" i="2"/>
  <c r="AW262" i="2"/>
  <c r="AX262" i="2"/>
  <c r="AY262" i="2"/>
  <c r="AZ262" i="2"/>
  <c r="BA262" i="2"/>
  <c r="BB262" i="2"/>
  <c r="BC262" i="2"/>
  <c r="BD262" i="2"/>
  <c r="BE262" i="2"/>
  <c r="BF262" i="2"/>
  <c r="BG262" i="2"/>
  <c r="BH262" i="2"/>
  <c r="BI262" i="2"/>
  <c r="BJ262" i="2"/>
  <c r="BK262" i="2"/>
  <c r="BL262" i="2"/>
  <c r="BM262" i="2"/>
  <c r="BN262" i="2"/>
  <c r="AU263" i="2"/>
  <c r="AV263" i="2"/>
  <c r="AW263" i="2"/>
  <c r="AX263" i="2"/>
  <c r="AY263" i="2"/>
  <c r="AZ263" i="2"/>
  <c r="BA263" i="2"/>
  <c r="BB263" i="2"/>
  <c r="BC263" i="2"/>
  <c r="BD263" i="2"/>
  <c r="BE263" i="2"/>
  <c r="BF263" i="2"/>
  <c r="BG263" i="2"/>
  <c r="BH263" i="2"/>
  <c r="BI263" i="2"/>
  <c r="BJ263" i="2"/>
  <c r="BK263" i="2"/>
  <c r="BL263" i="2"/>
  <c r="BM263" i="2"/>
  <c r="BN263" i="2"/>
  <c r="AU264" i="2"/>
  <c r="AV264" i="2"/>
  <c r="AW264" i="2"/>
  <c r="AX264" i="2"/>
  <c r="AY264" i="2"/>
  <c r="AZ264" i="2"/>
  <c r="BA264" i="2"/>
  <c r="BB264" i="2"/>
  <c r="BC264" i="2"/>
  <c r="BD264" i="2"/>
  <c r="BE264" i="2"/>
  <c r="BF264" i="2"/>
  <c r="BG264" i="2"/>
  <c r="BH264" i="2"/>
  <c r="BI264" i="2"/>
  <c r="BJ264" i="2"/>
  <c r="BK264" i="2"/>
  <c r="BL264" i="2"/>
  <c r="BM264" i="2"/>
  <c r="BN264" i="2"/>
  <c r="AU265" i="2"/>
  <c r="AV265" i="2"/>
  <c r="AW265" i="2"/>
  <c r="AX265" i="2"/>
  <c r="AY265" i="2"/>
  <c r="AZ265" i="2"/>
  <c r="BA265" i="2"/>
  <c r="BB265" i="2"/>
  <c r="BC265" i="2"/>
  <c r="BD265" i="2"/>
  <c r="BE265" i="2"/>
  <c r="BF265" i="2"/>
  <c r="BG265" i="2"/>
  <c r="BH265" i="2"/>
  <c r="BI265" i="2"/>
  <c r="BJ265" i="2"/>
  <c r="BK265" i="2"/>
  <c r="BL265" i="2"/>
  <c r="BM265" i="2"/>
  <c r="BN265" i="2"/>
  <c r="AU266" i="2"/>
  <c r="AV266" i="2"/>
  <c r="AW266" i="2"/>
  <c r="AX266" i="2"/>
  <c r="AY266" i="2"/>
  <c r="AZ266" i="2"/>
  <c r="BA266" i="2"/>
  <c r="BB266" i="2"/>
  <c r="BC266" i="2"/>
  <c r="BD266" i="2"/>
  <c r="BE266" i="2"/>
  <c r="BF266" i="2"/>
  <c r="BG266" i="2"/>
  <c r="BH266" i="2"/>
  <c r="BI266" i="2"/>
  <c r="BJ266" i="2"/>
  <c r="BK266" i="2"/>
  <c r="BL266" i="2"/>
  <c r="BM266" i="2"/>
  <c r="BN266" i="2"/>
  <c r="AU267" i="2"/>
  <c r="AV267" i="2"/>
  <c r="AW267" i="2"/>
  <c r="AX267" i="2"/>
  <c r="AY267" i="2"/>
  <c r="AZ267" i="2"/>
  <c r="BA267" i="2"/>
  <c r="BB267" i="2"/>
  <c r="BC267" i="2"/>
  <c r="BD267" i="2"/>
  <c r="BE267" i="2"/>
  <c r="BF267" i="2"/>
  <c r="BG267" i="2"/>
  <c r="BH267" i="2"/>
  <c r="BI267" i="2"/>
  <c r="BJ267" i="2"/>
  <c r="BK267" i="2"/>
  <c r="BL267" i="2"/>
  <c r="BM267" i="2"/>
  <c r="BN267" i="2"/>
  <c r="AU268" i="2"/>
  <c r="AV268" i="2"/>
  <c r="AW268" i="2"/>
  <c r="AX268" i="2"/>
  <c r="AY268" i="2"/>
  <c r="AZ268" i="2"/>
  <c r="BA268" i="2"/>
  <c r="BB268" i="2"/>
  <c r="BC268" i="2"/>
  <c r="BD268" i="2"/>
  <c r="BE268" i="2"/>
  <c r="BF268" i="2"/>
  <c r="BG268" i="2"/>
  <c r="BH268" i="2"/>
  <c r="BI268" i="2"/>
  <c r="BJ268" i="2"/>
  <c r="BK268" i="2"/>
  <c r="BL268" i="2"/>
  <c r="BM268" i="2"/>
  <c r="BN268" i="2"/>
  <c r="AU269" i="2"/>
  <c r="AV269" i="2"/>
  <c r="AW269" i="2"/>
  <c r="AX269" i="2"/>
  <c r="AY269" i="2"/>
  <c r="AZ269" i="2"/>
  <c r="BA269" i="2"/>
  <c r="BB269" i="2"/>
  <c r="BC269" i="2"/>
  <c r="BD269" i="2"/>
  <c r="BE269" i="2"/>
  <c r="BF269" i="2"/>
  <c r="BG269" i="2"/>
  <c r="BH269" i="2"/>
  <c r="BI269" i="2"/>
  <c r="BJ269" i="2"/>
  <c r="BK269" i="2"/>
  <c r="BL269" i="2"/>
  <c r="BM269" i="2"/>
  <c r="BN269" i="2"/>
  <c r="AU270" i="2"/>
  <c r="AV270" i="2"/>
  <c r="AW270" i="2"/>
  <c r="AX270" i="2"/>
  <c r="AY270" i="2"/>
  <c r="AZ270" i="2"/>
  <c r="BA270" i="2"/>
  <c r="BB270" i="2"/>
  <c r="BC270" i="2"/>
  <c r="BD270" i="2"/>
  <c r="BE270" i="2"/>
  <c r="BF270" i="2"/>
  <c r="BG270" i="2"/>
  <c r="BH270" i="2"/>
  <c r="BI270" i="2"/>
  <c r="BJ270" i="2"/>
  <c r="BK270" i="2"/>
  <c r="BL270" i="2"/>
  <c r="BM270" i="2"/>
  <c r="BN270" i="2"/>
  <c r="AU271" i="2"/>
  <c r="AV271" i="2"/>
  <c r="AW271" i="2"/>
  <c r="AX271" i="2"/>
  <c r="AY271" i="2"/>
  <c r="AZ271" i="2"/>
  <c r="BA271" i="2"/>
  <c r="BB271" i="2"/>
  <c r="BC271" i="2"/>
  <c r="BD271" i="2"/>
  <c r="BE271" i="2"/>
  <c r="BF271" i="2"/>
  <c r="BG271" i="2"/>
  <c r="BH271" i="2"/>
  <c r="BI271" i="2"/>
  <c r="BJ271" i="2"/>
  <c r="BK271" i="2"/>
  <c r="BL271" i="2"/>
  <c r="BM271" i="2"/>
  <c r="BN271" i="2"/>
  <c r="AU272" i="2"/>
  <c r="AV272" i="2"/>
  <c r="AW272" i="2"/>
  <c r="AX272" i="2"/>
  <c r="AY272" i="2"/>
  <c r="AZ272" i="2"/>
  <c r="BA272" i="2"/>
  <c r="BB272" i="2"/>
  <c r="BC272" i="2"/>
  <c r="BD272" i="2"/>
  <c r="BE272" i="2"/>
  <c r="BF272" i="2"/>
  <c r="BG272" i="2"/>
  <c r="BH272" i="2"/>
  <c r="BI272" i="2"/>
  <c r="BJ272" i="2"/>
  <c r="BK272" i="2"/>
  <c r="BL272" i="2"/>
  <c r="BM272" i="2"/>
  <c r="BN272" i="2"/>
  <c r="AU273" i="2"/>
  <c r="AV273" i="2"/>
  <c r="AW273" i="2"/>
  <c r="AX273" i="2"/>
  <c r="AY273" i="2"/>
  <c r="AZ273" i="2"/>
  <c r="BA273" i="2"/>
  <c r="BB273" i="2"/>
  <c r="BC273" i="2"/>
  <c r="BD273" i="2"/>
  <c r="BE273" i="2"/>
  <c r="BF273" i="2"/>
  <c r="BG273" i="2"/>
  <c r="BH273" i="2"/>
  <c r="BI273" i="2"/>
  <c r="BJ273" i="2"/>
  <c r="BK273" i="2"/>
  <c r="BL273" i="2"/>
  <c r="BM273" i="2"/>
  <c r="BN273" i="2"/>
  <c r="AU274" i="2"/>
  <c r="AV274" i="2"/>
  <c r="AW274" i="2"/>
  <c r="AX274" i="2"/>
  <c r="AY274" i="2"/>
  <c r="AZ274" i="2"/>
  <c r="BA274" i="2"/>
  <c r="BB274" i="2"/>
  <c r="BC274" i="2"/>
  <c r="BD274" i="2"/>
  <c r="BE274" i="2"/>
  <c r="BF274" i="2"/>
  <c r="BG274" i="2"/>
  <c r="BH274" i="2"/>
  <c r="BI274" i="2"/>
  <c r="BJ274" i="2"/>
  <c r="BK274" i="2"/>
  <c r="BL274" i="2"/>
  <c r="BM274" i="2"/>
  <c r="BN274" i="2"/>
  <c r="AU275" i="2"/>
  <c r="AV275" i="2"/>
  <c r="AW275" i="2"/>
  <c r="AX275" i="2"/>
  <c r="AY275" i="2"/>
  <c r="AZ275" i="2"/>
  <c r="BA275" i="2"/>
  <c r="BB275" i="2"/>
  <c r="BC275" i="2"/>
  <c r="BD275" i="2"/>
  <c r="BE275" i="2"/>
  <c r="BF275" i="2"/>
  <c r="BG275" i="2"/>
  <c r="BH275" i="2"/>
  <c r="BI275" i="2"/>
  <c r="BJ275" i="2"/>
  <c r="BK275" i="2"/>
  <c r="BL275" i="2"/>
  <c r="BM275" i="2"/>
  <c r="BN275" i="2"/>
  <c r="AU276" i="2"/>
  <c r="AV276" i="2"/>
  <c r="AW276" i="2"/>
  <c r="AX276" i="2"/>
  <c r="AY276" i="2"/>
  <c r="AZ276" i="2"/>
  <c r="BA276" i="2"/>
  <c r="BB276" i="2"/>
  <c r="BC276" i="2"/>
  <c r="BD276" i="2"/>
  <c r="BE276" i="2"/>
  <c r="BF276" i="2"/>
  <c r="BG276" i="2"/>
  <c r="BH276" i="2"/>
  <c r="BI276" i="2"/>
  <c r="BJ276" i="2"/>
  <c r="BK276" i="2"/>
  <c r="BL276" i="2"/>
  <c r="BM276" i="2"/>
  <c r="BN276" i="2"/>
  <c r="AU277" i="2"/>
  <c r="AV277" i="2"/>
  <c r="AW277" i="2"/>
  <c r="AX277" i="2"/>
  <c r="AY277" i="2"/>
  <c r="AZ277" i="2"/>
  <c r="BA277" i="2"/>
  <c r="BB277" i="2"/>
  <c r="BC277" i="2"/>
  <c r="BD277" i="2"/>
  <c r="BE277" i="2"/>
  <c r="BF277" i="2"/>
  <c r="BG277" i="2"/>
  <c r="BH277" i="2"/>
  <c r="BI277" i="2"/>
  <c r="BJ277" i="2"/>
  <c r="BK277" i="2"/>
  <c r="BL277" i="2"/>
  <c r="BM277" i="2"/>
  <c r="BN277" i="2"/>
  <c r="AU278" i="2"/>
  <c r="AV278" i="2"/>
  <c r="AW278" i="2"/>
  <c r="AX278" i="2"/>
  <c r="AY278" i="2"/>
  <c r="AZ278" i="2"/>
  <c r="BA278" i="2"/>
  <c r="BB278" i="2"/>
  <c r="BC278" i="2"/>
  <c r="BD278" i="2"/>
  <c r="BE278" i="2"/>
  <c r="BF278" i="2"/>
  <c r="BG278" i="2"/>
  <c r="BH278" i="2"/>
  <c r="BI278" i="2"/>
  <c r="BJ278" i="2"/>
  <c r="BK278" i="2"/>
  <c r="BL278" i="2"/>
  <c r="BM278" i="2"/>
  <c r="BN278" i="2"/>
  <c r="AU279" i="2"/>
  <c r="AV279" i="2"/>
  <c r="AW279" i="2"/>
  <c r="AX279" i="2"/>
  <c r="AY279" i="2"/>
  <c r="AZ279" i="2"/>
  <c r="BA279" i="2"/>
  <c r="BB279" i="2"/>
  <c r="BC279" i="2"/>
  <c r="BD279" i="2"/>
  <c r="BE279" i="2"/>
  <c r="BF279" i="2"/>
  <c r="BG279" i="2"/>
  <c r="BH279" i="2"/>
  <c r="BI279" i="2"/>
  <c r="BJ279" i="2"/>
  <c r="BK279" i="2"/>
  <c r="BL279" i="2"/>
  <c r="BM279" i="2"/>
  <c r="BN279" i="2"/>
  <c r="AU280" i="2"/>
  <c r="AV280" i="2"/>
  <c r="AW280" i="2"/>
  <c r="AX280" i="2"/>
  <c r="AY280" i="2"/>
  <c r="AZ280" i="2"/>
  <c r="BA280" i="2"/>
  <c r="BB280" i="2"/>
  <c r="BC280" i="2"/>
  <c r="BD280" i="2"/>
  <c r="BE280" i="2"/>
  <c r="BF280" i="2"/>
  <c r="BG280" i="2"/>
  <c r="BH280" i="2"/>
  <c r="BI280" i="2"/>
  <c r="BJ280" i="2"/>
  <c r="BK280" i="2"/>
  <c r="BL280" i="2"/>
  <c r="BM280" i="2"/>
  <c r="BN280" i="2"/>
  <c r="AU281" i="2"/>
  <c r="AV281" i="2"/>
  <c r="AW281" i="2"/>
  <c r="AX281" i="2"/>
  <c r="AY281" i="2"/>
  <c r="AZ281" i="2"/>
  <c r="BA281" i="2"/>
  <c r="BB281" i="2"/>
  <c r="BC281" i="2"/>
  <c r="BD281" i="2"/>
  <c r="BE281" i="2"/>
  <c r="BF281" i="2"/>
  <c r="BG281" i="2"/>
  <c r="BH281" i="2"/>
  <c r="BI281" i="2"/>
  <c r="BJ281" i="2"/>
  <c r="BK281" i="2"/>
  <c r="BL281" i="2"/>
  <c r="BM281" i="2"/>
  <c r="BN281" i="2"/>
  <c r="AU282" i="2"/>
  <c r="AV282" i="2"/>
  <c r="AW282" i="2"/>
  <c r="AX282" i="2"/>
  <c r="AY282" i="2"/>
  <c r="AZ282" i="2"/>
  <c r="BA282" i="2"/>
  <c r="BB282" i="2"/>
  <c r="BC282" i="2"/>
  <c r="BD282" i="2"/>
  <c r="BE282" i="2"/>
  <c r="BF282" i="2"/>
  <c r="BG282" i="2"/>
  <c r="BH282" i="2"/>
  <c r="BI282" i="2"/>
  <c r="BJ282" i="2"/>
  <c r="BK282" i="2"/>
  <c r="BL282" i="2"/>
  <c r="BM282" i="2"/>
  <c r="BN282" i="2"/>
  <c r="AU283" i="2"/>
  <c r="AV283" i="2"/>
  <c r="AW283" i="2"/>
  <c r="AX283" i="2"/>
  <c r="AY283" i="2"/>
  <c r="AZ283" i="2"/>
  <c r="BA283" i="2"/>
  <c r="BB283" i="2"/>
  <c r="BC283" i="2"/>
  <c r="BD283" i="2"/>
  <c r="BE283" i="2"/>
  <c r="BF283" i="2"/>
  <c r="BG283" i="2"/>
  <c r="BH283" i="2"/>
  <c r="BI283" i="2"/>
  <c r="BJ283" i="2"/>
  <c r="BK283" i="2"/>
  <c r="BL283" i="2"/>
  <c r="BM283" i="2"/>
  <c r="BN283" i="2"/>
  <c r="AU284" i="2"/>
  <c r="AV284" i="2"/>
  <c r="AW284" i="2"/>
  <c r="AX284" i="2"/>
  <c r="AY284" i="2"/>
  <c r="AZ284" i="2"/>
  <c r="BA284" i="2"/>
  <c r="BB284" i="2"/>
  <c r="BC284" i="2"/>
  <c r="BD284" i="2"/>
  <c r="BE284" i="2"/>
  <c r="BF284" i="2"/>
  <c r="BG284" i="2"/>
  <c r="BH284" i="2"/>
  <c r="BI284" i="2"/>
  <c r="BJ284" i="2"/>
  <c r="BK284" i="2"/>
  <c r="BL284" i="2"/>
  <c r="BM284" i="2"/>
  <c r="BN284" i="2"/>
  <c r="AU285" i="2"/>
  <c r="AV285" i="2"/>
  <c r="AW285" i="2"/>
  <c r="AX285" i="2"/>
  <c r="AY285" i="2"/>
  <c r="AZ285" i="2"/>
  <c r="BA285" i="2"/>
  <c r="BB285" i="2"/>
  <c r="BC285" i="2"/>
  <c r="BD285" i="2"/>
  <c r="BE285" i="2"/>
  <c r="BF285" i="2"/>
  <c r="BG285" i="2"/>
  <c r="BH285" i="2"/>
  <c r="BI285" i="2"/>
  <c r="BJ285" i="2"/>
  <c r="BK285" i="2"/>
  <c r="BL285" i="2"/>
  <c r="BM285" i="2"/>
  <c r="BN285" i="2"/>
  <c r="AU286" i="2"/>
  <c r="AV286" i="2"/>
  <c r="AW286" i="2"/>
  <c r="AX286" i="2"/>
  <c r="AY286" i="2"/>
  <c r="AZ286" i="2"/>
  <c r="BA286" i="2"/>
  <c r="BB286" i="2"/>
  <c r="BC286" i="2"/>
  <c r="BD286" i="2"/>
  <c r="BE286" i="2"/>
  <c r="BF286" i="2"/>
  <c r="BG286" i="2"/>
  <c r="BH286" i="2"/>
  <c r="BI286" i="2"/>
  <c r="BJ286" i="2"/>
  <c r="BK286" i="2"/>
  <c r="BL286" i="2"/>
  <c r="BM286" i="2"/>
  <c r="BN286" i="2"/>
  <c r="AU287" i="2"/>
  <c r="AV287" i="2"/>
  <c r="AW287" i="2"/>
  <c r="AX287" i="2"/>
  <c r="AY287" i="2"/>
  <c r="AZ287" i="2"/>
  <c r="BA287" i="2"/>
  <c r="BB287" i="2"/>
  <c r="BC287" i="2"/>
  <c r="BD287" i="2"/>
  <c r="BE287" i="2"/>
  <c r="BF287" i="2"/>
  <c r="BG287" i="2"/>
  <c r="BH287" i="2"/>
  <c r="BI287" i="2"/>
  <c r="BJ287" i="2"/>
  <c r="BK287" i="2"/>
  <c r="BL287" i="2"/>
  <c r="BM287" i="2"/>
  <c r="BN287" i="2"/>
  <c r="AU288" i="2"/>
  <c r="AV288" i="2"/>
  <c r="AW288" i="2"/>
  <c r="AX288" i="2"/>
  <c r="AY288" i="2"/>
  <c r="AZ288" i="2"/>
  <c r="BA288" i="2"/>
  <c r="BB288" i="2"/>
  <c r="BC288" i="2"/>
  <c r="BD288" i="2"/>
  <c r="BE288" i="2"/>
  <c r="BF288" i="2"/>
  <c r="BG288" i="2"/>
  <c r="BH288" i="2"/>
  <c r="BI288" i="2"/>
  <c r="BJ288" i="2"/>
  <c r="BK288" i="2"/>
  <c r="BL288" i="2"/>
  <c r="BM288" i="2"/>
  <c r="BN288" i="2"/>
  <c r="AU289" i="2"/>
  <c r="AV289" i="2"/>
  <c r="AW289" i="2"/>
  <c r="AX289" i="2"/>
  <c r="AY289" i="2"/>
  <c r="AZ289" i="2"/>
  <c r="BA289" i="2"/>
  <c r="BB289" i="2"/>
  <c r="BC289" i="2"/>
  <c r="BD289" i="2"/>
  <c r="BE289" i="2"/>
  <c r="BF289" i="2"/>
  <c r="BG289" i="2"/>
  <c r="BH289" i="2"/>
  <c r="BI289" i="2"/>
  <c r="BJ289" i="2"/>
  <c r="BK289" i="2"/>
  <c r="BL289" i="2"/>
  <c r="BM289" i="2"/>
  <c r="BN289" i="2"/>
  <c r="AU290" i="2"/>
  <c r="AV290" i="2"/>
  <c r="AW290" i="2"/>
  <c r="AX290" i="2"/>
  <c r="AY290" i="2"/>
  <c r="AZ290" i="2"/>
  <c r="BA290" i="2"/>
  <c r="BB290" i="2"/>
  <c r="BC290" i="2"/>
  <c r="BD290" i="2"/>
  <c r="BE290" i="2"/>
  <c r="BF290" i="2"/>
  <c r="BG290" i="2"/>
  <c r="BH290" i="2"/>
  <c r="BI290" i="2"/>
  <c r="BJ290" i="2"/>
  <c r="BK290" i="2"/>
  <c r="BL290" i="2"/>
  <c r="BM290" i="2"/>
  <c r="BN290" i="2"/>
  <c r="AU291" i="2"/>
  <c r="AV291" i="2"/>
  <c r="AW291" i="2"/>
  <c r="AX291" i="2"/>
  <c r="AY291" i="2"/>
  <c r="AZ291" i="2"/>
  <c r="BA291" i="2"/>
  <c r="BB291" i="2"/>
  <c r="BC291" i="2"/>
  <c r="BD291" i="2"/>
  <c r="BE291" i="2"/>
  <c r="BF291" i="2"/>
  <c r="BG291" i="2"/>
  <c r="BH291" i="2"/>
  <c r="BI291" i="2"/>
  <c r="BJ291" i="2"/>
  <c r="BK291" i="2"/>
  <c r="BL291" i="2"/>
  <c r="BM291" i="2"/>
  <c r="BN291" i="2"/>
  <c r="AU292" i="2"/>
  <c r="AV292" i="2"/>
  <c r="AW292" i="2"/>
  <c r="AX292" i="2"/>
  <c r="AY292" i="2"/>
  <c r="AZ292" i="2"/>
  <c r="BA292" i="2"/>
  <c r="BB292" i="2"/>
  <c r="BC292" i="2"/>
  <c r="BD292" i="2"/>
  <c r="BE292" i="2"/>
  <c r="BF292" i="2"/>
  <c r="BG292" i="2"/>
  <c r="BH292" i="2"/>
  <c r="BI292" i="2"/>
  <c r="BJ292" i="2"/>
  <c r="BK292" i="2"/>
  <c r="BL292" i="2"/>
  <c r="BM292" i="2"/>
  <c r="BN292" i="2"/>
  <c r="AU293" i="2"/>
  <c r="AV293" i="2"/>
  <c r="AW293" i="2"/>
  <c r="AX293" i="2"/>
  <c r="AY293" i="2"/>
  <c r="AZ293" i="2"/>
  <c r="BA293" i="2"/>
  <c r="BB293" i="2"/>
  <c r="BC293" i="2"/>
  <c r="BD293" i="2"/>
  <c r="BE293" i="2"/>
  <c r="BF293" i="2"/>
  <c r="BG293" i="2"/>
  <c r="BH293" i="2"/>
  <c r="BI293" i="2"/>
  <c r="BJ293" i="2"/>
  <c r="BK293" i="2"/>
  <c r="BL293" i="2"/>
  <c r="BM293" i="2"/>
  <c r="BN293" i="2"/>
  <c r="AU294" i="2"/>
  <c r="AV294" i="2"/>
  <c r="AW294" i="2"/>
  <c r="AX294" i="2"/>
  <c r="AY294" i="2"/>
  <c r="AZ294" i="2"/>
  <c r="BA294" i="2"/>
  <c r="BB294" i="2"/>
  <c r="BC294" i="2"/>
  <c r="BD294" i="2"/>
  <c r="BE294" i="2"/>
  <c r="BF294" i="2"/>
  <c r="BG294" i="2"/>
  <c r="BH294" i="2"/>
  <c r="BI294" i="2"/>
  <c r="BJ294" i="2"/>
  <c r="BK294" i="2"/>
  <c r="BL294" i="2"/>
  <c r="BM294" i="2"/>
  <c r="BN294" i="2"/>
  <c r="AU295" i="2"/>
  <c r="AV295" i="2"/>
  <c r="AW295" i="2"/>
  <c r="AX295" i="2"/>
  <c r="AY295" i="2"/>
  <c r="AZ295" i="2"/>
  <c r="BA295" i="2"/>
  <c r="BB295" i="2"/>
  <c r="BC295" i="2"/>
  <c r="BD295" i="2"/>
  <c r="BE295" i="2"/>
  <c r="BF295" i="2"/>
  <c r="BG295" i="2"/>
  <c r="BH295" i="2"/>
  <c r="BI295" i="2"/>
  <c r="BJ295" i="2"/>
  <c r="BK295" i="2"/>
  <c r="BL295" i="2"/>
  <c r="BM295" i="2"/>
  <c r="BN295" i="2"/>
  <c r="AU296" i="2"/>
  <c r="AV296" i="2"/>
  <c r="AW296" i="2"/>
  <c r="AX296" i="2"/>
  <c r="AY296" i="2"/>
  <c r="AZ296" i="2"/>
  <c r="BA296" i="2"/>
  <c r="BB296" i="2"/>
  <c r="BC296" i="2"/>
  <c r="BD296" i="2"/>
  <c r="BE296" i="2"/>
  <c r="BF296" i="2"/>
  <c r="BG296" i="2"/>
  <c r="BH296" i="2"/>
  <c r="BI296" i="2"/>
  <c r="BJ296" i="2"/>
  <c r="BK296" i="2"/>
  <c r="BL296" i="2"/>
  <c r="BM296" i="2"/>
  <c r="BN296" i="2"/>
  <c r="AU297" i="2"/>
  <c r="AV297" i="2"/>
  <c r="AW297" i="2"/>
  <c r="AX297" i="2"/>
  <c r="AY297" i="2"/>
  <c r="AZ297" i="2"/>
  <c r="BA297" i="2"/>
  <c r="BB297" i="2"/>
  <c r="BC297" i="2"/>
  <c r="BD297" i="2"/>
  <c r="BE297" i="2"/>
  <c r="BF297" i="2"/>
  <c r="BG297" i="2"/>
  <c r="BH297" i="2"/>
  <c r="BI297" i="2"/>
  <c r="BJ297" i="2"/>
  <c r="BK297" i="2"/>
  <c r="BL297" i="2"/>
  <c r="BM297" i="2"/>
  <c r="BN297" i="2"/>
  <c r="AU298" i="2"/>
  <c r="AV298" i="2"/>
  <c r="AW298" i="2"/>
  <c r="AX298" i="2"/>
  <c r="AY298" i="2"/>
  <c r="AZ298" i="2"/>
  <c r="BA298" i="2"/>
  <c r="BB298" i="2"/>
  <c r="BC298" i="2"/>
  <c r="BD298" i="2"/>
  <c r="BE298" i="2"/>
  <c r="BF298" i="2"/>
  <c r="BG298" i="2"/>
  <c r="BH298" i="2"/>
  <c r="BI298" i="2"/>
  <c r="BJ298" i="2"/>
  <c r="BK298" i="2"/>
  <c r="BL298" i="2"/>
  <c r="BM298" i="2"/>
  <c r="BN298" i="2"/>
  <c r="AU299" i="2"/>
  <c r="AV299" i="2"/>
  <c r="AW299" i="2"/>
  <c r="AX299" i="2"/>
  <c r="AY299" i="2"/>
  <c r="AZ299" i="2"/>
  <c r="BA299" i="2"/>
  <c r="BB299" i="2"/>
  <c r="BC299" i="2"/>
  <c r="BD299" i="2"/>
  <c r="BE299" i="2"/>
  <c r="BF299" i="2"/>
  <c r="BG299" i="2"/>
  <c r="BH299" i="2"/>
  <c r="BI299" i="2"/>
  <c r="BJ299" i="2"/>
  <c r="BK299" i="2"/>
  <c r="BL299" i="2"/>
  <c r="BM299" i="2"/>
  <c r="BN299" i="2"/>
  <c r="AU300" i="2"/>
  <c r="AV300" i="2"/>
  <c r="AW300" i="2"/>
  <c r="AX300" i="2"/>
  <c r="AY300" i="2"/>
  <c r="AZ300" i="2"/>
  <c r="BA300" i="2"/>
  <c r="BB300" i="2"/>
  <c r="BC300" i="2"/>
  <c r="BD300" i="2"/>
  <c r="BE300" i="2"/>
  <c r="BF300" i="2"/>
  <c r="BG300" i="2"/>
  <c r="BH300" i="2"/>
  <c r="BI300" i="2"/>
  <c r="BJ300" i="2"/>
  <c r="BK300" i="2"/>
  <c r="BL300" i="2"/>
  <c r="BM300" i="2"/>
  <c r="BN300" i="2"/>
  <c r="AU301" i="2"/>
  <c r="AV301" i="2"/>
  <c r="AW301" i="2"/>
  <c r="AX301" i="2"/>
  <c r="AY301" i="2"/>
  <c r="AZ301" i="2"/>
  <c r="BA301" i="2"/>
  <c r="BB301" i="2"/>
  <c r="BC301" i="2"/>
  <c r="BD301" i="2"/>
  <c r="BE301" i="2"/>
  <c r="BF301" i="2"/>
  <c r="BG301" i="2"/>
  <c r="BH301" i="2"/>
  <c r="BI301" i="2"/>
  <c r="BJ301" i="2"/>
  <c r="BK301" i="2"/>
  <c r="BL301" i="2"/>
  <c r="BM301" i="2"/>
  <c r="BN301" i="2"/>
  <c r="AU302" i="2"/>
  <c r="AV302" i="2"/>
  <c r="AW302" i="2"/>
  <c r="AX302" i="2"/>
  <c r="AY302" i="2"/>
  <c r="AZ302" i="2"/>
  <c r="BA302" i="2"/>
  <c r="BB302" i="2"/>
  <c r="BC302" i="2"/>
  <c r="BD302" i="2"/>
  <c r="BE302" i="2"/>
  <c r="BF302" i="2"/>
  <c r="BG302" i="2"/>
  <c r="BH302" i="2"/>
  <c r="BI302" i="2"/>
  <c r="BJ302" i="2"/>
  <c r="BK302" i="2"/>
  <c r="BL302" i="2"/>
  <c r="BM302" i="2"/>
  <c r="BN302" i="2"/>
  <c r="AU303" i="2"/>
  <c r="AV303" i="2"/>
  <c r="AW303" i="2"/>
  <c r="AX303" i="2"/>
  <c r="AY303" i="2"/>
  <c r="AZ303" i="2"/>
  <c r="BA303" i="2"/>
  <c r="BB303" i="2"/>
  <c r="BC303" i="2"/>
  <c r="BD303" i="2"/>
  <c r="BE303" i="2"/>
  <c r="BF303" i="2"/>
  <c r="BG303" i="2"/>
  <c r="BH303" i="2"/>
  <c r="BI303" i="2"/>
  <c r="BJ303" i="2"/>
  <c r="BK303" i="2"/>
  <c r="BL303" i="2"/>
  <c r="BM303" i="2"/>
  <c r="BN303" i="2"/>
  <c r="AU304" i="2"/>
  <c r="AV304" i="2"/>
  <c r="AW304" i="2"/>
  <c r="AX304" i="2"/>
  <c r="AY304" i="2"/>
  <c r="AZ304" i="2"/>
  <c r="BA304" i="2"/>
  <c r="BB304" i="2"/>
  <c r="BC304" i="2"/>
  <c r="BD304" i="2"/>
  <c r="BE304" i="2"/>
  <c r="BF304" i="2"/>
  <c r="BG304" i="2"/>
  <c r="BH304" i="2"/>
  <c r="BI304" i="2"/>
  <c r="BJ304" i="2"/>
  <c r="BK304" i="2"/>
  <c r="BL304" i="2"/>
  <c r="BM304" i="2"/>
  <c r="BN304" i="2"/>
  <c r="AU305" i="2"/>
  <c r="AV305" i="2"/>
  <c r="AW305" i="2"/>
  <c r="AX305" i="2"/>
  <c r="AY305" i="2"/>
  <c r="AZ305" i="2"/>
  <c r="BA305" i="2"/>
  <c r="BB305" i="2"/>
  <c r="BC305" i="2"/>
  <c r="BD305" i="2"/>
  <c r="BE305" i="2"/>
  <c r="BF305" i="2"/>
  <c r="BG305" i="2"/>
  <c r="BH305" i="2"/>
  <c r="BI305" i="2"/>
  <c r="BJ305" i="2"/>
  <c r="BK305" i="2"/>
  <c r="BL305" i="2"/>
  <c r="BM305" i="2"/>
  <c r="BN305" i="2"/>
  <c r="AU306" i="2"/>
  <c r="AV306" i="2"/>
  <c r="AW306" i="2"/>
  <c r="AX306" i="2"/>
  <c r="AY306" i="2"/>
  <c r="AZ306" i="2"/>
  <c r="BA306" i="2"/>
  <c r="BB306" i="2"/>
  <c r="BC306" i="2"/>
  <c r="BD306" i="2"/>
  <c r="BE306" i="2"/>
  <c r="BF306" i="2"/>
  <c r="BG306" i="2"/>
  <c r="BH306" i="2"/>
  <c r="BI306" i="2"/>
  <c r="BJ306" i="2"/>
  <c r="BK306" i="2"/>
  <c r="BL306" i="2"/>
  <c r="BM306" i="2"/>
  <c r="BN306" i="2"/>
  <c r="AU307" i="2"/>
  <c r="AV307" i="2"/>
  <c r="AW307" i="2"/>
  <c r="AX307" i="2"/>
  <c r="AY307" i="2"/>
  <c r="AZ307" i="2"/>
  <c r="BA307" i="2"/>
  <c r="BB307" i="2"/>
  <c r="BC307" i="2"/>
  <c r="BD307" i="2"/>
  <c r="BE307" i="2"/>
  <c r="BF307" i="2"/>
  <c r="BG307" i="2"/>
  <c r="BH307" i="2"/>
  <c r="BI307" i="2"/>
  <c r="BJ307" i="2"/>
  <c r="BK307" i="2"/>
  <c r="BL307" i="2"/>
  <c r="BM307" i="2"/>
  <c r="BN307" i="2"/>
  <c r="AU308" i="2"/>
  <c r="AV308" i="2"/>
  <c r="AW308" i="2"/>
  <c r="AX308" i="2"/>
  <c r="AY308" i="2"/>
  <c r="AZ308" i="2"/>
  <c r="BA308" i="2"/>
  <c r="BB308" i="2"/>
  <c r="BC308" i="2"/>
  <c r="BD308" i="2"/>
  <c r="BE308" i="2"/>
  <c r="BF308" i="2"/>
  <c r="BG308" i="2"/>
  <c r="BH308" i="2"/>
  <c r="BI308" i="2"/>
  <c r="BJ308" i="2"/>
  <c r="BK308" i="2"/>
  <c r="BL308" i="2"/>
  <c r="BM308" i="2"/>
  <c r="BN308" i="2"/>
  <c r="AU309" i="2"/>
  <c r="AV309" i="2"/>
  <c r="AW309" i="2"/>
  <c r="AX309" i="2"/>
  <c r="AY309" i="2"/>
  <c r="AZ309" i="2"/>
  <c r="BA309" i="2"/>
  <c r="BB309" i="2"/>
  <c r="BC309" i="2"/>
  <c r="BD309" i="2"/>
  <c r="BE309" i="2"/>
  <c r="BF309" i="2"/>
  <c r="BG309" i="2"/>
  <c r="BH309" i="2"/>
  <c r="BI309" i="2"/>
  <c r="BJ309" i="2"/>
  <c r="BK309" i="2"/>
  <c r="BL309" i="2"/>
  <c r="BM309" i="2"/>
  <c r="BN309" i="2"/>
  <c r="AU310" i="2"/>
  <c r="AV310" i="2"/>
  <c r="AW310" i="2"/>
  <c r="AX310" i="2"/>
  <c r="AY310" i="2"/>
  <c r="AZ310" i="2"/>
  <c r="BA310" i="2"/>
  <c r="BB310" i="2"/>
  <c r="BC310" i="2"/>
  <c r="BD310" i="2"/>
  <c r="BE310" i="2"/>
  <c r="BF310" i="2"/>
  <c r="BG310" i="2"/>
  <c r="BH310" i="2"/>
  <c r="BI310" i="2"/>
  <c r="BJ310" i="2"/>
  <c r="BK310" i="2"/>
  <c r="BL310" i="2"/>
  <c r="BM310" i="2"/>
  <c r="BN310" i="2"/>
  <c r="AU311" i="2"/>
  <c r="AV311" i="2"/>
  <c r="AW311" i="2"/>
  <c r="AX311" i="2"/>
  <c r="AY311" i="2"/>
  <c r="AZ311" i="2"/>
  <c r="BA311" i="2"/>
  <c r="BB311" i="2"/>
  <c r="BC311" i="2"/>
  <c r="BD311" i="2"/>
  <c r="BE311" i="2"/>
  <c r="BF311" i="2"/>
  <c r="BG311" i="2"/>
  <c r="BH311" i="2"/>
  <c r="BI311" i="2"/>
  <c r="BJ311" i="2"/>
  <c r="BK311" i="2"/>
  <c r="BL311" i="2"/>
  <c r="BM311" i="2"/>
  <c r="BN311" i="2"/>
  <c r="AU312" i="2"/>
  <c r="AV312" i="2"/>
  <c r="AW312" i="2"/>
  <c r="AX312" i="2"/>
  <c r="AY312" i="2"/>
  <c r="AZ312" i="2"/>
  <c r="BA312" i="2"/>
  <c r="BB312" i="2"/>
  <c r="BC312" i="2"/>
  <c r="BD312" i="2"/>
  <c r="BE312" i="2"/>
  <c r="BF312" i="2"/>
  <c r="BG312" i="2"/>
  <c r="BH312" i="2"/>
  <c r="BI312" i="2"/>
  <c r="BJ312" i="2"/>
  <c r="BK312" i="2"/>
  <c r="BL312" i="2"/>
  <c r="BM312" i="2"/>
  <c r="BN312" i="2"/>
  <c r="AU313" i="2"/>
  <c r="AV313" i="2"/>
  <c r="AW313" i="2"/>
  <c r="AX313" i="2"/>
  <c r="AY313" i="2"/>
  <c r="AZ313" i="2"/>
  <c r="BA313" i="2"/>
  <c r="BB313" i="2"/>
  <c r="BC313" i="2"/>
  <c r="BD313" i="2"/>
  <c r="BE313" i="2"/>
  <c r="BF313" i="2"/>
  <c r="BG313" i="2"/>
  <c r="BH313" i="2"/>
  <c r="BI313" i="2"/>
  <c r="BJ313" i="2"/>
  <c r="BK313" i="2"/>
  <c r="BL313" i="2"/>
  <c r="BM313" i="2"/>
  <c r="BN313" i="2"/>
  <c r="AU314" i="2"/>
  <c r="AV314" i="2"/>
  <c r="AW314" i="2"/>
  <c r="AX314" i="2"/>
  <c r="AY314" i="2"/>
  <c r="AZ314" i="2"/>
  <c r="BA314" i="2"/>
  <c r="BB314" i="2"/>
  <c r="BC314" i="2"/>
  <c r="BD314" i="2"/>
  <c r="BE314" i="2"/>
  <c r="BF314" i="2"/>
  <c r="BG314" i="2"/>
  <c r="BH314" i="2"/>
  <c r="BI314" i="2"/>
  <c r="BJ314" i="2"/>
  <c r="BK314" i="2"/>
  <c r="BL314" i="2"/>
  <c r="BM314" i="2"/>
  <c r="BN314" i="2"/>
  <c r="AU315" i="2"/>
  <c r="AV315" i="2"/>
  <c r="AW315" i="2"/>
  <c r="AX315" i="2"/>
  <c r="AY315" i="2"/>
  <c r="AZ315" i="2"/>
  <c r="BA315" i="2"/>
  <c r="BB315" i="2"/>
  <c r="BC315" i="2"/>
  <c r="BD315" i="2"/>
  <c r="BE315" i="2"/>
  <c r="BF315" i="2"/>
  <c r="BG315" i="2"/>
  <c r="BH315" i="2"/>
  <c r="BI315" i="2"/>
  <c r="BJ315" i="2"/>
  <c r="BK315" i="2"/>
  <c r="BL315" i="2"/>
  <c r="BM315" i="2"/>
  <c r="BN315" i="2"/>
  <c r="AU316" i="2"/>
  <c r="AV316" i="2"/>
  <c r="AW316" i="2"/>
  <c r="AX316" i="2"/>
  <c r="AY316" i="2"/>
  <c r="AZ316" i="2"/>
  <c r="BA316" i="2"/>
  <c r="BB316" i="2"/>
  <c r="BC316" i="2"/>
  <c r="BD316" i="2"/>
  <c r="BE316" i="2"/>
  <c r="BF316" i="2"/>
  <c r="BG316" i="2"/>
  <c r="BH316" i="2"/>
  <c r="BI316" i="2"/>
  <c r="BJ316" i="2"/>
  <c r="BK316" i="2"/>
  <c r="BL316" i="2"/>
  <c r="BM316" i="2"/>
  <c r="BN316" i="2"/>
  <c r="AU317" i="2"/>
  <c r="AV317" i="2"/>
  <c r="AW317" i="2"/>
  <c r="AX317" i="2"/>
  <c r="AY317" i="2"/>
  <c r="AZ317" i="2"/>
  <c r="BA317" i="2"/>
  <c r="BB317" i="2"/>
  <c r="BC317" i="2"/>
  <c r="BD317" i="2"/>
  <c r="BE317" i="2"/>
  <c r="BF317" i="2"/>
  <c r="BG317" i="2"/>
  <c r="BH317" i="2"/>
  <c r="BI317" i="2"/>
  <c r="BJ317" i="2"/>
  <c r="BK317" i="2"/>
  <c r="BL317" i="2"/>
  <c r="BM317" i="2"/>
  <c r="BN317" i="2"/>
  <c r="AU318" i="2"/>
  <c r="AV318" i="2"/>
  <c r="AW318" i="2"/>
  <c r="AX318" i="2"/>
  <c r="AY318" i="2"/>
  <c r="AZ318" i="2"/>
  <c r="BA318" i="2"/>
  <c r="BB318" i="2"/>
  <c r="BC318" i="2"/>
  <c r="BD318" i="2"/>
  <c r="BE318" i="2"/>
  <c r="BF318" i="2"/>
  <c r="BG318" i="2"/>
  <c r="BH318" i="2"/>
  <c r="BI318" i="2"/>
  <c r="BJ318" i="2"/>
  <c r="BK318" i="2"/>
  <c r="BL318" i="2"/>
  <c r="BM318" i="2"/>
  <c r="BN318" i="2"/>
  <c r="AU319" i="2"/>
  <c r="AV319" i="2"/>
  <c r="AW319" i="2"/>
  <c r="AX319" i="2"/>
  <c r="AY319" i="2"/>
  <c r="AZ319" i="2"/>
  <c r="BA319" i="2"/>
  <c r="BB319" i="2"/>
  <c r="BC319" i="2"/>
  <c r="BD319" i="2"/>
  <c r="BE319" i="2"/>
  <c r="BF319" i="2"/>
  <c r="BG319" i="2"/>
  <c r="BH319" i="2"/>
  <c r="BI319" i="2"/>
  <c r="BJ319" i="2"/>
  <c r="BK319" i="2"/>
  <c r="BL319" i="2"/>
  <c r="BM319" i="2"/>
  <c r="BN319" i="2"/>
  <c r="AU320" i="2"/>
  <c r="AV320" i="2"/>
  <c r="AW320" i="2"/>
  <c r="AX320" i="2"/>
  <c r="AY320" i="2"/>
  <c r="AZ320" i="2"/>
  <c r="BA320" i="2"/>
  <c r="BB320" i="2"/>
  <c r="BC320" i="2"/>
  <c r="BD320" i="2"/>
  <c r="BE320" i="2"/>
  <c r="BF320" i="2"/>
  <c r="BG320" i="2"/>
  <c r="BH320" i="2"/>
  <c r="BI320" i="2"/>
  <c r="BJ320" i="2"/>
  <c r="BK320" i="2"/>
  <c r="BL320" i="2"/>
  <c r="BM320" i="2"/>
  <c r="BN320" i="2"/>
  <c r="AU321" i="2"/>
  <c r="AV321" i="2"/>
  <c r="AW321" i="2"/>
  <c r="AX321" i="2"/>
  <c r="AY321" i="2"/>
  <c r="AZ321" i="2"/>
  <c r="BA321" i="2"/>
  <c r="BB321" i="2"/>
  <c r="BC321" i="2"/>
  <c r="BD321" i="2"/>
  <c r="BE321" i="2"/>
  <c r="BF321" i="2"/>
  <c r="BG321" i="2"/>
  <c r="BH321" i="2"/>
  <c r="BI321" i="2"/>
  <c r="BJ321" i="2"/>
  <c r="BK321" i="2"/>
  <c r="BL321" i="2"/>
  <c r="BM321" i="2"/>
  <c r="BN321" i="2"/>
  <c r="AU322" i="2"/>
  <c r="AV322" i="2"/>
  <c r="AW322" i="2"/>
  <c r="AX322" i="2"/>
  <c r="AY322" i="2"/>
  <c r="AZ322" i="2"/>
  <c r="BA322" i="2"/>
  <c r="BB322" i="2"/>
  <c r="BC322" i="2"/>
  <c r="BD322" i="2"/>
  <c r="BE322" i="2"/>
  <c r="BF322" i="2"/>
  <c r="BG322" i="2"/>
  <c r="BH322" i="2"/>
  <c r="BI322" i="2"/>
  <c r="BJ322" i="2"/>
  <c r="BK322" i="2"/>
  <c r="BL322" i="2"/>
  <c r="BM322" i="2"/>
  <c r="BN322" i="2"/>
  <c r="AU323" i="2"/>
  <c r="AV323" i="2"/>
  <c r="AW323" i="2"/>
  <c r="AX323" i="2"/>
  <c r="AY323" i="2"/>
  <c r="AZ323" i="2"/>
  <c r="BA323" i="2"/>
  <c r="BB323" i="2"/>
  <c r="BC323" i="2"/>
  <c r="BD323" i="2"/>
  <c r="BE323" i="2"/>
  <c r="BF323" i="2"/>
  <c r="BG323" i="2"/>
  <c r="BH323" i="2"/>
  <c r="BI323" i="2"/>
  <c r="BJ323" i="2"/>
  <c r="BK323" i="2"/>
  <c r="BL323" i="2"/>
  <c r="BM323" i="2"/>
  <c r="BN323" i="2"/>
  <c r="AU324" i="2"/>
  <c r="AV324" i="2"/>
  <c r="AW324" i="2"/>
  <c r="AX324" i="2"/>
  <c r="AY324" i="2"/>
  <c r="AZ324" i="2"/>
  <c r="BA324" i="2"/>
  <c r="BB324" i="2"/>
  <c r="BC324" i="2"/>
  <c r="BD324" i="2"/>
  <c r="BE324" i="2"/>
  <c r="BF324" i="2"/>
  <c r="BG324" i="2"/>
  <c r="BH324" i="2"/>
  <c r="BI324" i="2"/>
  <c r="BJ324" i="2"/>
  <c r="BK324" i="2"/>
  <c r="BL324" i="2"/>
  <c r="BM324" i="2"/>
  <c r="BN324" i="2"/>
  <c r="AU325" i="2"/>
  <c r="AV325" i="2"/>
  <c r="AW325" i="2"/>
  <c r="AX325" i="2"/>
  <c r="AY325" i="2"/>
  <c r="AZ325" i="2"/>
  <c r="BA325" i="2"/>
  <c r="BB325" i="2"/>
  <c r="BC325" i="2"/>
  <c r="BD325" i="2"/>
  <c r="BE325" i="2"/>
  <c r="BF325" i="2"/>
  <c r="BG325" i="2"/>
  <c r="BH325" i="2"/>
  <c r="BI325" i="2"/>
  <c r="BJ325" i="2"/>
  <c r="BK325" i="2"/>
  <c r="BL325" i="2"/>
  <c r="BM325" i="2"/>
  <c r="BN325" i="2"/>
  <c r="AU326" i="2"/>
  <c r="AV326" i="2"/>
  <c r="AW326" i="2"/>
  <c r="AX326" i="2"/>
  <c r="AY326" i="2"/>
  <c r="AZ326" i="2"/>
  <c r="BA326" i="2"/>
  <c r="BB326" i="2"/>
  <c r="BC326" i="2"/>
  <c r="BD326" i="2"/>
  <c r="BE326" i="2"/>
  <c r="BF326" i="2"/>
  <c r="BG326" i="2"/>
  <c r="BH326" i="2"/>
  <c r="BI326" i="2"/>
  <c r="BJ326" i="2"/>
  <c r="BK326" i="2"/>
  <c r="BL326" i="2"/>
  <c r="BM326" i="2"/>
  <c r="BN326" i="2"/>
  <c r="AU327" i="2"/>
  <c r="AV327" i="2"/>
  <c r="AW327" i="2"/>
  <c r="AX327" i="2"/>
  <c r="AY327" i="2"/>
  <c r="AZ327" i="2"/>
  <c r="BA327" i="2"/>
  <c r="BB327" i="2"/>
  <c r="BC327" i="2"/>
  <c r="BD327" i="2"/>
  <c r="BE327" i="2"/>
  <c r="BF327" i="2"/>
  <c r="BG327" i="2"/>
  <c r="BH327" i="2"/>
  <c r="BI327" i="2"/>
  <c r="BJ327" i="2"/>
  <c r="BK327" i="2"/>
  <c r="BL327" i="2"/>
  <c r="BM327" i="2"/>
  <c r="BN327" i="2"/>
  <c r="AU328" i="2"/>
  <c r="AV328" i="2"/>
  <c r="AW328" i="2"/>
  <c r="AX328" i="2"/>
  <c r="AY328" i="2"/>
  <c r="AZ328" i="2"/>
  <c r="BA328" i="2"/>
  <c r="BB328" i="2"/>
  <c r="BC328" i="2"/>
  <c r="BD328" i="2"/>
  <c r="BE328" i="2"/>
  <c r="BF328" i="2"/>
  <c r="BG328" i="2"/>
  <c r="BH328" i="2"/>
  <c r="BI328" i="2"/>
  <c r="BJ328" i="2"/>
  <c r="BK328" i="2"/>
  <c r="BL328" i="2"/>
  <c r="BM328" i="2"/>
  <c r="BN328" i="2"/>
  <c r="AU329" i="2"/>
  <c r="AV329" i="2"/>
  <c r="AW329" i="2"/>
  <c r="AX329" i="2"/>
  <c r="AY329" i="2"/>
  <c r="AZ329" i="2"/>
  <c r="BA329" i="2"/>
  <c r="BB329" i="2"/>
  <c r="BC329" i="2"/>
  <c r="BD329" i="2"/>
  <c r="BE329" i="2"/>
  <c r="BF329" i="2"/>
  <c r="BG329" i="2"/>
  <c r="BH329" i="2"/>
  <c r="BI329" i="2"/>
  <c r="BJ329" i="2"/>
  <c r="BK329" i="2"/>
  <c r="BL329" i="2"/>
  <c r="BM329" i="2"/>
  <c r="BN329" i="2"/>
  <c r="AU330" i="2"/>
  <c r="AV330" i="2"/>
  <c r="AW330" i="2"/>
  <c r="AX330" i="2"/>
  <c r="AY330" i="2"/>
  <c r="AZ330" i="2"/>
  <c r="BA330" i="2"/>
  <c r="BB330" i="2"/>
  <c r="BC330" i="2"/>
  <c r="BD330" i="2"/>
  <c r="BE330" i="2"/>
  <c r="BF330" i="2"/>
  <c r="BG330" i="2"/>
  <c r="BH330" i="2"/>
  <c r="BI330" i="2"/>
  <c r="BJ330" i="2"/>
  <c r="BK330" i="2"/>
  <c r="BL330" i="2"/>
  <c r="BM330" i="2"/>
  <c r="BN330" i="2"/>
  <c r="AU331" i="2"/>
  <c r="AV331" i="2"/>
  <c r="AW331" i="2"/>
  <c r="AX331" i="2"/>
  <c r="AY331" i="2"/>
  <c r="AZ331" i="2"/>
  <c r="BA331" i="2"/>
  <c r="BB331" i="2"/>
  <c r="BC331" i="2"/>
  <c r="BD331" i="2"/>
  <c r="BE331" i="2"/>
  <c r="BF331" i="2"/>
  <c r="BG331" i="2"/>
  <c r="BH331" i="2"/>
  <c r="BI331" i="2"/>
  <c r="BJ331" i="2"/>
  <c r="BK331" i="2"/>
  <c r="BL331" i="2"/>
  <c r="BM331" i="2"/>
  <c r="BN331" i="2"/>
  <c r="AU332" i="2"/>
  <c r="AV332" i="2"/>
  <c r="AW332" i="2"/>
  <c r="AX332" i="2"/>
  <c r="AY332" i="2"/>
  <c r="AZ332" i="2"/>
  <c r="BA332" i="2"/>
  <c r="BB332" i="2"/>
  <c r="BC332" i="2"/>
  <c r="BD332" i="2"/>
  <c r="BE332" i="2"/>
  <c r="BF332" i="2"/>
  <c r="BG332" i="2"/>
  <c r="BH332" i="2"/>
  <c r="BI332" i="2"/>
  <c r="BJ332" i="2"/>
  <c r="BK332" i="2"/>
  <c r="BL332" i="2"/>
  <c r="BM332" i="2"/>
  <c r="BN332" i="2"/>
  <c r="AU333" i="2"/>
  <c r="AV333" i="2"/>
  <c r="AW333" i="2"/>
  <c r="AX333" i="2"/>
  <c r="AY333" i="2"/>
  <c r="AZ333" i="2"/>
  <c r="BA333" i="2"/>
  <c r="BB333" i="2"/>
  <c r="BC333" i="2"/>
  <c r="BD333" i="2"/>
  <c r="BE333" i="2"/>
  <c r="BF333" i="2"/>
  <c r="BG333" i="2"/>
  <c r="BH333" i="2"/>
  <c r="BI333" i="2"/>
  <c r="BJ333" i="2"/>
  <c r="BK333" i="2"/>
  <c r="BL333" i="2"/>
  <c r="BM333" i="2"/>
  <c r="BN333" i="2"/>
  <c r="AU334" i="2"/>
  <c r="AV334" i="2"/>
  <c r="AW334" i="2"/>
  <c r="AX334" i="2"/>
  <c r="AY334" i="2"/>
  <c r="AZ334" i="2"/>
  <c r="BA334" i="2"/>
  <c r="BB334" i="2"/>
  <c r="BC334" i="2"/>
  <c r="BD334" i="2"/>
  <c r="BE334" i="2"/>
  <c r="BF334" i="2"/>
  <c r="BG334" i="2"/>
  <c r="BH334" i="2"/>
  <c r="BI334" i="2"/>
  <c r="BJ334" i="2"/>
  <c r="BK334" i="2"/>
  <c r="BL334" i="2"/>
  <c r="BM334" i="2"/>
  <c r="BN334" i="2"/>
  <c r="AU335" i="2"/>
  <c r="AV335" i="2"/>
  <c r="AW335" i="2"/>
  <c r="AX335" i="2"/>
  <c r="AY335" i="2"/>
  <c r="AZ335" i="2"/>
  <c r="BA335" i="2"/>
  <c r="BB335" i="2"/>
  <c r="BC335" i="2"/>
  <c r="BD335" i="2"/>
  <c r="BE335" i="2"/>
  <c r="BF335" i="2"/>
  <c r="BG335" i="2"/>
  <c r="BH335" i="2"/>
  <c r="BI335" i="2"/>
  <c r="BJ335" i="2"/>
  <c r="BK335" i="2"/>
  <c r="BL335" i="2"/>
  <c r="BM335" i="2"/>
  <c r="BN335" i="2"/>
  <c r="AU336" i="2"/>
  <c r="AV336" i="2"/>
  <c r="AW336" i="2"/>
  <c r="AX336" i="2"/>
  <c r="AY336" i="2"/>
  <c r="AZ336" i="2"/>
  <c r="BA336" i="2"/>
  <c r="BB336" i="2"/>
  <c r="BC336" i="2"/>
  <c r="BD336" i="2"/>
  <c r="BE336" i="2"/>
  <c r="BF336" i="2"/>
  <c r="BG336" i="2"/>
  <c r="BH336" i="2"/>
  <c r="BI336" i="2"/>
  <c r="BJ336" i="2"/>
  <c r="BK336" i="2"/>
  <c r="BL336" i="2"/>
  <c r="BM336" i="2"/>
  <c r="BN336" i="2"/>
  <c r="AU337" i="2"/>
  <c r="AV337" i="2"/>
  <c r="AW337" i="2"/>
  <c r="AX337" i="2"/>
  <c r="AY337" i="2"/>
  <c r="AZ337" i="2"/>
  <c r="BA337" i="2"/>
  <c r="BB337" i="2"/>
  <c r="BC337" i="2"/>
  <c r="BD337" i="2"/>
  <c r="BE337" i="2"/>
  <c r="BF337" i="2"/>
  <c r="BG337" i="2"/>
  <c r="BH337" i="2"/>
  <c r="BI337" i="2"/>
  <c r="BJ337" i="2"/>
  <c r="BK337" i="2"/>
  <c r="BL337" i="2"/>
  <c r="BM337" i="2"/>
  <c r="BN337" i="2"/>
  <c r="AU338" i="2"/>
  <c r="AV338" i="2"/>
  <c r="AW338" i="2"/>
  <c r="AX338" i="2"/>
  <c r="AY338" i="2"/>
  <c r="AZ338" i="2"/>
  <c r="BA338" i="2"/>
  <c r="BB338" i="2"/>
  <c r="BC338" i="2"/>
  <c r="BD338" i="2"/>
  <c r="BE338" i="2"/>
  <c r="BF338" i="2"/>
  <c r="BG338" i="2"/>
  <c r="BH338" i="2"/>
  <c r="BI338" i="2"/>
  <c r="BJ338" i="2"/>
  <c r="BK338" i="2"/>
  <c r="BL338" i="2"/>
  <c r="BM338" i="2"/>
  <c r="BN338" i="2"/>
  <c r="AU339" i="2"/>
  <c r="AV339" i="2"/>
  <c r="AW339" i="2"/>
  <c r="AX339" i="2"/>
  <c r="AY339" i="2"/>
  <c r="AZ339" i="2"/>
  <c r="BA339" i="2"/>
  <c r="BB339" i="2"/>
  <c r="BC339" i="2"/>
  <c r="BD339" i="2"/>
  <c r="BE339" i="2"/>
  <c r="BF339" i="2"/>
  <c r="BG339" i="2"/>
  <c r="BH339" i="2"/>
  <c r="BI339" i="2"/>
  <c r="BJ339" i="2"/>
  <c r="BK339" i="2"/>
  <c r="BL339" i="2"/>
  <c r="BM339" i="2"/>
  <c r="BN339" i="2"/>
  <c r="AU340" i="2"/>
  <c r="AV340" i="2"/>
  <c r="AW340" i="2"/>
  <c r="AX340" i="2"/>
  <c r="AY340" i="2"/>
  <c r="AZ340" i="2"/>
  <c r="BA340" i="2"/>
  <c r="BB340" i="2"/>
  <c r="BC340" i="2"/>
  <c r="BD340" i="2"/>
  <c r="BE340" i="2"/>
  <c r="BF340" i="2"/>
  <c r="BG340" i="2"/>
  <c r="BH340" i="2"/>
  <c r="BI340" i="2"/>
  <c r="BJ340" i="2"/>
  <c r="BK340" i="2"/>
  <c r="BL340" i="2"/>
  <c r="BM340" i="2"/>
  <c r="BN340" i="2"/>
  <c r="AU341" i="2"/>
  <c r="AV341" i="2"/>
  <c r="AW341" i="2"/>
  <c r="AX341" i="2"/>
  <c r="AY341" i="2"/>
  <c r="AZ341" i="2"/>
  <c r="BA341" i="2"/>
  <c r="BB341" i="2"/>
  <c r="BC341" i="2"/>
  <c r="BD341" i="2"/>
  <c r="BE341" i="2"/>
  <c r="BF341" i="2"/>
  <c r="BG341" i="2"/>
  <c r="BH341" i="2"/>
  <c r="BI341" i="2"/>
  <c r="BJ341" i="2"/>
  <c r="BK341" i="2"/>
  <c r="BL341" i="2"/>
  <c r="BM341" i="2"/>
  <c r="BN341" i="2"/>
  <c r="AU342" i="2"/>
  <c r="AV342" i="2"/>
  <c r="AW342" i="2"/>
  <c r="AX342" i="2"/>
  <c r="AY342" i="2"/>
  <c r="AZ342" i="2"/>
  <c r="BA342" i="2"/>
  <c r="BB342" i="2"/>
  <c r="BC342" i="2"/>
  <c r="BD342" i="2"/>
  <c r="BE342" i="2"/>
  <c r="BF342" i="2"/>
  <c r="BG342" i="2"/>
  <c r="BH342" i="2"/>
  <c r="BI342" i="2"/>
  <c r="BJ342" i="2"/>
  <c r="BK342" i="2"/>
  <c r="BL342" i="2"/>
  <c r="BM342" i="2"/>
  <c r="BN342" i="2"/>
  <c r="AU343" i="2"/>
  <c r="AV343" i="2"/>
  <c r="AW343" i="2"/>
  <c r="AX343" i="2"/>
  <c r="AY343" i="2"/>
  <c r="AZ343" i="2"/>
  <c r="BA343" i="2"/>
  <c r="BB343" i="2"/>
  <c r="BC343" i="2"/>
  <c r="BD343" i="2"/>
  <c r="BE343" i="2"/>
  <c r="BF343" i="2"/>
  <c r="BG343" i="2"/>
  <c r="BH343" i="2"/>
  <c r="BI343" i="2"/>
  <c r="BJ343" i="2"/>
  <c r="BK343" i="2"/>
  <c r="BL343" i="2"/>
  <c r="BM343" i="2"/>
  <c r="BN343" i="2"/>
  <c r="AU344" i="2"/>
  <c r="AV344" i="2"/>
  <c r="AW344" i="2"/>
  <c r="AX344" i="2"/>
  <c r="AY344" i="2"/>
  <c r="AZ344" i="2"/>
  <c r="BA344" i="2"/>
  <c r="BB344" i="2"/>
  <c r="BC344" i="2"/>
  <c r="BD344" i="2"/>
  <c r="BE344" i="2"/>
  <c r="BF344" i="2"/>
  <c r="BG344" i="2"/>
  <c r="BH344" i="2"/>
  <c r="BI344" i="2"/>
  <c r="BJ344" i="2"/>
  <c r="BK344" i="2"/>
  <c r="BL344" i="2"/>
  <c r="BM344" i="2"/>
  <c r="BN344" i="2"/>
  <c r="AU345" i="2"/>
  <c r="AV345" i="2"/>
  <c r="AW345" i="2"/>
  <c r="AX345" i="2"/>
  <c r="AY345" i="2"/>
  <c r="AZ345" i="2"/>
  <c r="BA345" i="2"/>
  <c r="BB345" i="2"/>
  <c r="BC345" i="2"/>
  <c r="BD345" i="2"/>
  <c r="BE345" i="2"/>
  <c r="BF345" i="2"/>
  <c r="BG345" i="2"/>
  <c r="BH345" i="2"/>
  <c r="BI345" i="2"/>
  <c r="BJ345" i="2"/>
  <c r="BK345" i="2"/>
  <c r="BL345" i="2"/>
  <c r="BM345" i="2"/>
  <c r="BN345" i="2"/>
  <c r="AU346" i="2"/>
  <c r="AV346" i="2"/>
  <c r="AW346" i="2"/>
  <c r="AX346" i="2"/>
  <c r="AY346" i="2"/>
  <c r="AZ346" i="2"/>
  <c r="BA346" i="2"/>
  <c r="BB346" i="2"/>
  <c r="BC346" i="2"/>
  <c r="BD346" i="2"/>
  <c r="BE346" i="2"/>
  <c r="BF346" i="2"/>
  <c r="BG346" i="2"/>
  <c r="BH346" i="2"/>
  <c r="BI346" i="2"/>
  <c r="BJ346" i="2"/>
  <c r="BK346" i="2"/>
  <c r="BL346" i="2"/>
  <c r="BM346" i="2"/>
  <c r="BN346" i="2"/>
  <c r="AU347" i="2"/>
  <c r="AV347" i="2"/>
  <c r="AW347" i="2"/>
  <c r="AX347" i="2"/>
  <c r="AY347" i="2"/>
  <c r="AZ347" i="2"/>
  <c r="BA347" i="2"/>
  <c r="BB347" i="2"/>
  <c r="BC347" i="2"/>
  <c r="BD347" i="2"/>
  <c r="BE347" i="2"/>
  <c r="BF347" i="2"/>
  <c r="BG347" i="2"/>
  <c r="BH347" i="2"/>
  <c r="BI347" i="2"/>
  <c r="BJ347" i="2"/>
  <c r="BK347" i="2"/>
  <c r="BL347" i="2"/>
  <c r="BM347" i="2"/>
  <c r="BN347" i="2"/>
  <c r="AU348" i="2"/>
  <c r="AV348" i="2"/>
  <c r="AW348" i="2"/>
  <c r="AX348" i="2"/>
  <c r="AY348" i="2"/>
  <c r="AZ348" i="2"/>
  <c r="BA348" i="2"/>
  <c r="BB348" i="2"/>
  <c r="BC348" i="2"/>
  <c r="BD348" i="2"/>
  <c r="BE348" i="2"/>
  <c r="BF348" i="2"/>
  <c r="BG348" i="2"/>
  <c r="BH348" i="2"/>
  <c r="BI348" i="2"/>
  <c r="BJ348" i="2"/>
  <c r="BK348" i="2"/>
  <c r="BL348" i="2"/>
  <c r="BM348" i="2"/>
  <c r="BN348" i="2"/>
  <c r="AU349" i="2"/>
  <c r="AV349" i="2"/>
  <c r="AW349" i="2"/>
  <c r="AX349" i="2"/>
  <c r="AY349" i="2"/>
  <c r="AZ349" i="2"/>
  <c r="BA349" i="2"/>
  <c r="BB349" i="2"/>
  <c r="BC349" i="2"/>
  <c r="BD349" i="2"/>
  <c r="BE349" i="2"/>
  <c r="BF349" i="2"/>
  <c r="BG349" i="2"/>
  <c r="BH349" i="2"/>
  <c r="BI349" i="2"/>
  <c r="BJ349" i="2"/>
  <c r="BK349" i="2"/>
  <c r="BL349" i="2"/>
  <c r="BM349" i="2"/>
  <c r="BN349" i="2"/>
  <c r="AU350" i="2"/>
  <c r="AV350" i="2"/>
  <c r="AW350" i="2"/>
  <c r="AX350" i="2"/>
  <c r="AY350" i="2"/>
  <c r="AZ350" i="2"/>
  <c r="BA350" i="2"/>
  <c r="BB350" i="2"/>
  <c r="BC350" i="2"/>
  <c r="BD350" i="2"/>
  <c r="BE350" i="2"/>
  <c r="BF350" i="2"/>
  <c r="BG350" i="2"/>
  <c r="BH350" i="2"/>
  <c r="BI350" i="2"/>
  <c r="BJ350" i="2"/>
  <c r="BK350" i="2"/>
  <c r="BL350" i="2"/>
  <c r="BM350" i="2"/>
  <c r="BN350" i="2"/>
  <c r="AU351" i="2"/>
  <c r="AV351" i="2"/>
  <c r="AW351" i="2"/>
  <c r="AX351" i="2"/>
  <c r="AY351" i="2"/>
  <c r="AZ351" i="2"/>
  <c r="BA351" i="2"/>
  <c r="BB351" i="2"/>
  <c r="BC351" i="2"/>
  <c r="BD351" i="2"/>
  <c r="BE351" i="2"/>
  <c r="BF351" i="2"/>
  <c r="BG351" i="2"/>
  <c r="BH351" i="2"/>
  <c r="BI351" i="2"/>
  <c r="BJ351" i="2"/>
  <c r="BK351" i="2"/>
  <c r="BL351" i="2"/>
  <c r="BM351" i="2"/>
  <c r="BN351" i="2"/>
  <c r="AU352" i="2"/>
  <c r="AV352" i="2"/>
  <c r="AW352" i="2"/>
  <c r="AX352" i="2"/>
  <c r="AY352" i="2"/>
  <c r="AZ352" i="2"/>
  <c r="BA352" i="2"/>
  <c r="BB352" i="2"/>
  <c r="BC352" i="2"/>
  <c r="BD352" i="2"/>
  <c r="BE352" i="2"/>
  <c r="BF352" i="2"/>
  <c r="BG352" i="2"/>
  <c r="BH352" i="2"/>
  <c r="BI352" i="2"/>
  <c r="BJ352" i="2"/>
  <c r="BK352" i="2"/>
  <c r="BL352" i="2"/>
  <c r="BM352" i="2"/>
  <c r="BN352" i="2"/>
  <c r="AU353" i="2"/>
  <c r="AV353" i="2"/>
  <c r="AW353" i="2"/>
  <c r="AX353" i="2"/>
  <c r="AY353" i="2"/>
  <c r="AZ353" i="2"/>
  <c r="BA353" i="2"/>
  <c r="BB353" i="2"/>
  <c r="BC353" i="2"/>
  <c r="BD353" i="2"/>
  <c r="BE353" i="2"/>
  <c r="BF353" i="2"/>
  <c r="BG353" i="2"/>
  <c r="BH353" i="2"/>
  <c r="BI353" i="2"/>
  <c r="BJ353" i="2"/>
  <c r="BK353" i="2"/>
  <c r="BL353" i="2"/>
  <c r="BM353" i="2"/>
  <c r="BN353" i="2"/>
  <c r="AU354" i="2"/>
  <c r="AV354" i="2"/>
  <c r="AW354" i="2"/>
  <c r="AX354" i="2"/>
  <c r="AY354" i="2"/>
  <c r="AZ354" i="2"/>
  <c r="BA354" i="2"/>
  <c r="BB354" i="2"/>
  <c r="BC354" i="2"/>
  <c r="BD354" i="2"/>
  <c r="BE354" i="2"/>
  <c r="BF354" i="2"/>
  <c r="BG354" i="2"/>
  <c r="BH354" i="2"/>
  <c r="BI354" i="2"/>
  <c r="BJ354" i="2"/>
  <c r="BK354" i="2"/>
  <c r="BL354" i="2"/>
  <c r="BM354" i="2"/>
  <c r="BN354" i="2"/>
  <c r="AU355" i="2"/>
  <c r="AV355" i="2"/>
  <c r="AW355" i="2"/>
  <c r="AX355" i="2"/>
  <c r="AY355" i="2"/>
  <c r="AZ355" i="2"/>
  <c r="BA355" i="2"/>
  <c r="BB355" i="2"/>
  <c r="BC355" i="2"/>
  <c r="BD355" i="2"/>
  <c r="BE355" i="2"/>
  <c r="BF355" i="2"/>
  <c r="BG355" i="2"/>
  <c r="BH355" i="2"/>
  <c r="BI355" i="2"/>
  <c r="BJ355" i="2"/>
  <c r="BK355" i="2"/>
  <c r="BL355" i="2"/>
  <c r="BM355" i="2"/>
  <c r="BN355" i="2"/>
  <c r="AU356" i="2"/>
  <c r="AV356" i="2"/>
  <c r="AW356" i="2"/>
  <c r="AX356" i="2"/>
  <c r="AY356" i="2"/>
  <c r="AZ356" i="2"/>
  <c r="BA356" i="2"/>
  <c r="BB356" i="2"/>
  <c r="BC356" i="2"/>
  <c r="BD356" i="2"/>
  <c r="BE356" i="2"/>
  <c r="BF356" i="2"/>
  <c r="BG356" i="2"/>
  <c r="BH356" i="2"/>
  <c r="BI356" i="2"/>
  <c r="BJ356" i="2"/>
  <c r="BK356" i="2"/>
  <c r="BL356" i="2"/>
  <c r="BM356" i="2"/>
  <c r="BN356" i="2"/>
  <c r="AU357" i="2"/>
  <c r="AV357" i="2"/>
  <c r="AW357" i="2"/>
  <c r="AX357" i="2"/>
  <c r="AY357" i="2"/>
  <c r="AZ357" i="2"/>
  <c r="BA357" i="2"/>
  <c r="BB357" i="2"/>
  <c r="BC357" i="2"/>
  <c r="BD357" i="2"/>
  <c r="BE357" i="2"/>
  <c r="BF357" i="2"/>
  <c r="BG357" i="2"/>
  <c r="BH357" i="2"/>
  <c r="BI357" i="2"/>
  <c r="BJ357" i="2"/>
  <c r="BK357" i="2"/>
  <c r="BL357" i="2"/>
  <c r="BM357" i="2"/>
  <c r="BN357" i="2"/>
  <c r="AU358" i="2"/>
  <c r="AV358" i="2"/>
  <c r="AW358" i="2"/>
  <c r="AX358" i="2"/>
  <c r="AY358" i="2"/>
  <c r="AZ358" i="2"/>
  <c r="BA358" i="2"/>
  <c r="BB358" i="2"/>
  <c r="BC358" i="2"/>
  <c r="BD358" i="2"/>
  <c r="BE358" i="2"/>
  <c r="BF358" i="2"/>
  <c r="BG358" i="2"/>
  <c r="BH358" i="2"/>
  <c r="BI358" i="2"/>
  <c r="BJ358" i="2"/>
  <c r="BK358" i="2"/>
  <c r="BL358" i="2"/>
  <c r="BM358" i="2"/>
  <c r="BN358" i="2"/>
  <c r="AU359" i="2"/>
  <c r="AV359" i="2"/>
  <c r="AW359" i="2"/>
  <c r="AX359" i="2"/>
  <c r="AY359" i="2"/>
  <c r="AZ359" i="2"/>
  <c r="BA359" i="2"/>
  <c r="BB359" i="2"/>
  <c r="BC359" i="2"/>
  <c r="BD359" i="2"/>
  <c r="BE359" i="2"/>
  <c r="BF359" i="2"/>
  <c r="BG359" i="2"/>
  <c r="BH359" i="2"/>
  <c r="BI359" i="2"/>
  <c r="BJ359" i="2"/>
  <c r="BK359" i="2"/>
  <c r="BL359" i="2"/>
  <c r="BM359" i="2"/>
  <c r="BN359" i="2"/>
  <c r="AU360" i="2"/>
  <c r="AV360" i="2"/>
  <c r="AW360" i="2"/>
  <c r="AX360" i="2"/>
  <c r="AY360" i="2"/>
  <c r="AZ360" i="2"/>
  <c r="BA360" i="2"/>
  <c r="BB360" i="2"/>
  <c r="BC360" i="2"/>
  <c r="BD360" i="2"/>
  <c r="BE360" i="2"/>
  <c r="BF360" i="2"/>
  <c r="BG360" i="2"/>
  <c r="BH360" i="2"/>
  <c r="BI360" i="2"/>
  <c r="BJ360" i="2"/>
  <c r="BK360" i="2"/>
  <c r="BL360" i="2"/>
  <c r="BM360" i="2"/>
  <c r="BN360" i="2"/>
  <c r="AU361" i="2"/>
  <c r="AV361" i="2"/>
  <c r="AW361" i="2"/>
  <c r="AX361" i="2"/>
  <c r="AY361" i="2"/>
  <c r="AZ361" i="2"/>
  <c r="BA361" i="2"/>
  <c r="BB361" i="2"/>
  <c r="BC361" i="2"/>
  <c r="BD361" i="2"/>
  <c r="BE361" i="2"/>
  <c r="BF361" i="2"/>
  <c r="BG361" i="2"/>
  <c r="BH361" i="2"/>
  <c r="BI361" i="2"/>
  <c r="BJ361" i="2"/>
  <c r="BK361" i="2"/>
  <c r="BL361" i="2"/>
  <c r="BM361" i="2"/>
  <c r="BN361" i="2"/>
  <c r="AU362" i="2"/>
  <c r="AV362" i="2"/>
  <c r="AW362" i="2"/>
  <c r="AX362" i="2"/>
  <c r="AY362" i="2"/>
  <c r="AZ362" i="2"/>
  <c r="BA362" i="2"/>
  <c r="BB362" i="2"/>
  <c r="BC362" i="2"/>
  <c r="BD362" i="2"/>
  <c r="BE362" i="2"/>
  <c r="BF362" i="2"/>
  <c r="BG362" i="2"/>
  <c r="BH362" i="2"/>
  <c r="BI362" i="2"/>
  <c r="BJ362" i="2"/>
  <c r="BK362" i="2"/>
  <c r="BL362" i="2"/>
  <c r="BM362" i="2"/>
  <c r="BN362" i="2"/>
  <c r="AU363" i="2"/>
  <c r="AV363" i="2"/>
  <c r="AW363" i="2"/>
  <c r="AX363" i="2"/>
  <c r="AY363" i="2"/>
  <c r="AZ363" i="2"/>
  <c r="BA363" i="2"/>
  <c r="BB363" i="2"/>
  <c r="BC363" i="2"/>
  <c r="BD363" i="2"/>
  <c r="BE363" i="2"/>
  <c r="BF363" i="2"/>
  <c r="BG363" i="2"/>
  <c r="BH363" i="2"/>
  <c r="BI363" i="2"/>
  <c r="BJ363" i="2"/>
  <c r="BK363" i="2"/>
  <c r="BL363" i="2"/>
  <c r="BM363" i="2"/>
  <c r="BN363" i="2"/>
  <c r="AU364" i="2"/>
  <c r="AV364" i="2"/>
  <c r="AW364" i="2"/>
  <c r="AX364" i="2"/>
  <c r="AY364" i="2"/>
  <c r="AZ364" i="2"/>
  <c r="BA364" i="2"/>
  <c r="BB364" i="2"/>
  <c r="BC364" i="2"/>
  <c r="BD364" i="2"/>
  <c r="BE364" i="2"/>
  <c r="BF364" i="2"/>
  <c r="BG364" i="2"/>
  <c r="BH364" i="2"/>
  <c r="BI364" i="2"/>
  <c r="BJ364" i="2"/>
  <c r="BK364" i="2"/>
  <c r="BL364" i="2"/>
  <c r="BM364" i="2"/>
  <c r="BN364" i="2"/>
  <c r="AU365" i="2"/>
  <c r="AV365" i="2"/>
  <c r="AW365" i="2"/>
  <c r="AX365" i="2"/>
  <c r="AY365" i="2"/>
  <c r="AZ365" i="2"/>
  <c r="BA365" i="2"/>
  <c r="BB365" i="2"/>
  <c r="BC365" i="2"/>
  <c r="BD365" i="2"/>
  <c r="BE365" i="2"/>
  <c r="BF365" i="2"/>
  <c r="BG365" i="2"/>
  <c r="BH365" i="2"/>
  <c r="BI365" i="2"/>
  <c r="BJ365" i="2"/>
  <c r="BK365" i="2"/>
  <c r="BL365" i="2"/>
  <c r="BM365" i="2"/>
  <c r="BN365" i="2"/>
  <c r="AU366" i="2"/>
  <c r="AV366" i="2"/>
  <c r="AW366" i="2"/>
  <c r="AX366" i="2"/>
  <c r="AY366" i="2"/>
  <c r="AZ366" i="2"/>
  <c r="BA366" i="2"/>
  <c r="BB366" i="2"/>
  <c r="BC366" i="2"/>
  <c r="BD366" i="2"/>
  <c r="BE366" i="2"/>
  <c r="BF366" i="2"/>
  <c r="BG366" i="2"/>
  <c r="BH366" i="2"/>
  <c r="BI366" i="2"/>
  <c r="BJ366" i="2"/>
  <c r="BK366" i="2"/>
  <c r="BL366" i="2"/>
  <c r="BM366" i="2"/>
  <c r="BN366" i="2"/>
  <c r="AU367" i="2"/>
  <c r="AV367" i="2"/>
  <c r="AW367" i="2"/>
  <c r="AX367" i="2"/>
  <c r="AY367" i="2"/>
  <c r="AZ367" i="2"/>
  <c r="BA367" i="2"/>
  <c r="BB367" i="2"/>
  <c r="BC367" i="2"/>
  <c r="BD367" i="2"/>
  <c r="BE367" i="2"/>
  <c r="BF367" i="2"/>
  <c r="BG367" i="2"/>
  <c r="BH367" i="2"/>
  <c r="BI367" i="2"/>
  <c r="BJ367" i="2"/>
  <c r="BK367" i="2"/>
  <c r="BL367" i="2"/>
  <c r="BM367" i="2"/>
  <c r="BN367" i="2"/>
  <c r="AU368" i="2"/>
  <c r="AV368" i="2"/>
  <c r="AW368" i="2"/>
  <c r="AX368" i="2"/>
  <c r="AY368" i="2"/>
  <c r="AZ368" i="2"/>
  <c r="BA368" i="2"/>
  <c r="BB368" i="2"/>
  <c r="BC368" i="2"/>
  <c r="BD368" i="2"/>
  <c r="BE368" i="2"/>
  <c r="BF368" i="2"/>
  <c r="BG368" i="2"/>
  <c r="BH368" i="2"/>
  <c r="BI368" i="2"/>
  <c r="BJ368" i="2"/>
  <c r="BK368" i="2"/>
  <c r="BL368" i="2"/>
  <c r="BM368" i="2"/>
  <c r="BN368" i="2"/>
  <c r="AU369" i="2"/>
  <c r="AV369" i="2"/>
  <c r="AW369" i="2"/>
  <c r="AX369" i="2"/>
  <c r="AY369" i="2"/>
  <c r="AZ369" i="2"/>
  <c r="BA369" i="2"/>
  <c r="BB369" i="2"/>
  <c r="BC369" i="2"/>
  <c r="BD369" i="2"/>
  <c r="BE369" i="2"/>
  <c r="BF369" i="2"/>
  <c r="BG369" i="2"/>
  <c r="BH369" i="2"/>
  <c r="BI369" i="2"/>
  <c r="BJ369" i="2"/>
  <c r="BK369" i="2"/>
  <c r="BL369" i="2"/>
  <c r="BM369" i="2"/>
  <c r="BN369" i="2"/>
  <c r="AU370" i="2"/>
  <c r="AV370" i="2"/>
  <c r="AW370" i="2"/>
  <c r="AX370" i="2"/>
  <c r="AY370" i="2"/>
  <c r="AZ370" i="2"/>
  <c r="BA370" i="2"/>
  <c r="BB370" i="2"/>
  <c r="BC370" i="2"/>
  <c r="BD370" i="2"/>
  <c r="BE370" i="2"/>
  <c r="BF370" i="2"/>
  <c r="BG370" i="2"/>
  <c r="BH370" i="2"/>
  <c r="BI370" i="2"/>
  <c r="BJ370" i="2"/>
  <c r="BK370" i="2"/>
  <c r="BL370" i="2"/>
  <c r="BM370" i="2"/>
  <c r="BN370" i="2"/>
  <c r="AU371" i="2"/>
  <c r="AV371" i="2"/>
  <c r="AW371" i="2"/>
  <c r="AX371" i="2"/>
  <c r="AY371" i="2"/>
  <c r="AZ371" i="2"/>
  <c r="BA371" i="2"/>
  <c r="BB371" i="2"/>
  <c r="BC371" i="2"/>
  <c r="BD371" i="2"/>
  <c r="BE371" i="2"/>
  <c r="BF371" i="2"/>
  <c r="BG371" i="2"/>
  <c r="BH371" i="2"/>
  <c r="BI371" i="2"/>
  <c r="BJ371" i="2"/>
  <c r="BK371" i="2"/>
  <c r="BL371" i="2"/>
  <c r="BM371" i="2"/>
  <c r="BN371" i="2"/>
  <c r="AU372" i="2"/>
  <c r="AV372" i="2"/>
  <c r="AW372" i="2"/>
  <c r="AX372" i="2"/>
  <c r="AY372" i="2"/>
  <c r="AZ372" i="2"/>
  <c r="BA372" i="2"/>
  <c r="BB372" i="2"/>
  <c r="BC372" i="2"/>
  <c r="BD372" i="2"/>
  <c r="BE372" i="2"/>
  <c r="BF372" i="2"/>
  <c r="BG372" i="2"/>
  <c r="BH372" i="2"/>
  <c r="BI372" i="2"/>
  <c r="BJ372" i="2"/>
  <c r="BK372" i="2"/>
  <c r="BL372" i="2"/>
  <c r="BM372" i="2"/>
  <c r="BN372" i="2"/>
  <c r="AU373" i="2"/>
  <c r="AV373" i="2"/>
  <c r="AW373" i="2"/>
  <c r="AX373" i="2"/>
  <c r="AY373" i="2"/>
  <c r="AZ373" i="2"/>
  <c r="BA373" i="2"/>
  <c r="BB373" i="2"/>
  <c r="BC373" i="2"/>
  <c r="BD373" i="2"/>
  <c r="BE373" i="2"/>
  <c r="BF373" i="2"/>
  <c r="BG373" i="2"/>
  <c r="BH373" i="2"/>
  <c r="BI373" i="2"/>
  <c r="BJ373" i="2"/>
  <c r="BK373" i="2"/>
  <c r="BL373" i="2"/>
  <c r="BM373" i="2"/>
  <c r="BN373" i="2"/>
  <c r="AU374" i="2"/>
  <c r="AV374" i="2"/>
  <c r="AW374" i="2"/>
  <c r="AX374" i="2"/>
  <c r="AY374" i="2"/>
  <c r="AZ374" i="2"/>
  <c r="BA374" i="2"/>
  <c r="BB374" i="2"/>
  <c r="BC374" i="2"/>
  <c r="BD374" i="2"/>
  <c r="BE374" i="2"/>
  <c r="BF374" i="2"/>
  <c r="BG374" i="2"/>
  <c r="BH374" i="2"/>
  <c r="BI374" i="2"/>
  <c r="BJ374" i="2"/>
  <c r="BK374" i="2"/>
  <c r="BL374" i="2"/>
  <c r="BM374" i="2"/>
  <c r="BN374" i="2"/>
  <c r="AU375" i="2"/>
  <c r="AV375" i="2"/>
  <c r="AW375" i="2"/>
  <c r="AX375" i="2"/>
  <c r="AY375" i="2"/>
  <c r="AZ375" i="2"/>
  <c r="BA375" i="2"/>
  <c r="BB375" i="2"/>
  <c r="BC375" i="2"/>
  <c r="BD375" i="2"/>
  <c r="BE375" i="2"/>
  <c r="BF375" i="2"/>
  <c r="BG375" i="2"/>
  <c r="BH375" i="2"/>
  <c r="BI375" i="2"/>
  <c r="BJ375" i="2"/>
  <c r="BK375" i="2"/>
  <c r="BL375" i="2"/>
  <c r="BM375" i="2"/>
  <c r="BN375" i="2"/>
  <c r="AU376" i="2"/>
  <c r="AV376" i="2"/>
  <c r="AW376" i="2"/>
  <c r="AX376" i="2"/>
  <c r="AY376" i="2"/>
  <c r="AZ376" i="2"/>
  <c r="BA376" i="2"/>
  <c r="BB376" i="2"/>
  <c r="BC376" i="2"/>
  <c r="BD376" i="2"/>
  <c r="BE376" i="2"/>
  <c r="BF376" i="2"/>
  <c r="BG376" i="2"/>
  <c r="BH376" i="2"/>
  <c r="BI376" i="2"/>
  <c r="BJ376" i="2"/>
  <c r="BK376" i="2"/>
  <c r="BL376" i="2"/>
  <c r="BM376" i="2"/>
  <c r="BN376" i="2"/>
  <c r="AU377" i="2"/>
  <c r="AV377" i="2"/>
  <c r="AW377" i="2"/>
  <c r="AX377" i="2"/>
  <c r="AY377" i="2"/>
  <c r="AZ377" i="2"/>
  <c r="BA377" i="2"/>
  <c r="BB377" i="2"/>
  <c r="BC377" i="2"/>
  <c r="BD377" i="2"/>
  <c r="BE377" i="2"/>
  <c r="BF377" i="2"/>
  <c r="BG377" i="2"/>
  <c r="BH377" i="2"/>
  <c r="BI377" i="2"/>
  <c r="BJ377" i="2"/>
  <c r="BK377" i="2"/>
  <c r="BL377" i="2"/>
  <c r="BM377" i="2"/>
  <c r="BN377" i="2"/>
  <c r="AU378" i="2"/>
  <c r="AV378" i="2"/>
  <c r="AW378" i="2"/>
  <c r="AX378" i="2"/>
  <c r="AY378" i="2"/>
  <c r="AZ378" i="2"/>
  <c r="BA378" i="2"/>
  <c r="BB378" i="2"/>
  <c r="BC378" i="2"/>
  <c r="BD378" i="2"/>
  <c r="BE378" i="2"/>
  <c r="BF378" i="2"/>
  <c r="BG378" i="2"/>
  <c r="BH378" i="2"/>
  <c r="BI378" i="2"/>
  <c r="BJ378" i="2"/>
  <c r="BK378" i="2"/>
  <c r="BL378" i="2"/>
  <c r="BM378" i="2"/>
  <c r="BN378" i="2"/>
  <c r="AU379" i="2"/>
  <c r="AV379" i="2"/>
  <c r="AW379" i="2"/>
  <c r="AX379" i="2"/>
  <c r="AY379" i="2"/>
  <c r="AZ379" i="2"/>
  <c r="BA379" i="2"/>
  <c r="BB379" i="2"/>
  <c r="BC379" i="2"/>
  <c r="BD379" i="2"/>
  <c r="BE379" i="2"/>
  <c r="BF379" i="2"/>
  <c r="BG379" i="2"/>
  <c r="BH379" i="2"/>
  <c r="BI379" i="2"/>
  <c r="BJ379" i="2"/>
  <c r="BK379" i="2"/>
  <c r="BL379" i="2"/>
  <c r="BM379" i="2"/>
  <c r="BN379" i="2"/>
  <c r="AU380" i="2"/>
  <c r="AV380" i="2"/>
  <c r="AW380" i="2"/>
  <c r="AX380" i="2"/>
  <c r="AY380" i="2"/>
  <c r="AZ380" i="2"/>
  <c r="BA380" i="2"/>
  <c r="BB380" i="2"/>
  <c r="BC380" i="2"/>
  <c r="BD380" i="2"/>
  <c r="BE380" i="2"/>
  <c r="BF380" i="2"/>
  <c r="BG380" i="2"/>
  <c r="BH380" i="2"/>
  <c r="BI380" i="2"/>
  <c r="BJ380" i="2"/>
  <c r="BK380" i="2"/>
  <c r="BL380" i="2"/>
  <c r="BM380" i="2"/>
  <c r="BN380" i="2"/>
  <c r="AU381" i="2"/>
  <c r="AV381" i="2"/>
  <c r="AW381" i="2"/>
  <c r="AX381" i="2"/>
  <c r="AY381" i="2"/>
  <c r="AZ381" i="2"/>
  <c r="BA381" i="2"/>
  <c r="BB381" i="2"/>
  <c r="BC381" i="2"/>
  <c r="BD381" i="2"/>
  <c r="BE381" i="2"/>
  <c r="BF381" i="2"/>
  <c r="BG381" i="2"/>
  <c r="BH381" i="2"/>
  <c r="BI381" i="2"/>
  <c r="BJ381" i="2"/>
  <c r="BK381" i="2"/>
  <c r="BL381" i="2"/>
  <c r="BM381" i="2"/>
  <c r="BN381" i="2"/>
  <c r="AU382" i="2"/>
  <c r="AV382" i="2"/>
  <c r="AW382" i="2"/>
  <c r="AX382" i="2"/>
  <c r="AY382" i="2"/>
  <c r="AZ382" i="2"/>
  <c r="BA382" i="2"/>
  <c r="BB382" i="2"/>
  <c r="BC382" i="2"/>
  <c r="BD382" i="2"/>
  <c r="BE382" i="2"/>
  <c r="BF382" i="2"/>
  <c r="BG382" i="2"/>
  <c r="BH382" i="2"/>
  <c r="BI382" i="2"/>
  <c r="BJ382" i="2"/>
  <c r="BK382" i="2"/>
  <c r="BL382" i="2"/>
  <c r="BM382" i="2"/>
  <c r="BN382" i="2"/>
  <c r="AU383" i="2"/>
  <c r="AV383" i="2"/>
  <c r="AW383" i="2"/>
  <c r="AX383" i="2"/>
  <c r="AY383" i="2"/>
  <c r="AZ383" i="2"/>
  <c r="BA383" i="2"/>
  <c r="BB383" i="2"/>
  <c r="BC383" i="2"/>
  <c r="BD383" i="2"/>
  <c r="BE383" i="2"/>
  <c r="BF383" i="2"/>
  <c r="BG383" i="2"/>
  <c r="BH383" i="2"/>
  <c r="BI383" i="2"/>
  <c r="BJ383" i="2"/>
  <c r="BK383" i="2"/>
  <c r="BL383" i="2"/>
  <c r="BM383" i="2"/>
  <c r="BN383" i="2"/>
  <c r="AU384" i="2"/>
  <c r="AV384" i="2"/>
  <c r="AW384" i="2"/>
  <c r="AX384" i="2"/>
  <c r="AY384" i="2"/>
  <c r="AZ384" i="2"/>
  <c r="BA384" i="2"/>
  <c r="BB384" i="2"/>
  <c r="BC384" i="2"/>
  <c r="BD384" i="2"/>
  <c r="BE384" i="2"/>
  <c r="BF384" i="2"/>
  <c r="BG384" i="2"/>
  <c r="BH384" i="2"/>
  <c r="BI384" i="2"/>
  <c r="BJ384" i="2"/>
  <c r="BK384" i="2"/>
  <c r="BL384" i="2"/>
  <c r="BM384" i="2"/>
  <c r="BN384" i="2"/>
  <c r="AU385" i="2"/>
  <c r="AV385" i="2"/>
  <c r="AW385" i="2"/>
  <c r="AX385" i="2"/>
  <c r="AY385" i="2"/>
  <c r="AZ385" i="2"/>
  <c r="BA385" i="2"/>
  <c r="BB385" i="2"/>
  <c r="BC385" i="2"/>
  <c r="BD385" i="2"/>
  <c r="BE385" i="2"/>
  <c r="BF385" i="2"/>
  <c r="BG385" i="2"/>
  <c r="BH385" i="2"/>
  <c r="BI385" i="2"/>
  <c r="BJ385" i="2"/>
  <c r="BK385" i="2"/>
  <c r="BL385" i="2"/>
  <c r="BM385" i="2"/>
  <c r="BN385" i="2"/>
  <c r="AU386" i="2"/>
  <c r="AV386" i="2"/>
  <c r="AW386" i="2"/>
  <c r="AX386" i="2"/>
  <c r="AY386" i="2"/>
  <c r="AZ386" i="2"/>
  <c r="BA386" i="2"/>
  <c r="BB386" i="2"/>
  <c r="BC386" i="2"/>
  <c r="BD386" i="2"/>
  <c r="BE386" i="2"/>
  <c r="BF386" i="2"/>
  <c r="BG386" i="2"/>
  <c r="BH386" i="2"/>
  <c r="BI386" i="2"/>
  <c r="BJ386" i="2"/>
  <c r="BK386" i="2"/>
  <c r="BL386" i="2"/>
  <c r="BM386" i="2"/>
  <c r="BN386" i="2"/>
  <c r="AU387" i="2"/>
  <c r="AV387" i="2"/>
  <c r="AW387" i="2"/>
  <c r="AX387" i="2"/>
  <c r="AY387" i="2"/>
  <c r="AZ387" i="2"/>
  <c r="BA387" i="2"/>
  <c r="BB387" i="2"/>
  <c r="BC387" i="2"/>
  <c r="BD387" i="2"/>
  <c r="BE387" i="2"/>
  <c r="BF387" i="2"/>
  <c r="BG387" i="2"/>
  <c r="BH387" i="2"/>
  <c r="BI387" i="2"/>
  <c r="BJ387" i="2"/>
  <c r="BK387" i="2"/>
  <c r="BL387" i="2"/>
  <c r="BM387" i="2"/>
  <c r="BN387" i="2"/>
  <c r="AU388" i="2"/>
  <c r="AV388" i="2"/>
  <c r="AW388" i="2"/>
  <c r="AX388" i="2"/>
  <c r="AY388" i="2"/>
  <c r="AZ388" i="2"/>
  <c r="BA388" i="2"/>
  <c r="BB388" i="2"/>
  <c r="BC388" i="2"/>
  <c r="BD388" i="2"/>
  <c r="BE388" i="2"/>
  <c r="BF388" i="2"/>
  <c r="BG388" i="2"/>
  <c r="BH388" i="2"/>
  <c r="BI388" i="2"/>
  <c r="BJ388" i="2"/>
  <c r="BK388" i="2"/>
  <c r="BL388" i="2"/>
  <c r="BM388" i="2"/>
  <c r="BN388" i="2"/>
  <c r="AU389" i="2"/>
  <c r="AV389" i="2"/>
  <c r="AW389" i="2"/>
  <c r="AX389" i="2"/>
  <c r="AY389" i="2"/>
  <c r="AZ389" i="2"/>
  <c r="BA389" i="2"/>
  <c r="BB389" i="2"/>
  <c r="BC389" i="2"/>
  <c r="BD389" i="2"/>
  <c r="BE389" i="2"/>
  <c r="BF389" i="2"/>
  <c r="BG389" i="2"/>
  <c r="BH389" i="2"/>
  <c r="BI389" i="2"/>
  <c r="BJ389" i="2"/>
  <c r="BK389" i="2"/>
  <c r="BL389" i="2"/>
  <c r="BM389" i="2"/>
  <c r="BN389" i="2"/>
  <c r="AU390" i="2"/>
  <c r="AV390" i="2"/>
  <c r="AW390" i="2"/>
  <c r="AX390" i="2"/>
  <c r="AY390" i="2"/>
  <c r="AZ390" i="2"/>
  <c r="BA390" i="2"/>
  <c r="BB390" i="2"/>
  <c r="BC390" i="2"/>
  <c r="BD390" i="2"/>
  <c r="BE390" i="2"/>
  <c r="BF390" i="2"/>
  <c r="BG390" i="2"/>
  <c r="BH390" i="2"/>
  <c r="BI390" i="2"/>
  <c r="BJ390" i="2"/>
  <c r="BK390" i="2"/>
  <c r="BL390" i="2"/>
  <c r="BM390" i="2"/>
  <c r="BN390" i="2"/>
  <c r="AU391" i="2"/>
  <c r="AV391" i="2"/>
  <c r="AW391" i="2"/>
  <c r="AX391" i="2"/>
  <c r="AY391" i="2"/>
  <c r="AZ391" i="2"/>
  <c r="BA391" i="2"/>
  <c r="BB391" i="2"/>
  <c r="BC391" i="2"/>
  <c r="BD391" i="2"/>
  <c r="BE391" i="2"/>
  <c r="BF391" i="2"/>
  <c r="BG391" i="2"/>
  <c r="BH391" i="2"/>
  <c r="BI391" i="2"/>
  <c r="BJ391" i="2"/>
  <c r="BK391" i="2"/>
  <c r="BL391" i="2"/>
  <c r="BM391" i="2"/>
  <c r="BN391" i="2"/>
  <c r="AU392" i="2"/>
  <c r="AV392" i="2"/>
  <c r="AW392" i="2"/>
  <c r="AX392" i="2"/>
  <c r="AY392" i="2"/>
  <c r="AZ392" i="2"/>
  <c r="BA392" i="2"/>
  <c r="BB392" i="2"/>
  <c r="BC392" i="2"/>
  <c r="BD392" i="2"/>
  <c r="BE392" i="2"/>
  <c r="BF392" i="2"/>
  <c r="BG392" i="2"/>
  <c r="BH392" i="2"/>
  <c r="BI392" i="2"/>
  <c r="BJ392" i="2"/>
  <c r="BK392" i="2"/>
  <c r="BL392" i="2"/>
  <c r="BM392" i="2"/>
  <c r="BN392" i="2"/>
  <c r="AU393" i="2"/>
  <c r="AV393" i="2"/>
  <c r="AW393" i="2"/>
  <c r="AX393" i="2"/>
  <c r="AY393" i="2"/>
  <c r="AZ393" i="2"/>
  <c r="BA393" i="2"/>
  <c r="BB393" i="2"/>
  <c r="BC393" i="2"/>
  <c r="BD393" i="2"/>
  <c r="BE393" i="2"/>
  <c r="BF393" i="2"/>
  <c r="BG393" i="2"/>
  <c r="BH393" i="2"/>
  <c r="BI393" i="2"/>
  <c r="BJ393" i="2"/>
  <c r="BK393" i="2"/>
  <c r="BL393" i="2"/>
  <c r="BM393" i="2"/>
  <c r="BN393" i="2"/>
  <c r="AU394" i="2"/>
  <c r="AV394" i="2"/>
  <c r="AW394" i="2"/>
  <c r="AX394" i="2"/>
  <c r="AY394" i="2"/>
  <c r="AZ394" i="2"/>
  <c r="BA394" i="2"/>
  <c r="BB394" i="2"/>
  <c r="BC394" i="2"/>
  <c r="BD394" i="2"/>
  <c r="BE394" i="2"/>
  <c r="BF394" i="2"/>
  <c r="BG394" i="2"/>
  <c r="BH394" i="2"/>
  <c r="BI394" i="2"/>
  <c r="BJ394" i="2"/>
  <c r="BK394" i="2"/>
  <c r="BL394" i="2"/>
  <c r="BM394" i="2"/>
  <c r="BN394" i="2"/>
  <c r="AU395" i="2"/>
  <c r="AV395" i="2"/>
  <c r="AW395" i="2"/>
  <c r="AX395" i="2"/>
  <c r="AY395" i="2"/>
  <c r="AZ395" i="2"/>
  <c r="BA395" i="2"/>
  <c r="BB395" i="2"/>
  <c r="BC395" i="2"/>
  <c r="BD395" i="2"/>
  <c r="BE395" i="2"/>
  <c r="BF395" i="2"/>
  <c r="BG395" i="2"/>
  <c r="BH395" i="2"/>
  <c r="BI395" i="2"/>
  <c r="BJ395" i="2"/>
  <c r="BK395" i="2"/>
  <c r="BL395" i="2"/>
  <c r="BM395" i="2"/>
  <c r="BN395" i="2"/>
  <c r="AU396" i="2"/>
  <c r="AV396" i="2"/>
  <c r="AW396" i="2"/>
  <c r="AX396" i="2"/>
  <c r="AY396" i="2"/>
  <c r="AZ396" i="2"/>
  <c r="BA396" i="2"/>
  <c r="BB396" i="2"/>
  <c r="BC396" i="2"/>
  <c r="BD396" i="2"/>
  <c r="BE396" i="2"/>
  <c r="BF396" i="2"/>
  <c r="BG396" i="2"/>
  <c r="BH396" i="2"/>
  <c r="BI396" i="2"/>
  <c r="BJ396" i="2"/>
  <c r="BK396" i="2"/>
  <c r="BL396" i="2"/>
  <c r="BM396" i="2"/>
  <c r="BN396" i="2"/>
  <c r="AU397" i="2"/>
  <c r="AV397" i="2"/>
  <c r="AW397" i="2"/>
  <c r="AX397" i="2"/>
  <c r="AY397" i="2"/>
  <c r="AZ397" i="2"/>
  <c r="BA397" i="2"/>
  <c r="BB397" i="2"/>
  <c r="BC397" i="2"/>
  <c r="BD397" i="2"/>
  <c r="BE397" i="2"/>
  <c r="BF397" i="2"/>
  <c r="BG397" i="2"/>
  <c r="BH397" i="2"/>
  <c r="BI397" i="2"/>
  <c r="BJ397" i="2"/>
  <c r="BK397" i="2"/>
  <c r="BL397" i="2"/>
  <c r="BM397" i="2"/>
  <c r="BN397" i="2"/>
  <c r="AU398" i="2"/>
  <c r="AV398" i="2"/>
  <c r="AW398" i="2"/>
  <c r="AX398" i="2"/>
  <c r="AY398" i="2"/>
  <c r="AZ398" i="2"/>
  <c r="BA398" i="2"/>
  <c r="BB398" i="2"/>
  <c r="BC398" i="2"/>
  <c r="BD398" i="2"/>
  <c r="BE398" i="2"/>
  <c r="BF398" i="2"/>
  <c r="BG398" i="2"/>
  <c r="BH398" i="2"/>
  <c r="BI398" i="2"/>
  <c r="BJ398" i="2"/>
  <c r="BK398" i="2"/>
  <c r="BL398" i="2"/>
  <c r="BM398" i="2"/>
  <c r="BN398" i="2"/>
  <c r="AU399" i="2"/>
  <c r="AV399" i="2"/>
  <c r="AW399" i="2"/>
  <c r="AX399" i="2"/>
  <c r="AY399" i="2"/>
  <c r="AZ399" i="2"/>
  <c r="BA399" i="2"/>
  <c r="BB399" i="2"/>
  <c r="BC399" i="2"/>
  <c r="BD399" i="2"/>
  <c r="BE399" i="2"/>
  <c r="BF399" i="2"/>
  <c r="BG399" i="2"/>
  <c r="BH399" i="2"/>
  <c r="BI399" i="2"/>
  <c r="BJ399" i="2"/>
  <c r="BK399" i="2"/>
  <c r="BL399" i="2"/>
  <c r="BM399" i="2"/>
  <c r="BN399" i="2"/>
  <c r="AU400" i="2"/>
  <c r="AV400" i="2"/>
  <c r="AW400" i="2"/>
  <c r="AX400" i="2"/>
  <c r="AY400" i="2"/>
  <c r="AZ400" i="2"/>
  <c r="BA400" i="2"/>
  <c r="BB400" i="2"/>
  <c r="BC400" i="2"/>
  <c r="BD400" i="2"/>
  <c r="BE400" i="2"/>
  <c r="BF400" i="2"/>
  <c r="BG400" i="2"/>
  <c r="BH400" i="2"/>
  <c r="BI400" i="2"/>
  <c r="BJ400" i="2"/>
  <c r="BK400" i="2"/>
  <c r="BL400" i="2"/>
  <c r="BM400" i="2"/>
  <c r="BN400" i="2"/>
  <c r="AU401" i="2"/>
  <c r="AV401" i="2"/>
  <c r="AW401" i="2"/>
  <c r="AX401" i="2"/>
  <c r="AY401" i="2"/>
  <c r="AZ401" i="2"/>
  <c r="BA401" i="2"/>
  <c r="BB401" i="2"/>
  <c r="BC401" i="2"/>
  <c r="BD401" i="2"/>
  <c r="BE401" i="2"/>
  <c r="BF401" i="2"/>
  <c r="BG401" i="2"/>
  <c r="BH401" i="2"/>
  <c r="BI401" i="2"/>
  <c r="BJ401" i="2"/>
  <c r="BK401" i="2"/>
  <c r="BL401" i="2"/>
  <c r="BM401" i="2"/>
  <c r="BN401" i="2"/>
  <c r="AU402" i="2"/>
  <c r="AV402" i="2"/>
  <c r="AW402" i="2"/>
  <c r="AX402" i="2"/>
  <c r="AY402" i="2"/>
  <c r="AZ402" i="2"/>
  <c r="BA402" i="2"/>
  <c r="BB402" i="2"/>
  <c r="BC402" i="2"/>
  <c r="BD402" i="2"/>
  <c r="BE402" i="2"/>
  <c r="BF402" i="2"/>
  <c r="BG402" i="2"/>
  <c r="BH402" i="2"/>
  <c r="BI402" i="2"/>
  <c r="BJ402" i="2"/>
  <c r="BK402" i="2"/>
  <c r="BL402" i="2"/>
  <c r="BM402" i="2"/>
  <c r="BN402" i="2"/>
  <c r="AU403" i="2"/>
  <c r="AV403" i="2"/>
  <c r="AW403" i="2"/>
  <c r="AX403" i="2"/>
  <c r="AY403" i="2"/>
  <c r="AZ403" i="2"/>
  <c r="BA403" i="2"/>
  <c r="BB403" i="2"/>
  <c r="BC403" i="2"/>
  <c r="BD403" i="2"/>
  <c r="BE403" i="2"/>
  <c r="BF403" i="2"/>
  <c r="BG403" i="2"/>
  <c r="BH403" i="2"/>
  <c r="BI403" i="2"/>
  <c r="BJ403" i="2"/>
  <c r="BK403" i="2"/>
  <c r="BL403" i="2"/>
  <c r="BM403" i="2"/>
  <c r="BN403" i="2"/>
  <c r="AU404" i="2"/>
  <c r="AV404" i="2"/>
  <c r="AW404" i="2"/>
  <c r="AX404" i="2"/>
  <c r="AY404" i="2"/>
  <c r="AZ404" i="2"/>
  <c r="BA404" i="2"/>
  <c r="BB404" i="2"/>
  <c r="BC404" i="2"/>
  <c r="BD404" i="2"/>
  <c r="BE404" i="2"/>
  <c r="BF404" i="2"/>
  <c r="BG404" i="2"/>
  <c r="BH404" i="2"/>
  <c r="BI404" i="2"/>
  <c r="BJ404" i="2"/>
  <c r="BK404" i="2"/>
  <c r="BL404" i="2"/>
  <c r="BM404" i="2"/>
  <c r="BN404" i="2"/>
  <c r="AU405" i="2"/>
  <c r="AV405" i="2"/>
  <c r="AW405" i="2"/>
  <c r="AX405" i="2"/>
  <c r="AY405" i="2"/>
  <c r="AZ405" i="2"/>
  <c r="BA405" i="2"/>
  <c r="BB405" i="2"/>
  <c r="BC405" i="2"/>
  <c r="BD405" i="2"/>
  <c r="BE405" i="2"/>
  <c r="BF405" i="2"/>
  <c r="BG405" i="2"/>
  <c r="BH405" i="2"/>
  <c r="BI405" i="2"/>
  <c r="BJ405" i="2"/>
  <c r="BK405" i="2"/>
  <c r="BL405" i="2"/>
  <c r="BM405" i="2"/>
  <c r="BN405" i="2"/>
  <c r="AU406" i="2"/>
  <c r="AV406" i="2"/>
  <c r="AW406" i="2"/>
  <c r="AX406" i="2"/>
  <c r="AY406" i="2"/>
  <c r="AZ406" i="2"/>
  <c r="BA406" i="2"/>
  <c r="BB406" i="2"/>
  <c r="BC406" i="2"/>
  <c r="BD406" i="2"/>
  <c r="BE406" i="2"/>
  <c r="BF406" i="2"/>
  <c r="BG406" i="2"/>
  <c r="BH406" i="2"/>
  <c r="BI406" i="2"/>
  <c r="BJ406" i="2"/>
  <c r="BK406" i="2"/>
  <c r="BL406" i="2"/>
  <c r="BM406" i="2"/>
  <c r="BN406" i="2"/>
  <c r="AU407" i="2"/>
  <c r="AV407" i="2"/>
  <c r="AW407" i="2"/>
  <c r="AX407" i="2"/>
  <c r="AY407" i="2"/>
  <c r="AZ407" i="2"/>
  <c r="BA407" i="2"/>
  <c r="BB407" i="2"/>
  <c r="BC407" i="2"/>
  <c r="BD407" i="2"/>
  <c r="BE407" i="2"/>
  <c r="BF407" i="2"/>
  <c r="BG407" i="2"/>
  <c r="BH407" i="2"/>
  <c r="BI407" i="2"/>
  <c r="BJ407" i="2"/>
  <c r="BK407" i="2"/>
  <c r="BL407" i="2"/>
  <c r="BM407" i="2"/>
  <c r="BN407" i="2"/>
  <c r="AU408" i="2"/>
  <c r="AV408" i="2"/>
  <c r="AW408" i="2"/>
  <c r="AX408" i="2"/>
  <c r="AY408" i="2"/>
  <c r="AZ408" i="2"/>
  <c r="BA408" i="2"/>
  <c r="BB408" i="2"/>
  <c r="BC408" i="2"/>
  <c r="BD408" i="2"/>
  <c r="BE408" i="2"/>
  <c r="BF408" i="2"/>
  <c r="BG408" i="2"/>
  <c r="BH408" i="2"/>
  <c r="BI408" i="2"/>
  <c r="BJ408" i="2"/>
  <c r="BK408" i="2"/>
  <c r="BL408" i="2"/>
  <c r="BM408" i="2"/>
  <c r="BN408" i="2"/>
  <c r="AU409" i="2"/>
  <c r="AV409" i="2"/>
  <c r="AW409" i="2"/>
  <c r="AX409" i="2"/>
  <c r="AY409" i="2"/>
  <c r="AZ409" i="2"/>
  <c r="BA409" i="2"/>
  <c r="BB409" i="2"/>
  <c r="BC409" i="2"/>
  <c r="BD409" i="2"/>
  <c r="BE409" i="2"/>
  <c r="BF409" i="2"/>
  <c r="BG409" i="2"/>
  <c r="BH409" i="2"/>
  <c r="BI409" i="2"/>
  <c r="BJ409" i="2"/>
  <c r="BK409" i="2"/>
  <c r="BL409" i="2"/>
  <c r="BM409" i="2"/>
  <c r="BN409" i="2"/>
  <c r="AU410" i="2"/>
  <c r="AV410" i="2"/>
  <c r="AW410" i="2"/>
  <c r="AX410" i="2"/>
  <c r="AY410" i="2"/>
  <c r="AZ410" i="2"/>
  <c r="BA410" i="2"/>
  <c r="BB410" i="2"/>
  <c r="BC410" i="2"/>
  <c r="BD410" i="2"/>
  <c r="BE410" i="2"/>
  <c r="BF410" i="2"/>
  <c r="BG410" i="2"/>
  <c r="BH410" i="2"/>
  <c r="BI410" i="2"/>
  <c r="BJ410" i="2"/>
  <c r="BK410" i="2"/>
  <c r="BL410" i="2"/>
  <c r="BM410" i="2"/>
  <c r="BN410" i="2"/>
  <c r="AU411" i="2"/>
  <c r="AV411" i="2"/>
  <c r="AW411" i="2"/>
  <c r="AX411" i="2"/>
  <c r="AY411" i="2"/>
  <c r="AZ411" i="2"/>
  <c r="BA411" i="2"/>
  <c r="BB411" i="2"/>
  <c r="BC411" i="2"/>
  <c r="BD411" i="2"/>
  <c r="BE411" i="2"/>
  <c r="BF411" i="2"/>
  <c r="BG411" i="2"/>
  <c r="BH411" i="2"/>
  <c r="BI411" i="2"/>
  <c r="BJ411" i="2"/>
  <c r="BK411" i="2"/>
  <c r="BL411" i="2"/>
  <c r="BM411" i="2"/>
  <c r="BN411" i="2"/>
  <c r="AU412" i="2"/>
  <c r="AV412" i="2"/>
  <c r="AW412" i="2"/>
  <c r="AX412" i="2"/>
  <c r="AY412" i="2"/>
  <c r="AZ412" i="2"/>
  <c r="BA412" i="2"/>
  <c r="BB412" i="2"/>
  <c r="BC412" i="2"/>
  <c r="BD412" i="2"/>
  <c r="BE412" i="2"/>
  <c r="BF412" i="2"/>
  <c r="BG412" i="2"/>
  <c r="BH412" i="2"/>
  <c r="BI412" i="2"/>
  <c r="BJ412" i="2"/>
  <c r="BK412" i="2"/>
  <c r="BL412" i="2"/>
  <c r="BM412" i="2"/>
  <c r="BN412" i="2"/>
  <c r="AU413" i="2"/>
  <c r="AV413" i="2"/>
  <c r="AW413" i="2"/>
  <c r="AX413" i="2"/>
  <c r="AY413" i="2"/>
  <c r="AZ413" i="2"/>
  <c r="BA413" i="2"/>
  <c r="BB413" i="2"/>
  <c r="BC413" i="2"/>
  <c r="BD413" i="2"/>
  <c r="BE413" i="2"/>
  <c r="BF413" i="2"/>
  <c r="BG413" i="2"/>
  <c r="BH413" i="2"/>
  <c r="BI413" i="2"/>
  <c r="BJ413" i="2"/>
  <c r="BK413" i="2"/>
  <c r="BL413" i="2"/>
  <c r="BM413" i="2"/>
  <c r="BN413" i="2"/>
  <c r="AU414" i="2"/>
  <c r="AV414" i="2"/>
  <c r="AW414" i="2"/>
  <c r="AX414" i="2"/>
  <c r="AY414" i="2"/>
  <c r="AZ414" i="2"/>
  <c r="BA414" i="2"/>
  <c r="BB414" i="2"/>
  <c r="BC414" i="2"/>
  <c r="BD414" i="2"/>
  <c r="BE414" i="2"/>
  <c r="BF414" i="2"/>
  <c r="BG414" i="2"/>
  <c r="BH414" i="2"/>
  <c r="BI414" i="2"/>
  <c r="BJ414" i="2"/>
  <c r="BK414" i="2"/>
  <c r="BL414" i="2"/>
  <c r="BM414" i="2"/>
  <c r="BN414" i="2"/>
  <c r="AU415" i="2"/>
  <c r="AV415" i="2"/>
  <c r="AW415" i="2"/>
  <c r="AX415" i="2"/>
  <c r="AY415" i="2"/>
  <c r="AZ415" i="2"/>
  <c r="BA415" i="2"/>
  <c r="BB415" i="2"/>
  <c r="BC415" i="2"/>
  <c r="BD415" i="2"/>
  <c r="BE415" i="2"/>
  <c r="BF415" i="2"/>
  <c r="BG415" i="2"/>
  <c r="BH415" i="2"/>
  <c r="BI415" i="2"/>
  <c r="BJ415" i="2"/>
  <c r="BK415" i="2"/>
  <c r="BL415" i="2"/>
  <c r="BM415" i="2"/>
  <c r="BN415" i="2"/>
  <c r="AU416" i="2"/>
  <c r="AV416" i="2"/>
  <c r="AW416" i="2"/>
  <c r="AX416" i="2"/>
  <c r="AY416" i="2"/>
  <c r="AZ416" i="2"/>
  <c r="BA416" i="2"/>
  <c r="BB416" i="2"/>
  <c r="BC416" i="2"/>
  <c r="BD416" i="2"/>
  <c r="BE416" i="2"/>
  <c r="BF416" i="2"/>
  <c r="BG416" i="2"/>
  <c r="BH416" i="2"/>
  <c r="BI416" i="2"/>
  <c r="BJ416" i="2"/>
  <c r="BK416" i="2"/>
  <c r="BL416" i="2"/>
  <c r="BM416" i="2"/>
  <c r="BN416" i="2"/>
  <c r="AU417" i="2"/>
  <c r="AV417" i="2"/>
  <c r="AW417" i="2"/>
  <c r="AX417" i="2"/>
  <c r="AY417" i="2"/>
  <c r="AZ417" i="2"/>
  <c r="BA417" i="2"/>
  <c r="BB417" i="2"/>
  <c r="BC417" i="2"/>
  <c r="BD417" i="2"/>
  <c r="BE417" i="2"/>
  <c r="BF417" i="2"/>
  <c r="BG417" i="2"/>
  <c r="BH417" i="2"/>
  <c r="BI417" i="2"/>
  <c r="BJ417" i="2"/>
  <c r="BK417" i="2"/>
  <c r="BL417" i="2"/>
  <c r="BM417" i="2"/>
  <c r="BN417" i="2"/>
  <c r="AU418" i="2"/>
  <c r="AV418" i="2"/>
  <c r="AW418" i="2"/>
  <c r="AX418" i="2"/>
  <c r="AY418" i="2"/>
  <c r="AZ418" i="2"/>
  <c r="BA418" i="2"/>
  <c r="BB418" i="2"/>
  <c r="BC418" i="2"/>
  <c r="BD418" i="2"/>
  <c r="BE418" i="2"/>
  <c r="BF418" i="2"/>
  <c r="BG418" i="2"/>
  <c r="BH418" i="2"/>
  <c r="BI418" i="2"/>
  <c r="BJ418" i="2"/>
  <c r="BK418" i="2"/>
  <c r="BL418" i="2"/>
  <c r="BM418" i="2"/>
  <c r="BN418" i="2"/>
  <c r="AU419" i="2"/>
  <c r="AV419" i="2"/>
  <c r="AW419" i="2"/>
  <c r="AX419" i="2"/>
  <c r="AY419" i="2"/>
  <c r="AZ419" i="2"/>
  <c r="BA419" i="2"/>
  <c r="BB419" i="2"/>
  <c r="BC419" i="2"/>
  <c r="BD419" i="2"/>
  <c r="BE419" i="2"/>
  <c r="BF419" i="2"/>
  <c r="BG419" i="2"/>
  <c r="BH419" i="2"/>
  <c r="BI419" i="2"/>
  <c r="BJ419" i="2"/>
  <c r="BK419" i="2"/>
  <c r="BL419" i="2"/>
  <c r="BM419" i="2"/>
  <c r="BN419" i="2"/>
  <c r="AU420" i="2"/>
  <c r="AV420" i="2"/>
  <c r="AW420" i="2"/>
  <c r="AX420" i="2"/>
  <c r="AY420" i="2"/>
  <c r="AZ420" i="2"/>
  <c r="BA420" i="2"/>
  <c r="BB420" i="2"/>
  <c r="BC420" i="2"/>
  <c r="BD420" i="2"/>
  <c r="BE420" i="2"/>
  <c r="BF420" i="2"/>
  <c r="BG420" i="2"/>
  <c r="BH420" i="2"/>
  <c r="BI420" i="2"/>
  <c r="BJ420" i="2"/>
  <c r="BK420" i="2"/>
  <c r="BL420" i="2"/>
  <c r="BM420" i="2"/>
  <c r="BN420" i="2"/>
  <c r="AU421" i="2"/>
  <c r="AV421" i="2"/>
  <c r="AW421" i="2"/>
  <c r="AX421" i="2"/>
  <c r="AY421" i="2"/>
  <c r="AZ421" i="2"/>
  <c r="BA421" i="2"/>
  <c r="BB421" i="2"/>
  <c r="BC421" i="2"/>
  <c r="BD421" i="2"/>
  <c r="BE421" i="2"/>
  <c r="BF421" i="2"/>
  <c r="BG421" i="2"/>
  <c r="BH421" i="2"/>
  <c r="BI421" i="2"/>
  <c r="BJ421" i="2"/>
  <c r="BK421" i="2"/>
  <c r="BL421" i="2"/>
  <c r="BM421" i="2"/>
  <c r="BN421" i="2"/>
  <c r="AU422" i="2"/>
  <c r="AV422" i="2"/>
  <c r="AW422" i="2"/>
  <c r="AX422" i="2"/>
  <c r="AY422" i="2"/>
  <c r="AZ422" i="2"/>
  <c r="BA422" i="2"/>
  <c r="BB422" i="2"/>
  <c r="BC422" i="2"/>
  <c r="BD422" i="2"/>
  <c r="BE422" i="2"/>
  <c r="BF422" i="2"/>
  <c r="BG422" i="2"/>
  <c r="BH422" i="2"/>
  <c r="BI422" i="2"/>
  <c r="BJ422" i="2"/>
  <c r="BK422" i="2"/>
  <c r="BL422" i="2"/>
  <c r="BM422" i="2"/>
  <c r="BN422" i="2"/>
  <c r="AU423" i="2"/>
  <c r="AV423" i="2"/>
  <c r="AW423" i="2"/>
  <c r="AX423" i="2"/>
  <c r="AY423" i="2"/>
  <c r="AZ423" i="2"/>
  <c r="BA423" i="2"/>
  <c r="BB423" i="2"/>
  <c r="BC423" i="2"/>
  <c r="BD423" i="2"/>
  <c r="BE423" i="2"/>
  <c r="BF423" i="2"/>
  <c r="BG423" i="2"/>
  <c r="BH423" i="2"/>
  <c r="BI423" i="2"/>
  <c r="BJ423" i="2"/>
  <c r="BK423" i="2"/>
  <c r="BL423" i="2"/>
  <c r="BM423" i="2"/>
  <c r="BN423" i="2"/>
  <c r="AU424" i="2"/>
  <c r="AV424" i="2"/>
  <c r="AW424" i="2"/>
  <c r="AX424" i="2"/>
  <c r="AY424" i="2"/>
  <c r="AZ424" i="2"/>
  <c r="BA424" i="2"/>
  <c r="BB424" i="2"/>
  <c r="BC424" i="2"/>
  <c r="BD424" i="2"/>
  <c r="BE424" i="2"/>
  <c r="BF424" i="2"/>
  <c r="BG424" i="2"/>
  <c r="BH424" i="2"/>
  <c r="BI424" i="2"/>
  <c r="BJ424" i="2"/>
  <c r="BK424" i="2"/>
  <c r="BL424" i="2"/>
  <c r="BM424" i="2"/>
  <c r="BN424" i="2"/>
  <c r="AU425" i="2"/>
  <c r="AV425" i="2"/>
  <c r="AW425" i="2"/>
  <c r="AX425" i="2"/>
  <c r="AY425" i="2"/>
  <c r="AZ425" i="2"/>
  <c r="BA425" i="2"/>
  <c r="BB425" i="2"/>
  <c r="BC425" i="2"/>
  <c r="BD425" i="2"/>
  <c r="BE425" i="2"/>
  <c r="BF425" i="2"/>
  <c r="BG425" i="2"/>
  <c r="BH425" i="2"/>
  <c r="BI425" i="2"/>
  <c r="BJ425" i="2"/>
  <c r="BK425" i="2"/>
  <c r="BL425" i="2"/>
  <c r="BM425" i="2"/>
  <c r="BN425" i="2"/>
  <c r="AU426" i="2"/>
  <c r="AV426" i="2"/>
  <c r="AW426" i="2"/>
  <c r="AX426" i="2"/>
  <c r="AY426" i="2"/>
  <c r="AZ426" i="2"/>
  <c r="BA426" i="2"/>
  <c r="BB426" i="2"/>
  <c r="BC426" i="2"/>
  <c r="BD426" i="2"/>
  <c r="BE426" i="2"/>
  <c r="BF426" i="2"/>
  <c r="BG426" i="2"/>
  <c r="BH426" i="2"/>
  <c r="BI426" i="2"/>
  <c r="BJ426" i="2"/>
  <c r="BK426" i="2"/>
  <c r="BL426" i="2"/>
  <c r="BM426" i="2"/>
  <c r="BN426" i="2"/>
  <c r="AU427" i="2"/>
  <c r="AV427" i="2"/>
  <c r="AW427" i="2"/>
  <c r="AX427" i="2"/>
  <c r="AY427" i="2"/>
  <c r="AZ427" i="2"/>
  <c r="BA427" i="2"/>
  <c r="BB427" i="2"/>
  <c r="BC427" i="2"/>
  <c r="BD427" i="2"/>
  <c r="BE427" i="2"/>
  <c r="BF427" i="2"/>
  <c r="BG427" i="2"/>
  <c r="BH427" i="2"/>
  <c r="BI427" i="2"/>
  <c r="BJ427" i="2"/>
  <c r="BK427" i="2"/>
  <c r="BL427" i="2"/>
  <c r="BM427" i="2"/>
  <c r="BN427" i="2"/>
  <c r="AU428" i="2"/>
  <c r="AV428" i="2"/>
  <c r="AW428" i="2"/>
  <c r="AX428" i="2"/>
  <c r="AY428" i="2"/>
  <c r="AZ428" i="2"/>
  <c r="BA428" i="2"/>
  <c r="BB428" i="2"/>
  <c r="BC428" i="2"/>
  <c r="BD428" i="2"/>
  <c r="BE428" i="2"/>
  <c r="BF428" i="2"/>
  <c r="BG428" i="2"/>
  <c r="BH428" i="2"/>
  <c r="BI428" i="2"/>
  <c r="BJ428" i="2"/>
  <c r="BK428" i="2"/>
  <c r="BL428" i="2"/>
  <c r="BM428" i="2"/>
  <c r="BN428" i="2"/>
  <c r="AU429" i="2"/>
  <c r="AV429" i="2"/>
  <c r="AW429" i="2"/>
  <c r="AX429" i="2"/>
  <c r="AY429" i="2"/>
  <c r="AZ429" i="2"/>
  <c r="BA429" i="2"/>
  <c r="BB429" i="2"/>
  <c r="BC429" i="2"/>
  <c r="BD429" i="2"/>
  <c r="BE429" i="2"/>
  <c r="BF429" i="2"/>
  <c r="BG429" i="2"/>
  <c r="BH429" i="2"/>
  <c r="BI429" i="2"/>
  <c r="BJ429" i="2"/>
  <c r="BK429" i="2"/>
  <c r="BL429" i="2"/>
  <c r="BM429" i="2"/>
  <c r="BN429" i="2"/>
  <c r="AU430" i="2"/>
  <c r="AV430" i="2"/>
  <c r="AW430" i="2"/>
  <c r="AX430" i="2"/>
  <c r="AY430" i="2"/>
  <c r="AZ430" i="2"/>
  <c r="BA430" i="2"/>
  <c r="BB430" i="2"/>
  <c r="BC430" i="2"/>
  <c r="BD430" i="2"/>
  <c r="BE430" i="2"/>
  <c r="BF430" i="2"/>
  <c r="BG430" i="2"/>
  <c r="BH430" i="2"/>
  <c r="BI430" i="2"/>
  <c r="BJ430" i="2"/>
  <c r="BK430" i="2"/>
  <c r="BL430" i="2"/>
  <c r="BM430" i="2"/>
  <c r="BN430" i="2"/>
  <c r="AU431" i="2"/>
  <c r="AV431" i="2"/>
  <c r="AW431" i="2"/>
  <c r="AX431" i="2"/>
  <c r="AY431" i="2"/>
  <c r="AZ431" i="2"/>
  <c r="BA431" i="2"/>
  <c r="BB431" i="2"/>
  <c r="BC431" i="2"/>
  <c r="BD431" i="2"/>
  <c r="BE431" i="2"/>
  <c r="BF431" i="2"/>
  <c r="BG431" i="2"/>
  <c r="BH431" i="2"/>
  <c r="BI431" i="2"/>
  <c r="BJ431" i="2"/>
  <c r="BK431" i="2"/>
  <c r="BL431" i="2"/>
  <c r="BM431" i="2"/>
  <c r="BN431" i="2"/>
  <c r="AU432" i="2"/>
  <c r="AV432" i="2"/>
  <c r="AW432" i="2"/>
  <c r="AX432" i="2"/>
  <c r="AY432" i="2"/>
  <c r="AZ432" i="2"/>
  <c r="BA432" i="2"/>
  <c r="BB432" i="2"/>
  <c r="BC432" i="2"/>
  <c r="BD432" i="2"/>
  <c r="BE432" i="2"/>
  <c r="BF432" i="2"/>
  <c r="BG432" i="2"/>
  <c r="BH432" i="2"/>
  <c r="BI432" i="2"/>
  <c r="BJ432" i="2"/>
  <c r="BK432" i="2"/>
  <c r="BL432" i="2"/>
  <c r="BM432" i="2"/>
  <c r="BN432" i="2"/>
  <c r="AU433" i="2"/>
  <c r="AV433" i="2"/>
  <c r="AW433" i="2"/>
  <c r="AX433" i="2"/>
  <c r="AY433" i="2"/>
  <c r="AZ433" i="2"/>
  <c r="BA433" i="2"/>
  <c r="BB433" i="2"/>
  <c r="BC433" i="2"/>
  <c r="BD433" i="2"/>
  <c r="BE433" i="2"/>
  <c r="BF433" i="2"/>
  <c r="BG433" i="2"/>
  <c r="BH433" i="2"/>
  <c r="BI433" i="2"/>
  <c r="BJ433" i="2"/>
  <c r="BK433" i="2"/>
  <c r="BL433" i="2"/>
  <c r="BM433" i="2"/>
  <c r="BN433" i="2"/>
  <c r="AU434" i="2"/>
  <c r="AV434" i="2"/>
  <c r="AW434" i="2"/>
  <c r="AX434" i="2"/>
  <c r="AY434" i="2"/>
  <c r="AZ434" i="2"/>
  <c r="BA434" i="2"/>
  <c r="BB434" i="2"/>
  <c r="BC434" i="2"/>
  <c r="BD434" i="2"/>
  <c r="BE434" i="2"/>
  <c r="BF434" i="2"/>
  <c r="BG434" i="2"/>
  <c r="BH434" i="2"/>
  <c r="BI434" i="2"/>
  <c r="BJ434" i="2"/>
  <c r="BK434" i="2"/>
  <c r="BL434" i="2"/>
  <c r="BM434" i="2"/>
  <c r="BN434" i="2"/>
  <c r="AU435" i="2"/>
  <c r="AV435" i="2"/>
  <c r="AW435" i="2"/>
  <c r="AX435" i="2"/>
  <c r="AY435" i="2"/>
  <c r="AZ435" i="2"/>
  <c r="BA435" i="2"/>
  <c r="BB435" i="2"/>
  <c r="BC435" i="2"/>
  <c r="BD435" i="2"/>
  <c r="BE435" i="2"/>
  <c r="BF435" i="2"/>
  <c r="BG435" i="2"/>
  <c r="BH435" i="2"/>
  <c r="BI435" i="2"/>
  <c r="BJ435" i="2"/>
  <c r="BK435" i="2"/>
  <c r="BL435" i="2"/>
  <c r="BM435" i="2"/>
  <c r="BN435" i="2"/>
  <c r="AU436" i="2"/>
  <c r="AV436" i="2"/>
  <c r="AW436" i="2"/>
  <c r="AX436" i="2"/>
  <c r="AY436" i="2"/>
  <c r="AZ436" i="2"/>
  <c r="BA436" i="2"/>
  <c r="BB436" i="2"/>
  <c r="BC436" i="2"/>
  <c r="BD436" i="2"/>
  <c r="BE436" i="2"/>
  <c r="BF436" i="2"/>
  <c r="BG436" i="2"/>
  <c r="BH436" i="2"/>
  <c r="BI436" i="2"/>
  <c r="BJ436" i="2"/>
  <c r="BK436" i="2"/>
  <c r="BL436" i="2"/>
  <c r="BM436" i="2"/>
  <c r="BN436" i="2"/>
  <c r="AU437" i="2"/>
  <c r="AV437" i="2"/>
  <c r="AW437" i="2"/>
  <c r="AX437" i="2"/>
  <c r="AY437" i="2"/>
  <c r="AZ437" i="2"/>
  <c r="BA437" i="2"/>
  <c r="BB437" i="2"/>
  <c r="BC437" i="2"/>
  <c r="BD437" i="2"/>
  <c r="BE437" i="2"/>
  <c r="BF437" i="2"/>
  <c r="BG437" i="2"/>
  <c r="BH437" i="2"/>
  <c r="BI437" i="2"/>
  <c r="BJ437" i="2"/>
  <c r="BK437" i="2"/>
  <c r="BL437" i="2"/>
  <c r="BM437" i="2"/>
  <c r="BN437" i="2"/>
  <c r="AU438" i="2"/>
  <c r="AV438" i="2"/>
  <c r="AW438" i="2"/>
  <c r="AX438" i="2"/>
  <c r="AY438" i="2"/>
  <c r="AZ438" i="2"/>
  <c r="BA438" i="2"/>
  <c r="BB438" i="2"/>
  <c r="BC438" i="2"/>
  <c r="BD438" i="2"/>
  <c r="BE438" i="2"/>
  <c r="BF438" i="2"/>
  <c r="BG438" i="2"/>
  <c r="BH438" i="2"/>
  <c r="BI438" i="2"/>
  <c r="BJ438" i="2"/>
  <c r="BK438" i="2"/>
  <c r="BL438" i="2"/>
  <c r="BM438" i="2"/>
  <c r="BN438" i="2"/>
  <c r="AU439" i="2"/>
  <c r="AV439" i="2"/>
  <c r="AW439" i="2"/>
  <c r="AX439" i="2"/>
  <c r="AY439" i="2"/>
  <c r="AZ439" i="2"/>
  <c r="BA439" i="2"/>
  <c r="BB439" i="2"/>
  <c r="BC439" i="2"/>
  <c r="BD439" i="2"/>
  <c r="BE439" i="2"/>
  <c r="BF439" i="2"/>
  <c r="BG439" i="2"/>
  <c r="BH439" i="2"/>
  <c r="BI439" i="2"/>
  <c r="BJ439" i="2"/>
  <c r="BK439" i="2"/>
  <c r="BL439" i="2"/>
  <c r="BM439" i="2"/>
  <c r="BN439" i="2"/>
  <c r="AU440" i="2"/>
  <c r="AV440" i="2"/>
  <c r="AW440" i="2"/>
  <c r="AX440" i="2"/>
  <c r="AY440" i="2"/>
  <c r="AZ440" i="2"/>
  <c r="BA440" i="2"/>
  <c r="BB440" i="2"/>
  <c r="BC440" i="2"/>
  <c r="BD440" i="2"/>
  <c r="BE440" i="2"/>
  <c r="BF440" i="2"/>
  <c r="BG440" i="2"/>
  <c r="BH440" i="2"/>
  <c r="BI440" i="2"/>
  <c r="BJ440" i="2"/>
  <c r="BK440" i="2"/>
  <c r="BL440" i="2"/>
  <c r="BM440" i="2"/>
  <c r="BN440" i="2"/>
  <c r="AU441" i="2"/>
  <c r="AV441" i="2"/>
  <c r="AW441" i="2"/>
  <c r="AX441" i="2"/>
  <c r="AY441" i="2"/>
  <c r="AZ441" i="2"/>
  <c r="BA441" i="2"/>
  <c r="BB441" i="2"/>
  <c r="BC441" i="2"/>
  <c r="BD441" i="2"/>
  <c r="BE441" i="2"/>
  <c r="BF441" i="2"/>
  <c r="BG441" i="2"/>
  <c r="BH441" i="2"/>
  <c r="BI441" i="2"/>
  <c r="BJ441" i="2"/>
  <c r="BK441" i="2"/>
  <c r="BL441" i="2"/>
  <c r="BM441" i="2"/>
  <c r="BN441" i="2"/>
  <c r="AU442" i="2"/>
  <c r="AV442" i="2"/>
  <c r="AW442" i="2"/>
  <c r="AX442" i="2"/>
  <c r="AY442" i="2"/>
  <c r="AZ442" i="2"/>
  <c r="BA442" i="2"/>
  <c r="BB442" i="2"/>
  <c r="BC442" i="2"/>
  <c r="BD442" i="2"/>
  <c r="BE442" i="2"/>
  <c r="BF442" i="2"/>
  <c r="BG442" i="2"/>
  <c r="BH442" i="2"/>
  <c r="BI442" i="2"/>
  <c r="BJ442" i="2"/>
  <c r="BK442" i="2"/>
  <c r="BL442" i="2"/>
  <c r="BM442" i="2"/>
  <c r="BN442" i="2"/>
  <c r="AU443" i="2"/>
  <c r="AV443" i="2"/>
  <c r="AW443" i="2"/>
  <c r="AX443" i="2"/>
  <c r="AY443" i="2"/>
  <c r="AZ443" i="2"/>
  <c r="BA443" i="2"/>
  <c r="BB443" i="2"/>
  <c r="BC443" i="2"/>
  <c r="BD443" i="2"/>
  <c r="BE443" i="2"/>
  <c r="BF443" i="2"/>
  <c r="BG443" i="2"/>
  <c r="BH443" i="2"/>
  <c r="BI443" i="2"/>
  <c r="BJ443" i="2"/>
  <c r="BK443" i="2"/>
  <c r="BL443" i="2"/>
  <c r="BM443" i="2"/>
  <c r="BN443" i="2"/>
  <c r="AU444" i="2"/>
  <c r="AV444" i="2"/>
  <c r="AW444" i="2"/>
  <c r="AX444" i="2"/>
  <c r="AY444" i="2"/>
  <c r="AZ444" i="2"/>
  <c r="BA444" i="2"/>
  <c r="BB444" i="2"/>
  <c r="BC444" i="2"/>
  <c r="BD444" i="2"/>
  <c r="BE444" i="2"/>
  <c r="BF444" i="2"/>
  <c r="BG444" i="2"/>
  <c r="BH444" i="2"/>
  <c r="BI444" i="2"/>
  <c r="BJ444" i="2"/>
  <c r="BK444" i="2"/>
  <c r="BL444" i="2"/>
  <c r="BM444" i="2"/>
  <c r="BN444" i="2"/>
  <c r="AU445" i="2"/>
  <c r="AV445" i="2"/>
  <c r="AW445" i="2"/>
  <c r="AX445" i="2"/>
  <c r="AY445" i="2"/>
  <c r="AZ445" i="2"/>
  <c r="BA445" i="2"/>
  <c r="BB445" i="2"/>
  <c r="BC445" i="2"/>
  <c r="BD445" i="2"/>
  <c r="BE445" i="2"/>
  <c r="BF445" i="2"/>
  <c r="BG445" i="2"/>
  <c r="BH445" i="2"/>
  <c r="BI445" i="2"/>
  <c r="BJ445" i="2"/>
  <c r="BK445" i="2"/>
  <c r="BL445" i="2"/>
  <c r="BM445" i="2"/>
  <c r="BN445" i="2"/>
  <c r="AU446" i="2"/>
  <c r="AV446" i="2"/>
  <c r="AW446" i="2"/>
  <c r="AX446" i="2"/>
  <c r="AY446" i="2"/>
  <c r="AZ446" i="2"/>
  <c r="BA446" i="2"/>
  <c r="BB446" i="2"/>
  <c r="BC446" i="2"/>
  <c r="BD446" i="2"/>
  <c r="BE446" i="2"/>
  <c r="BF446" i="2"/>
  <c r="BG446" i="2"/>
  <c r="BH446" i="2"/>
  <c r="BI446" i="2"/>
  <c r="BJ446" i="2"/>
  <c r="BK446" i="2"/>
  <c r="BL446" i="2"/>
  <c r="BM446" i="2"/>
  <c r="BN446" i="2"/>
  <c r="AU447" i="2"/>
  <c r="AV447" i="2"/>
  <c r="AW447" i="2"/>
  <c r="AX447" i="2"/>
  <c r="AY447" i="2"/>
  <c r="AZ447" i="2"/>
  <c r="BA447" i="2"/>
  <c r="BB447" i="2"/>
  <c r="BC447" i="2"/>
  <c r="BD447" i="2"/>
  <c r="BE447" i="2"/>
  <c r="BF447" i="2"/>
  <c r="BG447" i="2"/>
  <c r="BH447" i="2"/>
  <c r="BI447" i="2"/>
  <c r="BJ447" i="2"/>
  <c r="BK447" i="2"/>
  <c r="BL447" i="2"/>
  <c r="BM447" i="2"/>
  <c r="BN447" i="2"/>
  <c r="AU448" i="2"/>
  <c r="AV448" i="2"/>
  <c r="AW448" i="2"/>
  <c r="AX448" i="2"/>
  <c r="AY448" i="2"/>
  <c r="AZ448" i="2"/>
  <c r="BA448" i="2"/>
  <c r="BB448" i="2"/>
  <c r="BC448" i="2"/>
  <c r="BD448" i="2"/>
  <c r="BE448" i="2"/>
  <c r="BF448" i="2"/>
  <c r="BG448" i="2"/>
  <c r="BH448" i="2"/>
  <c r="BI448" i="2"/>
  <c r="BJ448" i="2"/>
  <c r="BK448" i="2"/>
  <c r="BL448" i="2"/>
  <c r="BM448" i="2"/>
  <c r="BN448" i="2"/>
  <c r="AU449" i="2"/>
  <c r="AV449" i="2"/>
  <c r="AW449" i="2"/>
  <c r="AX449" i="2"/>
  <c r="AY449" i="2"/>
  <c r="AZ449" i="2"/>
  <c r="BA449" i="2"/>
  <c r="BB449" i="2"/>
  <c r="BC449" i="2"/>
  <c r="BD449" i="2"/>
  <c r="BE449" i="2"/>
  <c r="BF449" i="2"/>
  <c r="BG449" i="2"/>
  <c r="BH449" i="2"/>
  <c r="BI449" i="2"/>
  <c r="BJ449" i="2"/>
  <c r="BK449" i="2"/>
  <c r="BL449" i="2"/>
  <c r="BM449" i="2"/>
  <c r="BN449" i="2"/>
  <c r="AU450" i="2"/>
  <c r="AV450" i="2"/>
  <c r="AW450" i="2"/>
  <c r="AX450" i="2"/>
  <c r="AY450" i="2"/>
  <c r="AZ450" i="2"/>
  <c r="BA450" i="2"/>
  <c r="BB450" i="2"/>
  <c r="BC450" i="2"/>
  <c r="BD450" i="2"/>
  <c r="BE450" i="2"/>
  <c r="BF450" i="2"/>
  <c r="BG450" i="2"/>
  <c r="BH450" i="2"/>
  <c r="BI450" i="2"/>
  <c r="BJ450" i="2"/>
  <c r="BK450" i="2"/>
  <c r="BL450" i="2"/>
  <c r="BM450" i="2"/>
  <c r="BN450" i="2"/>
  <c r="AU451" i="2"/>
  <c r="AV451" i="2"/>
  <c r="AW451" i="2"/>
  <c r="AX451" i="2"/>
  <c r="AY451" i="2"/>
  <c r="AZ451" i="2"/>
  <c r="BA451" i="2"/>
  <c r="BB451" i="2"/>
  <c r="BC451" i="2"/>
  <c r="BD451" i="2"/>
  <c r="BE451" i="2"/>
  <c r="BF451" i="2"/>
  <c r="BG451" i="2"/>
  <c r="BH451" i="2"/>
  <c r="BI451" i="2"/>
  <c r="BJ451" i="2"/>
  <c r="BK451" i="2"/>
  <c r="BL451" i="2"/>
  <c r="BM451" i="2"/>
  <c r="BN451" i="2"/>
  <c r="AU452" i="2"/>
  <c r="AV452" i="2"/>
  <c r="AW452" i="2"/>
  <c r="AX452" i="2"/>
  <c r="AY452" i="2"/>
  <c r="AZ452" i="2"/>
  <c r="BA452" i="2"/>
  <c r="BB452" i="2"/>
  <c r="BC452" i="2"/>
  <c r="BD452" i="2"/>
  <c r="BE452" i="2"/>
  <c r="BF452" i="2"/>
  <c r="BG452" i="2"/>
  <c r="BH452" i="2"/>
  <c r="BI452" i="2"/>
  <c r="BJ452" i="2"/>
  <c r="BK452" i="2"/>
  <c r="BL452" i="2"/>
  <c r="BM452" i="2"/>
  <c r="BN452" i="2"/>
  <c r="AU453" i="2"/>
  <c r="AV453" i="2"/>
  <c r="AW453" i="2"/>
  <c r="AX453" i="2"/>
  <c r="AY453" i="2"/>
  <c r="AZ453" i="2"/>
  <c r="BA453" i="2"/>
  <c r="BB453" i="2"/>
  <c r="BC453" i="2"/>
  <c r="BD453" i="2"/>
  <c r="BE453" i="2"/>
  <c r="BF453" i="2"/>
  <c r="BG453" i="2"/>
  <c r="BH453" i="2"/>
  <c r="BI453" i="2"/>
  <c r="BJ453" i="2"/>
  <c r="BK453" i="2"/>
  <c r="BL453" i="2"/>
  <c r="BM453" i="2"/>
  <c r="BN453" i="2"/>
  <c r="AU454" i="2"/>
  <c r="AV454" i="2"/>
  <c r="AW454" i="2"/>
  <c r="AX454" i="2"/>
  <c r="AY454" i="2"/>
  <c r="AZ454" i="2"/>
  <c r="BA454" i="2"/>
  <c r="BB454" i="2"/>
  <c r="BC454" i="2"/>
  <c r="BD454" i="2"/>
  <c r="BE454" i="2"/>
  <c r="BF454" i="2"/>
  <c r="BG454" i="2"/>
  <c r="BH454" i="2"/>
  <c r="BI454" i="2"/>
  <c r="BJ454" i="2"/>
  <c r="BK454" i="2"/>
  <c r="BL454" i="2"/>
  <c r="BM454" i="2"/>
  <c r="BN454" i="2"/>
  <c r="AU455" i="2"/>
  <c r="AV455" i="2"/>
  <c r="AW455" i="2"/>
  <c r="AX455" i="2"/>
  <c r="AY455" i="2"/>
  <c r="AZ455" i="2"/>
  <c r="BA455" i="2"/>
  <c r="BB455" i="2"/>
  <c r="BC455" i="2"/>
  <c r="BD455" i="2"/>
  <c r="BE455" i="2"/>
  <c r="BF455" i="2"/>
  <c r="BG455" i="2"/>
  <c r="BH455" i="2"/>
  <c r="BI455" i="2"/>
  <c r="BJ455" i="2"/>
  <c r="BK455" i="2"/>
  <c r="BL455" i="2"/>
  <c r="BM455" i="2"/>
  <c r="BN455" i="2"/>
  <c r="AU456" i="2"/>
  <c r="AV456" i="2"/>
  <c r="AW456" i="2"/>
  <c r="AX456" i="2"/>
  <c r="AY456" i="2"/>
  <c r="AZ456" i="2"/>
  <c r="BA456" i="2"/>
  <c r="BB456" i="2"/>
  <c r="BC456" i="2"/>
  <c r="BD456" i="2"/>
  <c r="BE456" i="2"/>
  <c r="BF456" i="2"/>
  <c r="BG456" i="2"/>
  <c r="BH456" i="2"/>
  <c r="BI456" i="2"/>
  <c r="BJ456" i="2"/>
  <c r="BK456" i="2"/>
  <c r="BL456" i="2"/>
  <c r="BM456" i="2"/>
  <c r="BN456" i="2"/>
  <c r="AU457" i="2"/>
  <c r="AV457" i="2"/>
  <c r="AW457" i="2"/>
  <c r="AX457" i="2"/>
  <c r="AY457" i="2"/>
  <c r="AZ457" i="2"/>
  <c r="BA457" i="2"/>
  <c r="BB457" i="2"/>
  <c r="BC457" i="2"/>
  <c r="BD457" i="2"/>
  <c r="BE457" i="2"/>
  <c r="BF457" i="2"/>
  <c r="BG457" i="2"/>
  <c r="BH457" i="2"/>
  <c r="BI457" i="2"/>
  <c r="BJ457" i="2"/>
  <c r="BK457" i="2"/>
  <c r="BL457" i="2"/>
  <c r="BM457" i="2"/>
  <c r="BN457" i="2"/>
  <c r="AU458" i="2"/>
  <c r="AV458" i="2"/>
  <c r="AW458" i="2"/>
  <c r="AX458" i="2"/>
  <c r="AY458" i="2"/>
  <c r="AZ458" i="2"/>
  <c r="BA458" i="2"/>
  <c r="BB458" i="2"/>
  <c r="BC458" i="2"/>
  <c r="BD458" i="2"/>
  <c r="BE458" i="2"/>
  <c r="BF458" i="2"/>
  <c r="BG458" i="2"/>
  <c r="BH458" i="2"/>
  <c r="BI458" i="2"/>
  <c r="BJ458" i="2"/>
  <c r="BK458" i="2"/>
  <c r="BL458" i="2"/>
  <c r="BM458" i="2"/>
  <c r="BN458" i="2"/>
  <c r="AU459" i="2"/>
  <c r="AV459" i="2"/>
  <c r="AW459" i="2"/>
  <c r="AX459" i="2"/>
  <c r="AY459" i="2"/>
  <c r="AZ459" i="2"/>
  <c r="BA459" i="2"/>
  <c r="BB459" i="2"/>
  <c r="BC459" i="2"/>
  <c r="BD459" i="2"/>
  <c r="BE459" i="2"/>
  <c r="BF459" i="2"/>
  <c r="BG459" i="2"/>
  <c r="BH459" i="2"/>
  <c r="BI459" i="2"/>
  <c r="BJ459" i="2"/>
  <c r="BK459" i="2"/>
  <c r="BL459" i="2"/>
  <c r="BM459" i="2"/>
  <c r="BN459" i="2"/>
  <c r="AU460" i="2"/>
  <c r="AV460" i="2"/>
  <c r="AW460" i="2"/>
  <c r="AX460" i="2"/>
  <c r="AY460" i="2"/>
  <c r="AZ460" i="2"/>
  <c r="BA460" i="2"/>
  <c r="BB460" i="2"/>
  <c r="BC460" i="2"/>
  <c r="BD460" i="2"/>
  <c r="BE460" i="2"/>
  <c r="BF460" i="2"/>
  <c r="BG460" i="2"/>
  <c r="BH460" i="2"/>
  <c r="BI460" i="2"/>
  <c r="BJ460" i="2"/>
  <c r="BK460" i="2"/>
  <c r="BL460" i="2"/>
  <c r="BM460" i="2"/>
  <c r="BN460" i="2"/>
  <c r="AU461" i="2"/>
  <c r="AV461" i="2"/>
  <c r="AW461" i="2"/>
  <c r="AX461" i="2"/>
  <c r="AY461" i="2"/>
  <c r="AZ461" i="2"/>
  <c r="BA461" i="2"/>
  <c r="BB461" i="2"/>
  <c r="BC461" i="2"/>
  <c r="BD461" i="2"/>
  <c r="BE461" i="2"/>
  <c r="BF461" i="2"/>
  <c r="BG461" i="2"/>
  <c r="BH461" i="2"/>
  <c r="BI461" i="2"/>
  <c r="BJ461" i="2"/>
  <c r="BK461" i="2"/>
  <c r="BL461" i="2"/>
  <c r="BM461" i="2"/>
  <c r="BN461" i="2"/>
  <c r="AU462" i="2"/>
  <c r="AV462" i="2"/>
  <c r="AW462" i="2"/>
  <c r="AX462" i="2"/>
  <c r="AY462" i="2"/>
  <c r="AZ462" i="2"/>
  <c r="BA462" i="2"/>
  <c r="BB462" i="2"/>
  <c r="BC462" i="2"/>
  <c r="BD462" i="2"/>
  <c r="BE462" i="2"/>
  <c r="BF462" i="2"/>
  <c r="BG462" i="2"/>
  <c r="BH462" i="2"/>
  <c r="BI462" i="2"/>
  <c r="BJ462" i="2"/>
  <c r="BK462" i="2"/>
  <c r="BL462" i="2"/>
  <c r="BM462" i="2"/>
  <c r="BN462" i="2"/>
  <c r="AU463" i="2"/>
  <c r="AV463" i="2"/>
  <c r="AW463" i="2"/>
  <c r="AX463" i="2"/>
  <c r="AY463" i="2"/>
  <c r="AZ463" i="2"/>
  <c r="BA463" i="2"/>
  <c r="BB463" i="2"/>
  <c r="BC463" i="2"/>
  <c r="BD463" i="2"/>
  <c r="BE463" i="2"/>
  <c r="BF463" i="2"/>
  <c r="BG463" i="2"/>
  <c r="BH463" i="2"/>
  <c r="BI463" i="2"/>
  <c r="BJ463" i="2"/>
  <c r="BK463" i="2"/>
  <c r="BL463" i="2"/>
  <c r="BM463" i="2"/>
  <c r="BN463" i="2"/>
  <c r="AU464" i="2"/>
  <c r="AV464" i="2"/>
  <c r="AW464" i="2"/>
  <c r="AX464" i="2"/>
  <c r="AY464" i="2"/>
  <c r="AZ464" i="2"/>
  <c r="BA464" i="2"/>
  <c r="BB464" i="2"/>
  <c r="BC464" i="2"/>
  <c r="BD464" i="2"/>
  <c r="BE464" i="2"/>
  <c r="BF464" i="2"/>
  <c r="BG464" i="2"/>
  <c r="BH464" i="2"/>
  <c r="BI464" i="2"/>
  <c r="BJ464" i="2"/>
  <c r="BK464" i="2"/>
  <c r="BL464" i="2"/>
  <c r="BM464" i="2"/>
  <c r="BN464" i="2"/>
  <c r="AU465" i="2"/>
  <c r="AV465" i="2"/>
  <c r="AW465" i="2"/>
  <c r="AX465" i="2"/>
  <c r="AY465" i="2"/>
  <c r="AZ465" i="2"/>
  <c r="BA465" i="2"/>
  <c r="BB465" i="2"/>
  <c r="BC465" i="2"/>
  <c r="BD465" i="2"/>
  <c r="BE465" i="2"/>
  <c r="BF465" i="2"/>
  <c r="BG465" i="2"/>
  <c r="BH465" i="2"/>
  <c r="BI465" i="2"/>
  <c r="BJ465" i="2"/>
  <c r="BK465" i="2"/>
  <c r="BL465" i="2"/>
  <c r="BM465" i="2"/>
  <c r="BN465" i="2"/>
  <c r="AU466" i="2"/>
  <c r="AV466" i="2"/>
  <c r="AW466" i="2"/>
  <c r="AX466" i="2"/>
  <c r="AY466" i="2"/>
  <c r="AZ466" i="2"/>
  <c r="BA466" i="2"/>
  <c r="BB466" i="2"/>
  <c r="BC466" i="2"/>
  <c r="BD466" i="2"/>
  <c r="BE466" i="2"/>
  <c r="BF466" i="2"/>
  <c r="BG466" i="2"/>
  <c r="BH466" i="2"/>
  <c r="BI466" i="2"/>
  <c r="BJ466" i="2"/>
  <c r="BK466" i="2"/>
  <c r="BL466" i="2"/>
  <c r="BM466" i="2"/>
  <c r="BN466" i="2"/>
  <c r="AU467" i="2"/>
  <c r="AV467" i="2"/>
  <c r="AW467" i="2"/>
  <c r="AX467" i="2"/>
  <c r="AY467" i="2"/>
  <c r="AZ467" i="2"/>
  <c r="BA467" i="2"/>
  <c r="BB467" i="2"/>
  <c r="BC467" i="2"/>
  <c r="BD467" i="2"/>
  <c r="BE467" i="2"/>
  <c r="BF467" i="2"/>
  <c r="BG467" i="2"/>
  <c r="BH467" i="2"/>
  <c r="BI467" i="2"/>
  <c r="BJ467" i="2"/>
  <c r="BK467" i="2"/>
  <c r="BL467" i="2"/>
  <c r="BM467" i="2"/>
  <c r="BN467" i="2"/>
  <c r="AU468" i="2"/>
  <c r="AV468" i="2"/>
  <c r="AW468" i="2"/>
  <c r="AX468" i="2"/>
  <c r="AY468" i="2"/>
  <c r="AZ468" i="2"/>
  <c r="BA468" i="2"/>
  <c r="BB468" i="2"/>
  <c r="BC468" i="2"/>
  <c r="BD468" i="2"/>
  <c r="BE468" i="2"/>
  <c r="BF468" i="2"/>
  <c r="BG468" i="2"/>
  <c r="BH468" i="2"/>
  <c r="BI468" i="2"/>
  <c r="BJ468" i="2"/>
  <c r="BK468" i="2"/>
  <c r="BL468" i="2"/>
  <c r="BM468" i="2"/>
  <c r="BN468" i="2"/>
  <c r="AU469" i="2"/>
  <c r="AV469" i="2"/>
  <c r="AW469" i="2"/>
  <c r="AX469" i="2"/>
  <c r="AY469" i="2"/>
  <c r="AZ469" i="2"/>
  <c r="BA469" i="2"/>
  <c r="BB469" i="2"/>
  <c r="BC469" i="2"/>
  <c r="BD469" i="2"/>
  <c r="BE469" i="2"/>
  <c r="BF469" i="2"/>
  <c r="BG469" i="2"/>
  <c r="BH469" i="2"/>
  <c r="BI469" i="2"/>
  <c r="BJ469" i="2"/>
  <c r="BK469" i="2"/>
  <c r="BL469" i="2"/>
  <c r="BM469" i="2"/>
  <c r="BN469" i="2"/>
  <c r="AU470" i="2"/>
  <c r="AV470" i="2"/>
  <c r="AW470" i="2"/>
  <c r="AX470" i="2"/>
  <c r="AY470" i="2"/>
  <c r="AZ470" i="2"/>
  <c r="BA470" i="2"/>
  <c r="BB470" i="2"/>
  <c r="BC470" i="2"/>
  <c r="BD470" i="2"/>
  <c r="BE470" i="2"/>
  <c r="BF470" i="2"/>
  <c r="BG470" i="2"/>
  <c r="BH470" i="2"/>
  <c r="BI470" i="2"/>
  <c r="BJ470" i="2"/>
  <c r="BK470" i="2"/>
  <c r="BL470" i="2"/>
  <c r="BM470" i="2"/>
  <c r="BN470" i="2"/>
  <c r="AU471" i="2"/>
  <c r="AV471" i="2"/>
  <c r="AW471" i="2"/>
  <c r="AX471" i="2"/>
  <c r="AY471" i="2"/>
  <c r="AZ471" i="2"/>
  <c r="BA471" i="2"/>
  <c r="BB471" i="2"/>
  <c r="BC471" i="2"/>
  <c r="BD471" i="2"/>
  <c r="BE471" i="2"/>
  <c r="BF471" i="2"/>
  <c r="BG471" i="2"/>
  <c r="BH471" i="2"/>
  <c r="BI471" i="2"/>
  <c r="BJ471" i="2"/>
  <c r="BK471" i="2"/>
  <c r="BL471" i="2"/>
  <c r="BM471" i="2"/>
  <c r="BN471" i="2"/>
  <c r="AU472" i="2"/>
  <c r="AV472" i="2"/>
  <c r="AW472" i="2"/>
  <c r="AX472" i="2"/>
  <c r="AY472" i="2"/>
  <c r="AZ472" i="2"/>
  <c r="BA472" i="2"/>
  <c r="BB472" i="2"/>
  <c r="BC472" i="2"/>
  <c r="BD472" i="2"/>
  <c r="BE472" i="2"/>
  <c r="BF472" i="2"/>
  <c r="BG472" i="2"/>
  <c r="BH472" i="2"/>
  <c r="BI472" i="2"/>
  <c r="BJ472" i="2"/>
  <c r="BK472" i="2"/>
  <c r="BL472" i="2"/>
  <c r="BM472" i="2"/>
  <c r="BN472" i="2"/>
  <c r="AU473" i="2"/>
  <c r="AV473" i="2"/>
  <c r="AW473" i="2"/>
  <c r="AX473" i="2"/>
  <c r="AY473" i="2"/>
  <c r="AZ473" i="2"/>
  <c r="BA473" i="2"/>
  <c r="BB473" i="2"/>
  <c r="BC473" i="2"/>
  <c r="BD473" i="2"/>
  <c r="BE473" i="2"/>
  <c r="BF473" i="2"/>
  <c r="BG473" i="2"/>
  <c r="BH473" i="2"/>
  <c r="BI473" i="2"/>
  <c r="BJ473" i="2"/>
  <c r="BK473" i="2"/>
  <c r="BL473" i="2"/>
  <c r="BM473" i="2"/>
  <c r="BN473" i="2"/>
  <c r="AU474" i="2"/>
  <c r="AV474" i="2"/>
  <c r="AW474" i="2"/>
  <c r="AX474" i="2"/>
  <c r="AY474" i="2"/>
  <c r="AZ474" i="2"/>
  <c r="BA474" i="2"/>
  <c r="BB474" i="2"/>
  <c r="BC474" i="2"/>
  <c r="BD474" i="2"/>
  <c r="BE474" i="2"/>
  <c r="BF474" i="2"/>
  <c r="BG474" i="2"/>
  <c r="BH474" i="2"/>
  <c r="BI474" i="2"/>
  <c r="BJ474" i="2"/>
  <c r="BK474" i="2"/>
  <c r="BL474" i="2"/>
  <c r="BM474" i="2"/>
  <c r="BN474" i="2"/>
  <c r="AU475" i="2"/>
  <c r="AV475" i="2"/>
  <c r="AW475" i="2"/>
  <c r="AX475" i="2"/>
  <c r="AY475" i="2"/>
  <c r="AZ475" i="2"/>
  <c r="BA475" i="2"/>
  <c r="BB475" i="2"/>
  <c r="BC475" i="2"/>
  <c r="BD475" i="2"/>
  <c r="BE475" i="2"/>
  <c r="BF475" i="2"/>
  <c r="BG475" i="2"/>
  <c r="BH475" i="2"/>
  <c r="BI475" i="2"/>
  <c r="BJ475" i="2"/>
  <c r="BK475" i="2"/>
  <c r="BL475" i="2"/>
  <c r="BM475" i="2"/>
  <c r="BN475" i="2"/>
  <c r="AU476" i="2"/>
  <c r="AV476" i="2"/>
  <c r="AW476" i="2"/>
  <c r="AX476" i="2"/>
  <c r="AY476" i="2"/>
  <c r="AZ476" i="2"/>
  <c r="BA476" i="2"/>
  <c r="BB476" i="2"/>
  <c r="BC476" i="2"/>
  <c r="BD476" i="2"/>
  <c r="BE476" i="2"/>
  <c r="BF476" i="2"/>
  <c r="BG476" i="2"/>
  <c r="BH476" i="2"/>
  <c r="BI476" i="2"/>
  <c r="BJ476" i="2"/>
  <c r="BK476" i="2"/>
  <c r="BL476" i="2"/>
  <c r="BM476" i="2"/>
  <c r="BN476" i="2"/>
  <c r="AU477" i="2"/>
  <c r="AV477" i="2"/>
  <c r="AW477" i="2"/>
  <c r="AX477" i="2"/>
  <c r="AY477" i="2"/>
  <c r="AZ477" i="2"/>
  <c r="BA477" i="2"/>
  <c r="BB477" i="2"/>
  <c r="BC477" i="2"/>
  <c r="BD477" i="2"/>
  <c r="BE477" i="2"/>
  <c r="BF477" i="2"/>
  <c r="BG477" i="2"/>
  <c r="BH477" i="2"/>
  <c r="BI477" i="2"/>
  <c r="BJ477" i="2"/>
  <c r="BK477" i="2"/>
  <c r="BL477" i="2"/>
  <c r="BM477" i="2"/>
  <c r="BN477" i="2"/>
  <c r="AU478" i="2"/>
  <c r="AV478" i="2"/>
  <c r="AW478" i="2"/>
  <c r="AX478" i="2"/>
  <c r="AY478" i="2"/>
  <c r="AZ478" i="2"/>
  <c r="BA478" i="2"/>
  <c r="BB478" i="2"/>
  <c r="BC478" i="2"/>
  <c r="BD478" i="2"/>
  <c r="BE478" i="2"/>
  <c r="BF478" i="2"/>
  <c r="BG478" i="2"/>
  <c r="BH478" i="2"/>
  <c r="BI478" i="2"/>
  <c r="BJ478" i="2"/>
  <c r="BK478" i="2"/>
  <c r="BL478" i="2"/>
  <c r="BM478" i="2"/>
  <c r="BN478" i="2"/>
  <c r="AU479" i="2"/>
  <c r="AV479" i="2"/>
  <c r="AW479" i="2"/>
  <c r="AX479" i="2"/>
  <c r="AY479" i="2"/>
  <c r="AZ479" i="2"/>
  <c r="BA479" i="2"/>
  <c r="BB479" i="2"/>
  <c r="BC479" i="2"/>
  <c r="BD479" i="2"/>
  <c r="BE479" i="2"/>
  <c r="BF479" i="2"/>
  <c r="BG479" i="2"/>
  <c r="BH479" i="2"/>
  <c r="BI479" i="2"/>
  <c r="BJ479" i="2"/>
  <c r="BK479" i="2"/>
  <c r="BL479" i="2"/>
  <c r="BM479" i="2"/>
  <c r="BN479" i="2"/>
  <c r="AU480" i="2"/>
  <c r="AV480" i="2"/>
  <c r="AW480" i="2"/>
  <c r="AX480" i="2"/>
  <c r="AY480" i="2"/>
  <c r="AZ480" i="2"/>
  <c r="BA480" i="2"/>
  <c r="BB480" i="2"/>
  <c r="BC480" i="2"/>
  <c r="BD480" i="2"/>
  <c r="BE480" i="2"/>
  <c r="BF480" i="2"/>
  <c r="BG480" i="2"/>
  <c r="BH480" i="2"/>
  <c r="BI480" i="2"/>
  <c r="BJ480" i="2"/>
  <c r="BK480" i="2"/>
  <c r="BL480" i="2"/>
  <c r="BM480" i="2"/>
  <c r="BN480" i="2"/>
  <c r="AU481" i="2"/>
  <c r="AV481" i="2"/>
  <c r="AW481" i="2"/>
  <c r="AX481" i="2"/>
  <c r="AY481" i="2"/>
  <c r="AZ481" i="2"/>
  <c r="BA481" i="2"/>
  <c r="BB481" i="2"/>
  <c r="BC481" i="2"/>
  <c r="BD481" i="2"/>
  <c r="BE481" i="2"/>
  <c r="BF481" i="2"/>
  <c r="BG481" i="2"/>
  <c r="BH481" i="2"/>
  <c r="BI481" i="2"/>
  <c r="BJ481" i="2"/>
  <c r="BK481" i="2"/>
  <c r="BL481" i="2"/>
  <c r="BM481" i="2"/>
  <c r="BN481" i="2"/>
  <c r="AU482" i="2"/>
  <c r="AV482" i="2"/>
  <c r="AW482" i="2"/>
  <c r="AX482" i="2"/>
  <c r="AY482" i="2"/>
  <c r="AZ482" i="2"/>
  <c r="BA482" i="2"/>
  <c r="BB482" i="2"/>
  <c r="BC482" i="2"/>
  <c r="BD482" i="2"/>
  <c r="BE482" i="2"/>
  <c r="BF482" i="2"/>
  <c r="BG482" i="2"/>
  <c r="BH482" i="2"/>
  <c r="BI482" i="2"/>
  <c r="BJ482" i="2"/>
  <c r="BK482" i="2"/>
  <c r="BL482" i="2"/>
  <c r="BM482" i="2"/>
  <c r="BN482" i="2"/>
  <c r="AU483" i="2"/>
  <c r="AV483" i="2"/>
  <c r="AW483" i="2"/>
  <c r="AX483" i="2"/>
  <c r="AY483" i="2"/>
  <c r="AZ483" i="2"/>
  <c r="BA483" i="2"/>
  <c r="BB483" i="2"/>
  <c r="BC483" i="2"/>
  <c r="BD483" i="2"/>
  <c r="BE483" i="2"/>
  <c r="BF483" i="2"/>
  <c r="BG483" i="2"/>
  <c r="BH483" i="2"/>
  <c r="BI483" i="2"/>
  <c r="BJ483" i="2"/>
  <c r="BK483" i="2"/>
  <c r="BL483" i="2"/>
  <c r="BM483" i="2"/>
  <c r="BN483" i="2"/>
  <c r="AU484" i="2"/>
  <c r="AV484" i="2"/>
  <c r="AW484" i="2"/>
  <c r="AX484" i="2"/>
  <c r="AY484" i="2"/>
  <c r="AZ484" i="2"/>
  <c r="BA484" i="2"/>
  <c r="BB484" i="2"/>
  <c r="BC484" i="2"/>
  <c r="BD484" i="2"/>
  <c r="BE484" i="2"/>
  <c r="BF484" i="2"/>
  <c r="BG484" i="2"/>
  <c r="BH484" i="2"/>
  <c r="BI484" i="2"/>
  <c r="BJ484" i="2"/>
  <c r="BK484" i="2"/>
  <c r="BL484" i="2"/>
  <c r="BM484" i="2"/>
  <c r="BN484" i="2"/>
  <c r="AU485" i="2"/>
  <c r="AV485" i="2"/>
  <c r="AW485" i="2"/>
  <c r="AX485" i="2"/>
  <c r="AY485" i="2"/>
  <c r="AZ485" i="2"/>
  <c r="BA485" i="2"/>
  <c r="BB485" i="2"/>
  <c r="BC485" i="2"/>
  <c r="BD485" i="2"/>
  <c r="BE485" i="2"/>
  <c r="BF485" i="2"/>
  <c r="BG485" i="2"/>
  <c r="BH485" i="2"/>
  <c r="BI485" i="2"/>
  <c r="BJ485" i="2"/>
  <c r="BK485" i="2"/>
  <c r="BL485" i="2"/>
  <c r="BM485" i="2"/>
  <c r="BN485" i="2"/>
  <c r="AU486" i="2"/>
  <c r="AV486" i="2"/>
  <c r="AW486" i="2"/>
  <c r="AX486" i="2"/>
  <c r="AY486" i="2"/>
  <c r="AZ486" i="2"/>
  <c r="BA486" i="2"/>
  <c r="BB486" i="2"/>
  <c r="BC486" i="2"/>
  <c r="BD486" i="2"/>
  <c r="BE486" i="2"/>
  <c r="BF486" i="2"/>
  <c r="BG486" i="2"/>
  <c r="BH486" i="2"/>
  <c r="BI486" i="2"/>
  <c r="BJ486" i="2"/>
  <c r="BK486" i="2"/>
  <c r="BL486" i="2"/>
  <c r="BM486" i="2"/>
  <c r="BN486" i="2"/>
  <c r="AU487" i="2"/>
  <c r="AV487" i="2"/>
  <c r="AW487" i="2"/>
  <c r="AX487" i="2"/>
  <c r="AY487" i="2"/>
  <c r="AZ487" i="2"/>
  <c r="BA487" i="2"/>
  <c r="BB487" i="2"/>
  <c r="BC487" i="2"/>
  <c r="BD487" i="2"/>
  <c r="BE487" i="2"/>
  <c r="BF487" i="2"/>
  <c r="BG487" i="2"/>
  <c r="BH487" i="2"/>
  <c r="BI487" i="2"/>
  <c r="BJ487" i="2"/>
  <c r="BK487" i="2"/>
  <c r="BL487" i="2"/>
  <c r="BM487" i="2"/>
  <c r="BN487" i="2"/>
  <c r="AU488" i="2"/>
  <c r="AV488" i="2"/>
  <c r="AW488" i="2"/>
  <c r="AX488" i="2"/>
  <c r="AY488" i="2"/>
  <c r="AZ488" i="2"/>
  <c r="BA488" i="2"/>
  <c r="BB488" i="2"/>
  <c r="BC488" i="2"/>
  <c r="BD488" i="2"/>
  <c r="BE488" i="2"/>
  <c r="BF488" i="2"/>
  <c r="BG488" i="2"/>
  <c r="BH488" i="2"/>
  <c r="BI488" i="2"/>
  <c r="BJ488" i="2"/>
  <c r="BK488" i="2"/>
  <c r="BL488" i="2"/>
  <c r="BM488" i="2"/>
  <c r="BN488" i="2"/>
  <c r="AU489" i="2"/>
  <c r="AV489" i="2"/>
  <c r="AW489" i="2"/>
  <c r="AX489" i="2"/>
  <c r="AY489" i="2"/>
  <c r="AZ489" i="2"/>
  <c r="BA489" i="2"/>
  <c r="BB489" i="2"/>
  <c r="BC489" i="2"/>
  <c r="BD489" i="2"/>
  <c r="BE489" i="2"/>
  <c r="BF489" i="2"/>
  <c r="BG489" i="2"/>
  <c r="BH489" i="2"/>
  <c r="BI489" i="2"/>
  <c r="BJ489" i="2"/>
  <c r="BK489" i="2"/>
  <c r="BL489" i="2"/>
  <c r="BM489" i="2"/>
  <c r="BN489" i="2"/>
  <c r="AU490" i="2"/>
  <c r="AV490" i="2"/>
  <c r="AW490" i="2"/>
  <c r="AX490" i="2"/>
  <c r="AY490" i="2"/>
  <c r="AZ490" i="2"/>
  <c r="BA490" i="2"/>
  <c r="BB490" i="2"/>
  <c r="BC490" i="2"/>
  <c r="BD490" i="2"/>
  <c r="BE490" i="2"/>
  <c r="BF490" i="2"/>
  <c r="BG490" i="2"/>
  <c r="BH490" i="2"/>
  <c r="BI490" i="2"/>
  <c r="BJ490" i="2"/>
  <c r="BK490" i="2"/>
  <c r="BL490" i="2"/>
  <c r="BM490" i="2"/>
  <c r="BN490" i="2"/>
  <c r="AU491" i="2"/>
  <c r="AV491" i="2"/>
  <c r="AW491" i="2"/>
  <c r="AX491" i="2"/>
  <c r="AY491" i="2"/>
  <c r="AZ491" i="2"/>
  <c r="BA491" i="2"/>
  <c r="BB491" i="2"/>
  <c r="BC491" i="2"/>
  <c r="BD491" i="2"/>
  <c r="BE491" i="2"/>
  <c r="BF491" i="2"/>
  <c r="BG491" i="2"/>
  <c r="BH491" i="2"/>
  <c r="BI491" i="2"/>
  <c r="BJ491" i="2"/>
  <c r="BK491" i="2"/>
  <c r="BL491" i="2"/>
  <c r="BM491" i="2"/>
  <c r="BN491" i="2"/>
  <c r="AU492" i="2"/>
  <c r="AV492" i="2"/>
  <c r="AW492" i="2"/>
  <c r="AX492" i="2"/>
  <c r="AY492" i="2"/>
  <c r="AZ492" i="2"/>
  <c r="BA492" i="2"/>
  <c r="BB492" i="2"/>
  <c r="BC492" i="2"/>
  <c r="BD492" i="2"/>
  <c r="BE492" i="2"/>
  <c r="BF492" i="2"/>
  <c r="BG492" i="2"/>
  <c r="BH492" i="2"/>
  <c r="BI492" i="2"/>
  <c r="BJ492" i="2"/>
  <c r="BK492" i="2"/>
  <c r="BL492" i="2"/>
  <c r="BM492" i="2"/>
  <c r="BN492" i="2"/>
  <c r="AU493" i="2"/>
  <c r="AV493" i="2"/>
  <c r="AW493" i="2"/>
  <c r="AX493" i="2"/>
  <c r="AY493" i="2"/>
  <c r="AZ493" i="2"/>
  <c r="BA493" i="2"/>
  <c r="BB493" i="2"/>
  <c r="BC493" i="2"/>
  <c r="BD493" i="2"/>
  <c r="BE493" i="2"/>
  <c r="BF493" i="2"/>
  <c r="BG493" i="2"/>
  <c r="BH493" i="2"/>
  <c r="BI493" i="2"/>
  <c r="BJ493" i="2"/>
  <c r="BK493" i="2"/>
  <c r="BL493" i="2"/>
  <c r="BM493" i="2"/>
  <c r="BN493" i="2"/>
  <c r="AU494" i="2"/>
  <c r="AV494" i="2"/>
  <c r="AW494" i="2"/>
  <c r="AX494" i="2"/>
  <c r="AY494" i="2"/>
  <c r="AZ494" i="2"/>
  <c r="BA494" i="2"/>
  <c r="BB494" i="2"/>
  <c r="BC494" i="2"/>
  <c r="BD494" i="2"/>
  <c r="BE494" i="2"/>
  <c r="BF494" i="2"/>
  <c r="BG494" i="2"/>
  <c r="BH494" i="2"/>
  <c r="BI494" i="2"/>
  <c r="BJ494" i="2"/>
  <c r="BK494" i="2"/>
  <c r="BL494" i="2"/>
  <c r="BM494" i="2"/>
  <c r="BN494" i="2"/>
  <c r="AU495" i="2"/>
  <c r="AV495" i="2"/>
  <c r="AW495" i="2"/>
  <c r="AX495" i="2"/>
  <c r="AY495" i="2"/>
  <c r="AZ495" i="2"/>
  <c r="BA495" i="2"/>
  <c r="BB495" i="2"/>
  <c r="BC495" i="2"/>
  <c r="BD495" i="2"/>
  <c r="BE495" i="2"/>
  <c r="BF495" i="2"/>
  <c r="BG495" i="2"/>
  <c r="BH495" i="2"/>
  <c r="BI495" i="2"/>
  <c r="BJ495" i="2"/>
  <c r="BK495" i="2"/>
  <c r="BL495" i="2"/>
  <c r="BM495" i="2"/>
  <c r="BN495" i="2"/>
  <c r="AU496" i="2"/>
  <c r="AV496" i="2"/>
  <c r="AW496" i="2"/>
  <c r="AX496" i="2"/>
  <c r="AY496" i="2"/>
  <c r="AZ496" i="2"/>
  <c r="BA496" i="2"/>
  <c r="BB496" i="2"/>
  <c r="BC496" i="2"/>
  <c r="BD496" i="2"/>
  <c r="BE496" i="2"/>
  <c r="BF496" i="2"/>
  <c r="BG496" i="2"/>
  <c r="BH496" i="2"/>
  <c r="BI496" i="2"/>
  <c r="BJ496" i="2"/>
  <c r="BK496" i="2"/>
  <c r="BL496" i="2"/>
  <c r="BM496" i="2"/>
  <c r="BN496" i="2"/>
  <c r="AU497" i="2"/>
  <c r="AV497" i="2"/>
  <c r="AW497" i="2"/>
  <c r="AX497" i="2"/>
  <c r="AY497" i="2"/>
  <c r="AZ497" i="2"/>
  <c r="BA497" i="2"/>
  <c r="BB497" i="2"/>
  <c r="BC497" i="2"/>
  <c r="BD497" i="2"/>
  <c r="BE497" i="2"/>
  <c r="BF497" i="2"/>
  <c r="BG497" i="2"/>
  <c r="BH497" i="2"/>
  <c r="BI497" i="2"/>
  <c r="BJ497" i="2"/>
  <c r="BK497" i="2"/>
  <c r="BL497" i="2"/>
  <c r="BM497" i="2"/>
  <c r="BN497" i="2"/>
  <c r="AU498" i="2"/>
  <c r="AV498" i="2"/>
  <c r="AW498" i="2"/>
  <c r="AX498" i="2"/>
  <c r="AY498" i="2"/>
  <c r="AZ498" i="2"/>
  <c r="BA498" i="2"/>
  <c r="BB498" i="2"/>
  <c r="BC498" i="2"/>
  <c r="BD498" i="2"/>
  <c r="BE498" i="2"/>
  <c r="BF498" i="2"/>
  <c r="BG498" i="2"/>
  <c r="BH498" i="2"/>
  <c r="BI498" i="2"/>
  <c r="BJ498" i="2"/>
  <c r="BK498" i="2"/>
  <c r="BL498" i="2"/>
  <c r="BM498" i="2"/>
  <c r="BN498" i="2"/>
  <c r="AU499" i="2"/>
  <c r="AV499" i="2"/>
  <c r="AW499" i="2"/>
  <c r="AX499" i="2"/>
  <c r="AY499" i="2"/>
  <c r="AZ499" i="2"/>
  <c r="BA499" i="2"/>
  <c r="BB499" i="2"/>
  <c r="BC499" i="2"/>
  <c r="BD499" i="2"/>
  <c r="BE499" i="2"/>
  <c r="BF499" i="2"/>
  <c r="BG499" i="2"/>
  <c r="BH499" i="2"/>
  <c r="BI499" i="2"/>
  <c r="BJ499" i="2"/>
  <c r="BK499" i="2"/>
  <c r="BL499" i="2"/>
  <c r="BM499" i="2"/>
  <c r="BN499" i="2"/>
  <c r="AU500" i="2"/>
  <c r="AV500" i="2"/>
  <c r="AW500" i="2"/>
  <c r="AX500" i="2"/>
  <c r="AY500" i="2"/>
  <c r="AZ500" i="2"/>
  <c r="BA500" i="2"/>
  <c r="BB500" i="2"/>
  <c r="BC500" i="2"/>
  <c r="BD500" i="2"/>
  <c r="BE500" i="2"/>
  <c r="BF500" i="2"/>
  <c r="BG500" i="2"/>
  <c r="BH500" i="2"/>
  <c r="BI500" i="2"/>
  <c r="BJ500" i="2"/>
  <c r="BK500" i="2"/>
  <c r="BL500" i="2"/>
  <c r="BM500" i="2"/>
  <c r="BN500" i="2"/>
  <c r="AU501" i="2"/>
  <c r="AV501" i="2"/>
  <c r="AW501" i="2"/>
  <c r="AX501" i="2"/>
  <c r="AY501" i="2"/>
  <c r="AZ501" i="2"/>
  <c r="BA501" i="2"/>
  <c r="BB501" i="2"/>
  <c r="BC501" i="2"/>
  <c r="BD501" i="2"/>
  <c r="BE501" i="2"/>
  <c r="BF501" i="2"/>
  <c r="BG501" i="2"/>
  <c r="BH501" i="2"/>
  <c r="BI501" i="2"/>
  <c r="BJ501" i="2"/>
  <c r="BK501" i="2"/>
  <c r="BL501" i="2"/>
  <c r="BM501" i="2"/>
  <c r="BN501" i="2"/>
  <c r="AU502" i="2"/>
  <c r="AV502" i="2"/>
  <c r="AW502" i="2"/>
  <c r="AX502" i="2"/>
  <c r="AY502" i="2"/>
  <c r="AZ502" i="2"/>
  <c r="BA502" i="2"/>
  <c r="BB502" i="2"/>
  <c r="BC502" i="2"/>
  <c r="BD502" i="2"/>
  <c r="BE502" i="2"/>
  <c r="BF502" i="2"/>
  <c r="BG502" i="2"/>
  <c r="BH502" i="2"/>
  <c r="BI502" i="2"/>
  <c r="BJ502" i="2"/>
  <c r="BK502" i="2"/>
  <c r="BL502" i="2"/>
  <c r="BM502" i="2"/>
  <c r="BN502" i="2"/>
  <c r="AU503" i="2"/>
  <c r="AV503" i="2"/>
  <c r="AW503" i="2"/>
  <c r="AX503" i="2"/>
  <c r="AY503" i="2"/>
  <c r="AZ503" i="2"/>
  <c r="BA503" i="2"/>
  <c r="BB503" i="2"/>
  <c r="BC503" i="2"/>
  <c r="BD503" i="2"/>
  <c r="BE503" i="2"/>
  <c r="BF503" i="2"/>
  <c r="BG503" i="2"/>
  <c r="BH503" i="2"/>
  <c r="BI503" i="2"/>
  <c r="BJ503" i="2"/>
  <c r="BK503" i="2"/>
  <c r="BL503" i="2"/>
  <c r="BM503" i="2"/>
  <c r="BN503" i="2"/>
  <c r="AU504" i="2"/>
  <c r="AV504" i="2"/>
  <c r="AW504" i="2"/>
  <c r="AX504" i="2"/>
  <c r="AY504" i="2"/>
  <c r="AZ504" i="2"/>
  <c r="BA504" i="2"/>
  <c r="BB504" i="2"/>
  <c r="BC504" i="2"/>
  <c r="BD504" i="2"/>
  <c r="BE504" i="2"/>
  <c r="BF504" i="2"/>
  <c r="BG504" i="2"/>
  <c r="BH504" i="2"/>
  <c r="BI504" i="2"/>
  <c r="BJ504" i="2"/>
  <c r="BK504" i="2"/>
  <c r="BL504" i="2"/>
  <c r="BM504" i="2"/>
  <c r="BN504" i="2"/>
  <c r="AU505" i="2"/>
  <c r="AV505" i="2"/>
  <c r="AW505" i="2"/>
  <c r="AX505" i="2"/>
  <c r="AY505" i="2"/>
  <c r="AZ505" i="2"/>
  <c r="BA505" i="2"/>
  <c r="BB505" i="2"/>
  <c r="BC505" i="2"/>
  <c r="BD505" i="2"/>
  <c r="BE505" i="2"/>
  <c r="BF505" i="2"/>
  <c r="BG505" i="2"/>
  <c r="BH505" i="2"/>
  <c r="BI505" i="2"/>
  <c r="BJ505" i="2"/>
  <c r="BK505" i="2"/>
  <c r="BL505" i="2"/>
  <c r="BM505" i="2"/>
  <c r="BN505" i="2"/>
  <c r="AU506" i="2"/>
  <c r="AV506" i="2"/>
  <c r="AW506" i="2"/>
  <c r="AX506" i="2"/>
  <c r="AY506" i="2"/>
  <c r="AZ506" i="2"/>
  <c r="BA506" i="2"/>
  <c r="BB506" i="2"/>
  <c r="BC506" i="2"/>
  <c r="BD506" i="2"/>
  <c r="BE506" i="2"/>
  <c r="BF506" i="2"/>
  <c r="BG506" i="2"/>
  <c r="BH506" i="2"/>
  <c r="BI506" i="2"/>
  <c r="BJ506" i="2"/>
  <c r="BK506" i="2"/>
  <c r="BL506" i="2"/>
  <c r="BM506" i="2"/>
  <c r="BN506" i="2"/>
  <c r="AU507" i="2"/>
  <c r="AV507" i="2"/>
  <c r="AW507" i="2"/>
  <c r="AX507" i="2"/>
  <c r="AY507" i="2"/>
  <c r="AZ507" i="2"/>
  <c r="BA507" i="2"/>
  <c r="BB507" i="2"/>
  <c r="BC507" i="2"/>
  <c r="BD507" i="2"/>
  <c r="BE507" i="2"/>
  <c r="BF507" i="2"/>
  <c r="BG507" i="2"/>
  <c r="BH507" i="2"/>
  <c r="BI507" i="2"/>
  <c r="BJ507" i="2"/>
  <c r="BK507" i="2"/>
  <c r="BL507" i="2"/>
  <c r="BM507" i="2"/>
  <c r="BN507" i="2"/>
  <c r="AU508" i="2"/>
  <c r="AV508" i="2"/>
  <c r="AW508" i="2"/>
  <c r="AX508" i="2"/>
  <c r="AY508" i="2"/>
  <c r="AZ508" i="2"/>
  <c r="BA508" i="2"/>
  <c r="BB508" i="2"/>
  <c r="BC508" i="2"/>
  <c r="BD508" i="2"/>
  <c r="BE508" i="2"/>
  <c r="BF508" i="2"/>
  <c r="BG508" i="2"/>
  <c r="BH508" i="2"/>
  <c r="BI508" i="2"/>
  <c r="BJ508" i="2"/>
  <c r="BK508" i="2"/>
  <c r="BL508" i="2"/>
  <c r="BM508" i="2"/>
  <c r="BN508" i="2"/>
  <c r="AU509" i="2"/>
  <c r="AV509" i="2"/>
  <c r="AW509" i="2"/>
  <c r="AX509" i="2"/>
  <c r="AY509" i="2"/>
  <c r="AZ509" i="2"/>
  <c r="BA509" i="2"/>
  <c r="BB509" i="2"/>
  <c r="BC509" i="2"/>
  <c r="BD509" i="2"/>
  <c r="BE509" i="2"/>
  <c r="BF509" i="2"/>
  <c r="BG509" i="2"/>
  <c r="BH509" i="2"/>
  <c r="BI509" i="2"/>
  <c r="BJ509" i="2"/>
  <c r="BK509" i="2"/>
  <c r="BL509" i="2"/>
  <c r="BM509" i="2"/>
  <c r="BN509" i="2"/>
  <c r="AU510" i="2"/>
  <c r="AV510" i="2"/>
  <c r="AW510" i="2"/>
  <c r="AX510" i="2"/>
  <c r="AY510" i="2"/>
  <c r="AZ510" i="2"/>
  <c r="BA510" i="2"/>
  <c r="BB510" i="2"/>
  <c r="BC510" i="2"/>
  <c r="BD510" i="2"/>
  <c r="BE510" i="2"/>
  <c r="BF510" i="2"/>
  <c r="BG510" i="2"/>
  <c r="BH510" i="2"/>
  <c r="BI510" i="2"/>
  <c r="BJ510" i="2"/>
  <c r="BK510" i="2"/>
  <c r="BL510" i="2"/>
  <c r="BM510" i="2"/>
  <c r="BN510" i="2"/>
  <c r="AU511" i="2"/>
  <c r="AV511" i="2"/>
  <c r="AW511" i="2"/>
  <c r="AX511" i="2"/>
  <c r="AY511" i="2"/>
  <c r="AZ511" i="2"/>
  <c r="BA511" i="2"/>
  <c r="BB511" i="2"/>
  <c r="BC511" i="2"/>
  <c r="BD511" i="2"/>
  <c r="BE511" i="2"/>
  <c r="BF511" i="2"/>
  <c r="BG511" i="2"/>
  <c r="BH511" i="2"/>
  <c r="BI511" i="2"/>
  <c r="BJ511" i="2"/>
  <c r="BK511" i="2"/>
  <c r="BL511" i="2"/>
  <c r="BM511" i="2"/>
  <c r="BN511" i="2"/>
  <c r="AU512" i="2"/>
  <c r="AV512" i="2"/>
  <c r="AW512" i="2"/>
  <c r="AX512" i="2"/>
  <c r="AY512" i="2"/>
  <c r="AZ512" i="2"/>
  <c r="BA512" i="2"/>
  <c r="BB512" i="2"/>
  <c r="BC512" i="2"/>
  <c r="BD512" i="2"/>
  <c r="BE512" i="2"/>
  <c r="BF512" i="2"/>
  <c r="BG512" i="2"/>
  <c r="BH512" i="2"/>
  <c r="BI512" i="2"/>
  <c r="BJ512" i="2"/>
  <c r="BK512" i="2"/>
  <c r="BL512" i="2"/>
  <c r="BM512" i="2"/>
  <c r="BN512" i="2"/>
  <c r="AU513" i="2"/>
  <c r="AV513" i="2"/>
  <c r="AW513" i="2"/>
  <c r="AX513" i="2"/>
  <c r="AY513" i="2"/>
  <c r="AZ513" i="2"/>
  <c r="BA513" i="2"/>
  <c r="BB513" i="2"/>
  <c r="BC513" i="2"/>
  <c r="BD513" i="2"/>
  <c r="BE513" i="2"/>
  <c r="BF513" i="2"/>
  <c r="BG513" i="2"/>
  <c r="BH513" i="2"/>
  <c r="BI513" i="2"/>
  <c r="BJ513" i="2"/>
  <c r="BK513" i="2"/>
  <c r="BL513" i="2"/>
  <c r="BM513" i="2"/>
  <c r="BN513" i="2"/>
  <c r="AU514" i="2"/>
  <c r="AV514" i="2"/>
  <c r="AW514" i="2"/>
  <c r="AX514" i="2"/>
  <c r="AY514" i="2"/>
  <c r="AZ514" i="2"/>
  <c r="BA514" i="2"/>
  <c r="BB514" i="2"/>
  <c r="BC514" i="2"/>
  <c r="BD514" i="2"/>
  <c r="BE514" i="2"/>
  <c r="BF514" i="2"/>
  <c r="BG514" i="2"/>
  <c r="BH514" i="2"/>
  <c r="BI514" i="2"/>
  <c r="BJ514" i="2"/>
  <c r="BK514" i="2"/>
  <c r="BL514" i="2"/>
  <c r="BM514" i="2"/>
  <c r="BN514" i="2"/>
  <c r="AU515" i="2"/>
  <c r="AV515" i="2"/>
  <c r="AW515" i="2"/>
  <c r="AX515" i="2"/>
  <c r="AY515" i="2"/>
  <c r="AZ515" i="2"/>
  <c r="BA515" i="2"/>
  <c r="BB515" i="2"/>
  <c r="BC515" i="2"/>
  <c r="BD515" i="2"/>
  <c r="BE515" i="2"/>
  <c r="BF515" i="2"/>
  <c r="BG515" i="2"/>
  <c r="BH515" i="2"/>
  <c r="BI515" i="2"/>
  <c r="BJ515" i="2"/>
  <c r="BK515" i="2"/>
  <c r="BL515" i="2"/>
  <c r="BM515" i="2"/>
  <c r="BN515" i="2"/>
  <c r="AU516" i="2"/>
  <c r="AV516" i="2"/>
  <c r="AW516" i="2"/>
  <c r="AX516" i="2"/>
  <c r="AY516" i="2"/>
  <c r="AZ516" i="2"/>
  <c r="BA516" i="2"/>
  <c r="BB516" i="2"/>
  <c r="BC516" i="2"/>
  <c r="BD516" i="2"/>
  <c r="BE516" i="2"/>
  <c r="BF516" i="2"/>
  <c r="BG516" i="2"/>
  <c r="BH516" i="2"/>
  <c r="BI516" i="2"/>
  <c r="BJ516" i="2"/>
  <c r="BK516" i="2"/>
  <c r="BL516" i="2"/>
  <c r="BM516" i="2"/>
  <c r="BN516" i="2"/>
  <c r="AU517" i="2"/>
  <c r="AV517" i="2"/>
  <c r="AW517" i="2"/>
  <c r="AX517" i="2"/>
  <c r="AY517" i="2"/>
  <c r="AZ517" i="2"/>
  <c r="BA517" i="2"/>
  <c r="BB517" i="2"/>
  <c r="BC517" i="2"/>
  <c r="BD517" i="2"/>
  <c r="BE517" i="2"/>
  <c r="BF517" i="2"/>
  <c r="BG517" i="2"/>
  <c r="BH517" i="2"/>
  <c r="BI517" i="2"/>
  <c r="BJ517" i="2"/>
  <c r="BK517" i="2"/>
  <c r="BL517" i="2"/>
  <c r="BM517" i="2"/>
  <c r="BN517" i="2"/>
  <c r="AU518" i="2"/>
  <c r="AV518" i="2"/>
  <c r="AW518" i="2"/>
  <c r="AX518" i="2"/>
  <c r="AY518" i="2"/>
  <c r="AZ518" i="2"/>
  <c r="BA518" i="2"/>
  <c r="BB518" i="2"/>
  <c r="BC518" i="2"/>
  <c r="BD518" i="2"/>
  <c r="BE518" i="2"/>
  <c r="BF518" i="2"/>
  <c r="BG518" i="2"/>
  <c r="BH518" i="2"/>
  <c r="BI518" i="2"/>
  <c r="BJ518" i="2"/>
  <c r="BK518" i="2"/>
  <c r="BL518" i="2"/>
  <c r="BM518" i="2"/>
  <c r="BN518" i="2"/>
  <c r="AU519" i="2"/>
  <c r="AV519" i="2"/>
  <c r="AW519" i="2"/>
  <c r="AX519" i="2"/>
  <c r="AY519" i="2"/>
  <c r="AZ519" i="2"/>
  <c r="BA519" i="2"/>
  <c r="BB519" i="2"/>
  <c r="BC519" i="2"/>
  <c r="BD519" i="2"/>
  <c r="BE519" i="2"/>
  <c r="BF519" i="2"/>
  <c r="BG519" i="2"/>
  <c r="BH519" i="2"/>
  <c r="BI519" i="2"/>
  <c r="BJ519" i="2"/>
  <c r="BK519" i="2"/>
  <c r="BL519" i="2"/>
  <c r="BM519" i="2"/>
  <c r="BN519" i="2"/>
  <c r="AU520" i="2"/>
  <c r="AV520" i="2"/>
  <c r="AW520" i="2"/>
  <c r="AX520" i="2"/>
  <c r="AY520" i="2"/>
  <c r="AZ520" i="2"/>
  <c r="BA520" i="2"/>
  <c r="BB520" i="2"/>
  <c r="BC520" i="2"/>
  <c r="BD520" i="2"/>
  <c r="BE520" i="2"/>
  <c r="BF520" i="2"/>
  <c r="BG520" i="2"/>
  <c r="BH520" i="2"/>
  <c r="BI520" i="2"/>
  <c r="BJ520" i="2"/>
  <c r="BK520" i="2"/>
  <c r="BL520" i="2"/>
  <c r="BM520" i="2"/>
  <c r="BN520" i="2"/>
  <c r="AU521" i="2"/>
  <c r="AV521" i="2"/>
  <c r="AW521" i="2"/>
  <c r="AX521" i="2"/>
  <c r="AY521" i="2"/>
  <c r="AZ521" i="2"/>
  <c r="BA521" i="2"/>
  <c r="BB521" i="2"/>
  <c r="BC521" i="2"/>
  <c r="BD521" i="2"/>
  <c r="BE521" i="2"/>
  <c r="BF521" i="2"/>
  <c r="BG521" i="2"/>
  <c r="BH521" i="2"/>
  <c r="BI521" i="2"/>
  <c r="BJ521" i="2"/>
  <c r="BK521" i="2"/>
  <c r="BL521" i="2"/>
  <c r="BM521" i="2"/>
  <c r="BN521" i="2"/>
  <c r="AU522" i="2"/>
  <c r="AV522" i="2"/>
  <c r="AW522" i="2"/>
  <c r="AX522" i="2"/>
  <c r="AY522" i="2"/>
  <c r="AZ522" i="2"/>
  <c r="BA522" i="2"/>
  <c r="BB522" i="2"/>
  <c r="BC522" i="2"/>
  <c r="BD522" i="2"/>
  <c r="BE522" i="2"/>
  <c r="BF522" i="2"/>
  <c r="BG522" i="2"/>
  <c r="BH522" i="2"/>
  <c r="BI522" i="2"/>
  <c r="BJ522" i="2"/>
  <c r="BK522" i="2"/>
  <c r="BL522" i="2"/>
  <c r="BM522" i="2"/>
  <c r="BN522" i="2"/>
  <c r="AU523" i="2"/>
  <c r="AV523" i="2"/>
  <c r="AW523" i="2"/>
  <c r="AX523" i="2"/>
  <c r="AY523" i="2"/>
  <c r="AZ523" i="2"/>
  <c r="BA523" i="2"/>
  <c r="BB523" i="2"/>
  <c r="BC523" i="2"/>
  <c r="BD523" i="2"/>
  <c r="BE523" i="2"/>
  <c r="BF523" i="2"/>
  <c r="BG523" i="2"/>
  <c r="BH523" i="2"/>
  <c r="BI523" i="2"/>
  <c r="BJ523" i="2"/>
  <c r="BK523" i="2"/>
  <c r="BL523" i="2"/>
  <c r="BM523" i="2"/>
  <c r="BN523" i="2"/>
  <c r="AU524" i="2"/>
  <c r="AV524" i="2"/>
  <c r="AW524" i="2"/>
  <c r="AX524" i="2"/>
  <c r="AY524" i="2"/>
  <c r="AZ524" i="2"/>
  <c r="BA524" i="2"/>
  <c r="BB524" i="2"/>
  <c r="BC524" i="2"/>
  <c r="BD524" i="2"/>
  <c r="BE524" i="2"/>
  <c r="BF524" i="2"/>
  <c r="BG524" i="2"/>
  <c r="BH524" i="2"/>
  <c r="BI524" i="2"/>
  <c r="BJ524" i="2"/>
  <c r="BK524" i="2"/>
  <c r="BL524" i="2"/>
  <c r="BM524" i="2"/>
  <c r="BN524" i="2"/>
  <c r="AU525" i="2"/>
  <c r="AV525" i="2"/>
  <c r="AW525" i="2"/>
  <c r="AX525" i="2"/>
  <c r="AY525" i="2"/>
  <c r="AZ525" i="2"/>
  <c r="BA525" i="2"/>
  <c r="BB525" i="2"/>
  <c r="BC525" i="2"/>
  <c r="BD525" i="2"/>
  <c r="BE525" i="2"/>
  <c r="BF525" i="2"/>
  <c r="BG525" i="2"/>
  <c r="BH525" i="2"/>
  <c r="BI525" i="2"/>
  <c r="BJ525" i="2"/>
  <c r="BK525" i="2"/>
  <c r="BL525" i="2"/>
  <c r="BM525" i="2"/>
  <c r="BN525" i="2"/>
  <c r="AU526" i="2"/>
  <c r="AV526" i="2"/>
  <c r="AW526" i="2"/>
  <c r="AX526" i="2"/>
  <c r="AY526" i="2"/>
  <c r="AZ526" i="2"/>
  <c r="BA526" i="2"/>
  <c r="BB526" i="2"/>
  <c r="BC526" i="2"/>
  <c r="BD526" i="2"/>
  <c r="BE526" i="2"/>
  <c r="BF526" i="2"/>
  <c r="BG526" i="2"/>
  <c r="BH526" i="2"/>
  <c r="BI526" i="2"/>
  <c r="BJ526" i="2"/>
  <c r="BK526" i="2"/>
  <c r="BL526" i="2"/>
  <c r="BM526" i="2"/>
  <c r="BN526" i="2"/>
  <c r="AU527" i="2"/>
  <c r="AV527" i="2"/>
  <c r="AW527" i="2"/>
  <c r="AX527" i="2"/>
  <c r="AY527" i="2"/>
  <c r="AZ527" i="2"/>
  <c r="BA527" i="2"/>
  <c r="BB527" i="2"/>
  <c r="BC527" i="2"/>
  <c r="BD527" i="2"/>
  <c r="BE527" i="2"/>
  <c r="BF527" i="2"/>
  <c r="BG527" i="2"/>
  <c r="BH527" i="2"/>
  <c r="BI527" i="2"/>
  <c r="BJ527" i="2"/>
  <c r="BK527" i="2"/>
  <c r="BL527" i="2"/>
  <c r="BM527" i="2"/>
  <c r="BN527" i="2"/>
  <c r="AU528" i="2"/>
  <c r="AV528" i="2"/>
  <c r="AW528" i="2"/>
  <c r="AX528" i="2"/>
  <c r="AY528" i="2"/>
  <c r="AZ528" i="2"/>
  <c r="BA528" i="2"/>
  <c r="BB528" i="2"/>
  <c r="BC528" i="2"/>
  <c r="BD528" i="2"/>
  <c r="BE528" i="2"/>
  <c r="BF528" i="2"/>
  <c r="BG528" i="2"/>
  <c r="BH528" i="2"/>
  <c r="BI528" i="2"/>
  <c r="BJ528" i="2"/>
  <c r="BK528" i="2"/>
  <c r="BL528" i="2"/>
  <c r="BM528" i="2"/>
  <c r="BN528" i="2"/>
  <c r="AU529" i="2"/>
  <c r="AV529" i="2"/>
  <c r="AW529" i="2"/>
  <c r="AX529" i="2"/>
  <c r="AY529" i="2"/>
  <c r="AZ529" i="2"/>
  <c r="BA529" i="2"/>
  <c r="BB529" i="2"/>
  <c r="BC529" i="2"/>
  <c r="BD529" i="2"/>
  <c r="BE529" i="2"/>
  <c r="BF529" i="2"/>
  <c r="BG529" i="2"/>
  <c r="BH529" i="2"/>
  <c r="BI529" i="2"/>
  <c r="BJ529" i="2"/>
  <c r="BK529" i="2"/>
  <c r="BL529" i="2"/>
  <c r="BM529" i="2"/>
  <c r="BN529" i="2"/>
  <c r="AU530" i="2"/>
  <c r="AV530" i="2"/>
  <c r="AW530" i="2"/>
  <c r="AX530" i="2"/>
  <c r="AY530" i="2"/>
  <c r="AZ530" i="2"/>
  <c r="BA530" i="2"/>
  <c r="BB530" i="2"/>
  <c r="BC530" i="2"/>
  <c r="BD530" i="2"/>
  <c r="BE530" i="2"/>
  <c r="BF530" i="2"/>
  <c r="BG530" i="2"/>
  <c r="BH530" i="2"/>
  <c r="BI530" i="2"/>
  <c r="BJ530" i="2"/>
  <c r="BK530" i="2"/>
  <c r="BL530" i="2"/>
  <c r="BM530" i="2"/>
  <c r="BN530" i="2"/>
  <c r="AU531" i="2"/>
  <c r="AV531" i="2"/>
  <c r="AW531" i="2"/>
  <c r="AX531" i="2"/>
  <c r="AY531" i="2"/>
  <c r="AZ531" i="2"/>
  <c r="BA531" i="2"/>
  <c r="BB531" i="2"/>
  <c r="BC531" i="2"/>
  <c r="BD531" i="2"/>
  <c r="BE531" i="2"/>
  <c r="BF531" i="2"/>
  <c r="BG531" i="2"/>
  <c r="BH531" i="2"/>
  <c r="BI531" i="2"/>
  <c r="BJ531" i="2"/>
  <c r="BK531" i="2"/>
  <c r="BL531" i="2"/>
  <c r="BM531" i="2"/>
  <c r="BN531" i="2"/>
  <c r="AU532" i="2"/>
  <c r="AV532" i="2"/>
  <c r="AW532" i="2"/>
  <c r="AX532" i="2"/>
  <c r="AY532" i="2"/>
  <c r="AZ532" i="2"/>
  <c r="BA532" i="2"/>
  <c r="BB532" i="2"/>
  <c r="BC532" i="2"/>
  <c r="BD532" i="2"/>
  <c r="BE532" i="2"/>
  <c r="BF532" i="2"/>
  <c r="BG532" i="2"/>
  <c r="BH532" i="2"/>
  <c r="BI532" i="2"/>
  <c r="BJ532" i="2"/>
  <c r="BK532" i="2"/>
  <c r="BL532" i="2"/>
  <c r="BM532" i="2"/>
  <c r="BN532" i="2"/>
  <c r="AU533" i="2"/>
  <c r="AV533" i="2"/>
  <c r="AW533" i="2"/>
  <c r="AX533" i="2"/>
  <c r="AY533" i="2"/>
  <c r="AZ533" i="2"/>
  <c r="BA533" i="2"/>
  <c r="BB533" i="2"/>
  <c r="BC533" i="2"/>
  <c r="BD533" i="2"/>
  <c r="BE533" i="2"/>
  <c r="BF533" i="2"/>
  <c r="BG533" i="2"/>
  <c r="BH533" i="2"/>
  <c r="BI533" i="2"/>
  <c r="BJ533" i="2"/>
  <c r="BK533" i="2"/>
  <c r="BL533" i="2"/>
  <c r="BM533" i="2"/>
  <c r="BN533" i="2"/>
  <c r="AU534" i="2"/>
  <c r="AV534" i="2"/>
  <c r="AW534" i="2"/>
  <c r="AX534" i="2"/>
  <c r="AY534" i="2"/>
  <c r="AZ534" i="2"/>
  <c r="BA534" i="2"/>
  <c r="BB534" i="2"/>
  <c r="BC534" i="2"/>
  <c r="BD534" i="2"/>
  <c r="BE534" i="2"/>
  <c r="BF534" i="2"/>
  <c r="BG534" i="2"/>
  <c r="BH534" i="2"/>
  <c r="BI534" i="2"/>
  <c r="BJ534" i="2"/>
  <c r="BK534" i="2"/>
  <c r="BL534" i="2"/>
  <c r="BM534" i="2"/>
  <c r="BN534" i="2"/>
  <c r="AU535" i="2"/>
  <c r="AV535" i="2"/>
  <c r="AW535" i="2"/>
  <c r="AX535" i="2"/>
  <c r="AY535" i="2"/>
  <c r="AZ535" i="2"/>
  <c r="BA535" i="2"/>
  <c r="BB535" i="2"/>
  <c r="BC535" i="2"/>
  <c r="BD535" i="2"/>
  <c r="BE535" i="2"/>
  <c r="BF535" i="2"/>
  <c r="BG535" i="2"/>
  <c r="BH535" i="2"/>
  <c r="BI535" i="2"/>
  <c r="BJ535" i="2"/>
  <c r="BK535" i="2"/>
  <c r="BL535" i="2"/>
  <c r="BM535" i="2"/>
  <c r="BN535" i="2"/>
  <c r="AU536" i="2"/>
  <c r="AV536" i="2"/>
  <c r="AW536" i="2"/>
  <c r="AX536" i="2"/>
  <c r="AY536" i="2"/>
  <c r="AZ536" i="2"/>
  <c r="BA536" i="2"/>
  <c r="BB536" i="2"/>
  <c r="BC536" i="2"/>
  <c r="BD536" i="2"/>
  <c r="BE536" i="2"/>
  <c r="BF536" i="2"/>
  <c r="BG536" i="2"/>
  <c r="BH536" i="2"/>
  <c r="BI536" i="2"/>
  <c r="BJ536" i="2"/>
  <c r="BK536" i="2"/>
  <c r="BL536" i="2"/>
  <c r="BM536" i="2"/>
  <c r="BN536" i="2"/>
  <c r="AU537" i="2"/>
  <c r="AV537" i="2"/>
  <c r="AW537" i="2"/>
  <c r="AX537" i="2"/>
  <c r="AY537" i="2"/>
  <c r="AZ537" i="2"/>
  <c r="BA537" i="2"/>
  <c r="BB537" i="2"/>
  <c r="BC537" i="2"/>
  <c r="BD537" i="2"/>
  <c r="BE537" i="2"/>
  <c r="BF537" i="2"/>
  <c r="BG537" i="2"/>
  <c r="BH537" i="2"/>
  <c r="BI537" i="2"/>
  <c r="BJ537" i="2"/>
  <c r="BK537" i="2"/>
  <c r="BL537" i="2"/>
  <c r="BM537" i="2"/>
  <c r="BN537" i="2"/>
  <c r="AU538" i="2"/>
  <c r="AV538" i="2"/>
  <c r="AW538" i="2"/>
  <c r="AX538" i="2"/>
  <c r="AY538" i="2"/>
  <c r="AZ538" i="2"/>
  <c r="BA538" i="2"/>
  <c r="BB538" i="2"/>
  <c r="BC538" i="2"/>
  <c r="BD538" i="2"/>
  <c r="BE538" i="2"/>
  <c r="BF538" i="2"/>
  <c r="BG538" i="2"/>
  <c r="BH538" i="2"/>
  <c r="BI538" i="2"/>
  <c r="BJ538" i="2"/>
  <c r="BK538" i="2"/>
  <c r="BL538" i="2"/>
  <c r="BM538" i="2"/>
  <c r="BN538" i="2"/>
  <c r="AU539" i="2"/>
  <c r="AV539" i="2"/>
  <c r="AW539" i="2"/>
  <c r="AX539" i="2"/>
  <c r="AY539" i="2"/>
  <c r="AZ539" i="2"/>
  <c r="BA539" i="2"/>
  <c r="BB539" i="2"/>
  <c r="BC539" i="2"/>
  <c r="BD539" i="2"/>
  <c r="BE539" i="2"/>
  <c r="BF539" i="2"/>
  <c r="BG539" i="2"/>
  <c r="BH539" i="2"/>
  <c r="BI539" i="2"/>
  <c r="BJ539" i="2"/>
  <c r="BK539" i="2"/>
  <c r="BL539" i="2"/>
  <c r="BM539" i="2"/>
  <c r="BN539" i="2"/>
  <c r="AU540" i="2"/>
  <c r="AV540" i="2"/>
  <c r="AW540" i="2"/>
  <c r="AX540" i="2"/>
  <c r="AY540" i="2"/>
  <c r="AZ540" i="2"/>
  <c r="BA540" i="2"/>
  <c r="BB540" i="2"/>
  <c r="BC540" i="2"/>
  <c r="BD540" i="2"/>
  <c r="BE540" i="2"/>
  <c r="BF540" i="2"/>
  <c r="BG540" i="2"/>
  <c r="BH540" i="2"/>
  <c r="BI540" i="2"/>
  <c r="BJ540" i="2"/>
  <c r="BK540" i="2"/>
  <c r="BL540" i="2"/>
  <c r="BM540" i="2"/>
  <c r="BN540" i="2"/>
  <c r="AU541" i="2"/>
  <c r="AV541" i="2"/>
  <c r="AW541" i="2"/>
  <c r="AX541" i="2"/>
  <c r="AY541" i="2"/>
  <c r="AZ541" i="2"/>
  <c r="BA541" i="2"/>
  <c r="BB541" i="2"/>
  <c r="BC541" i="2"/>
  <c r="BD541" i="2"/>
  <c r="BE541" i="2"/>
  <c r="BF541" i="2"/>
  <c r="BG541" i="2"/>
  <c r="BH541" i="2"/>
  <c r="BI541" i="2"/>
  <c r="BJ541" i="2"/>
  <c r="BK541" i="2"/>
  <c r="BL541" i="2"/>
  <c r="BM541" i="2"/>
  <c r="BN541" i="2"/>
  <c r="AU542" i="2"/>
  <c r="AV542" i="2"/>
  <c r="AW542" i="2"/>
  <c r="AX542" i="2"/>
  <c r="AY542" i="2"/>
  <c r="AZ542" i="2"/>
  <c r="BA542" i="2"/>
  <c r="BB542" i="2"/>
  <c r="BC542" i="2"/>
  <c r="BD542" i="2"/>
  <c r="BE542" i="2"/>
  <c r="BF542" i="2"/>
  <c r="BG542" i="2"/>
  <c r="BH542" i="2"/>
  <c r="BI542" i="2"/>
  <c r="BJ542" i="2"/>
  <c r="BK542" i="2"/>
  <c r="BL542" i="2"/>
  <c r="BM542" i="2"/>
  <c r="BN542" i="2"/>
  <c r="AU543" i="2"/>
  <c r="AV543" i="2"/>
  <c r="AW543" i="2"/>
  <c r="AX543" i="2"/>
  <c r="AY543" i="2"/>
  <c r="AZ543" i="2"/>
  <c r="BA543" i="2"/>
  <c r="BB543" i="2"/>
  <c r="BC543" i="2"/>
  <c r="BD543" i="2"/>
  <c r="BE543" i="2"/>
  <c r="BF543" i="2"/>
  <c r="BG543" i="2"/>
  <c r="BH543" i="2"/>
  <c r="BI543" i="2"/>
  <c r="BJ543" i="2"/>
  <c r="BK543" i="2"/>
  <c r="BL543" i="2"/>
  <c r="BM543" i="2"/>
  <c r="BN543" i="2"/>
  <c r="AU544" i="2"/>
  <c r="AV544" i="2"/>
  <c r="AW544" i="2"/>
  <c r="AX544" i="2"/>
  <c r="AY544" i="2"/>
  <c r="AZ544" i="2"/>
  <c r="BA544" i="2"/>
  <c r="BB544" i="2"/>
  <c r="BC544" i="2"/>
  <c r="BD544" i="2"/>
  <c r="BE544" i="2"/>
  <c r="BF544" i="2"/>
  <c r="BG544" i="2"/>
  <c r="BH544" i="2"/>
  <c r="BI544" i="2"/>
  <c r="BJ544" i="2"/>
  <c r="BK544" i="2"/>
  <c r="BL544" i="2"/>
  <c r="BM544" i="2"/>
  <c r="BN544" i="2"/>
  <c r="AU545" i="2"/>
  <c r="AV545" i="2"/>
  <c r="AW545" i="2"/>
  <c r="AX545" i="2"/>
  <c r="AY545" i="2"/>
  <c r="AZ545" i="2"/>
  <c r="BA545" i="2"/>
  <c r="BB545" i="2"/>
  <c r="BC545" i="2"/>
  <c r="BD545" i="2"/>
  <c r="BE545" i="2"/>
  <c r="BF545" i="2"/>
  <c r="BG545" i="2"/>
  <c r="BH545" i="2"/>
  <c r="BI545" i="2"/>
  <c r="BJ545" i="2"/>
  <c r="BK545" i="2"/>
  <c r="BL545" i="2"/>
  <c r="BM545" i="2"/>
  <c r="BN545" i="2"/>
  <c r="AU546" i="2"/>
  <c r="AV546" i="2"/>
  <c r="AW546" i="2"/>
  <c r="AX546" i="2"/>
  <c r="AY546" i="2"/>
  <c r="AZ546" i="2"/>
  <c r="BA546" i="2"/>
  <c r="BB546" i="2"/>
  <c r="BC546" i="2"/>
  <c r="BD546" i="2"/>
  <c r="BE546" i="2"/>
  <c r="BF546" i="2"/>
  <c r="BG546" i="2"/>
  <c r="BH546" i="2"/>
  <c r="BI546" i="2"/>
  <c r="BJ546" i="2"/>
  <c r="BK546" i="2"/>
  <c r="BL546" i="2"/>
  <c r="BM546" i="2"/>
  <c r="BN546" i="2"/>
  <c r="AU547" i="2"/>
  <c r="AV547" i="2"/>
  <c r="AW547" i="2"/>
  <c r="AX547" i="2"/>
  <c r="AY547" i="2"/>
  <c r="AZ547" i="2"/>
  <c r="BA547" i="2"/>
  <c r="BB547" i="2"/>
  <c r="BC547" i="2"/>
  <c r="BD547" i="2"/>
  <c r="BE547" i="2"/>
  <c r="BF547" i="2"/>
  <c r="BG547" i="2"/>
  <c r="BH547" i="2"/>
  <c r="BI547" i="2"/>
  <c r="BJ547" i="2"/>
  <c r="BK547" i="2"/>
  <c r="BL547" i="2"/>
  <c r="BM547" i="2"/>
  <c r="BN547" i="2"/>
  <c r="AU548" i="2"/>
  <c r="AV548" i="2"/>
  <c r="AW548" i="2"/>
  <c r="AX548" i="2"/>
  <c r="AY548" i="2"/>
  <c r="AZ548" i="2"/>
  <c r="BA548" i="2"/>
  <c r="BB548" i="2"/>
  <c r="BC548" i="2"/>
  <c r="BD548" i="2"/>
  <c r="BE548" i="2"/>
  <c r="BF548" i="2"/>
  <c r="BG548" i="2"/>
  <c r="BH548" i="2"/>
  <c r="BI548" i="2"/>
  <c r="BJ548" i="2"/>
  <c r="BK548" i="2"/>
  <c r="BL548" i="2"/>
  <c r="BM548" i="2"/>
  <c r="BN548" i="2"/>
  <c r="AU549" i="2"/>
  <c r="AV549" i="2"/>
  <c r="AW549" i="2"/>
  <c r="AX549" i="2"/>
  <c r="AY549" i="2"/>
  <c r="AZ549" i="2"/>
  <c r="BA549" i="2"/>
  <c r="BB549" i="2"/>
  <c r="BC549" i="2"/>
  <c r="BD549" i="2"/>
  <c r="BE549" i="2"/>
  <c r="BF549" i="2"/>
  <c r="BG549" i="2"/>
  <c r="BH549" i="2"/>
  <c r="BI549" i="2"/>
  <c r="BJ549" i="2"/>
  <c r="BK549" i="2"/>
  <c r="BL549" i="2"/>
  <c r="BM549" i="2"/>
  <c r="BN549" i="2"/>
  <c r="AU550" i="2"/>
  <c r="AV550" i="2"/>
  <c r="AW550" i="2"/>
  <c r="AX550" i="2"/>
  <c r="AY550" i="2"/>
  <c r="AZ550" i="2"/>
  <c r="BA550" i="2"/>
  <c r="BB550" i="2"/>
  <c r="BC550" i="2"/>
  <c r="BD550" i="2"/>
  <c r="BE550" i="2"/>
  <c r="BF550" i="2"/>
  <c r="BG550" i="2"/>
  <c r="BH550" i="2"/>
  <c r="BI550" i="2"/>
  <c r="BJ550" i="2"/>
  <c r="BK550" i="2"/>
  <c r="BL550" i="2"/>
  <c r="BM550" i="2"/>
  <c r="BN550" i="2"/>
  <c r="AU551" i="2"/>
  <c r="AV551" i="2"/>
  <c r="AW551" i="2"/>
  <c r="AX551" i="2"/>
  <c r="AY551" i="2"/>
  <c r="AZ551" i="2"/>
  <c r="BA551" i="2"/>
  <c r="BB551" i="2"/>
  <c r="BC551" i="2"/>
  <c r="BD551" i="2"/>
  <c r="BE551" i="2"/>
  <c r="BF551" i="2"/>
  <c r="BG551" i="2"/>
  <c r="BH551" i="2"/>
  <c r="BI551" i="2"/>
  <c r="BJ551" i="2"/>
  <c r="BK551" i="2"/>
  <c r="BL551" i="2"/>
  <c r="BM551" i="2"/>
  <c r="BN551" i="2"/>
  <c r="AU552" i="2"/>
  <c r="AV552" i="2"/>
  <c r="AW552" i="2"/>
  <c r="AX552" i="2"/>
  <c r="AY552" i="2"/>
  <c r="AZ552" i="2"/>
  <c r="BA552" i="2"/>
  <c r="BB552" i="2"/>
  <c r="BC552" i="2"/>
  <c r="BD552" i="2"/>
  <c r="BE552" i="2"/>
  <c r="BF552" i="2"/>
  <c r="BG552" i="2"/>
  <c r="BH552" i="2"/>
  <c r="BI552" i="2"/>
  <c r="BJ552" i="2"/>
  <c r="BK552" i="2"/>
  <c r="BL552" i="2"/>
  <c r="BM552" i="2"/>
  <c r="BN552" i="2"/>
  <c r="AU553" i="2"/>
  <c r="AV553" i="2"/>
  <c r="AW553" i="2"/>
  <c r="AX553" i="2"/>
  <c r="AY553" i="2"/>
  <c r="AZ553" i="2"/>
  <c r="BA553" i="2"/>
  <c r="BB553" i="2"/>
  <c r="BC553" i="2"/>
  <c r="BD553" i="2"/>
  <c r="BE553" i="2"/>
  <c r="BF553" i="2"/>
  <c r="BG553" i="2"/>
  <c r="BH553" i="2"/>
  <c r="BI553" i="2"/>
  <c r="BJ553" i="2"/>
  <c r="BK553" i="2"/>
  <c r="BL553" i="2"/>
  <c r="BM553" i="2"/>
  <c r="BN553" i="2"/>
  <c r="AU554" i="2"/>
  <c r="AV554" i="2"/>
  <c r="AW554" i="2"/>
  <c r="AX554" i="2"/>
  <c r="AY554" i="2"/>
  <c r="AZ554" i="2"/>
  <c r="BA554" i="2"/>
  <c r="BB554" i="2"/>
  <c r="BC554" i="2"/>
  <c r="BD554" i="2"/>
  <c r="BE554" i="2"/>
  <c r="BF554" i="2"/>
  <c r="BG554" i="2"/>
  <c r="BH554" i="2"/>
  <c r="BI554" i="2"/>
  <c r="BJ554" i="2"/>
  <c r="BK554" i="2"/>
  <c r="BL554" i="2"/>
  <c r="BM554" i="2"/>
  <c r="BN554" i="2"/>
  <c r="AU555" i="2"/>
  <c r="AV555" i="2"/>
  <c r="AW555" i="2"/>
  <c r="AX555" i="2"/>
  <c r="AY555" i="2"/>
  <c r="AZ555" i="2"/>
  <c r="BA555" i="2"/>
  <c r="BB555" i="2"/>
  <c r="BC555" i="2"/>
  <c r="BD555" i="2"/>
  <c r="BE555" i="2"/>
  <c r="BF555" i="2"/>
  <c r="BG555" i="2"/>
  <c r="BH555" i="2"/>
  <c r="BI555" i="2"/>
  <c r="BJ555" i="2"/>
  <c r="BK555" i="2"/>
  <c r="BL555" i="2"/>
  <c r="BM555" i="2"/>
  <c r="BN555" i="2"/>
  <c r="AU556" i="2"/>
  <c r="AV556" i="2"/>
  <c r="AW556" i="2"/>
  <c r="AX556" i="2"/>
  <c r="AY556" i="2"/>
  <c r="AZ556" i="2"/>
  <c r="BA556" i="2"/>
  <c r="BB556" i="2"/>
  <c r="BC556" i="2"/>
  <c r="BD556" i="2"/>
  <c r="BE556" i="2"/>
  <c r="BF556" i="2"/>
  <c r="BG556" i="2"/>
  <c r="BH556" i="2"/>
  <c r="BI556" i="2"/>
  <c r="BJ556" i="2"/>
  <c r="BK556" i="2"/>
  <c r="BL556" i="2"/>
  <c r="BM556" i="2"/>
  <c r="BN556" i="2"/>
  <c r="AU557" i="2"/>
  <c r="AV557" i="2"/>
  <c r="AW557" i="2"/>
  <c r="AX557" i="2"/>
  <c r="AY557" i="2"/>
  <c r="AZ557" i="2"/>
  <c r="BA557" i="2"/>
  <c r="BB557" i="2"/>
  <c r="BC557" i="2"/>
  <c r="BD557" i="2"/>
  <c r="BE557" i="2"/>
  <c r="BF557" i="2"/>
  <c r="BG557" i="2"/>
  <c r="BH557" i="2"/>
  <c r="BI557" i="2"/>
  <c r="BJ557" i="2"/>
  <c r="BK557" i="2"/>
  <c r="BL557" i="2"/>
  <c r="BM557" i="2"/>
  <c r="BN557" i="2"/>
  <c r="AU558" i="2"/>
  <c r="AV558" i="2"/>
  <c r="AW558" i="2"/>
  <c r="AX558" i="2"/>
  <c r="AY558" i="2"/>
  <c r="AZ558" i="2"/>
  <c r="BA558" i="2"/>
  <c r="BB558" i="2"/>
  <c r="BC558" i="2"/>
  <c r="BD558" i="2"/>
  <c r="BE558" i="2"/>
  <c r="BF558" i="2"/>
  <c r="BG558" i="2"/>
  <c r="BH558" i="2"/>
  <c r="BI558" i="2"/>
  <c r="BJ558" i="2"/>
  <c r="BK558" i="2"/>
  <c r="BL558" i="2"/>
  <c r="BM558" i="2"/>
  <c r="BN558" i="2"/>
  <c r="AU559" i="2"/>
  <c r="AV559" i="2"/>
  <c r="AW559" i="2"/>
  <c r="AX559" i="2"/>
  <c r="AY559" i="2"/>
  <c r="AZ559" i="2"/>
  <c r="BA559" i="2"/>
  <c r="BB559" i="2"/>
  <c r="BC559" i="2"/>
  <c r="BD559" i="2"/>
  <c r="BE559" i="2"/>
  <c r="BF559" i="2"/>
  <c r="BG559" i="2"/>
  <c r="BH559" i="2"/>
  <c r="BI559" i="2"/>
  <c r="BJ559" i="2"/>
  <c r="BK559" i="2"/>
  <c r="BL559" i="2"/>
  <c r="BM559" i="2"/>
  <c r="BN559" i="2"/>
  <c r="AU560" i="2"/>
  <c r="AV560" i="2"/>
  <c r="AW560" i="2"/>
  <c r="AX560" i="2"/>
  <c r="AY560" i="2"/>
  <c r="AZ560" i="2"/>
  <c r="BA560" i="2"/>
  <c r="BB560" i="2"/>
  <c r="BC560" i="2"/>
  <c r="BD560" i="2"/>
  <c r="BE560" i="2"/>
  <c r="BF560" i="2"/>
  <c r="BG560" i="2"/>
  <c r="BH560" i="2"/>
  <c r="BI560" i="2"/>
  <c r="BJ560" i="2"/>
  <c r="BK560" i="2"/>
  <c r="BL560" i="2"/>
  <c r="BM560" i="2"/>
  <c r="BN560" i="2"/>
  <c r="AU561" i="2"/>
  <c r="AV561" i="2"/>
  <c r="AW561" i="2"/>
  <c r="AX561" i="2"/>
  <c r="AY561" i="2"/>
  <c r="AZ561" i="2"/>
  <c r="BA561" i="2"/>
  <c r="BB561" i="2"/>
  <c r="BC561" i="2"/>
  <c r="BD561" i="2"/>
  <c r="BE561" i="2"/>
  <c r="BF561" i="2"/>
  <c r="BG561" i="2"/>
  <c r="BH561" i="2"/>
  <c r="BI561" i="2"/>
  <c r="BJ561" i="2"/>
  <c r="BK561" i="2"/>
  <c r="BL561" i="2"/>
  <c r="BM561" i="2"/>
  <c r="BN561" i="2"/>
  <c r="AU562" i="2"/>
  <c r="AV562" i="2"/>
  <c r="AW562" i="2"/>
  <c r="AX562" i="2"/>
  <c r="AY562" i="2"/>
  <c r="AZ562" i="2"/>
  <c r="BA562" i="2"/>
  <c r="BB562" i="2"/>
  <c r="BC562" i="2"/>
  <c r="BD562" i="2"/>
  <c r="BE562" i="2"/>
  <c r="BF562" i="2"/>
  <c r="BG562" i="2"/>
  <c r="BH562" i="2"/>
  <c r="BI562" i="2"/>
  <c r="BJ562" i="2"/>
  <c r="BK562" i="2"/>
  <c r="BL562" i="2"/>
  <c r="BM562" i="2"/>
  <c r="BN562" i="2"/>
  <c r="AU563" i="2"/>
  <c r="AV563" i="2"/>
  <c r="AW563" i="2"/>
  <c r="AX563" i="2"/>
  <c r="AY563" i="2"/>
  <c r="AZ563" i="2"/>
  <c r="BA563" i="2"/>
  <c r="BB563" i="2"/>
  <c r="BC563" i="2"/>
  <c r="BD563" i="2"/>
  <c r="BE563" i="2"/>
  <c r="BF563" i="2"/>
  <c r="BG563" i="2"/>
  <c r="BH563" i="2"/>
  <c r="BI563" i="2"/>
  <c r="BJ563" i="2"/>
  <c r="BK563" i="2"/>
  <c r="BL563" i="2"/>
  <c r="BM563" i="2"/>
  <c r="BN563" i="2"/>
  <c r="AU564" i="2"/>
  <c r="AV564" i="2"/>
  <c r="AW564" i="2"/>
  <c r="AX564" i="2"/>
  <c r="AY564" i="2"/>
  <c r="AZ564" i="2"/>
  <c r="BA564" i="2"/>
  <c r="BB564" i="2"/>
  <c r="BC564" i="2"/>
  <c r="BD564" i="2"/>
  <c r="BE564" i="2"/>
  <c r="BF564" i="2"/>
  <c r="BG564" i="2"/>
  <c r="BH564" i="2"/>
  <c r="BI564" i="2"/>
  <c r="BJ564" i="2"/>
  <c r="BK564" i="2"/>
  <c r="BL564" i="2"/>
  <c r="BM564" i="2"/>
  <c r="BN564" i="2"/>
  <c r="AU565" i="2"/>
  <c r="AV565" i="2"/>
  <c r="AW565" i="2"/>
  <c r="AX565" i="2"/>
  <c r="AY565" i="2"/>
  <c r="AZ565" i="2"/>
  <c r="BA565" i="2"/>
  <c r="BB565" i="2"/>
  <c r="BC565" i="2"/>
  <c r="BD565" i="2"/>
  <c r="BE565" i="2"/>
  <c r="BF565" i="2"/>
  <c r="BG565" i="2"/>
  <c r="BH565" i="2"/>
  <c r="BI565" i="2"/>
  <c r="BJ565" i="2"/>
  <c r="BK565" i="2"/>
  <c r="BL565" i="2"/>
  <c r="BM565" i="2"/>
  <c r="BN565" i="2"/>
  <c r="AU566" i="2"/>
  <c r="AV566" i="2"/>
  <c r="AW566" i="2"/>
  <c r="AX566" i="2"/>
  <c r="AY566" i="2"/>
  <c r="AZ566" i="2"/>
  <c r="BA566" i="2"/>
  <c r="BB566" i="2"/>
  <c r="BC566" i="2"/>
  <c r="BD566" i="2"/>
  <c r="BE566" i="2"/>
  <c r="BF566" i="2"/>
  <c r="BG566" i="2"/>
  <c r="BH566" i="2"/>
  <c r="BI566" i="2"/>
  <c r="BJ566" i="2"/>
  <c r="BK566" i="2"/>
  <c r="BL566" i="2"/>
  <c r="BM566" i="2"/>
  <c r="BN566" i="2"/>
  <c r="AU567" i="2"/>
  <c r="AV567" i="2"/>
  <c r="AW567" i="2"/>
  <c r="AX567" i="2"/>
  <c r="AY567" i="2"/>
  <c r="AZ567" i="2"/>
  <c r="BA567" i="2"/>
  <c r="BB567" i="2"/>
  <c r="BC567" i="2"/>
  <c r="BD567" i="2"/>
  <c r="BE567" i="2"/>
  <c r="BF567" i="2"/>
  <c r="BG567" i="2"/>
  <c r="BH567" i="2"/>
  <c r="BI567" i="2"/>
  <c r="BJ567" i="2"/>
  <c r="BK567" i="2"/>
  <c r="BL567" i="2"/>
  <c r="BM567" i="2"/>
  <c r="BN567" i="2"/>
  <c r="AU568" i="2"/>
  <c r="AV568" i="2"/>
  <c r="AW568" i="2"/>
  <c r="AX568" i="2"/>
  <c r="AY568" i="2"/>
  <c r="AZ568" i="2"/>
  <c r="BA568" i="2"/>
  <c r="BB568" i="2"/>
  <c r="BC568" i="2"/>
  <c r="BD568" i="2"/>
  <c r="BE568" i="2"/>
  <c r="BF568" i="2"/>
  <c r="BG568" i="2"/>
  <c r="BH568" i="2"/>
  <c r="BI568" i="2"/>
  <c r="BJ568" i="2"/>
  <c r="BK568" i="2"/>
  <c r="BL568" i="2"/>
  <c r="BM568" i="2"/>
  <c r="BN568" i="2"/>
  <c r="AU569" i="2"/>
  <c r="AV569" i="2"/>
  <c r="AW569" i="2"/>
  <c r="AX569" i="2"/>
  <c r="AY569" i="2"/>
  <c r="AZ569" i="2"/>
  <c r="BA569" i="2"/>
  <c r="BB569" i="2"/>
  <c r="BC569" i="2"/>
  <c r="BD569" i="2"/>
  <c r="BE569" i="2"/>
  <c r="BF569" i="2"/>
  <c r="BG569" i="2"/>
  <c r="BH569" i="2"/>
  <c r="BI569" i="2"/>
  <c r="BJ569" i="2"/>
  <c r="BK569" i="2"/>
  <c r="BL569" i="2"/>
  <c r="BM569" i="2"/>
  <c r="BN569" i="2"/>
  <c r="AU570" i="2"/>
  <c r="AV570" i="2"/>
  <c r="AW570" i="2"/>
  <c r="AX570" i="2"/>
  <c r="AY570" i="2"/>
  <c r="AZ570" i="2"/>
  <c r="BA570" i="2"/>
  <c r="BB570" i="2"/>
  <c r="BC570" i="2"/>
  <c r="BD570" i="2"/>
  <c r="BE570" i="2"/>
  <c r="BF570" i="2"/>
  <c r="BG570" i="2"/>
  <c r="BH570" i="2"/>
  <c r="BI570" i="2"/>
  <c r="BJ570" i="2"/>
  <c r="BK570" i="2"/>
  <c r="BL570" i="2"/>
  <c r="BM570" i="2"/>
  <c r="BN570" i="2"/>
  <c r="AU571" i="2"/>
  <c r="AV571" i="2"/>
  <c r="AW571" i="2"/>
  <c r="AX571" i="2"/>
  <c r="AY571" i="2"/>
  <c r="AZ571" i="2"/>
  <c r="BA571" i="2"/>
  <c r="BB571" i="2"/>
  <c r="BC571" i="2"/>
  <c r="BD571" i="2"/>
  <c r="BE571" i="2"/>
  <c r="BF571" i="2"/>
  <c r="BG571" i="2"/>
  <c r="BH571" i="2"/>
  <c r="BI571" i="2"/>
  <c r="BJ571" i="2"/>
  <c r="BK571" i="2"/>
  <c r="BL571" i="2"/>
  <c r="BM571" i="2"/>
  <c r="BN571" i="2"/>
  <c r="AU572" i="2"/>
  <c r="AV572" i="2"/>
  <c r="AW572" i="2"/>
  <c r="AX572" i="2"/>
  <c r="AY572" i="2"/>
  <c r="AZ572" i="2"/>
  <c r="BA572" i="2"/>
  <c r="BB572" i="2"/>
  <c r="BC572" i="2"/>
  <c r="BD572" i="2"/>
  <c r="BE572" i="2"/>
  <c r="BF572" i="2"/>
  <c r="BG572" i="2"/>
  <c r="BH572" i="2"/>
  <c r="BI572" i="2"/>
  <c r="BJ572" i="2"/>
  <c r="BK572" i="2"/>
  <c r="BL572" i="2"/>
  <c r="BM572" i="2"/>
  <c r="BN572" i="2"/>
  <c r="AU573" i="2"/>
  <c r="AV573" i="2"/>
  <c r="AW573" i="2"/>
  <c r="AX573" i="2"/>
  <c r="AY573" i="2"/>
  <c r="AZ573" i="2"/>
  <c r="BA573" i="2"/>
  <c r="BB573" i="2"/>
  <c r="BC573" i="2"/>
  <c r="BD573" i="2"/>
  <c r="BE573" i="2"/>
  <c r="BF573" i="2"/>
  <c r="BG573" i="2"/>
  <c r="BH573" i="2"/>
  <c r="BI573" i="2"/>
  <c r="BJ573" i="2"/>
  <c r="BK573" i="2"/>
  <c r="BL573" i="2"/>
  <c r="BM573" i="2"/>
  <c r="BN573" i="2"/>
  <c r="AU574" i="2"/>
  <c r="AV574" i="2"/>
  <c r="AW574" i="2"/>
  <c r="AX574" i="2"/>
  <c r="AY574" i="2"/>
  <c r="AZ574" i="2"/>
  <c r="BA574" i="2"/>
  <c r="BB574" i="2"/>
  <c r="BC574" i="2"/>
  <c r="BD574" i="2"/>
  <c r="BE574" i="2"/>
  <c r="BF574" i="2"/>
  <c r="BG574" i="2"/>
  <c r="BH574" i="2"/>
  <c r="BI574" i="2"/>
  <c r="BJ574" i="2"/>
  <c r="BK574" i="2"/>
  <c r="BL574" i="2"/>
  <c r="BM574" i="2"/>
  <c r="BN574" i="2"/>
  <c r="AU575" i="2"/>
  <c r="AV575" i="2"/>
  <c r="AW575" i="2"/>
  <c r="AX575" i="2"/>
  <c r="AY575" i="2"/>
  <c r="AZ575" i="2"/>
  <c r="BA575" i="2"/>
  <c r="BB575" i="2"/>
  <c r="BC575" i="2"/>
  <c r="BD575" i="2"/>
  <c r="BE575" i="2"/>
  <c r="BF575" i="2"/>
  <c r="BG575" i="2"/>
  <c r="BH575" i="2"/>
  <c r="BI575" i="2"/>
  <c r="BJ575" i="2"/>
  <c r="BK575" i="2"/>
  <c r="BL575" i="2"/>
  <c r="BM575" i="2"/>
  <c r="BN575" i="2"/>
  <c r="AU576" i="2"/>
  <c r="AV576" i="2"/>
  <c r="AW576" i="2"/>
  <c r="AX576" i="2"/>
  <c r="AY576" i="2"/>
  <c r="AZ576" i="2"/>
  <c r="BA576" i="2"/>
  <c r="BB576" i="2"/>
  <c r="BC576" i="2"/>
  <c r="BD576" i="2"/>
  <c r="BE576" i="2"/>
  <c r="BF576" i="2"/>
  <c r="BG576" i="2"/>
  <c r="BH576" i="2"/>
  <c r="BI576" i="2"/>
  <c r="BJ576" i="2"/>
  <c r="BK576" i="2"/>
  <c r="BL576" i="2"/>
  <c r="BM576" i="2"/>
  <c r="BN576" i="2"/>
  <c r="AU577" i="2"/>
  <c r="AV577" i="2"/>
  <c r="AW577" i="2"/>
  <c r="AX577" i="2"/>
  <c r="AY577" i="2"/>
  <c r="AZ577" i="2"/>
  <c r="BA577" i="2"/>
  <c r="BB577" i="2"/>
  <c r="BC577" i="2"/>
  <c r="BD577" i="2"/>
  <c r="BE577" i="2"/>
  <c r="BF577" i="2"/>
  <c r="BG577" i="2"/>
  <c r="BH577" i="2"/>
  <c r="BI577" i="2"/>
  <c r="BJ577" i="2"/>
  <c r="BK577" i="2"/>
  <c r="BL577" i="2"/>
  <c r="BM577" i="2"/>
  <c r="BN577" i="2"/>
  <c r="AU578" i="2"/>
  <c r="AV578" i="2"/>
  <c r="AW578" i="2"/>
  <c r="AX578" i="2"/>
  <c r="AY578" i="2"/>
  <c r="AZ578" i="2"/>
  <c r="BA578" i="2"/>
  <c r="BB578" i="2"/>
  <c r="BC578" i="2"/>
  <c r="BD578" i="2"/>
  <c r="BE578" i="2"/>
  <c r="BF578" i="2"/>
  <c r="BG578" i="2"/>
  <c r="BH578" i="2"/>
  <c r="BI578" i="2"/>
  <c r="BJ578" i="2"/>
  <c r="BK578" i="2"/>
  <c r="BL578" i="2"/>
  <c r="BM578" i="2"/>
  <c r="BN578" i="2"/>
  <c r="AU579" i="2"/>
  <c r="AV579" i="2"/>
  <c r="AW579" i="2"/>
  <c r="AX579" i="2"/>
  <c r="AY579" i="2"/>
  <c r="AZ579" i="2"/>
  <c r="BA579" i="2"/>
  <c r="BB579" i="2"/>
  <c r="BC579" i="2"/>
  <c r="BD579" i="2"/>
  <c r="BE579" i="2"/>
  <c r="BF579" i="2"/>
  <c r="BG579" i="2"/>
  <c r="BH579" i="2"/>
  <c r="BI579" i="2"/>
  <c r="BJ579" i="2"/>
  <c r="BK579" i="2"/>
  <c r="BL579" i="2"/>
  <c r="BM579" i="2"/>
  <c r="BN579" i="2"/>
  <c r="AU580" i="2"/>
  <c r="AV580" i="2"/>
  <c r="AW580" i="2"/>
  <c r="AX580" i="2"/>
  <c r="AY580" i="2"/>
  <c r="AZ580" i="2"/>
  <c r="BA580" i="2"/>
  <c r="BB580" i="2"/>
  <c r="BC580" i="2"/>
  <c r="BD580" i="2"/>
  <c r="BE580" i="2"/>
  <c r="BF580" i="2"/>
  <c r="BG580" i="2"/>
  <c r="BH580" i="2"/>
  <c r="BI580" i="2"/>
  <c r="BJ580" i="2"/>
  <c r="BK580" i="2"/>
  <c r="BL580" i="2"/>
  <c r="BM580" i="2"/>
  <c r="BN580" i="2"/>
  <c r="AU581" i="2"/>
  <c r="AV581" i="2"/>
  <c r="AW581" i="2"/>
  <c r="AX581" i="2"/>
  <c r="AY581" i="2"/>
  <c r="AZ581" i="2"/>
  <c r="BA581" i="2"/>
  <c r="BB581" i="2"/>
  <c r="BC581" i="2"/>
  <c r="BD581" i="2"/>
  <c r="BE581" i="2"/>
  <c r="BF581" i="2"/>
  <c r="BG581" i="2"/>
  <c r="BH581" i="2"/>
  <c r="BI581" i="2"/>
  <c r="BJ581" i="2"/>
  <c r="BK581" i="2"/>
  <c r="BL581" i="2"/>
  <c r="BM581" i="2"/>
  <c r="BN581" i="2"/>
  <c r="AU582" i="2"/>
  <c r="AV582" i="2"/>
  <c r="AW582" i="2"/>
  <c r="AX582" i="2"/>
  <c r="AY582" i="2"/>
  <c r="AZ582" i="2"/>
  <c r="BA582" i="2"/>
  <c r="BB582" i="2"/>
  <c r="BC582" i="2"/>
  <c r="BD582" i="2"/>
  <c r="BE582" i="2"/>
  <c r="BF582" i="2"/>
  <c r="BG582" i="2"/>
  <c r="BH582" i="2"/>
  <c r="BI582" i="2"/>
  <c r="BJ582" i="2"/>
  <c r="BK582" i="2"/>
  <c r="BL582" i="2"/>
  <c r="BM582" i="2"/>
  <c r="BN582" i="2"/>
  <c r="AU583" i="2"/>
  <c r="AV583" i="2"/>
  <c r="AW583" i="2"/>
  <c r="AX583" i="2"/>
  <c r="AY583" i="2"/>
  <c r="AZ583" i="2"/>
  <c r="BA583" i="2"/>
  <c r="BB583" i="2"/>
  <c r="BC583" i="2"/>
  <c r="BD583" i="2"/>
  <c r="BE583" i="2"/>
  <c r="BF583" i="2"/>
  <c r="BG583" i="2"/>
  <c r="BH583" i="2"/>
  <c r="BI583" i="2"/>
  <c r="BJ583" i="2"/>
  <c r="BK583" i="2"/>
  <c r="BL583" i="2"/>
  <c r="BM583" i="2"/>
  <c r="BN583" i="2"/>
  <c r="AU584" i="2"/>
  <c r="AV584" i="2"/>
  <c r="AW584" i="2"/>
  <c r="AX584" i="2"/>
  <c r="AY584" i="2"/>
  <c r="AZ584" i="2"/>
  <c r="BA584" i="2"/>
  <c r="BB584" i="2"/>
  <c r="BC584" i="2"/>
  <c r="BD584" i="2"/>
  <c r="BE584" i="2"/>
  <c r="BF584" i="2"/>
  <c r="BG584" i="2"/>
  <c r="BH584" i="2"/>
  <c r="BI584" i="2"/>
  <c r="BJ584" i="2"/>
  <c r="BK584" i="2"/>
  <c r="BL584" i="2"/>
  <c r="BM584" i="2"/>
  <c r="BN584" i="2"/>
  <c r="AU585" i="2"/>
  <c r="AV585" i="2"/>
  <c r="AW585" i="2"/>
  <c r="AX585" i="2"/>
  <c r="AY585" i="2"/>
  <c r="AZ585" i="2"/>
  <c r="BA585" i="2"/>
  <c r="BB585" i="2"/>
  <c r="BC585" i="2"/>
  <c r="BD585" i="2"/>
  <c r="BE585" i="2"/>
  <c r="BF585" i="2"/>
  <c r="BG585" i="2"/>
  <c r="BH585" i="2"/>
  <c r="BI585" i="2"/>
  <c r="BJ585" i="2"/>
  <c r="BK585" i="2"/>
  <c r="BL585" i="2"/>
  <c r="BM585" i="2"/>
  <c r="BN585" i="2"/>
  <c r="AU586" i="2"/>
  <c r="AV586" i="2"/>
  <c r="AW586" i="2"/>
  <c r="AX586" i="2"/>
  <c r="AY586" i="2"/>
  <c r="AZ586" i="2"/>
  <c r="BA586" i="2"/>
  <c r="BB586" i="2"/>
  <c r="BC586" i="2"/>
  <c r="BD586" i="2"/>
  <c r="BE586" i="2"/>
  <c r="BF586" i="2"/>
  <c r="BG586" i="2"/>
  <c r="BH586" i="2"/>
  <c r="BI586" i="2"/>
  <c r="BJ586" i="2"/>
  <c r="BK586" i="2"/>
  <c r="BL586" i="2"/>
  <c r="BM586" i="2"/>
  <c r="BN586" i="2"/>
  <c r="AU587" i="2"/>
  <c r="AV587" i="2"/>
  <c r="AW587" i="2"/>
  <c r="AX587" i="2"/>
  <c r="AY587" i="2"/>
  <c r="AZ587" i="2"/>
  <c r="BA587" i="2"/>
  <c r="BB587" i="2"/>
  <c r="BC587" i="2"/>
  <c r="BD587" i="2"/>
  <c r="BE587" i="2"/>
  <c r="BF587" i="2"/>
  <c r="BG587" i="2"/>
  <c r="BH587" i="2"/>
  <c r="BI587" i="2"/>
  <c r="BJ587" i="2"/>
  <c r="BK587" i="2"/>
  <c r="BL587" i="2"/>
  <c r="BM587" i="2"/>
  <c r="BN587" i="2"/>
  <c r="AU588" i="2"/>
  <c r="AV588" i="2"/>
  <c r="AW588" i="2"/>
  <c r="AX588" i="2"/>
  <c r="AY588" i="2"/>
  <c r="AZ588" i="2"/>
  <c r="BA588" i="2"/>
  <c r="BB588" i="2"/>
  <c r="BC588" i="2"/>
  <c r="BD588" i="2"/>
  <c r="BE588" i="2"/>
  <c r="BF588" i="2"/>
  <c r="BG588" i="2"/>
  <c r="BH588" i="2"/>
  <c r="BI588" i="2"/>
  <c r="BJ588" i="2"/>
  <c r="BK588" i="2"/>
  <c r="BL588" i="2"/>
  <c r="BM588" i="2"/>
  <c r="BN588" i="2"/>
  <c r="AU589" i="2"/>
  <c r="AV589" i="2"/>
  <c r="AW589" i="2"/>
  <c r="AX589" i="2"/>
  <c r="AY589" i="2"/>
  <c r="AZ589" i="2"/>
  <c r="BA589" i="2"/>
  <c r="BB589" i="2"/>
  <c r="BC589" i="2"/>
  <c r="BD589" i="2"/>
  <c r="BE589" i="2"/>
  <c r="BF589" i="2"/>
  <c r="BG589" i="2"/>
  <c r="BH589" i="2"/>
  <c r="BI589" i="2"/>
  <c r="BJ589" i="2"/>
  <c r="BK589" i="2"/>
  <c r="BL589" i="2"/>
  <c r="BM589" i="2"/>
  <c r="BN589" i="2"/>
  <c r="AU590" i="2"/>
  <c r="AV590" i="2"/>
  <c r="AW590" i="2"/>
  <c r="AX590" i="2"/>
  <c r="AY590" i="2"/>
  <c r="AZ590" i="2"/>
  <c r="BA590" i="2"/>
  <c r="BB590" i="2"/>
  <c r="BC590" i="2"/>
  <c r="BD590" i="2"/>
  <c r="BE590" i="2"/>
  <c r="BF590" i="2"/>
  <c r="BG590" i="2"/>
  <c r="BH590" i="2"/>
  <c r="BI590" i="2"/>
  <c r="BJ590" i="2"/>
  <c r="BK590" i="2"/>
  <c r="BL590" i="2"/>
  <c r="BM590" i="2"/>
  <c r="BN590" i="2"/>
  <c r="AU591" i="2"/>
  <c r="AV591" i="2"/>
  <c r="AW591" i="2"/>
  <c r="AX591" i="2"/>
  <c r="AY591" i="2"/>
  <c r="AZ591" i="2"/>
  <c r="BA591" i="2"/>
  <c r="BB591" i="2"/>
  <c r="BC591" i="2"/>
  <c r="BD591" i="2"/>
  <c r="BE591" i="2"/>
  <c r="BF591" i="2"/>
  <c r="BG591" i="2"/>
  <c r="BH591" i="2"/>
  <c r="BI591" i="2"/>
  <c r="BJ591" i="2"/>
  <c r="BK591" i="2"/>
  <c r="BL591" i="2"/>
  <c r="BM591" i="2"/>
  <c r="BN591" i="2"/>
  <c r="AU592" i="2"/>
  <c r="AV592" i="2"/>
  <c r="AW592" i="2"/>
  <c r="AX592" i="2"/>
  <c r="AY592" i="2"/>
  <c r="AZ592" i="2"/>
  <c r="BA592" i="2"/>
  <c r="BB592" i="2"/>
  <c r="BC592" i="2"/>
  <c r="BD592" i="2"/>
  <c r="BE592" i="2"/>
  <c r="BF592" i="2"/>
  <c r="BG592" i="2"/>
  <c r="BH592" i="2"/>
  <c r="BI592" i="2"/>
  <c r="BJ592" i="2"/>
  <c r="BK592" i="2"/>
  <c r="BL592" i="2"/>
  <c r="BM592" i="2"/>
  <c r="BN592" i="2"/>
  <c r="AU593" i="2"/>
  <c r="AV593" i="2"/>
  <c r="AW593" i="2"/>
  <c r="AX593" i="2"/>
  <c r="AY593" i="2"/>
  <c r="AZ593" i="2"/>
  <c r="BA593" i="2"/>
  <c r="BB593" i="2"/>
  <c r="BC593" i="2"/>
  <c r="BD593" i="2"/>
  <c r="BE593" i="2"/>
  <c r="BF593" i="2"/>
  <c r="BG593" i="2"/>
  <c r="BH593" i="2"/>
  <c r="BI593" i="2"/>
  <c r="BJ593" i="2"/>
  <c r="BK593" i="2"/>
  <c r="BL593" i="2"/>
  <c r="BM593" i="2"/>
  <c r="BN593" i="2"/>
  <c r="AU594" i="2"/>
  <c r="AV594" i="2"/>
  <c r="AW594" i="2"/>
  <c r="AX594" i="2"/>
  <c r="AY594" i="2"/>
  <c r="AZ594" i="2"/>
  <c r="BA594" i="2"/>
  <c r="BB594" i="2"/>
  <c r="BC594" i="2"/>
  <c r="BD594" i="2"/>
  <c r="BE594" i="2"/>
  <c r="BF594" i="2"/>
  <c r="BG594" i="2"/>
  <c r="BH594" i="2"/>
  <c r="BI594" i="2"/>
  <c r="BJ594" i="2"/>
  <c r="BK594" i="2"/>
  <c r="BL594" i="2"/>
  <c r="BM594" i="2"/>
  <c r="BN594" i="2"/>
  <c r="AU595" i="2"/>
  <c r="AV595" i="2"/>
  <c r="AW595" i="2"/>
  <c r="AX595" i="2"/>
  <c r="AY595" i="2"/>
  <c r="AZ595" i="2"/>
  <c r="BA595" i="2"/>
  <c r="BB595" i="2"/>
  <c r="BC595" i="2"/>
  <c r="BD595" i="2"/>
  <c r="BE595" i="2"/>
  <c r="BF595" i="2"/>
  <c r="BG595" i="2"/>
  <c r="BH595" i="2"/>
  <c r="BI595" i="2"/>
  <c r="BJ595" i="2"/>
  <c r="BK595" i="2"/>
  <c r="BL595" i="2"/>
  <c r="BM595" i="2"/>
  <c r="BN595" i="2"/>
  <c r="AU596" i="2"/>
  <c r="AV596" i="2"/>
  <c r="AW596" i="2"/>
  <c r="AX596" i="2"/>
  <c r="AY596" i="2"/>
  <c r="AZ596" i="2"/>
  <c r="BA596" i="2"/>
  <c r="BB596" i="2"/>
  <c r="BC596" i="2"/>
  <c r="BD596" i="2"/>
  <c r="BE596" i="2"/>
  <c r="BF596" i="2"/>
  <c r="BG596" i="2"/>
  <c r="BH596" i="2"/>
  <c r="BI596" i="2"/>
  <c r="BJ596" i="2"/>
  <c r="BK596" i="2"/>
  <c r="BL596" i="2"/>
  <c r="BM596" i="2"/>
  <c r="BN596" i="2"/>
  <c r="AU597" i="2"/>
  <c r="AV597" i="2"/>
  <c r="AW597" i="2"/>
  <c r="AX597" i="2"/>
  <c r="AY597" i="2"/>
  <c r="AZ597" i="2"/>
  <c r="BA597" i="2"/>
  <c r="BB597" i="2"/>
  <c r="BC597" i="2"/>
  <c r="BD597" i="2"/>
  <c r="BE597" i="2"/>
  <c r="BF597" i="2"/>
  <c r="BG597" i="2"/>
  <c r="BH597" i="2"/>
  <c r="BI597" i="2"/>
  <c r="BJ597" i="2"/>
  <c r="BK597" i="2"/>
  <c r="BL597" i="2"/>
  <c r="BM597" i="2"/>
  <c r="BN597" i="2"/>
  <c r="AU598" i="2"/>
  <c r="AV598" i="2"/>
  <c r="AW598" i="2"/>
  <c r="AX598" i="2"/>
  <c r="AY598" i="2"/>
  <c r="AZ598" i="2"/>
  <c r="BA598" i="2"/>
  <c r="BB598" i="2"/>
  <c r="BC598" i="2"/>
  <c r="BD598" i="2"/>
  <c r="BE598" i="2"/>
  <c r="BF598" i="2"/>
  <c r="BG598" i="2"/>
  <c r="BH598" i="2"/>
  <c r="BI598" i="2"/>
  <c r="BJ598" i="2"/>
  <c r="BK598" i="2"/>
  <c r="BL598" i="2"/>
  <c r="BM598" i="2"/>
  <c r="BN598" i="2"/>
  <c r="AU599" i="2"/>
  <c r="AV599" i="2"/>
  <c r="AW599" i="2"/>
  <c r="AX599" i="2"/>
  <c r="AY599" i="2"/>
  <c r="AZ599" i="2"/>
  <c r="BA599" i="2"/>
  <c r="BB599" i="2"/>
  <c r="BC599" i="2"/>
  <c r="BD599" i="2"/>
  <c r="BE599" i="2"/>
  <c r="BF599" i="2"/>
  <c r="BG599" i="2"/>
  <c r="BH599" i="2"/>
  <c r="BI599" i="2"/>
  <c r="BJ599" i="2"/>
  <c r="BK599" i="2"/>
  <c r="BL599" i="2"/>
  <c r="BM599" i="2"/>
  <c r="BN599" i="2"/>
  <c r="AU600" i="2"/>
  <c r="AV600" i="2"/>
  <c r="AW600" i="2"/>
  <c r="AX600" i="2"/>
  <c r="AY600" i="2"/>
  <c r="AZ600" i="2"/>
  <c r="BA600" i="2"/>
  <c r="BB600" i="2"/>
  <c r="BC600" i="2"/>
  <c r="BD600" i="2"/>
  <c r="BE600" i="2"/>
  <c r="BF600" i="2"/>
  <c r="BG600" i="2"/>
  <c r="BH600" i="2"/>
  <c r="BI600" i="2"/>
  <c r="BJ600" i="2"/>
  <c r="BK600" i="2"/>
  <c r="BL600" i="2"/>
  <c r="BM600" i="2"/>
  <c r="BN600" i="2"/>
  <c r="AU601" i="2"/>
  <c r="AV601" i="2"/>
  <c r="AW601" i="2"/>
  <c r="AX601" i="2"/>
  <c r="AY601" i="2"/>
  <c r="AZ601" i="2"/>
  <c r="BA601" i="2"/>
  <c r="BB601" i="2"/>
  <c r="BC601" i="2"/>
  <c r="BD601" i="2"/>
  <c r="BE601" i="2"/>
  <c r="BF601" i="2"/>
  <c r="BG601" i="2"/>
  <c r="BH601" i="2"/>
  <c r="BI601" i="2"/>
  <c r="BJ601" i="2"/>
  <c r="BK601" i="2"/>
  <c r="BL601" i="2"/>
  <c r="BM601" i="2"/>
  <c r="BN601" i="2"/>
  <c r="AU602" i="2"/>
  <c r="AV602" i="2"/>
  <c r="AW602" i="2"/>
  <c r="AX602" i="2"/>
  <c r="AY602" i="2"/>
  <c r="AZ602" i="2"/>
  <c r="BA602" i="2"/>
  <c r="BB602" i="2"/>
  <c r="BC602" i="2"/>
  <c r="BD602" i="2"/>
  <c r="BE602" i="2"/>
  <c r="BF602" i="2"/>
  <c r="BG602" i="2"/>
  <c r="BH602" i="2"/>
  <c r="BI602" i="2"/>
  <c r="BJ602" i="2"/>
  <c r="BK602" i="2"/>
  <c r="BL602" i="2"/>
  <c r="BM602" i="2"/>
  <c r="BN602" i="2"/>
  <c r="AU603" i="2"/>
  <c r="AV603" i="2"/>
  <c r="AW603" i="2"/>
  <c r="AX603" i="2"/>
  <c r="AY603" i="2"/>
  <c r="AZ603" i="2"/>
  <c r="BA603" i="2"/>
  <c r="BB603" i="2"/>
  <c r="BC603" i="2"/>
  <c r="BD603" i="2"/>
  <c r="BE603" i="2"/>
  <c r="BF603" i="2"/>
  <c r="BG603" i="2"/>
  <c r="BH603" i="2"/>
  <c r="BI603" i="2"/>
  <c r="BJ603" i="2"/>
  <c r="BK603" i="2"/>
  <c r="BL603" i="2"/>
  <c r="BM603" i="2"/>
  <c r="BN603" i="2"/>
  <c r="AU604" i="2"/>
  <c r="AV604" i="2"/>
  <c r="AW604" i="2"/>
  <c r="AX604" i="2"/>
  <c r="AY604" i="2"/>
  <c r="AZ604" i="2"/>
  <c r="BA604" i="2"/>
  <c r="BB604" i="2"/>
  <c r="BC604" i="2"/>
  <c r="BD604" i="2"/>
  <c r="BE604" i="2"/>
  <c r="BF604" i="2"/>
  <c r="BG604" i="2"/>
  <c r="BH604" i="2"/>
  <c r="BI604" i="2"/>
  <c r="BJ604" i="2"/>
  <c r="BK604" i="2"/>
  <c r="BL604" i="2"/>
  <c r="BM604" i="2"/>
  <c r="BN604" i="2"/>
  <c r="AU605" i="2"/>
  <c r="AV605" i="2"/>
  <c r="AW605" i="2"/>
  <c r="AX605" i="2"/>
  <c r="AY605" i="2"/>
  <c r="AZ605" i="2"/>
  <c r="BA605" i="2"/>
  <c r="BB605" i="2"/>
  <c r="BC605" i="2"/>
  <c r="BD605" i="2"/>
  <c r="BE605" i="2"/>
  <c r="BF605" i="2"/>
  <c r="BG605" i="2"/>
  <c r="BH605" i="2"/>
  <c r="BI605" i="2"/>
  <c r="BJ605" i="2"/>
  <c r="BK605" i="2"/>
  <c r="BL605" i="2"/>
  <c r="BM605" i="2"/>
  <c r="BN605" i="2"/>
  <c r="AU606" i="2"/>
  <c r="AV606" i="2"/>
  <c r="AW606" i="2"/>
  <c r="AX606" i="2"/>
  <c r="AY606" i="2"/>
  <c r="AZ606" i="2"/>
  <c r="BA606" i="2"/>
  <c r="BB606" i="2"/>
  <c r="BC606" i="2"/>
  <c r="BD606" i="2"/>
  <c r="BE606" i="2"/>
  <c r="BF606" i="2"/>
  <c r="BG606" i="2"/>
  <c r="BH606" i="2"/>
  <c r="BI606" i="2"/>
  <c r="BJ606" i="2"/>
  <c r="BK606" i="2"/>
  <c r="BL606" i="2"/>
  <c r="BM606" i="2"/>
  <c r="BN606" i="2"/>
  <c r="AU607" i="2"/>
  <c r="AV607" i="2"/>
  <c r="AW607" i="2"/>
  <c r="AX607" i="2"/>
  <c r="AY607" i="2"/>
  <c r="AZ607" i="2"/>
  <c r="BA607" i="2"/>
  <c r="BB607" i="2"/>
  <c r="BC607" i="2"/>
  <c r="BD607" i="2"/>
  <c r="BE607" i="2"/>
  <c r="BF607" i="2"/>
  <c r="BG607" i="2"/>
  <c r="BH607" i="2"/>
  <c r="BI607" i="2"/>
  <c r="BJ607" i="2"/>
  <c r="BK607" i="2"/>
  <c r="BL607" i="2"/>
  <c r="BM607" i="2"/>
  <c r="BN607" i="2"/>
  <c r="AU608" i="2"/>
  <c r="AV608" i="2"/>
  <c r="AW608" i="2"/>
  <c r="AX608" i="2"/>
  <c r="AY608" i="2"/>
  <c r="AZ608" i="2"/>
  <c r="BA608" i="2"/>
  <c r="BB608" i="2"/>
  <c r="BC608" i="2"/>
  <c r="BD608" i="2"/>
  <c r="BE608" i="2"/>
  <c r="BF608" i="2"/>
  <c r="BG608" i="2"/>
  <c r="BH608" i="2"/>
  <c r="BI608" i="2"/>
  <c r="BJ608" i="2"/>
  <c r="BK608" i="2"/>
  <c r="BL608" i="2"/>
  <c r="BM608" i="2"/>
  <c r="BN608" i="2"/>
  <c r="AU609" i="2"/>
  <c r="AV609" i="2"/>
  <c r="AW609" i="2"/>
  <c r="AX609" i="2"/>
  <c r="AY609" i="2"/>
  <c r="AZ609" i="2"/>
  <c r="BA609" i="2"/>
  <c r="BB609" i="2"/>
  <c r="BC609" i="2"/>
  <c r="BD609" i="2"/>
  <c r="BE609" i="2"/>
  <c r="BF609" i="2"/>
  <c r="BG609" i="2"/>
  <c r="BH609" i="2"/>
  <c r="BI609" i="2"/>
  <c r="BJ609" i="2"/>
  <c r="BK609" i="2"/>
  <c r="BL609" i="2"/>
  <c r="BM609" i="2"/>
  <c r="BN609" i="2"/>
  <c r="AU610" i="2"/>
  <c r="AV610" i="2"/>
  <c r="AW610" i="2"/>
  <c r="AX610" i="2"/>
  <c r="AY610" i="2"/>
  <c r="AZ610" i="2"/>
  <c r="BA610" i="2"/>
  <c r="BB610" i="2"/>
  <c r="BC610" i="2"/>
  <c r="BD610" i="2"/>
  <c r="BE610" i="2"/>
  <c r="BF610" i="2"/>
  <c r="BG610" i="2"/>
  <c r="BH610" i="2"/>
  <c r="BI610" i="2"/>
  <c r="BJ610" i="2"/>
  <c r="BK610" i="2"/>
  <c r="BL610" i="2"/>
  <c r="BM610" i="2"/>
  <c r="BN610" i="2"/>
  <c r="AU611" i="2"/>
  <c r="AV611" i="2"/>
  <c r="AW611" i="2"/>
  <c r="AX611" i="2"/>
  <c r="AY611" i="2"/>
  <c r="AZ611" i="2"/>
  <c r="BA611" i="2"/>
  <c r="BB611" i="2"/>
  <c r="BC611" i="2"/>
  <c r="BD611" i="2"/>
  <c r="BE611" i="2"/>
  <c r="BF611" i="2"/>
  <c r="BG611" i="2"/>
  <c r="BH611" i="2"/>
  <c r="BI611" i="2"/>
  <c r="BJ611" i="2"/>
  <c r="BK611" i="2"/>
  <c r="BL611" i="2"/>
  <c r="BM611" i="2"/>
  <c r="BN611" i="2"/>
  <c r="AU612" i="2"/>
  <c r="AV612" i="2"/>
  <c r="AW612" i="2"/>
  <c r="AX612" i="2"/>
  <c r="AY612" i="2"/>
  <c r="AZ612" i="2"/>
  <c r="BA612" i="2"/>
  <c r="BB612" i="2"/>
  <c r="BC612" i="2"/>
  <c r="BD612" i="2"/>
  <c r="BE612" i="2"/>
  <c r="BF612" i="2"/>
  <c r="BG612" i="2"/>
  <c r="BH612" i="2"/>
  <c r="BI612" i="2"/>
  <c r="BJ612" i="2"/>
  <c r="BK612" i="2"/>
  <c r="BL612" i="2"/>
  <c r="BM612" i="2"/>
  <c r="BN612" i="2"/>
  <c r="AU613" i="2"/>
  <c r="AV613" i="2"/>
  <c r="AW613" i="2"/>
  <c r="AX613" i="2"/>
  <c r="AY613" i="2"/>
  <c r="AZ613" i="2"/>
  <c r="BA613" i="2"/>
  <c r="BB613" i="2"/>
  <c r="BC613" i="2"/>
  <c r="BD613" i="2"/>
  <c r="BE613" i="2"/>
  <c r="BF613" i="2"/>
  <c r="BG613" i="2"/>
  <c r="BH613" i="2"/>
  <c r="BI613" i="2"/>
  <c r="BJ613" i="2"/>
  <c r="BK613" i="2"/>
  <c r="BL613" i="2"/>
  <c r="BM613" i="2"/>
  <c r="BN613" i="2"/>
  <c r="AU614" i="2"/>
  <c r="AV614" i="2"/>
  <c r="AW614" i="2"/>
  <c r="AX614" i="2"/>
  <c r="AY614" i="2"/>
  <c r="AZ614" i="2"/>
  <c r="BA614" i="2"/>
  <c r="BB614" i="2"/>
  <c r="BC614" i="2"/>
  <c r="BD614" i="2"/>
  <c r="BE614" i="2"/>
  <c r="BF614" i="2"/>
  <c r="BG614" i="2"/>
  <c r="BH614" i="2"/>
  <c r="BI614" i="2"/>
  <c r="BJ614" i="2"/>
  <c r="BK614" i="2"/>
  <c r="BL614" i="2"/>
  <c r="BM614" i="2"/>
  <c r="BN614" i="2"/>
  <c r="AU615" i="2"/>
  <c r="AV615" i="2"/>
  <c r="AW615" i="2"/>
  <c r="AX615" i="2"/>
  <c r="AY615" i="2"/>
  <c r="AZ615" i="2"/>
  <c r="BA615" i="2"/>
  <c r="BB615" i="2"/>
  <c r="BC615" i="2"/>
  <c r="BD615" i="2"/>
  <c r="BE615" i="2"/>
  <c r="BF615" i="2"/>
  <c r="BG615" i="2"/>
  <c r="BH615" i="2"/>
  <c r="BI615" i="2"/>
  <c r="BJ615" i="2"/>
  <c r="BK615" i="2"/>
  <c r="BL615" i="2"/>
  <c r="BM615" i="2"/>
  <c r="BN615" i="2"/>
  <c r="AU616" i="2"/>
  <c r="AV616" i="2"/>
  <c r="AW616" i="2"/>
  <c r="AX616" i="2"/>
  <c r="AY616" i="2"/>
  <c r="AZ616" i="2"/>
  <c r="BA616" i="2"/>
  <c r="BB616" i="2"/>
  <c r="BC616" i="2"/>
  <c r="BD616" i="2"/>
  <c r="BE616" i="2"/>
  <c r="BF616" i="2"/>
  <c r="BG616" i="2"/>
  <c r="BH616" i="2"/>
  <c r="BI616" i="2"/>
  <c r="BJ616" i="2"/>
  <c r="BK616" i="2"/>
  <c r="BL616" i="2"/>
  <c r="BM616" i="2"/>
  <c r="BN616" i="2"/>
  <c r="AU617" i="2"/>
  <c r="AV617" i="2"/>
  <c r="AW617" i="2"/>
  <c r="AX617" i="2"/>
  <c r="AY617" i="2"/>
  <c r="AZ617" i="2"/>
  <c r="BA617" i="2"/>
  <c r="BB617" i="2"/>
  <c r="BC617" i="2"/>
  <c r="BD617" i="2"/>
  <c r="BE617" i="2"/>
  <c r="BF617" i="2"/>
  <c r="BG617" i="2"/>
  <c r="BH617" i="2"/>
  <c r="BI617" i="2"/>
  <c r="BJ617" i="2"/>
  <c r="BK617" i="2"/>
  <c r="BL617" i="2"/>
  <c r="BM617" i="2"/>
  <c r="BN617" i="2"/>
  <c r="AU618" i="2"/>
  <c r="AV618" i="2"/>
  <c r="AW618" i="2"/>
  <c r="AX618" i="2"/>
  <c r="AY618" i="2"/>
  <c r="AZ618" i="2"/>
  <c r="BA618" i="2"/>
  <c r="BB618" i="2"/>
  <c r="BC618" i="2"/>
  <c r="BD618" i="2"/>
  <c r="BE618" i="2"/>
  <c r="BF618" i="2"/>
  <c r="BG618" i="2"/>
  <c r="BH618" i="2"/>
  <c r="BI618" i="2"/>
  <c r="BJ618" i="2"/>
  <c r="BK618" i="2"/>
  <c r="BL618" i="2"/>
  <c r="BM618" i="2"/>
  <c r="BN618" i="2"/>
  <c r="AU619" i="2"/>
  <c r="AV619" i="2"/>
  <c r="AW619" i="2"/>
  <c r="AX619" i="2"/>
  <c r="AY619" i="2"/>
  <c r="AZ619" i="2"/>
  <c r="BA619" i="2"/>
  <c r="BB619" i="2"/>
  <c r="BC619" i="2"/>
  <c r="BD619" i="2"/>
  <c r="BE619" i="2"/>
  <c r="BF619" i="2"/>
  <c r="BG619" i="2"/>
  <c r="BH619" i="2"/>
  <c r="BI619" i="2"/>
  <c r="BJ619" i="2"/>
  <c r="BK619" i="2"/>
  <c r="BL619" i="2"/>
  <c r="BM619" i="2"/>
  <c r="BN619" i="2"/>
  <c r="AU620" i="2"/>
  <c r="AV620" i="2"/>
  <c r="AW620" i="2"/>
  <c r="AX620" i="2"/>
  <c r="AY620" i="2"/>
  <c r="AZ620" i="2"/>
  <c r="BA620" i="2"/>
  <c r="BB620" i="2"/>
  <c r="BC620" i="2"/>
  <c r="BD620" i="2"/>
  <c r="BE620" i="2"/>
  <c r="BF620" i="2"/>
  <c r="BG620" i="2"/>
  <c r="BH620" i="2"/>
  <c r="BI620" i="2"/>
  <c r="BJ620" i="2"/>
  <c r="BK620" i="2"/>
  <c r="BL620" i="2"/>
  <c r="BM620" i="2"/>
  <c r="BN620" i="2"/>
  <c r="AU621" i="2"/>
  <c r="AV621" i="2"/>
  <c r="AW621" i="2"/>
  <c r="AX621" i="2"/>
  <c r="AY621" i="2"/>
  <c r="AZ621" i="2"/>
  <c r="BA621" i="2"/>
  <c r="BB621" i="2"/>
  <c r="BC621" i="2"/>
  <c r="BD621" i="2"/>
  <c r="BE621" i="2"/>
  <c r="BF621" i="2"/>
  <c r="BG621" i="2"/>
  <c r="BH621" i="2"/>
  <c r="BI621" i="2"/>
  <c r="BJ621" i="2"/>
  <c r="BK621" i="2"/>
  <c r="BL621" i="2"/>
  <c r="BM621" i="2"/>
  <c r="BN621" i="2"/>
  <c r="AU622" i="2"/>
  <c r="AV622" i="2"/>
  <c r="AW622" i="2"/>
  <c r="AX622" i="2"/>
  <c r="AY622" i="2"/>
  <c r="AZ622" i="2"/>
  <c r="BA622" i="2"/>
  <c r="BB622" i="2"/>
  <c r="BC622" i="2"/>
  <c r="BD622" i="2"/>
  <c r="BE622" i="2"/>
  <c r="BF622" i="2"/>
  <c r="BG622" i="2"/>
  <c r="BH622" i="2"/>
  <c r="BI622" i="2"/>
  <c r="BJ622" i="2"/>
  <c r="BK622" i="2"/>
  <c r="BL622" i="2"/>
  <c r="BM622" i="2"/>
  <c r="BN622" i="2"/>
  <c r="AU623" i="2"/>
  <c r="AV623" i="2"/>
  <c r="AW623" i="2"/>
  <c r="AX623" i="2"/>
  <c r="AY623" i="2"/>
  <c r="AZ623" i="2"/>
  <c r="BA623" i="2"/>
  <c r="BB623" i="2"/>
  <c r="BC623" i="2"/>
  <c r="BD623" i="2"/>
  <c r="BE623" i="2"/>
  <c r="BF623" i="2"/>
  <c r="BG623" i="2"/>
  <c r="BH623" i="2"/>
  <c r="BI623" i="2"/>
  <c r="BJ623" i="2"/>
  <c r="BK623" i="2"/>
  <c r="BL623" i="2"/>
  <c r="BM623" i="2"/>
  <c r="BN623" i="2"/>
  <c r="AU624" i="2"/>
  <c r="AV624" i="2"/>
  <c r="AW624" i="2"/>
  <c r="AX624" i="2"/>
  <c r="AY624" i="2"/>
  <c r="AZ624" i="2"/>
  <c r="BA624" i="2"/>
  <c r="BB624" i="2"/>
  <c r="BC624" i="2"/>
  <c r="BD624" i="2"/>
  <c r="BE624" i="2"/>
  <c r="BF624" i="2"/>
  <c r="BG624" i="2"/>
  <c r="BH624" i="2"/>
  <c r="BI624" i="2"/>
  <c r="BJ624" i="2"/>
  <c r="BK624" i="2"/>
  <c r="BL624" i="2"/>
  <c r="BM624" i="2"/>
  <c r="BN624" i="2"/>
  <c r="AU625" i="2"/>
  <c r="AV625" i="2"/>
  <c r="AW625" i="2"/>
  <c r="AX625" i="2"/>
  <c r="AY625" i="2"/>
  <c r="AZ625" i="2"/>
  <c r="BA625" i="2"/>
  <c r="BB625" i="2"/>
  <c r="BC625" i="2"/>
  <c r="BD625" i="2"/>
  <c r="BE625" i="2"/>
  <c r="BF625" i="2"/>
  <c r="BG625" i="2"/>
  <c r="BH625" i="2"/>
  <c r="BI625" i="2"/>
  <c r="BJ625" i="2"/>
  <c r="BK625" i="2"/>
  <c r="BL625" i="2"/>
  <c r="BM625" i="2"/>
  <c r="BN625" i="2"/>
  <c r="AU626" i="2"/>
  <c r="AV626" i="2"/>
  <c r="AW626" i="2"/>
  <c r="AX626" i="2"/>
  <c r="AY626" i="2"/>
  <c r="AZ626" i="2"/>
  <c r="BA626" i="2"/>
  <c r="BB626" i="2"/>
  <c r="BC626" i="2"/>
  <c r="BD626" i="2"/>
  <c r="BE626" i="2"/>
  <c r="BF626" i="2"/>
  <c r="BG626" i="2"/>
  <c r="BH626" i="2"/>
  <c r="BI626" i="2"/>
  <c r="BJ626" i="2"/>
  <c r="BK626" i="2"/>
  <c r="BL626" i="2"/>
  <c r="BM626" i="2"/>
  <c r="BN626" i="2"/>
  <c r="AU627" i="2"/>
  <c r="AV627" i="2"/>
  <c r="AW627" i="2"/>
  <c r="AX627" i="2"/>
  <c r="AY627" i="2"/>
  <c r="AZ627" i="2"/>
  <c r="BA627" i="2"/>
  <c r="BB627" i="2"/>
  <c r="BC627" i="2"/>
  <c r="BD627" i="2"/>
  <c r="BE627" i="2"/>
  <c r="BF627" i="2"/>
  <c r="BG627" i="2"/>
  <c r="BH627" i="2"/>
  <c r="BI627" i="2"/>
  <c r="BJ627" i="2"/>
  <c r="BK627" i="2"/>
  <c r="BL627" i="2"/>
  <c r="BM627" i="2"/>
  <c r="BN627" i="2"/>
  <c r="AU628" i="2"/>
  <c r="AV628" i="2"/>
  <c r="AW628" i="2"/>
  <c r="AX628" i="2"/>
  <c r="AY628" i="2"/>
  <c r="AZ628" i="2"/>
  <c r="BA628" i="2"/>
  <c r="BB628" i="2"/>
  <c r="BC628" i="2"/>
  <c r="BD628" i="2"/>
  <c r="BE628" i="2"/>
  <c r="BF628" i="2"/>
  <c r="BG628" i="2"/>
  <c r="BH628" i="2"/>
  <c r="BI628" i="2"/>
  <c r="BJ628" i="2"/>
  <c r="BK628" i="2"/>
  <c r="BL628" i="2"/>
  <c r="BM628" i="2"/>
  <c r="BN628" i="2"/>
  <c r="AU629" i="2"/>
  <c r="AV629" i="2"/>
  <c r="AW629" i="2"/>
  <c r="AX629" i="2"/>
  <c r="AY629" i="2"/>
  <c r="AZ629" i="2"/>
  <c r="BA629" i="2"/>
  <c r="BB629" i="2"/>
  <c r="BC629" i="2"/>
  <c r="BD629" i="2"/>
  <c r="BE629" i="2"/>
  <c r="BF629" i="2"/>
  <c r="BG629" i="2"/>
  <c r="BH629" i="2"/>
  <c r="BI629" i="2"/>
  <c r="BJ629" i="2"/>
  <c r="BK629" i="2"/>
  <c r="BL629" i="2"/>
  <c r="BM629" i="2"/>
  <c r="BN629" i="2"/>
  <c r="AU630" i="2"/>
  <c r="AV630" i="2"/>
  <c r="AW630" i="2"/>
  <c r="AX630" i="2"/>
  <c r="AY630" i="2"/>
  <c r="AZ630" i="2"/>
  <c r="BA630" i="2"/>
  <c r="BB630" i="2"/>
  <c r="BC630" i="2"/>
  <c r="BD630" i="2"/>
  <c r="BE630" i="2"/>
  <c r="BF630" i="2"/>
  <c r="BG630" i="2"/>
  <c r="BH630" i="2"/>
  <c r="BI630" i="2"/>
  <c r="BJ630" i="2"/>
  <c r="BK630" i="2"/>
  <c r="BL630" i="2"/>
  <c r="BM630" i="2"/>
  <c r="BN630" i="2"/>
  <c r="AU631" i="2"/>
  <c r="AV631" i="2"/>
  <c r="AW631" i="2"/>
  <c r="AX631" i="2"/>
  <c r="AY631" i="2"/>
  <c r="AZ631" i="2"/>
  <c r="BA631" i="2"/>
  <c r="BB631" i="2"/>
  <c r="BC631" i="2"/>
  <c r="BD631" i="2"/>
  <c r="BE631" i="2"/>
  <c r="BF631" i="2"/>
  <c r="BG631" i="2"/>
  <c r="BH631" i="2"/>
  <c r="BI631" i="2"/>
  <c r="BJ631" i="2"/>
  <c r="BK631" i="2"/>
  <c r="BL631" i="2"/>
  <c r="BM631" i="2"/>
  <c r="BN631" i="2"/>
  <c r="AU632" i="2"/>
  <c r="AV632" i="2"/>
  <c r="AW632" i="2"/>
  <c r="AX632" i="2"/>
  <c r="AY632" i="2"/>
  <c r="AZ632" i="2"/>
  <c r="BA632" i="2"/>
  <c r="BB632" i="2"/>
  <c r="BC632" i="2"/>
  <c r="BD632" i="2"/>
  <c r="BE632" i="2"/>
  <c r="BF632" i="2"/>
  <c r="BG632" i="2"/>
  <c r="BH632" i="2"/>
  <c r="BI632" i="2"/>
  <c r="BJ632" i="2"/>
  <c r="BK632" i="2"/>
  <c r="BL632" i="2"/>
  <c r="BM632" i="2"/>
  <c r="BN632" i="2"/>
  <c r="AU633" i="2"/>
  <c r="AV633" i="2"/>
  <c r="AW633" i="2"/>
  <c r="AX633" i="2"/>
  <c r="AY633" i="2"/>
  <c r="AZ633" i="2"/>
  <c r="BA633" i="2"/>
  <c r="BB633" i="2"/>
  <c r="BC633" i="2"/>
  <c r="BD633" i="2"/>
  <c r="BE633" i="2"/>
  <c r="BF633" i="2"/>
  <c r="BG633" i="2"/>
  <c r="BH633" i="2"/>
  <c r="BI633" i="2"/>
  <c r="BJ633" i="2"/>
  <c r="BK633" i="2"/>
  <c r="BL633" i="2"/>
  <c r="BM633" i="2"/>
  <c r="BN633" i="2"/>
  <c r="AU634" i="2"/>
  <c r="AV634" i="2"/>
  <c r="AW634" i="2"/>
  <c r="AX634" i="2"/>
  <c r="AY634" i="2"/>
  <c r="AZ634" i="2"/>
  <c r="BA634" i="2"/>
  <c r="BB634" i="2"/>
  <c r="BC634" i="2"/>
  <c r="BD634" i="2"/>
  <c r="BE634" i="2"/>
  <c r="BF634" i="2"/>
  <c r="BG634" i="2"/>
  <c r="BH634" i="2"/>
  <c r="BI634" i="2"/>
  <c r="BJ634" i="2"/>
  <c r="BK634" i="2"/>
  <c r="BL634" i="2"/>
  <c r="BM634" i="2"/>
  <c r="BN634" i="2"/>
  <c r="AU635" i="2"/>
  <c r="AV635" i="2"/>
  <c r="AW635" i="2"/>
  <c r="AX635" i="2"/>
  <c r="AY635" i="2"/>
  <c r="AZ635" i="2"/>
  <c r="BA635" i="2"/>
  <c r="BB635" i="2"/>
  <c r="BC635" i="2"/>
  <c r="BD635" i="2"/>
  <c r="BE635" i="2"/>
  <c r="BF635" i="2"/>
  <c r="BG635" i="2"/>
  <c r="BH635" i="2"/>
  <c r="BI635" i="2"/>
  <c r="BJ635" i="2"/>
  <c r="BK635" i="2"/>
  <c r="BL635" i="2"/>
  <c r="BM635" i="2"/>
  <c r="BN635" i="2"/>
  <c r="AU636" i="2"/>
  <c r="AV636" i="2"/>
  <c r="AW636" i="2"/>
  <c r="AX636" i="2"/>
  <c r="AY636" i="2"/>
  <c r="AZ636" i="2"/>
  <c r="BA636" i="2"/>
  <c r="BB636" i="2"/>
  <c r="BC636" i="2"/>
  <c r="BD636" i="2"/>
  <c r="BE636" i="2"/>
  <c r="BF636" i="2"/>
  <c r="BG636" i="2"/>
  <c r="BH636" i="2"/>
  <c r="BI636" i="2"/>
  <c r="BJ636" i="2"/>
  <c r="BK636" i="2"/>
  <c r="BL636" i="2"/>
  <c r="BM636" i="2"/>
  <c r="BN636" i="2"/>
  <c r="AU637" i="2"/>
  <c r="AV637" i="2"/>
  <c r="AW637" i="2"/>
  <c r="AX637" i="2"/>
  <c r="AY637" i="2"/>
  <c r="AZ637" i="2"/>
  <c r="BA637" i="2"/>
  <c r="BB637" i="2"/>
  <c r="BC637" i="2"/>
  <c r="BD637" i="2"/>
  <c r="BE637" i="2"/>
  <c r="BF637" i="2"/>
  <c r="BG637" i="2"/>
  <c r="BH637" i="2"/>
  <c r="BI637" i="2"/>
  <c r="BJ637" i="2"/>
  <c r="BK637" i="2"/>
  <c r="BL637" i="2"/>
  <c r="BM637" i="2"/>
  <c r="BN637" i="2"/>
  <c r="AU638" i="2"/>
  <c r="AV638" i="2"/>
  <c r="AW638" i="2"/>
  <c r="AX638" i="2"/>
  <c r="AY638" i="2"/>
  <c r="AZ638" i="2"/>
  <c r="BA638" i="2"/>
  <c r="BB638" i="2"/>
  <c r="BC638" i="2"/>
  <c r="BD638" i="2"/>
  <c r="BE638" i="2"/>
  <c r="BF638" i="2"/>
  <c r="BG638" i="2"/>
  <c r="BH638" i="2"/>
  <c r="BI638" i="2"/>
  <c r="BJ638" i="2"/>
  <c r="BK638" i="2"/>
  <c r="BL638" i="2"/>
  <c r="BM638" i="2"/>
  <c r="BN638" i="2"/>
  <c r="AU639" i="2"/>
  <c r="AV639" i="2"/>
  <c r="AW639" i="2"/>
  <c r="AX639" i="2"/>
  <c r="AY639" i="2"/>
  <c r="AZ639" i="2"/>
  <c r="BA639" i="2"/>
  <c r="BB639" i="2"/>
  <c r="BC639" i="2"/>
  <c r="BD639" i="2"/>
  <c r="BE639" i="2"/>
  <c r="BF639" i="2"/>
  <c r="BG639" i="2"/>
  <c r="BH639" i="2"/>
  <c r="BI639" i="2"/>
  <c r="BJ639" i="2"/>
  <c r="BK639" i="2"/>
  <c r="BL639" i="2"/>
  <c r="BM639" i="2"/>
  <c r="BN639" i="2"/>
  <c r="AU640" i="2"/>
  <c r="AV640" i="2"/>
  <c r="AW640" i="2"/>
  <c r="AX640" i="2"/>
  <c r="AY640" i="2"/>
  <c r="AZ640" i="2"/>
  <c r="BA640" i="2"/>
  <c r="BB640" i="2"/>
  <c r="BC640" i="2"/>
  <c r="BD640" i="2"/>
  <c r="BE640" i="2"/>
  <c r="BF640" i="2"/>
  <c r="BG640" i="2"/>
  <c r="BH640" i="2"/>
  <c r="BI640" i="2"/>
  <c r="BJ640" i="2"/>
  <c r="BK640" i="2"/>
  <c r="BL640" i="2"/>
  <c r="BM640" i="2"/>
  <c r="BN640" i="2"/>
  <c r="AU641" i="2"/>
  <c r="AV641" i="2"/>
  <c r="AW641" i="2"/>
  <c r="AX641" i="2"/>
  <c r="AY641" i="2"/>
  <c r="AZ641" i="2"/>
  <c r="BA641" i="2"/>
  <c r="BB641" i="2"/>
  <c r="BC641" i="2"/>
  <c r="BD641" i="2"/>
  <c r="BE641" i="2"/>
  <c r="BF641" i="2"/>
  <c r="BG641" i="2"/>
  <c r="BH641" i="2"/>
  <c r="BI641" i="2"/>
  <c r="BJ641" i="2"/>
  <c r="BK641" i="2"/>
  <c r="BL641" i="2"/>
  <c r="BM641" i="2"/>
  <c r="BN641" i="2"/>
  <c r="AU642" i="2"/>
  <c r="AV642" i="2"/>
  <c r="AW642" i="2"/>
  <c r="AX642" i="2"/>
  <c r="AY642" i="2"/>
  <c r="AZ642" i="2"/>
  <c r="BA642" i="2"/>
  <c r="BB642" i="2"/>
  <c r="BC642" i="2"/>
  <c r="BD642" i="2"/>
  <c r="BE642" i="2"/>
  <c r="BF642" i="2"/>
  <c r="BG642" i="2"/>
  <c r="BH642" i="2"/>
  <c r="BI642" i="2"/>
  <c r="BJ642" i="2"/>
  <c r="BK642" i="2"/>
  <c r="BL642" i="2"/>
  <c r="BM642" i="2"/>
  <c r="BN642" i="2"/>
  <c r="AU643" i="2"/>
  <c r="AV643" i="2"/>
  <c r="AW643" i="2"/>
  <c r="AX643" i="2"/>
  <c r="AY643" i="2"/>
  <c r="AZ643" i="2"/>
  <c r="BA643" i="2"/>
  <c r="BB643" i="2"/>
  <c r="BC643" i="2"/>
  <c r="BD643" i="2"/>
  <c r="BE643" i="2"/>
  <c r="BF643" i="2"/>
  <c r="BG643" i="2"/>
  <c r="BH643" i="2"/>
  <c r="BI643" i="2"/>
  <c r="BJ643" i="2"/>
  <c r="BK643" i="2"/>
  <c r="BL643" i="2"/>
  <c r="BM643" i="2"/>
  <c r="BN643" i="2"/>
  <c r="AU644" i="2"/>
  <c r="AV644" i="2"/>
  <c r="AW644" i="2"/>
  <c r="AX644" i="2"/>
  <c r="AY644" i="2"/>
  <c r="AZ644" i="2"/>
  <c r="BA644" i="2"/>
  <c r="BB644" i="2"/>
  <c r="BC644" i="2"/>
  <c r="BD644" i="2"/>
  <c r="BE644" i="2"/>
  <c r="BF644" i="2"/>
  <c r="BG644" i="2"/>
  <c r="BH644" i="2"/>
  <c r="BI644" i="2"/>
  <c r="BJ644" i="2"/>
  <c r="BK644" i="2"/>
  <c r="BL644" i="2"/>
  <c r="BM644" i="2"/>
  <c r="BN644" i="2"/>
  <c r="AU645" i="2"/>
  <c r="AV645" i="2"/>
  <c r="AW645" i="2"/>
  <c r="AX645" i="2"/>
  <c r="AY645" i="2"/>
  <c r="AZ645" i="2"/>
  <c r="BA645" i="2"/>
  <c r="BB645" i="2"/>
  <c r="BC645" i="2"/>
  <c r="BD645" i="2"/>
  <c r="BE645" i="2"/>
  <c r="BF645" i="2"/>
  <c r="BG645" i="2"/>
  <c r="BH645" i="2"/>
  <c r="BI645" i="2"/>
  <c r="BJ645" i="2"/>
  <c r="BK645" i="2"/>
  <c r="BL645" i="2"/>
  <c r="BM645" i="2"/>
  <c r="BN645" i="2"/>
  <c r="AU646" i="2"/>
  <c r="AV646" i="2"/>
  <c r="AW646" i="2"/>
  <c r="AX646" i="2"/>
  <c r="AY646" i="2"/>
  <c r="AZ646" i="2"/>
  <c r="BA646" i="2"/>
  <c r="BB646" i="2"/>
  <c r="BC646" i="2"/>
  <c r="BD646" i="2"/>
  <c r="BE646" i="2"/>
  <c r="BF646" i="2"/>
  <c r="BG646" i="2"/>
  <c r="BH646" i="2"/>
  <c r="BI646" i="2"/>
  <c r="BJ646" i="2"/>
  <c r="BK646" i="2"/>
  <c r="BL646" i="2"/>
  <c r="BM646" i="2"/>
  <c r="BN646" i="2"/>
  <c r="AU647" i="2"/>
  <c r="AV647" i="2"/>
  <c r="AW647" i="2"/>
  <c r="AX647" i="2"/>
  <c r="AY647" i="2"/>
  <c r="AZ647" i="2"/>
  <c r="BA647" i="2"/>
  <c r="BB647" i="2"/>
  <c r="BC647" i="2"/>
  <c r="BD647" i="2"/>
  <c r="BE647" i="2"/>
  <c r="BF647" i="2"/>
  <c r="BG647" i="2"/>
  <c r="BH647" i="2"/>
  <c r="BI647" i="2"/>
  <c r="BJ647" i="2"/>
  <c r="BK647" i="2"/>
  <c r="BL647" i="2"/>
  <c r="BM647" i="2"/>
  <c r="BN647" i="2"/>
  <c r="AU648" i="2"/>
  <c r="AV648" i="2"/>
  <c r="AW648" i="2"/>
  <c r="AX648" i="2"/>
  <c r="AY648" i="2"/>
  <c r="AZ648" i="2"/>
  <c r="BA648" i="2"/>
  <c r="BB648" i="2"/>
  <c r="BC648" i="2"/>
  <c r="BD648" i="2"/>
  <c r="BE648" i="2"/>
  <c r="BF648" i="2"/>
  <c r="BG648" i="2"/>
  <c r="BH648" i="2"/>
  <c r="BI648" i="2"/>
  <c r="BJ648" i="2"/>
  <c r="BK648" i="2"/>
  <c r="BL648" i="2"/>
  <c r="BM648" i="2"/>
  <c r="BN648" i="2"/>
  <c r="AU649" i="2"/>
  <c r="AV649" i="2"/>
  <c r="AW649" i="2"/>
  <c r="AX649" i="2"/>
  <c r="AY649" i="2"/>
  <c r="AZ649" i="2"/>
  <c r="BA649" i="2"/>
  <c r="BB649" i="2"/>
  <c r="BC649" i="2"/>
  <c r="BD649" i="2"/>
  <c r="BE649" i="2"/>
  <c r="BF649" i="2"/>
  <c r="BG649" i="2"/>
  <c r="BH649" i="2"/>
  <c r="BI649" i="2"/>
  <c r="BJ649" i="2"/>
  <c r="BK649" i="2"/>
  <c r="BL649" i="2"/>
  <c r="BM649" i="2"/>
  <c r="BN649" i="2"/>
  <c r="AU650" i="2"/>
  <c r="AV650" i="2"/>
  <c r="AW650" i="2"/>
  <c r="AX650" i="2"/>
  <c r="AY650" i="2"/>
  <c r="AZ650" i="2"/>
  <c r="BA650" i="2"/>
  <c r="BB650" i="2"/>
  <c r="BC650" i="2"/>
  <c r="BD650" i="2"/>
  <c r="BE650" i="2"/>
  <c r="BF650" i="2"/>
  <c r="BG650" i="2"/>
  <c r="BH650" i="2"/>
  <c r="BI650" i="2"/>
  <c r="BJ650" i="2"/>
  <c r="BK650" i="2"/>
  <c r="BL650" i="2"/>
  <c r="BM650" i="2"/>
  <c r="BN650" i="2"/>
  <c r="AU651" i="2"/>
  <c r="AV651" i="2"/>
  <c r="AW651" i="2"/>
  <c r="AX651" i="2"/>
  <c r="AY651" i="2"/>
  <c r="AZ651" i="2"/>
  <c r="BA651" i="2"/>
  <c r="BB651" i="2"/>
  <c r="BC651" i="2"/>
  <c r="BD651" i="2"/>
  <c r="BE651" i="2"/>
  <c r="BF651" i="2"/>
  <c r="BG651" i="2"/>
  <c r="BH651" i="2"/>
  <c r="BI651" i="2"/>
  <c r="BJ651" i="2"/>
  <c r="BK651" i="2"/>
  <c r="BL651" i="2"/>
  <c r="BM651" i="2"/>
  <c r="BN651" i="2"/>
  <c r="AU652" i="2"/>
  <c r="AV652" i="2"/>
  <c r="AW652" i="2"/>
  <c r="AX652" i="2"/>
  <c r="AY652" i="2"/>
  <c r="AZ652" i="2"/>
  <c r="BA652" i="2"/>
  <c r="BB652" i="2"/>
  <c r="BC652" i="2"/>
  <c r="BD652" i="2"/>
  <c r="BE652" i="2"/>
  <c r="BF652" i="2"/>
  <c r="BG652" i="2"/>
  <c r="BH652" i="2"/>
  <c r="BI652" i="2"/>
  <c r="BJ652" i="2"/>
  <c r="BK652" i="2"/>
  <c r="BL652" i="2"/>
  <c r="BM652" i="2"/>
  <c r="BN652" i="2"/>
  <c r="AU653" i="2"/>
  <c r="AV653" i="2"/>
  <c r="AW653" i="2"/>
  <c r="AX653" i="2"/>
  <c r="AY653" i="2"/>
  <c r="AZ653" i="2"/>
  <c r="BA653" i="2"/>
  <c r="BB653" i="2"/>
  <c r="BC653" i="2"/>
  <c r="BD653" i="2"/>
  <c r="BE653" i="2"/>
  <c r="BF653" i="2"/>
  <c r="BG653" i="2"/>
  <c r="BH653" i="2"/>
  <c r="BI653" i="2"/>
  <c r="BJ653" i="2"/>
  <c r="BK653" i="2"/>
  <c r="BL653" i="2"/>
  <c r="BM653" i="2"/>
  <c r="BN653" i="2"/>
  <c r="AU654" i="2"/>
  <c r="AV654" i="2"/>
  <c r="AW654" i="2"/>
  <c r="AX654" i="2"/>
  <c r="AY654" i="2"/>
  <c r="AZ654" i="2"/>
  <c r="BA654" i="2"/>
  <c r="BB654" i="2"/>
  <c r="BC654" i="2"/>
  <c r="BD654" i="2"/>
  <c r="BE654" i="2"/>
  <c r="BF654" i="2"/>
  <c r="BG654" i="2"/>
  <c r="BH654" i="2"/>
  <c r="BI654" i="2"/>
  <c r="BJ654" i="2"/>
  <c r="BK654" i="2"/>
  <c r="BL654" i="2"/>
  <c r="BM654" i="2"/>
  <c r="BN654" i="2"/>
  <c r="AU655" i="2"/>
  <c r="AV655" i="2"/>
  <c r="AW655" i="2"/>
  <c r="AX655" i="2"/>
  <c r="AY655" i="2"/>
  <c r="AZ655" i="2"/>
  <c r="BA655" i="2"/>
  <c r="BB655" i="2"/>
  <c r="BC655" i="2"/>
  <c r="BD655" i="2"/>
  <c r="BE655" i="2"/>
  <c r="BF655" i="2"/>
  <c r="BG655" i="2"/>
  <c r="BH655" i="2"/>
  <c r="BI655" i="2"/>
  <c r="BJ655" i="2"/>
  <c r="BK655" i="2"/>
  <c r="BL655" i="2"/>
  <c r="BM655" i="2"/>
  <c r="BN655" i="2"/>
  <c r="AU656" i="2"/>
  <c r="AV656" i="2"/>
  <c r="AW656" i="2"/>
  <c r="AX656" i="2"/>
  <c r="AY656" i="2"/>
  <c r="AZ656" i="2"/>
  <c r="BA656" i="2"/>
  <c r="BB656" i="2"/>
  <c r="BC656" i="2"/>
  <c r="BD656" i="2"/>
  <c r="BE656" i="2"/>
  <c r="BF656" i="2"/>
  <c r="BG656" i="2"/>
  <c r="BH656" i="2"/>
  <c r="BI656" i="2"/>
  <c r="BJ656" i="2"/>
  <c r="BK656" i="2"/>
  <c r="BL656" i="2"/>
  <c r="BM656" i="2"/>
  <c r="BN656" i="2"/>
  <c r="AU657" i="2"/>
  <c r="AV657" i="2"/>
  <c r="AW657" i="2"/>
  <c r="AX657" i="2"/>
  <c r="AY657" i="2"/>
  <c r="AZ657" i="2"/>
  <c r="BA657" i="2"/>
  <c r="BB657" i="2"/>
  <c r="BC657" i="2"/>
  <c r="BD657" i="2"/>
  <c r="BE657" i="2"/>
  <c r="BF657" i="2"/>
  <c r="BG657" i="2"/>
  <c r="BH657" i="2"/>
  <c r="BI657" i="2"/>
  <c r="BJ657" i="2"/>
  <c r="BK657" i="2"/>
  <c r="BL657" i="2"/>
  <c r="BM657" i="2"/>
  <c r="BN657" i="2"/>
  <c r="AU658" i="2"/>
  <c r="AV658" i="2"/>
  <c r="AW658" i="2"/>
  <c r="AX658" i="2"/>
  <c r="AY658" i="2"/>
  <c r="AZ658" i="2"/>
  <c r="BA658" i="2"/>
  <c r="BB658" i="2"/>
  <c r="BC658" i="2"/>
  <c r="BD658" i="2"/>
  <c r="BE658" i="2"/>
  <c r="BF658" i="2"/>
  <c r="BG658" i="2"/>
  <c r="BH658" i="2"/>
  <c r="BI658" i="2"/>
  <c r="BJ658" i="2"/>
  <c r="BK658" i="2"/>
  <c r="BL658" i="2"/>
  <c r="BM658" i="2"/>
  <c r="BN658" i="2"/>
  <c r="AU659" i="2"/>
  <c r="AV659" i="2"/>
  <c r="AW659" i="2"/>
  <c r="AX659" i="2"/>
  <c r="AY659" i="2"/>
  <c r="AZ659" i="2"/>
  <c r="BA659" i="2"/>
  <c r="BB659" i="2"/>
  <c r="BC659" i="2"/>
  <c r="BD659" i="2"/>
  <c r="BE659" i="2"/>
  <c r="BF659" i="2"/>
  <c r="BG659" i="2"/>
  <c r="BH659" i="2"/>
  <c r="BI659" i="2"/>
  <c r="BJ659" i="2"/>
  <c r="BK659" i="2"/>
  <c r="BL659" i="2"/>
  <c r="BM659" i="2"/>
  <c r="BN659" i="2"/>
  <c r="AU660" i="2"/>
  <c r="AV660" i="2"/>
  <c r="AW660" i="2"/>
  <c r="AX660" i="2"/>
  <c r="AY660" i="2"/>
  <c r="AZ660" i="2"/>
  <c r="BA660" i="2"/>
  <c r="BB660" i="2"/>
  <c r="BC660" i="2"/>
  <c r="BD660" i="2"/>
  <c r="BE660" i="2"/>
  <c r="BF660" i="2"/>
  <c r="BG660" i="2"/>
  <c r="BH660" i="2"/>
  <c r="BI660" i="2"/>
  <c r="BJ660" i="2"/>
  <c r="BK660" i="2"/>
  <c r="BL660" i="2"/>
  <c r="BM660" i="2"/>
  <c r="BN660" i="2"/>
  <c r="AU661" i="2"/>
  <c r="AV661" i="2"/>
  <c r="AW661" i="2"/>
  <c r="AX661" i="2"/>
  <c r="AY661" i="2"/>
  <c r="AZ661" i="2"/>
  <c r="BA661" i="2"/>
  <c r="BB661" i="2"/>
  <c r="BC661" i="2"/>
  <c r="BD661" i="2"/>
  <c r="BE661" i="2"/>
  <c r="BF661" i="2"/>
  <c r="BG661" i="2"/>
  <c r="BH661" i="2"/>
  <c r="BI661" i="2"/>
  <c r="BJ661" i="2"/>
  <c r="BK661" i="2"/>
  <c r="BL661" i="2"/>
  <c r="BM661" i="2"/>
  <c r="BN661" i="2"/>
  <c r="AU662" i="2"/>
  <c r="AV662" i="2"/>
  <c r="AW662" i="2"/>
  <c r="AX662" i="2"/>
  <c r="AY662" i="2"/>
  <c r="AZ662" i="2"/>
  <c r="BA662" i="2"/>
  <c r="BB662" i="2"/>
  <c r="BC662" i="2"/>
  <c r="BD662" i="2"/>
  <c r="BE662" i="2"/>
  <c r="BF662" i="2"/>
  <c r="BG662" i="2"/>
  <c r="BH662" i="2"/>
  <c r="BI662" i="2"/>
  <c r="BJ662" i="2"/>
  <c r="BK662" i="2"/>
  <c r="BL662" i="2"/>
  <c r="BM662" i="2"/>
  <c r="BN662" i="2"/>
  <c r="AU663" i="2"/>
  <c r="AV663" i="2"/>
  <c r="AW663" i="2"/>
  <c r="AX663" i="2"/>
  <c r="AY663" i="2"/>
  <c r="AZ663" i="2"/>
  <c r="BA663" i="2"/>
  <c r="BB663" i="2"/>
  <c r="BC663" i="2"/>
  <c r="BD663" i="2"/>
  <c r="BE663" i="2"/>
  <c r="BF663" i="2"/>
  <c r="BG663" i="2"/>
  <c r="BH663" i="2"/>
  <c r="BI663" i="2"/>
  <c r="BJ663" i="2"/>
  <c r="BK663" i="2"/>
  <c r="BL663" i="2"/>
  <c r="BM663" i="2"/>
  <c r="BN663" i="2"/>
  <c r="AU664" i="2"/>
  <c r="AV664" i="2"/>
  <c r="AW664" i="2"/>
  <c r="AX664" i="2"/>
  <c r="AY664" i="2"/>
  <c r="AZ664" i="2"/>
  <c r="BA664" i="2"/>
  <c r="BB664" i="2"/>
  <c r="BC664" i="2"/>
  <c r="BD664" i="2"/>
  <c r="BE664" i="2"/>
  <c r="BF664" i="2"/>
  <c r="BG664" i="2"/>
  <c r="BH664" i="2"/>
  <c r="BI664" i="2"/>
  <c r="BJ664" i="2"/>
  <c r="BK664" i="2"/>
  <c r="BL664" i="2"/>
  <c r="BM664" i="2"/>
  <c r="BN664" i="2"/>
  <c r="AU665" i="2"/>
  <c r="AV665" i="2"/>
  <c r="AW665" i="2"/>
  <c r="AX665" i="2"/>
  <c r="AY665" i="2"/>
  <c r="AZ665" i="2"/>
  <c r="BA665" i="2"/>
  <c r="BB665" i="2"/>
  <c r="BC665" i="2"/>
  <c r="BD665" i="2"/>
  <c r="BE665" i="2"/>
  <c r="BF665" i="2"/>
  <c r="BG665" i="2"/>
  <c r="BH665" i="2"/>
  <c r="BI665" i="2"/>
  <c r="BJ665" i="2"/>
  <c r="BK665" i="2"/>
  <c r="BL665" i="2"/>
  <c r="BM665" i="2"/>
  <c r="BN665" i="2"/>
  <c r="AU666" i="2"/>
  <c r="AV666" i="2"/>
  <c r="AW666" i="2"/>
  <c r="AX666" i="2"/>
  <c r="AY666" i="2"/>
  <c r="AZ666" i="2"/>
  <c r="BA666" i="2"/>
  <c r="BB666" i="2"/>
  <c r="BC666" i="2"/>
  <c r="BD666" i="2"/>
  <c r="BE666" i="2"/>
  <c r="BF666" i="2"/>
  <c r="BG666" i="2"/>
  <c r="BH666" i="2"/>
  <c r="BI666" i="2"/>
  <c r="BJ666" i="2"/>
  <c r="BK666" i="2"/>
  <c r="BL666" i="2"/>
  <c r="BM666" i="2"/>
  <c r="BN666" i="2"/>
  <c r="AU667" i="2"/>
  <c r="AV667" i="2"/>
  <c r="AW667" i="2"/>
  <c r="AX667" i="2"/>
  <c r="AY667" i="2"/>
  <c r="AZ667" i="2"/>
  <c r="BA667" i="2"/>
  <c r="BB667" i="2"/>
  <c r="BC667" i="2"/>
  <c r="BD667" i="2"/>
  <c r="BE667" i="2"/>
  <c r="BF667" i="2"/>
  <c r="BG667" i="2"/>
  <c r="BH667" i="2"/>
  <c r="BI667" i="2"/>
  <c r="BJ667" i="2"/>
  <c r="BK667" i="2"/>
  <c r="BL667" i="2"/>
  <c r="BM667" i="2"/>
  <c r="BN667" i="2"/>
  <c r="AU668" i="2"/>
  <c r="AV668" i="2"/>
  <c r="AW668" i="2"/>
  <c r="AX668" i="2"/>
  <c r="AY668" i="2"/>
  <c r="AZ668" i="2"/>
  <c r="BA668" i="2"/>
  <c r="BB668" i="2"/>
  <c r="BC668" i="2"/>
  <c r="BD668" i="2"/>
  <c r="BE668" i="2"/>
  <c r="BF668" i="2"/>
  <c r="BG668" i="2"/>
  <c r="BH668" i="2"/>
  <c r="BI668" i="2"/>
  <c r="BJ668" i="2"/>
  <c r="BK668" i="2"/>
  <c r="BL668" i="2"/>
  <c r="BM668" i="2"/>
  <c r="BN668" i="2"/>
  <c r="AU669" i="2"/>
  <c r="AV669" i="2"/>
  <c r="AW669" i="2"/>
  <c r="AX669" i="2"/>
  <c r="AY669" i="2"/>
  <c r="AZ669" i="2"/>
  <c r="BA669" i="2"/>
  <c r="BB669" i="2"/>
  <c r="BC669" i="2"/>
  <c r="BD669" i="2"/>
  <c r="BE669" i="2"/>
  <c r="BF669" i="2"/>
  <c r="BG669" i="2"/>
  <c r="BH669" i="2"/>
  <c r="BI669" i="2"/>
  <c r="BJ669" i="2"/>
  <c r="BK669" i="2"/>
  <c r="BL669" i="2"/>
  <c r="BM669" i="2"/>
  <c r="BN669" i="2"/>
  <c r="AU670" i="2"/>
  <c r="AV670" i="2"/>
  <c r="AW670" i="2"/>
  <c r="AX670" i="2"/>
  <c r="AY670" i="2"/>
  <c r="AZ670" i="2"/>
  <c r="BA670" i="2"/>
  <c r="BB670" i="2"/>
  <c r="BC670" i="2"/>
  <c r="BD670" i="2"/>
  <c r="BE670" i="2"/>
  <c r="BF670" i="2"/>
  <c r="BG670" i="2"/>
  <c r="BH670" i="2"/>
  <c r="BI670" i="2"/>
  <c r="BJ670" i="2"/>
  <c r="BK670" i="2"/>
  <c r="BL670" i="2"/>
  <c r="BM670" i="2"/>
  <c r="BN670" i="2"/>
  <c r="AU671" i="2"/>
  <c r="AV671" i="2"/>
  <c r="AW671" i="2"/>
  <c r="AX671" i="2"/>
  <c r="AY671" i="2"/>
  <c r="AZ671" i="2"/>
  <c r="BA671" i="2"/>
  <c r="BB671" i="2"/>
  <c r="BC671" i="2"/>
  <c r="BD671" i="2"/>
  <c r="BE671" i="2"/>
  <c r="BF671" i="2"/>
  <c r="BG671" i="2"/>
  <c r="BH671" i="2"/>
  <c r="BI671" i="2"/>
  <c r="BJ671" i="2"/>
  <c r="BK671" i="2"/>
  <c r="BL671" i="2"/>
  <c r="BM671" i="2"/>
  <c r="BN671" i="2"/>
  <c r="AU672" i="2"/>
  <c r="AV672" i="2"/>
  <c r="AW672" i="2"/>
  <c r="AX672" i="2"/>
  <c r="AY672" i="2"/>
  <c r="AZ672" i="2"/>
  <c r="BA672" i="2"/>
  <c r="BB672" i="2"/>
  <c r="BC672" i="2"/>
  <c r="BD672" i="2"/>
  <c r="BE672" i="2"/>
  <c r="BF672" i="2"/>
  <c r="BG672" i="2"/>
  <c r="BH672" i="2"/>
  <c r="BI672" i="2"/>
  <c r="BJ672" i="2"/>
  <c r="BK672" i="2"/>
  <c r="BL672" i="2"/>
  <c r="BM672" i="2"/>
  <c r="BN672" i="2"/>
  <c r="AU673" i="2"/>
  <c r="AV673" i="2"/>
  <c r="AW673" i="2"/>
  <c r="AX673" i="2"/>
  <c r="AY673" i="2"/>
  <c r="AZ673" i="2"/>
  <c r="BA673" i="2"/>
  <c r="BB673" i="2"/>
  <c r="BC673" i="2"/>
  <c r="BD673" i="2"/>
  <c r="BE673" i="2"/>
  <c r="BF673" i="2"/>
  <c r="BG673" i="2"/>
  <c r="BH673" i="2"/>
  <c r="BI673" i="2"/>
  <c r="BJ673" i="2"/>
  <c r="BK673" i="2"/>
  <c r="BL673" i="2"/>
  <c r="BM673" i="2"/>
  <c r="BN673" i="2"/>
  <c r="AU674" i="2"/>
  <c r="AV674" i="2"/>
  <c r="AW674" i="2"/>
  <c r="AX674" i="2"/>
  <c r="AY674" i="2"/>
  <c r="AZ674" i="2"/>
  <c r="BA674" i="2"/>
  <c r="BB674" i="2"/>
  <c r="BC674" i="2"/>
  <c r="BD674" i="2"/>
  <c r="BE674" i="2"/>
  <c r="BF674" i="2"/>
  <c r="BG674" i="2"/>
  <c r="BH674" i="2"/>
  <c r="BI674" i="2"/>
  <c r="BJ674" i="2"/>
  <c r="BK674" i="2"/>
  <c r="BL674" i="2"/>
  <c r="BM674" i="2"/>
  <c r="BN674" i="2"/>
  <c r="AU675" i="2"/>
  <c r="AV675" i="2"/>
  <c r="AW675" i="2"/>
  <c r="AX675" i="2"/>
  <c r="AY675" i="2"/>
  <c r="AZ675" i="2"/>
  <c r="BA675" i="2"/>
  <c r="BB675" i="2"/>
  <c r="BC675" i="2"/>
  <c r="BD675" i="2"/>
  <c r="BE675" i="2"/>
  <c r="BF675" i="2"/>
  <c r="BG675" i="2"/>
  <c r="BH675" i="2"/>
  <c r="BI675" i="2"/>
  <c r="BJ675" i="2"/>
  <c r="BK675" i="2"/>
  <c r="BL675" i="2"/>
  <c r="BM675" i="2"/>
  <c r="BN675" i="2"/>
  <c r="AU676" i="2"/>
  <c r="AV676" i="2"/>
  <c r="AW676" i="2"/>
  <c r="AX676" i="2"/>
  <c r="AY676" i="2"/>
  <c r="AZ676" i="2"/>
  <c r="BA676" i="2"/>
  <c r="BB676" i="2"/>
  <c r="BC676" i="2"/>
  <c r="BD676" i="2"/>
  <c r="BE676" i="2"/>
  <c r="BF676" i="2"/>
  <c r="BG676" i="2"/>
  <c r="BH676" i="2"/>
  <c r="BI676" i="2"/>
  <c r="BJ676" i="2"/>
  <c r="BK676" i="2"/>
  <c r="BL676" i="2"/>
  <c r="BM676" i="2"/>
  <c r="BN676" i="2"/>
  <c r="AU677" i="2"/>
  <c r="AV677" i="2"/>
  <c r="AW677" i="2"/>
  <c r="AX677" i="2"/>
  <c r="AY677" i="2"/>
  <c r="AZ677" i="2"/>
  <c r="BA677" i="2"/>
  <c r="BB677" i="2"/>
  <c r="BC677" i="2"/>
  <c r="BD677" i="2"/>
  <c r="BE677" i="2"/>
  <c r="BF677" i="2"/>
  <c r="BG677" i="2"/>
  <c r="BH677" i="2"/>
  <c r="BI677" i="2"/>
  <c r="BJ677" i="2"/>
  <c r="BK677" i="2"/>
  <c r="BL677" i="2"/>
  <c r="BM677" i="2"/>
  <c r="BN677" i="2"/>
  <c r="AU678" i="2"/>
  <c r="AV678" i="2"/>
  <c r="AW678" i="2"/>
  <c r="AX678" i="2"/>
  <c r="AY678" i="2"/>
  <c r="AZ678" i="2"/>
  <c r="BA678" i="2"/>
  <c r="BB678" i="2"/>
  <c r="BC678" i="2"/>
  <c r="BD678" i="2"/>
  <c r="BE678" i="2"/>
  <c r="BF678" i="2"/>
  <c r="BG678" i="2"/>
  <c r="BH678" i="2"/>
  <c r="BI678" i="2"/>
  <c r="BJ678" i="2"/>
  <c r="BK678" i="2"/>
  <c r="BL678" i="2"/>
  <c r="BM678" i="2"/>
  <c r="BN678" i="2"/>
  <c r="AU679" i="2"/>
  <c r="AV679" i="2"/>
  <c r="AW679" i="2"/>
  <c r="AX679" i="2"/>
  <c r="AY679" i="2"/>
  <c r="AZ679" i="2"/>
  <c r="BA679" i="2"/>
  <c r="BB679" i="2"/>
  <c r="BC679" i="2"/>
  <c r="BD679" i="2"/>
  <c r="BE679" i="2"/>
  <c r="BF679" i="2"/>
  <c r="BG679" i="2"/>
  <c r="BH679" i="2"/>
  <c r="BI679" i="2"/>
  <c r="BJ679" i="2"/>
  <c r="BK679" i="2"/>
  <c r="BL679" i="2"/>
  <c r="BM679" i="2"/>
  <c r="BN679" i="2"/>
  <c r="AU680" i="2"/>
  <c r="AV680" i="2"/>
  <c r="AW680" i="2"/>
  <c r="AX680" i="2"/>
  <c r="AY680" i="2"/>
  <c r="AZ680" i="2"/>
  <c r="BA680" i="2"/>
  <c r="BB680" i="2"/>
  <c r="BC680" i="2"/>
  <c r="BD680" i="2"/>
  <c r="BE680" i="2"/>
  <c r="BF680" i="2"/>
  <c r="BG680" i="2"/>
  <c r="BH680" i="2"/>
  <c r="BI680" i="2"/>
  <c r="BJ680" i="2"/>
  <c r="BK680" i="2"/>
  <c r="BL680" i="2"/>
  <c r="BM680" i="2"/>
  <c r="BN680" i="2"/>
  <c r="AU681" i="2"/>
  <c r="AV681" i="2"/>
  <c r="AW681" i="2"/>
  <c r="AX681" i="2"/>
  <c r="AY681" i="2"/>
  <c r="AZ681" i="2"/>
  <c r="BA681" i="2"/>
  <c r="BB681" i="2"/>
  <c r="BC681" i="2"/>
  <c r="BD681" i="2"/>
  <c r="BE681" i="2"/>
  <c r="BF681" i="2"/>
  <c r="BG681" i="2"/>
  <c r="BH681" i="2"/>
  <c r="BI681" i="2"/>
  <c r="BJ681" i="2"/>
  <c r="BK681" i="2"/>
  <c r="BL681" i="2"/>
  <c r="BM681" i="2"/>
  <c r="BN681" i="2"/>
  <c r="AU682" i="2"/>
  <c r="AV682" i="2"/>
  <c r="AW682" i="2"/>
  <c r="AX682" i="2"/>
  <c r="AY682" i="2"/>
  <c r="AZ682" i="2"/>
  <c r="BA682" i="2"/>
  <c r="BB682" i="2"/>
  <c r="BC682" i="2"/>
  <c r="BD682" i="2"/>
  <c r="BE682" i="2"/>
  <c r="BF682" i="2"/>
  <c r="BG682" i="2"/>
  <c r="BH682" i="2"/>
  <c r="BI682" i="2"/>
  <c r="BJ682" i="2"/>
  <c r="BK682" i="2"/>
  <c r="BL682" i="2"/>
  <c r="BM682" i="2"/>
  <c r="BN682" i="2"/>
  <c r="AU683" i="2"/>
  <c r="AV683" i="2"/>
  <c r="AW683" i="2"/>
  <c r="AX683" i="2"/>
  <c r="AY683" i="2"/>
  <c r="AZ683" i="2"/>
  <c r="BA683" i="2"/>
  <c r="BB683" i="2"/>
  <c r="BC683" i="2"/>
  <c r="BD683" i="2"/>
  <c r="BE683" i="2"/>
  <c r="BF683" i="2"/>
  <c r="BG683" i="2"/>
  <c r="BH683" i="2"/>
  <c r="BI683" i="2"/>
  <c r="BJ683" i="2"/>
  <c r="BK683" i="2"/>
  <c r="BL683" i="2"/>
  <c r="BM683" i="2"/>
  <c r="BN683" i="2"/>
  <c r="AU684" i="2"/>
  <c r="AV684" i="2"/>
  <c r="AW684" i="2"/>
  <c r="AX684" i="2"/>
  <c r="AY684" i="2"/>
  <c r="AZ684" i="2"/>
  <c r="BA684" i="2"/>
  <c r="BB684" i="2"/>
  <c r="BC684" i="2"/>
  <c r="BD684" i="2"/>
  <c r="BE684" i="2"/>
  <c r="BF684" i="2"/>
  <c r="BG684" i="2"/>
  <c r="BH684" i="2"/>
  <c r="BI684" i="2"/>
  <c r="BJ684" i="2"/>
  <c r="BK684" i="2"/>
  <c r="BL684" i="2"/>
  <c r="BM684" i="2"/>
  <c r="BN684" i="2"/>
  <c r="AU685" i="2"/>
  <c r="AV685" i="2"/>
  <c r="AW685" i="2"/>
  <c r="AX685" i="2"/>
  <c r="AY685" i="2"/>
  <c r="AZ685" i="2"/>
  <c r="BA685" i="2"/>
  <c r="BB685" i="2"/>
  <c r="BC685" i="2"/>
  <c r="BD685" i="2"/>
  <c r="BE685" i="2"/>
  <c r="BF685" i="2"/>
  <c r="BG685" i="2"/>
  <c r="BH685" i="2"/>
  <c r="BI685" i="2"/>
  <c r="BJ685" i="2"/>
  <c r="BK685" i="2"/>
  <c r="BL685" i="2"/>
  <c r="BM685" i="2"/>
  <c r="BN685" i="2"/>
  <c r="AU686" i="2"/>
  <c r="AV686" i="2"/>
  <c r="AW686" i="2"/>
  <c r="AX686" i="2"/>
  <c r="AY686" i="2"/>
  <c r="AZ686" i="2"/>
  <c r="BA686" i="2"/>
  <c r="BB686" i="2"/>
  <c r="BC686" i="2"/>
  <c r="BD686" i="2"/>
  <c r="BE686" i="2"/>
  <c r="BF686" i="2"/>
  <c r="BG686" i="2"/>
  <c r="BH686" i="2"/>
  <c r="BI686" i="2"/>
  <c r="BJ686" i="2"/>
  <c r="BK686" i="2"/>
  <c r="BL686" i="2"/>
  <c r="BM686" i="2"/>
  <c r="BN686" i="2"/>
  <c r="AU687" i="2"/>
  <c r="AV687" i="2"/>
  <c r="AW687" i="2"/>
  <c r="AX687" i="2"/>
  <c r="AY687" i="2"/>
  <c r="AZ687" i="2"/>
  <c r="BA687" i="2"/>
  <c r="BB687" i="2"/>
  <c r="BC687" i="2"/>
  <c r="BD687" i="2"/>
  <c r="BE687" i="2"/>
  <c r="BF687" i="2"/>
  <c r="BG687" i="2"/>
  <c r="BH687" i="2"/>
  <c r="BI687" i="2"/>
  <c r="BJ687" i="2"/>
  <c r="BK687" i="2"/>
  <c r="BL687" i="2"/>
  <c r="BM687" i="2"/>
  <c r="BN687" i="2"/>
  <c r="AU688" i="2"/>
  <c r="AV688" i="2"/>
  <c r="AW688" i="2"/>
  <c r="AX688" i="2"/>
  <c r="AY688" i="2"/>
  <c r="AZ688" i="2"/>
  <c r="BA688" i="2"/>
  <c r="BB688" i="2"/>
  <c r="BC688" i="2"/>
  <c r="BD688" i="2"/>
  <c r="BE688" i="2"/>
  <c r="BF688" i="2"/>
  <c r="BG688" i="2"/>
  <c r="BH688" i="2"/>
  <c r="BI688" i="2"/>
  <c r="BJ688" i="2"/>
  <c r="BK688" i="2"/>
  <c r="BL688" i="2"/>
  <c r="BM688" i="2"/>
  <c r="BN688" i="2"/>
  <c r="AU689" i="2"/>
  <c r="AV689" i="2"/>
  <c r="AW689" i="2"/>
  <c r="AX689" i="2"/>
  <c r="AY689" i="2"/>
  <c r="AZ689" i="2"/>
  <c r="BA689" i="2"/>
  <c r="BB689" i="2"/>
  <c r="BC689" i="2"/>
  <c r="BD689" i="2"/>
  <c r="BE689" i="2"/>
  <c r="BF689" i="2"/>
  <c r="BG689" i="2"/>
  <c r="BH689" i="2"/>
  <c r="BI689" i="2"/>
  <c r="BJ689" i="2"/>
  <c r="BK689" i="2"/>
  <c r="BL689" i="2"/>
  <c r="BM689" i="2"/>
  <c r="BN689" i="2"/>
  <c r="AU690" i="2"/>
  <c r="AV690" i="2"/>
  <c r="AW690" i="2"/>
  <c r="AX690" i="2"/>
  <c r="AY690" i="2"/>
  <c r="AZ690" i="2"/>
  <c r="BA690" i="2"/>
  <c r="BB690" i="2"/>
  <c r="BC690" i="2"/>
  <c r="BD690" i="2"/>
  <c r="BE690" i="2"/>
  <c r="BF690" i="2"/>
  <c r="BG690" i="2"/>
  <c r="BH690" i="2"/>
  <c r="BI690" i="2"/>
  <c r="BJ690" i="2"/>
  <c r="BK690" i="2"/>
  <c r="BL690" i="2"/>
  <c r="BM690" i="2"/>
  <c r="BN690" i="2"/>
  <c r="AU691" i="2"/>
  <c r="AV691" i="2"/>
  <c r="AW691" i="2"/>
  <c r="AX691" i="2"/>
  <c r="AY691" i="2"/>
  <c r="AZ691" i="2"/>
  <c r="BA691" i="2"/>
  <c r="BB691" i="2"/>
  <c r="BC691" i="2"/>
  <c r="BD691" i="2"/>
  <c r="BE691" i="2"/>
  <c r="BF691" i="2"/>
  <c r="BG691" i="2"/>
  <c r="BH691" i="2"/>
  <c r="BI691" i="2"/>
  <c r="BJ691" i="2"/>
  <c r="BK691" i="2"/>
  <c r="BL691" i="2"/>
  <c r="BM691" i="2"/>
  <c r="BN691" i="2"/>
  <c r="AU692" i="2"/>
  <c r="AV692" i="2"/>
  <c r="AW692" i="2"/>
  <c r="AX692" i="2"/>
  <c r="AY692" i="2"/>
  <c r="AZ692" i="2"/>
  <c r="BA692" i="2"/>
  <c r="BB692" i="2"/>
  <c r="BC692" i="2"/>
  <c r="BD692" i="2"/>
  <c r="BE692" i="2"/>
  <c r="BF692" i="2"/>
  <c r="BG692" i="2"/>
  <c r="BH692" i="2"/>
  <c r="BI692" i="2"/>
  <c r="BJ692" i="2"/>
  <c r="BK692" i="2"/>
  <c r="BL692" i="2"/>
  <c r="BM692" i="2"/>
  <c r="BN692" i="2"/>
  <c r="AU693" i="2"/>
  <c r="AV693" i="2"/>
  <c r="AW693" i="2"/>
  <c r="AX693" i="2"/>
  <c r="AY693" i="2"/>
  <c r="AZ693" i="2"/>
  <c r="BA693" i="2"/>
  <c r="BB693" i="2"/>
  <c r="BC693" i="2"/>
  <c r="BD693" i="2"/>
  <c r="BE693" i="2"/>
  <c r="BF693" i="2"/>
  <c r="BG693" i="2"/>
  <c r="BH693" i="2"/>
  <c r="BI693" i="2"/>
  <c r="BJ693" i="2"/>
  <c r="BK693" i="2"/>
  <c r="BL693" i="2"/>
  <c r="BM693" i="2"/>
  <c r="BN693" i="2"/>
  <c r="AU694" i="2"/>
  <c r="AV694" i="2"/>
  <c r="AW694" i="2"/>
  <c r="AX694" i="2"/>
  <c r="AY694" i="2"/>
  <c r="AZ694" i="2"/>
  <c r="BA694" i="2"/>
  <c r="BB694" i="2"/>
  <c r="BC694" i="2"/>
  <c r="BD694" i="2"/>
  <c r="BE694" i="2"/>
  <c r="BF694" i="2"/>
  <c r="BG694" i="2"/>
  <c r="BH694" i="2"/>
  <c r="BI694" i="2"/>
  <c r="BJ694" i="2"/>
  <c r="BK694" i="2"/>
  <c r="BL694" i="2"/>
  <c r="BM694" i="2"/>
  <c r="BN694" i="2"/>
  <c r="AU695" i="2"/>
  <c r="AV695" i="2"/>
  <c r="AW695" i="2"/>
  <c r="AX695" i="2"/>
  <c r="AY695" i="2"/>
  <c r="AZ695" i="2"/>
  <c r="BA695" i="2"/>
  <c r="BB695" i="2"/>
  <c r="BC695" i="2"/>
  <c r="BD695" i="2"/>
  <c r="BE695" i="2"/>
  <c r="BF695" i="2"/>
  <c r="BG695" i="2"/>
  <c r="BH695" i="2"/>
  <c r="BI695" i="2"/>
  <c r="BJ695" i="2"/>
  <c r="BK695" i="2"/>
  <c r="BL695" i="2"/>
  <c r="BM695" i="2"/>
  <c r="BN695" i="2"/>
  <c r="AU696" i="2"/>
  <c r="AV696" i="2"/>
  <c r="AW696" i="2"/>
  <c r="AX696" i="2"/>
  <c r="AY696" i="2"/>
  <c r="AZ696" i="2"/>
  <c r="BA696" i="2"/>
  <c r="BB696" i="2"/>
  <c r="BC696" i="2"/>
  <c r="BD696" i="2"/>
  <c r="BE696" i="2"/>
  <c r="BF696" i="2"/>
  <c r="BG696" i="2"/>
  <c r="BH696" i="2"/>
  <c r="BI696" i="2"/>
  <c r="BJ696" i="2"/>
  <c r="BK696" i="2"/>
  <c r="BL696" i="2"/>
  <c r="BM696" i="2"/>
  <c r="BN696" i="2"/>
  <c r="AU697" i="2"/>
  <c r="AV697" i="2"/>
  <c r="AW697" i="2"/>
  <c r="AX697" i="2"/>
  <c r="AY697" i="2"/>
  <c r="AZ697" i="2"/>
  <c r="BA697" i="2"/>
  <c r="BB697" i="2"/>
  <c r="BC697" i="2"/>
  <c r="BD697" i="2"/>
  <c r="BE697" i="2"/>
  <c r="BF697" i="2"/>
  <c r="BG697" i="2"/>
  <c r="BH697" i="2"/>
  <c r="BI697" i="2"/>
  <c r="BJ697" i="2"/>
  <c r="BK697" i="2"/>
  <c r="BL697" i="2"/>
  <c r="BM697" i="2"/>
  <c r="BN697" i="2"/>
  <c r="AU698" i="2"/>
  <c r="AV698" i="2"/>
  <c r="AW698" i="2"/>
  <c r="AX698" i="2"/>
  <c r="AY698" i="2"/>
  <c r="AZ698" i="2"/>
  <c r="BA698" i="2"/>
  <c r="BB698" i="2"/>
  <c r="BC698" i="2"/>
  <c r="BD698" i="2"/>
  <c r="BE698" i="2"/>
  <c r="BF698" i="2"/>
  <c r="BG698" i="2"/>
  <c r="BH698" i="2"/>
  <c r="BI698" i="2"/>
  <c r="BJ698" i="2"/>
  <c r="BK698" i="2"/>
  <c r="BL698" i="2"/>
  <c r="BM698" i="2"/>
  <c r="BN698" i="2"/>
  <c r="AU699" i="2"/>
  <c r="AV699" i="2"/>
  <c r="AW699" i="2"/>
  <c r="AX699" i="2"/>
  <c r="AY699" i="2"/>
  <c r="AZ699" i="2"/>
  <c r="BA699" i="2"/>
  <c r="BB699" i="2"/>
  <c r="BC699" i="2"/>
  <c r="BD699" i="2"/>
  <c r="BE699" i="2"/>
  <c r="BF699" i="2"/>
  <c r="BG699" i="2"/>
  <c r="BH699" i="2"/>
  <c r="BI699" i="2"/>
  <c r="BJ699" i="2"/>
  <c r="BK699" i="2"/>
  <c r="BL699" i="2"/>
  <c r="BM699" i="2"/>
  <c r="BN699" i="2"/>
  <c r="AU700" i="2"/>
  <c r="AV700" i="2"/>
  <c r="AW700" i="2"/>
  <c r="AX700" i="2"/>
  <c r="AY700" i="2"/>
  <c r="AZ700" i="2"/>
  <c r="BA700" i="2"/>
  <c r="BB700" i="2"/>
  <c r="BC700" i="2"/>
  <c r="BD700" i="2"/>
  <c r="BE700" i="2"/>
  <c r="BF700" i="2"/>
  <c r="BG700" i="2"/>
  <c r="BH700" i="2"/>
  <c r="BI700" i="2"/>
  <c r="BJ700" i="2"/>
  <c r="BK700" i="2"/>
  <c r="BL700" i="2"/>
  <c r="BM700" i="2"/>
  <c r="BN700" i="2"/>
  <c r="AU701" i="2"/>
  <c r="AV701" i="2"/>
  <c r="AW701" i="2"/>
  <c r="AX701" i="2"/>
  <c r="AY701" i="2"/>
  <c r="AZ701" i="2"/>
  <c r="BA701" i="2"/>
  <c r="BB701" i="2"/>
  <c r="BC701" i="2"/>
  <c r="BD701" i="2"/>
  <c r="BE701" i="2"/>
  <c r="BF701" i="2"/>
  <c r="BG701" i="2"/>
  <c r="BH701" i="2"/>
  <c r="BI701" i="2"/>
  <c r="BJ701" i="2"/>
  <c r="BK701" i="2"/>
  <c r="BL701" i="2"/>
  <c r="BM701" i="2"/>
  <c r="BN701" i="2"/>
  <c r="AU702" i="2"/>
  <c r="AV702" i="2"/>
  <c r="AW702" i="2"/>
  <c r="AX702" i="2"/>
  <c r="AY702" i="2"/>
  <c r="AZ702" i="2"/>
  <c r="BA702" i="2"/>
  <c r="BB702" i="2"/>
  <c r="BC702" i="2"/>
  <c r="BD702" i="2"/>
  <c r="BE702" i="2"/>
  <c r="BF702" i="2"/>
  <c r="BG702" i="2"/>
  <c r="BH702" i="2"/>
  <c r="BI702" i="2"/>
  <c r="BJ702" i="2"/>
  <c r="BK702" i="2"/>
  <c r="BL702" i="2"/>
  <c r="BM702" i="2"/>
  <c r="BN702" i="2"/>
  <c r="AU703" i="2"/>
  <c r="AV703" i="2"/>
  <c r="AW703" i="2"/>
  <c r="AX703" i="2"/>
  <c r="AY703" i="2"/>
  <c r="AZ703" i="2"/>
  <c r="BA703" i="2"/>
  <c r="BB703" i="2"/>
  <c r="BC703" i="2"/>
  <c r="BD703" i="2"/>
  <c r="BE703" i="2"/>
  <c r="BF703" i="2"/>
  <c r="BG703" i="2"/>
  <c r="BH703" i="2"/>
  <c r="BI703" i="2"/>
  <c r="BJ703" i="2"/>
  <c r="BK703" i="2"/>
  <c r="BL703" i="2"/>
  <c r="BM703" i="2"/>
  <c r="BN703" i="2"/>
  <c r="AU704" i="2"/>
  <c r="AV704" i="2"/>
  <c r="AW704" i="2"/>
  <c r="AX704" i="2"/>
  <c r="AY704" i="2"/>
  <c r="AZ704" i="2"/>
  <c r="BA704" i="2"/>
  <c r="BB704" i="2"/>
  <c r="BC704" i="2"/>
  <c r="BD704" i="2"/>
  <c r="BE704" i="2"/>
  <c r="BF704" i="2"/>
  <c r="BG704" i="2"/>
  <c r="BH704" i="2"/>
  <c r="BI704" i="2"/>
  <c r="BJ704" i="2"/>
  <c r="BK704" i="2"/>
  <c r="BL704" i="2"/>
  <c r="BM704" i="2"/>
  <c r="BN704" i="2"/>
  <c r="AU705" i="2"/>
  <c r="AV705" i="2"/>
  <c r="AW705" i="2"/>
  <c r="AX705" i="2"/>
  <c r="AY705" i="2"/>
  <c r="AZ705" i="2"/>
  <c r="BA705" i="2"/>
  <c r="BB705" i="2"/>
  <c r="BC705" i="2"/>
  <c r="BD705" i="2"/>
  <c r="BE705" i="2"/>
  <c r="BF705" i="2"/>
  <c r="BG705" i="2"/>
  <c r="BH705" i="2"/>
  <c r="BI705" i="2"/>
  <c r="BJ705" i="2"/>
  <c r="BK705" i="2"/>
  <c r="BL705" i="2"/>
  <c r="BM705" i="2"/>
  <c r="BN705" i="2"/>
  <c r="AU706" i="2"/>
  <c r="AV706" i="2"/>
  <c r="AW706" i="2"/>
  <c r="AX706" i="2"/>
  <c r="AY706" i="2"/>
  <c r="AZ706" i="2"/>
  <c r="BA706" i="2"/>
  <c r="BB706" i="2"/>
  <c r="BC706" i="2"/>
  <c r="BD706" i="2"/>
  <c r="BE706" i="2"/>
  <c r="BF706" i="2"/>
  <c r="BG706" i="2"/>
  <c r="BH706" i="2"/>
  <c r="BI706" i="2"/>
  <c r="BJ706" i="2"/>
  <c r="BK706" i="2"/>
  <c r="BL706" i="2"/>
  <c r="BM706" i="2"/>
  <c r="BN706" i="2"/>
  <c r="AU707" i="2"/>
  <c r="AV707" i="2"/>
  <c r="AW707" i="2"/>
  <c r="AX707" i="2"/>
  <c r="AY707" i="2"/>
  <c r="AZ707" i="2"/>
  <c r="BA707" i="2"/>
  <c r="BB707" i="2"/>
  <c r="BC707" i="2"/>
  <c r="BD707" i="2"/>
  <c r="BE707" i="2"/>
  <c r="BF707" i="2"/>
  <c r="BG707" i="2"/>
  <c r="BH707" i="2"/>
  <c r="BI707" i="2"/>
  <c r="BJ707" i="2"/>
  <c r="BK707" i="2"/>
  <c r="BL707" i="2"/>
  <c r="BM707" i="2"/>
  <c r="BN707" i="2"/>
  <c r="AU708" i="2"/>
  <c r="AV708" i="2"/>
  <c r="AW708" i="2"/>
  <c r="AX708" i="2"/>
  <c r="AY708" i="2"/>
  <c r="AZ708" i="2"/>
  <c r="BA708" i="2"/>
  <c r="BB708" i="2"/>
  <c r="BC708" i="2"/>
  <c r="BD708" i="2"/>
  <c r="BE708" i="2"/>
  <c r="BF708" i="2"/>
  <c r="BG708" i="2"/>
  <c r="BH708" i="2"/>
  <c r="BI708" i="2"/>
  <c r="BJ708" i="2"/>
  <c r="BK708" i="2"/>
  <c r="BL708" i="2"/>
  <c r="BM708" i="2"/>
  <c r="BN708" i="2"/>
  <c r="AU709" i="2"/>
  <c r="AV709" i="2"/>
  <c r="AW709" i="2"/>
  <c r="AX709" i="2"/>
  <c r="AY709" i="2"/>
  <c r="AZ709" i="2"/>
  <c r="BA709" i="2"/>
  <c r="BB709" i="2"/>
  <c r="BC709" i="2"/>
  <c r="BD709" i="2"/>
  <c r="BE709" i="2"/>
  <c r="BF709" i="2"/>
  <c r="BG709" i="2"/>
  <c r="BH709" i="2"/>
  <c r="BI709" i="2"/>
  <c r="BJ709" i="2"/>
  <c r="BK709" i="2"/>
  <c r="BL709" i="2"/>
  <c r="BM709" i="2"/>
  <c r="BN709" i="2"/>
  <c r="AU710" i="2"/>
  <c r="AV710" i="2"/>
  <c r="AW710" i="2"/>
  <c r="AX710" i="2"/>
  <c r="AY710" i="2"/>
  <c r="AZ710" i="2"/>
  <c r="BA710" i="2"/>
  <c r="BB710" i="2"/>
  <c r="BC710" i="2"/>
  <c r="BD710" i="2"/>
  <c r="BE710" i="2"/>
  <c r="BF710" i="2"/>
  <c r="BG710" i="2"/>
  <c r="BH710" i="2"/>
  <c r="BI710" i="2"/>
  <c r="BJ710" i="2"/>
  <c r="BK710" i="2"/>
  <c r="BL710" i="2"/>
  <c r="BM710" i="2"/>
  <c r="BN710" i="2"/>
  <c r="AU711" i="2"/>
  <c r="AV711" i="2"/>
  <c r="AW711" i="2"/>
  <c r="AX711" i="2"/>
  <c r="AY711" i="2"/>
  <c r="AZ711" i="2"/>
  <c r="BA711" i="2"/>
  <c r="BB711" i="2"/>
  <c r="BC711" i="2"/>
  <c r="BD711" i="2"/>
  <c r="BE711" i="2"/>
  <c r="BF711" i="2"/>
  <c r="BG711" i="2"/>
  <c r="BH711" i="2"/>
  <c r="BI711" i="2"/>
  <c r="BJ711" i="2"/>
  <c r="BK711" i="2"/>
  <c r="BL711" i="2"/>
  <c r="BM711" i="2"/>
  <c r="BN711" i="2"/>
  <c r="AU712" i="2"/>
  <c r="AV712" i="2"/>
  <c r="AW712" i="2"/>
  <c r="AX712" i="2"/>
  <c r="AY712" i="2"/>
  <c r="AZ712" i="2"/>
  <c r="BA712" i="2"/>
  <c r="BB712" i="2"/>
  <c r="BC712" i="2"/>
  <c r="BD712" i="2"/>
  <c r="BE712" i="2"/>
  <c r="BF712" i="2"/>
  <c r="BG712" i="2"/>
  <c r="BH712" i="2"/>
  <c r="BI712" i="2"/>
  <c r="BJ712" i="2"/>
  <c r="BK712" i="2"/>
  <c r="BL712" i="2"/>
  <c r="BM712" i="2"/>
  <c r="BN712" i="2"/>
  <c r="AU713" i="2"/>
  <c r="AV713" i="2"/>
  <c r="AW713" i="2"/>
  <c r="AX713" i="2"/>
  <c r="AY713" i="2"/>
  <c r="AZ713" i="2"/>
  <c r="BA713" i="2"/>
  <c r="BB713" i="2"/>
  <c r="BC713" i="2"/>
  <c r="BD713" i="2"/>
  <c r="BE713" i="2"/>
  <c r="BF713" i="2"/>
  <c r="BG713" i="2"/>
  <c r="BH713" i="2"/>
  <c r="BI713" i="2"/>
  <c r="BJ713" i="2"/>
  <c r="BK713" i="2"/>
  <c r="BL713" i="2"/>
  <c r="BM713" i="2"/>
  <c r="BN713" i="2"/>
  <c r="AU714" i="2"/>
  <c r="AV714" i="2"/>
  <c r="AW714" i="2"/>
  <c r="AX714" i="2"/>
  <c r="AY714" i="2"/>
  <c r="AZ714" i="2"/>
  <c r="BA714" i="2"/>
  <c r="BB714" i="2"/>
  <c r="BC714" i="2"/>
  <c r="BD714" i="2"/>
  <c r="BE714" i="2"/>
  <c r="BF714" i="2"/>
  <c r="BG714" i="2"/>
  <c r="BH714" i="2"/>
  <c r="BI714" i="2"/>
  <c r="BJ714" i="2"/>
  <c r="BK714" i="2"/>
  <c r="BL714" i="2"/>
  <c r="BM714" i="2"/>
  <c r="BN714" i="2"/>
  <c r="AU715" i="2"/>
  <c r="AV715" i="2"/>
  <c r="AW715" i="2"/>
  <c r="AX715" i="2"/>
  <c r="AY715" i="2"/>
  <c r="AZ715" i="2"/>
  <c r="BA715" i="2"/>
  <c r="BB715" i="2"/>
  <c r="BC715" i="2"/>
  <c r="BD715" i="2"/>
  <c r="BE715" i="2"/>
  <c r="BF715" i="2"/>
  <c r="BG715" i="2"/>
  <c r="BH715" i="2"/>
  <c r="BI715" i="2"/>
  <c r="BJ715" i="2"/>
  <c r="BK715" i="2"/>
  <c r="BL715" i="2"/>
  <c r="BM715" i="2"/>
  <c r="BN715" i="2"/>
  <c r="AU716" i="2"/>
  <c r="AV716" i="2"/>
  <c r="AW716" i="2"/>
  <c r="AX716" i="2"/>
  <c r="AY716" i="2"/>
  <c r="AZ716" i="2"/>
  <c r="BA716" i="2"/>
  <c r="BB716" i="2"/>
  <c r="BC716" i="2"/>
  <c r="BD716" i="2"/>
  <c r="BE716" i="2"/>
  <c r="BF716" i="2"/>
  <c r="BG716" i="2"/>
  <c r="BH716" i="2"/>
  <c r="BI716" i="2"/>
  <c r="BJ716" i="2"/>
  <c r="BK716" i="2"/>
  <c r="BL716" i="2"/>
  <c r="BM716" i="2"/>
  <c r="BN716" i="2"/>
  <c r="AU717" i="2"/>
  <c r="AV717" i="2"/>
  <c r="AW717" i="2"/>
  <c r="AX717" i="2"/>
  <c r="AY717" i="2"/>
  <c r="AZ717" i="2"/>
  <c r="BA717" i="2"/>
  <c r="BB717" i="2"/>
  <c r="BC717" i="2"/>
  <c r="BD717" i="2"/>
  <c r="BE717" i="2"/>
  <c r="BF717" i="2"/>
  <c r="BG717" i="2"/>
  <c r="BH717" i="2"/>
  <c r="BI717" i="2"/>
  <c r="BJ717" i="2"/>
  <c r="BK717" i="2"/>
  <c r="BL717" i="2"/>
  <c r="BM717" i="2"/>
  <c r="BN717" i="2"/>
  <c r="AU718" i="2"/>
  <c r="AV718" i="2"/>
  <c r="AW718" i="2"/>
  <c r="AX718" i="2"/>
  <c r="AY718" i="2"/>
  <c r="AZ718" i="2"/>
  <c r="BA718" i="2"/>
  <c r="BB718" i="2"/>
  <c r="BC718" i="2"/>
  <c r="BD718" i="2"/>
  <c r="BE718" i="2"/>
  <c r="BF718" i="2"/>
  <c r="BG718" i="2"/>
  <c r="BH718" i="2"/>
  <c r="BI718" i="2"/>
  <c r="BJ718" i="2"/>
  <c r="BK718" i="2"/>
  <c r="BL718" i="2"/>
  <c r="BM718" i="2"/>
  <c r="BN718" i="2"/>
  <c r="AU719" i="2"/>
  <c r="AV719" i="2"/>
  <c r="AW719" i="2"/>
  <c r="AX719" i="2"/>
  <c r="AY719" i="2"/>
  <c r="AZ719" i="2"/>
  <c r="BA719" i="2"/>
  <c r="BB719" i="2"/>
  <c r="BC719" i="2"/>
  <c r="BD719" i="2"/>
  <c r="BE719" i="2"/>
  <c r="BF719" i="2"/>
  <c r="BG719" i="2"/>
  <c r="BH719" i="2"/>
  <c r="BI719" i="2"/>
  <c r="BJ719" i="2"/>
  <c r="BK719" i="2"/>
  <c r="BL719" i="2"/>
  <c r="BM719" i="2"/>
  <c r="BN719" i="2"/>
  <c r="AU720" i="2"/>
  <c r="AV720" i="2"/>
  <c r="AW720" i="2"/>
  <c r="AX720" i="2"/>
  <c r="AY720" i="2"/>
  <c r="AZ720" i="2"/>
  <c r="BA720" i="2"/>
  <c r="BB720" i="2"/>
  <c r="BC720" i="2"/>
  <c r="BD720" i="2"/>
  <c r="BE720" i="2"/>
  <c r="BF720" i="2"/>
  <c r="BG720" i="2"/>
  <c r="BH720" i="2"/>
  <c r="BI720" i="2"/>
  <c r="BJ720" i="2"/>
  <c r="BK720" i="2"/>
  <c r="BL720" i="2"/>
  <c r="BM720" i="2"/>
  <c r="BN720" i="2"/>
  <c r="AU721" i="2"/>
  <c r="AV721" i="2"/>
  <c r="AW721" i="2"/>
  <c r="AX721" i="2"/>
  <c r="AY721" i="2"/>
  <c r="AZ721" i="2"/>
  <c r="BA721" i="2"/>
  <c r="BB721" i="2"/>
  <c r="BC721" i="2"/>
  <c r="BD721" i="2"/>
  <c r="BE721" i="2"/>
  <c r="BF721" i="2"/>
  <c r="BG721" i="2"/>
  <c r="BH721" i="2"/>
  <c r="BI721" i="2"/>
  <c r="BJ721" i="2"/>
  <c r="BK721" i="2"/>
  <c r="BL721" i="2"/>
  <c r="BM721" i="2"/>
  <c r="BN721" i="2"/>
  <c r="AU722" i="2"/>
  <c r="AV722" i="2"/>
  <c r="AW722" i="2"/>
  <c r="AX722" i="2"/>
  <c r="AY722" i="2"/>
  <c r="AZ722" i="2"/>
  <c r="BA722" i="2"/>
  <c r="BB722" i="2"/>
  <c r="BC722" i="2"/>
  <c r="BD722" i="2"/>
  <c r="BE722" i="2"/>
  <c r="BF722" i="2"/>
  <c r="BG722" i="2"/>
  <c r="BH722" i="2"/>
  <c r="BI722" i="2"/>
  <c r="BJ722" i="2"/>
  <c r="BK722" i="2"/>
  <c r="BL722" i="2"/>
  <c r="BM722" i="2"/>
  <c r="BN722" i="2"/>
  <c r="AU723" i="2"/>
  <c r="AV723" i="2"/>
  <c r="AW723" i="2"/>
  <c r="AX723" i="2"/>
  <c r="AY723" i="2"/>
  <c r="AZ723" i="2"/>
  <c r="BA723" i="2"/>
  <c r="BB723" i="2"/>
  <c r="BC723" i="2"/>
  <c r="BD723" i="2"/>
  <c r="BE723" i="2"/>
  <c r="BF723" i="2"/>
  <c r="BG723" i="2"/>
  <c r="BH723" i="2"/>
  <c r="BI723" i="2"/>
  <c r="BJ723" i="2"/>
  <c r="BK723" i="2"/>
  <c r="BL723" i="2"/>
  <c r="BM723" i="2"/>
  <c r="BN723" i="2"/>
  <c r="AU724" i="2"/>
  <c r="AV724" i="2"/>
  <c r="AW724" i="2"/>
  <c r="AX724" i="2"/>
  <c r="AY724" i="2"/>
  <c r="AZ724" i="2"/>
  <c r="BA724" i="2"/>
  <c r="BB724" i="2"/>
  <c r="BC724" i="2"/>
  <c r="BD724" i="2"/>
  <c r="BE724" i="2"/>
  <c r="BF724" i="2"/>
  <c r="BG724" i="2"/>
  <c r="BH724" i="2"/>
  <c r="BI724" i="2"/>
  <c r="BJ724" i="2"/>
  <c r="BK724" i="2"/>
  <c r="BL724" i="2"/>
  <c r="BM724" i="2"/>
  <c r="BN724" i="2"/>
  <c r="AU725" i="2"/>
  <c r="AV725" i="2"/>
  <c r="AW725" i="2"/>
  <c r="AX725" i="2"/>
  <c r="AY725" i="2"/>
  <c r="AZ725" i="2"/>
  <c r="BA725" i="2"/>
  <c r="BB725" i="2"/>
  <c r="BC725" i="2"/>
  <c r="BD725" i="2"/>
  <c r="BE725" i="2"/>
  <c r="BF725" i="2"/>
  <c r="BG725" i="2"/>
  <c r="BH725" i="2"/>
  <c r="BI725" i="2"/>
  <c r="BJ725" i="2"/>
  <c r="BK725" i="2"/>
  <c r="BL725" i="2"/>
  <c r="BM725" i="2"/>
  <c r="BN725" i="2"/>
  <c r="AU726" i="2"/>
  <c r="AV726" i="2"/>
  <c r="AW726" i="2"/>
  <c r="AX726" i="2"/>
  <c r="AY726" i="2"/>
  <c r="AZ726" i="2"/>
  <c r="BA726" i="2"/>
  <c r="BB726" i="2"/>
  <c r="BC726" i="2"/>
  <c r="BD726" i="2"/>
  <c r="BE726" i="2"/>
  <c r="BF726" i="2"/>
  <c r="BG726" i="2"/>
  <c r="BH726" i="2"/>
  <c r="BI726" i="2"/>
  <c r="BJ726" i="2"/>
  <c r="BK726" i="2"/>
  <c r="BL726" i="2"/>
  <c r="BM726" i="2"/>
  <c r="BN726" i="2"/>
  <c r="AU727" i="2"/>
  <c r="AV727" i="2"/>
  <c r="AW727" i="2"/>
  <c r="AX727" i="2"/>
  <c r="AY727" i="2"/>
  <c r="AZ727" i="2"/>
  <c r="BA727" i="2"/>
  <c r="BB727" i="2"/>
  <c r="BC727" i="2"/>
  <c r="BD727" i="2"/>
  <c r="BE727" i="2"/>
  <c r="BF727" i="2"/>
  <c r="BG727" i="2"/>
  <c r="BH727" i="2"/>
  <c r="BI727" i="2"/>
  <c r="BJ727" i="2"/>
  <c r="BK727" i="2"/>
  <c r="BL727" i="2"/>
  <c r="BM727" i="2"/>
  <c r="BN727" i="2"/>
  <c r="AU728" i="2"/>
  <c r="AV728" i="2"/>
  <c r="AW728" i="2"/>
  <c r="AX728" i="2"/>
  <c r="AY728" i="2"/>
  <c r="AZ728" i="2"/>
  <c r="BA728" i="2"/>
  <c r="BB728" i="2"/>
  <c r="BC728" i="2"/>
  <c r="BD728" i="2"/>
  <c r="BE728" i="2"/>
  <c r="BF728" i="2"/>
  <c r="BG728" i="2"/>
  <c r="BH728" i="2"/>
  <c r="BI728" i="2"/>
  <c r="BJ728" i="2"/>
  <c r="BK728" i="2"/>
  <c r="BL728" i="2"/>
  <c r="BM728" i="2"/>
  <c r="BN728" i="2"/>
  <c r="AU729" i="2"/>
  <c r="AV729" i="2"/>
  <c r="AW729" i="2"/>
  <c r="AX729" i="2"/>
  <c r="AY729" i="2"/>
  <c r="AZ729" i="2"/>
  <c r="BA729" i="2"/>
  <c r="BB729" i="2"/>
  <c r="BC729" i="2"/>
  <c r="BD729" i="2"/>
  <c r="BE729" i="2"/>
  <c r="BF729" i="2"/>
  <c r="BG729" i="2"/>
  <c r="BH729" i="2"/>
  <c r="BI729" i="2"/>
  <c r="BJ729" i="2"/>
  <c r="BK729" i="2"/>
  <c r="BL729" i="2"/>
  <c r="BM729" i="2"/>
  <c r="BN729" i="2"/>
  <c r="AU730" i="2"/>
  <c r="AV730" i="2"/>
  <c r="AW730" i="2"/>
  <c r="AX730" i="2"/>
  <c r="AY730" i="2"/>
  <c r="AZ730" i="2"/>
  <c r="BA730" i="2"/>
  <c r="BB730" i="2"/>
  <c r="BC730" i="2"/>
  <c r="BD730" i="2"/>
  <c r="BE730" i="2"/>
  <c r="BF730" i="2"/>
  <c r="BG730" i="2"/>
  <c r="BH730" i="2"/>
  <c r="BI730" i="2"/>
  <c r="BJ730" i="2"/>
  <c r="BK730" i="2"/>
  <c r="BL730" i="2"/>
  <c r="BM730" i="2"/>
  <c r="BN730" i="2"/>
  <c r="AU731" i="2"/>
  <c r="AV731" i="2"/>
  <c r="AW731" i="2"/>
  <c r="AX731" i="2"/>
  <c r="AY731" i="2"/>
  <c r="AZ731" i="2"/>
  <c r="BA731" i="2"/>
  <c r="BB731" i="2"/>
  <c r="BC731" i="2"/>
  <c r="BD731" i="2"/>
  <c r="BE731" i="2"/>
  <c r="BF731" i="2"/>
  <c r="BG731" i="2"/>
  <c r="BH731" i="2"/>
  <c r="BI731" i="2"/>
  <c r="BJ731" i="2"/>
  <c r="BK731" i="2"/>
  <c r="BL731" i="2"/>
  <c r="BM731" i="2"/>
  <c r="BN731" i="2"/>
  <c r="AU732" i="2"/>
  <c r="AV732" i="2"/>
  <c r="AW732" i="2"/>
  <c r="AX732" i="2"/>
  <c r="AY732" i="2"/>
  <c r="AZ732" i="2"/>
  <c r="BA732" i="2"/>
  <c r="BB732" i="2"/>
  <c r="BC732" i="2"/>
  <c r="BD732" i="2"/>
  <c r="BE732" i="2"/>
  <c r="BF732" i="2"/>
  <c r="BG732" i="2"/>
  <c r="BH732" i="2"/>
  <c r="BI732" i="2"/>
  <c r="BJ732" i="2"/>
  <c r="BK732" i="2"/>
  <c r="BL732" i="2"/>
  <c r="BM732" i="2"/>
  <c r="BN732" i="2"/>
  <c r="AU733" i="2"/>
  <c r="AV733" i="2"/>
  <c r="AW733" i="2"/>
  <c r="AX733" i="2"/>
  <c r="AY733" i="2"/>
  <c r="AZ733" i="2"/>
  <c r="BA733" i="2"/>
  <c r="BB733" i="2"/>
  <c r="BC733" i="2"/>
  <c r="BD733" i="2"/>
  <c r="BE733" i="2"/>
  <c r="BF733" i="2"/>
  <c r="BG733" i="2"/>
  <c r="BH733" i="2"/>
  <c r="BI733" i="2"/>
  <c r="BJ733" i="2"/>
  <c r="BK733" i="2"/>
  <c r="BL733" i="2"/>
  <c r="BM733" i="2"/>
  <c r="BN733" i="2"/>
  <c r="AU734" i="2"/>
  <c r="AV734" i="2"/>
  <c r="AW734" i="2"/>
  <c r="AX734" i="2"/>
  <c r="AY734" i="2"/>
  <c r="AZ734" i="2"/>
  <c r="BA734" i="2"/>
  <c r="BB734" i="2"/>
  <c r="BC734" i="2"/>
  <c r="BD734" i="2"/>
  <c r="BE734" i="2"/>
  <c r="BF734" i="2"/>
  <c r="BG734" i="2"/>
  <c r="BH734" i="2"/>
  <c r="BI734" i="2"/>
  <c r="BJ734" i="2"/>
  <c r="BK734" i="2"/>
  <c r="BL734" i="2"/>
  <c r="BM734" i="2"/>
  <c r="BN734" i="2"/>
  <c r="AU735" i="2"/>
  <c r="AV735" i="2"/>
  <c r="AW735" i="2"/>
  <c r="AX735" i="2"/>
  <c r="AY735" i="2"/>
  <c r="AZ735" i="2"/>
  <c r="BA735" i="2"/>
  <c r="BB735" i="2"/>
  <c r="BC735" i="2"/>
  <c r="BD735" i="2"/>
  <c r="BE735" i="2"/>
  <c r="BF735" i="2"/>
  <c r="BG735" i="2"/>
  <c r="BH735" i="2"/>
  <c r="BI735" i="2"/>
  <c r="BJ735" i="2"/>
  <c r="BK735" i="2"/>
  <c r="BL735" i="2"/>
  <c r="BM735" i="2"/>
  <c r="BN735" i="2"/>
  <c r="AU736" i="2"/>
  <c r="AV736" i="2"/>
  <c r="AW736" i="2"/>
  <c r="AX736" i="2"/>
  <c r="AY736" i="2"/>
  <c r="AZ736" i="2"/>
  <c r="BA736" i="2"/>
  <c r="BB736" i="2"/>
  <c r="BC736" i="2"/>
  <c r="BD736" i="2"/>
  <c r="BE736" i="2"/>
  <c r="BF736" i="2"/>
  <c r="BG736" i="2"/>
  <c r="BH736" i="2"/>
  <c r="BI736" i="2"/>
  <c r="BJ736" i="2"/>
  <c r="BK736" i="2"/>
  <c r="BL736" i="2"/>
  <c r="BM736" i="2"/>
  <c r="BN736" i="2"/>
  <c r="AU737" i="2"/>
  <c r="AV737" i="2"/>
  <c r="AW737" i="2"/>
  <c r="AX737" i="2"/>
  <c r="AY737" i="2"/>
  <c r="AZ737" i="2"/>
  <c r="BA737" i="2"/>
  <c r="BB737" i="2"/>
  <c r="BC737" i="2"/>
  <c r="BD737" i="2"/>
  <c r="BE737" i="2"/>
  <c r="BF737" i="2"/>
  <c r="BG737" i="2"/>
  <c r="BH737" i="2"/>
  <c r="BI737" i="2"/>
  <c r="BJ737" i="2"/>
  <c r="BK737" i="2"/>
  <c r="BL737" i="2"/>
  <c r="BM737" i="2"/>
  <c r="BN737" i="2"/>
  <c r="AU738" i="2"/>
  <c r="AV738" i="2"/>
  <c r="AW738" i="2"/>
  <c r="AX738" i="2"/>
  <c r="AY738" i="2"/>
  <c r="AZ738" i="2"/>
  <c r="BA738" i="2"/>
  <c r="BB738" i="2"/>
  <c r="BC738" i="2"/>
  <c r="BD738" i="2"/>
  <c r="BE738" i="2"/>
  <c r="BF738" i="2"/>
  <c r="BG738" i="2"/>
  <c r="BH738" i="2"/>
  <c r="BI738" i="2"/>
  <c r="BJ738" i="2"/>
  <c r="BK738" i="2"/>
  <c r="BL738" i="2"/>
  <c r="BM738" i="2"/>
  <c r="BN738" i="2"/>
  <c r="AU739" i="2"/>
  <c r="AV739" i="2"/>
  <c r="AW739" i="2"/>
  <c r="AX739" i="2"/>
  <c r="AY739" i="2"/>
  <c r="AZ739" i="2"/>
  <c r="BA739" i="2"/>
  <c r="BB739" i="2"/>
  <c r="BC739" i="2"/>
  <c r="BD739" i="2"/>
  <c r="BE739" i="2"/>
  <c r="BF739" i="2"/>
  <c r="BG739" i="2"/>
  <c r="BH739" i="2"/>
  <c r="BI739" i="2"/>
  <c r="BJ739" i="2"/>
  <c r="BK739" i="2"/>
  <c r="BL739" i="2"/>
  <c r="BM739" i="2"/>
  <c r="BN739" i="2"/>
  <c r="AU740" i="2"/>
  <c r="AV740" i="2"/>
  <c r="AW740" i="2"/>
  <c r="AX740" i="2"/>
  <c r="AY740" i="2"/>
  <c r="AZ740" i="2"/>
  <c r="BA740" i="2"/>
  <c r="BB740" i="2"/>
  <c r="BC740" i="2"/>
  <c r="BD740" i="2"/>
  <c r="BE740" i="2"/>
  <c r="BF740" i="2"/>
  <c r="BG740" i="2"/>
  <c r="BH740" i="2"/>
  <c r="BI740" i="2"/>
  <c r="BJ740" i="2"/>
  <c r="BK740" i="2"/>
  <c r="BL740" i="2"/>
  <c r="BM740" i="2"/>
  <c r="BN740" i="2"/>
  <c r="AU741" i="2"/>
  <c r="AV741" i="2"/>
  <c r="AW741" i="2"/>
  <c r="AX741" i="2"/>
  <c r="AY741" i="2"/>
  <c r="AZ741" i="2"/>
  <c r="BA741" i="2"/>
  <c r="BB741" i="2"/>
  <c r="BC741" i="2"/>
  <c r="BD741" i="2"/>
  <c r="BE741" i="2"/>
  <c r="BF741" i="2"/>
  <c r="BG741" i="2"/>
  <c r="BH741" i="2"/>
  <c r="BI741" i="2"/>
  <c r="BJ741" i="2"/>
  <c r="BK741" i="2"/>
  <c r="BL741" i="2"/>
  <c r="BM741" i="2"/>
  <c r="BN741" i="2"/>
  <c r="AU742" i="2"/>
  <c r="AV742" i="2"/>
  <c r="AW742" i="2"/>
  <c r="AX742" i="2"/>
  <c r="AY742" i="2"/>
  <c r="AZ742" i="2"/>
  <c r="BA742" i="2"/>
  <c r="BB742" i="2"/>
  <c r="BC742" i="2"/>
  <c r="BD742" i="2"/>
  <c r="BE742" i="2"/>
  <c r="BF742" i="2"/>
  <c r="BG742" i="2"/>
  <c r="BH742" i="2"/>
  <c r="BI742" i="2"/>
  <c r="BJ742" i="2"/>
  <c r="BK742" i="2"/>
  <c r="BL742" i="2"/>
  <c r="BM742" i="2"/>
  <c r="BN742" i="2"/>
  <c r="AU743" i="2"/>
  <c r="AV743" i="2"/>
  <c r="AW743" i="2"/>
  <c r="AX743" i="2"/>
  <c r="AY743" i="2"/>
  <c r="AZ743" i="2"/>
  <c r="BA743" i="2"/>
  <c r="BB743" i="2"/>
  <c r="BC743" i="2"/>
  <c r="BD743" i="2"/>
  <c r="BE743" i="2"/>
  <c r="BF743" i="2"/>
  <c r="BG743" i="2"/>
  <c r="BH743" i="2"/>
  <c r="BI743" i="2"/>
  <c r="BJ743" i="2"/>
  <c r="BK743" i="2"/>
  <c r="BL743" i="2"/>
  <c r="BM743" i="2"/>
  <c r="BN743" i="2"/>
  <c r="AU744" i="2"/>
  <c r="AV744" i="2"/>
  <c r="AW744" i="2"/>
  <c r="AX744" i="2"/>
  <c r="AY744" i="2"/>
  <c r="AZ744" i="2"/>
  <c r="BA744" i="2"/>
  <c r="BB744" i="2"/>
  <c r="BC744" i="2"/>
  <c r="BD744" i="2"/>
  <c r="BE744" i="2"/>
  <c r="BF744" i="2"/>
  <c r="BG744" i="2"/>
  <c r="BH744" i="2"/>
  <c r="BI744" i="2"/>
  <c r="BJ744" i="2"/>
  <c r="BK744" i="2"/>
  <c r="BL744" i="2"/>
  <c r="BM744" i="2"/>
  <c r="BN744" i="2"/>
  <c r="AU745" i="2"/>
  <c r="AV745" i="2"/>
  <c r="AW745" i="2"/>
  <c r="AX745" i="2"/>
  <c r="AY745" i="2"/>
  <c r="AZ745" i="2"/>
  <c r="BA745" i="2"/>
  <c r="BB745" i="2"/>
  <c r="BC745" i="2"/>
  <c r="BD745" i="2"/>
  <c r="BE745" i="2"/>
  <c r="BF745" i="2"/>
  <c r="BG745" i="2"/>
  <c r="BH745" i="2"/>
  <c r="BI745" i="2"/>
  <c r="BJ745" i="2"/>
  <c r="BK745" i="2"/>
  <c r="BL745" i="2"/>
  <c r="BM745" i="2"/>
  <c r="BN745" i="2"/>
  <c r="AU746" i="2"/>
  <c r="AV746" i="2"/>
  <c r="AW746" i="2"/>
  <c r="AX746" i="2"/>
  <c r="AY746" i="2"/>
  <c r="AZ746" i="2"/>
  <c r="BA746" i="2"/>
  <c r="BB746" i="2"/>
  <c r="BC746" i="2"/>
  <c r="BD746" i="2"/>
  <c r="BE746" i="2"/>
  <c r="BF746" i="2"/>
  <c r="BG746" i="2"/>
  <c r="BH746" i="2"/>
  <c r="BI746" i="2"/>
  <c r="BJ746" i="2"/>
  <c r="BK746" i="2"/>
  <c r="BL746" i="2"/>
  <c r="BM746" i="2"/>
  <c r="BN746" i="2"/>
  <c r="AU747" i="2"/>
  <c r="AV747" i="2"/>
  <c r="AW747" i="2"/>
  <c r="AX747" i="2"/>
  <c r="AY747" i="2"/>
  <c r="AZ747" i="2"/>
  <c r="BA747" i="2"/>
  <c r="BB747" i="2"/>
  <c r="BC747" i="2"/>
  <c r="BD747" i="2"/>
  <c r="BE747" i="2"/>
  <c r="BF747" i="2"/>
  <c r="BG747" i="2"/>
  <c r="BH747" i="2"/>
  <c r="BI747" i="2"/>
  <c r="BJ747" i="2"/>
  <c r="BK747" i="2"/>
  <c r="BL747" i="2"/>
  <c r="BM747" i="2"/>
  <c r="BN747" i="2"/>
  <c r="AU748" i="2"/>
  <c r="AV748" i="2"/>
  <c r="AW748" i="2"/>
  <c r="AX748" i="2"/>
  <c r="AY748" i="2"/>
  <c r="AZ748" i="2"/>
  <c r="BA748" i="2"/>
  <c r="BB748" i="2"/>
  <c r="BC748" i="2"/>
  <c r="BD748" i="2"/>
  <c r="BE748" i="2"/>
  <c r="BF748" i="2"/>
  <c r="BG748" i="2"/>
  <c r="BH748" i="2"/>
  <c r="BI748" i="2"/>
  <c r="BJ748" i="2"/>
  <c r="BK748" i="2"/>
  <c r="BL748" i="2"/>
  <c r="BM748" i="2"/>
  <c r="BN748" i="2"/>
  <c r="AU749" i="2"/>
  <c r="AV749" i="2"/>
  <c r="AW749" i="2"/>
  <c r="AX749" i="2"/>
  <c r="AY749" i="2"/>
  <c r="AZ749" i="2"/>
  <c r="BA749" i="2"/>
  <c r="BB749" i="2"/>
  <c r="BC749" i="2"/>
  <c r="BD749" i="2"/>
  <c r="BE749" i="2"/>
  <c r="BF749" i="2"/>
  <c r="BG749" i="2"/>
  <c r="BH749" i="2"/>
  <c r="BI749" i="2"/>
  <c r="BJ749" i="2"/>
  <c r="BK749" i="2"/>
  <c r="BL749" i="2"/>
  <c r="BM749" i="2"/>
  <c r="BN749" i="2"/>
  <c r="AU750" i="2"/>
  <c r="AV750" i="2"/>
  <c r="AW750" i="2"/>
  <c r="AX750" i="2"/>
  <c r="AY750" i="2"/>
  <c r="AZ750" i="2"/>
  <c r="BA750" i="2"/>
  <c r="BB750" i="2"/>
  <c r="BC750" i="2"/>
  <c r="BD750" i="2"/>
  <c r="BE750" i="2"/>
  <c r="BF750" i="2"/>
  <c r="BG750" i="2"/>
  <c r="BH750" i="2"/>
  <c r="BI750" i="2"/>
  <c r="BJ750" i="2"/>
  <c r="BK750" i="2"/>
  <c r="BL750" i="2"/>
  <c r="BM750" i="2"/>
  <c r="BN750" i="2"/>
  <c r="AU751" i="2"/>
  <c r="AV751" i="2"/>
  <c r="AW751" i="2"/>
  <c r="AX751" i="2"/>
  <c r="AY751" i="2"/>
  <c r="AZ751" i="2"/>
  <c r="BA751" i="2"/>
  <c r="BB751" i="2"/>
  <c r="BC751" i="2"/>
  <c r="BD751" i="2"/>
  <c r="BE751" i="2"/>
  <c r="BF751" i="2"/>
  <c r="BG751" i="2"/>
  <c r="BH751" i="2"/>
  <c r="BI751" i="2"/>
  <c r="BJ751" i="2"/>
  <c r="BK751" i="2"/>
  <c r="BL751" i="2"/>
  <c r="BM751" i="2"/>
  <c r="BN751" i="2"/>
  <c r="AU752" i="2"/>
  <c r="AV752" i="2"/>
  <c r="AW752" i="2"/>
  <c r="AX752" i="2"/>
  <c r="AY752" i="2"/>
  <c r="AZ752" i="2"/>
  <c r="BA752" i="2"/>
  <c r="BB752" i="2"/>
  <c r="BC752" i="2"/>
  <c r="BD752" i="2"/>
  <c r="BE752" i="2"/>
  <c r="BF752" i="2"/>
  <c r="BG752" i="2"/>
  <c r="BH752" i="2"/>
  <c r="BI752" i="2"/>
  <c r="BJ752" i="2"/>
  <c r="BK752" i="2"/>
  <c r="BL752" i="2"/>
  <c r="BM752" i="2"/>
  <c r="BN752" i="2"/>
  <c r="AV3" i="2"/>
  <c r="AW3" i="2"/>
  <c r="AX3" i="2"/>
  <c r="AY3" i="2"/>
  <c r="AZ3" i="2"/>
  <c r="BA3" i="2"/>
  <c r="BB3" i="2"/>
  <c r="BC3" i="2"/>
  <c r="BD3" i="2"/>
  <c r="BE3" i="2"/>
  <c r="BF3" i="2"/>
  <c r="BG3" i="2"/>
  <c r="BH3" i="2"/>
  <c r="BI3" i="2"/>
  <c r="BJ3" i="2"/>
  <c r="BK3" i="2"/>
  <c r="BL3" i="2"/>
  <c r="BM3" i="2"/>
  <c r="BN3" i="2"/>
  <c r="AU3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Q114" i="2"/>
  <c r="AR114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Q115" i="2"/>
  <c r="AR115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AQ116" i="2"/>
  <c r="AR116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AQ118" i="2"/>
  <c r="AR118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AQ119" i="2"/>
  <c r="AR119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N121" i="2"/>
  <c r="AO121" i="2"/>
  <c r="AP121" i="2"/>
  <c r="AQ121" i="2"/>
  <c r="AR121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N122" i="2"/>
  <c r="AO122" i="2"/>
  <c r="AP122" i="2"/>
  <c r="AQ122" i="2"/>
  <c r="AR122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N123" i="2"/>
  <c r="AO123" i="2"/>
  <c r="AP123" i="2"/>
  <c r="AQ123" i="2"/>
  <c r="AR123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N124" i="2"/>
  <c r="AO124" i="2"/>
  <c r="AP124" i="2"/>
  <c r="AQ124" i="2"/>
  <c r="AR124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N125" i="2"/>
  <c r="AO125" i="2"/>
  <c r="AP125" i="2"/>
  <c r="AQ125" i="2"/>
  <c r="AR125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N126" i="2"/>
  <c r="AO126" i="2"/>
  <c r="AP126" i="2"/>
  <c r="AQ126" i="2"/>
  <c r="AR126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Q127" i="2"/>
  <c r="AR127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AO128" i="2"/>
  <c r="AP128" i="2"/>
  <c r="AQ128" i="2"/>
  <c r="AR128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AQ129" i="2"/>
  <c r="AR129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AQ130" i="2"/>
  <c r="AR130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AQ131" i="2"/>
  <c r="AR131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AQ132" i="2"/>
  <c r="AR132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AQ133" i="2"/>
  <c r="AR133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Q134" i="2"/>
  <c r="AR134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N135" i="2"/>
  <c r="AO135" i="2"/>
  <c r="AP135" i="2"/>
  <c r="AQ135" i="2"/>
  <c r="AR135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AQ136" i="2"/>
  <c r="AR136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N137" i="2"/>
  <c r="AO137" i="2"/>
  <c r="AP137" i="2"/>
  <c r="AQ137" i="2"/>
  <c r="AR137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N138" i="2"/>
  <c r="AO138" i="2"/>
  <c r="AP138" i="2"/>
  <c r="AQ138" i="2"/>
  <c r="AR138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AK139" i="2"/>
  <c r="AL139" i="2"/>
  <c r="AM139" i="2"/>
  <c r="AN139" i="2"/>
  <c r="AO139" i="2"/>
  <c r="AP139" i="2"/>
  <c r="AQ139" i="2"/>
  <c r="AR139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AQ140" i="2"/>
  <c r="AR140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AK142" i="2"/>
  <c r="AL142" i="2"/>
  <c r="AM142" i="2"/>
  <c r="AN142" i="2"/>
  <c r="AO142" i="2"/>
  <c r="AP142" i="2"/>
  <c r="AQ142" i="2"/>
  <c r="AR142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AK143" i="2"/>
  <c r="AL143" i="2"/>
  <c r="AM143" i="2"/>
  <c r="AN143" i="2"/>
  <c r="AO143" i="2"/>
  <c r="AP143" i="2"/>
  <c r="AQ143" i="2"/>
  <c r="AR143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AQ144" i="2"/>
  <c r="AR144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AQ145" i="2"/>
  <c r="AR145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N146" i="2"/>
  <c r="AO146" i="2"/>
  <c r="AP146" i="2"/>
  <c r="AQ146" i="2"/>
  <c r="AR146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Q147" i="2"/>
  <c r="AR147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N149" i="2"/>
  <c r="AO149" i="2"/>
  <c r="AP149" i="2"/>
  <c r="AQ149" i="2"/>
  <c r="AR149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Q150" i="2"/>
  <c r="AR150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N151" i="2"/>
  <c r="AO151" i="2"/>
  <c r="AP151" i="2"/>
  <c r="AQ151" i="2"/>
  <c r="AR151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AQ152" i="2"/>
  <c r="AR152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AK156" i="2"/>
  <c r="AL156" i="2"/>
  <c r="AM156" i="2"/>
  <c r="AN156" i="2"/>
  <c r="AO156" i="2"/>
  <c r="AP156" i="2"/>
  <c r="AQ156" i="2"/>
  <c r="AR156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Q157" i="2"/>
  <c r="AR157" i="2"/>
  <c r="Y158" i="2"/>
  <c r="Z158" i="2"/>
  <c r="AA158" i="2"/>
  <c r="AB158" i="2"/>
  <c r="AC158" i="2"/>
  <c r="AD158" i="2"/>
  <c r="AE158" i="2"/>
  <c r="AF158" i="2"/>
  <c r="AG158" i="2"/>
  <c r="AH158" i="2"/>
  <c r="AI158" i="2"/>
  <c r="AJ158" i="2"/>
  <c r="AK158" i="2"/>
  <c r="AL158" i="2"/>
  <c r="AM158" i="2"/>
  <c r="AN158" i="2"/>
  <c r="AO158" i="2"/>
  <c r="AP158" i="2"/>
  <c r="AQ158" i="2"/>
  <c r="AR158" i="2"/>
  <c r="Y159" i="2"/>
  <c r="Z159" i="2"/>
  <c r="AA159" i="2"/>
  <c r="AB159" i="2"/>
  <c r="AC159" i="2"/>
  <c r="AD159" i="2"/>
  <c r="AE159" i="2"/>
  <c r="AF159" i="2"/>
  <c r="AG159" i="2"/>
  <c r="AH159" i="2"/>
  <c r="AI159" i="2"/>
  <c r="AJ159" i="2"/>
  <c r="AK159" i="2"/>
  <c r="AL159" i="2"/>
  <c r="AM159" i="2"/>
  <c r="AN159" i="2"/>
  <c r="AO159" i="2"/>
  <c r="AP159" i="2"/>
  <c r="AQ159" i="2"/>
  <c r="AR159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AK160" i="2"/>
  <c r="AL160" i="2"/>
  <c r="AM160" i="2"/>
  <c r="AN160" i="2"/>
  <c r="AO160" i="2"/>
  <c r="AP160" i="2"/>
  <c r="AQ160" i="2"/>
  <c r="AR160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N161" i="2"/>
  <c r="AO161" i="2"/>
  <c r="AP161" i="2"/>
  <c r="AQ161" i="2"/>
  <c r="AR161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AK162" i="2"/>
  <c r="AL162" i="2"/>
  <c r="AM162" i="2"/>
  <c r="AN162" i="2"/>
  <c r="AO162" i="2"/>
  <c r="AP162" i="2"/>
  <c r="AQ162" i="2"/>
  <c r="AR162" i="2"/>
  <c r="Y163" i="2"/>
  <c r="Z163" i="2"/>
  <c r="AA163" i="2"/>
  <c r="AB163" i="2"/>
  <c r="AC163" i="2"/>
  <c r="AD163" i="2"/>
  <c r="AE163" i="2"/>
  <c r="AF163" i="2"/>
  <c r="AG163" i="2"/>
  <c r="AH163" i="2"/>
  <c r="AI163" i="2"/>
  <c r="AJ163" i="2"/>
  <c r="AK163" i="2"/>
  <c r="AL163" i="2"/>
  <c r="AM163" i="2"/>
  <c r="AN163" i="2"/>
  <c r="AO163" i="2"/>
  <c r="AP163" i="2"/>
  <c r="AQ163" i="2"/>
  <c r="AR163" i="2"/>
  <c r="Y164" i="2"/>
  <c r="Z164" i="2"/>
  <c r="AA164" i="2"/>
  <c r="AB164" i="2"/>
  <c r="AC164" i="2"/>
  <c r="AD164" i="2"/>
  <c r="AE164" i="2"/>
  <c r="AF164" i="2"/>
  <c r="AG164" i="2"/>
  <c r="AH164" i="2"/>
  <c r="AI164" i="2"/>
  <c r="AJ164" i="2"/>
  <c r="AK164" i="2"/>
  <c r="AL164" i="2"/>
  <c r="AM164" i="2"/>
  <c r="AN164" i="2"/>
  <c r="AO164" i="2"/>
  <c r="AP164" i="2"/>
  <c r="AQ164" i="2"/>
  <c r="AR164" i="2"/>
  <c r="Y165" i="2"/>
  <c r="Z165" i="2"/>
  <c r="AA165" i="2"/>
  <c r="AB165" i="2"/>
  <c r="AC165" i="2"/>
  <c r="AD165" i="2"/>
  <c r="AE165" i="2"/>
  <c r="AF165" i="2"/>
  <c r="AG165" i="2"/>
  <c r="AH165" i="2"/>
  <c r="AI165" i="2"/>
  <c r="AJ165" i="2"/>
  <c r="AK165" i="2"/>
  <c r="AL165" i="2"/>
  <c r="AM165" i="2"/>
  <c r="AN165" i="2"/>
  <c r="AO165" i="2"/>
  <c r="AP165" i="2"/>
  <c r="AQ165" i="2"/>
  <c r="AR165" i="2"/>
  <c r="Y166" i="2"/>
  <c r="Z166" i="2"/>
  <c r="AA166" i="2"/>
  <c r="AB166" i="2"/>
  <c r="AC166" i="2"/>
  <c r="AD166" i="2"/>
  <c r="AE166" i="2"/>
  <c r="AF166" i="2"/>
  <c r="AG166" i="2"/>
  <c r="AH166" i="2"/>
  <c r="AI166" i="2"/>
  <c r="AJ166" i="2"/>
  <c r="AK166" i="2"/>
  <c r="AL166" i="2"/>
  <c r="AM166" i="2"/>
  <c r="AN166" i="2"/>
  <c r="AO166" i="2"/>
  <c r="AP166" i="2"/>
  <c r="AQ166" i="2"/>
  <c r="AR166" i="2"/>
  <c r="Y167" i="2"/>
  <c r="Z167" i="2"/>
  <c r="AA167" i="2"/>
  <c r="AB167" i="2"/>
  <c r="AC167" i="2"/>
  <c r="AD167" i="2"/>
  <c r="AE167" i="2"/>
  <c r="AF167" i="2"/>
  <c r="AG167" i="2"/>
  <c r="AH167" i="2"/>
  <c r="AI167" i="2"/>
  <c r="AJ167" i="2"/>
  <c r="AK167" i="2"/>
  <c r="AL167" i="2"/>
  <c r="AM167" i="2"/>
  <c r="AN167" i="2"/>
  <c r="AO167" i="2"/>
  <c r="AP167" i="2"/>
  <c r="AQ167" i="2"/>
  <c r="AR167" i="2"/>
  <c r="Y168" i="2"/>
  <c r="Z168" i="2"/>
  <c r="AA168" i="2"/>
  <c r="AB168" i="2"/>
  <c r="AC168" i="2"/>
  <c r="AD168" i="2"/>
  <c r="AE168" i="2"/>
  <c r="AF168" i="2"/>
  <c r="AG168" i="2"/>
  <c r="AH168" i="2"/>
  <c r="AI168" i="2"/>
  <c r="AJ168" i="2"/>
  <c r="AK168" i="2"/>
  <c r="AL168" i="2"/>
  <c r="AM168" i="2"/>
  <c r="AN168" i="2"/>
  <c r="AO168" i="2"/>
  <c r="AP168" i="2"/>
  <c r="AQ168" i="2"/>
  <c r="AR168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M169" i="2"/>
  <c r="AN169" i="2"/>
  <c r="AO169" i="2"/>
  <c r="AP169" i="2"/>
  <c r="AQ169" i="2"/>
  <c r="AR169" i="2"/>
  <c r="Y170" i="2"/>
  <c r="Z170" i="2"/>
  <c r="AA170" i="2"/>
  <c r="AB170" i="2"/>
  <c r="AC170" i="2"/>
  <c r="AD170" i="2"/>
  <c r="AE170" i="2"/>
  <c r="AF170" i="2"/>
  <c r="AG170" i="2"/>
  <c r="AH170" i="2"/>
  <c r="AI170" i="2"/>
  <c r="AJ170" i="2"/>
  <c r="AK170" i="2"/>
  <c r="AL170" i="2"/>
  <c r="AM170" i="2"/>
  <c r="AN170" i="2"/>
  <c r="AO170" i="2"/>
  <c r="AP170" i="2"/>
  <c r="AQ170" i="2"/>
  <c r="AR170" i="2"/>
  <c r="Y171" i="2"/>
  <c r="Z171" i="2"/>
  <c r="AA171" i="2"/>
  <c r="AB171" i="2"/>
  <c r="AC171" i="2"/>
  <c r="AD171" i="2"/>
  <c r="AE171" i="2"/>
  <c r="AF171" i="2"/>
  <c r="AG171" i="2"/>
  <c r="AH171" i="2"/>
  <c r="AI171" i="2"/>
  <c r="AJ171" i="2"/>
  <c r="AK171" i="2"/>
  <c r="AL171" i="2"/>
  <c r="AM171" i="2"/>
  <c r="AN171" i="2"/>
  <c r="AO171" i="2"/>
  <c r="AP171" i="2"/>
  <c r="AQ171" i="2"/>
  <c r="AR171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AK172" i="2"/>
  <c r="AL172" i="2"/>
  <c r="AM172" i="2"/>
  <c r="AN172" i="2"/>
  <c r="AO172" i="2"/>
  <c r="AP172" i="2"/>
  <c r="AQ172" i="2"/>
  <c r="AR172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AL173" i="2"/>
  <c r="AM173" i="2"/>
  <c r="AN173" i="2"/>
  <c r="AO173" i="2"/>
  <c r="AP173" i="2"/>
  <c r="AQ173" i="2"/>
  <c r="AR173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AK174" i="2"/>
  <c r="AL174" i="2"/>
  <c r="AM174" i="2"/>
  <c r="AN174" i="2"/>
  <c r="AO174" i="2"/>
  <c r="AP174" i="2"/>
  <c r="AQ174" i="2"/>
  <c r="AR174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AQ175" i="2"/>
  <c r="AR175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Q176" i="2"/>
  <c r="AR176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AK177" i="2"/>
  <c r="AL177" i="2"/>
  <c r="AM177" i="2"/>
  <c r="AN177" i="2"/>
  <c r="AO177" i="2"/>
  <c r="AP177" i="2"/>
  <c r="AQ177" i="2"/>
  <c r="AR177" i="2"/>
  <c r="Y178" i="2"/>
  <c r="Z178" i="2"/>
  <c r="AA178" i="2"/>
  <c r="AB178" i="2"/>
  <c r="AC178" i="2"/>
  <c r="AD178" i="2"/>
  <c r="AE178" i="2"/>
  <c r="AF178" i="2"/>
  <c r="AG178" i="2"/>
  <c r="AH178" i="2"/>
  <c r="AI178" i="2"/>
  <c r="AJ178" i="2"/>
  <c r="AK178" i="2"/>
  <c r="AL178" i="2"/>
  <c r="AM178" i="2"/>
  <c r="AN178" i="2"/>
  <c r="AO178" i="2"/>
  <c r="AP178" i="2"/>
  <c r="AQ178" i="2"/>
  <c r="AR178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AM179" i="2"/>
  <c r="AN179" i="2"/>
  <c r="AO179" i="2"/>
  <c r="AP179" i="2"/>
  <c r="AQ179" i="2"/>
  <c r="AR179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N180" i="2"/>
  <c r="AO180" i="2"/>
  <c r="AP180" i="2"/>
  <c r="AQ180" i="2"/>
  <c r="AR180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N181" i="2"/>
  <c r="AO181" i="2"/>
  <c r="AP181" i="2"/>
  <c r="AQ181" i="2"/>
  <c r="AR181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N182" i="2"/>
  <c r="AO182" i="2"/>
  <c r="AP182" i="2"/>
  <c r="AQ182" i="2"/>
  <c r="AR182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N183" i="2"/>
  <c r="AO183" i="2"/>
  <c r="AP183" i="2"/>
  <c r="AQ183" i="2"/>
  <c r="AR183" i="2"/>
  <c r="Y184" i="2"/>
  <c r="Z184" i="2"/>
  <c r="AA184" i="2"/>
  <c r="AB184" i="2"/>
  <c r="AC184" i="2"/>
  <c r="AD184" i="2"/>
  <c r="AE184" i="2"/>
  <c r="AF184" i="2"/>
  <c r="AG184" i="2"/>
  <c r="AH184" i="2"/>
  <c r="AI184" i="2"/>
  <c r="AJ184" i="2"/>
  <c r="AK184" i="2"/>
  <c r="AL184" i="2"/>
  <c r="AM184" i="2"/>
  <c r="AN184" i="2"/>
  <c r="AO184" i="2"/>
  <c r="AP184" i="2"/>
  <c r="AQ184" i="2"/>
  <c r="AR184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AL185" i="2"/>
  <c r="AM185" i="2"/>
  <c r="AN185" i="2"/>
  <c r="AO185" i="2"/>
  <c r="AP185" i="2"/>
  <c r="AQ185" i="2"/>
  <c r="AR185" i="2"/>
  <c r="Y186" i="2"/>
  <c r="Z186" i="2"/>
  <c r="AA186" i="2"/>
  <c r="AB186" i="2"/>
  <c r="AC186" i="2"/>
  <c r="AD186" i="2"/>
  <c r="AE186" i="2"/>
  <c r="AF186" i="2"/>
  <c r="AG186" i="2"/>
  <c r="AH186" i="2"/>
  <c r="AI186" i="2"/>
  <c r="AJ186" i="2"/>
  <c r="AK186" i="2"/>
  <c r="AL186" i="2"/>
  <c r="AM186" i="2"/>
  <c r="AN186" i="2"/>
  <c r="AO186" i="2"/>
  <c r="AP186" i="2"/>
  <c r="AQ186" i="2"/>
  <c r="AR186" i="2"/>
  <c r="Y187" i="2"/>
  <c r="Z187" i="2"/>
  <c r="AA187" i="2"/>
  <c r="AB187" i="2"/>
  <c r="AC187" i="2"/>
  <c r="AD187" i="2"/>
  <c r="AE187" i="2"/>
  <c r="AF187" i="2"/>
  <c r="AG187" i="2"/>
  <c r="AH187" i="2"/>
  <c r="AI187" i="2"/>
  <c r="AJ187" i="2"/>
  <c r="AK187" i="2"/>
  <c r="AL187" i="2"/>
  <c r="AM187" i="2"/>
  <c r="AN187" i="2"/>
  <c r="AO187" i="2"/>
  <c r="AP187" i="2"/>
  <c r="AQ187" i="2"/>
  <c r="AR187" i="2"/>
  <c r="Y188" i="2"/>
  <c r="Z188" i="2"/>
  <c r="AA188" i="2"/>
  <c r="AB188" i="2"/>
  <c r="AC188" i="2"/>
  <c r="AD188" i="2"/>
  <c r="AE188" i="2"/>
  <c r="AF188" i="2"/>
  <c r="AG188" i="2"/>
  <c r="AH188" i="2"/>
  <c r="AI188" i="2"/>
  <c r="AJ188" i="2"/>
  <c r="AK188" i="2"/>
  <c r="AL188" i="2"/>
  <c r="AM188" i="2"/>
  <c r="AN188" i="2"/>
  <c r="AO188" i="2"/>
  <c r="AP188" i="2"/>
  <c r="AQ188" i="2"/>
  <c r="AR188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N189" i="2"/>
  <c r="AO189" i="2"/>
  <c r="AP189" i="2"/>
  <c r="AQ189" i="2"/>
  <c r="AR189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AQ190" i="2"/>
  <c r="AR190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N191" i="2"/>
  <c r="AO191" i="2"/>
  <c r="AP191" i="2"/>
  <c r="AQ191" i="2"/>
  <c r="AR191" i="2"/>
  <c r="Y192" i="2"/>
  <c r="Z192" i="2"/>
  <c r="AA192" i="2"/>
  <c r="AB192" i="2"/>
  <c r="AC192" i="2"/>
  <c r="AD192" i="2"/>
  <c r="AE192" i="2"/>
  <c r="AF192" i="2"/>
  <c r="AG192" i="2"/>
  <c r="AH192" i="2"/>
  <c r="AI192" i="2"/>
  <c r="AJ192" i="2"/>
  <c r="AK192" i="2"/>
  <c r="AL192" i="2"/>
  <c r="AM192" i="2"/>
  <c r="AN192" i="2"/>
  <c r="AO192" i="2"/>
  <c r="AP192" i="2"/>
  <c r="AQ192" i="2"/>
  <c r="AR192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N193" i="2"/>
  <c r="AO193" i="2"/>
  <c r="AP193" i="2"/>
  <c r="AQ193" i="2"/>
  <c r="AR193" i="2"/>
  <c r="Y194" i="2"/>
  <c r="Z194" i="2"/>
  <c r="AA194" i="2"/>
  <c r="AB194" i="2"/>
  <c r="AC194" i="2"/>
  <c r="AD194" i="2"/>
  <c r="AE194" i="2"/>
  <c r="AF194" i="2"/>
  <c r="AG194" i="2"/>
  <c r="AH194" i="2"/>
  <c r="AI194" i="2"/>
  <c r="AJ194" i="2"/>
  <c r="AK194" i="2"/>
  <c r="AL194" i="2"/>
  <c r="AM194" i="2"/>
  <c r="AN194" i="2"/>
  <c r="AO194" i="2"/>
  <c r="AP194" i="2"/>
  <c r="AQ194" i="2"/>
  <c r="AR194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N197" i="2"/>
  <c r="AO197" i="2"/>
  <c r="AP197" i="2"/>
  <c r="AQ197" i="2"/>
  <c r="AR197" i="2"/>
  <c r="Y198" i="2"/>
  <c r="Z198" i="2"/>
  <c r="AA198" i="2"/>
  <c r="AB198" i="2"/>
  <c r="AC198" i="2"/>
  <c r="AD198" i="2"/>
  <c r="AE198" i="2"/>
  <c r="AF198" i="2"/>
  <c r="AG198" i="2"/>
  <c r="AH198" i="2"/>
  <c r="AI198" i="2"/>
  <c r="AJ198" i="2"/>
  <c r="AK198" i="2"/>
  <c r="AL198" i="2"/>
  <c r="AM198" i="2"/>
  <c r="AN198" i="2"/>
  <c r="AO198" i="2"/>
  <c r="AP198" i="2"/>
  <c r="AQ198" i="2"/>
  <c r="AR198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AQ199" i="2"/>
  <c r="AR199" i="2"/>
  <c r="Y200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N200" i="2"/>
  <c r="AO200" i="2"/>
  <c r="AP200" i="2"/>
  <c r="AQ200" i="2"/>
  <c r="AR200" i="2"/>
  <c r="Y201" i="2"/>
  <c r="Z201" i="2"/>
  <c r="AA201" i="2"/>
  <c r="AB201" i="2"/>
  <c r="AC201" i="2"/>
  <c r="AD201" i="2"/>
  <c r="AE201" i="2"/>
  <c r="AF201" i="2"/>
  <c r="AG201" i="2"/>
  <c r="AH201" i="2"/>
  <c r="AI201" i="2"/>
  <c r="AJ201" i="2"/>
  <c r="AK201" i="2"/>
  <c r="AL201" i="2"/>
  <c r="AM201" i="2"/>
  <c r="AN201" i="2"/>
  <c r="AO201" i="2"/>
  <c r="AP201" i="2"/>
  <c r="AQ201" i="2"/>
  <c r="AR201" i="2"/>
  <c r="Y202" i="2"/>
  <c r="Z202" i="2"/>
  <c r="AA202" i="2"/>
  <c r="AB202" i="2"/>
  <c r="AC202" i="2"/>
  <c r="AD202" i="2"/>
  <c r="AE202" i="2"/>
  <c r="AF202" i="2"/>
  <c r="AG202" i="2"/>
  <c r="AH202" i="2"/>
  <c r="AI202" i="2"/>
  <c r="AJ202" i="2"/>
  <c r="AK202" i="2"/>
  <c r="AL202" i="2"/>
  <c r="AM202" i="2"/>
  <c r="AN202" i="2"/>
  <c r="AO202" i="2"/>
  <c r="AP202" i="2"/>
  <c r="AQ202" i="2"/>
  <c r="AR202" i="2"/>
  <c r="Y203" i="2"/>
  <c r="Z203" i="2"/>
  <c r="AA203" i="2"/>
  <c r="AB203" i="2"/>
  <c r="AC203" i="2"/>
  <c r="AD203" i="2"/>
  <c r="AE203" i="2"/>
  <c r="AF203" i="2"/>
  <c r="AG203" i="2"/>
  <c r="AH203" i="2"/>
  <c r="AI203" i="2"/>
  <c r="AJ203" i="2"/>
  <c r="AK203" i="2"/>
  <c r="AL203" i="2"/>
  <c r="AM203" i="2"/>
  <c r="AN203" i="2"/>
  <c r="AO203" i="2"/>
  <c r="AP203" i="2"/>
  <c r="AQ203" i="2"/>
  <c r="AR203" i="2"/>
  <c r="Y204" i="2"/>
  <c r="Z204" i="2"/>
  <c r="AA204" i="2"/>
  <c r="AB204" i="2"/>
  <c r="AC204" i="2"/>
  <c r="AD204" i="2"/>
  <c r="AE204" i="2"/>
  <c r="AF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Y205" i="2"/>
  <c r="Z205" i="2"/>
  <c r="AA205" i="2"/>
  <c r="AB205" i="2"/>
  <c r="AC205" i="2"/>
  <c r="AD205" i="2"/>
  <c r="AE205" i="2"/>
  <c r="AF205" i="2"/>
  <c r="AG205" i="2"/>
  <c r="AH205" i="2"/>
  <c r="AI205" i="2"/>
  <c r="AJ205" i="2"/>
  <c r="AK205" i="2"/>
  <c r="AL205" i="2"/>
  <c r="AM205" i="2"/>
  <c r="AN205" i="2"/>
  <c r="AO205" i="2"/>
  <c r="AP205" i="2"/>
  <c r="AQ205" i="2"/>
  <c r="AR205" i="2"/>
  <c r="Y206" i="2"/>
  <c r="Z206" i="2"/>
  <c r="AA206" i="2"/>
  <c r="AB206" i="2"/>
  <c r="AC206" i="2"/>
  <c r="AD206" i="2"/>
  <c r="AE206" i="2"/>
  <c r="AF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Y207" i="2"/>
  <c r="Z207" i="2"/>
  <c r="AA207" i="2"/>
  <c r="AB207" i="2"/>
  <c r="AC207" i="2"/>
  <c r="AD207" i="2"/>
  <c r="AE207" i="2"/>
  <c r="AF207" i="2"/>
  <c r="AG207" i="2"/>
  <c r="AH207" i="2"/>
  <c r="AI207" i="2"/>
  <c r="AJ207" i="2"/>
  <c r="AK207" i="2"/>
  <c r="AL207" i="2"/>
  <c r="AM207" i="2"/>
  <c r="AN207" i="2"/>
  <c r="AO207" i="2"/>
  <c r="AP207" i="2"/>
  <c r="AQ207" i="2"/>
  <c r="AR207" i="2"/>
  <c r="Y208" i="2"/>
  <c r="Z208" i="2"/>
  <c r="AA208" i="2"/>
  <c r="AB208" i="2"/>
  <c r="AC208" i="2"/>
  <c r="AD208" i="2"/>
  <c r="AE208" i="2"/>
  <c r="AF208" i="2"/>
  <c r="AG208" i="2"/>
  <c r="AH208" i="2"/>
  <c r="AI208" i="2"/>
  <c r="AJ208" i="2"/>
  <c r="AK208" i="2"/>
  <c r="AL208" i="2"/>
  <c r="AM208" i="2"/>
  <c r="AN208" i="2"/>
  <c r="AO208" i="2"/>
  <c r="AP208" i="2"/>
  <c r="AQ208" i="2"/>
  <c r="AR208" i="2"/>
  <c r="Y209" i="2"/>
  <c r="Z209" i="2"/>
  <c r="AA209" i="2"/>
  <c r="AB209" i="2"/>
  <c r="AC209" i="2"/>
  <c r="AD209" i="2"/>
  <c r="AE209" i="2"/>
  <c r="AF209" i="2"/>
  <c r="AG209" i="2"/>
  <c r="AH209" i="2"/>
  <c r="AI209" i="2"/>
  <c r="AJ209" i="2"/>
  <c r="AK209" i="2"/>
  <c r="AL209" i="2"/>
  <c r="AM209" i="2"/>
  <c r="AN209" i="2"/>
  <c r="AO209" i="2"/>
  <c r="AP209" i="2"/>
  <c r="AQ209" i="2"/>
  <c r="AR209" i="2"/>
  <c r="Y210" i="2"/>
  <c r="Z210" i="2"/>
  <c r="AA210" i="2"/>
  <c r="AB210" i="2"/>
  <c r="AC210" i="2"/>
  <c r="AD210" i="2"/>
  <c r="AE210" i="2"/>
  <c r="AF210" i="2"/>
  <c r="AG210" i="2"/>
  <c r="AH210" i="2"/>
  <c r="AI210" i="2"/>
  <c r="AJ210" i="2"/>
  <c r="AK210" i="2"/>
  <c r="AL210" i="2"/>
  <c r="AM210" i="2"/>
  <c r="AN210" i="2"/>
  <c r="AO210" i="2"/>
  <c r="AP210" i="2"/>
  <c r="AQ210" i="2"/>
  <c r="AR210" i="2"/>
  <c r="Y211" i="2"/>
  <c r="Z211" i="2"/>
  <c r="AA211" i="2"/>
  <c r="AB211" i="2"/>
  <c r="AC211" i="2"/>
  <c r="AD211" i="2"/>
  <c r="AE211" i="2"/>
  <c r="AF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Y212" i="2"/>
  <c r="Z212" i="2"/>
  <c r="AA212" i="2"/>
  <c r="AB212" i="2"/>
  <c r="AC212" i="2"/>
  <c r="AD212" i="2"/>
  <c r="AE212" i="2"/>
  <c r="AF212" i="2"/>
  <c r="AG212" i="2"/>
  <c r="AH212" i="2"/>
  <c r="AI212" i="2"/>
  <c r="AJ212" i="2"/>
  <c r="AK212" i="2"/>
  <c r="AL212" i="2"/>
  <c r="AM212" i="2"/>
  <c r="AN212" i="2"/>
  <c r="AO212" i="2"/>
  <c r="AP212" i="2"/>
  <c r="AQ212" i="2"/>
  <c r="AR212" i="2"/>
  <c r="Y213" i="2"/>
  <c r="Z213" i="2"/>
  <c r="AA213" i="2"/>
  <c r="AB213" i="2"/>
  <c r="AC213" i="2"/>
  <c r="AD213" i="2"/>
  <c r="AE213" i="2"/>
  <c r="AF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Y214" i="2"/>
  <c r="Z214" i="2"/>
  <c r="AA214" i="2"/>
  <c r="AB214" i="2"/>
  <c r="AC214" i="2"/>
  <c r="AD214" i="2"/>
  <c r="AE214" i="2"/>
  <c r="AF214" i="2"/>
  <c r="AG214" i="2"/>
  <c r="AH214" i="2"/>
  <c r="AI214" i="2"/>
  <c r="AJ214" i="2"/>
  <c r="AK214" i="2"/>
  <c r="AL214" i="2"/>
  <c r="AM214" i="2"/>
  <c r="AN214" i="2"/>
  <c r="AO214" i="2"/>
  <c r="AP214" i="2"/>
  <c r="AQ214" i="2"/>
  <c r="AR214" i="2"/>
  <c r="Y215" i="2"/>
  <c r="Z215" i="2"/>
  <c r="AA215" i="2"/>
  <c r="AB215" i="2"/>
  <c r="AC215" i="2"/>
  <c r="AD215" i="2"/>
  <c r="AE215" i="2"/>
  <c r="AF215" i="2"/>
  <c r="AG215" i="2"/>
  <c r="AH215" i="2"/>
  <c r="AI215" i="2"/>
  <c r="AJ215" i="2"/>
  <c r="AK215" i="2"/>
  <c r="AL215" i="2"/>
  <c r="AM215" i="2"/>
  <c r="AN215" i="2"/>
  <c r="AO215" i="2"/>
  <c r="AP215" i="2"/>
  <c r="AQ215" i="2"/>
  <c r="AR215" i="2"/>
  <c r="Y216" i="2"/>
  <c r="Z216" i="2"/>
  <c r="AA216" i="2"/>
  <c r="AB216" i="2"/>
  <c r="AC216" i="2"/>
  <c r="AD216" i="2"/>
  <c r="AE216" i="2"/>
  <c r="AF216" i="2"/>
  <c r="AG216" i="2"/>
  <c r="AH216" i="2"/>
  <c r="AI216" i="2"/>
  <c r="AJ216" i="2"/>
  <c r="AK216" i="2"/>
  <c r="AL216" i="2"/>
  <c r="AM216" i="2"/>
  <c r="AN216" i="2"/>
  <c r="AO216" i="2"/>
  <c r="AP216" i="2"/>
  <c r="AQ216" i="2"/>
  <c r="AR216" i="2"/>
  <c r="Y217" i="2"/>
  <c r="Z217" i="2"/>
  <c r="AA217" i="2"/>
  <c r="AB217" i="2"/>
  <c r="AC217" i="2"/>
  <c r="AD217" i="2"/>
  <c r="AE217" i="2"/>
  <c r="AF217" i="2"/>
  <c r="AG217" i="2"/>
  <c r="AH217" i="2"/>
  <c r="AI217" i="2"/>
  <c r="AJ217" i="2"/>
  <c r="AK217" i="2"/>
  <c r="AL217" i="2"/>
  <c r="AM217" i="2"/>
  <c r="AN217" i="2"/>
  <c r="AO217" i="2"/>
  <c r="AP217" i="2"/>
  <c r="AQ217" i="2"/>
  <c r="AR217" i="2"/>
  <c r="Y218" i="2"/>
  <c r="Z218" i="2"/>
  <c r="AA218" i="2"/>
  <c r="AB218" i="2"/>
  <c r="AC218" i="2"/>
  <c r="AD218" i="2"/>
  <c r="AE218" i="2"/>
  <c r="AF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Y219" i="2"/>
  <c r="Z219" i="2"/>
  <c r="AA219" i="2"/>
  <c r="AB219" i="2"/>
  <c r="AC219" i="2"/>
  <c r="AD219" i="2"/>
  <c r="AE219" i="2"/>
  <c r="AF219" i="2"/>
  <c r="AG219" i="2"/>
  <c r="AH219" i="2"/>
  <c r="AI219" i="2"/>
  <c r="AJ219" i="2"/>
  <c r="AK219" i="2"/>
  <c r="AL219" i="2"/>
  <c r="AM219" i="2"/>
  <c r="AN219" i="2"/>
  <c r="AO219" i="2"/>
  <c r="AP219" i="2"/>
  <c r="AQ219" i="2"/>
  <c r="AR219" i="2"/>
  <c r="Y220" i="2"/>
  <c r="Z220" i="2"/>
  <c r="AA220" i="2"/>
  <c r="AB220" i="2"/>
  <c r="AC220" i="2"/>
  <c r="AD220" i="2"/>
  <c r="AE220" i="2"/>
  <c r="AF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Y221" i="2"/>
  <c r="Z221" i="2"/>
  <c r="AA221" i="2"/>
  <c r="AB221" i="2"/>
  <c r="AC221" i="2"/>
  <c r="AD221" i="2"/>
  <c r="AE221" i="2"/>
  <c r="AF221" i="2"/>
  <c r="AG221" i="2"/>
  <c r="AH221" i="2"/>
  <c r="AI221" i="2"/>
  <c r="AJ221" i="2"/>
  <c r="AK221" i="2"/>
  <c r="AL221" i="2"/>
  <c r="AM221" i="2"/>
  <c r="AN221" i="2"/>
  <c r="AO221" i="2"/>
  <c r="AP221" i="2"/>
  <c r="AQ221" i="2"/>
  <c r="AR221" i="2"/>
  <c r="Y222" i="2"/>
  <c r="Z222" i="2"/>
  <c r="AA222" i="2"/>
  <c r="AB222" i="2"/>
  <c r="AC222" i="2"/>
  <c r="AD222" i="2"/>
  <c r="AE222" i="2"/>
  <c r="AF222" i="2"/>
  <c r="AG222" i="2"/>
  <c r="AH222" i="2"/>
  <c r="AI222" i="2"/>
  <c r="AJ222" i="2"/>
  <c r="AK222" i="2"/>
  <c r="AL222" i="2"/>
  <c r="AM222" i="2"/>
  <c r="AN222" i="2"/>
  <c r="AO222" i="2"/>
  <c r="AP222" i="2"/>
  <c r="AQ222" i="2"/>
  <c r="AR222" i="2"/>
  <c r="Y223" i="2"/>
  <c r="Z223" i="2"/>
  <c r="AA223" i="2"/>
  <c r="AB223" i="2"/>
  <c r="AC223" i="2"/>
  <c r="AD223" i="2"/>
  <c r="AE223" i="2"/>
  <c r="AF223" i="2"/>
  <c r="AG223" i="2"/>
  <c r="AH223" i="2"/>
  <c r="AI223" i="2"/>
  <c r="AJ223" i="2"/>
  <c r="AK223" i="2"/>
  <c r="AL223" i="2"/>
  <c r="AM223" i="2"/>
  <c r="AN223" i="2"/>
  <c r="AO223" i="2"/>
  <c r="AP223" i="2"/>
  <c r="AQ223" i="2"/>
  <c r="AR223" i="2"/>
  <c r="Y224" i="2"/>
  <c r="Z224" i="2"/>
  <c r="AA224" i="2"/>
  <c r="AB224" i="2"/>
  <c r="AC224" i="2"/>
  <c r="AD224" i="2"/>
  <c r="AE224" i="2"/>
  <c r="AF224" i="2"/>
  <c r="AG224" i="2"/>
  <c r="AH224" i="2"/>
  <c r="AI224" i="2"/>
  <c r="AJ224" i="2"/>
  <c r="AK224" i="2"/>
  <c r="AL224" i="2"/>
  <c r="AM224" i="2"/>
  <c r="AN224" i="2"/>
  <c r="AO224" i="2"/>
  <c r="AP224" i="2"/>
  <c r="AQ224" i="2"/>
  <c r="AR224" i="2"/>
  <c r="Y225" i="2"/>
  <c r="Z225" i="2"/>
  <c r="AA225" i="2"/>
  <c r="AB225" i="2"/>
  <c r="AC225" i="2"/>
  <c r="AD225" i="2"/>
  <c r="AE225" i="2"/>
  <c r="AF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Y226" i="2"/>
  <c r="Z226" i="2"/>
  <c r="AA226" i="2"/>
  <c r="AB226" i="2"/>
  <c r="AC226" i="2"/>
  <c r="AD226" i="2"/>
  <c r="AE226" i="2"/>
  <c r="AF226" i="2"/>
  <c r="AG226" i="2"/>
  <c r="AH226" i="2"/>
  <c r="AI226" i="2"/>
  <c r="AJ226" i="2"/>
  <c r="AK226" i="2"/>
  <c r="AL226" i="2"/>
  <c r="AM226" i="2"/>
  <c r="AN226" i="2"/>
  <c r="AO226" i="2"/>
  <c r="AP226" i="2"/>
  <c r="AQ226" i="2"/>
  <c r="AR226" i="2"/>
  <c r="Y227" i="2"/>
  <c r="Z227" i="2"/>
  <c r="AA227" i="2"/>
  <c r="AB227" i="2"/>
  <c r="AC227" i="2"/>
  <c r="AD227" i="2"/>
  <c r="AE227" i="2"/>
  <c r="AF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Y228" i="2"/>
  <c r="Z228" i="2"/>
  <c r="AA228" i="2"/>
  <c r="AB228" i="2"/>
  <c r="AC228" i="2"/>
  <c r="AD228" i="2"/>
  <c r="AE228" i="2"/>
  <c r="AF228" i="2"/>
  <c r="AG228" i="2"/>
  <c r="AH228" i="2"/>
  <c r="AI228" i="2"/>
  <c r="AJ228" i="2"/>
  <c r="AK228" i="2"/>
  <c r="AL228" i="2"/>
  <c r="AM228" i="2"/>
  <c r="AN228" i="2"/>
  <c r="AO228" i="2"/>
  <c r="AP228" i="2"/>
  <c r="AQ228" i="2"/>
  <c r="AR228" i="2"/>
  <c r="Y229" i="2"/>
  <c r="Z229" i="2"/>
  <c r="AA229" i="2"/>
  <c r="AB229" i="2"/>
  <c r="AC229" i="2"/>
  <c r="AD229" i="2"/>
  <c r="AE229" i="2"/>
  <c r="AF229" i="2"/>
  <c r="AG229" i="2"/>
  <c r="AH229" i="2"/>
  <c r="AI229" i="2"/>
  <c r="AJ229" i="2"/>
  <c r="AK229" i="2"/>
  <c r="AL229" i="2"/>
  <c r="AM229" i="2"/>
  <c r="AN229" i="2"/>
  <c r="AO229" i="2"/>
  <c r="AP229" i="2"/>
  <c r="AQ229" i="2"/>
  <c r="AR229" i="2"/>
  <c r="Y230" i="2"/>
  <c r="Z230" i="2"/>
  <c r="AA230" i="2"/>
  <c r="AB230" i="2"/>
  <c r="AC230" i="2"/>
  <c r="AD230" i="2"/>
  <c r="AE230" i="2"/>
  <c r="AF230" i="2"/>
  <c r="AG230" i="2"/>
  <c r="AH230" i="2"/>
  <c r="AI230" i="2"/>
  <c r="AJ230" i="2"/>
  <c r="AK230" i="2"/>
  <c r="AL230" i="2"/>
  <c r="AM230" i="2"/>
  <c r="AN230" i="2"/>
  <c r="AO230" i="2"/>
  <c r="AP230" i="2"/>
  <c r="AQ230" i="2"/>
  <c r="AR230" i="2"/>
  <c r="Y231" i="2"/>
  <c r="Z231" i="2"/>
  <c r="AA231" i="2"/>
  <c r="AB231" i="2"/>
  <c r="AC231" i="2"/>
  <c r="AD231" i="2"/>
  <c r="AE231" i="2"/>
  <c r="AF231" i="2"/>
  <c r="AG231" i="2"/>
  <c r="AH231" i="2"/>
  <c r="AI231" i="2"/>
  <c r="AJ231" i="2"/>
  <c r="AK231" i="2"/>
  <c r="AL231" i="2"/>
  <c r="AM231" i="2"/>
  <c r="AN231" i="2"/>
  <c r="AO231" i="2"/>
  <c r="AP231" i="2"/>
  <c r="AQ231" i="2"/>
  <c r="AR231" i="2"/>
  <c r="Y232" i="2"/>
  <c r="Z232" i="2"/>
  <c r="AA232" i="2"/>
  <c r="AB232" i="2"/>
  <c r="AC232" i="2"/>
  <c r="AD232" i="2"/>
  <c r="AE232" i="2"/>
  <c r="AF232" i="2"/>
  <c r="AG232" i="2"/>
  <c r="AH232" i="2"/>
  <c r="AI232" i="2"/>
  <c r="AJ232" i="2"/>
  <c r="AK232" i="2"/>
  <c r="AL232" i="2"/>
  <c r="AM232" i="2"/>
  <c r="AN232" i="2"/>
  <c r="AO232" i="2"/>
  <c r="AP232" i="2"/>
  <c r="AQ232" i="2"/>
  <c r="AR232" i="2"/>
  <c r="Y233" i="2"/>
  <c r="Z233" i="2"/>
  <c r="AA233" i="2"/>
  <c r="AB233" i="2"/>
  <c r="AC233" i="2"/>
  <c r="AD233" i="2"/>
  <c r="AE233" i="2"/>
  <c r="AF233" i="2"/>
  <c r="AG233" i="2"/>
  <c r="AH233" i="2"/>
  <c r="AI233" i="2"/>
  <c r="AJ233" i="2"/>
  <c r="AK233" i="2"/>
  <c r="AL233" i="2"/>
  <c r="AM233" i="2"/>
  <c r="AN233" i="2"/>
  <c r="AO233" i="2"/>
  <c r="AP233" i="2"/>
  <c r="AQ233" i="2"/>
  <c r="AR233" i="2"/>
  <c r="Y234" i="2"/>
  <c r="Z234" i="2"/>
  <c r="AA234" i="2"/>
  <c r="AB234" i="2"/>
  <c r="AC234" i="2"/>
  <c r="AD234" i="2"/>
  <c r="AE234" i="2"/>
  <c r="AF234" i="2"/>
  <c r="AG234" i="2"/>
  <c r="AH234" i="2"/>
  <c r="AI234" i="2"/>
  <c r="AJ234" i="2"/>
  <c r="AK234" i="2"/>
  <c r="AL234" i="2"/>
  <c r="AM234" i="2"/>
  <c r="AN234" i="2"/>
  <c r="AO234" i="2"/>
  <c r="AP234" i="2"/>
  <c r="AQ234" i="2"/>
  <c r="AR234" i="2"/>
  <c r="Y235" i="2"/>
  <c r="Z235" i="2"/>
  <c r="AA235" i="2"/>
  <c r="AB235" i="2"/>
  <c r="AC235" i="2"/>
  <c r="AD235" i="2"/>
  <c r="AE235" i="2"/>
  <c r="AF235" i="2"/>
  <c r="AG235" i="2"/>
  <c r="AH235" i="2"/>
  <c r="AI235" i="2"/>
  <c r="AJ235" i="2"/>
  <c r="AK235" i="2"/>
  <c r="AL235" i="2"/>
  <c r="AM235" i="2"/>
  <c r="AN235" i="2"/>
  <c r="AO235" i="2"/>
  <c r="AP235" i="2"/>
  <c r="AQ235" i="2"/>
  <c r="AR235" i="2"/>
  <c r="Y236" i="2"/>
  <c r="Z236" i="2"/>
  <c r="AA236" i="2"/>
  <c r="AB236" i="2"/>
  <c r="AC236" i="2"/>
  <c r="AD236" i="2"/>
  <c r="AE236" i="2"/>
  <c r="AF236" i="2"/>
  <c r="AG236" i="2"/>
  <c r="AH236" i="2"/>
  <c r="AI236" i="2"/>
  <c r="AJ236" i="2"/>
  <c r="AK236" i="2"/>
  <c r="AL236" i="2"/>
  <c r="AM236" i="2"/>
  <c r="AN236" i="2"/>
  <c r="AO236" i="2"/>
  <c r="AP236" i="2"/>
  <c r="AQ236" i="2"/>
  <c r="AR236" i="2"/>
  <c r="Y237" i="2"/>
  <c r="Z237" i="2"/>
  <c r="AA237" i="2"/>
  <c r="AB237" i="2"/>
  <c r="AC237" i="2"/>
  <c r="AD237" i="2"/>
  <c r="AE237" i="2"/>
  <c r="AF237" i="2"/>
  <c r="AG237" i="2"/>
  <c r="AH237" i="2"/>
  <c r="AI237" i="2"/>
  <c r="AJ237" i="2"/>
  <c r="AK237" i="2"/>
  <c r="AL237" i="2"/>
  <c r="AM237" i="2"/>
  <c r="AN237" i="2"/>
  <c r="AO237" i="2"/>
  <c r="AP237" i="2"/>
  <c r="AQ237" i="2"/>
  <c r="AR237" i="2"/>
  <c r="Y238" i="2"/>
  <c r="Z238" i="2"/>
  <c r="AA238" i="2"/>
  <c r="AB238" i="2"/>
  <c r="AC238" i="2"/>
  <c r="AD238" i="2"/>
  <c r="AE238" i="2"/>
  <c r="AF238" i="2"/>
  <c r="AG238" i="2"/>
  <c r="AH238" i="2"/>
  <c r="AI238" i="2"/>
  <c r="AJ238" i="2"/>
  <c r="AK238" i="2"/>
  <c r="AL238" i="2"/>
  <c r="AM238" i="2"/>
  <c r="AN238" i="2"/>
  <c r="AO238" i="2"/>
  <c r="AP238" i="2"/>
  <c r="AQ238" i="2"/>
  <c r="AR238" i="2"/>
  <c r="Y239" i="2"/>
  <c r="Z239" i="2"/>
  <c r="AA239" i="2"/>
  <c r="AB239" i="2"/>
  <c r="AC239" i="2"/>
  <c r="AD239" i="2"/>
  <c r="AE239" i="2"/>
  <c r="AF239" i="2"/>
  <c r="AG239" i="2"/>
  <c r="AH239" i="2"/>
  <c r="AI239" i="2"/>
  <c r="AJ239" i="2"/>
  <c r="AK239" i="2"/>
  <c r="AL239" i="2"/>
  <c r="AM239" i="2"/>
  <c r="AN239" i="2"/>
  <c r="AO239" i="2"/>
  <c r="AP239" i="2"/>
  <c r="AQ239" i="2"/>
  <c r="AR239" i="2"/>
  <c r="Y240" i="2"/>
  <c r="Z240" i="2"/>
  <c r="AA240" i="2"/>
  <c r="AB240" i="2"/>
  <c r="AC240" i="2"/>
  <c r="AD240" i="2"/>
  <c r="AE240" i="2"/>
  <c r="AF240" i="2"/>
  <c r="AG240" i="2"/>
  <c r="AH240" i="2"/>
  <c r="AI240" i="2"/>
  <c r="AJ240" i="2"/>
  <c r="AK240" i="2"/>
  <c r="AL240" i="2"/>
  <c r="AM240" i="2"/>
  <c r="AN240" i="2"/>
  <c r="AO240" i="2"/>
  <c r="AP240" i="2"/>
  <c r="AQ240" i="2"/>
  <c r="AR240" i="2"/>
  <c r="Y241" i="2"/>
  <c r="Z241" i="2"/>
  <c r="AA241" i="2"/>
  <c r="AB241" i="2"/>
  <c r="AC241" i="2"/>
  <c r="AD241" i="2"/>
  <c r="AE241" i="2"/>
  <c r="AF241" i="2"/>
  <c r="AG241" i="2"/>
  <c r="AH241" i="2"/>
  <c r="AI241" i="2"/>
  <c r="AJ241" i="2"/>
  <c r="AK241" i="2"/>
  <c r="AL241" i="2"/>
  <c r="AM241" i="2"/>
  <c r="AN241" i="2"/>
  <c r="AO241" i="2"/>
  <c r="AP241" i="2"/>
  <c r="AQ241" i="2"/>
  <c r="AR241" i="2"/>
  <c r="Y242" i="2"/>
  <c r="Z242" i="2"/>
  <c r="AA242" i="2"/>
  <c r="AB242" i="2"/>
  <c r="AC242" i="2"/>
  <c r="AD242" i="2"/>
  <c r="AE242" i="2"/>
  <c r="AF242" i="2"/>
  <c r="AG242" i="2"/>
  <c r="AH242" i="2"/>
  <c r="AI242" i="2"/>
  <c r="AJ242" i="2"/>
  <c r="AK242" i="2"/>
  <c r="AL242" i="2"/>
  <c r="AM242" i="2"/>
  <c r="AN242" i="2"/>
  <c r="AO242" i="2"/>
  <c r="AP242" i="2"/>
  <c r="AQ242" i="2"/>
  <c r="AR242" i="2"/>
  <c r="Y243" i="2"/>
  <c r="Z243" i="2"/>
  <c r="AA243" i="2"/>
  <c r="AB243" i="2"/>
  <c r="AC243" i="2"/>
  <c r="AD243" i="2"/>
  <c r="AE243" i="2"/>
  <c r="AF243" i="2"/>
  <c r="AG243" i="2"/>
  <c r="AH243" i="2"/>
  <c r="AI243" i="2"/>
  <c r="AJ243" i="2"/>
  <c r="AK243" i="2"/>
  <c r="AL243" i="2"/>
  <c r="AM243" i="2"/>
  <c r="AN243" i="2"/>
  <c r="AO243" i="2"/>
  <c r="AP243" i="2"/>
  <c r="AQ243" i="2"/>
  <c r="AR243" i="2"/>
  <c r="Y244" i="2"/>
  <c r="Z244" i="2"/>
  <c r="AA244" i="2"/>
  <c r="AB244" i="2"/>
  <c r="AC244" i="2"/>
  <c r="AD244" i="2"/>
  <c r="AE244" i="2"/>
  <c r="AF244" i="2"/>
  <c r="AG244" i="2"/>
  <c r="AH244" i="2"/>
  <c r="AI244" i="2"/>
  <c r="AJ244" i="2"/>
  <c r="AK244" i="2"/>
  <c r="AL244" i="2"/>
  <c r="AM244" i="2"/>
  <c r="AN244" i="2"/>
  <c r="AO244" i="2"/>
  <c r="AP244" i="2"/>
  <c r="AQ244" i="2"/>
  <c r="AR244" i="2"/>
  <c r="Y245" i="2"/>
  <c r="Z245" i="2"/>
  <c r="AA245" i="2"/>
  <c r="AB245" i="2"/>
  <c r="AC245" i="2"/>
  <c r="AD245" i="2"/>
  <c r="AE245" i="2"/>
  <c r="AF245" i="2"/>
  <c r="AG245" i="2"/>
  <c r="AH245" i="2"/>
  <c r="AI245" i="2"/>
  <c r="AJ245" i="2"/>
  <c r="AK245" i="2"/>
  <c r="AL245" i="2"/>
  <c r="AM245" i="2"/>
  <c r="AN245" i="2"/>
  <c r="AO245" i="2"/>
  <c r="AP245" i="2"/>
  <c r="AQ245" i="2"/>
  <c r="AR245" i="2"/>
  <c r="Y246" i="2"/>
  <c r="Z246" i="2"/>
  <c r="AA246" i="2"/>
  <c r="AB246" i="2"/>
  <c r="AC246" i="2"/>
  <c r="AD246" i="2"/>
  <c r="AE246" i="2"/>
  <c r="AF246" i="2"/>
  <c r="AG246" i="2"/>
  <c r="AH246" i="2"/>
  <c r="AI246" i="2"/>
  <c r="AJ246" i="2"/>
  <c r="AK246" i="2"/>
  <c r="AL246" i="2"/>
  <c r="AM246" i="2"/>
  <c r="AN246" i="2"/>
  <c r="AO246" i="2"/>
  <c r="AP246" i="2"/>
  <c r="AQ246" i="2"/>
  <c r="AR246" i="2"/>
  <c r="Y247" i="2"/>
  <c r="Z247" i="2"/>
  <c r="AA247" i="2"/>
  <c r="AB247" i="2"/>
  <c r="AC247" i="2"/>
  <c r="AD247" i="2"/>
  <c r="AE247" i="2"/>
  <c r="AF247" i="2"/>
  <c r="AG247" i="2"/>
  <c r="AH247" i="2"/>
  <c r="AI247" i="2"/>
  <c r="AJ247" i="2"/>
  <c r="AK247" i="2"/>
  <c r="AL247" i="2"/>
  <c r="AM247" i="2"/>
  <c r="AN247" i="2"/>
  <c r="AO247" i="2"/>
  <c r="AP247" i="2"/>
  <c r="AQ247" i="2"/>
  <c r="AR247" i="2"/>
  <c r="Y248" i="2"/>
  <c r="Z248" i="2"/>
  <c r="AA248" i="2"/>
  <c r="AB248" i="2"/>
  <c r="AC248" i="2"/>
  <c r="AD248" i="2"/>
  <c r="AE248" i="2"/>
  <c r="AF248" i="2"/>
  <c r="AG248" i="2"/>
  <c r="AH248" i="2"/>
  <c r="AI248" i="2"/>
  <c r="AJ248" i="2"/>
  <c r="AK248" i="2"/>
  <c r="AL248" i="2"/>
  <c r="AM248" i="2"/>
  <c r="AN248" i="2"/>
  <c r="AO248" i="2"/>
  <c r="AP248" i="2"/>
  <c r="AQ248" i="2"/>
  <c r="AR248" i="2"/>
  <c r="Y249" i="2"/>
  <c r="Z249" i="2"/>
  <c r="AA249" i="2"/>
  <c r="AB249" i="2"/>
  <c r="AC249" i="2"/>
  <c r="AD249" i="2"/>
  <c r="AE249" i="2"/>
  <c r="AF249" i="2"/>
  <c r="AG249" i="2"/>
  <c r="AH249" i="2"/>
  <c r="AI249" i="2"/>
  <c r="AJ249" i="2"/>
  <c r="AK249" i="2"/>
  <c r="AL249" i="2"/>
  <c r="AM249" i="2"/>
  <c r="AN249" i="2"/>
  <c r="AO249" i="2"/>
  <c r="AP249" i="2"/>
  <c r="AQ249" i="2"/>
  <c r="AR249" i="2"/>
  <c r="Y250" i="2"/>
  <c r="Z250" i="2"/>
  <c r="AA250" i="2"/>
  <c r="AB250" i="2"/>
  <c r="AC250" i="2"/>
  <c r="AD250" i="2"/>
  <c r="AE250" i="2"/>
  <c r="AF250" i="2"/>
  <c r="AG250" i="2"/>
  <c r="AH250" i="2"/>
  <c r="AI250" i="2"/>
  <c r="AJ250" i="2"/>
  <c r="AK250" i="2"/>
  <c r="AL250" i="2"/>
  <c r="AM250" i="2"/>
  <c r="AN250" i="2"/>
  <c r="AO250" i="2"/>
  <c r="AP250" i="2"/>
  <c r="AQ250" i="2"/>
  <c r="AR250" i="2"/>
  <c r="Y251" i="2"/>
  <c r="Z251" i="2"/>
  <c r="AA251" i="2"/>
  <c r="AB251" i="2"/>
  <c r="AC251" i="2"/>
  <c r="AD251" i="2"/>
  <c r="AE251" i="2"/>
  <c r="AF251" i="2"/>
  <c r="AG251" i="2"/>
  <c r="AH251" i="2"/>
  <c r="AI251" i="2"/>
  <c r="AJ251" i="2"/>
  <c r="AK251" i="2"/>
  <c r="AL251" i="2"/>
  <c r="AM251" i="2"/>
  <c r="AN251" i="2"/>
  <c r="AO251" i="2"/>
  <c r="AP251" i="2"/>
  <c r="AQ251" i="2"/>
  <c r="AR251" i="2"/>
  <c r="Y252" i="2"/>
  <c r="Z252" i="2"/>
  <c r="AA252" i="2"/>
  <c r="AB252" i="2"/>
  <c r="AC252" i="2"/>
  <c r="AD252" i="2"/>
  <c r="AE252" i="2"/>
  <c r="AF252" i="2"/>
  <c r="AG252" i="2"/>
  <c r="AH252" i="2"/>
  <c r="AI252" i="2"/>
  <c r="AJ252" i="2"/>
  <c r="AK252" i="2"/>
  <c r="AL252" i="2"/>
  <c r="AM252" i="2"/>
  <c r="AN252" i="2"/>
  <c r="AO252" i="2"/>
  <c r="AP252" i="2"/>
  <c r="AQ252" i="2"/>
  <c r="AR252" i="2"/>
  <c r="Y253" i="2"/>
  <c r="Z253" i="2"/>
  <c r="AA253" i="2"/>
  <c r="AB253" i="2"/>
  <c r="AC253" i="2"/>
  <c r="AD253" i="2"/>
  <c r="AE253" i="2"/>
  <c r="AF253" i="2"/>
  <c r="AG253" i="2"/>
  <c r="AH253" i="2"/>
  <c r="AI253" i="2"/>
  <c r="AJ253" i="2"/>
  <c r="AK253" i="2"/>
  <c r="AL253" i="2"/>
  <c r="AM253" i="2"/>
  <c r="AN253" i="2"/>
  <c r="AO253" i="2"/>
  <c r="AP253" i="2"/>
  <c r="AQ253" i="2"/>
  <c r="AR253" i="2"/>
  <c r="Y254" i="2"/>
  <c r="Z254" i="2"/>
  <c r="AA254" i="2"/>
  <c r="AB254" i="2"/>
  <c r="AC254" i="2"/>
  <c r="AD254" i="2"/>
  <c r="AE254" i="2"/>
  <c r="AF254" i="2"/>
  <c r="AG254" i="2"/>
  <c r="AH254" i="2"/>
  <c r="AI254" i="2"/>
  <c r="AJ254" i="2"/>
  <c r="AK254" i="2"/>
  <c r="AL254" i="2"/>
  <c r="AM254" i="2"/>
  <c r="AN254" i="2"/>
  <c r="AO254" i="2"/>
  <c r="AP254" i="2"/>
  <c r="AQ254" i="2"/>
  <c r="AR254" i="2"/>
  <c r="Y255" i="2"/>
  <c r="Z255" i="2"/>
  <c r="AA255" i="2"/>
  <c r="AB255" i="2"/>
  <c r="AC255" i="2"/>
  <c r="AD255" i="2"/>
  <c r="AE255" i="2"/>
  <c r="AF255" i="2"/>
  <c r="AG255" i="2"/>
  <c r="AH255" i="2"/>
  <c r="AI255" i="2"/>
  <c r="AJ255" i="2"/>
  <c r="AK255" i="2"/>
  <c r="AL255" i="2"/>
  <c r="AM255" i="2"/>
  <c r="AN255" i="2"/>
  <c r="AO255" i="2"/>
  <c r="AP255" i="2"/>
  <c r="AQ255" i="2"/>
  <c r="AR255" i="2"/>
  <c r="Y256" i="2"/>
  <c r="Z256" i="2"/>
  <c r="AA256" i="2"/>
  <c r="AB256" i="2"/>
  <c r="AC256" i="2"/>
  <c r="AD256" i="2"/>
  <c r="AE256" i="2"/>
  <c r="AF256" i="2"/>
  <c r="AG256" i="2"/>
  <c r="AH256" i="2"/>
  <c r="AI256" i="2"/>
  <c r="AJ256" i="2"/>
  <c r="AK256" i="2"/>
  <c r="AL256" i="2"/>
  <c r="AM256" i="2"/>
  <c r="AN256" i="2"/>
  <c r="AO256" i="2"/>
  <c r="AP256" i="2"/>
  <c r="AQ256" i="2"/>
  <c r="AR256" i="2"/>
  <c r="Y257" i="2"/>
  <c r="Z257" i="2"/>
  <c r="AA257" i="2"/>
  <c r="AB257" i="2"/>
  <c r="AC257" i="2"/>
  <c r="AD257" i="2"/>
  <c r="AE257" i="2"/>
  <c r="AF257" i="2"/>
  <c r="AG257" i="2"/>
  <c r="AH257" i="2"/>
  <c r="AI257" i="2"/>
  <c r="AJ257" i="2"/>
  <c r="AK257" i="2"/>
  <c r="AL257" i="2"/>
  <c r="AM257" i="2"/>
  <c r="AN257" i="2"/>
  <c r="AO257" i="2"/>
  <c r="AP257" i="2"/>
  <c r="AQ257" i="2"/>
  <c r="AR257" i="2"/>
  <c r="Y258" i="2"/>
  <c r="Z258" i="2"/>
  <c r="AA258" i="2"/>
  <c r="AB258" i="2"/>
  <c r="AC258" i="2"/>
  <c r="AD258" i="2"/>
  <c r="AE258" i="2"/>
  <c r="AF258" i="2"/>
  <c r="AG258" i="2"/>
  <c r="AH258" i="2"/>
  <c r="AI258" i="2"/>
  <c r="AJ258" i="2"/>
  <c r="AK258" i="2"/>
  <c r="AL258" i="2"/>
  <c r="AM258" i="2"/>
  <c r="AN258" i="2"/>
  <c r="AO258" i="2"/>
  <c r="AP258" i="2"/>
  <c r="AQ258" i="2"/>
  <c r="AR258" i="2"/>
  <c r="Y259" i="2"/>
  <c r="Z259" i="2"/>
  <c r="AA259" i="2"/>
  <c r="AB259" i="2"/>
  <c r="AC259" i="2"/>
  <c r="AD259" i="2"/>
  <c r="AE259" i="2"/>
  <c r="AF259" i="2"/>
  <c r="AG259" i="2"/>
  <c r="AH259" i="2"/>
  <c r="AI259" i="2"/>
  <c r="AJ259" i="2"/>
  <c r="AK259" i="2"/>
  <c r="AL259" i="2"/>
  <c r="AM259" i="2"/>
  <c r="AN259" i="2"/>
  <c r="AO259" i="2"/>
  <c r="AP259" i="2"/>
  <c r="AQ259" i="2"/>
  <c r="AR259" i="2"/>
  <c r="Y260" i="2"/>
  <c r="Z260" i="2"/>
  <c r="AA260" i="2"/>
  <c r="AB260" i="2"/>
  <c r="AC260" i="2"/>
  <c r="AD260" i="2"/>
  <c r="AE260" i="2"/>
  <c r="AF260" i="2"/>
  <c r="AG260" i="2"/>
  <c r="AH260" i="2"/>
  <c r="AI260" i="2"/>
  <c r="AJ260" i="2"/>
  <c r="AK260" i="2"/>
  <c r="AL260" i="2"/>
  <c r="AM260" i="2"/>
  <c r="AN260" i="2"/>
  <c r="AO260" i="2"/>
  <c r="AP260" i="2"/>
  <c r="AQ260" i="2"/>
  <c r="AR260" i="2"/>
  <c r="Y261" i="2"/>
  <c r="Z261" i="2"/>
  <c r="AA261" i="2"/>
  <c r="AB261" i="2"/>
  <c r="AC261" i="2"/>
  <c r="AD261" i="2"/>
  <c r="AE261" i="2"/>
  <c r="AF261" i="2"/>
  <c r="AG261" i="2"/>
  <c r="AH261" i="2"/>
  <c r="AI261" i="2"/>
  <c r="AJ261" i="2"/>
  <c r="AK261" i="2"/>
  <c r="AL261" i="2"/>
  <c r="AM261" i="2"/>
  <c r="AN261" i="2"/>
  <c r="AO261" i="2"/>
  <c r="AP261" i="2"/>
  <c r="AQ261" i="2"/>
  <c r="AR261" i="2"/>
  <c r="Y262" i="2"/>
  <c r="Z262" i="2"/>
  <c r="AA262" i="2"/>
  <c r="AB262" i="2"/>
  <c r="AC262" i="2"/>
  <c r="AD262" i="2"/>
  <c r="AE262" i="2"/>
  <c r="AF262" i="2"/>
  <c r="AG262" i="2"/>
  <c r="AH262" i="2"/>
  <c r="AI262" i="2"/>
  <c r="AJ262" i="2"/>
  <c r="AK262" i="2"/>
  <c r="AL262" i="2"/>
  <c r="AM262" i="2"/>
  <c r="AN262" i="2"/>
  <c r="AO262" i="2"/>
  <c r="AP262" i="2"/>
  <c r="AQ262" i="2"/>
  <c r="AR262" i="2"/>
  <c r="Y263" i="2"/>
  <c r="Z263" i="2"/>
  <c r="AA263" i="2"/>
  <c r="AB263" i="2"/>
  <c r="AC263" i="2"/>
  <c r="AD263" i="2"/>
  <c r="AE263" i="2"/>
  <c r="AF263" i="2"/>
  <c r="AG263" i="2"/>
  <c r="AH263" i="2"/>
  <c r="AI263" i="2"/>
  <c r="AJ263" i="2"/>
  <c r="AK263" i="2"/>
  <c r="AL263" i="2"/>
  <c r="AM263" i="2"/>
  <c r="AN263" i="2"/>
  <c r="AO263" i="2"/>
  <c r="AP263" i="2"/>
  <c r="AQ263" i="2"/>
  <c r="AR263" i="2"/>
  <c r="Y264" i="2"/>
  <c r="Z264" i="2"/>
  <c r="AA264" i="2"/>
  <c r="AB264" i="2"/>
  <c r="AC264" i="2"/>
  <c r="AD264" i="2"/>
  <c r="AE264" i="2"/>
  <c r="AF264" i="2"/>
  <c r="AG264" i="2"/>
  <c r="AH264" i="2"/>
  <c r="AI264" i="2"/>
  <c r="AJ264" i="2"/>
  <c r="AK264" i="2"/>
  <c r="AL264" i="2"/>
  <c r="AM264" i="2"/>
  <c r="AN264" i="2"/>
  <c r="AO264" i="2"/>
  <c r="AP264" i="2"/>
  <c r="AQ264" i="2"/>
  <c r="AR264" i="2"/>
  <c r="Y265" i="2"/>
  <c r="Z265" i="2"/>
  <c r="AA265" i="2"/>
  <c r="AB265" i="2"/>
  <c r="AC265" i="2"/>
  <c r="AD265" i="2"/>
  <c r="AE265" i="2"/>
  <c r="AF265" i="2"/>
  <c r="AG265" i="2"/>
  <c r="AH265" i="2"/>
  <c r="AI265" i="2"/>
  <c r="AJ265" i="2"/>
  <c r="AK265" i="2"/>
  <c r="AL265" i="2"/>
  <c r="AM265" i="2"/>
  <c r="AN265" i="2"/>
  <c r="AO265" i="2"/>
  <c r="AP265" i="2"/>
  <c r="AQ265" i="2"/>
  <c r="AR265" i="2"/>
  <c r="Y266" i="2"/>
  <c r="Z266" i="2"/>
  <c r="AA266" i="2"/>
  <c r="AB266" i="2"/>
  <c r="AC266" i="2"/>
  <c r="AD266" i="2"/>
  <c r="AE266" i="2"/>
  <c r="AF266" i="2"/>
  <c r="AG266" i="2"/>
  <c r="AH266" i="2"/>
  <c r="AI266" i="2"/>
  <c r="AJ266" i="2"/>
  <c r="AK266" i="2"/>
  <c r="AL266" i="2"/>
  <c r="AM266" i="2"/>
  <c r="AN266" i="2"/>
  <c r="AO266" i="2"/>
  <c r="AP266" i="2"/>
  <c r="AQ266" i="2"/>
  <c r="AR266" i="2"/>
  <c r="Y267" i="2"/>
  <c r="Z267" i="2"/>
  <c r="AA267" i="2"/>
  <c r="AB267" i="2"/>
  <c r="AC267" i="2"/>
  <c r="AD267" i="2"/>
  <c r="AE267" i="2"/>
  <c r="AF267" i="2"/>
  <c r="AG267" i="2"/>
  <c r="AH267" i="2"/>
  <c r="AI267" i="2"/>
  <c r="AJ267" i="2"/>
  <c r="AK267" i="2"/>
  <c r="AL267" i="2"/>
  <c r="AM267" i="2"/>
  <c r="AN267" i="2"/>
  <c r="AO267" i="2"/>
  <c r="AP267" i="2"/>
  <c r="AQ267" i="2"/>
  <c r="AR267" i="2"/>
  <c r="Y268" i="2"/>
  <c r="Z268" i="2"/>
  <c r="AA268" i="2"/>
  <c r="AB268" i="2"/>
  <c r="AC268" i="2"/>
  <c r="AD268" i="2"/>
  <c r="AE268" i="2"/>
  <c r="AF268" i="2"/>
  <c r="AG268" i="2"/>
  <c r="AH268" i="2"/>
  <c r="AI268" i="2"/>
  <c r="AJ268" i="2"/>
  <c r="AK268" i="2"/>
  <c r="AL268" i="2"/>
  <c r="AM268" i="2"/>
  <c r="AN268" i="2"/>
  <c r="AO268" i="2"/>
  <c r="AP268" i="2"/>
  <c r="AQ268" i="2"/>
  <c r="AR268" i="2"/>
  <c r="Y269" i="2"/>
  <c r="Z269" i="2"/>
  <c r="AA269" i="2"/>
  <c r="AB269" i="2"/>
  <c r="AC269" i="2"/>
  <c r="AD269" i="2"/>
  <c r="AE269" i="2"/>
  <c r="AF269" i="2"/>
  <c r="AG269" i="2"/>
  <c r="AH269" i="2"/>
  <c r="AI269" i="2"/>
  <c r="AJ269" i="2"/>
  <c r="AK269" i="2"/>
  <c r="AL269" i="2"/>
  <c r="AM269" i="2"/>
  <c r="AN269" i="2"/>
  <c r="AO269" i="2"/>
  <c r="AP269" i="2"/>
  <c r="AQ269" i="2"/>
  <c r="AR269" i="2"/>
  <c r="Y270" i="2"/>
  <c r="Z270" i="2"/>
  <c r="AA270" i="2"/>
  <c r="AB270" i="2"/>
  <c r="AC270" i="2"/>
  <c r="AD270" i="2"/>
  <c r="AE270" i="2"/>
  <c r="AF270" i="2"/>
  <c r="AG270" i="2"/>
  <c r="AH270" i="2"/>
  <c r="AI270" i="2"/>
  <c r="AJ270" i="2"/>
  <c r="AK270" i="2"/>
  <c r="AL270" i="2"/>
  <c r="AM270" i="2"/>
  <c r="AN270" i="2"/>
  <c r="AO270" i="2"/>
  <c r="AP270" i="2"/>
  <c r="AQ270" i="2"/>
  <c r="AR270" i="2"/>
  <c r="Y271" i="2"/>
  <c r="Z271" i="2"/>
  <c r="AA271" i="2"/>
  <c r="AB271" i="2"/>
  <c r="AC271" i="2"/>
  <c r="AD271" i="2"/>
  <c r="AE271" i="2"/>
  <c r="AF271" i="2"/>
  <c r="AG271" i="2"/>
  <c r="AH271" i="2"/>
  <c r="AI271" i="2"/>
  <c r="AJ271" i="2"/>
  <c r="AK271" i="2"/>
  <c r="AL271" i="2"/>
  <c r="AM271" i="2"/>
  <c r="AN271" i="2"/>
  <c r="AO271" i="2"/>
  <c r="AP271" i="2"/>
  <c r="AQ271" i="2"/>
  <c r="AR271" i="2"/>
  <c r="Y272" i="2"/>
  <c r="Z272" i="2"/>
  <c r="AA272" i="2"/>
  <c r="AB272" i="2"/>
  <c r="AC272" i="2"/>
  <c r="AD272" i="2"/>
  <c r="AE272" i="2"/>
  <c r="AF272" i="2"/>
  <c r="AG272" i="2"/>
  <c r="AH272" i="2"/>
  <c r="AI272" i="2"/>
  <c r="AJ272" i="2"/>
  <c r="AK272" i="2"/>
  <c r="AL272" i="2"/>
  <c r="AM272" i="2"/>
  <c r="AN272" i="2"/>
  <c r="AO272" i="2"/>
  <c r="AP272" i="2"/>
  <c r="AQ272" i="2"/>
  <c r="AR272" i="2"/>
  <c r="Y273" i="2"/>
  <c r="Z273" i="2"/>
  <c r="AA273" i="2"/>
  <c r="AB273" i="2"/>
  <c r="AC273" i="2"/>
  <c r="AD273" i="2"/>
  <c r="AE273" i="2"/>
  <c r="AF273" i="2"/>
  <c r="AG273" i="2"/>
  <c r="AH273" i="2"/>
  <c r="AI273" i="2"/>
  <c r="AJ273" i="2"/>
  <c r="AK273" i="2"/>
  <c r="AL273" i="2"/>
  <c r="AM273" i="2"/>
  <c r="AN273" i="2"/>
  <c r="AO273" i="2"/>
  <c r="AP273" i="2"/>
  <c r="AQ273" i="2"/>
  <c r="AR273" i="2"/>
  <c r="Y274" i="2"/>
  <c r="Z274" i="2"/>
  <c r="AA274" i="2"/>
  <c r="AB274" i="2"/>
  <c r="AC274" i="2"/>
  <c r="AD274" i="2"/>
  <c r="AE274" i="2"/>
  <c r="AF274" i="2"/>
  <c r="AG274" i="2"/>
  <c r="AH274" i="2"/>
  <c r="AI274" i="2"/>
  <c r="AJ274" i="2"/>
  <c r="AK274" i="2"/>
  <c r="AL274" i="2"/>
  <c r="AM274" i="2"/>
  <c r="AN274" i="2"/>
  <c r="AO274" i="2"/>
  <c r="AP274" i="2"/>
  <c r="AQ274" i="2"/>
  <c r="AR274" i="2"/>
  <c r="Y275" i="2"/>
  <c r="Z275" i="2"/>
  <c r="AA275" i="2"/>
  <c r="AB275" i="2"/>
  <c r="AC275" i="2"/>
  <c r="AD275" i="2"/>
  <c r="AE275" i="2"/>
  <c r="AF275" i="2"/>
  <c r="AG275" i="2"/>
  <c r="AH275" i="2"/>
  <c r="AI275" i="2"/>
  <c r="AJ275" i="2"/>
  <c r="AK275" i="2"/>
  <c r="AL275" i="2"/>
  <c r="AM275" i="2"/>
  <c r="AN275" i="2"/>
  <c r="AO275" i="2"/>
  <c r="AP275" i="2"/>
  <c r="AQ275" i="2"/>
  <c r="AR275" i="2"/>
  <c r="Y276" i="2"/>
  <c r="Z276" i="2"/>
  <c r="AA276" i="2"/>
  <c r="AB276" i="2"/>
  <c r="AC276" i="2"/>
  <c r="AD276" i="2"/>
  <c r="AE276" i="2"/>
  <c r="AF276" i="2"/>
  <c r="AG276" i="2"/>
  <c r="AH276" i="2"/>
  <c r="AI276" i="2"/>
  <c r="AJ276" i="2"/>
  <c r="AK276" i="2"/>
  <c r="AL276" i="2"/>
  <c r="AM276" i="2"/>
  <c r="AN276" i="2"/>
  <c r="AO276" i="2"/>
  <c r="AP276" i="2"/>
  <c r="AQ276" i="2"/>
  <c r="AR276" i="2"/>
  <c r="Y277" i="2"/>
  <c r="Z277" i="2"/>
  <c r="AA277" i="2"/>
  <c r="AB277" i="2"/>
  <c r="AC277" i="2"/>
  <c r="AD277" i="2"/>
  <c r="AE277" i="2"/>
  <c r="AF277" i="2"/>
  <c r="AG277" i="2"/>
  <c r="AH277" i="2"/>
  <c r="AI277" i="2"/>
  <c r="AJ277" i="2"/>
  <c r="AK277" i="2"/>
  <c r="AL277" i="2"/>
  <c r="AM277" i="2"/>
  <c r="AN277" i="2"/>
  <c r="AO277" i="2"/>
  <c r="AP277" i="2"/>
  <c r="AQ277" i="2"/>
  <c r="AR277" i="2"/>
  <c r="Y278" i="2"/>
  <c r="Z278" i="2"/>
  <c r="AA278" i="2"/>
  <c r="AB278" i="2"/>
  <c r="AC278" i="2"/>
  <c r="AD278" i="2"/>
  <c r="AE278" i="2"/>
  <c r="AF278" i="2"/>
  <c r="AG278" i="2"/>
  <c r="AH278" i="2"/>
  <c r="AI278" i="2"/>
  <c r="AJ278" i="2"/>
  <c r="AK278" i="2"/>
  <c r="AL278" i="2"/>
  <c r="AM278" i="2"/>
  <c r="AN278" i="2"/>
  <c r="AO278" i="2"/>
  <c r="AP278" i="2"/>
  <c r="AQ278" i="2"/>
  <c r="AR278" i="2"/>
  <c r="Y279" i="2"/>
  <c r="Z279" i="2"/>
  <c r="AA279" i="2"/>
  <c r="AB279" i="2"/>
  <c r="AC279" i="2"/>
  <c r="AD279" i="2"/>
  <c r="AE279" i="2"/>
  <c r="AF279" i="2"/>
  <c r="AG279" i="2"/>
  <c r="AH279" i="2"/>
  <c r="AI279" i="2"/>
  <c r="AJ279" i="2"/>
  <c r="AK279" i="2"/>
  <c r="AL279" i="2"/>
  <c r="AM279" i="2"/>
  <c r="AN279" i="2"/>
  <c r="AO279" i="2"/>
  <c r="AP279" i="2"/>
  <c r="AQ279" i="2"/>
  <c r="AR279" i="2"/>
  <c r="Y280" i="2"/>
  <c r="Z280" i="2"/>
  <c r="AA280" i="2"/>
  <c r="AB280" i="2"/>
  <c r="AC280" i="2"/>
  <c r="AD280" i="2"/>
  <c r="AE280" i="2"/>
  <c r="AF280" i="2"/>
  <c r="AG280" i="2"/>
  <c r="AH280" i="2"/>
  <c r="AI280" i="2"/>
  <c r="AJ280" i="2"/>
  <c r="AK280" i="2"/>
  <c r="AL280" i="2"/>
  <c r="AM280" i="2"/>
  <c r="AN280" i="2"/>
  <c r="AO280" i="2"/>
  <c r="AP280" i="2"/>
  <c r="AQ280" i="2"/>
  <c r="AR280" i="2"/>
  <c r="Y281" i="2"/>
  <c r="Z281" i="2"/>
  <c r="AA281" i="2"/>
  <c r="AB281" i="2"/>
  <c r="AC281" i="2"/>
  <c r="AD281" i="2"/>
  <c r="AE281" i="2"/>
  <c r="AF281" i="2"/>
  <c r="AG281" i="2"/>
  <c r="AH281" i="2"/>
  <c r="AI281" i="2"/>
  <c r="AJ281" i="2"/>
  <c r="AK281" i="2"/>
  <c r="AL281" i="2"/>
  <c r="AM281" i="2"/>
  <c r="AN281" i="2"/>
  <c r="AO281" i="2"/>
  <c r="AP281" i="2"/>
  <c r="AQ281" i="2"/>
  <c r="AR281" i="2"/>
  <c r="Y282" i="2"/>
  <c r="Z282" i="2"/>
  <c r="AA282" i="2"/>
  <c r="AB282" i="2"/>
  <c r="AC282" i="2"/>
  <c r="AD282" i="2"/>
  <c r="AE282" i="2"/>
  <c r="AF282" i="2"/>
  <c r="AG282" i="2"/>
  <c r="AH282" i="2"/>
  <c r="AI282" i="2"/>
  <c r="AJ282" i="2"/>
  <c r="AK282" i="2"/>
  <c r="AL282" i="2"/>
  <c r="AM282" i="2"/>
  <c r="AN282" i="2"/>
  <c r="AO282" i="2"/>
  <c r="AP282" i="2"/>
  <c r="AQ282" i="2"/>
  <c r="AR282" i="2"/>
  <c r="Y283" i="2"/>
  <c r="Z283" i="2"/>
  <c r="AA283" i="2"/>
  <c r="AB283" i="2"/>
  <c r="AC283" i="2"/>
  <c r="AD283" i="2"/>
  <c r="AE283" i="2"/>
  <c r="AF283" i="2"/>
  <c r="AG283" i="2"/>
  <c r="AH283" i="2"/>
  <c r="AI283" i="2"/>
  <c r="AJ283" i="2"/>
  <c r="AK283" i="2"/>
  <c r="AL283" i="2"/>
  <c r="AM283" i="2"/>
  <c r="AN283" i="2"/>
  <c r="AO283" i="2"/>
  <c r="AP283" i="2"/>
  <c r="AQ283" i="2"/>
  <c r="AR283" i="2"/>
  <c r="Y284" i="2"/>
  <c r="Z284" i="2"/>
  <c r="AA284" i="2"/>
  <c r="AB284" i="2"/>
  <c r="AC284" i="2"/>
  <c r="AD284" i="2"/>
  <c r="AE284" i="2"/>
  <c r="AF284" i="2"/>
  <c r="AG284" i="2"/>
  <c r="AH284" i="2"/>
  <c r="AI284" i="2"/>
  <c r="AJ284" i="2"/>
  <c r="AK284" i="2"/>
  <c r="AL284" i="2"/>
  <c r="AM284" i="2"/>
  <c r="AN284" i="2"/>
  <c r="AO284" i="2"/>
  <c r="AP284" i="2"/>
  <c r="AQ284" i="2"/>
  <c r="AR284" i="2"/>
  <c r="Y285" i="2"/>
  <c r="Z285" i="2"/>
  <c r="AA285" i="2"/>
  <c r="AB285" i="2"/>
  <c r="AC285" i="2"/>
  <c r="AD285" i="2"/>
  <c r="AE285" i="2"/>
  <c r="AF285" i="2"/>
  <c r="AG285" i="2"/>
  <c r="AH285" i="2"/>
  <c r="AI285" i="2"/>
  <c r="AJ285" i="2"/>
  <c r="AK285" i="2"/>
  <c r="AL285" i="2"/>
  <c r="AM285" i="2"/>
  <c r="AN285" i="2"/>
  <c r="AO285" i="2"/>
  <c r="AP285" i="2"/>
  <c r="AQ285" i="2"/>
  <c r="AR285" i="2"/>
  <c r="Y286" i="2"/>
  <c r="Z286" i="2"/>
  <c r="AA286" i="2"/>
  <c r="AB286" i="2"/>
  <c r="AC286" i="2"/>
  <c r="AD286" i="2"/>
  <c r="AE286" i="2"/>
  <c r="AF286" i="2"/>
  <c r="AG286" i="2"/>
  <c r="AH286" i="2"/>
  <c r="AI286" i="2"/>
  <c r="AJ286" i="2"/>
  <c r="AK286" i="2"/>
  <c r="AL286" i="2"/>
  <c r="AM286" i="2"/>
  <c r="AN286" i="2"/>
  <c r="AO286" i="2"/>
  <c r="AP286" i="2"/>
  <c r="AQ286" i="2"/>
  <c r="AR286" i="2"/>
  <c r="Y287" i="2"/>
  <c r="Z287" i="2"/>
  <c r="AA287" i="2"/>
  <c r="AB287" i="2"/>
  <c r="AC287" i="2"/>
  <c r="AD287" i="2"/>
  <c r="AE287" i="2"/>
  <c r="AF287" i="2"/>
  <c r="AG287" i="2"/>
  <c r="AH287" i="2"/>
  <c r="AI287" i="2"/>
  <c r="AJ287" i="2"/>
  <c r="AK287" i="2"/>
  <c r="AL287" i="2"/>
  <c r="AM287" i="2"/>
  <c r="AN287" i="2"/>
  <c r="AO287" i="2"/>
  <c r="AP287" i="2"/>
  <c r="AQ287" i="2"/>
  <c r="AR287" i="2"/>
  <c r="Y288" i="2"/>
  <c r="Z288" i="2"/>
  <c r="AA288" i="2"/>
  <c r="AB288" i="2"/>
  <c r="AC288" i="2"/>
  <c r="AD288" i="2"/>
  <c r="AE288" i="2"/>
  <c r="AF288" i="2"/>
  <c r="AG288" i="2"/>
  <c r="AH288" i="2"/>
  <c r="AI288" i="2"/>
  <c r="AJ288" i="2"/>
  <c r="AK288" i="2"/>
  <c r="AL288" i="2"/>
  <c r="AM288" i="2"/>
  <c r="AN288" i="2"/>
  <c r="AO288" i="2"/>
  <c r="AP288" i="2"/>
  <c r="AQ288" i="2"/>
  <c r="AR288" i="2"/>
  <c r="Y289" i="2"/>
  <c r="Z289" i="2"/>
  <c r="AA289" i="2"/>
  <c r="AB289" i="2"/>
  <c r="AC289" i="2"/>
  <c r="AD289" i="2"/>
  <c r="AE289" i="2"/>
  <c r="AF289" i="2"/>
  <c r="AG289" i="2"/>
  <c r="AH289" i="2"/>
  <c r="AI289" i="2"/>
  <c r="AJ289" i="2"/>
  <c r="AK289" i="2"/>
  <c r="AL289" i="2"/>
  <c r="AM289" i="2"/>
  <c r="AN289" i="2"/>
  <c r="AO289" i="2"/>
  <c r="AP289" i="2"/>
  <c r="AQ289" i="2"/>
  <c r="AR289" i="2"/>
  <c r="Y290" i="2"/>
  <c r="Z290" i="2"/>
  <c r="AA290" i="2"/>
  <c r="AB290" i="2"/>
  <c r="AC290" i="2"/>
  <c r="AD290" i="2"/>
  <c r="AE290" i="2"/>
  <c r="AF290" i="2"/>
  <c r="AG290" i="2"/>
  <c r="AH290" i="2"/>
  <c r="AI290" i="2"/>
  <c r="AJ290" i="2"/>
  <c r="AK290" i="2"/>
  <c r="AL290" i="2"/>
  <c r="AM290" i="2"/>
  <c r="AN290" i="2"/>
  <c r="AO290" i="2"/>
  <c r="AP290" i="2"/>
  <c r="AQ290" i="2"/>
  <c r="AR290" i="2"/>
  <c r="Y291" i="2"/>
  <c r="Z291" i="2"/>
  <c r="AA291" i="2"/>
  <c r="AB291" i="2"/>
  <c r="AC291" i="2"/>
  <c r="AD291" i="2"/>
  <c r="AE291" i="2"/>
  <c r="AF291" i="2"/>
  <c r="AG291" i="2"/>
  <c r="AH291" i="2"/>
  <c r="AI291" i="2"/>
  <c r="AJ291" i="2"/>
  <c r="AK291" i="2"/>
  <c r="AL291" i="2"/>
  <c r="AM291" i="2"/>
  <c r="AN291" i="2"/>
  <c r="AO291" i="2"/>
  <c r="AP291" i="2"/>
  <c r="AQ291" i="2"/>
  <c r="AR291" i="2"/>
  <c r="Y292" i="2"/>
  <c r="Z292" i="2"/>
  <c r="AA292" i="2"/>
  <c r="AB292" i="2"/>
  <c r="AC292" i="2"/>
  <c r="AD292" i="2"/>
  <c r="AE292" i="2"/>
  <c r="AF292" i="2"/>
  <c r="AG292" i="2"/>
  <c r="AH292" i="2"/>
  <c r="AI292" i="2"/>
  <c r="AJ292" i="2"/>
  <c r="AK292" i="2"/>
  <c r="AL292" i="2"/>
  <c r="AM292" i="2"/>
  <c r="AN292" i="2"/>
  <c r="AO292" i="2"/>
  <c r="AP292" i="2"/>
  <c r="AQ292" i="2"/>
  <c r="AR292" i="2"/>
  <c r="Y293" i="2"/>
  <c r="Z293" i="2"/>
  <c r="AA293" i="2"/>
  <c r="AB293" i="2"/>
  <c r="AC293" i="2"/>
  <c r="AD293" i="2"/>
  <c r="AE293" i="2"/>
  <c r="AF293" i="2"/>
  <c r="AG293" i="2"/>
  <c r="AH293" i="2"/>
  <c r="AI293" i="2"/>
  <c r="AJ293" i="2"/>
  <c r="AK293" i="2"/>
  <c r="AL293" i="2"/>
  <c r="AM293" i="2"/>
  <c r="AN293" i="2"/>
  <c r="AO293" i="2"/>
  <c r="AP293" i="2"/>
  <c r="AQ293" i="2"/>
  <c r="AR293" i="2"/>
  <c r="Y294" i="2"/>
  <c r="Z294" i="2"/>
  <c r="AA294" i="2"/>
  <c r="AB294" i="2"/>
  <c r="AC294" i="2"/>
  <c r="AD294" i="2"/>
  <c r="AE294" i="2"/>
  <c r="AF294" i="2"/>
  <c r="AG294" i="2"/>
  <c r="AH294" i="2"/>
  <c r="AI294" i="2"/>
  <c r="AJ294" i="2"/>
  <c r="AK294" i="2"/>
  <c r="AL294" i="2"/>
  <c r="AM294" i="2"/>
  <c r="AN294" i="2"/>
  <c r="AO294" i="2"/>
  <c r="AP294" i="2"/>
  <c r="AQ294" i="2"/>
  <c r="AR294" i="2"/>
  <c r="Y295" i="2"/>
  <c r="Z295" i="2"/>
  <c r="AA295" i="2"/>
  <c r="AB295" i="2"/>
  <c r="AC295" i="2"/>
  <c r="AD295" i="2"/>
  <c r="AE295" i="2"/>
  <c r="AF295" i="2"/>
  <c r="AG295" i="2"/>
  <c r="AH295" i="2"/>
  <c r="AI295" i="2"/>
  <c r="AJ295" i="2"/>
  <c r="AK295" i="2"/>
  <c r="AL295" i="2"/>
  <c r="AM295" i="2"/>
  <c r="AN295" i="2"/>
  <c r="AO295" i="2"/>
  <c r="AP295" i="2"/>
  <c r="AQ295" i="2"/>
  <c r="AR295" i="2"/>
  <c r="Y296" i="2"/>
  <c r="Z296" i="2"/>
  <c r="AA296" i="2"/>
  <c r="AB296" i="2"/>
  <c r="AC296" i="2"/>
  <c r="AD296" i="2"/>
  <c r="AE296" i="2"/>
  <c r="AF296" i="2"/>
  <c r="AG296" i="2"/>
  <c r="AH296" i="2"/>
  <c r="AI296" i="2"/>
  <c r="AJ296" i="2"/>
  <c r="AK296" i="2"/>
  <c r="AL296" i="2"/>
  <c r="AM296" i="2"/>
  <c r="AN296" i="2"/>
  <c r="AO296" i="2"/>
  <c r="AP296" i="2"/>
  <c r="AQ296" i="2"/>
  <c r="AR296" i="2"/>
  <c r="Y297" i="2"/>
  <c r="Z297" i="2"/>
  <c r="AA297" i="2"/>
  <c r="AB297" i="2"/>
  <c r="AC297" i="2"/>
  <c r="AD297" i="2"/>
  <c r="AE297" i="2"/>
  <c r="AF297" i="2"/>
  <c r="AG297" i="2"/>
  <c r="AH297" i="2"/>
  <c r="AI297" i="2"/>
  <c r="AJ297" i="2"/>
  <c r="AK297" i="2"/>
  <c r="AL297" i="2"/>
  <c r="AM297" i="2"/>
  <c r="AN297" i="2"/>
  <c r="AO297" i="2"/>
  <c r="AP297" i="2"/>
  <c r="AQ297" i="2"/>
  <c r="AR297" i="2"/>
  <c r="Y298" i="2"/>
  <c r="Z298" i="2"/>
  <c r="AA298" i="2"/>
  <c r="AB298" i="2"/>
  <c r="AC298" i="2"/>
  <c r="AD298" i="2"/>
  <c r="AE298" i="2"/>
  <c r="AF298" i="2"/>
  <c r="AG298" i="2"/>
  <c r="AH298" i="2"/>
  <c r="AI298" i="2"/>
  <c r="AJ298" i="2"/>
  <c r="AK298" i="2"/>
  <c r="AL298" i="2"/>
  <c r="AM298" i="2"/>
  <c r="AN298" i="2"/>
  <c r="AO298" i="2"/>
  <c r="AP298" i="2"/>
  <c r="AQ298" i="2"/>
  <c r="AR298" i="2"/>
  <c r="Y299" i="2"/>
  <c r="Z299" i="2"/>
  <c r="AA299" i="2"/>
  <c r="AB299" i="2"/>
  <c r="AC299" i="2"/>
  <c r="AD299" i="2"/>
  <c r="AE299" i="2"/>
  <c r="AF299" i="2"/>
  <c r="AG299" i="2"/>
  <c r="AH299" i="2"/>
  <c r="AI299" i="2"/>
  <c r="AJ299" i="2"/>
  <c r="AK299" i="2"/>
  <c r="AL299" i="2"/>
  <c r="AM299" i="2"/>
  <c r="AN299" i="2"/>
  <c r="AO299" i="2"/>
  <c r="AP299" i="2"/>
  <c r="AQ299" i="2"/>
  <c r="AR299" i="2"/>
  <c r="Y300" i="2"/>
  <c r="Z300" i="2"/>
  <c r="AA300" i="2"/>
  <c r="AB300" i="2"/>
  <c r="AC300" i="2"/>
  <c r="AD300" i="2"/>
  <c r="AE300" i="2"/>
  <c r="AF300" i="2"/>
  <c r="AG300" i="2"/>
  <c r="AH300" i="2"/>
  <c r="AI300" i="2"/>
  <c r="AJ300" i="2"/>
  <c r="AK300" i="2"/>
  <c r="AL300" i="2"/>
  <c r="AM300" i="2"/>
  <c r="AN300" i="2"/>
  <c r="AO300" i="2"/>
  <c r="AP300" i="2"/>
  <c r="AQ300" i="2"/>
  <c r="AR300" i="2"/>
  <c r="Y301" i="2"/>
  <c r="Z301" i="2"/>
  <c r="AA301" i="2"/>
  <c r="AB301" i="2"/>
  <c r="AC301" i="2"/>
  <c r="AD301" i="2"/>
  <c r="AE301" i="2"/>
  <c r="AF301" i="2"/>
  <c r="AG301" i="2"/>
  <c r="AH301" i="2"/>
  <c r="AI301" i="2"/>
  <c r="AJ301" i="2"/>
  <c r="AK301" i="2"/>
  <c r="AL301" i="2"/>
  <c r="AM301" i="2"/>
  <c r="AN301" i="2"/>
  <c r="AO301" i="2"/>
  <c r="AP301" i="2"/>
  <c r="AQ301" i="2"/>
  <c r="AR301" i="2"/>
  <c r="Y302" i="2"/>
  <c r="Z302" i="2"/>
  <c r="AA302" i="2"/>
  <c r="AB302" i="2"/>
  <c r="AC302" i="2"/>
  <c r="AD302" i="2"/>
  <c r="AE302" i="2"/>
  <c r="AF302" i="2"/>
  <c r="AG302" i="2"/>
  <c r="AH302" i="2"/>
  <c r="AI302" i="2"/>
  <c r="AJ302" i="2"/>
  <c r="AK302" i="2"/>
  <c r="AL302" i="2"/>
  <c r="AM302" i="2"/>
  <c r="AN302" i="2"/>
  <c r="AO302" i="2"/>
  <c r="AP302" i="2"/>
  <c r="AQ302" i="2"/>
  <c r="AR302" i="2"/>
  <c r="Y303" i="2"/>
  <c r="Z303" i="2"/>
  <c r="AA303" i="2"/>
  <c r="AB303" i="2"/>
  <c r="AC303" i="2"/>
  <c r="AD303" i="2"/>
  <c r="AE303" i="2"/>
  <c r="AF303" i="2"/>
  <c r="AG303" i="2"/>
  <c r="AH303" i="2"/>
  <c r="AI303" i="2"/>
  <c r="AJ303" i="2"/>
  <c r="AK303" i="2"/>
  <c r="AL303" i="2"/>
  <c r="AM303" i="2"/>
  <c r="AN303" i="2"/>
  <c r="AO303" i="2"/>
  <c r="AP303" i="2"/>
  <c r="AQ303" i="2"/>
  <c r="AR303" i="2"/>
  <c r="Y304" i="2"/>
  <c r="Z304" i="2"/>
  <c r="AA304" i="2"/>
  <c r="AB304" i="2"/>
  <c r="AC304" i="2"/>
  <c r="AD304" i="2"/>
  <c r="AE304" i="2"/>
  <c r="AF304" i="2"/>
  <c r="AG304" i="2"/>
  <c r="AH304" i="2"/>
  <c r="AI304" i="2"/>
  <c r="AJ304" i="2"/>
  <c r="AK304" i="2"/>
  <c r="AL304" i="2"/>
  <c r="AM304" i="2"/>
  <c r="AN304" i="2"/>
  <c r="AO304" i="2"/>
  <c r="AP304" i="2"/>
  <c r="AQ304" i="2"/>
  <c r="AR304" i="2"/>
  <c r="Y305" i="2"/>
  <c r="Z305" i="2"/>
  <c r="AA305" i="2"/>
  <c r="AB305" i="2"/>
  <c r="AC305" i="2"/>
  <c r="AD305" i="2"/>
  <c r="AE305" i="2"/>
  <c r="AF305" i="2"/>
  <c r="AG305" i="2"/>
  <c r="AH305" i="2"/>
  <c r="AI305" i="2"/>
  <c r="AJ305" i="2"/>
  <c r="AK305" i="2"/>
  <c r="AL305" i="2"/>
  <c r="AM305" i="2"/>
  <c r="AN305" i="2"/>
  <c r="AO305" i="2"/>
  <c r="AP305" i="2"/>
  <c r="AQ305" i="2"/>
  <c r="AR305" i="2"/>
  <c r="Y306" i="2"/>
  <c r="Z306" i="2"/>
  <c r="AA306" i="2"/>
  <c r="AB306" i="2"/>
  <c r="AC306" i="2"/>
  <c r="AD306" i="2"/>
  <c r="AE306" i="2"/>
  <c r="AF306" i="2"/>
  <c r="AG306" i="2"/>
  <c r="AH306" i="2"/>
  <c r="AI306" i="2"/>
  <c r="AJ306" i="2"/>
  <c r="AK306" i="2"/>
  <c r="AL306" i="2"/>
  <c r="AM306" i="2"/>
  <c r="AN306" i="2"/>
  <c r="AO306" i="2"/>
  <c r="AP306" i="2"/>
  <c r="AQ306" i="2"/>
  <c r="AR306" i="2"/>
  <c r="Y307" i="2"/>
  <c r="Z307" i="2"/>
  <c r="AA307" i="2"/>
  <c r="AB307" i="2"/>
  <c r="AC307" i="2"/>
  <c r="AD307" i="2"/>
  <c r="AE307" i="2"/>
  <c r="AF307" i="2"/>
  <c r="AG307" i="2"/>
  <c r="AH307" i="2"/>
  <c r="AI307" i="2"/>
  <c r="AJ307" i="2"/>
  <c r="AK307" i="2"/>
  <c r="AL307" i="2"/>
  <c r="AM307" i="2"/>
  <c r="AN307" i="2"/>
  <c r="AO307" i="2"/>
  <c r="AP307" i="2"/>
  <c r="AQ307" i="2"/>
  <c r="AR307" i="2"/>
  <c r="Y308" i="2"/>
  <c r="Z308" i="2"/>
  <c r="AA308" i="2"/>
  <c r="AB308" i="2"/>
  <c r="AC308" i="2"/>
  <c r="AD308" i="2"/>
  <c r="AE308" i="2"/>
  <c r="AF308" i="2"/>
  <c r="AG308" i="2"/>
  <c r="AH308" i="2"/>
  <c r="AI308" i="2"/>
  <c r="AJ308" i="2"/>
  <c r="AK308" i="2"/>
  <c r="AL308" i="2"/>
  <c r="AM308" i="2"/>
  <c r="AN308" i="2"/>
  <c r="AO308" i="2"/>
  <c r="AP308" i="2"/>
  <c r="AQ308" i="2"/>
  <c r="AR308" i="2"/>
  <c r="Y309" i="2"/>
  <c r="Z309" i="2"/>
  <c r="AA309" i="2"/>
  <c r="AB309" i="2"/>
  <c r="AC309" i="2"/>
  <c r="AD309" i="2"/>
  <c r="AE309" i="2"/>
  <c r="AF309" i="2"/>
  <c r="AG309" i="2"/>
  <c r="AH309" i="2"/>
  <c r="AI309" i="2"/>
  <c r="AJ309" i="2"/>
  <c r="AK309" i="2"/>
  <c r="AL309" i="2"/>
  <c r="AM309" i="2"/>
  <c r="AN309" i="2"/>
  <c r="AO309" i="2"/>
  <c r="AP309" i="2"/>
  <c r="AQ309" i="2"/>
  <c r="AR309" i="2"/>
  <c r="Y310" i="2"/>
  <c r="Z310" i="2"/>
  <c r="AA310" i="2"/>
  <c r="AB310" i="2"/>
  <c r="AC310" i="2"/>
  <c r="AD310" i="2"/>
  <c r="AE310" i="2"/>
  <c r="AF310" i="2"/>
  <c r="AG310" i="2"/>
  <c r="AH310" i="2"/>
  <c r="AI310" i="2"/>
  <c r="AJ310" i="2"/>
  <c r="AK310" i="2"/>
  <c r="AL310" i="2"/>
  <c r="AM310" i="2"/>
  <c r="AN310" i="2"/>
  <c r="AO310" i="2"/>
  <c r="AP310" i="2"/>
  <c r="AQ310" i="2"/>
  <c r="AR310" i="2"/>
  <c r="Y311" i="2"/>
  <c r="Z311" i="2"/>
  <c r="AA311" i="2"/>
  <c r="AB311" i="2"/>
  <c r="AC311" i="2"/>
  <c r="AD311" i="2"/>
  <c r="AE311" i="2"/>
  <c r="AF311" i="2"/>
  <c r="AG311" i="2"/>
  <c r="AH311" i="2"/>
  <c r="AI311" i="2"/>
  <c r="AJ311" i="2"/>
  <c r="AK311" i="2"/>
  <c r="AL311" i="2"/>
  <c r="AM311" i="2"/>
  <c r="AN311" i="2"/>
  <c r="AO311" i="2"/>
  <c r="AP311" i="2"/>
  <c r="AQ311" i="2"/>
  <c r="AR311" i="2"/>
  <c r="Y312" i="2"/>
  <c r="Z312" i="2"/>
  <c r="AA312" i="2"/>
  <c r="AB312" i="2"/>
  <c r="AC312" i="2"/>
  <c r="AD312" i="2"/>
  <c r="AE312" i="2"/>
  <c r="AF312" i="2"/>
  <c r="AG312" i="2"/>
  <c r="AH312" i="2"/>
  <c r="AI312" i="2"/>
  <c r="AJ312" i="2"/>
  <c r="AK312" i="2"/>
  <c r="AL312" i="2"/>
  <c r="AM312" i="2"/>
  <c r="AN312" i="2"/>
  <c r="AO312" i="2"/>
  <c r="AP312" i="2"/>
  <c r="AQ312" i="2"/>
  <c r="AR312" i="2"/>
  <c r="Y313" i="2"/>
  <c r="Z313" i="2"/>
  <c r="AA313" i="2"/>
  <c r="AB313" i="2"/>
  <c r="AC313" i="2"/>
  <c r="AD313" i="2"/>
  <c r="AE313" i="2"/>
  <c r="AF313" i="2"/>
  <c r="AG313" i="2"/>
  <c r="AH313" i="2"/>
  <c r="AI313" i="2"/>
  <c r="AJ313" i="2"/>
  <c r="AK313" i="2"/>
  <c r="AL313" i="2"/>
  <c r="AM313" i="2"/>
  <c r="AN313" i="2"/>
  <c r="AO313" i="2"/>
  <c r="AP313" i="2"/>
  <c r="AQ313" i="2"/>
  <c r="AR313" i="2"/>
  <c r="Y314" i="2"/>
  <c r="Z314" i="2"/>
  <c r="AA314" i="2"/>
  <c r="AB314" i="2"/>
  <c r="AC314" i="2"/>
  <c r="AD314" i="2"/>
  <c r="AE314" i="2"/>
  <c r="AF314" i="2"/>
  <c r="AG314" i="2"/>
  <c r="AH314" i="2"/>
  <c r="AI314" i="2"/>
  <c r="AJ314" i="2"/>
  <c r="AK314" i="2"/>
  <c r="AL314" i="2"/>
  <c r="AM314" i="2"/>
  <c r="AN314" i="2"/>
  <c r="AO314" i="2"/>
  <c r="AP314" i="2"/>
  <c r="AQ314" i="2"/>
  <c r="AR314" i="2"/>
  <c r="Y315" i="2"/>
  <c r="Z315" i="2"/>
  <c r="AA315" i="2"/>
  <c r="AB315" i="2"/>
  <c r="AC315" i="2"/>
  <c r="AD315" i="2"/>
  <c r="AE315" i="2"/>
  <c r="AF315" i="2"/>
  <c r="AG315" i="2"/>
  <c r="AH315" i="2"/>
  <c r="AI315" i="2"/>
  <c r="AJ315" i="2"/>
  <c r="AK315" i="2"/>
  <c r="AL315" i="2"/>
  <c r="AM315" i="2"/>
  <c r="AN315" i="2"/>
  <c r="AO315" i="2"/>
  <c r="AP315" i="2"/>
  <c r="AQ315" i="2"/>
  <c r="AR315" i="2"/>
  <c r="Y316" i="2"/>
  <c r="Z316" i="2"/>
  <c r="AA316" i="2"/>
  <c r="AB316" i="2"/>
  <c r="AC316" i="2"/>
  <c r="AD316" i="2"/>
  <c r="AE316" i="2"/>
  <c r="AF316" i="2"/>
  <c r="AG316" i="2"/>
  <c r="AH316" i="2"/>
  <c r="AI316" i="2"/>
  <c r="AJ316" i="2"/>
  <c r="AK316" i="2"/>
  <c r="AL316" i="2"/>
  <c r="AM316" i="2"/>
  <c r="AN316" i="2"/>
  <c r="AO316" i="2"/>
  <c r="AP316" i="2"/>
  <c r="AQ316" i="2"/>
  <c r="AR316" i="2"/>
  <c r="Y317" i="2"/>
  <c r="Z317" i="2"/>
  <c r="AA317" i="2"/>
  <c r="AB317" i="2"/>
  <c r="AC317" i="2"/>
  <c r="AD317" i="2"/>
  <c r="AE317" i="2"/>
  <c r="AF317" i="2"/>
  <c r="AG317" i="2"/>
  <c r="AH317" i="2"/>
  <c r="AI317" i="2"/>
  <c r="AJ317" i="2"/>
  <c r="AK317" i="2"/>
  <c r="AL317" i="2"/>
  <c r="AM317" i="2"/>
  <c r="AN317" i="2"/>
  <c r="AO317" i="2"/>
  <c r="AP317" i="2"/>
  <c r="AQ317" i="2"/>
  <c r="AR317" i="2"/>
  <c r="Y318" i="2"/>
  <c r="Z318" i="2"/>
  <c r="AA318" i="2"/>
  <c r="AB318" i="2"/>
  <c r="AC318" i="2"/>
  <c r="AD318" i="2"/>
  <c r="AE318" i="2"/>
  <c r="AF318" i="2"/>
  <c r="AG318" i="2"/>
  <c r="AH318" i="2"/>
  <c r="AI318" i="2"/>
  <c r="AJ318" i="2"/>
  <c r="AK318" i="2"/>
  <c r="AL318" i="2"/>
  <c r="AM318" i="2"/>
  <c r="AN318" i="2"/>
  <c r="AO318" i="2"/>
  <c r="AP318" i="2"/>
  <c r="AQ318" i="2"/>
  <c r="AR318" i="2"/>
  <c r="Y319" i="2"/>
  <c r="Z319" i="2"/>
  <c r="AA319" i="2"/>
  <c r="AB319" i="2"/>
  <c r="AC319" i="2"/>
  <c r="AD319" i="2"/>
  <c r="AE319" i="2"/>
  <c r="AF319" i="2"/>
  <c r="AG319" i="2"/>
  <c r="AH319" i="2"/>
  <c r="AI319" i="2"/>
  <c r="AJ319" i="2"/>
  <c r="AK319" i="2"/>
  <c r="AL319" i="2"/>
  <c r="AM319" i="2"/>
  <c r="AN319" i="2"/>
  <c r="AO319" i="2"/>
  <c r="AP319" i="2"/>
  <c r="AQ319" i="2"/>
  <c r="AR319" i="2"/>
  <c r="Y320" i="2"/>
  <c r="Z320" i="2"/>
  <c r="AA320" i="2"/>
  <c r="AB320" i="2"/>
  <c r="AC320" i="2"/>
  <c r="AD320" i="2"/>
  <c r="AE320" i="2"/>
  <c r="AF320" i="2"/>
  <c r="AG320" i="2"/>
  <c r="AH320" i="2"/>
  <c r="AI320" i="2"/>
  <c r="AJ320" i="2"/>
  <c r="AK320" i="2"/>
  <c r="AL320" i="2"/>
  <c r="AM320" i="2"/>
  <c r="AN320" i="2"/>
  <c r="AO320" i="2"/>
  <c r="AP320" i="2"/>
  <c r="AQ320" i="2"/>
  <c r="AR320" i="2"/>
  <c r="Y321" i="2"/>
  <c r="Z321" i="2"/>
  <c r="AA321" i="2"/>
  <c r="AB321" i="2"/>
  <c r="AC321" i="2"/>
  <c r="AD321" i="2"/>
  <c r="AE321" i="2"/>
  <c r="AF321" i="2"/>
  <c r="AG321" i="2"/>
  <c r="AH321" i="2"/>
  <c r="AI321" i="2"/>
  <c r="AJ321" i="2"/>
  <c r="AK321" i="2"/>
  <c r="AL321" i="2"/>
  <c r="AM321" i="2"/>
  <c r="AN321" i="2"/>
  <c r="AO321" i="2"/>
  <c r="AP321" i="2"/>
  <c r="AQ321" i="2"/>
  <c r="AR321" i="2"/>
  <c r="Y322" i="2"/>
  <c r="Z322" i="2"/>
  <c r="AA322" i="2"/>
  <c r="AB322" i="2"/>
  <c r="AC322" i="2"/>
  <c r="AD322" i="2"/>
  <c r="AE322" i="2"/>
  <c r="AF322" i="2"/>
  <c r="AG322" i="2"/>
  <c r="AH322" i="2"/>
  <c r="AI322" i="2"/>
  <c r="AJ322" i="2"/>
  <c r="AK322" i="2"/>
  <c r="AL322" i="2"/>
  <c r="AM322" i="2"/>
  <c r="AN322" i="2"/>
  <c r="AO322" i="2"/>
  <c r="AP322" i="2"/>
  <c r="AQ322" i="2"/>
  <c r="AR322" i="2"/>
  <c r="Y323" i="2"/>
  <c r="Z323" i="2"/>
  <c r="AA323" i="2"/>
  <c r="AB323" i="2"/>
  <c r="AC323" i="2"/>
  <c r="AD323" i="2"/>
  <c r="AE323" i="2"/>
  <c r="AF323" i="2"/>
  <c r="AG323" i="2"/>
  <c r="AH323" i="2"/>
  <c r="AI323" i="2"/>
  <c r="AJ323" i="2"/>
  <c r="AK323" i="2"/>
  <c r="AL323" i="2"/>
  <c r="AM323" i="2"/>
  <c r="AN323" i="2"/>
  <c r="AO323" i="2"/>
  <c r="AP323" i="2"/>
  <c r="AQ323" i="2"/>
  <c r="AR323" i="2"/>
  <c r="Y324" i="2"/>
  <c r="Z324" i="2"/>
  <c r="AA324" i="2"/>
  <c r="AB324" i="2"/>
  <c r="AC324" i="2"/>
  <c r="AD324" i="2"/>
  <c r="AE324" i="2"/>
  <c r="AF324" i="2"/>
  <c r="AG324" i="2"/>
  <c r="AH324" i="2"/>
  <c r="AI324" i="2"/>
  <c r="AJ324" i="2"/>
  <c r="AK324" i="2"/>
  <c r="AL324" i="2"/>
  <c r="AM324" i="2"/>
  <c r="AN324" i="2"/>
  <c r="AO324" i="2"/>
  <c r="AP324" i="2"/>
  <c r="AQ324" i="2"/>
  <c r="AR324" i="2"/>
  <c r="Y325" i="2"/>
  <c r="Z325" i="2"/>
  <c r="AA325" i="2"/>
  <c r="AB325" i="2"/>
  <c r="AC325" i="2"/>
  <c r="AD325" i="2"/>
  <c r="AE325" i="2"/>
  <c r="AF325" i="2"/>
  <c r="AG325" i="2"/>
  <c r="AH325" i="2"/>
  <c r="AI325" i="2"/>
  <c r="AJ325" i="2"/>
  <c r="AK325" i="2"/>
  <c r="AL325" i="2"/>
  <c r="AM325" i="2"/>
  <c r="AN325" i="2"/>
  <c r="AO325" i="2"/>
  <c r="AP325" i="2"/>
  <c r="AQ325" i="2"/>
  <c r="AR325" i="2"/>
  <c r="Y326" i="2"/>
  <c r="Z326" i="2"/>
  <c r="AA326" i="2"/>
  <c r="AB326" i="2"/>
  <c r="AC326" i="2"/>
  <c r="AD326" i="2"/>
  <c r="AE326" i="2"/>
  <c r="AF326" i="2"/>
  <c r="AG326" i="2"/>
  <c r="AH326" i="2"/>
  <c r="AI326" i="2"/>
  <c r="AJ326" i="2"/>
  <c r="AK326" i="2"/>
  <c r="AL326" i="2"/>
  <c r="AM326" i="2"/>
  <c r="AN326" i="2"/>
  <c r="AO326" i="2"/>
  <c r="AP326" i="2"/>
  <c r="AQ326" i="2"/>
  <c r="AR326" i="2"/>
  <c r="Y327" i="2"/>
  <c r="Z327" i="2"/>
  <c r="AA327" i="2"/>
  <c r="AB327" i="2"/>
  <c r="AC327" i="2"/>
  <c r="AD327" i="2"/>
  <c r="AE327" i="2"/>
  <c r="AF327" i="2"/>
  <c r="AG327" i="2"/>
  <c r="AH327" i="2"/>
  <c r="AI327" i="2"/>
  <c r="AJ327" i="2"/>
  <c r="AK327" i="2"/>
  <c r="AL327" i="2"/>
  <c r="AM327" i="2"/>
  <c r="AN327" i="2"/>
  <c r="AO327" i="2"/>
  <c r="AP327" i="2"/>
  <c r="AQ327" i="2"/>
  <c r="AR327" i="2"/>
  <c r="Y328" i="2"/>
  <c r="Z328" i="2"/>
  <c r="AA328" i="2"/>
  <c r="AB328" i="2"/>
  <c r="AC328" i="2"/>
  <c r="AD328" i="2"/>
  <c r="AE328" i="2"/>
  <c r="AF328" i="2"/>
  <c r="AG328" i="2"/>
  <c r="AH328" i="2"/>
  <c r="AI328" i="2"/>
  <c r="AJ328" i="2"/>
  <c r="AK328" i="2"/>
  <c r="AL328" i="2"/>
  <c r="AM328" i="2"/>
  <c r="AN328" i="2"/>
  <c r="AO328" i="2"/>
  <c r="AP328" i="2"/>
  <c r="AQ328" i="2"/>
  <c r="AR328" i="2"/>
  <c r="Y329" i="2"/>
  <c r="Z329" i="2"/>
  <c r="AA329" i="2"/>
  <c r="AB329" i="2"/>
  <c r="AC329" i="2"/>
  <c r="AD329" i="2"/>
  <c r="AE329" i="2"/>
  <c r="AF329" i="2"/>
  <c r="AG329" i="2"/>
  <c r="AH329" i="2"/>
  <c r="AI329" i="2"/>
  <c r="AJ329" i="2"/>
  <c r="AK329" i="2"/>
  <c r="AL329" i="2"/>
  <c r="AM329" i="2"/>
  <c r="AN329" i="2"/>
  <c r="AO329" i="2"/>
  <c r="AP329" i="2"/>
  <c r="AQ329" i="2"/>
  <c r="AR329" i="2"/>
  <c r="Y330" i="2"/>
  <c r="Z330" i="2"/>
  <c r="AA330" i="2"/>
  <c r="AB330" i="2"/>
  <c r="AC330" i="2"/>
  <c r="AD330" i="2"/>
  <c r="AE330" i="2"/>
  <c r="AF330" i="2"/>
  <c r="AG330" i="2"/>
  <c r="AH330" i="2"/>
  <c r="AI330" i="2"/>
  <c r="AJ330" i="2"/>
  <c r="AK330" i="2"/>
  <c r="AL330" i="2"/>
  <c r="AM330" i="2"/>
  <c r="AN330" i="2"/>
  <c r="AO330" i="2"/>
  <c r="AP330" i="2"/>
  <c r="AQ330" i="2"/>
  <c r="AR330" i="2"/>
  <c r="Y331" i="2"/>
  <c r="Z331" i="2"/>
  <c r="AA331" i="2"/>
  <c r="AB331" i="2"/>
  <c r="AC331" i="2"/>
  <c r="AD331" i="2"/>
  <c r="AE331" i="2"/>
  <c r="AF331" i="2"/>
  <c r="AG331" i="2"/>
  <c r="AH331" i="2"/>
  <c r="AI331" i="2"/>
  <c r="AJ331" i="2"/>
  <c r="AK331" i="2"/>
  <c r="AL331" i="2"/>
  <c r="AM331" i="2"/>
  <c r="AN331" i="2"/>
  <c r="AO331" i="2"/>
  <c r="AP331" i="2"/>
  <c r="AQ331" i="2"/>
  <c r="AR331" i="2"/>
  <c r="Y332" i="2"/>
  <c r="Z332" i="2"/>
  <c r="AA332" i="2"/>
  <c r="AB332" i="2"/>
  <c r="AC332" i="2"/>
  <c r="AD332" i="2"/>
  <c r="AE332" i="2"/>
  <c r="AF332" i="2"/>
  <c r="AG332" i="2"/>
  <c r="AH332" i="2"/>
  <c r="AI332" i="2"/>
  <c r="AJ332" i="2"/>
  <c r="AK332" i="2"/>
  <c r="AL332" i="2"/>
  <c r="AM332" i="2"/>
  <c r="AN332" i="2"/>
  <c r="AO332" i="2"/>
  <c r="AP332" i="2"/>
  <c r="AQ332" i="2"/>
  <c r="AR332" i="2"/>
  <c r="Y333" i="2"/>
  <c r="Z333" i="2"/>
  <c r="AA333" i="2"/>
  <c r="AB333" i="2"/>
  <c r="AC333" i="2"/>
  <c r="AD333" i="2"/>
  <c r="AE333" i="2"/>
  <c r="AF333" i="2"/>
  <c r="AG333" i="2"/>
  <c r="AH333" i="2"/>
  <c r="AI333" i="2"/>
  <c r="AJ333" i="2"/>
  <c r="AK333" i="2"/>
  <c r="AL333" i="2"/>
  <c r="AM333" i="2"/>
  <c r="AN333" i="2"/>
  <c r="AO333" i="2"/>
  <c r="AP333" i="2"/>
  <c r="AQ333" i="2"/>
  <c r="AR333" i="2"/>
  <c r="Y334" i="2"/>
  <c r="Z334" i="2"/>
  <c r="AA334" i="2"/>
  <c r="AB334" i="2"/>
  <c r="AC334" i="2"/>
  <c r="AD334" i="2"/>
  <c r="AE334" i="2"/>
  <c r="AF334" i="2"/>
  <c r="AG334" i="2"/>
  <c r="AH334" i="2"/>
  <c r="AI334" i="2"/>
  <c r="AJ334" i="2"/>
  <c r="AK334" i="2"/>
  <c r="AL334" i="2"/>
  <c r="AM334" i="2"/>
  <c r="AN334" i="2"/>
  <c r="AO334" i="2"/>
  <c r="AP334" i="2"/>
  <c r="AQ334" i="2"/>
  <c r="AR334" i="2"/>
  <c r="Y335" i="2"/>
  <c r="Z335" i="2"/>
  <c r="AA335" i="2"/>
  <c r="AB335" i="2"/>
  <c r="AC335" i="2"/>
  <c r="AD335" i="2"/>
  <c r="AE335" i="2"/>
  <c r="AF335" i="2"/>
  <c r="AG335" i="2"/>
  <c r="AH335" i="2"/>
  <c r="AI335" i="2"/>
  <c r="AJ335" i="2"/>
  <c r="AK335" i="2"/>
  <c r="AL335" i="2"/>
  <c r="AM335" i="2"/>
  <c r="AN335" i="2"/>
  <c r="AO335" i="2"/>
  <c r="AP335" i="2"/>
  <c r="AQ335" i="2"/>
  <c r="AR335" i="2"/>
  <c r="Y336" i="2"/>
  <c r="Z336" i="2"/>
  <c r="AA336" i="2"/>
  <c r="AB336" i="2"/>
  <c r="AC336" i="2"/>
  <c r="AD336" i="2"/>
  <c r="AE336" i="2"/>
  <c r="AF336" i="2"/>
  <c r="AG336" i="2"/>
  <c r="AH336" i="2"/>
  <c r="AI336" i="2"/>
  <c r="AJ336" i="2"/>
  <c r="AK336" i="2"/>
  <c r="AL336" i="2"/>
  <c r="AM336" i="2"/>
  <c r="AN336" i="2"/>
  <c r="AO336" i="2"/>
  <c r="AP336" i="2"/>
  <c r="AQ336" i="2"/>
  <c r="AR336" i="2"/>
  <c r="Y337" i="2"/>
  <c r="Z337" i="2"/>
  <c r="AA337" i="2"/>
  <c r="AB337" i="2"/>
  <c r="AC337" i="2"/>
  <c r="AD337" i="2"/>
  <c r="AE337" i="2"/>
  <c r="AF337" i="2"/>
  <c r="AG337" i="2"/>
  <c r="AH337" i="2"/>
  <c r="AI337" i="2"/>
  <c r="AJ337" i="2"/>
  <c r="AK337" i="2"/>
  <c r="AL337" i="2"/>
  <c r="AM337" i="2"/>
  <c r="AN337" i="2"/>
  <c r="AO337" i="2"/>
  <c r="AP337" i="2"/>
  <c r="AQ337" i="2"/>
  <c r="AR337" i="2"/>
  <c r="Y338" i="2"/>
  <c r="Z338" i="2"/>
  <c r="AA338" i="2"/>
  <c r="AB338" i="2"/>
  <c r="AC338" i="2"/>
  <c r="AD338" i="2"/>
  <c r="AE338" i="2"/>
  <c r="AF338" i="2"/>
  <c r="AG338" i="2"/>
  <c r="AH338" i="2"/>
  <c r="AI338" i="2"/>
  <c r="AJ338" i="2"/>
  <c r="AK338" i="2"/>
  <c r="AL338" i="2"/>
  <c r="AM338" i="2"/>
  <c r="AN338" i="2"/>
  <c r="AO338" i="2"/>
  <c r="AP338" i="2"/>
  <c r="AQ338" i="2"/>
  <c r="AR338" i="2"/>
  <c r="Y339" i="2"/>
  <c r="Z339" i="2"/>
  <c r="AA339" i="2"/>
  <c r="AB339" i="2"/>
  <c r="AC339" i="2"/>
  <c r="AD339" i="2"/>
  <c r="AE339" i="2"/>
  <c r="AF339" i="2"/>
  <c r="AG339" i="2"/>
  <c r="AH339" i="2"/>
  <c r="AI339" i="2"/>
  <c r="AJ339" i="2"/>
  <c r="AK339" i="2"/>
  <c r="AL339" i="2"/>
  <c r="AM339" i="2"/>
  <c r="AN339" i="2"/>
  <c r="AO339" i="2"/>
  <c r="AP339" i="2"/>
  <c r="AQ339" i="2"/>
  <c r="AR339" i="2"/>
  <c r="Y340" i="2"/>
  <c r="Z340" i="2"/>
  <c r="AA340" i="2"/>
  <c r="AB340" i="2"/>
  <c r="AC340" i="2"/>
  <c r="AD340" i="2"/>
  <c r="AE340" i="2"/>
  <c r="AF340" i="2"/>
  <c r="AG340" i="2"/>
  <c r="AH340" i="2"/>
  <c r="AI340" i="2"/>
  <c r="AJ340" i="2"/>
  <c r="AK340" i="2"/>
  <c r="AL340" i="2"/>
  <c r="AM340" i="2"/>
  <c r="AN340" i="2"/>
  <c r="AO340" i="2"/>
  <c r="AP340" i="2"/>
  <c r="AQ340" i="2"/>
  <c r="AR340" i="2"/>
  <c r="Y341" i="2"/>
  <c r="Z341" i="2"/>
  <c r="AA341" i="2"/>
  <c r="AB341" i="2"/>
  <c r="AC341" i="2"/>
  <c r="AD341" i="2"/>
  <c r="AE341" i="2"/>
  <c r="AF341" i="2"/>
  <c r="AG341" i="2"/>
  <c r="AH341" i="2"/>
  <c r="AI341" i="2"/>
  <c r="AJ341" i="2"/>
  <c r="AK341" i="2"/>
  <c r="AL341" i="2"/>
  <c r="AM341" i="2"/>
  <c r="AN341" i="2"/>
  <c r="AO341" i="2"/>
  <c r="AP341" i="2"/>
  <c r="AQ341" i="2"/>
  <c r="AR341" i="2"/>
  <c r="Y342" i="2"/>
  <c r="Z342" i="2"/>
  <c r="AA342" i="2"/>
  <c r="AB342" i="2"/>
  <c r="AC342" i="2"/>
  <c r="AD342" i="2"/>
  <c r="AE342" i="2"/>
  <c r="AF342" i="2"/>
  <c r="AG342" i="2"/>
  <c r="AH342" i="2"/>
  <c r="AI342" i="2"/>
  <c r="AJ342" i="2"/>
  <c r="AK342" i="2"/>
  <c r="AL342" i="2"/>
  <c r="AM342" i="2"/>
  <c r="AN342" i="2"/>
  <c r="AO342" i="2"/>
  <c r="AP342" i="2"/>
  <c r="AQ342" i="2"/>
  <c r="AR342" i="2"/>
  <c r="Y343" i="2"/>
  <c r="Z343" i="2"/>
  <c r="AA343" i="2"/>
  <c r="AB343" i="2"/>
  <c r="AC343" i="2"/>
  <c r="AD343" i="2"/>
  <c r="AE343" i="2"/>
  <c r="AF343" i="2"/>
  <c r="AG343" i="2"/>
  <c r="AH343" i="2"/>
  <c r="AI343" i="2"/>
  <c r="AJ343" i="2"/>
  <c r="AK343" i="2"/>
  <c r="AL343" i="2"/>
  <c r="AM343" i="2"/>
  <c r="AN343" i="2"/>
  <c r="AO343" i="2"/>
  <c r="AP343" i="2"/>
  <c r="AQ343" i="2"/>
  <c r="AR343" i="2"/>
  <c r="Y344" i="2"/>
  <c r="Z344" i="2"/>
  <c r="AA344" i="2"/>
  <c r="AB344" i="2"/>
  <c r="AC344" i="2"/>
  <c r="AD344" i="2"/>
  <c r="AE344" i="2"/>
  <c r="AF344" i="2"/>
  <c r="AG344" i="2"/>
  <c r="AH344" i="2"/>
  <c r="AI344" i="2"/>
  <c r="AJ344" i="2"/>
  <c r="AK344" i="2"/>
  <c r="AL344" i="2"/>
  <c r="AM344" i="2"/>
  <c r="AN344" i="2"/>
  <c r="AO344" i="2"/>
  <c r="AP344" i="2"/>
  <c r="AQ344" i="2"/>
  <c r="AR344" i="2"/>
  <c r="Y345" i="2"/>
  <c r="Z345" i="2"/>
  <c r="AA345" i="2"/>
  <c r="AB345" i="2"/>
  <c r="AC345" i="2"/>
  <c r="AD345" i="2"/>
  <c r="AE345" i="2"/>
  <c r="AF345" i="2"/>
  <c r="AG345" i="2"/>
  <c r="AH345" i="2"/>
  <c r="AI345" i="2"/>
  <c r="AJ345" i="2"/>
  <c r="AK345" i="2"/>
  <c r="AL345" i="2"/>
  <c r="AM345" i="2"/>
  <c r="AN345" i="2"/>
  <c r="AO345" i="2"/>
  <c r="AP345" i="2"/>
  <c r="AQ345" i="2"/>
  <c r="AR345" i="2"/>
  <c r="Y346" i="2"/>
  <c r="Z346" i="2"/>
  <c r="AA346" i="2"/>
  <c r="AB346" i="2"/>
  <c r="AC346" i="2"/>
  <c r="AD346" i="2"/>
  <c r="AE346" i="2"/>
  <c r="AF346" i="2"/>
  <c r="AG346" i="2"/>
  <c r="AH346" i="2"/>
  <c r="AI346" i="2"/>
  <c r="AJ346" i="2"/>
  <c r="AK346" i="2"/>
  <c r="AL346" i="2"/>
  <c r="AM346" i="2"/>
  <c r="AN346" i="2"/>
  <c r="AO346" i="2"/>
  <c r="AP346" i="2"/>
  <c r="AQ346" i="2"/>
  <c r="AR346" i="2"/>
  <c r="Y347" i="2"/>
  <c r="Z347" i="2"/>
  <c r="AA347" i="2"/>
  <c r="AB347" i="2"/>
  <c r="AC347" i="2"/>
  <c r="AD347" i="2"/>
  <c r="AE347" i="2"/>
  <c r="AF347" i="2"/>
  <c r="AG347" i="2"/>
  <c r="AH347" i="2"/>
  <c r="AI347" i="2"/>
  <c r="AJ347" i="2"/>
  <c r="AK347" i="2"/>
  <c r="AL347" i="2"/>
  <c r="AM347" i="2"/>
  <c r="AN347" i="2"/>
  <c r="AO347" i="2"/>
  <c r="AP347" i="2"/>
  <c r="AQ347" i="2"/>
  <c r="AR347" i="2"/>
  <c r="Y348" i="2"/>
  <c r="Z348" i="2"/>
  <c r="AA348" i="2"/>
  <c r="AB348" i="2"/>
  <c r="AC348" i="2"/>
  <c r="AD348" i="2"/>
  <c r="AE348" i="2"/>
  <c r="AF348" i="2"/>
  <c r="AG348" i="2"/>
  <c r="AH348" i="2"/>
  <c r="AI348" i="2"/>
  <c r="AJ348" i="2"/>
  <c r="AK348" i="2"/>
  <c r="AL348" i="2"/>
  <c r="AM348" i="2"/>
  <c r="AN348" i="2"/>
  <c r="AO348" i="2"/>
  <c r="AP348" i="2"/>
  <c r="AQ348" i="2"/>
  <c r="AR348" i="2"/>
  <c r="Y349" i="2"/>
  <c r="Z349" i="2"/>
  <c r="AA349" i="2"/>
  <c r="AB349" i="2"/>
  <c r="AC349" i="2"/>
  <c r="AD349" i="2"/>
  <c r="AE349" i="2"/>
  <c r="AF349" i="2"/>
  <c r="AG349" i="2"/>
  <c r="AH349" i="2"/>
  <c r="AI349" i="2"/>
  <c r="AJ349" i="2"/>
  <c r="AK349" i="2"/>
  <c r="AL349" i="2"/>
  <c r="AM349" i="2"/>
  <c r="AN349" i="2"/>
  <c r="AO349" i="2"/>
  <c r="AP349" i="2"/>
  <c r="AQ349" i="2"/>
  <c r="AR349" i="2"/>
  <c r="Y350" i="2"/>
  <c r="Z350" i="2"/>
  <c r="AA350" i="2"/>
  <c r="AB350" i="2"/>
  <c r="AC350" i="2"/>
  <c r="AD350" i="2"/>
  <c r="AE350" i="2"/>
  <c r="AF350" i="2"/>
  <c r="AG350" i="2"/>
  <c r="AH350" i="2"/>
  <c r="AI350" i="2"/>
  <c r="AJ350" i="2"/>
  <c r="AK350" i="2"/>
  <c r="AL350" i="2"/>
  <c r="AM350" i="2"/>
  <c r="AN350" i="2"/>
  <c r="AO350" i="2"/>
  <c r="AP350" i="2"/>
  <c r="AQ350" i="2"/>
  <c r="AR350" i="2"/>
  <c r="Y351" i="2"/>
  <c r="Z351" i="2"/>
  <c r="AA351" i="2"/>
  <c r="AB351" i="2"/>
  <c r="AC351" i="2"/>
  <c r="AD351" i="2"/>
  <c r="AE351" i="2"/>
  <c r="AF351" i="2"/>
  <c r="AG351" i="2"/>
  <c r="AH351" i="2"/>
  <c r="AI351" i="2"/>
  <c r="AJ351" i="2"/>
  <c r="AK351" i="2"/>
  <c r="AL351" i="2"/>
  <c r="AM351" i="2"/>
  <c r="AN351" i="2"/>
  <c r="AO351" i="2"/>
  <c r="AP351" i="2"/>
  <c r="AQ351" i="2"/>
  <c r="AR351" i="2"/>
  <c r="Y352" i="2"/>
  <c r="Z352" i="2"/>
  <c r="AA352" i="2"/>
  <c r="AB352" i="2"/>
  <c r="AC352" i="2"/>
  <c r="AD352" i="2"/>
  <c r="AE352" i="2"/>
  <c r="AF352" i="2"/>
  <c r="AG352" i="2"/>
  <c r="AH352" i="2"/>
  <c r="AI352" i="2"/>
  <c r="AJ352" i="2"/>
  <c r="AK352" i="2"/>
  <c r="AL352" i="2"/>
  <c r="AM352" i="2"/>
  <c r="AN352" i="2"/>
  <c r="AO352" i="2"/>
  <c r="AP352" i="2"/>
  <c r="AQ352" i="2"/>
  <c r="AR352" i="2"/>
  <c r="Y353" i="2"/>
  <c r="Z353" i="2"/>
  <c r="AA353" i="2"/>
  <c r="AB353" i="2"/>
  <c r="AC353" i="2"/>
  <c r="AD353" i="2"/>
  <c r="AE353" i="2"/>
  <c r="AF353" i="2"/>
  <c r="AG353" i="2"/>
  <c r="AH353" i="2"/>
  <c r="AI353" i="2"/>
  <c r="AJ353" i="2"/>
  <c r="AK353" i="2"/>
  <c r="AL353" i="2"/>
  <c r="AM353" i="2"/>
  <c r="AN353" i="2"/>
  <c r="AO353" i="2"/>
  <c r="AP353" i="2"/>
  <c r="AQ353" i="2"/>
  <c r="AR353" i="2"/>
  <c r="Y354" i="2"/>
  <c r="Z354" i="2"/>
  <c r="AA354" i="2"/>
  <c r="AB354" i="2"/>
  <c r="AC354" i="2"/>
  <c r="AD354" i="2"/>
  <c r="AE354" i="2"/>
  <c r="AF354" i="2"/>
  <c r="AG354" i="2"/>
  <c r="AH354" i="2"/>
  <c r="AI354" i="2"/>
  <c r="AJ354" i="2"/>
  <c r="AK354" i="2"/>
  <c r="AL354" i="2"/>
  <c r="AM354" i="2"/>
  <c r="AN354" i="2"/>
  <c r="AO354" i="2"/>
  <c r="AP354" i="2"/>
  <c r="AQ354" i="2"/>
  <c r="AR354" i="2"/>
  <c r="Y355" i="2"/>
  <c r="Z355" i="2"/>
  <c r="AA355" i="2"/>
  <c r="AB355" i="2"/>
  <c r="AC355" i="2"/>
  <c r="AD355" i="2"/>
  <c r="AE355" i="2"/>
  <c r="AF355" i="2"/>
  <c r="AG355" i="2"/>
  <c r="AH355" i="2"/>
  <c r="AI355" i="2"/>
  <c r="AJ355" i="2"/>
  <c r="AK355" i="2"/>
  <c r="AL355" i="2"/>
  <c r="AM355" i="2"/>
  <c r="AN355" i="2"/>
  <c r="AO355" i="2"/>
  <c r="AP355" i="2"/>
  <c r="AQ355" i="2"/>
  <c r="AR355" i="2"/>
  <c r="Y356" i="2"/>
  <c r="Z356" i="2"/>
  <c r="AA356" i="2"/>
  <c r="AB356" i="2"/>
  <c r="AC356" i="2"/>
  <c r="AD356" i="2"/>
  <c r="AE356" i="2"/>
  <c r="AF356" i="2"/>
  <c r="AG356" i="2"/>
  <c r="AH356" i="2"/>
  <c r="AI356" i="2"/>
  <c r="AJ356" i="2"/>
  <c r="AK356" i="2"/>
  <c r="AL356" i="2"/>
  <c r="AM356" i="2"/>
  <c r="AN356" i="2"/>
  <c r="AO356" i="2"/>
  <c r="AP356" i="2"/>
  <c r="AQ356" i="2"/>
  <c r="AR356" i="2"/>
  <c r="Y357" i="2"/>
  <c r="Z357" i="2"/>
  <c r="AA357" i="2"/>
  <c r="AB357" i="2"/>
  <c r="AC357" i="2"/>
  <c r="AD357" i="2"/>
  <c r="AE357" i="2"/>
  <c r="AF357" i="2"/>
  <c r="AG357" i="2"/>
  <c r="AH357" i="2"/>
  <c r="AI357" i="2"/>
  <c r="AJ357" i="2"/>
  <c r="AK357" i="2"/>
  <c r="AL357" i="2"/>
  <c r="AM357" i="2"/>
  <c r="AN357" i="2"/>
  <c r="AO357" i="2"/>
  <c r="AP357" i="2"/>
  <c r="AQ357" i="2"/>
  <c r="AR357" i="2"/>
  <c r="Y358" i="2"/>
  <c r="Z358" i="2"/>
  <c r="AA358" i="2"/>
  <c r="AB358" i="2"/>
  <c r="AC358" i="2"/>
  <c r="AD358" i="2"/>
  <c r="AE358" i="2"/>
  <c r="AF358" i="2"/>
  <c r="AG358" i="2"/>
  <c r="AH358" i="2"/>
  <c r="AI358" i="2"/>
  <c r="AJ358" i="2"/>
  <c r="AK358" i="2"/>
  <c r="AL358" i="2"/>
  <c r="AM358" i="2"/>
  <c r="AN358" i="2"/>
  <c r="AO358" i="2"/>
  <c r="AP358" i="2"/>
  <c r="AQ358" i="2"/>
  <c r="AR358" i="2"/>
  <c r="Y359" i="2"/>
  <c r="Z359" i="2"/>
  <c r="AA359" i="2"/>
  <c r="AB359" i="2"/>
  <c r="AC359" i="2"/>
  <c r="AD359" i="2"/>
  <c r="AE359" i="2"/>
  <c r="AF359" i="2"/>
  <c r="AG359" i="2"/>
  <c r="AH359" i="2"/>
  <c r="AI359" i="2"/>
  <c r="AJ359" i="2"/>
  <c r="AK359" i="2"/>
  <c r="AL359" i="2"/>
  <c r="AM359" i="2"/>
  <c r="AN359" i="2"/>
  <c r="AO359" i="2"/>
  <c r="AP359" i="2"/>
  <c r="AQ359" i="2"/>
  <c r="AR359" i="2"/>
  <c r="Y360" i="2"/>
  <c r="Z360" i="2"/>
  <c r="AA360" i="2"/>
  <c r="AB360" i="2"/>
  <c r="AC360" i="2"/>
  <c r="AD360" i="2"/>
  <c r="AE360" i="2"/>
  <c r="AF360" i="2"/>
  <c r="AG360" i="2"/>
  <c r="AH360" i="2"/>
  <c r="AI360" i="2"/>
  <c r="AJ360" i="2"/>
  <c r="AK360" i="2"/>
  <c r="AL360" i="2"/>
  <c r="AM360" i="2"/>
  <c r="AN360" i="2"/>
  <c r="AO360" i="2"/>
  <c r="AP360" i="2"/>
  <c r="AQ360" i="2"/>
  <c r="AR360" i="2"/>
  <c r="Y361" i="2"/>
  <c r="Z361" i="2"/>
  <c r="AA361" i="2"/>
  <c r="AB361" i="2"/>
  <c r="AC361" i="2"/>
  <c r="AD361" i="2"/>
  <c r="AE361" i="2"/>
  <c r="AF361" i="2"/>
  <c r="AG361" i="2"/>
  <c r="AH361" i="2"/>
  <c r="AI361" i="2"/>
  <c r="AJ361" i="2"/>
  <c r="AK361" i="2"/>
  <c r="AL361" i="2"/>
  <c r="AM361" i="2"/>
  <c r="AN361" i="2"/>
  <c r="AO361" i="2"/>
  <c r="AP361" i="2"/>
  <c r="AQ361" i="2"/>
  <c r="AR361" i="2"/>
  <c r="Y362" i="2"/>
  <c r="Z362" i="2"/>
  <c r="AA362" i="2"/>
  <c r="AB362" i="2"/>
  <c r="AC362" i="2"/>
  <c r="AD362" i="2"/>
  <c r="AE362" i="2"/>
  <c r="AF362" i="2"/>
  <c r="AG362" i="2"/>
  <c r="AH362" i="2"/>
  <c r="AI362" i="2"/>
  <c r="AJ362" i="2"/>
  <c r="AK362" i="2"/>
  <c r="AL362" i="2"/>
  <c r="AM362" i="2"/>
  <c r="AN362" i="2"/>
  <c r="AO362" i="2"/>
  <c r="AP362" i="2"/>
  <c r="AQ362" i="2"/>
  <c r="AR362" i="2"/>
  <c r="Y363" i="2"/>
  <c r="Z363" i="2"/>
  <c r="AA363" i="2"/>
  <c r="AB363" i="2"/>
  <c r="AC363" i="2"/>
  <c r="AD363" i="2"/>
  <c r="AE363" i="2"/>
  <c r="AF363" i="2"/>
  <c r="AG363" i="2"/>
  <c r="AH363" i="2"/>
  <c r="AI363" i="2"/>
  <c r="AJ363" i="2"/>
  <c r="AK363" i="2"/>
  <c r="AL363" i="2"/>
  <c r="AM363" i="2"/>
  <c r="AN363" i="2"/>
  <c r="AO363" i="2"/>
  <c r="AP363" i="2"/>
  <c r="AQ363" i="2"/>
  <c r="AR363" i="2"/>
  <c r="Y364" i="2"/>
  <c r="Z364" i="2"/>
  <c r="AA364" i="2"/>
  <c r="AB364" i="2"/>
  <c r="AC364" i="2"/>
  <c r="AD364" i="2"/>
  <c r="AE364" i="2"/>
  <c r="AF364" i="2"/>
  <c r="AG364" i="2"/>
  <c r="AH364" i="2"/>
  <c r="AI364" i="2"/>
  <c r="AJ364" i="2"/>
  <c r="AK364" i="2"/>
  <c r="AL364" i="2"/>
  <c r="AM364" i="2"/>
  <c r="AN364" i="2"/>
  <c r="AO364" i="2"/>
  <c r="AP364" i="2"/>
  <c r="AQ364" i="2"/>
  <c r="AR364" i="2"/>
  <c r="Y365" i="2"/>
  <c r="Z365" i="2"/>
  <c r="AA365" i="2"/>
  <c r="AB365" i="2"/>
  <c r="AC365" i="2"/>
  <c r="AD365" i="2"/>
  <c r="AE365" i="2"/>
  <c r="AF365" i="2"/>
  <c r="AG365" i="2"/>
  <c r="AH365" i="2"/>
  <c r="AI365" i="2"/>
  <c r="AJ365" i="2"/>
  <c r="AK365" i="2"/>
  <c r="AL365" i="2"/>
  <c r="AM365" i="2"/>
  <c r="AN365" i="2"/>
  <c r="AO365" i="2"/>
  <c r="AP365" i="2"/>
  <c r="AQ365" i="2"/>
  <c r="AR365" i="2"/>
  <c r="Y366" i="2"/>
  <c r="Z366" i="2"/>
  <c r="AA366" i="2"/>
  <c r="AB366" i="2"/>
  <c r="AC366" i="2"/>
  <c r="AD366" i="2"/>
  <c r="AE366" i="2"/>
  <c r="AF366" i="2"/>
  <c r="AG366" i="2"/>
  <c r="AH366" i="2"/>
  <c r="AI366" i="2"/>
  <c r="AJ366" i="2"/>
  <c r="AK366" i="2"/>
  <c r="AL366" i="2"/>
  <c r="AM366" i="2"/>
  <c r="AN366" i="2"/>
  <c r="AO366" i="2"/>
  <c r="AP366" i="2"/>
  <c r="AQ366" i="2"/>
  <c r="AR366" i="2"/>
  <c r="Y367" i="2"/>
  <c r="Z367" i="2"/>
  <c r="AA367" i="2"/>
  <c r="AB367" i="2"/>
  <c r="AC367" i="2"/>
  <c r="AD367" i="2"/>
  <c r="AE367" i="2"/>
  <c r="AF367" i="2"/>
  <c r="AG367" i="2"/>
  <c r="AH367" i="2"/>
  <c r="AI367" i="2"/>
  <c r="AJ367" i="2"/>
  <c r="AK367" i="2"/>
  <c r="AL367" i="2"/>
  <c r="AM367" i="2"/>
  <c r="AN367" i="2"/>
  <c r="AO367" i="2"/>
  <c r="AP367" i="2"/>
  <c r="AQ367" i="2"/>
  <c r="AR367" i="2"/>
  <c r="Y368" i="2"/>
  <c r="Z368" i="2"/>
  <c r="AA368" i="2"/>
  <c r="AB368" i="2"/>
  <c r="AC368" i="2"/>
  <c r="AD368" i="2"/>
  <c r="AE368" i="2"/>
  <c r="AF368" i="2"/>
  <c r="AG368" i="2"/>
  <c r="AH368" i="2"/>
  <c r="AI368" i="2"/>
  <c r="AJ368" i="2"/>
  <c r="AK368" i="2"/>
  <c r="AL368" i="2"/>
  <c r="AM368" i="2"/>
  <c r="AN368" i="2"/>
  <c r="AO368" i="2"/>
  <c r="AP368" i="2"/>
  <c r="AQ368" i="2"/>
  <c r="AR368" i="2"/>
  <c r="Y369" i="2"/>
  <c r="Z369" i="2"/>
  <c r="AA369" i="2"/>
  <c r="AB369" i="2"/>
  <c r="AC369" i="2"/>
  <c r="AD369" i="2"/>
  <c r="AE369" i="2"/>
  <c r="AF369" i="2"/>
  <c r="AG369" i="2"/>
  <c r="AH369" i="2"/>
  <c r="AI369" i="2"/>
  <c r="AJ369" i="2"/>
  <c r="AK369" i="2"/>
  <c r="AL369" i="2"/>
  <c r="AM369" i="2"/>
  <c r="AN369" i="2"/>
  <c r="AO369" i="2"/>
  <c r="AP369" i="2"/>
  <c r="AQ369" i="2"/>
  <c r="AR369" i="2"/>
  <c r="Y370" i="2"/>
  <c r="Z370" i="2"/>
  <c r="AA370" i="2"/>
  <c r="AB370" i="2"/>
  <c r="AC370" i="2"/>
  <c r="AD370" i="2"/>
  <c r="AE370" i="2"/>
  <c r="AF370" i="2"/>
  <c r="AG370" i="2"/>
  <c r="AH370" i="2"/>
  <c r="AI370" i="2"/>
  <c r="AJ370" i="2"/>
  <c r="AK370" i="2"/>
  <c r="AL370" i="2"/>
  <c r="AM370" i="2"/>
  <c r="AN370" i="2"/>
  <c r="AO370" i="2"/>
  <c r="AP370" i="2"/>
  <c r="AQ370" i="2"/>
  <c r="AR370" i="2"/>
  <c r="Y371" i="2"/>
  <c r="Z371" i="2"/>
  <c r="AA371" i="2"/>
  <c r="AB371" i="2"/>
  <c r="AC371" i="2"/>
  <c r="AD371" i="2"/>
  <c r="AE371" i="2"/>
  <c r="AF371" i="2"/>
  <c r="AG371" i="2"/>
  <c r="AH371" i="2"/>
  <c r="AI371" i="2"/>
  <c r="AJ371" i="2"/>
  <c r="AK371" i="2"/>
  <c r="AL371" i="2"/>
  <c r="AM371" i="2"/>
  <c r="AN371" i="2"/>
  <c r="AO371" i="2"/>
  <c r="AP371" i="2"/>
  <c r="AQ371" i="2"/>
  <c r="AR371" i="2"/>
  <c r="Y372" i="2"/>
  <c r="Z372" i="2"/>
  <c r="AA372" i="2"/>
  <c r="AB372" i="2"/>
  <c r="AC372" i="2"/>
  <c r="AD372" i="2"/>
  <c r="AE372" i="2"/>
  <c r="AF372" i="2"/>
  <c r="AG372" i="2"/>
  <c r="AH372" i="2"/>
  <c r="AI372" i="2"/>
  <c r="AJ372" i="2"/>
  <c r="AK372" i="2"/>
  <c r="AL372" i="2"/>
  <c r="AM372" i="2"/>
  <c r="AN372" i="2"/>
  <c r="AO372" i="2"/>
  <c r="AP372" i="2"/>
  <c r="AQ372" i="2"/>
  <c r="AR372" i="2"/>
  <c r="Y373" i="2"/>
  <c r="Z373" i="2"/>
  <c r="AA373" i="2"/>
  <c r="AB373" i="2"/>
  <c r="AC373" i="2"/>
  <c r="AD373" i="2"/>
  <c r="AE373" i="2"/>
  <c r="AF373" i="2"/>
  <c r="AG373" i="2"/>
  <c r="AH373" i="2"/>
  <c r="AI373" i="2"/>
  <c r="AJ373" i="2"/>
  <c r="AK373" i="2"/>
  <c r="AL373" i="2"/>
  <c r="AM373" i="2"/>
  <c r="AN373" i="2"/>
  <c r="AO373" i="2"/>
  <c r="AP373" i="2"/>
  <c r="AQ373" i="2"/>
  <c r="AR373" i="2"/>
  <c r="Y374" i="2"/>
  <c r="Z374" i="2"/>
  <c r="AA374" i="2"/>
  <c r="AB374" i="2"/>
  <c r="AC374" i="2"/>
  <c r="AD374" i="2"/>
  <c r="AE374" i="2"/>
  <c r="AF374" i="2"/>
  <c r="AG374" i="2"/>
  <c r="AH374" i="2"/>
  <c r="AI374" i="2"/>
  <c r="AJ374" i="2"/>
  <c r="AK374" i="2"/>
  <c r="AL374" i="2"/>
  <c r="AM374" i="2"/>
  <c r="AN374" i="2"/>
  <c r="AO374" i="2"/>
  <c r="AP374" i="2"/>
  <c r="AQ374" i="2"/>
  <c r="AR374" i="2"/>
  <c r="Y375" i="2"/>
  <c r="Z375" i="2"/>
  <c r="AA375" i="2"/>
  <c r="AB375" i="2"/>
  <c r="AC375" i="2"/>
  <c r="AD375" i="2"/>
  <c r="AE375" i="2"/>
  <c r="AF375" i="2"/>
  <c r="AG375" i="2"/>
  <c r="AH375" i="2"/>
  <c r="AI375" i="2"/>
  <c r="AJ375" i="2"/>
  <c r="AK375" i="2"/>
  <c r="AL375" i="2"/>
  <c r="AM375" i="2"/>
  <c r="AN375" i="2"/>
  <c r="AO375" i="2"/>
  <c r="AP375" i="2"/>
  <c r="AQ375" i="2"/>
  <c r="AR375" i="2"/>
  <c r="Y376" i="2"/>
  <c r="Z376" i="2"/>
  <c r="AA376" i="2"/>
  <c r="AB376" i="2"/>
  <c r="AC376" i="2"/>
  <c r="AD376" i="2"/>
  <c r="AE376" i="2"/>
  <c r="AF376" i="2"/>
  <c r="AG376" i="2"/>
  <c r="AH376" i="2"/>
  <c r="AI376" i="2"/>
  <c r="AJ376" i="2"/>
  <c r="AK376" i="2"/>
  <c r="AL376" i="2"/>
  <c r="AM376" i="2"/>
  <c r="AN376" i="2"/>
  <c r="AO376" i="2"/>
  <c r="AP376" i="2"/>
  <c r="AQ376" i="2"/>
  <c r="AR376" i="2"/>
  <c r="Y377" i="2"/>
  <c r="Z377" i="2"/>
  <c r="AA377" i="2"/>
  <c r="AB377" i="2"/>
  <c r="AC377" i="2"/>
  <c r="AD377" i="2"/>
  <c r="AE377" i="2"/>
  <c r="AF377" i="2"/>
  <c r="AG377" i="2"/>
  <c r="AH377" i="2"/>
  <c r="AI377" i="2"/>
  <c r="AJ377" i="2"/>
  <c r="AK377" i="2"/>
  <c r="AL377" i="2"/>
  <c r="AM377" i="2"/>
  <c r="AN377" i="2"/>
  <c r="AO377" i="2"/>
  <c r="AP377" i="2"/>
  <c r="AQ377" i="2"/>
  <c r="AR377" i="2"/>
  <c r="Y378" i="2"/>
  <c r="Z378" i="2"/>
  <c r="AA378" i="2"/>
  <c r="AB378" i="2"/>
  <c r="AC378" i="2"/>
  <c r="AD378" i="2"/>
  <c r="AE378" i="2"/>
  <c r="AF378" i="2"/>
  <c r="AG378" i="2"/>
  <c r="AH378" i="2"/>
  <c r="AI378" i="2"/>
  <c r="AJ378" i="2"/>
  <c r="AK378" i="2"/>
  <c r="AL378" i="2"/>
  <c r="AM378" i="2"/>
  <c r="AN378" i="2"/>
  <c r="AO378" i="2"/>
  <c r="AP378" i="2"/>
  <c r="AQ378" i="2"/>
  <c r="AR378" i="2"/>
  <c r="Y379" i="2"/>
  <c r="Z379" i="2"/>
  <c r="AA379" i="2"/>
  <c r="AB379" i="2"/>
  <c r="AC379" i="2"/>
  <c r="AD379" i="2"/>
  <c r="AE379" i="2"/>
  <c r="AF379" i="2"/>
  <c r="AG379" i="2"/>
  <c r="AH379" i="2"/>
  <c r="AI379" i="2"/>
  <c r="AJ379" i="2"/>
  <c r="AK379" i="2"/>
  <c r="AL379" i="2"/>
  <c r="AM379" i="2"/>
  <c r="AN379" i="2"/>
  <c r="AO379" i="2"/>
  <c r="AP379" i="2"/>
  <c r="AQ379" i="2"/>
  <c r="AR379" i="2"/>
  <c r="Y380" i="2"/>
  <c r="Z380" i="2"/>
  <c r="AA380" i="2"/>
  <c r="AB380" i="2"/>
  <c r="AC380" i="2"/>
  <c r="AD380" i="2"/>
  <c r="AE380" i="2"/>
  <c r="AF380" i="2"/>
  <c r="AG380" i="2"/>
  <c r="AH380" i="2"/>
  <c r="AI380" i="2"/>
  <c r="AJ380" i="2"/>
  <c r="AK380" i="2"/>
  <c r="AL380" i="2"/>
  <c r="AM380" i="2"/>
  <c r="AN380" i="2"/>
  <c r="AO380" i="2"/>
  <c r="AP380" i="2"/>
  <c r="AQ380" i="2"/>
  <c r="AR380" i="2"/>
  <c r="Y381" i="2"/>
  <c r="Z381" i="2"/>
  <c r="AA381" i="2"/>
  <c r="AB381" i="2"/>
  <c r="AC381" i="2"/>
  <c r="AD381" i="2"/>
  <c r="AE381" i="2"/>
  <c r="AF381" i="2"/>
  <c r="AG381" i="2"/>
  <c r="AH381" i="2"/>
  <c r="AI381" i="2"/>
  <c r="AJ381" i="2"/>
  <c r="AK381" i="2"/>
  <c r="AL381" i="2"/>
  <c r="AM381" i="2"/>
  <c r="AN381" i="2"/>
  <c r="AO381" i="2"/>
  <c r="AP381" i="2"/>
  <c r="AQ381" i="2"/>
  <c r="AR381" i="2"/>
  <c r="Y382" i="2"/>
  <c r="Z382" i="2"/>
  <c r="AA382" i="2"/>
  <c r="AB382" i="2"/>
  <c r="AC382" i="2"/>
  <c r="AD382" i="2"/>
  <c r="AE382" i="2"/>
  <c r="AF382" i="2"/>
  <c r="AG382" i="2"/>
  <c r="AH382" i="2"/>
  <c r="AI382" i="2"/>
  <c r="AJ382" i="2"/>
  <c r="AK382" i="2"/>
  <c r="AL382" i="2"/>
  <c r="AM382" i="2"/>
  <c r="AN382" i="2"/>
  <c r="AO382" i="2"/>
  <c r="AP382" i="2"/>
  <c r="AQ382" i="2"/>
  <c r="AR382" i="2"/>
  <c r="Y383" i="2"/>
  <c r="Z383" i="2"/>
  <c r="AA383" i="2"/>
  <c r="AB383" i="2"/>
  <c r="AC383" i="2"/>
  <c r="AD383" i="2"/>
  <c r="AE383" i="2"/>
  <c r="AF383" i="2"/>
  <c r="AG383" i="2"/>
  <c r="AH383" i="2"/>
  <c r="AI383" i="2"/>
  <c r="AJ383" i="2"/>
  <c r="AK383" i="2"/>
  <c r="AL383" i="2"/>
  <c r="AM383" i="2"/>
  <c r="AN383" i="2"/>
  <c r="AO383" i="2"/>
  <c r="AP383" i="2"/>
  <c r="AQ383" i="2"/>
  <c r="AR383" i="2"/>
  <c r="Y384" i="2"/>
  <c r="Z384" i="2"/>
  <c r="AA384" i="2"/>
  <c r="AB384" i="2"/>
  <c r="AC384" i="2"/>
  <c r="AD384" i="2"/>
  <c r="AE384" i="2"/>
  <c r="AF384" i="2"/>
  <c r="AG384" i="2"/>
  <c r="AH384" i="2"/>
  <c r="AI384" i="2"/>
  <c r="AJ384" i="2"/>
  <c r="AK384" i="2"/>
  <c r="AL384" i="2"/>
  <c r="AM384" i="2"/>
  <c r="AN384" i="2"/>
  <c r="AO384" i="2"/>
  <c r="AP384" i="2"/>
  <c r="AQ384" i="2"/>
  <c r="AR384" i="2"/>
  <c r="Y385" i="2"/>
  <c r="Z385" i="2"/>
  <c r="AA385" i="2"/>
  <c r="AB385" i="2"/>
  <c r="AC385" i="2"/>
  <c r="AD385" i="2"/>
  <c r="AE385" i="2"/>
  <c r="AF385" i="2"/>
  <c r="AG385" i="2"/>
  <c r="AH385" i="2"/>
  <c r="AI385" i="2"/>
  <c r="AJ385" i="2"/>
  <c r="AK385" i="2"/>
  <c r="AL385" i="2"/>
  <c r="AM385" i="2"/>
  <c r="AN385" i="2"/>
  <c r="AO385" i="2"/>
  <c r="AP385" i="2"/>
  <c r="AQ385" i="2"/>
  <c r="AR385" i="2"/>
  <c r="Y386" i="2"/>
  <c r="Z386" i="2"/>
  <c r="AA386" i="2"/>
  <c r="AB386" i="2"/>
  <c r="AC386" i="2"/>
  <c r="AD386" i="2"/>
  <c r="AE386" i="2"/>
  <c r="AF386" i="2"/>
  <c r="AG386" i="2"/>
  <c r="AH386" i="2"/>
  <c r="AI386" i="2"/>
  <c r="AJ386" i="2"/>
  <c r="AK386" i="2"/>
  <c r="AL386" i="2"/>
  <c r="AM386" i="2"/>
  <c r="AN386" i="2"/>
  <c r="AO386" i="2"/>
  <c r="AP386" i="2"/>
  <c r="AQ386" i="2"/>
  <c r="AR386" i="2"/>
  <c r="Y387" i="2"/>
  <c r="Z387" i="2"/>
  <c r="AA387" i="2"/>
  <c r="AB387" i="2"/>
  <c r="AC387" i="2"/>
  <c r="AD387" i="2"/>
  <c r="AE387" i="2"/>
  <c r="AF387" i="2"/>
  <c r="AG387" i="2"/>
  <c r="AH387" i="2"/>
  <c r="AI387" i="2"/>
  <c r="AJ387" i="2"/>
  <c r="AK387" i="2"/>
  <c r="AL387" i="2"/>
  <c r="AM387" i="2"/>
  <c r="AN387" i="2"/>
  <c r="AO387" i="2"/>
  <c r="AP387" i="2"/>
  <c r="AQ387" i="2"/>
  <c r="AR387" i="2"/>
  <c r="Y388" i="2"/>
  <c r="Z388" i="2"/>
  <c r="AA388" i="2"/>
  <c r="AB388" i="2"/>
  <c r="AC388" i="2"/>
  <c r="AD388" i="2"/>
  <c r="AE388" i="2"/>
  <c r="AF388" i="2"/>
  <c r="AG388" i="2"/>
  <c r="AH388" i="2"/>
  <c r="AI388" i="2"/>
  <c r="AJ388" i="2"/>
  <c r="AK388" i="2"/>
  <c r="AL388" i="2"/>
  <c r="AM388" i="2"/>
  <c r="AN388" i="2"/>
  <c r="AO388" i="2"/>
  <c r="AP388" i="2"/>
  <c r="AQ388" i="2"/>
  <c r="AR388" i="2"/>
  <c r="Y389" i="2"/>
  <c r="Z389" i="2"/>
  <c r="AA389" i="2"/>
  <c r="AB389" i="2"/>
  <c r="AC389" i="2"/>
  <c r="AD389" i="2"/>
  <c r="AE389" i="2"/>
  <c r="AF389" i="2"/>
  <c r="AG389" i="2"/>
  <c r="AH389" i="2"/>
  <c r="AI389" i="2"/>
  <c r="AJ389" i="2"/>
  <c r="AK389" i="2"/>
  <c r="AL389" i="2"/>
  <c r="AM389" i="2"/>
  <c r="AN389" i="2"/>
  <c r="AO389" i="2"/>
  <c r="AP389" i="2"/>
  <c r="AQ389" i="2"/>
  <c r="AR389" i="2"/>
  <c r="Y390" i="2"/>
  <c r="Z390" i="2"/>
  <c r="AA390" i="2"/>
  <c r="AB390" i="2"/>
  <c r="AC390" i="2"/>
  <c r="AD390" i="2"/>
  <c r="AE390" i="2"/>
  <c r="AF390" i="2"/>
  <c r="AG390" i="2"/>
  <c r="AH390" i="2"/>
  <c r="AI390" i="2"/>
  <c r="AJ390" i="2"/>
  <c r="AK390" i="2"/>
  <c r="AL390" i="2"/>
  <c r="AM390" i="2"/>
  <c r="AN390" i="2"/>
  <c r="AO390" i="2"/>
  <c r="AP390" i="2"/>
  <c r="AQ390" i="2"/>
  <c r="AR390" i="2"/>
  <c r="Y391" i="2"/>
  <c r="Z391" i="2"/>
  <c r="AA391" i="2"/>
  <c r="AB391" i="2"/>
  <c r="AC391" i="2"/>
  <c r="AD391" i="2"/>
  <c r="AE391" i="2"/>
  <c r="AF391" i="2"/>
  <c r="AG391" i="2"/>
  <c r="AH391" i="2"/>
  <c r="AI391" i="2"/>
  <c r="AJ391" i="2"/>
  <c r="AK391" i="2"/>
  <c r="AL391" i="2"/>
  <c r="AM391" i="2"/>
  <c r="AN391" i="2"/>
  <c r="AO391" i="2"/>
  <c r="AP391" i="2"/>
  <c r="AQ391" i="2"/>
  <c r="AR391" i="2"/>
  <c r="Y392" i="2"/>
  <c r="Z392" i="2"/>
  <c r="AA392" i="2"/>
  <c r="AB392" i="2"/>
  <c r="AC392" i="2"/>
  <c r="AD392" i="2"/>
  <c r="AE392" i="2"/>
  <c r="AF392" i="2"/>
  <c r="AG392" i="2"/>
  <c r="AH392" i="2"/>
  <c r="AI392" i="2"/>
  <c r="AJ392" i="2"/>
  <c r="AK392" i="2"/>
  <c r="AL392" i="2"/>
  <c r="AM392" i="2"/>
  <c r="AN392" i="2"/>
  <c r="AO392" i="2"/>
  <c r="AP392" i="2"/>
  <c r="AQ392" i="2"/>
  <c r="AR392" i="2"/>
  <c r="Y393" i="2"/>
  <c r="Z393" i="2"/>
  <c r="AA393" i="2"/>
  <c r="AB393" i="2"/>
  <c r="AC393" i="2"/>
  <c r="AD393" i="2"/>
  <c r="AE393" i="2"/>
  <c r="AF393" i="2"/>
  <c r="AG393" i="2"/>
  <c r="AH393" i="2"/>
  <c r="AI393" i="2"/>
  <c r="AJ393" i="2"/>
  <c r="AK393" i="2"/>
  <c r="AL393" i="2"/>
  <c r="AM393" i="2"/>
  <c r="AN393" i="2"/>
  <c r="AO393" i="2"/>
  <c r="AP393" i="2"/>
  <c r="AQ393" i="2"/>
  <c r="AR393" i="2"/>
  <c r="Y394" i="2"/>
  <c r="Z394" i="2"/>
  <c r="AA394" i="2"/>
  <c r="AB394" i="2"/>
  <c r="AC394" i="2"/>
  <c r="AD394" i="2"/>
  <c r="AE394" i="2"/>
  <c r="AF394" i="2"/>
  <c r="AG394" i="2"/>
  <c r="AH394" i="2"/>
  <c r="AI394" i="2"/>
  <c r="AJ394" i="2"/>
  <c r="AK394" i="2"/>
  <c r="AL394" i="2"/>
  <c r="AM394" i="2"/>
  <c r="AN394" i="2"/>
  <c r="AO394" i="2"/>
  <c r="AP394" i="2"/>
  <c r="AQ394" i="2"/>
  <c r="AR394" i="2"/>
  <c r="Y395" i="2"/>
  <c r="Z395" i="2"/>
  <c r="AA395" i="2"/>
  <c r="AB395" i="2"/>
  <c r="AC395" i="2"/>
  <c r="AD395" i="2"/>
  <c r="AE395" i="2"/>
  <c r="AF395" i="2"/>
  <c r="AG395" i="2"/>
  <c r="AH395" i="2"/>
  <c r="AI395" i="2"/>
  <c r="AJ395" i="2"/>
  <c r="AK395" i="2"/>
  <c r="AL395" i="2"/>
  <c r="AM395" i="2"/>
  <c r="AN395" i="2"/>
  <c r="AO395" i="2"/>
  <c r="AP395" i="2"/>
  <c r="AQ395" i="2"/>
  <c r="AR395" i="2"/>
  <c r="Y396" i="2"/>
  <c r="Z396" i="2"/>
  <c r="AA396" i="2"/>
  <c r="AB396" i="2"/>
  <c r="AC396" i="2"/>
  <c r="AD396" i="2"/>
  <c r="AE396" i="2"/>
  <c r="AF396" i="2"/>
  <c r="AG396" i="2"/>
  <c r="AH396" i="2"/>
  <c r="AI396" i="2"/>
  <c r="AJ396" i="2"/>
  <c r="AK396" i="2"/>
  <c r="AL396" i="2"/>
  <c r="AM396" i="2"/>
  <c r="AN396" i="2"/>
  <c r="AO396" i="2"/>
  <c r="AP396" i="2"/>
  <c r="AQ396" i="2"/>
  <c r="AR396" i="2"/>
  <c r="Y397" i="2"/>
  <c r="Z397" i="2"/>
  <c r="AA397" i="2"/>
  <c r="AB397" i="2"/>
  <c r="AC397" i="2"/>
  <c r="AD397" i="2"/>
  <c r="AE397" i="2"/>
  <c r="AF397" i="2"/>
  <c r="AG397" i="2"/>
  <c r="AH397" i="2"/>
  <c r="AI397" i="2"/>
  <c r="AJ397" i="2"/>
  <c r="AK397" i="2"/>
  <c r="AL397" i="2"/>
  <c r="AM397" i="2"/>
  <c r="AN397" i="2"/>
  <c r="AO397" i="2"/>
  <c r="AP397" i="2"/>
  <c r="AQ397" i="2"/>
  <c r="AR397" i="2"/>
  <c r="Y398" i="2"/>
  <c r="Z398" i="2"/>
  <c r="AA398" i="2"/>
  <c r="AB398" i="2"/>
  <c r="AC398" i="2"/>
  <c r="AD398" i="2"/>
  <c r="AE398" i="2"/>
  <c r="AF398" i="2"/>
  <c r="AG398" i="2"/>
  <c r="AH398" i="2"/>
  <c r="AI398" i="2"/>
  <c r="AJ398" i="2"/>
  <c r="AK398" i="2"/>
  <c r="AL398" i="2"/>
  <c r="AM398" i="2"/>
  <c r="AN398" i="2"/>
  <c r="AO398" i="2"/>
  <c r="AP398" i="2"/>
  <c r="AQ398" i="2"/>
  <c r="AR398" i="2"/>
  <c r="Y399" i="2"/>
  <c r="Z399" i="2"/>
  <c r="AA399" i="2"/>
  <c r="AB399" i="2"/>
  <c r="AC399" i="2"/>
  <c r="AD399" i="2"/>
  <c r="AE399" i="2"/>
  <c r="AF399" i="2"/>
  <c r="AG399" i="2"/>
  <c r="AH399" i="2"/>
  <c r="AI399" i="2"/>
  <c r="AJ399" i="2"/>
  <c r="AK399" i="2"/>
  <c r="AL399" i="2"/>
  <c r="AM399" i="2"/>
  <c r="AN399" i="2"/>
  <c r="AO399" i="2"/>
  <c r="AP399" i="2"/>
  <c r="AQ399" i="2"/>
  <c r="AR399" i="2"/>
  <c r="Y400" i="2"/>
  <c r="Z400" i="2"/>
  <c r="AA400" i="2"/>
  <c r="AB400" i="2"/>
  <c r="AC400" i="2"/>
  <c r="AD400" i="2"/>
  <c r="AE400" i="2"/>
  <c r="AF400" i="2"/>
  <c r="AG400" i="2"/>
  <c r="AH400" i="2"/>
  <c r="AI400" i="2"/>
  <c r="AJ400" i="2"/>
  <c r="AK400" i="2"/>
  <c r="AL400" i="2"/>
  <c r="AM400" i="2"/>
  <c r="AN400" i="2"/>
  <c r="AO400" i="2"/>
  <c r="AP400" i="2"/>
  <c r="AQ400" i="2"/>
  <c r="AR400" i="2"/>
  <c r="Y401" i="2"/>
  <c r="Z401" i="2"/>
  <c r="AA401" i="2"/>
  <c r="AB401" i="2"/>
  <c r="AC401" i="2"/>
  <c r="AD401" i="2"/>
  <c r="AE401" i="2"/>
  <c r="AF401" i="2"/>
  <c r="AG401" i="2"/>
  <c r="AH401" i="2"/>
  <c r="AI401" i="2"/>
  <c r="AJ401" i="2"/>
  <c r="AK401" i="2"/>
  <c r="AL401" i="2"/>
  <c r="AM401" i="2"/>
  <c r="AN401" i="2"/>
  <c r="AO401" i="2"/>
  <c r="AP401" i="2"/>
  <c r="AQ401" i="2"/>
  <c r="AR401" i="2"/>
  <c r="Y402" i="2"/>
  <c r="Z402" i="2"/>
  <c r="AA402" i="2"/>
  <c r="AB402" i="2"/>
  <c r="AC402" i="2"/>
  <c r="AD402" i="2"/>
  <c r="AE402" i="2"/>
  <c r="AF402" i="2"/>
  <c r="AG402" i="2"/>
  <c r="AH402" i="2"/>
  <c r="AI402" i="2"/>
  <c r="AJ402" i="2"/>
  <c r="AK402" i="2"/>
  <c r="AL402" i="2"/>
  <c r="AM402" i="2"/>
  <c r="AN402" i="2"/>
  <c r="AO402" i="2"/>
  <c r="AP402" i="2"/>
  <c r="AQ402" i="2"/>
  <c r="AR402" i="2"/>
  <c r="Y403" i="2"/>
  <c r="Z403" i="2"/>
  <c r="AA403" i="2"/>
  <c r="AB403" i="2"/>
  <c r="AC403" i="2"/>
  <c r="AD403" i="2"/>
  <c r="AE403" i="2"/>
  <c r="AF403" i="2"/>
  <c r="AG403" i="2"/>
  <c r="AH403" i="2"/>
  <c r="AI403" i="2"/>
  <c r="AJ403" i="2"/>
  <c r="AK403" i="2"/>
  <c r="AL403" i="2"/>
  <c r="AM403" i="2"/>
  <c r="AN403" i="2"/>
  <c r="AO403" i="2"/>
  <c r="AP403" i="2"/>
  <c r="AQ403" i="2"/>
  <c r="AR403" i="2"/>
  <c r="Y404" i="2"/>
  <c r="Z404" i="2"/>
  <c r="AA404" i="2"/>
  <c r="AB404" i="2"/>
  <c r="AC404" i="2"/>
  <c r="AD404" i="2"/>
  <c r="AE404" i="2"/>
  <c r="AF404" i="2"/>
  <c r="AG404" i="2"/>
  <c r="AH404" i="2"/>
  <c r="AI404" i="2"/>
  <c r="AJ404" i="2"/>
  <c r="AK404" i="2"/>
  <c r="AL404" i="2"/>
  <c r="AM404" i="2"/>
  <c r="AN404" i="2"/>
  <c r="AO404" i="2"/>
  <c r="AP404" i="2"/>
  <c r="AQ404" i="2"/>
  <c r="AR404" i="2"/>
  <c r="Y405" i="2"/>
  <c r="Z405" i="2"/>
  <c r="AA405" i="2"/>
  <c r="AB405" i="2"/>
  <c r="AC405" i="2"/>
  <c r="AD405" i="2"/>
  <c r="AE405" i="2"/>
  <c r="AF405" i="2"/>
  <c r="AG405" i="2"/>
  <c r="AH405" i="2"/>
  <c r="AI405" i="2"/>
  <c r="AJ405" i="2"/>
  <c r="AK405" i="2"/>
  <c r="AL405" i="2"/>
  <c r="AM405" i="2"/>
  <c r="AN405" i="2"/>
  <c r="AO405" i="2"/>
  <c r="AP405" i="2"/>
  <c r="AQ405" i="2"/>
  <c r="AR405" i="2"/>
  <c r="Y406" i="2"/>
  <c r="Z406" i="2"/>
  <c r="AA406" i="2"/>
  <c r="AB406" i="2"/>
  <c r="AC406" i="2"/>
  <c r="AD406" i="2"/>
  <c r="AE406" i="2"/>
  <c r="AF406" i="2"/>
  <c r="AG406" i="2"/>
  <c r="AH406" i="2"/>
  <c r="AI406" i="2"/>
  <c r="AJ406" i="2"/>
  <c r="AK406" i="2"/>
  <c r="AL406" i="2"/>
  <c r="AM406" i="2"/>
  <c r="AN406" i="2"/>
  <c r="AO406" i="2"/>
  <c r="AP406" i="2"/>
  <c r="AQ406" i="2"/>
  <c r="AR406" i="2"/>
  <c r="Y407" i="2"/>
  <c r="Z407" i="2"/>
  <c r="AA407" i="2"/>
  <c r="AB407" i="2"/>
  <c r="AC407" i="2"/>
  <c r="AD407" i="2"/>
  <c r="AE407" i="2"/>
  <c r="AF407" i="2"/>
  <c r="AG407" i="2"/>
  <c r="AH407" i="2"/>
  <c r="AI407" i="2"/>
  <c r="AJ407" i="2"/>
  <c r="AK407" i="2"/>
  <c r="AL407" i="2"/>
  <c r="AM407" i="2"/>
  <c r="AN407" i="2"/>
  <c r="AO407" i="2"/>
  <c r="AP407" i="2"/>
  <c r="AQ407" i="2"/>
  <c r="AR407" i="2"/>
  <c r="Y408" i="2"/>
  <c r="Z408" i="2"/>
  <c r="AA408" i="2"/>
  <c r="AB408" i="2"/>
  <c r="AC408" i="2"/>
  <c r="AD408" i="2"/>
  <c r="AE408" i="2"/>
  <c r="AF408" i="2"/>
  <c r="AG408" i="2"/>
  <c r="AH408" i="2"/>
  <c r="AI408" i="2"/>
  <c r="AJ408" i="2"/>
  <c r="AK408" i="2"/>
  <c r="AL408" i="2"/>
  <c r="AM408" i="2"/>
  <c r="AN408" i="2"/>
  <c r="AO408" i="2"/>
  <c r="AP408" i="2"/>
  <c r="AQ408" i="2"/>
  <c r="AR408" i="2"/>
  <c r="Y409" i="2"/>
  <c r="Z409" i="2"/>
  <c r="AA409" i="2"/>
  <c r="AB409" i="2"/>
  <c r="AC409" i="2"/>
  <c r="AD409" i="2"/>
  <c r="AE409" i="2"/>
  <c r="AF409" i="2"/>
  <c r="AG409" i="2"/>
  <c r="AH409" i="2"/>
  <c r="AI409" i="2"/>
  <c r="AJ409" i="2"/>
  <c r="AK409" i="2"/>
  <c r="AL409" i="2"/>
  <c r="AM409" i="2"/>
  <c r="AN409" i="2"/>
  <c r="AO409" i="2"/>
  <c r="AP409" i="2"/>
  <c r="AQ409" i="2"/>
  <c r="AR409" i="2"/>
  <c r="Y410" i="2"/>
  <c r="Z410" i="2"/>
  <c r="AA410" i="2"/>
  <c r="AB410" i="2"/>
  <c r="AC410" i="2"/>
  <c r="AD410" i="2"/>
  <c r="AE410" i="2"/>
  <c r="AF410" i="2"/>
  <c r="AG410" i="2"/>
  <c r="AH410" i="2"/>
  <c r="AI410" i="2"/>
  <c r="AJ410" i="2"/>
  <c r="AK410" i="2"/>
  <c r="AL410" i="2"/>
  <c r="AM410" i="2"/>
  <c r="AN410" i="2"/>
  <c r="AO410" i="2"/>
  <c r="AP410" i="2"/>
  <c r="AQ410" i="2"/>
  <c r="AR410" i="2"/>
  <c r="Y411" i="2"/>
  <c r="Z411" i="2"/>
  <c r="AA411" i="2"/>
  <c r="AB411" i="2"/>
  <c r="AC411" i="2"/>
  <c r="AD411" i="2"/>
  <c r="AE411" i="2"/>
  <c r="AF411" i="2"/>
  <c r="AG411" i="2"/>
  <c r="AH411" i="2"/>
  <c r="AI411" i="2"/>
  <c r="AJ411" i="2"/>
  <c r="AK411" i="2"/>
  <c r="AL411" i="2"/>
  <c r="AM411" i="2"/>
  <c r="AN411" i="2"/>
  <c r="AO411" i="2"/>
  <c r="AP411" i="2"/>
  <c r="AQ411" i="2"/>
  <c r="AR411" i="2"/>
  <c r="Y412" i="2"/>
  <c r="Z412" i="2"/>
  <c r="AA412" i="2"/>
  <c r="AB412" i="2"/>
  <c r="AC412" i="2"/>
  <c r="AD412" i="2"/>
  <c r="AE412" i="2"/>
  <c r="AF412" i="2"/>
  <c r="AG412" i="2"/>
  <c r="AH412" i="2"/>
  <c r="AI412" i="2"/>
  <c r="AJ412" i="2"/>
  <c r="AK412" i="2"/>
  <c r="AL412" i="2"/>
  <c r="AM412" i="2"/>
  <c r="AN412" i="2"/>
  <c r="AO412" i="2"/>
  <c r="AP412" i="2"/>
  <c r="AQ412" i="2"/>
  <c r="AR412" i="2"/>
  <c r="Y413" i="2"/>
  <c r="Z413" i="2"/>
  <c r="AA413" i="2"/>
  <c r="AB413" i="2"/>
  <c r="AC413" i="2"/>
  <c r="AD413" i="2"/>
  <c r="AE413" i="2"/>
  <c r="AF413" i="2"/>
  <c r="AG413" i="2"/>
  <c r="AH413" i="2"/>
  <c r="AI413" i="2"/>
  <c r="AJ413" i="2"/>
  <c r="AK413" i="2"/>
  <c r="AL413" i="2"/>
  <c r="AM413" i="2"/>
  <c r="AN413" i="2"/>
  <c r="AO413" i="2"/>
  <c r="AP413" i="2"/>
  <c r="AQ413" i="2"/>
  <c r="AR413" i="2"/>
  <c r="Y414" i="2"/>
  <c r="Z414" i="2"/>
  <c r="AA414" i="2"/>
  <c r="AB414" i="2"/>
  <c r="AC414" i="2"/>
  <c r="AD414" i="2"/>
  <c r="AE414" i="2"/>
  <c r="AF414" i="2"/>
  <c r="AG414" i="2"/>
  <c r="AH414" i="2"/>
  <c r="AI414" i="2"/>
  <c r="AJ414" i="2"/>
  <c r="AK414" i="2"/>
  <c r="AL414" i="2"/>
  <c r="AM414" i="2"/>
  <c r="AN414" i="2"/>
  <c r="AO414" i="2"/>
  <c r="AP414" i="2"/>
  <c r="AQ414" i="2"/>
  <c r="AR414" i="2"/>
  <c r="Y415" i="2"/>
  <c r="Z415" i="2"/>
  <c r="AA415" i="2"/>
  <c r="AB415" i="2"/>
  <c r="AC415" i="2"/>
  <c r="AD415" i="2"/>
  <c r="AE415" i="2"/>
  <c r="AF415" i="2"/>
  <c r="AG415" i="2"/>
  <c r="AH415" i="2"/>
  <c r="AI415" i="2"/>
  <c r="AJ415" i="2"/>
  <c r="AK415" i="2"/>
  <c r="AL415" i="2"/>
  <c r="AM415" i="2"/>
  <c r="AN415" i="2"/>
  <c r="AO415" i="2"/>
  <c r="AP415" i="2"/>
  <c r="AQ415" i="2"/>
  <c r="AR415" i="2"/>
  <c r="Y416" i="2"/>
  <c r="Z416" i="2"/>
  <c r="AA416" i="2"/>
  <c r="AB416" i="2"/>
  <c r="AC416" i="2"/>
  <c r="AD416" i="2"/>
  <c r="AE416" i="2"/>
  <c r="AF416" i="2"/>
  <c r="AG416" i="2"/>
  <c r="AH416" i="2"/>
  <c r="AI416" i="2"/>
  <c r="AJ416" i="2"/>
  <c r="AK416" i="2"/>
  <c r="AL416" i="2"/>
  <c r="AM416" i="2"/>
  <c r="AN416" i="2"/>
  <c r="AO416" i="2"/>
  <c r="AP416" i="2"/>
  <c r="AQ416" i="2"/>
  <c r="AR416" i="2"/>
  <c r="Y417" i="2"/>
  <c r="Z417" i="2"/>
  <c r="AA417" i="2"/>
  <c r="AB417" i="2"/>
  <c r="AC417" i="2"/>
  <c r="AD417" i="2"/>
  <c r="AE417" i="2"/>
  <c r="AF417" i="2"/>
  <c r="AG417" i="2"/>
  <c r="AH417" i="2"/>
  <c r="AI417" i="2"/>
  <c r="AJ417" i="2"/>
  <c r="AK417" i="2"/>
  <c r="AL417" i="2"/>
  <c r="AM417" i="2"/>
  <c r="AN417" i="2"/>
  <c r="AO417" i="2"/>
  <c r="AP417" i="2"/>
  <c r="AQ417" i="2"/>
  <c r="AR417" i="2"/>
  <c r="Y418" i="2"/>
  <c r="Z418" i="2"/>
  <c r="AA418" i="2"/>
  <c r="AB418" i="2"/>
  <c r="AC418" i="2"/>
  <c r="AD418" i="2"/>
  <c r="AE418" i="2"/>
  <c r="AF418" i="2"/>
  <c r="AG418" i="2"/>
  <c r="AH418" i="2"/>
  <c r="AI418" i="2"/>
  <c r="AJ418" i="2"/>
  <c r="AK418" i="2"/>
  <c r="AL418" i="2"/>
  <c r="AM418" i="2"/>
  <c r="AN418" i="2"/>
  <c r="AO418" i="2"/>
  <c r="AP418" i="2"/>
  <c r="AQ418" i="2"/>
  <c r="AR418" i="2"/>
  <c r="Y419" i="2"/>
  <c r="Z419" i="2"/>
  <c r="AA419" i="2"/>
  <c r="AB419" i="2"/>
  <c r="AC419" i="2"/>
  <c r="AD419" i="2"/>
  <c r="AE419" i="2"/>
  <c r="AF419" i="2"/>
  <c r="AG419" i="2"/>
  <c r="AH419" i="2"/>
  <c r="AI419" i="2"/>
  <c r="AJ419" i="2"/>
  <c r="AK419" i="2"/>
  <c r="AL419" i="2"/>
  <c r="AM419" i="2"/>
  <c r="AN419" i="2"/>
  <c r="AO419" i="2"/>
  <c r="AP419" i="2"/>
  <c r="AQ419" i="2"/>
  <c r="AR419" i="2"/>
  <c r="Y420" i="2"/>
  <c r="Z420" i="2"/>
  <c r="AA420" i="2"/>
  <c r="AB420" i="2"/>
  <c r="AC420" i="2"/>
  <c r="AD420" i="2"/>
  <c r="AE420" i="2"/>
  <c r="AF420" i="2"/>
  <c r="AG420" i="2"/>
  <c r="AH420" i="2"/>
  <c r="AI420" i="2"/>
  <c r="AJ420" i="2"/>
  <c r="AK420" i="2"/>
  <c r="AL420" i="2"/>
  <c r="AM420" i="2"/>
  <c r="AN420" i="2"/>
  <c r="AO420" i="2"/>
  <c r="AP420" i="2"/>
  <c r="AQ420" i="2"/>
  <c r="AR420" i="2"/>
  <c r="Y421" i="2"/>
  <c r="Z421" i="2"/>
  <c r="AA421" i="2"/>
  <c r="AB421" i="2"/>
  <c r="AC421" i="2"/>
  <c r="AD421" i="2"/>
  <c r="AE421" i="2"/>
  <c r="AF421" i="2"/>
  <c r="AG421" i="2"/>
  <c r="AH421" i="2"/>
  <c r="AI421" i="2"/>
  <c r="AJ421" i="2"/>
  <c r="AK421" i="2"/>
  <c r="AL421" i="2"/>
  <c r="AM421" i="2"/>
  <c r="AN421" i="2"/>
  <c r="AO421" i="2"/>
  <c r="AP421" i="2"/>
  <c r="AQ421" i="2"/>
  <c r="AR421" i="2"/>
  <c r="Y422" i="2"/>
  <c r="Z422" i="2"/>
  <c r="AA422" i="2"/>
  <c r="AB422" i="2"/>
  <c r="AC422" i="2"/>
  <c r="AD422" i="2"/>
  <c r="AE422" i="2"/>
  <c r="AF422" i="2"/>
  <c r="AG422" i="2"/>
  <c r="AH422" i="2"/>
  <c r="AI422" i="2"/>
  <c r="AJ422" i="2"/>
  <c r="AK422" i="2"/>
  <c r="AL422" i="2"/>
  <c r="AM422" i="2"/>
  <c r="AN422" i="2"/>
  <c r="AO422" i="2"/>
  <c r="AP422" i="2"/>
  <c r="AQ422" i="2"/>
  <c r="AR422" i="2"/>
  <c r="Y423" i="2"/>
  <c r="Z423" i="2"/>
  <c r="AA423" i="2"/>
  <c r="AB423" i="2"/>
  <c r="AC423" i="2"/>
  <c r="AD423" i="2"/>
  <c r="AE423" i="2"/>
  <c r="AF423" i="2"/>
  <c r="AG423" i="2"/>
  <c r="AH423" i="2"/>
  <c r="AI423" i="2"/>
  <c r="AJ423" i="2"/>
  <c r="AK423" i="2"/>
  <c r="AL423" i="2"/>
  <c r="AM423" i="2"/>
  <c r="AN423" i="2"/>
  <c r="AO423" i="2"/>
  <c r="AP423" i="2"/>
  <c r="AQ423" i="2"/>
  <c r="AR423" i="2"/>
  <c r="Y424" i="2"/>
  <c r="Z424" i="2"/>
  <c r="AA424" i="2"/>
  <c r="AB424" i="2"/>
  <c r="AC424" i="2"/>
  <c r="AD424" i="2"/>
  <c r="AE424" i="2"/>
  <c r="AF424" i="2"/>
  <c r="AG424" i="2"/>
  <c r="AH424" i="2"/>
  <c r="AI424" i="2"/>
  <c r="AJ424" i="2"/>
  <c r="AK424" i="2"/>
  <c r="AL424" i="2"/>
  <c r="AM424" i="2"/>
  <c r="AN424" i="2"/>
  <c r="AO424" i="2"/>
  <c r="AP424" i="2"/>
  <c r="AQ424" i="2"/>
  <c r="AR424" i="2"/>
  <c r="Y425" i="2"/>
  <c r="Z425" i="2"/>
  <c r="AA425" i="2"/>
  <c r="AB425" i="2"/>
  <c r="AC425" i="2"/>
  <c r="AD425" i="2"/>
  <c r="AE425" i="2"/>
  <c r="AF425" i="2"/>
  <c r="AG425" i="2"/>
  <c r="AH425" i="2"/>
  <c r="AI425" i="2"/>
  <c r="AJ425" i="2"/>
  <c r="AK425" i="2"/>
  <c r="AL425" i="2"/>
  <c r="AM425" i="2"/>
  <c r="AN425" i="2"/>
  <c r="AO425" i="2"/>
  <c r="AP425" i="2"/>
  <c r="AQ425" i="2"/>
  <c r="AR425" i="2"/>
  <c r="Y426" i="2"/>
  <c r="Z426" i="2"/>
  <c r="AA426" i="2"/>
  <c r="AB426" i="2"/>
  <c r="AC426" i="2"/>
  <c r="AD426" i="2"/>
  <c r="AE426" i="2"/>
  <c r="AF426" i="2"/>
  <c r="AG426" i="2"/>
  <c r="AH426" i="2"/>
  <c r="AI426" i="2"/>
  <c r="AJ426" i="2"/>
  <c r="AK426" i="2"/>
  <c r="AL426" i="2"/>
  <c r="AM426" i="2"/>
  <c r="AN426" i="2"/>
  <c r="AO426" i="2"/>
  <c r="AP426" i="2"/>
  <c r="AQ426" i="2"/>
  <c r="AR426" i="2"/>
  <c r="Y427" i="2"/>
  <c r="Z427" i="2"/>
  <c r="AA427" i="2"/>
  <c r="AB427" i="2"/>
  <c r="AC427" i="2"/>
  <c r="AD427" i="2"/>
  <c r="AE427" i="2"/>
  <c r="AF427" i="2"/>
  <c r="AG427" i="2"/>
  <c r="AH427" i="2"/>
  <c r="AI427" i="2"/>
  <c r="AJ427" i="2"/>
  <c r="AK427" i="2"/>
  <c r="AL427" i="2"/>
  <c r="AM427" i="2"/>
  <c r="AN427" i="2"/>
  <c r="AO427" i="2"/>
  <c r="AP427" i="2"/>
  <c r="AQ427" i="2"/>
  <c r="AR427" i="2"/>
  <c r="Y428" i="2"/>
  <c r="Z428" i="2"/>
  <c r="AA428" i="2"/>
  <c r="AB428" i="2"/>
  <c r="AC428" i="2"/>
  <c r="AD428" i="2"/>
  <c r="AE428" i="2"/>
  <c r="AF428" i="2"/>
  <c r="AG428" i="2"/>
  <c r="AH428" i="2"/>
  <c r="AI428" i="2"/>
  <c r="AJ428" i="2"/>
  <c r="AK428" i="2"/>
  <c r="AL428" i="2"/>
  <c r="AM428" i="2"/>
  <c r="AN428" i="2"/>
  <c r="AO428" i="2"/>
  <c r="AP428" i="2"/>
  <c r="AQ428" i="2"/>
  <c r="AR428" i="2"/>
  <c r="Y429" i="2"/>
  <c r="Z429" i="2"/>
  <c r="AA429" i="2"/>
  <c r="AB429" i="2"/>
  <c r="AC429" i="2"/>
  <c r="AD429" i="2"/>
  <c r="AE429" i="2"/>
  <c r="AF429" i="2"/>
  <c r="AG429" i="2"/>
  <c r="AH429" i="2"/>
  <c r="AI429" i="2"/>
  <c r="AJ429" i="2"/>
  <c r="AK429" i="2"/>
  <c r="AL429" i="2"/>
  <c r="AM429" i="2"/>
  <c r="AN429" i="2"/>
  <c r="AO429" i="2"/>
  <c r="AP429" i="2"/>
  <c r="AQ429" i="2"/>
  <c r="AR429" i="2"/>
  <c r="Y430" i="2"/>
  <c r="Z430" i="2"/>
  <c r="AA430" i="2"/>
  <c r="AB430" i="2"/>
  <c r="AC430" i="2"/>
  <c r="AD430" i="2"/>
  <c r="AE430" i="2"/>
  <c r="AF430" i="2"/>
  <c r="AG430" i="2"/>
  <c r="AH430" i="2"/>
  <c r="AI430" i="2"/>
  <c r="AJ430" i="2"/>
  <c r="AK430" i="2"/>
  <c r="AL430" i="2"/>
  <c r="AM430" i="2"/>
  <c r="AN430" i="2"/>
  <c r="AO430" i="2"/>
  <c r="AP430" i="2"/>
  <c r="AQ430" i="2"/>
  <c r="AR430" i="2"/>
  <c r="Y431" i="2"/>
  <c r="Z431" i="2"/>
  <c r="AA431" i="2"/>
  <c r="AB431" i="2"/>
  <c r="AC431" i="2"/>
  <c r="AD431" i="2"/>
  <c r="AE431" i="2"/>
  <c r="AF431" i="2"/>
  <c r="AG431" i="2"/>
  <c r="AH431" i="2"/>
  <c r="AI431" i="2"/>
  <c r="AJ431" i="2"/>
  <c r="AK431" i="2"/>
  <c r="AL431" i="2"/>
  <c r="AM431" i="2"/>
  <c r="AN431" i="2"/>
  <c r="AO431" i="2"/>
  <c r="AP431" i="2"/>
  <c r="AQ431" i="2"/>
  <c r="AR431" i="2"/>
  <c r="Y432" i="2"/>
  <c r="Z432" i="2"/>
  <c r="AA432" i="2"/>
  <c r="AB432" i="2"/>
  <c r="AC432" i="2"/>
  <c r="AD432" i="2"/>
  <c r="AE432" i="2"/>
  <c r="AF432" i="2"/>
  <c r="AG432" i="2"/>
  <c r="AH432" i="2"/>
  <c r="AI432" i="2"/>
  <c r="AJ432" i="2"/>
  <c r="AK432" i="2"/>
  <c r="AL432" i="2"/>
  <c r="AM432" i="2"/>
  <c r="AN432" i="2"/>
  <c r="AO432" i="2"/>
  <c r="AP432" i="2"/>
  <c r="AQ432" i="2"/>
  <c r="AR432" i="2"/>
  <c r="Y433" i="2"/>
  <c r="Z433" i="2"/>
  <c r="AA433" i="2"/>
  <c r="AB433" i="2"/>
  <c r="AC433" i="2"/>
  <c r="AD433" i="2"/>
  <c r="AE433" i="2"/>
  <c r="AF433" i="2"/>
  <c r="AG433" i="2"/>
  <c r="AH433" i="2"/>
  <c r="AI433" i="2"/>
  <c r="AJ433" i="2"/>
  <c r="AK433" i="2"/>
  <c r="AL433" i="2"/>
  <c r="AM433" i="2"/>
  <c r="AN433" i="2"/>
  <c r="AO433" i="2"/>
  <c r="AP433" i="2"/>
  <c r="AQ433" i="2"/>
  <c r="AR433" i="2"/>
  <c r="Y434" i="2"/>
  <c r="Z434" i="2"/>
  <c r="AA434" i="2"/>
  <c r="AB434" i="2"/>
  <c r="AC434" i="2"/>
  <c r="AD434" i="2"/>
  <c r="AE434" i="2"/>
  <c r="AF434" i="2"/>
  <c r="AG434" i="2"/>
  <c r="AH434" i="2"/>
  <c r="AI434" i="2"/>
  <c r="AJ434" i="2"/>
  <c r="AK434" i="2"/>
  <c r="AL434" i="2"/>
  <c r="AM434" i="2"/>
  <c r="AN434" i="2"/>
  <c r="AO434" i="2"/>
  <c r="AP434" i="2"/>
  <c r="AQ434" i="2"/>
  <c r="AR434" i="2"/>
  <c r="Y435" i="2"/>
  <c r="Z435" i="2"/>
  <c r="AA435" i="2"/>
  <c r="AB435" i="2"/>
  <c r="AC435" i="2"/>
  <c r="AD435" i="2"/>
  <c r="AE435" i="2"/>
  <c r="AF435" i="2"/>
  <c r="AG435" i="2"/>
  <c r="AH435" i="2"/>
  <c r="AI435" i="2"/>
  <c r="AJ435" i="2"/>
  <c r="AK435" i="2"/>
  <c r="AL435" i="2"/>
  <c r="AM435" i="2"/>
  <c r="AN435" i="2"/>
  <c r="AO435" i="2"/>
  <c r="AP435" i="2"/>
  <c r="AQ435" i="2"/>
  <c r="AR435" i="2"/>
  <c r="Y436" i="2"/>
  <c r="Z436" i="2"/>
  <c r="AA436" i="2"/>
  <c r="AB436" i="2"/>
  <c r="AC436" i="2"/>
  <c r="AD436" i="2"/>
  <c r="AE436" i="2"/>
  <c r="AF436" i="2"/>
  <c r="AG436" i="2"/>
  <c r="AH436" i="2"/>
  <c r="AI436" i="2"/>
  <c r="AJ436" i="2"/>
  <c r="AK436" i="2"/>
  <c r="AL436" i="2"/>
  <c r="AM436" i="2"/>
  <c r="AN436" i="2"/>
  <c r="AO436" i="2"/>
  <c r="AP436" i="2"/>
  <c r="AQ436" i="2"/>
  <c r="AR436" i="2"/>
  <c r="Y437" i="2"/>
  <c r="Z437" i="2"/>
  <c r="AA437" i="2"/>
  <c r="AB437" i="2"/>
  <c r="AC437" i="2"/>
  <c r="AD437" i="2"/>
  <c r="AE437" i="2"/>
  <c r="AF437" i="2"/>
  <c r="AG437" i="2"/>
  <c r="AH437" i="2"/>
  <c r="AI437" i="2"/>
  <c r="AJ437" i="2"/>
  <c r="AK437" i="2"/>
  <c r="AL437" i="2"/>
  <c r="AM437" i="2"/>
  <c r="AN437" i="2"/>
  <c r="AO437" i="2"/>
  <c r="AP437" i="2"/>
  <c r="AQ437" i="2"/>
  <c r="AR437" i="2"/>
  <c r="Y438" i="2"/>
  <c r="Z438" i="2"/>
  <c r="AA438" i="2"/>
  <c r="AB438" i="2"/>
  <c r="AC438" i="2"/>
  <c r="AD438" i="2"/>
  <c r="AE438" i="2"/>
  <c r="AF438" i="2"/>
  <c r="AG438" i="2"/>
  <c r="AH438" i="2"/>
  <c r="AI438" i="2"/>
  <c r="AJ438" i="2"/>
  <c r="AK438" i="2"/>
  <c r="AL438" i="2"/>
  <c r="AM438" i="2"/>
  <c r="AN438" i="2"/>
  <c r="AO438" i="2"/>
  <c r="AP438" i="2"/>
  <c r="AQ438" i="2"/>
  <c r="AR438" i="2"/>
  <c r="Y439" i="2"/>
  <c r="Z439" i="2"/>
  <c r="AA439" i="2"/>
  <c r="AB439" i="2"/>
  <c r="AC439" i="2"/>
  <c r="AD439" i="2"/>
  <c r="AE439" i="2"/>
  <c r="AF439" i="2"/>
  <c r="AG439" i="2"/>
  <c r="AH439" i="2"/>
  <c r="AI439" i="2"/>
  <c r="AJ439" i="2"/>
  <c r="AK439" i="2"/>
  <c r="AL439" i="2"/>
  <c r="AM439" i="2"/>
  <c r="AN439" i="2"/>
  <c r="AO439" i="2"/>
  <c r="AP439" i="2"/>
  <c r="AQ439" i="2"/>
  <c r="AR439" i="2"/>
  <c r="Y440" i="2"/>
  <c r="Z440" i="2"/>
  <c r="AA440" i="2"/>
  <c r="AB440" i="2"/>
  <c r="AC440" i="2"/>
  <c r="AD440" i="2"/>
  <c r="AE440" i="2"/>
  <c r="AF440" i="2"/>
  <c r="AG440" i="2"/>
  <c r="AH440" i="2"/>
  <c r="AI440" i="2"/>
  <c r="AJ440" i="2"/>
  <c r="AK440" i="2"/>
  <c r="AL440" i="2"/>
  <c r="AM440" i="2"/>
  <c r="AN440" i="2"/>
  <c r="AO440" i="2"/>
  <c r="AP440" i="2"/>
  <c r="AQ440" i="2"/>
  <c r="AR440" i="2"/>
  <c r="Y441" i="2"/>
  <c r="Z441" i="2"/>
  <c r="AA441" i="2"/>
  <c r="AB441" i="2"/>
  <c r="AC441" i="2"/>
  <c r="AD441" i="2"/>
  <c r="AE441" i="2"/>
  <c r="AF441" i="2"/>
  <c r="AG441" i="2"/>
  <c r="AH441" i="2"/>
  <c r="AI441" i="2"/>
  <c r="AJ441" i="2"/>
  <c r="AK441" i="2"/>
  <c r="AL441" i="2"/>
  <c r="AM441" i="2"/>
  <c r="AN441" i="2"/>
  <c r="AO441" i="2"/>
  <c r="AP441" i="2"/>
  <c r="AQ441" i="2"/>
  <c r="AR441" i="2"/>
  <c r="Y442" i="2"/>
  <c r="Z442" i="2"/>
  <c r="AA442" i="2"/>
  <c r="AB442" i="2"/>
  <c r="AC442" i="2"/>
  <c r="AD442" i="2"/>
  <c r="AE442" i="2"/>
  <c r="AF442" i="2"/>
  <c r="AG442" i="2"/>
  <c r="AH442" i="2"/>
  <c r="AI442" i="2"/>
  <c r="AJ442" i="2"/>
  <c r="AK442" i="2"/>
  <c r="AL442" i="2"/>
  <c r="AM442" i="2"/>
  <c r="AN442" i="2"/>
  <c r="AO442" i="2"/>
  <c r="AP442" i="2"/>
  <c r="AQ442" i="2"/>
  <c r="AR442" i="2"/>
  <c r="Y443" i="2"/>
  <c r="Z443" i="2"/>
  <c r="AA443" i="2"/>
  <c r="AB443" i="2"/>
  <c r="AC443" i="2"/>
  <c r="AD443" i="2"/>
  <c r="AE443" i="2"/>
  <c r="AF443" i="2"/>
  <c r="AG443" i="2"/>
  <c r="AH443" i="2"/>
  <c r="AI443" i="2"/>
  <c r="AJ443" i="2"/>
  <c r="AK443" i="2"/>
  <c r="AL443" i="2"/>
  <c r="AM443" i="2"/>
  <c r="AN443" i="2"/>
  <c r="AO443" i="2"/>
  <c r="AP443" i="2"/>
  <c r="AQ443" i="2"/>
  <c r="AR443" i="2"/>
  <c r="Y444" i="2"/>
  <c r="Z444" i="2"/>
  <c r="AA444" i="2"/>
  <c r="AB444" i="2"/>
  <c r="AC444" i="2"/>
  <c r="AD444" i="2"/>
  <c r="AE444" i="2"/>
  <c r="AF444" i="2"/>
  <c r="AG444" i="2"/>
  <c r="AH444" i="2"/>
  <c r="AI444" i="2"/>
  <c r="AJ444" i="2"/>
  <c r="AK444" i="2"/>
  <c r="AL444" i="2"/>
  <c r="AM444" i="2"/>
  <c r="AN444" i="2"/>
  <c r="AO444" i="2"/>
  <c r="AP444" i="2"/>
  <c r="AQ444" i="2"/>
  <c r="AR444" i="2"/>
  <c r="Y445" i="2"/>
  <c r="Z445" i="2"/>
  <c r="AA445" i="2"/>
  <c r="AB445" i="2"/>
  <c r="AC445" i="2"/>
  <c r="AD445" i="2"/>
  <c r="AE445" i="2"/>
  <c r="AF445" i="2"/>
  <c r="AG445" i="2"/>
  <c r="AH445" i="2"/>
  <c r="AI445" i="2"/>
  <c r="AJ445" i="2"/>
  <c r="AK445" i="2"/>
  <c r="AL445" i="2"/>
  <c r="AM445" i="2"/>
  <c r="AN445" i="2"/>
  <c r="AO445" i="2"/>
  <c r="AP445" i="2"/>
  <c r="AQ445" i="2"/>
  <c r="AR445" i="2"/>
  <c r="Y446" i="2"/>
  <c r="Z446" i="2"/>
  <c r="AA446" i="2"/>
  <c r="AB446" i="2"/>
  <c r="AC446" i="2"/>
  <c r="AD446" i="2"/>
  <c r="AE446" i="2"/>
  <c r="AF446" i="2"/>
  <c r="AG446" i="2"/>
  <c r="AH446" i="2"/>
  <c r="AI446" i="2"/>
  <c r="AJ446" i="2"/>
  <c r="AK446" i="2"/>
  <c r="AL446" i="2"/>
  <c r="AM446" i="2"/>
  <c r="AN446" i="2"/>
  <c r="AO446" i="2"/>
  <c r="AP446" i="2"/>
  <c r="AQ446" i="2"/>
  <c r="AR446" i="2"/>
  <c r="Y447" i="2"/>
  <c r="Z447" i="2"/>
  <c r="AA447" i="2"/>
  <c r="AB447" i="2"/>
  <c r="AC447" i="2"/>
  <c r="AD447" i="2"/>
  <c r="AE447" i="2"/>
  <c r="AF447" i="2"/>
  <c r="AG447" i="2"/>
  <c r="AH447" i="2"/>
  <c r="AI447" i="2"/>
  <c r="AJ447" i="2"/>
  <c r="AK447" i="2"/>
  <c r="AL447" i="2"/>
  <c r="AM447" i="2"/>
  <c r="AN447" i="2"/>
  <c r="AO447" i="2"/>
  <c r="AP447" i="2"/>
  <c r="AQ447" i="2"/>
  <c r="AR447" i="2"/>
  <c r="Y448" i="2"/>
  <c r="Z448" i="2"/>
  <c r="AA448" i="2"/>
  <c r="AB448" i="2"/>
  <c r="AC448" i="2"/>
  <c r="AD448" i="2"/>
  <c r="AE448" i="2"/>
  <c r="AF448" i="2"/>
  <c r="AG448" i="2"/>
  <c r="AH448" i="2"/>
  <c r="AI448" i="2"/>
  <c r="AJ448" i="2"/>
  <c r="AK448" i="2"/>
  <c r="AL448" i="2"/>
  <c r="AM448" i="2"/>
  <c r="AN448" i="2"/>
  <c r="AO448" i="2"/>
  <c r="AP448" i="2"/>
  <c r="AQ448" i="2"/>
  <c r="AR448" i="2"/>
  <c r="Y449" i="2"/>
  <c r="Z449" i="2"/>
  <c r="AA449" i="2"/>
  <c r="AB449" i="2"/>
  <c r="AC449" i="2"/>
  <c r="AD449" i="2"/>
  <c r="AE449" i="2"/>
  <c r="AF449" i="2"/>
  <c r="AG449" i="2"/>
  <c r="AH449" i="2"/>
  <c r="AI449" i="2"/>
  <c r="AJ449" i="2"/>
  <c r="AK449" i="2"/>
  <c r="AL449" i="2"/>
  <c r="AM449" i="2"/>
  <c r="AN449" i="2"/>
  <c r="AO449" i="2"/>
  <c r="AP449" i="2"/>
  <c r="AQ449" i="2"/>
  <c r="AR449" i="2"/>
  <c r="Y450" i="2"/>
  <c r="Z450" i="2"/>
  <c r="AA450" i="2"/>
  <c r="AB450" i="2"/>
  <c r="AC450" i="2"/>
  <c r="AD450" i="2"/>
  <c r="AE450" i="2"/>
  <c r="AF450" i="2"/>
  <c r="AG450" i="2"/>
  <c r="AH450" i="2"/>
  <c r="AI450" i="2"/>
  <c r="AJ450" i="2"/>
  <c r="AK450" i="2"/>
  <c r="AL450" i="2"/>
  <c r="AM450" i="2"/>
  <c r="AN450" i="2"/>
  <c r="AO450" i="2"/>
  <c r="AP450" i="2"/>
  <c r="AQ450" i="2"/>
  <c r="AR450" i="2"/>
  <c r="Y451" i="2"/>
  <c r="Z451" i="2"/>
  <c r="AA451" i="2"/>
  <c r="AB451" i="2"/>
  <c r="AC451" i="2"/>
  <c r="AD451" i="2"/>
  <c r="AE451" i="2"/>
  <c r="AF451" i="2"/>
  <c r="AG451" i="2"/>
  <c r="AH451" i="2"/>
  <c r="AI451" i="2"/>
  <c r="AJ451" i="2"/>
  <c r="AK451" i="2"/>
  <c r="AL451" i="2"/>
  <c r="AM451" i="2"/>
  <c r="AN451" i="2"/>
  <c r="AO451" i="2"/>
  <c r="AP451" i="2"/>
  <c r="AQ451" i="2"/>
  <c r="AR451" i="2"/>
  <c r="Y452" i="2"/>
  <c r="Z452" i="2"/>
  <c r="AA452" i="2"/>
  <c r="AB452" i="2"/>
  <c r="AC452" i="2"/>
  <c r="AD452" i="2"/>
  <c r="AE452" i="2"/>
  <c r="AF452" i="2"/>
  <c r="AG452" i="2"/>
  <c r="AH452" i="2"/>
  <c r="AI452" i="2"/>
  <c r="AJ452" i="2"/>
  <c r="AK452" i="2"/>
  <c r="AL452" i="2"/>
  <c r="AM452" i="2"/>
  <c r="AN452" i="2"/>
  <c r="AO452" i="2"/>
  <c r="AP452" i="2"/>
  <c r="AQ452" i="2"/>
  <c r="AR452" i="2"/>
  <c r="Y453" i="2"/>
  <c r="Z453" i="2"/>
  <c r="AA453" i="2"/>
  <c r="AB453" i="2"/>
  <c r="AC453" i="2"/>
  <c r="AD453" i="2"/>
  <c r="AE453" i="2"/>
  <c r="AF453" i="2"/>
  <c r="AG453" i="2"/>
  <c r="AH453" i="2"/>
  <c r="AI453" i="2"/>
  <c r="AJ453" i="2"/>
  <c r="AK453" i="2"/>
  <c r="AL453" i="2"/>
  <c r="AM453" i="2"/>
  <c r="AN453" i="2"/>
  <c r="AO453" i="2"/>
  <c r="AP453" i="2"/>
  <c r="AQ453" i="2"/>
  <c r="AR453" i="2"/>
  <c r="Y454" i="2"/>
  <c r="Z454" i="2"/>
  <c r="AA454" i="2"/>
  <c r="AB454" i="2"/>
  <c r="AC454" i="2"/>
  <c r="AD454" i="2"/>
  <c r="AE454" i="2"/>
  <c r="AF454" i="2"/>
  <c r="AG454" i="2"/>
  <c r="AH454" i="2"/>
  <c r="AI454" i="2"/>
  <c r="AJ454" i="2"/>
  <c r="AK454" i="2"/>
  <c r="AL454" i="2"/>
  <c r="AM454" i="2"/>
  <c r="AN454" i="2"/>
  <c r="AO454" i="2"/>
  <c r="AP454" i="2"/>
  <c r="AQ454" i="2"/>
  <c r="AR454" i="2"/>
  <c r="Y455" i="2"/>
  <c r="Z455" i="2"/>
  <c r="AA455" i="2"/>
  <c r="AB455" i="2"/>
  <c r="AC455" i="2"/>
  <c r="AD455" i="2"/>
  <c r="AE455" i="2"/>
  <c r="AF455" i="2"/>
  <c r="AG455" i="2"/>
  <c r="AH455" i="2"/>
  <c r="AI455" i="2"/>
  <c r="AJ455" i="2"/>
  <c r="AK455" i="2"/>
  <c r="AL455" i="2"/>
  <c r="AM455" i="2"/>
  <c r="AN455" i="2"/>
  <c r="AO455" i="2"/>
  <c r="AP455" i="2"/>
  <c r="AQ455" i="2"/>
  <c r="AR455" i="2"/>
  <c r="Y456" i="2"/>
  <c r="Z456" i="2"/>
  <c r="AA456" i="2"/>
  <c r="AB456" i="2"/>
  <c r="AC456" i="2"/>
  <c r="AD456" i="2"/>
  <c r="AE456" i="2"/>
  <c r="AF456" i="2"/>
  <c r="AG456" i="2"/>
  <c r="AH456" i="2"/>
  <c r="AI456" i="2"/>
  <c r="AJ456" i="2"/>
  <c r="AK456" i="2"/>
  <c r="AL456" i="2"/>
  <c r="AM456" i="2"/>
  <c r="AN456" i="2"/>
  <c r="AO456" i="2"/>
  <c r="AP456" i="2"/>
  <c r="AQ456" i="2"/>
  <c r="AR456" i="2"/>
  <c r="Y457" i="2"/>
  <c r="Z457" i="2"/>
  <c r="AA457" i="2"/>
  <c r="AB457" i="2"/>
  <c r="AC457" i="2"/>
  <c r="AD457" i="2"/>
  <c r="AE457" i="2"/>
  <c r="AF457" i="2"/>
  <c r="AG457" i="2"/>
  <c r="AH457" i="2"/>
  <c r="AI457" i="2"/>
  <c r="AJ457" i="2"/>
  <c r="AK457" i="2"/>
  <c r="AL457" i="2"/>
  <c r="AM457" i="2"/>
  <c r="AN457" i="2"/>
  <c r="AO457" i="2"/>
  <c r="AP457" i="2"/>
  <c r="AQ457" i="2"/>
  <c r="AR457" i="2"/>
  <c r="Y458" i="2"/>
  <c r="Z458" i="2"/>
  <c r="AA458" i="2"/>
  <c r="AB458" i="2"/>
  <c r="AC458" i="2"/>
  <c r="AD458" i="2"/>
  <c r="AE458" i="2"/>
  <c r="AF458" i="2"/>
  <c r="AG458" i="2"/>
  <c r="AH458" i="2"/>
  <c r="AI458" i="2"/>
  <c r="AJ458" i="2"/>
  <c r="AK458" i="2"/>
  <c r="AL458" i="2"/>
  <c r="AM458" i="2"/>
  <c r="AN458" i="2"/>
  <c r="AO458" i="2"/>
  <c r="AP458" i="2"/>
  <c r="AQ458" i="2"/>
  <c r="AR458" i="2"/>
  <c r="Y459" i="2"/>
  <c r="Z459" i="2"/>
  <c r="AA459" i="2"/>
  <c r="AB459" i="2"/>
  <c r="AC459" i="2"/>
  <c r="AD459" i="2"/>
  <c r="AE459" i="2"/>
  <c r="AF459" i="2"/>
  <c r="AG459" i="2"/>
  <c r="AH459" i="2"/>
  <c r="AI459" i="2"/>
  <c r="AJ459" i="2"/>
  <c r="AK459" i="2"/>
  <c r="AL459" i="2"/>
  <c r="AM459" i="2"/>
  <c r="AN459" i="2"/>
  <c r="AO459" i="2"/>
  <c r="AP459" i="2"/>
  <c r="AQ459" i="2"/>
  <c r="AR459" i="2"/>
  <c r="Y460" i="2"/>
  <c r="Z460" i="2"/>
  <c r="AA460" i="2"/>
  <c r="AB460" i="2"/>
  <c r="AC460" i="2"/>
  <c r="AD460" i="2"/>
  <c r="AE460" i="2"/>
  <c r="AF460" i="2"/>
  <c r="AG460" i="2"/>
  <c r="AH460" i="2"/>
  <c r="AI460" i="2"/>
  <c r="AJ460" i="2"/>
  <c r="AK460" i="2"/>
  <c r="AL460" i="2"/>
  <c r="AM460" i="2"/>
  <c r="AN460" i="2"/>
  <c r="AO460" i="2"/>
  <c r="AP460" i="2"/>
  <c r="AQ460" i="2"/>
  <c r="AR460" i="2"/>
  <c r="Y461" i="2"/>
  <c r="Z461" i="2"/>
  <c r="AA461" i="2"/>
  <c r="AB461" i="2"/>
  <c r="AC461" i="2"/>
  <c r="AD461" i="2"/>
  <c r="AE461" i="2"/>
  <c r="AF461" i="2"/>
  <c r="AG461" i="2"/>
  <c r="AH461" i="2"/>
  <c r="AI461" i="2"/>
  <c r="AJ461" i="2"/>
  <c r="AK461" i="2"/>
  <c r="AL461" i="2"/>
  <c r="AM461" i="2"/>
  <c r="AN461" i="2"/>
  <c r="AO461" i="2"/>
  <c r="AP461" i="2"/>
  <c r="AQ461" i="2"/>
  <c r="AR461" i="2"/>
  <c r="Y462" i="2"/>
  <c r="Z462" i="2"/>
  <c r="AA462" i="2"/>
  <c r="AB462" i="2"/>
  <c r="AC462" i="2"/>
  <c r="AD462" i="2"/>
  <c r="AE462" i="2"/>
  <c r="AF462" i="2"/>
  <c r="AG462" i="2"/>
  <c r="AH462" i="2"/>
  <c r="AI462" i="2"/>
  <c r="AJ462" i="2"/>
  <c r="AK462" i="2"/>
  <c r="AL462" i="2"/>
  <c r="AM462" i="2"/>
  <c r="AN462" i="2"/>
  <c r="AO462" i="2"/>
  <c r="AP462" i="2"/>
  <c r="AQ462" i="2"/>
  <c r="AR462" i="2"/>
  <c r="Y463" i="2"/>
  <c r="Z463" i="2"/>
  <c r="AA463" i="2"/>
  <c r="AB463" i="2"/>
  <c r="AC463" i="2"/>
  <c r="AD463" i="2"/>
  <c r="AE463" i="2"/>
  <c r="AF463" i="2"/>
  <c r="AG463" i="2"/>
  <c r="AH463" i="2"/>
  <c r="AI463" i="2"/>
  <c r="AJ463" i="2"/>
  <c r="AK463" i="2"/>
  <c r="AL463" i="2"/>
  <c r="AM463" i="2"/>
  <c r="AN463" i="2"/>
  <c r="AO463" i="2"/>
  <c r="AP463" i="2"/>
  <c r="AQ463" i="2"/>
  <c r="AR463" i="2"/>
  <c r="Y464" i="2"/>
  <c r="Z464" i="2"/>
  <c r="AA464" i="2"/>
  <c r="AB464" i="2"/>
  <c r="AC464" i="2"/>
  <c r="AD464" i="2"/>
  <c r="AE464" i="2"/>
  <c r="AF464" i="2"/>
  <c r="AG464" i="2"/>
  <c r="AH464" i="2"/>
  <c r="AI464" i="2"/>
  <c r="AJ464" i="2"/>
  <c r="AK464" i="2"/>
  <c r="AL464" i="2"/>
  <c r="AM464" i="2"/>
  <c r="AN464" i="2"/>
  <c r="AO464" i="2"/>
  <c r="AP464" i="2"/>
  <c r="AQ464" i="2"/>
  <c r="AR464" i="2"/>
  <c r="Y465" i="2"/>
  <c r="Z465" i="2"/>
  <c r="AA465" i="2"/>
  <c r="AB465" i="2"/>
  <c r="AC465" i="2"/>
  <c r="AD465" i="2"/>
  <c r="AE465" i="2"/>
  <c r="AF465" i="2"/>
  <c r="AG465" i="2"/>
  <c r="AH465" i="2"/>
  <c r="AI465" i="2"/>
  <c r="AJ465" i="2"/>
  <c r="AK465" i="2"/>
  <c r="AL465" i="2"/>
  <c r="AM465" i="2"/>
  <c r="AN465" i="2"/>
  <c r="AO465" i="2"/>
  <c r="AP465" i="2"/>
  <c r="AQ465" i="2"/>
  <c r="AR465" i="2"/>
  <c r="Y466" i="2"/>
  <c r="Z466" i="2"/>
  <c r="AA466" i="2"/>
  <c r="AB466" i="2"/>
  <c r="AC466" i="2"/>
  <c r="AD466" i="2"/>
  <c r="AE466" i="2"/>
  <c r="AF466" i="2"/>
  <c r="AG466" i="2"/>
  <c r="AH466" i="2"/>
  <c r="AI466" i="2"/>
  <c r="AJ466" i="2"/>
  <c r="AK466" i="2"/>
  <c r="AL466" i="2"/>
  <c r="AM466" i="2"/>
  <c r="AN466" i="2"/>
  <c r="AO466" i="2"/>
  <c r="AP466" i="2"/>
  <c r="AQ466" i="2"/>
  <c r="AR466" i="2"/>
  <c r="Y467" i="2"/>
  <c r="Z467" i="2"/>
  <c r="AA467" i="2"/>
  <c r="AB467" i="2"/>
  <c r="AC467" i="2"/>
  <c r="AD467" i="2"/>
  <c r="AE467" i="2"/>
  <c r="AF467" i="2"/>
  <c r="AG467" i="2"/>
  <c r="AH467" i="2"/>
  <c r="AI467" i="2"/>
  <c r="AJ467" i="2"/>
  <c r="AK467" i="2"/>
  <c r="AL467" i="2"/>
  <c r="AM467" i="2"/>
  <c r="AN467" i="2"/>
  <c r="AO467" i="2"/>
  <c r="AP467" i="2"/>
  <c r="AQ467" i="2"/>
  <c r="AR467" i="2"/>
  <c r="Y468" i="2"/>
  <c r="Z468" i="2"/>
  <c r="AA468" i="2"/>
  <c r="AB468" i="2"/>
  <c r="AC468" i="2"/>
  <c r="AD468" i="2"/>
  <c r="AE468" i="2"/>
  <c r="AF468" i="2"/>
  <c r="AG468" i="2"/>
  <c r="AH468" i="2"/>
  <c r="AI468" i="2"/>
  <c r="AJ468" i="2"/>
  <c r="AK468" i="2"/>
  <c r="AL468" i="2"/>
  <c r="AM468" i="2"/>
  <c r="AN468" i="2"/>
  <c r="AO468" i="2"/>
  <c r="AP468" i="2"/>
  <c r="AQ468" i="2"/>
  <c r="AR468" i="2"/>
  <c r="Y469" i="2"/>
  <c r="Z469" i="2"/>
  <c r="AA469" i="2"/>
  <c r="AB469" i="2"/>
  <c r="AC469" i="2"/>
  <c r="AD469" i="2"/>
  <c r="AE469" i="2"/>
  <c r="AF469" i="2"/>
  <c r="AG469" i="2"/>
  <c r="AH469" i="2"/>
  <c r="AI469" i="2"/>
  <c r="AJ469" i="2"/>
  <c r="AK469" i="2"/>
  <c r="AL469" i="2"/>
  <c r="AM469" i="2"/>
  <c r="AN469" i="2"/>
  <c r="AO469" i="2"/>
  <c r="AP469" i="2"/>
  <c r="AQ469" i="2"/>
  <c r="AR469" i="2"/>
  <c r="Y470" i="2"/>
  <c r="Z470" i="2"/>
  <c r="AA470" i="2"/>
  <c r="AB470" i="2"/>
  <c r="AC470" i="2"/>
  <c r="AD470" i="2"/>
  <c r="AE470" i="2"/>
  <c r="AF470" i="2"/>
  <c r="AG470" i="2"/>
  <c r="AH470" i="2"/>
  <c r="AI470" i="2"/>
  <c r="AJ470" i="2"/>
  <c r="AK470" i="2"/>
  <c r="AL470" i="2"/>
  <c r="AM470" i="2"/>
  <c r="AN470" i="2"/>
  <c r="AO470" i="2"/>
  <c r="AP470" i="2"/>
  <c r="AQ470" i="2"/>
  <c r="AR470" i="2"/>
  <c r="Y471" i="2"/>
  <c r="Z471" i="2"/>
  <c r="AA471" i="2"/>
  <c r="AB471" i="2"/>
  <c r="AC471" i="2"/>
  <c r="AD471" i="2"/>
  <c r="AE471" i="2"/>
  <c r="AF471" i="2"/>
  <c r="AG471" i="2"/>
  <c r="AH471" i="2"/>
  <c r="AI471" i="2"/>
  <c r="AJ471" i="2"/>
  <c r="AK471" i="2"/>
  <c r="AL471" i="2"/>
  <c r="AM471" i="2"/>
  <c r="AN471" i="2"/>
  <c r="AO471" i="2"/>
  <c r="AP471" i="2"/>
  <c r="AQ471" i="2"/>
  <c r="AR471" i="2"/>
  <c r="Y472" i="2"/>
  <c r="Z472" i="2"/>
  <c r="AA472" i="2"/>
  <c r="AB472" i="2"/>
  <c r="AC472" i="2"/>
  <c r="AD472" i="2"/>
  <c r="AE472" i="2"/>
  <c r="AF472" i="2"/>
  <c r="AG472" i="2"/>
  <c r="AH472" i="2"/>
  <c r="AI472" i="2"/>
  <c r="AJ472" i="2"/>
  <c r="AK472" i="2"/>
  <c r="AL472" i="2"/>
  <c r="AM472" i="2"/>
  <c r="AN472" i="2"/>
  <c r="AO472" i="2"/>
  <c r="AP472" i="2"/>
  <c r="AQ472" i="2"/>
  <c r="AR472" i="2"/>
  <c r="Y473" i="2"/>
  <c r="Z473" i="2"/>
  <c r="AA473" i="2"/>
  <c r="AB473" i="2"/>
  <c r="AC473" i="2"/>
  <c r="AD473" i="2"/>
  <c r="AE473" i="2"/>
  <c r="AF473" i="2"/>
  <c r="AG473" i="2"/>
  <c r="AH473" i="2"/>
  <c r="AI473" i="2"/>
  <c r="AJ473" i="2"/>
  <c r="AK473" i="2"/>
  <c r="AL473" i="2"/>
  <c r="AM473" i="2"/>
  <c r="AN473" i="2"/>
  <c r="AO473" i="2"/>
  <c r="AP473" i="2"/>
  <c r="AQ473" i="2"/>
  <c r="AR473" i="2"/>
  <c r="Y474" i="2"/>
  <c r="Z474" i="2"/>
  <c r="AA474" i="2"/>
  <c r="AB474" i="2"/>
  <c r="AC474" i="2"/>
  <c r="AD474" i="2"/>
  <c r="AE474" i="2"/>
  <c r="AF474" i="2"/>
  <c r="AG474" i="2"/>
  <c r="AH474" i="2"/>
  <c r="AI474" i="2"/>
  <c r="AJ474" i="2"/>
  <c r="AK474" i="2"/>
  <c r="AL474" i="2"/>
  <c r="AM474" i="2"/>
  <c r="AN474" i="2"/>
  <c r="AO474" i="2"/>
  <c r="AP474" i="2"/>
  <c r="AQ474" i="2"/>
  <c r="AR474" i="2"/>
  <c r="Y475" i="2"/>
  <c r="Z475" i="2"/>
  <c r="AA475" i="2"/>
  <c r="AB475" i="2"/>
  <c r="AC475" i="2"/>
  <c r="AD475" i="2"/>
  <c r="AE475" i="2"/>
  <c r="AF475" i="2"/>
  <c r="AG475" i="2"/>
  <c r="AH475" i="2"/>
  <c r="AI475" i="2"/>
  <c r="AJ475" i="2"/>
  <c r="AK475" i="2"/>
  <c r="AL475" i="2"/>
  <c r="AM475" i="2"/>
  <c r="AN475" i="2"/>
  <c r="AO475" i="2"/>
  <c r="AP475" i="2"/>
  <c r="AQ475" i="2"/>
  <c r="AR475" i="2"/>
  <c r="Y476" i="2"/>
  <c r="Z476" i="2"/>
  <c r="AA476" i="2"/>
  <c r="AB476" i="2"/>
  <c r="AC476" i="2"/>
  <c r="AD476" i="2"/>
  <c r="AE476" i="2"/>
  <c r="AF476" i="2"/>
  <c r="AG476" i="2"/>
  <c r="AH476" i="2"/>
  <c r="AI476" i="2"/>
  <c r="AJ476" i="2"/>
  <c r="AK476" i="2"/>
  <c r="AL476" i="2"/>
  <c r="AM476" i="2"/>
  <c r="AN476" i="2"/>
  <c r="AO476" i="2"/>
  <c r="AP476" i="2"/>
  <c r="AQ476" i="2"/>
  <c r="AR476" i="2"/>
  <c r="Y477" i="2"/>
  <c r="Z477" i="2"/>
  <c r="AA477" i="2"/>
  <c r="AB477" i="2"/>
  <c r="AC477" i="2"/>
  <c r="AD477" i="2"/>
  <c r="AE477" i="2"/>
  <c r="AF477" i="2"/>
  <c r="AG477" i="2"/>
  <c r="AH477" i="2"/>
  <c r="AI477" i="2"/>
  <c r="AJ477" i="2"/>
  <c r="AK477" i="2"/>
  <c r="AL477" i="2"/>
  <c r="AM477" i="2"/>
  <c r="AN477" i="2"/>
  <c r="AO477" i="2"/>
  <c r="AP477" i="2"/>
  <c r="AQ477" i="2"/>
  <c r="AR477" i="2"/>
  <c r="Y478" i="2"/>
  <c r="Z478" i="2"/>
  <c r="AA478" i="2"/>
  <c r="AB478" i="2"/>
  <c r="AC478" i="2"/>
  <c r="AD478" i="2"/>
  <c r="AE478" i="2"/>
  <c r="AF478" i="2"/>
  <c r="AG478" i="2"/>
  <c r="AH478" i="2"/>
  <c r="AI478" i="2"/>
  <c r="AJ478" i="2"/>
  <c r="AK478" i="2"/>
  <c r="AL478" i="2"/>
  <c r="AM478" i="2"/>
  <c r="AN478" i="2"/>
  <c r="AO478" i="2"/>
  <c r="AP478" i="2"/>
  <c r="AQ478" i="2"/>
  <c r="AR478" i="2"/>
  <c r="Y479" i="2"/>
  <c r="Z479" i="2"/>
  <c r="AA479" i="2"/>
  <c r="AB479" i="2"/>
  <c r="AC479" i="2"/>
  <c r="AD479" i="2"/>
  <c r="AE479" i="2"/>
  <c r="AF479" i="2"/>
  <c r="AG479" i="2"/>
  <c r="AH479" i="2"/>
  <c r="AI479" i="2"/>
  <c r="AJ479" i="2"/>
  <c r="AK479" i="2"/>
  <c r="AL479" i="2"/>
  <c r="AM479" i="2"/>
  <c r="AN479" i="2"/>
  <c r="AO479" i="2"/>
  <c r="AP479" i="2"/>
  <c r="AQ479" i="2"/>
  <c r="AR479" i="2"/>
  <c r="Y480" i="2"/>
  <c r="Z480" i="2"/>
  <c r="AA480" i="2"/>
  <c r="AB480" i="2"/>
  <c r="AC480" i="2"/>
  <c r="AD480" i="2"/>
  <c r="AE480" i="2"/>
  <c r="AF480" i="2"/>
  <c r="AG480" i="2"/>
  <c r="AH480" i="2"/>
  <c r="AI480" i="2"/>
  <c r="AJ480" i="2"/>
  <c r="AK480" i="2"/>
  <c r="AL480" i="2"/>
  <c r="AM480" i="2"/>
  <c r="AN480" i="2"/>
  <c r="AO480" i="2"/>
  <c r="AP480" i="2"/>
  <c r="AQ480" i="2"/>
  <c r="AR480" i="2"/>
  <c r="Y481" i="2"/>
  <c r="Z481" i="2"/>
  <c r="AA481" i="2"/>
  <c r="AB481" i="2"/>
  <c r="AC481" i="2"/>
  <c r="AD481" i="2"/>
  <c r="AE481" i="2"/>
  <c r="AF481" i="2"/>
  <c r="AG481" i="2"/>
  <c r="AH481" i="2"/>
  <c r="AI481" i="2"/>
  <c r="AJ481" i="2"/>
  <c r="AK481" i="2"/>
  <c r="AL481" i="2"/>
  <c r="AM481" i="2"/>
  <c r="AN481" i="2"/>
  <c r="AO481" i="2"/>
  <c r="AP481" i="2"/>
  <c r="AQ481" i="2"/>
  <c r="AR481" i="2"/>
  <c r="Y482" i="2"/>
  <c r="Z482" i="2"/>
  <c r="AA482" i="2"/>
  <c r="AB482" i="2"/>
  <c r="AC482" i="2"/>
  <c r="AD482" i="2"/>
  <c r="AE482" i="2"/>
  <c r="AF482" i="2"/>
  <c r="AG482" i="2"/>
  <c r="AH482" i="2"/>
  <c r="AI482" i="2"/>
  <c r="AJ482" i="2"/>
  <c r="AK482" i="2"/>
  <c r="AL482" i="2"/>
  <c r="AM482" i="2"/>
  <c r="AN482" i="2"/>
  <c r="AO482" i="2"/>
  <c r="AP482" i="2"/>
  <c r="AQ482" i="2"/>
  <c r="AR482" i="2"/>
  <c r="Y483" i="2"/>
  <c r="Z483" i="2"/>
  <c r="AA483" i="2"/>
  <c r="AB483" i="2"/>
  <c r="AC483" i="2"/>
  <c r="AD483" i="2"/>
  <c r="AE483" i="2"/>
  <c r="AF483" i="2"/>
  <c r="AG483" i="2"/>
  <c r="AH483" i="2"/>
  <c r="AI483" i="2"/>
  <c r="AJ483" i="2"/>
  <c r="AK483" i="2"/>
  <c r="AL483" i="2"/>
  <c r="AM483" i="2"/>
  <c r="AN483" i="2"/>
  <c r="AO483" i="2"/>
  <c r="AP483" i="2"/>
  <c r="AQ483" i="2"/>
  <c r="AR483" i="2"/>
  <c r="Y484" i="2"/>
  <c r="Z484" i="2"/>
  <c r="AA484" i="2"/>
  <c r="AB484" i="2"/>
  <c r="AC484" i="2"/>
  <c r="AD484" i="2"/>
  <c r="AE484" i="2"/>
  <c r="AF484" i="2"/>
  <c r="AG484" i="2"/>
  <c r="AH484" i="2"/>
  <c r="AI484" i="2"/>
  <c r="AJ484" i="2"/>
  <c r="AK484" i="2"/>
  <c r="AL484" i="2"/>
  <c r="AM484" i="2"/>
  <c r="AN484" i="2"/>
  <c r="AO484" i="2"/>
  <c r="AP484" i="2"/>
  <c r="AQ484" i="2"/>
  <c r="AR484" i="2"/>
  <c r="Y485" i="2"/>
  <c r="Z485" i="2"/>
  <c r="AA485" i="2"/>
  <c r="AB485" i="2"/>
  <c r="AC485" i="2"/>
  <c r="AD485" i="2"/>
  <c r="AE485" i="2"/>
  <c r="AF485" i="2"/>
  <c r="AG485" i="2"/>
  <c r="AH485" i="2"/>
  <c r="AI485" i="2"/>
  <c r="AJ485" i="2"/>
  <c r="AK485" i="2"/>
  <c r="AL485" i="2"/>
  <c r="AM485" i="2"/>
  <c r="AN485" i="2"/>
  <c r="AO485" i="2"/>
  <c r="AP485" i="2"/>
  <c r="AQ485" i="2"/>
  <c r="AR485" i="2"/>
  <c r="Y486" i="2"/>
  <c r="Z486" i="2"/>
  <c r="AA486" i="2"/>
  <c r="AB486" i="2"/>
  <c r="AC486" i="2"/>
  <c r="AD486" i="2"/>
  <c r="AE486" i="2"/>
  <c r="AF486" i="2"/>
  <c r="AG486" i="2"/>
  <c r="AH486" i="2"/>
  <c r="AI486" i="2"/>
  <c r="AJ486" i="2"/>
  <c r="AK486" i="2"/>
  <c r="AL486" i="2"/>
  <c r="AM486" i="2"/>
  <c r="AN486" i="2"/>
  <c r="AO486" i="2"/>
  <c r="AP486" i="2"/>
  <c r="AQ486" i="2"/>
  <c r="AR486" i="2"/>
  <c r="Y487" i="2"/>
  <c r="Z487" i="2"/>
  <c r="AA487" i="2"/>
  <c r="AB487" i="2"/>
  <c r="AC487" i="2"/>
  <c r="AD487" i="2"/>
  <c r="AE487" i="2"/>
  <c r="AF487" i="2"/>
  <c r="AG487" i="2"/>
  <c r="AH487" i="2"/>
  <c r="AI487" i="2"/>
  <c r="AJ487" i="2"/>
  <c r="AK487" i="2"/>
  <c r="AL487" i="2"/>
  <c r="AM487" i="2"/>
  <c r="AN487" i="2"/>
  <c r="AO487" i="2"/>
  <c r="AP487" i="2"/>
  <c r="AQ487" i="2"/>
  <c r="AR487" i="2"/>
  <c r="Y488" i="2"/>
  <c r="Z488" i="2"/>
  <c r="AA488" i="2"/>
  <c r="AB488" i="2"/>
  <c r="AC488" i="2"/>
  <c r="AD488" i="2"/>
  <c r="AE488" i="2"/>
  <c r="AF488" i="2"/>
  <c r="AG488" i="2"/>
  <c r="AH488" i="2"/>
  <c r="AI488" i="2"/>
  <c r="AJ488" i="2"/>
  <c r="AK488" i="2"/>
  <c r="AL488" i="2"/>
  <c r="AM488" i="2"/>
  <c r="AN488" i="2"/>
  <c r="AO488" i="2"/>
  <c r="AP488" i="2"/>
  <c r="AQ488" i="2"/>
  <c r="AR488" i="2"/>
  <c r="Y489" i="2"/>
  <c r="Z489" i="2"/>
  <c r="AA489" i="2"/>
  <c r="AB489" i="2"/>
  <c r="AC489" i="2"/>
  <c r="AD489" i="2"/>
  <c r="AE489" i="2"/>
  <c r="AF489" i="2"/>
  <c r="AG489" i="2"/>
  <c r="AH489" i="2"/>
  <c r="AI489" i="2"/>
  <c r="AJ489" i="2"/>
  <c r="AK489" i="2"/>
  <c r="AL489" i="2"/>
  <c r="AM489" i="2"/>
  <c r="AN489" i="2"/>
  <c r="AO489" i="2"/>
  <c r="AP489" i="2"/>
  <c r="AQ489" i="2"/>
  <c r="AR489" i="2"/>
  <c r="Y490" i="2"/>
  <c r="Z490" i="2"/>
  <c r="AA490" i="2"/>
  <c r="AB490" i="2"/>
  <c r="AC490" i="2"/>
  <c r="AD490" i="2"/>
  <c r="AE490" i="2"/>
  <c r="AF490" i="2"/>
  <c r="AG490" i="2"/>
  <c r="AH490" i="2"/>
  <c r="AI490" i="2"/>
  <c r="AJ490" i="2"/>
  <c r="AK490" i="2"/>
  <c r="AL490" i="2"/>
  <c r="AM490" i="2"/>
  <c r="AN490" i="2"/>
  <c r="AO490" i="2"/>
  <c r="AP490" i="2"/>
  <c r="AQ490" i="2"/>
  <c r="AR490" i="2"/>
  <c r="Y491" i="2"/>
  <c r="Z491" i="2"/>
  <c r="AA491" i="2"/>
  <c r="AB491" i="2"/>
  <c r="AC491" i="2"/>
  <c r="AD491" i="2"/>
  <c r="AE491" i="2"/>
  <c r="AF491" i="2"/>
  <c r="AG491" i="2"/>
  <c r="AH491" i="2"/>
  <c r="AI491" i="2"/>
  <c r="AJ491" i="2"/>
  <c r="AK491" i="2"/>
  <c r="AL491" i="2"/>
  <c r="AM491" i="2"/>
  <c r="AN491" i="2"/>
  <c r="AO491" i="2"/>
  <c r="AP491" i="2"/>
  <c r="AQ491" i="2"/>
  <c r="AR491" i="2"/>
  <c r="Y492" i="2"/>
  <c r="Z492" i="2"/>
  <c r="AA492" i="2"/>
  <c r="AB492" i="2"/>
  <c r="AC492" i="2"/>
  <c r="AD492" i="2"/>
  <c r="AE492" i="2"/>
  <c r="AF492" i="2"/>
  <c r="AG492" i="2"/>
  <c r="AH492" i="2"/>
  <c r="AI492" i="2"/>
  <c r="AJ492" i="2"/>
  <c r="AK492" i="2"/>
  <c r="AL492" i="2"/>
  <c r="AM492" i="2"/>
  <c r="AN492" i="2"/>
  <c r="AO492" i="2"/>
  <c r="AP492" i="2"/>
  <c r="AQ492" i="2"/>
  <c r="AR492" i="2"/>
  <c r="Y493" i="2"/>
  <c r="Z493" i="2"/>
  <c r="AA493" i="2"/>
  <c r="AB493" i="2"/>
  <c r="AC493" i="2"/>
  <c r="AD493" i="2"/>
  <c r="AE493" i="2"/>
  <c r="AF493" i="2"/>
  <c r="AG493" i="2"/>
  <c r="AH493" i="2"/>
  <c r="AI493" i="2"/>
  <c r="AJ493" i="2"/>
  <c r="AK493" i="2"/>
  <c r="AL493" i="2"/>
  <c r="AM493" i="2"/>
  <c r="AN493" i="2"/>
  <c r="AO493" i="2"/>
  <c r="AP493" i="2"/>
  <c r="AQ493" i="2"/>
  <c r="AR493" i="2"/>
  <c r="Y494" i="2"/>
  <c r="Z494" i="2"/>
  <c r="AA494" i="2"/>
  <c r="AB494" i="2"/>
  <c r="AC494" i="2"/>
  <c r="AD494" i="2"/>
  <c r="AE494" i="2"/>
  <c r="AF494" i="2"/>
  <c r="AG494" i="2"/>
  <c r="AH494" i="2"/>
  <c r="AI494" i="2"/>
  <c r="AJ494" i="2"/>
  <c r="AK494" i="2"/>
  <c r="AL494" i="2"/>
  <c r="AM494" i="2"/>
  <c r="AN494" i="2"/>
  <c r="AO494" i="2"/>
  <c r="AP494" i="2"/>
  <c r="AQ494" i="2"/>
  <c r="AR494" i="2"/>
  <c r="Y495" i="2"/>
  <c r="Z495" i="2"/>
  <c r="AA495" i="2"/>
  <c r="AB495" i="2"/>
  <c r="AC495" i="2"/>
  <c r="AD495" i="2"/>
  <c r="AE495" i="2"/>
  <c r="AF495" i="2"/>
  <c r="AG495" i="2"/>
  <c r="AH495" i="2"/>
  <c r="AI495" i="2"/>
  <c r="AJ495" i="2"/>
  <c r="AK495" i="2"/>
  <c r="AL495" i="2"/>
  <c r="AM495" i="2"/>
  <c r="AN495" i="2"/>
  <c r="AO495" i="2"/>
  <c r="AP495" i="2"/>
  <c r="AQ495" i="2"/>
  <c r="AR495" i="2"/>
  <c r="Y496" i="2"/>
  <c r="Z496" i="2"/>
  <c r="AA496" i="2"/>
  <c r="AB496" i="2"/>
  <c r="AC496" i="2"/>
  <c r="AD496" i="2"/>
  <c r="AE496" i="2"/>
  <c r="AF496" i="2"/>
  <c r="AG496" i="2"/>
  <c r="AH496" i="2"/>
  <c r="AI496" i="2"/>
  <c r="AJ496" i="2"/>
  <c r="AK496" i="2"/>
  <c r="AL496" i="2"/>
  <c r="AM496" i="2"/>
  <c r="AN496" i="2"/>
  <c r="AO496" i="2"/>
  <c r="AP496" i="2"/>
  <c r="AQ496" i="2"/>
  <c r="AR496" i="2"/>
  <c r="Y497" i="2"/>
  <c r="Z497" i="2"/>
  <c r="AA497" i="2"/>
  <c r="AB497" i="2"/>
  <c r="AC497" i="2"/>
  <c r="AD497" i="2"/>
  <c r="AE497" i="2"/>
  <c r="AF497" i="2"/>
  <c r="AG497" i="2"/>
  <c r="AH497" i="2"/>
  <c r="AI497" i="2"/>
  <c r="AJ497" i="2"/>
  <c r="AK497" i="2"/>
  <c r="AL497" i="2"/>
  <c r="AM497" i="2"/>
  <c r="AN497" i="2"/>
  <c r="AO497" i="2"/>
  <c r="AP497" i="2"/>
  <c r="AQ497" i="2"/>
  <c r="AR497" i="2"/>
  <c r="Y498" i="2"/>
  <c r="Z498" i="2"/>
  <c r="AA498" i="2"/>
  <c r="AB498" i="2"/>
  <c r="AC498" i="2"/>
  <c r="AD498" i="2"/>
  <c r="AE498" i="2"/>
  <c r="AF498" i="2"/>
  <c r="AG498" i="2"/>
  <c r="AH498" i="2"/>
  <c r="AI498" i="2"/>
  <c r="AJ498" i="2"/>
  <c r="AK498" i="2"/>
  <c r="AL498" i="2"/>
  <c r="AM498" i="2"/>
  <c r="AN498" i="2"/>
  <c r="AO498" i="2"/>
  <c r="AP498" i="2"/>
  <c r="AQ498" i="2"/>
  <c r="AR498" i="2"/>
  <c r="Y499" i="2"/>
  <c r="Z499" i="2"/>
  <c r="AA499" i="2"/>
  <c r="AB499" i="2"/>
  <c r="AC499" i="2"/>
  <c r="AD499" i="2"/>
  <c r="AE499" i="2"/>
  <c r="AF499" i="2"/>
  <c r="AG499" i="2"/>
  <c r="AH499" i="2"/>
  <c r="AI499" i="2"/>
  <c r="AJ499" i="2"/>
  <c r="AK499" i="2"/>
  <c r="AL499" i="2"/>
  <c r="AM499" i="2"/>
  <c r="AN499" i="2"/>
  <c r="AO499" i="2"/>
  <c r="AP499" i="2"/>
  <c r="AQ499" i="2"/>
  <c r="AR499" i="2"/>
  <c r="Y500" i="2"/>
  <c r="Z500" i="2"/>
  <c r="AA500" i="2"/>
  <c r="AB500" i="2"/>
  <c r="AC500" i="2"/>
  <c r="AD500" i="2"/>
  <c r="AE500" i="2"/>
  <c r="AF500" i="2"/>
  <c r="AG500" i="2"/>
  <c r="AH500" i="2"/>
  <c r="AI500" i="2"/>
  <c r="AJ500" i="2"/>
  <c r="AK500" i="2"/>
  <c r="AL500" i="2"/>
  <c r="AM500" i="2"/>
  <c r="AN500" i="2"/>
  <c r="AO500" i="2"/>
  <c r="AP500" i="2"/>
  <c r="AQ500" i="2"/>
  <c r="AR500" i="2"/>
  <c r="Y501" i="2"/>
  <c r="Z501" i="2"/>
  <c r="AA501" i="2"/>
  <c r="AB501" i="2"/>
  <c r="AC501" i="2"/>
  <c r="AD501" i="2"/>
  <c r="AE501" i="2"/>
  <c r="AF501" i="2"/>
  <c r="AG501" i="2"/>
  <c r="AH501" i="2"/>
  <c r="AI501" i="2"/>
  <c r="AJ501" i="2"/>
  <c r="AK501" i="2"/>
  <c r="AL501" i="2"/>
  <c r="AM501" i="2"/>
  <c r="AN501" i="2"/>
  <c r="AO501" i="2"/>
  <c r="AP501" i="2"/>
  <c r="AQ501" i="2"/>
  <c r="AR501" i="2"/>
  <c r="Y502" i="2"/>
  <c r="Z502" i="2"/>
  <c r="AA502" i="2"/>
  <c r="AB502" i="2"/>
  <c r="AC502" i="2"/>
  <c r="AD502" i="2"/>
  <c r="AE502" i="2"/>
  <c r="AF502" i="2"/>
  <c r="AG502" i="2"/>
  <c r="AH502" i="2"/>
  <c r="AI502" i="2"/>
  <c r="AJ502" i="2"/>
  <c r="AK502" i="2"/>
  <c r="AL502" i="2"/>
  <c r="AM502" i="2"/>
  <c r="AN502" i="2"/>
  <c r="AO502" i="2"/>
  <c r="AP502" i="2"/>
  <c r="AQ502" i="2"/>
  <c r="AR502" i="2"/>
  <c r="Y503" i="2"/>
  <c r="Z503" i="2"/>
  <c r="AA503" i="2"/>
  <c r="AB503" i="2"/>
  <c r="AC503" i="2"/>
  <c r="AD503" i="2"/>
  <c r="AE503" i="2"/>
  <c r="AF503" i="2"/>
  <c r="AG503" i="2"/>
  <c r="AH503" i="2"/>
  <c r="AI503" i="2"/>
  <c r="AJ503" i="2"/>
  <c r="AK503" i="2"/>
  <c r="AL503" i="2"/>
  <c r="AM503" i="2"/>
  <c r="AN503" i="2"/>
  <c r="AO503" i="2"/>
  <c r="AP503" i="2"/>
  <c r="AQ503" i="2"/>
  <c r="AR503" i="2"/>
  <c r="Y504" i="2"/>
  <c r="Z504" i="2"/>
  <c r="AA504" i="2"/>
  <c r="AB504" i="2"/>
  <c r="AC504" i="2"/>
  <c r="AD504" i="2"/>
  <c r="AE504" i="2"/>
  <c r="AF504" i="2"/>
  <c r="AG504" i="2"/>
  <c r="AH504" i="2"/>
  <c r="AI504" i="2"/>
  <c r="AJ504" i="2"/>
  <c r="AK504" i="2"/>
  <c r="AL504" i="2"/>
  <c r="AM504" i="2"/>
  <c r="AN504" i="2"/>
  <c r="AO504" i="2"/>
  <c r="AP504" i="2"/>
  <c r="AQ504" i="2"/>
  <c r="AR504" i="2"/>
  <c r="Y505" i="2"/>
  <c r="Z505" i="2"/>
  <c r="AA505" i="2"/>
  <c r="AB505" i="2"/>
  <c r="AC505" i="2"/>
  <c r="AD505" i="2"/>
  <c r="AE505" i="2"/>
  <c r="AF505" i="2"/>
  <c r="AG505" i="2"/>
  <c r="AH505" i="2"/>
  <c r="AI505" i="2"/>
  <c r="AJ505" i="2"/>
  <c r="AK505" i="2"/>
  <c r="AL505" i="2"/>
  <c r="AM505" i="2"/>
  <c r="AN505" i="2"/>
  <c r="AO505" i="2"/>
  <c r="AP505" i="2"/>
  <c r="AQ505" i="2"/>
  <c r="AR505" i="2"/>
  <c r="Y506" i="2"/>
  <c r="Z506" i="2"/>
  <c r="AA506" i="2"/>
  <c r="AB506" i="2"/>
  <c r="AC506" i="2"/>
  <c r="AD506" i="2"/>
  <c r="AE506" i="2"/>
  <c r="AF506" i="2"/>
  <c r="AG506" i="2"/>
  <c r="AH506" i="2"/>
  <c r="AI506" i="2"/>
  <c r="AJ506" i="2"/>
  <c r="AK506" i="2"/>
  <c r="AL506" i="2"/>
  <c r="AM506" i="2"/>
  <c r="AN506" i="2"/>
  <c r="AO506" i="2"/>
  <c r="AP506" i="2"/>
  <c r="AQ506" i="2"/>
  <c r="AR506" i="2"/>
  <c r="Y507" i="2"/>
  <c r="Z507" i="2"/>
  <c r="AA507" i="2"/>
  <c r="AB507" i="2"/>
  <c r="AC507" i="2"/>
  <c r="AD507" i="2"/>
  <c r="AE507" i="2"/>
  <c r="AF507" i="2"/>
  <c r="AG507" i="2"/>
  <c r="AH507" i="2"/>
  <c r="AI507" i="2"/>
  <c r="AJ507" i="2"/>
  <c r="AK507" i="2"/>
  <c r="AL507" i="2"/>
  <c r="AM507" i="2"/>
  <c r="AN507" i="2"/>
  <c r="AO507" i="2"/>
  <c r="AP507" i="2"/>
  <c r="AQ507" i="2"/>
  <c r="AR507" i="2"/>
  <c r="Y508" i="2"/>
  <c r="Z508" i="2"/>
  <c r="AA508" i="2"/>
  <c r="AB508" i="2"/>
  <c r="AC508" i="2"/>
  <c r="AD508" i="2"/>
  <c r="AE508" i="2"/>
  <c r="AF508" i="2"/>
  <c r="AG508" i="2"/>
  <c r="AH508" i="2"/>
  <c r="AI508" i="2"/>
  <c r="AJ508" i="2"/>
  <c r="AK508" i="2"/>
  <c r="AL508" i="2"/>
  <c r="AM508" i="2"/>
  <c r="AN508" i="2"/>
  <c r="AO508" i="2"/>
  <c r="AP508" i="2"/>
  <c r="AQ508" i="2"/>
  <c r="AR508" i="2"/>
  <c r="Y509" i="2"/>
  <c r="Z509" i="2"/>
  <c r="AA509" i="2"/>
  <c r="AB509" i="2"/>
  <c r="AC509" i="2"/>
  <c r="AD509" i="2"/>
  <c r="AE509" i="2"/>
  <c r="AF509" i="2"/>
  <c r="AG509" i="2"/>
  <c r="AH509" i="2"/>
  <c r="AI509" i="2"/>
  <c r="AJ509" i="2"/>
  <c r="AK509" i="2"/>
  <c r="AL509" i="2"/>
  <c r="AM509" i="2"/>
  <c r="AN509" i="2"/>
  <c r="AO509" i="2"/>
  <c r="AP509" i="2"/>
  <c r="AQ509" i="2"/>
  <c r="AR509" i="2"/>
  <c r="Y510" i="2"/>
  <c r="Z510" i="2"/>
  <c r="AA510" i="2"/>
  <c r="AB510" i="2"/>
  <c r="AC510" i="2"/>
  <c r="AD510" i="2"/>
  <c r="AE510" i="2"/>
  <c r="AF510" i="2"/>
  <c r="AG510" i="2"/>
  <c r="AH510" i="2"/>
  <c r="AI510" i="2"/>
  <c r="AJ510" i="2"/>
  <c r="AK510" i="2"/>
  <c r="AL510" i="2"/>
  <c r="AM510" i="2"/>
  <c r="AN510" i="2"/>
  <c r="AO510" i="2"/>
  <c r="AP510" i="2"/>
  <c r="AQ510" i="2"/>
  <c r="AR510" i="2"/>
  <c r="Y511" i="2"/>
  <c r="Z511" i="2"/>
  <c r="AA511" i="2"/>
  <c r="AB511" i="2"/>
  <c r="AC511" i="2"/>
  <c r="AD511" i="2"/>
  <c r="AE511" i="2"/>
  <c r="AF511" i="2"/>
  <c r="AG511" i="2"/>
  <c r="AH511" i="2"/>
  <c r="AI511" i="2"/>
  <c r="AJ511" i="2"/>
  <c r="AK511" i="2"/>
  <c r="AL511" i="2"/>
  <c r="AM511" i="2"/>
  <c r="AN511" i="2"/>
  <c r="AO511" i="2"/>
  <c r="AP511" i="2"/>
  <c r="AQ511" i="2"/>
  <c r="AR511" i="2"/>
  <c r="Y512" i="2"/>
  <c r="Z512" i="2"/>
  <c r="AA512" i="2"/>
  <c r="AB512" i="2"/>
  <c r="AC512" i="2"/>
  <c r="AD512" i="2"/>
  <c r="AE512" i="2"/>
  <c r="AF512" i="2"/>
  <c r="AG512" i="2"/>
  <c r="AH512" i="2"/>
  <c r="AI512" i="2"/>
  <c r="AJ512" i="2"/>
  <c r="AK512" i="2"/>
  <c r="AL512" i="2"/>
  <c r="AM512" i="2"/>
  <c r="AN512" i="2"/>
  <c r="AO512" i="2"/>
  <c r="AP512" i="2"/>
  <c r="AQ512" i="2"/>
  <c r="AR512" i="2"/>
  <c r="Y513" i="2"/>
  <c r="Z513" i="2"/>
  <c r="AA513" i="2"/>
  <c r="AB513" i="2"/>
  <c r="AC513" i="2"/>
  <c r="AD513" i="2"/>
  <c r="AE513" i="2"/>
  <c r="AF513" i="2"/>
  <c r="AG513" i="2"/>
  <c r="AH513" i="2"/>
  <c r="AI513" i="2"/>
  <c r="AJ513" i="2"/>
  <c r="AK513" i="2"/>
  <c r="AL513" i="2"/>
  <c r="AM513" i="2"/>
  <c r="AN513" i="2"/>
  <c r="AO513" i="2"/>
  <c r="AP513" i="2"/>
  <c r="AQ513" i="2"/>
  <c r="AR513" i="2"/>
  <c r="Y514" i="2"/>
  <c r="Z514" i="2"/>
  <c r="AA514" i="2"/>
  <c r="AB514" i="2"/>
  <c r="AC514" i="2"/>
  <c r="AD514" i="2"/>
  <c r="AE514" i="2"/>
  <c r="AF514" i="2"/>
  <c r="AG514" i="2"/>
  <c r="AH514" i="2"/>
  <c r="AI514" i="2"/>
  <c r="AJ514" i="2"/>
  <c r="AK514" i="2"/>
  <c r="AL514" i="2"/>
  <c r="AM514" i="2"/>
  <c r="AN514" i="2"/>
  <c r="AO514" i="2"/>
  <c r="AP514" i="2"/>
  <c r="AQ514" i="2"/>
  <c r="AR514" i="2"/>
  <c r="Y515" i="2"/>
  <c r="Z515" i="2"/>
  <c r="AA515" i="2"/>
  <c r="AB515" i="2"/>
  <c r="AC515" i="2"/>
  <c r="AD515" i="2"/>
  <c r="AE515" i="2"/>
  <c r="AF515" i="2"/>
  <c r="AG515" i="2"/>
  <c r="AH515" i="2"/>
  <c r="AI515" i="2"/>
  <c r="AJ515" i="2"/>
  <c r="AK515" i="2"/>
  <c r="AL515" i="2"/>
  <c r="AM515" i="2"/>
  <c r="AN515" i="2"/>
  <c r="AO515" i="2"/>
  <c r="AP515" i="2"/>
  <c r="AQ515" i="2"/>
  <c r="AR515" i="2"/>
  <c r="Y516" i="2"/>
  <c r="Z516" i="2"/>
  <c r="AA516" i="2"/>
  <c r="AB516" i="2"/>
  <c r="AC516" i="2"/>
  <c r="AD516" i="2"/>
  <c r="AE516" i="2"/>
  <c r="AF516" i="2"/>
  <c r="AG516" i="2"/>
  <c r="AH516" i="2"/>
  <c r="AI516" i="2"/>
  <c r="AJ516" i="2"/>
  <c r="AK516" i="2"/>
  <c r="AL516" i="2"/>
  <c r="AM516" i="2"/>
  <c r="AN516" i="2"/>
  <c r="AO516" i="2"/>
  <c r="AP516" i="2"/>
  <c r="AQ516" i="2"/>
  <c r="AR516" i="2"/>
  <c r="Y517" i="2"/>
  <c r="Z517" i="2"/>
  <c r="AA517" i="2"/>
  <c r="AB517" i="2"/>
  <c r="AC517" i="2"/>
  <c r="AD517" i="2"/>
  <c r="AE517" i="2"/>
  <c r="AF517" i="2"/>
  <c r="AG517" i="2"/>
  <c r="AH517" i="2"/>
  <c r="AI517" i="2"/>
  <c r="AJ517" i="2"/>
  <c r="AK517" i="2"/>
  <c r="AL517" i="2"/>
  <c r="AM517" i="2"/>
  <c r="AN517" i="2"/>
  <c r="AO517" i="2"/>
  <c r="AP517" i="2"/>
  <c r="AQ517" i="2"/>
  <c r="AR517" i="2"/>
  <c r="Y518" i="2"/>
  <c r="Z518" i="2"/>
  <c r="AA518" i="2"/>
  <c r="AB518" i="2"/>
  <c r="AC518" i="2"/>
  <c r="AD518" i="2"/>
  <c r="AE518" i="2"/>
  <c r="AF518" i="2"/>
  <c r="AG518" i="2"/>
  <c r="AH518" i="2"/>
  <c r="AI518" i="2"/>
  <c r="AJ518" i="2"/>
  <c r="AK518" i="2"/>
  <c r="AL518" i="2"/>
  <c r="AM518" i="2"/>
  <c r="AN518" i="2"/>
  <c r="AO518" i="2"/>
  <c r="AP518" i="2"/>
  <c r="AQ518" i="2"/>
  <c r="AR518" i="2"/>
  <c r="Y519" i="2"/>
  <c r="Z519" i="2"/>
  <c r="AA519" i="2"/>
  <c r="AB519" i="2"/>
  <c r="AC519" i="2"/>
  <c r="AD519" i="2"/>
  <c r="AE519" i="2"/>
  <c r="AF519" i="2"/>
  <c r="AG519" i="2"/>
  <c r="AH519" i="2"/>
  <c r="AI519" i="2"/>
  <c r="AJ519" i="2"/>
  <c r="AK519" i="2"/>
  <c r="AL519" i="2"/>
  <c r="AM519" i="2"/>
  <c r="AN519" i="2"/>
  <c r="AO519" i="2"/>
  <c r="AP519" i="2"/>
  <c r="AQ519" i="2"/>
  <c r="AR519" i="2"/>
  <c r="Y520" i="2"/>
  <c r="Z520" i="2"/>
  <c r="AA520" i="2"/>
  <c r="AB520" i="2"/>
  <c r="AC520" i="2"/>
  <c r="AD520" i="2"/>
  <c r="AE520" i="2"/>
  <c r="AF520" i="2"/>
  <c r="AG520" i="2"/>
  <c r="AH520" i="2"/>
  <c r="AI520" i="2"/>
  <c r="AJ520" i="2"/>
  <c r="AK520" i="2"/>
  <c r="AL520" i="2"/>
  <c r="AM520" i="2"/>
  <c r="AN520" i="2"/>
  <c r="AO520" i="2"/>
  <c r="AP520" i="2"/>
  <c r="AQ520" i="2"/>
  <c r="AR520" i="2"/>
  <c r="Y521" i="2"/>
  <c r="Z521" i="2"/>
  <c r="AA521" i="2"/>
  <c r="AB521" i="2"/>
  <c r="AC521" i="2"/>
  <c r="AD521" i="2"/>
  <c r="AE521" i="2"/>
  <c r="AF521" i="2"/>
  <c r="AG521" i="2"/>
  <c r="AH521" i="2"/>
  <c r="AI521" i="2"/>
  <c r="AJ521" i="2"/>
  <c r="AK521" i="2"/>
  <c r="AL521" i="2"/>
  <c r="AM521" i="2"/>
  <c r="AN521" i="2"/>
  <c r="AO521" i="2"/>
  <c r="AP521" i="2"/>
  <c r="AQ521" i="2"/>
  <c r="AR521" i="2"/>
  <c r="Y522" i="2"/>
  <c r="Z522" i="2"/>
  <c r="AA522" i="2"/>
  <c r="AB522" i="2"/>
  <c r="AC522" i="2"/>
  <c r="AD522" i="2"/>
  <c r="AE522" i="2"/>
  <c r="AF522" i="2"/>
  <c r="AG522" i="2"/>
  <c r="AH522" i="2"/>
  <c r="AI522" i="2"/>
  <c r="AJ522" i="2"/>
  <c r="AK522" i="2"/>
  <c r="AL522" i="2"/>
  <c r="AM522" i="2"/>
  <c r="AN522" i="2"/>
  <c r="AO522" i="2"/>
  <c r="AP522" i="2"/>
  <c r="AQ522" i="2"/>
  <c r="AR522" i="2"/>
  <c r="Y523" i="2"/>
  <c r="Z523" i="2"/>
  <c r="AA523" i="2"/>
  <c r="AB523" i="2"/>
  <c r="AC523" i="2"/>
  <c r="AD523" i="2"/>
  <c r="AE523" i="2"/>
  <c r="AF523" i="2"/>
  <c r="AG523" i="2"/>
  <c r="AH523" i="2"/>
  <c r="AI523" i="2"/>
  <c r="AJ523" i="2"/>
  <c r="AK523" i="2"/>
  <c r="AL523" i="2"/>
  <c r="AM523" i="2"/>
  <c r="AN523" i="2"/>
  <c r="AO523" i="2"/>
  <c r="AP523" i="2"/>
  <c r="AQ523" i="2"/>
  <c r="AR523" i="2"/>
  <c r="Y524" i="2"/>
  <c r="Z524" i="2"/>
  <c r="AA524" i="2"/>
  <c r="AB524" i="2"/>
  <c r="AC524" i="2"/>
  <c r="AD524" i="2"/>
  <c r="AE524" i="2"/>
  <c r="AF524" i="2"/>
  <c r="AG524" i="2"/>
  <c r="AH524" i="2"/>
  <c r="AI524" i="2"/>
  <c r="AJ524" i="2"/>
  <c r="AK524" i="2"/>
  <c r="AL524" i="2"/>
  <c r="AM524" i="2"/>
  <c r="AN524" i="2"/>
  <c r="AO524" i="2"/>
  <c r="AP524" i="2"/>
  <c r="AQ524" i="2"/>
  <c r="AR524" i="2"/>
  <c r="Y525" i="2"/>
  <c r="Z525" i="2"/>
  <c r="AA525" i="2"/>
  <c r="AB525" i="2"/>
  <c r="AC525" i="2"/>
  <c r="AD525" i="2"/>
  <c r="AE525" i="2"/>
  <c r="AF525" i="2"/>
  <c r="AG525" i="2"/>
  <c r="AH525" i="2"/>
  <c r="AI525" i="2"/>
  <c r="AJ525" i="2"/>
  <c r="AK525" i="2"/>
  <c r="AL525" i="2"/>
  <c r="AM525" i="2"/>
  <c r="AN525" i="2"/>
  <c r="AO525" i="2"/>
  <c r="AP525" i="2"/>
  <c r="AQ525" i="2"/>
  <c r="AR525" i="2"/>
  <c r="Y526" i="2"/>
  <c r="Z526" i="2"/>
  <c r="AA526" i="2"/>
  <c r="AB526" i="2"/>
  <c r="AC526" i="2"/>
  <c r="AD526" i="2"/>
  <c r="AE526" i="2"/>
  <c r="AF526" i="2"/>
  <c r="AG526" i="2"/>
  <c r="AH526" i="2"/>
  <c r="AI526" i="2"/>
  <c r="AJ526" i="2"/>
  <c r="AK526" i="2"/>
  <c r="AL526" i="2"/>
  <c r="AM526" i="2"/>
  <c r="AN526" i="2"/>
  <c r="AO526" i="2"/>
  <c r="AP526" i="2"/>
  <c r="AQ526" i="2"/>
  <c r="AR526" i="2"/>
  <c r="Y527" i="2"/>
  <c r="Z527" i="2"/>
  <c r="AA527" i="2"/>
  <c r="AB527" i="2"/>
  <c r="AC527" i="2"/>
  <c r="AD527" i="2"/>
  <c r="AE527" i="2"/>
  <c r="AF527" i="2"/>
  <c r="AG527" i="2"/>
  <c r="AH527" i="2"/>
  <c r="AI527" i="2"/>
  <c r="AJ527" i="2"/>
  <c r="AK527" i="2"/>
  <c r="AL527" i="2"/>
  <c r="AM527" i="2"/>
  <c r="AN527" i="2"/>
  <c r="AO527" i="2"/>
  <c r="AP527" i="2"/>
  <c r="AQ527" i="2"/>
  <c r="AR527" i="2"/>
  <c r="Y528" i="2"/>
  <c r="Z528" i="2"/>
  <c r="AA528" i="2"/>
  <c r="AB528" i="2"/>
  <c r="AC528" i="2"/>
  <c r="AD528" i="2"/>
  <c r="AE528" i="2"/>
  <c r="AF528" i="2"/>
  <c r="AG528" i="2"/>
  <c r="AH528" i="2"/>
  <c r="AI528" i="2"/>
  <c r="AJ528" i="2"/>
  <c r="AK528" i="2"/>
  <c r="AL528" i="2"/>
  <c r="AM528" i="2"/>
  <c r="AN528" i="2"/>
  <c r="AO528" i="2"/>
  <c r="AP528" i="2"/>
  <c r="AQ528" i="2"/>
  <c r="AR528" i="2"/>
  <c r="Y529" i="2"/>
  <c r="Z529" i="2"/>
  <c r="AA529" i="2"/>
  <c r="AB529" i="2"/>
  <c r="AC529" i="2"/>
  <c r="AD529" i="2"/>
  <c r="AE529" i="2"/>
  <c r="AF529" i="2"/>
  <c r="AG529" i="2"/>
  <c r="AH529" i="2"/>
  <c r="AI529" i="2"/>
  <c r="AJ529" i="2"/>
  <c r="AK529" i="2"/>
  <c r="AL529" i="2"/>
  <c r="AM529" i="2"/>
  <c r="AN529" i="2"/>
  <c r="AO529" i="2"/>
  <c r="AP529" i="2"/>
  <c r="AQ529" i="2"/>
  <c r="AR529" i="2"/>
  <c r="Y530" i="2"/>
  <c r="Z530" i="2"/>
  <c r="AA530" i="2"/>
  <c r="AB530" i="2"/>
  <c r="AC530" i="2"/>
  <c r="AD530" i="2"/>
  <c r="AE530" i="2"/>
  <c r="AF530" i="2"/>
  <c r="AG530" i="2"/>
  <c r="AH530" i="2"/>
  <c r="AI530" i="2"/>
  <c r="AJ530" i="2"/>
  <c r="AK530" i="2"/>
  <c r="AL530" i="2"/>
  <c r="AM530" i="2"/>
  <c r="AN530" i="2"/>
  <c r="AO530" i="2"/>
  <c r="AP530" i="2"/>
  <c r="AQ530" i="2"/>
  <c r="AR530" i="2"/>
  <c r="Y531" i="2"/>
  <c r="Z531" i="2"/>
  <c r="AA531" i="2"/>
  <c r="AB531" i="2"/>
  <c r="AC531" i="2"/>
  <c r="AD531" i="2"/>
  <c r="AE531" i="2"/>
  <c r="AF531" i="2"/>
  <c r="AG531" i="2"/>
  <c r="AH531" i="2"/>
  <c r="AI531" i="2"/>
  <c r="AJ531" i="2"/>
  <c r="AK531" i="2"/>
  <c r="AL531" i="2"/>
  <c r="AM531" i="2"/>
  <c r="AN531" i="2"/>
  <c r="AO531" i="2"/>
  <c r="AP531" i="2"/>
  <c r="AQ531" i="2"/>
  <c r="AR531" i="2"/>
  <c r="Y532" i="2"/>
  <c r="Z532" i="2"/>
  <c r="AA532" i="2"/>
  <c r="AB532" i="2"/>
  <c r="AC532" i="2"/>
  <c r="AD532" i="2"/>
  <c r="AE532" i="2"/>
  <c r="AF532" i="2"/>
  <c r="AG532" i="2"/>
  <c r="AH532" i="2"/>
  <c r="AI532" i="2"/>
  <c r="AJ532" i="2"/>
  <c r="AK532" i="2"/>
  <c r="AL532" i="2"/>
  <c r="AM532" i="2"/>
  <c r="AN532" i="2"/>
  <c r="AO532" i="2"/>
  <c r="AP532" i="2"/>
  <c r="AQ532" i="2"/>
  <c r="AR532" i="2"/>
  <c r="Y533" i="2"/>
  <c r="Z533" i="2"/>
  <c r="AA533" i="2"/>
  <c r="AB533" i="2"/>
  <c r="AC533" i="2"/>
  <c r="AD533" i="2"/>
  <c r="AE533" i="2"/>
  <c r="AF533" i="2"/>
  <c r="AG533" i="2"/>
  <c r="AH533" i="2"/>
  <c r="AI533" i="2"/>
  <c r="AJ533" i="2"/>
  <c r="AK533" i="2"/>
  <c r="AL533" i="2"/>
  <c r="AM533" i="2"/>
  <c r="AN533" i="2"/>
  <c r="AO533" i="2"/>
  <c r="AP533" i="2"/>
  <c r="AQ533" i="2"/>
  <c r="AR533" i="2"/>
  <c r="Y534" i="2"/>
  <c r="Z534" i="2"/>
  <c r="AA534" i="2"/>
  <c r="AB534" i="2"/>
  <c r="AC534" i="2"/>
  <c r="AD534" i="2"/>
  <c r="AE534" i="2"/>
  <c r="AF534" i="2"/>
  <c r="AG534" i="2"/>
  <c r="AH534" i="2"/>
  <c r="AI534" i="2"/>
  <c r="AJ534" i="2"/>
  <c r="AK534" i="2"/>
  <c r="AL534" i="2"/>
  <c r="AM534" i="2"/>
  <c r="AN534" i="2"/>
  <c r="AO534" i="2"/>
  <c r="AP534" i="2"/>
  <c r="AQ534" i="2"/>
  <c r="AR534" i="2"/>
  <c r="Y535" i="2"/>
  <c r="Z535" i="2"/>
  <c r="AA535" i="2"/>
  <c r="AB535" i="2"/>
  <c r="AC535" i="2"/>
  <c r="AD535" i="2"/>
  <c r="AE535" i="2"/>
  <c r="AF535" i="2"/>
  <c r="AG535" i="2"/>
  <c r="AH535" i="2"/>
  <c r="AI535" i="2"/>
  <c r="AJ535" i="2"/>
  <c r="AK535" i="2"/>
  <c r="AL535" i="2"/>
  <c r="AM535" i="2"/>
  <c r="AN535" i="2"/>
  <c r="AO535" i="2"/>
  <c r="AP535" i="2"/>
  <c r="AQ535" i="2"/>
  <c r="AR535" i="2"/>
  <c r="Y536" i="2"/>
  <c r="Z536" i="2"/>
  <c r="AA536" i="2"/>
  <c r="AB536" i="2"/>
  <c r="AC536" i="2"/>
  <c r="AD536" i="2"/>
  <c r="AE536" i="2"/>
  <c r="AF536" i="2"/>
  <c r="AG536" i="2"/>
  <c r="AH536" i="2"/>
  <c r="AI536" i="2"/>
  <c r="AJ536" i="2"/>
  <c r="AK536" i="2"/>
  <c r="AL536" i="2"/>
  <c r="AM536" i="2"/>
  <c r="AN536" i="2"/>
  <c r="AO536" i="2"/>
  <c r="AP536" i="2"/>
  <c r="AQ536" i="2"/>
  <c r="AR536" i="2"/>
  <c r="Y537" i="2"/>
  <c r="Z537" i="2"/>
  <c r="AA537" i="2"/>
  <c r="AB537" i="2"/>
  <c r="AC537" i="2"/>
  <c r="AD537" i="2"/>
  <c r="AE537" i="2"/>
  <c r="AF537" i="2"/>
  <c r="AG537" i="2"/>
  <c r="AH537" i="2"/>
  <c r="AI537" i="2"/>
  <c r="AJ537" i="2"/>
  <c r="AK537" i="2"/>
  <c r="AL537" i="2"/>
  <c r="AM537" i="2"/>
  <c r="AN537" i="2"/>
  <c r="AO537" i="2"/>
  <c r="AP537" i="2"/>
  <c r="AQ537" i="2"/>
  <c r="AR537" i="2"/>
  <c r="Y538" i="2"/>
  <c r="Z538" i="2"/>
  <c r="AA538" i="2"/>
  <c r="AB538" i="2"/>
  <c r="AC538" i="2"/>
  <c r="AD538" i="2"/>
  <c r="AE538" i="2"/>
  <c r="AF538" i="2"/>
  <c r="AG538" i="2"/>
  <c r="AH538" i="2"/>
  <c r="AI538" i="2"/>
  <c r="AJ538" i="2"/>
  <c r="AK538" i="2"/>
  <c r="AL538" i="2"/>
  <c r="AM538" i="2"/>
  <c r="AN538" i="2"/>
  <c r="AO538" i="2"/>
  <c r="AP538" i="2"/>
  <c r="AQ538" i="2"/>
  <c r="AR538" i="2"/>
  <c r="Y539" i="2"/>
  <c r="Z539" i="2"/>
  <c r="AA539" i="2"/>
  <c r="AB539" i="2"/>
  <c r="AC539" i="2"/>
  <c r="AD539" i="2"/>
  <c r="AE539" i="2"/>
  <c r="AF539" i="2"/>
  <c r="AG539" i="2"/>
  <c r="AH539" i="2"/>
  <c r="AI539" i="2"/>
  <c r="AJ539" i="2"/>
  <c r="AK539" i="2"/>
  <c r="AL539" i="2"/>
  <c r="AM539" i="2"/>
  <c r="AN539" i="2"/>
  <c r="AO539" i="2"/>
  <c r="AP539" i="2"/>
  <c r="AQ539" i="2"/>
  <c r="AR539" i="2"/>
  <c r="Y540" i="2"/>
  <c r="Z540" i="2"/>
  <c r="AA540" i="2"/>
  <c r="AB540" i="2"/>
  <c r="AC540" i="2"/>
  <c r="AD540" i="2"/>
  <c r="AE540" i="2"/>
  <c r="AF540" i="2"/>
  <c r="AG540" i="2"/>
  <c r="AH540" i="2"/>
  <c r="AI540" i="2"/>
  <c r="AJ540" i="2"/>
  <c r="AK540" i="2"/>
  <c r="AL540" i="2"/>
  <c r="AM540" i="2"/>
  <c r="AN540" i="2"/>
  <c r="AO540" i="2"/>
  <c r="AP540" i="2"/>
  <c r="AQ540" i="2"/>
  <c r="AR540" i="2"/>
  <c r="Y541" i="2"/>
  <c r="Z541" i="2"/>
  <c r="AA541" i="2"/>
  <c r="AB541" i="2"/>
  <c r="AC541" i="2"/>
  <c r="AD541" i="2"/>
  <c r="AE541" i="2"/>
  <c r="AF541" i="2"/>
  <c r="AG541" i="2"/>
  <c r="AH541" i="2"/>
  <c r="AI541" i="2"/>
  <c r="AJ541" i="2"/>
  <c r="AK541" i="2"/>
  <c r="AL541" i="2"/>
  <c r="AM541" i="2"/>
  <c r="AN541" i="2"/>
  <c r="AO541" i="2"/>
  <c r="AP541" i="2"/>
  <c r="AQ541" i="2"/>
  <c r="AR541" i="2"/>
  <c r="Y542" i="2"/>
  <c r="Z542" i="2"/>
  <c r="AA542" i="2"/>
  <c r="AB542" i="2"/>
  <c r="AC542" i="2"/>
  <c r="AD542" i="2"/>
  <c r="AE542" i="2"/>
  <c r="AF542" i="2"/>
  <c r="AG542" i="2"/>
  <c r="AH542" i="2"/>
  <c r="AI542" i="2"/>
  <c r="AJ542" i="2"/>
  <c r="AK542" i="2"/>
  <c r="AL542" i="2"/>
  <c r="AM542" i="2"/>
  <c r="AN542" i="2"/>
  <c r="AO542" i="2"/>
  <c r="AP542" i="2"/>
  <c r="AQ542" i="2"/>
  <c r="AR542" i="2"/>
  <c r="Y543" i="2"/>
  <c r="Z543" i="2"/>
  <c r="AA543" i="2"/>
  <c r="AB543" i="2"/>
  <c r="AC543" i="2"/>
  <c r="AD543" i="2"/>
  <c r="AE543" i="2"/>
  <c r="AF543" i="2"/>
  <c r="AG543" i="2"/>
  <c r="AH543" i="2"/>
  <c r="AI543" i="2"/>
  <c r="AJ543" i="2"/>
  <c r="AK543" i="2"/>
  <c r="AL543" i="2"/>
  <c r="AM543" i="2"/>
  <c r="AN543" i="2"/>
  <c r="AO543" i="2"/>
  <c r="AP543" i="2"/>
  <c r="AQ543" i="2"/>
  <c r="AR543" i="2"/>
  <c r="Y544" i="2"/>
  <c r="Z544" i="2"/>
  <c r="AA544" i="2"/>
  <c r="AB544" i="2"/>
  <c r="AC544" i="2"/>
  <c r="AD544" i="2"/>
  <c r="AE544" i="2"/>
  <c r="AF544" i="2"/>
  <c r="AG544" i="2"/>
  <c r="AH544" i="2"/>
  <c r="AI544" i="2"/>
  <c r="AJ544" i="2"/>
  <c r="AK544" i="2"/>
  <c r="AL544" i="2"/>
  <c r="AM544" i="2"/>
  <c r="AN544" i="2"/>
  <c r="AO544" i="2"/>
  <c r="AP544" i="2"/>
  <c r="AQ544" i="2"/>
  <c r="AR544" i="2"/>
  <c r="Y545" i="2"/>
  <c r="Z545" i="2"/>
  <c r="AA545" i="2"/>
  <c r="AB545" i="2"/>
  <c r="AC545" i="2"/>
  <c r="AD545" i="2"/>
  <c r="AE545" i="2"/>
  <c r="AF545" i="2"/>
  <c r="AG545" i="2"/>
  <c r="AH545" i="2"/>
  <c r="AI545" i="2"/>
  <c r="AJ545" i="2"/>
  <c r="AK545" i="2"/>
  <c r="AL545" i="2"/>
  <c r="AM545" i="2"/>
  <c r="AN545" i="2"/>
  <c r="AO545" i="2"/>
  <c r="AP545" i="2"/>
  <c r="AQ545" i="2"/>
  <c r="AR545" i="2"/>
  <c r="Y546" i="2"/>
  <c r="Z546" i="2"/>
  <c r="AA546" i="2"/>
  <c r="AB546" i="2"/>
  <c r="AC546" i="2"/>
  <c r="AD546" i="2"/>
  <c r="AE546" i="2"/>
  <c r="AF546" i="2"/>
  <c r="AG546" i="2"/>
  <c r="AH546" i="2"/>
  <c r="AI546" i="2"/>
  <c r="AJ546" i="2"/>
  <c r="AK546" i="2"/>
  <c r="AL546" i="2"/>
  <c r="AM546" i="2"/>
  <c r="AN546" i="2"/>
  <c r="AO546" i="2"/>
  <c r="AP546" i="2"/>
  <c r="AQ546" i="2"/>
  <c r="AR546" i="2"/>
  <c r="Y547" i="2"/>
  <c r="Z547" i="2"/>
  <c r="AA547" i="2"/>
  <c r="AB547" i="2"/>
  <c r="AC547" i="2"/>
  <c r="AD547" i="2"/>
  <c r="AE547" i="2"/>
  <c r="AF547" i="2"/>
  <c r="AG547" i="2"/>
  <c r="AH547" i="2"/>
  <c r="AI547" i="2"/>
  <c r="AJ547" i="2"/>
  <c r="AK547" i="2"/>
  <c r="AL547" i="2"/>
  <c r="AM547" i="2"/>
  <c r="AN547" i="2"/>
  <c r="AO547" i="2"/>
  <c r="AP547" i="2"/>
  <c r="AQ547" i="2"/>
  <c r="AR547" i="2"/>
  <c r="Y548" i="2"/>
  <c r="Z548" i="2"/>
  <c r="AA548" i="2"/>
  <c r="AB548" i="2"/>
  <c r="AC548" i="2"/>
  <c r="AD548" i="2"/>
  <c r="AE548" i="2"/>
  <c r="AF548" i="2"/>
  <c r="AG548" i="2"/>
  <c r="AH548" i="2"/>
  <c r="AI548" i="2"/>
  <c r="AJ548" i="2"/>
  <c r="AK548" i="2"/>
  <c r="AL548" i="2"/>
  <c r="AM548" i="2"/>
  <c r="AN548" i="2"/>
  <c r="AO548" i="2"/>
  <c r="AP548" i="2"/>
  <c r="AQ548" i="2"/>
  <c r="AR548" i="2"/>
  <c r="Y549" i="2"/>
  <c r="Z549" i="2"/>
  <c r="AA549" i="2"/>
  <c r="AB549" i="2"/>
  <c r="AC549" i="2"/>
  <c r="AD549" i="2"/>
  <c r="AE549" i="2"/>
  <c r="AF549" i="2"/>
  <c r="AG549" i="2"/>
  <c r="AH549" i="2"/>
  <c r="AI549" i="2"/>
  <c r="AJ549" i="2"/>
  <c r="AK549" i="2"/>
  <c r="AL549" i="2"/>
  <c r="AM549" i="2"/>
  <c r="AN549" i="2"/>
  <c r="AO549" i="2"/>
  <c r="AP549" i="2"/>
  <c r="AQ549" i="2"/>
  <c r="AR549" i="2"/>
  <c r="Y550" i="2"/>
  <c r="Z550" i="2"/>
  <c r="AA550" i="2"/>
  <c r="AB550" i="2"/>
  <c r="AC550" i="2"/>
  <c r="AD550" i="2"/>
  <c r="AE550" i="2"/>
  <c r="AF550" i="2"/>
  <c r="AG550" i="2"/>
  <c r="AH550" i="2"/>
  <c r="AI550" i="2"/>
  <c r="AJ550" i="2"/>
  <c r="AK550" i="2"/>
  <c r="AL550" i="2"/>
  <c r="AM550" i="2"/>
  <c r="AN550" i="2"/>
  <c r="AO550" i="2"/>
  <c r="AP550" i="2"/>
  <c r="AQ550" i="2"/>
  <c r="AR550" i="2"/>
  <c r="Y551" i="2"/>
  <c r="Z551" i="2"/>
  <c r="AA551" i="2"/>
  <c r="AB551" i="2"/>
  <c r="AC551" i="2"/>
  <c r="AD551" i="2"/>
  <c r="AE551" i="2"/>
  <c r="AF551" i="2"/>
  <c r="AG551" i="2"/>
  <c r="AH551" i="2"/>
  <c r="AI551" i="2"/>
  <c r="AJ551" i="2"/>
  <c r="AK551" i="2"/>
  <c r="AL551" i="2"/>
  <c r="AM551" i="2"/>
  <c r="AN551" i="2"/>
  <c r="AO551" i="2"/>
  <c r="AP551" i="2"/>
  <c r="AQ551" i="2"/>
  <c r="AR551" i="2"/>
  <c r="Y552" i="2"/>
  <c r="Z552" i="2"/>
  <c r="AA552" i="2"/>
  <c r="AB552" i="2"/>
  <c r="AC552" i="2"/>
  <c r="AD552" i="2"/>
  <c r="AE552" i="2"/>
  <c r="AF552" i="2"/>
  <c r="AG552" i="2"/>
  <c r="AH552" i="2"/>
  <c r="AI552" i="2"/>
  <c r="AJ552" i="2"/>
  <c r="AK552" i="2"/>
  <c r="AL552" i="2"/>
  <c r="AM552" i="2"/>
  <c r="AN552" i="2"/>
  <c r="AO552" i="2"/>
  <c r="AP552" i="2"/>
  <c r="AQ552" i="2"/>
  <c r="AR552" i="2"/>
  <c r="Y553" i="2"/>
  <c r="Z553" i="2"/>
  <c r="AA553" i="2"/>
  <c r="AB553" i="2"/>
  <c r="AC553" i="2"/>
  <c r="AD553" i="2"/>
  <c r="AE553" i="2"/>
  <c r="AF553" i="2"/>
  <c r="AG553" i="2"/>
  <c r="AH553" i="2"/>
  <c r="AI553" i="2"/>
  <c r="AJ553" i="2"/>
  <c r="AK553" i="2"/>
  <c r="AL553" i="2"/>
  <c r="AM553" i="2"/>
  <c r="AN553" i="2"/>
  <c r="AO553" i="2"/>
  <c r="AP553" i="2"/>
  <c r="AQ553" i="2"/>
  <c r="AR553" i="2"/>
  <c r="Y554" i="2"/>
  <c r="Z554" i="2"/>
  <c r="AA554" i="2"/>
  <c r="AB554" i="2"/>
  <c r="AC554" i="2"/>
  <c r="AD554" i="2"/>
  <c r="AE554" i="2"/>
  <c r="AF554" i="2"/>
  <c r="AG554" i="2"/>
  <c r="AH554" i="2"/>
  <c r="AI554" i="2"/>
  <c r="AJ554" i="2"/>
  <c r="AK554" i="2"/>
  <c r="AL554" i="2"/>
  <c r="AM554" i="2"/>
  <c r="AN554" i="2"/>
  <c r="AO554" i="2"/>
  <c r="AP554" i="2"/>
  <c r="AQ554" i="2"/>
  <c r="AR554" i="2"/>
  <c r="Y555" i="2"/>
  <c r="Z555" i="2"/>
  <c r="AA555" i="2"/>
  <c r="AB555" i="2"/>
  <c r="AC555" i="2"/>
  <c r="AD555" i="2"/>
  <c r="AE555" i="2"/>
  <c r="AF555" i="2"/>
  <c r="AG555" i="2"/>
  <c r="AH555" i="2"/>
  <c r="AI555" i="2"/>
  <c r="AJ555" i="2"/>
  <c r="AK555" i="2"/>
  <c r="AL555" i="2"/>
  <c r="AM555" i="2"/>
  <c r="AN555" i="2"/>
  <c r="AO555" i="2"/>
  <c r="AP555" i="2"/>
  <c r="AQ555" i="2"/>
  <c r="AR555" i="2"/>
  <c r="Y556" i="2"/>
  <c r="Z556" i="2"/>
  <c r="AA556" i="2"/>
  <c r="AB556" i="2"/>
  <c r="AC556" i="2"/>
  <c r="AD556" i="2"/>
  <c r="AE556" i="2"/>
  <c r="AF556" i="2"/>
  <c r="AG556" i="2"/>
  <c r="AH556" i="2"/>
  <c r="AI556" i="2"/>
  <c r="AJ556" i="2"/>
  <c r="AK556" i="2"/>
  <c r="AL556" i="2"/>
  <c r="AM556" i="2"/>
  <c r="AN556" i="2"/>
  <c r="AO556" i="2"/>
  <c r="AP556" i="2"/>
  <c r="AQ556" i="2"/>
  <c r="AR556" i="2"/>
  <c r="Y557" i="2"/>
  <c r="Z557" i="2"/>
  <c r="AA557" i="2"/>
  <c r="AB557" i="2"/>
  <c r="AC557" i="2"/>
  <c r="AD557" i="2"/>
  <c r="AE557" i="2"/>
  <c r="AF557" i="2"/>
  <c r="AG557" i="2"/>
  <c r="AH557" i="2"/>
  <c r="AI557" i="2"/>
  <c r="AJ557" i="2"/>
  <c r="AK557" i="2"/>
  <c r="AL557" i="2"/>
  <c r="AM557" i="2"/>
  <c r="AN557" i="2"/>
  <c r="AO557" i="2"/>
  <c r="AP557" i="2"/>
  <c r="AQ557" i="2"/>
  <c r="AR557" i="2"/>
  <c r="Y558" i="2"/>
  <c r="Z558" i="2"/>
  <c r="AA558" i="2"/>
  <c r="AB558" i="2"/>
  <c r="AC558" i="2"/>
  <c r="AD558" i="2"/>
  <c r="AE558" i="2"/>
  <c r="AF558" i="2"/>
  <c r="AG558" i="2"/>
  <c r="AH558" i="2"/>
  <c r="AI558" i="2"/>
  <c r="AJ558" i="2"/>
  <c r="AK558" i="2"/>
  <c r="AL558" i="2"/>
  <c r="AM558" i="2"/>
  <c r="AN558" i="2"/>
  <c r="AO558" i="2"/>
  <c r="AP558" i="2"/>
  <c r="AQ558" i="2"/>
  <c r="AR558" i="2"/>
  <c r="Y559" i="2"/>
  <c r="Z559" i="2"/>
  <c r="AA559" i="2"/>
  <c r="AB559" i="2"/>
  <c r="AC559" i="2"/>
  <c r="AD559" i="2"/>
  <c r="AE559" i="2"/>
  <c r="AF559" i="2"/>
  <c r="AG559" i="2"/>
  <c r="AH559" i="2"/>
  <c r="AI559" i="2"/>
  <c r="AJ559" i="2"/>
  <c r="AK559" i="2"/>
  <c r="AL559" i="2"/>
  <c r="AM559" i="2"/>
  <c r="AN559" i="2"/>
  <c r="AO559" i="2"/>
  <c r="AP559" i="2"/>
  <c r="AQ559" i="2"/>
  <c r="AR559" i="2"/>
  <c r="Y560" i="2"/>
  <c r="Z560" i="2"/>
  <c r="AA560" i="2"/>
  <c r="AB560" i="2"/>
  <c r="AC560" i="2"/>
  <c r="AD560" i="2"/>
  <c r="AE560" i="2"/>
  <c r="AF560" i="2"/>
  <c r="AG560" i="2"/>
  <c r="AH560" i="2"/>
  <c r="AI560" i="2"/>
  <c r="AJ560" i="2"/>
  <c r="AK560" i="2"/>
  <c r="AL560" i="2"/>
  <c r="AM560" i="2"/>
  <c r="AN560" i="2"/>
  <c r="AO560" i="2"/>
  <c r="AP560" i="2"/>
  <c r="AQ560" i="2"/>
  <c r="AR560" i="2"/>
  <c r="Y561" i="2"/>
  <c r="Z561" i="2"/>
  <c r="AA561" i="2"/>
  <c r="AB561" i="2"/>
  <c r="AC561" i="2"/>
  <c r="AD561" i="2"/>
  <c r="AE561" i="2"/>
  <c r="AF561" i="2"/>
  <c r="AG561" i="2"/>
  <c r="AH561" i="2"/>
  <c r="AI561" i="2"/>
  <c r="AJ561" i="2"/>
  <c r="AK561" i="2"/>
  <c r="AL561" i="2"/>
  <c r="AM561" i="2"/>
  <c r="AN561" i="2"/>
  <c r="AO561" i="2"/>
  <c r="AP561" i="2"/>
  <c r="AQ561" i="2"/>
  <c r="AR561" i="2"/>
  <c r="Y562" i="2"/>
  <c r="Z562" i="2"/>
  <c r="AA562" i="2"/>
  <c r="AB562" i="2"/>
  <c r="AC562" i="2"/>
  <c r="AD562" i="2"/>
  <c r="AE562" i="2"/>
  <c r="AF562" i="2"/>
  <c r="AG562" i="2"/>
  <c r="AH562" i="2"/>
  <c r="AI562" i="2"/>
  <c r="AJ562" i="2"/>
  <c r="AK562" i="2"/>
  <c r="AL562" i="2"/>
  <c r="AM562" i="2"/>
  <c r="AN562" i="2"/>
  <c r="AO562" i="2"/>
  <c r="AP562" i="2"/>
  <c r="AQ562" i="2"/>
  <c r="AR562" i="2"/>
  <c r="Y563" i="2"/>
  <c r="Z563" i="2"/>
  <c r="AA563" i="2"/>
  <c r="AB563" i="2"/>
  <c r="AC563" i="2"/>
  <c r="AD563" i="2"/>
  <c r="AE563" i="2"/>
  <c r="AF563" i="2"/>
  <c r="AG563" i="2"/>
  <c r="AH563" i="2"/>
  <c r="AI563" i="2"/>
  <c r="AJ563" i="2"/>
  <c r="AK563" i="2"/>
  <c r="AL563" i="2"/>
  <c r="AM563" i="2"/>
  <c r="AN563" i="2"/>
  <c r="AO563" i="2"/>
  <c r="AP563" i="2"/>
  <c r="AQ563" i="2"/>
  <c r="AR563" i="2"/>
  <c r="Y564" i="2"/>
  <c r="Z564" i="2"/>
  <c r="AA564" i="2"/>
  <c r="AB564" i="2"/>
  <c r="AC564" i="2"/>
  <c r="AD564" i="2"/>
  <c r="AE564" i="2"/>
  <c r="AF564" i="2"/>
  <c r="AG564" i="2"/>
  <c r="AH564" i="2"/>
  <c r="AI564" i="2"/>
  <c r="AJ564" i="2"/>
  <c r="AK564" i="2"/>
  <c r="AL564" i="2"/>
  <c r="AM564" i="2"/>
  <c r="AN564" i="2"/>
  <c r="AO564" i="2"/>
  <c r="AP564" i="2"/>
  <c r="AQ564" i="2"/>
  <c r="AR564" i="2"/>
  <c r="Y565" i="2"/>
  <c r="Z565" i="2"/>
  <c r="AA565" i="2"/>
  <c r="AB565" i="2"/>
  <c r="AC565" i="2"/>
  <c r="AD565" i="2"/>
  <c r="AE565" i="2"/>
  <c r="AF565" i="2"/>
  <c r="AG565" i="2"/>
  <c r="AH565" i="2"/>
  <c r="AI565" i="2"/>
  <c r="AJ565" i="2"/>
  <c r="AK565" i="2"/>
  <c r="AL565" i="2"/>
  <c r="AM565" i="2"/>
  <c r="AN565" i="2"/>
  <c r="AO565" i="2"/>
  <c r="AP565" i="2"/>
  <c r="AQ565" i="2"/>
  <c r="AR565" i="2"/>
  <c r="Y566" i="2"/>
  <c r="Z566" i="2"/>
  <c r="AA566" i="2"/>
  <c r="AB566" i="2"/>
  <c r="AC566" i="2"/>
  <c r="AD566" i="2"/>
  <c r="AE566" i="2"/>
  <c r="AF566" i="2"/>
  <c r="AG566" i="2"/>
  <c r="AH566" i="2"/>
  <c r="AI566" i="2"/>
  <c r="AJ566" i="2"/>
  <c r="AK566" i="2"/>
  <c r="AL566" i="2"/>
  <c r="AM566" i="2"/>
  <c r="AN566" i="2"/>
  <c r="AO566" i="2"/>
  <c r="AP566" i="2"/>
  <c r="AQ566" i="2"/>
  <c r="AR566" i="2"/>
  <c r="Y567" i="2"/>
  <c r="Z567" i="2"/>
  <c r="AA567" i="2"/>
  <c r="AB567" i="2"/>
  <c r="AC567" i="2"/>
  <c r="AD567" i="2"/>
  <c r="AE567" i="2"/>
  <c r="AF567" i="2"/>
  <c r="AG567" i="2"/>
  <c r="AH567" i="2"/>
  <c r="AI567" i="2"/>
  <c r="AJ567" i="2"/>
  <c r="AK567" i="2"/>
  <c r="AL567" i="2"/>
  <c r="AM567" i="2"/>
  <c r="AN567" i="2"/>
  <c r="AO567" i="2"/>
  <c r="AP567" i="2"/>
  <c r="AQ567" i="2"/>
  <c r="AR567" i="2"/>
  <c r="Y568" i="2"/>
  <c r="Z568" i="2"/>
  <c r="AA568" i="2"/>
  <c r="AB568" i="2"/>
  <c r="AC568" i="2"/>
  <c r="AD568" i="2"/>
  <c r="AE568" i="2"/>
  <c r="AF568" i="2"/>
  <c r="AG568" i="2"/>
  <c r="AH568" i="2"/>
  <c r="AI568" i="2"/>
  <c r="AJ568" i="2"/>
  <c r="AK568" i="2"/>
  <c r="AL568" i="2"/>
  <c r="AM568" i="2"/>
  <c r="AN568" i="2"/>
  <c r="AO568" i="2"/>
  <c r="AP568" i="2"/>
  <c r="AQ568" i="2"/>
  <c r="AR568" i="2"/>
  <c r="Y569" i="2"/>
  <c r="Z569" i="2"/>
  <c r="AA569" i="2"/>
  <c r="AB569" i="2"/>
  <c r="AC569" i="2"/>
  <c r="AD569" i="2"/>
  <c r="AE569" i="2"/>
  <c r="AF569" i="2"/>
  <c r="AG569" i="2"/>
  <c r="AH569" i="2"/>
  <c r="AI569" i="2"/>
  <c r="AJ569" i="2"/>
  <c r="AK569" i="2"/>
  <c r="AL569" i="2"/>
  <c r="AM569" i="2"/>
  <c r="AN569" i="2"/>
  <c r="AO569" i="2"/>
  <c r="AP569" i="2"/>
  <c r="AQ569" i="2"/>
  <c r="AR569" i="2"/>
  <c r="Y570" i="2"/>
  <c r="Z570" i="2"/>
  <c r="AA570" i="2"/>
  <c r="AB570" i="2"/>
  <c r="AC570" i="2"/>
  <c r="AD570" i="2"/>
  <c r="AE570" i="2"/>
  <c r="AF570" i="2"/>
  <c r="AG570" i="2"/>
  <c r="AH570" i="2"/>
  <c r="AI570" i="2"/>
  <c r="AJ570" i="2"/>
  <c r="AK570" i="2"/>
  <c r="AL570" i="2"/>
  <c r="AM570" i="2"/>
  <c r="AN570" i="2"/>
  <c r="AO570" i="2"/>
  <c r="AP570" i="2"/>
  <c r="AQ570" i="2"/>
  <c r="AR570" i="2"/>
  <c r="Y571" i="2"/>
  <c r="Z571" i="2"/>
  <c r="AA571" i="2"/>
  <c r="AB571" i="2"/>
  <c r="AC571" i="2"/>
  <c r="AD571" i="2"/>
  <c r="AE571" i="2"/>
  <c r="AF571" i="2"/>
  <c r="AG571" i="2"/>
  <c r="AH571" i="2"/>
  <c r="AI571" i="2"/>
  <c r="AJ571" i="2"/>
  <c r="AK571" i="2"/>
  <c r="AL571" i="2"/>
  <c r="AM571" i="2"/>
  <c r="AN571" i="2"/>
  <c r="AO571" i="2"/>
  <c r="AP571" i="2"/>
  <c r="AQ571" i="2"/>
  <c r="AR571" i="2"/>
  <c r="Y572" i="2"/>
  <c r="Z572" i="2"/>
  <c r="AA572" i="2"/>
  <c r="AB572" i="2"/>
  <c r="AC572" i="2"/>
  <c r="AD572" i="2"/>
  <c r="AE572" i="2"/>
  <c r="AF572" i="2"/>
  <c r="AG572" i="2"/>
  <c r="AH572" i="2"/>
  <c r="AI572" i="2"/>
  <c r="AJ572" i="2"/>
  <c r="AK572" i="2"/>
  <c r="AL572" i="2"/>
  <c r="AM572" i="2"/>
  <c r="AN572" i="2"/>
  <c r="AO572" i="2"/>
  <c r="AP572" i="2"/>
  <c r="AQ572" i="2"/>
  <c r="AR572" i="2"/>
  <c r="Y573" i="2"/>
  <c r="Z573" i="2"/>
  <c r="AA573" i="2"/>
  <c r="AB573" i="2"/>
  <c r="AC573" i="2"/>
  <c r="AD573" i="2"/>
  <c r="AE573" i="2"/>
  <c r="AF573" i="2"/>
  <c r="AG573" i="2"/>
  <c r="AH573" i="2"/>
  <c r="AI573" i="2"/>
  <c r="AJ573" i="2"/>
  <c r="AK573" i="2"/>
  <c r="AL573" i="2"/>
  <c r="AM573" i="2"/>
  <c r="AN573" i="2"/>
  <c r="AO573" i="2"/>
  <c r="AP573" i="2"/>
  <c r="AQ573" i="2"/>
  <c r="AR573" i="2"/>
  <c r="Y574" i="2"/>
  <c r="Z574" i="2"/>
  <c r="AA574" i="2"/>
  <c r="AB574" i="2"/>
  <c r="AC574" i="2"/>
  <c r="AD574" i="2"/>
  <c r="AE574" i="2"/>
  <c r="AF574" i="2"/>
  <c r="AG574" i="2"/>
  <c r="AH574" i="2"/>
  <c r="AI574" i="2"/>
  <c r="AJ574" i="2"/>
  <c r="AK574" i="2"/>
  <c r="AL574" i="2"/>
  <c r="AM574" i="2"/>
  <c r="AN574" i="2"/>
  <c r="AO574" i="2"/>
  <c r="AP574" i="2"/>
  <c r="AQ574" i="2"/>
  <c r="AR574" i="2"/>
  <c r="Y575" i="2"/>
  <c r="Z575" i="2"/>
  <c r="AA575" i="2"/>
  <c r="AB575" i="2"/>
  <c r="AC575" i="2"/>
  <c r="AD575" i="2"/>
  <c r="AE575" i="2"/>
  <c r="AF575" i="2"/>
  <c r="AG575" i="2"/>
  <c r="AH575" i="2"/>
  <c r="AI575" i="2"/>
  <c r="AJ575" i="2"/>
  <c r="AK575" i="2"/>
  <c r="AL575" i="2"/>
  <c r="AM575" i="2"/>
  <c r="AN575" i="2"/>
  <c r="AO575" i="2"/>
  <c r="AP575" i="2"/>
  <c r="AQ575" i="2"/>
  <c r="AR575" i="2"/>
  <c r="Y576" i="2"/>
  <c r="Z576" i="2"/>
  <c r="AA576" i="2"/>
  <c r="AB576" i="2"/>
  <c r="AC576" i="2"/>
  <c r="AD576" i="2"/>
  <c r="AE576" i="2"/>
  <c r="AF576" i="2"/>
  <c r="AG576" i="2"/>
  <c r="AH576" i="2"/>
  <c r="AI576" i="2"/>
  <c r="AJ576" i="2"/>
  <c r="AK576" i="2"/>
  <c r="AL576" i="2"/>
  <c r="AM576" i="2"/>
  <c r="AN576" i="2"/>
  <c r="AO576" i="2"/>
  <c r="AP576" i="2"/>
  <c r="AQ576" i="2"/>
  <c r="AR576" i="2"/>
  <c r="Y577" i="2"/>
  <c r="Z577" i="2"/>
  <c r="AA577" i="2"/>
  <c r="AB577" i="2"/>
  <c r="AC577" i="2"/>
  <c r="AD577" i="2"/>
  <c r="AE577" i="2"/>
  <c r="AF577" i="2"/>
  <c r="AG577" i="2"/>
  <c r="AH577" i="2"/>
  <c r="AI577" i="2"/>
  <c r="AJ577" i="2"/>
  <c r="AK577" i="2"/>
  <c r="AL577" i="2"/>
  <c r="AM577" i="2"/>
  <c r="AN577" i="2"/>
  <c r="AO577" i="2"/>
  <c r="AP577" i="2"/>
  <c r="AQ577" i="2"/>
  <c r="AR577" i="2"/>
  <c r="Y578" i="2"/>
  <c r="Z578" i="2"/>
  <c r="AA578" i="2"/>
  <c r="AB578" i="2"/>
  <c r="AC578" i="2"/>
  <c r="AD578" i="2"/>
  <c r="AE578" i="2"/>
  <c r="AF578" i="2"/>
  <c r="AG578" i="2"/>
  <c r="AH578" i="2"/>
  <c r="AI578" i="2"/>
  <c r="AJ578" i="2"/>
  <c r="AK578" i="2"/>
  <c r="AL578" i="2"/>
  <c r="AM578" i="2"/>
  <c r="AN578" i="2"/>
  <c r="AO578" i="2"/>
  <c r="AP578" i="2"/>
  <c r="AQ578" i="2"/>
  <c r="AR578" i="2"/>
  <c r="Y579" i="2"/>
  <c r="Z579" i="2"/>
  <c r="AA579" i="2"/>
  <c r="AB579" i="2"/>
  <c r="AC579" i="2"/>
  <c r="AD579" i="2"/>
  <c r="AE579" i="2"/>
  <c r="AF579" i="2"/>
  <c r="AG579" i="2"/>
  <c r="AH579" i="2"/>
  <c r="AI579" i="2"/>
  <c r="AJ579" i="2"/>
  <c r="AK579" i="2"/>
  <c r="AL579" i="2"/>
  <c r="AM579" i="2"/>
  <c r="AN579" i="2"/>
  <c r="AO579" i="2"/>
  <c r="AP579" i="2"/>
  <c r="AQ579" i="2"/>
  <c r="AR579" i="2"/>
  <c r="Y580" i="2"/>
  <c r="Z580" i="2"/>
  <c r="AA580" i="2"/>
  <c r="AB580" i="2"/>
  <c r="AC580" i="2"/>
  <c r="AD580" i="2"/>
  <c r="AE580" i="2"/>
  <c r="AF580" i="2"/>
  <c r="AG580" i="2"/>
  <c r="AH580" i="2"/>
  <c r="AI580" i="2"/>
  <c r="AJ580" i="2"/>
  <c r="AK580" i="2"/>
  <c r="AL580" i="2"/>
  <c r="AM580" i="2"/>
  <c r="AN580" i="2"/>
  <c r="AO580" i="2"/>
  <c r="AP580" i="2"/>
  <c r="AQ580" i="2"/>
  <c r="AR580" i="2"/>
  <c r="Y581" i="2"/>
  <c r="Z581" i="2"/>
  <c r="AA581" i="2"/>
  <c r="AB581" i="2"/>
  <c r="AC581" i="2"/>
  <c r="AD581" i="2"/>
  <c r="AE581" i="2"/>
  <c r="AF581" i="2"/>
  <c r="AG581" i="2"/>
  <c r="AH581" i="2"/>
  <c r="AI581" i="2"/>
  <c r="AJ581" i="2"/>
  <c r="AK581" i="2"/>
  <c r="AL581" i="2"/>
  <c r="AM581" i="2"/>
  <c r="AN581" i="2"/>
  <c r="AO581" i="2"/>
  <c r="AP581" i="2"/>
  <c r="AQ581" i="2"/>
  <c r="AR581" i="2"/>
  <c r="Y582" i="2"/>
  <c r="Z582" i="2"/>
  <c r="AA582" i="2"/>
  <c r="AB582" i="2"/>
  <c r="AC582" i="2"/>
  <c r="AD582" i="2"/>
  <c r="AE582" i="2"/>
  <c r="AF582" i="2"/>
  <c r="AG582" i="2"/>
  <c r="AH582" i="2"/>
  <c r="AI582" i="2"/>
  <c r="AJ582" i="2"/>
  <c r="AK582" i="2"/>
  <c r="AL582" i="2"/>
  <c r="AM582" i="2"/>
  <c r="AN582" i="2"/>
  <c r="AO582" i="2"/>
  <c r="AP582" i="2"/>
  <c r="AQ582" i="2"/>
  <c r="AR582" i="2"/>
  <c r="Y583" i="2"/>
  <c r="Z583" i="2"/>
  <c r="AA583" i="2"/>
  <c r="AB583" i="2"/>
  <c r="AC583" i="2"/>
  <c r="AD583" i="2"/>
  <c r="AE583" i="2"/>
  <c r="AF583" i="2"/>
  <c r="AG583" i="2"/>
  <c r="AH583" i="2"/>
  <c r="AI583" i="2"/>
  <c r="AJ583" i="2"/>
  <c r="AK583" i="2"/>
  <c r="AL583" i="2"/>
  <c r="AM583" i="2"/>
  <c r="AN583" i="2"/>
  <c r="AO583" i="2"/>
  <c r="AP583" i="2"/>
  <c r="AQ583" i="2"/>
  <c r="AR583" i="2"/>
  <c r="Y584" i="2"/>
  <c r="Z584" i="2"/>
  <c r="AA584" i="2"/>
  <c r="AB584" i="2"/>
  <c r="AC584" i="2"/>
  <c r="AD584" i="2"/>
  <c r="AE584" i="2"/>
  <c r="AF584" i="2"/>
  <c r="AG584" i="2"/>
  <c r="AH584" i="2"/>
  <c r="AI584" i="2"/>
  <c r="AJ584" i="2"/>
  <c r="AK584" i="2"/>
  <c r="AL584" i="2"/>
  <c r="AM584" i="2"/>
  <c r="AN584" i="2"/>
  <c r="AO584" i="2"/>
  <c r="AP584" i="2"/>
  <c r="AQ584" i="2"/>
  <c r="AR584" i="2"/>
  <c r="Y585" i="2"/>
  <c r="Z585" i="2"/>
  <c r="AA585" i="2"/>
  <c r="AB585" i="2"/>
  <c r="AC585" i="2"/>
  <c r="AD585" i="2"/>
  <c r="AE585" i="2"/>
  <c r="AF585" i="2"/>
  <c r="AG585" i="2"/>
  <c r="AH585" i="2"/>
  <c r="AI585" i="2"/>
  <c r="AJ585" i="2"/>
  <c r="AK585" i="2"/>
  <c r="AL585" i="2"/>
  <c r="AM585" i="2"/>
  <c r="AN585" i="2"/>
  <c r="AO585" i="2"/>
  <c r="AP585" i="2"/>
  <c r="AQ585" i="2"/>
  <c r="AR585" i="2"/>
  <c r="Y586" i="2"/>
  <c r="Z586" i="2"/>
  <c r="AA586" i="2"/>
  <c r="AB586" i="2"/>
  <c r="AC586" i="2"/>
  <c r="AD586" i="2"/>
  <c r="AE586" i="2"/>
  <c r="AF586" i="2"/>
  <c r="AG586" i="2"/>
  <c r="AH586" i="2"/>
  <c r="AI586" i="2"/>
  <c r="AJ586" i="2"/>
  <c r="AK586" i="2"/>
  <c r="AL586" i="2"/>
  <c r="AM586" i="2"/>
  <c r="AN586" i="2"/>
  <c r="AO586" i="2"/>
  <c r="AP586" i="2"/>
  <c r="AQ586" i="2"/>
  <c r="AR586" i="2"/>
  <c r="Y587" i="2"/>
  <c r="Z587" i="2"/>
  <c r="AA587" i="2"/>
  <c r="AB587" i="2"/>
  <c r="AC587" i="2"/>
  <c r="AD587" i="2"/>
  <c r="AE587" i="2"/>
  <c r="AF587" i="2"/>
  <c r="AG587" i="2"/>
  <c r="AH587" i="2"/>
  <c r="AI587" i="2"/>
  <c r="AJ587" i="2"/>
  <c r="AK587" i="2"/>
  <c r="AL587" i="2"/>
  <c r="AM587" i="2"/>
  <c r="AN587" i="2"/>
  <c r="AO587" i="2"/>
  <c r="AP587" i="2"/>
  <c r="AQ587" i="2"/>
  <c r="AR587" i="2"/>
  <c r="Y588" i="2"/>
  <c r="Z588" i="2"/>
  <c r="AA588" i="2"/>
  <c r="AB588" i="2"/>
  <c r="AC588" i="2"/>
  <c r="AD588" i="2"/>
  <c r="AE588" i="2"/>
  <c r="AF588" i="2"/>
  <c r="AG588" i="2"/>
  <c r="AH588" i="2"/>
  <c r="AI588" i="2"/>
  <c r="AJ588" i="2"/>
  <c r="AK588" i="2"/>
  <c r="AL588" i="2"/>
  <c r="AM588" i="2"/>
  <c r="AN588" i="2"/>
  <c r="AO588" i="2"/>
  <c r="AP588" i="2"/>
  <c r="AQ588" i="2"/>
  <c r="AR588" i="2"/>
  <c r="Y589" i="2"/>
  <c r="Z589" i="2"/>
  <c r="AA589" i="2"/>
  <c r="AB589" i="2"/>
  <c r="AC589" i="2"/>
  <c r="AD589" i="2"/>
  <c r="AE589" i="2"/>
  <c r="AF589" i="2"/>
  <c r="AG589" i="2"/>
  <c r="AH589" i="2"/>
  <c r="AI589" i="2"/>
  <c r="AJ589" i="2"/>
  <c r="AK589" i="2"/>
  <c r="AL589" i="2"/>
  <c r="AM589" i="2"/>
  <c r="AN589" i="2"/>
  <c r="AO589" i="2"/>
  <c r="AP589" i="2"/>
  <c r="AQ589" i="2"/>
  <c r="AR589" i="2"/>
  <c r="Y590" i="2"/>
  <c r="Z590" i="2"/>
  <c r="AA590" i="2"/>
  <c r="AB590" i="2"/>
  <c r="AC590" i="2"/>
  <c r="AD590" i="2"/>
  <c r="AE590" i="2"/>
  <c r="AF590" i="2"/>
  <c r="AG590" i="2"/>
  <c r="AH590" i="2"/>
  <c r="AI590" i="2"/>
  <c r="AJ590" i="2"/>
  <c r="AK590" i="2"/>
  <c r="AL590" i="2"/>
  <c r="AM590" i="2"/>
  <c r="AN590" i="2"/>
  <c r="AO590" i="2"/>
  <c r="AP590" i="2"/>
  <c r="AQ590" i="2"/>
  <c r="AR590" i="2"/>
  <c r="Y591" i="2"/>
  <c r="Z591" i="2"/>
  <c r="AA591" i="2"/>
  <c r="AB591" i="2"/>
  <c r="AC591" i="2"/>
  <c r="AD591" i="2"/>
  <c r="AE591" i="2"/>
  <c r="AF591" i="2"/>
  <c r="AG591" i="2"/>
  <c r="AH591" i="2"/>
  <c r="AI591" i="2"/>
  <c r="AJ591" i="2"/>
  <c r="AK591" i="2"/>
  <c r="AL591" i="2"/>
  <c r="AM591" i="2"/>
  <c r="AN591" i="2"/>
  <c r="AO591" i="2"/>
  <c r="AP591" i="2"/>
  <c r="AQ591" i="2"/>
  <c r="AR591" i="2"/>
  <c r="Y592" i="2"/>
  <c r="Z592" i="2"/>
  <c r="AA592" i="2"/>
  <c r="AB592" i="2"/>
  <c r="AC592" i="2"/>
  <c r="AD592" i="2"/>
  <c r="AE592" i="2"/>
  <c r="AF592" i="2"/>
  <c r="AG592" i="2"/>
  <c r="AH592" i="2"/>
  <c r="AI592" i="2"/>
  <c r="AJ592" i="2"/>
  <c r="AK592" i="2"/>
  <c r="AL592" i="2"/>
  <c r="AM592" i="2"/>
  <c r="AN592" i="2"/>
  <c r="AO592" i="2"/>
  <c r="AP592" i="2"/>
  <c r="AQ592" i="2"/>
  <c r="AR592" i="2"/>
  <c r="Y593" i="2"/>
  <c r="Z593" i="2"/>
  <c r="AA593" i="2"/>
  <c r="AB593" i="2"/>
  <c r="AC593" i="2"/>
  <c r="AD593" i="2"/>
  <c r="AE593" i="2"/>
  <c r="AF593" i="2"/>
  <c r="AG593" i="2"/>
  <c r="AH593" i="2"/>
  <c r="AI593" i="2"/>
  <c r="AJ593" i="2"/>
  <c r="AK593" i="2"/>
  <c r="AL593" i="2"/>
  <c r="AM593" i="2"/>
  <c r="AN593" i="2"/>
  <c r="AO593" i="2"/>
  <c r="AP593" i="2"/>
  <c r="AQ593" i="2"/>
  <c r="AR593" i="2"/>
  <c r="Y594" i="2"/>
  <c r="Z594" i="2"/>
  <c r="AA594" i="2"/>
  <c r="AB594" i="2"/>
  <c r="AC594" i="2"/>
  <c r="AD594" i="2"/>
  <c r="AE594" i="2"/>
  <c r="AF594" i="2"/>
  <c r="AG594" i="2"/>
  <c r="AH594" i="2"/>
  <c r="AI594" i="2"/>
  <c r="AJ594" i="2"/>
  <c r="AK594" i="2"/>
  <c r="AL594" i="2"/>
  <c r="AM594" i="2"/>
  <c r="AN594" i="2"/>
  <c r="AO594" i="2"/>
  <c r="AP594" i="2"/>
  <c r="AQ594" i="2"/>
  <c r="AR594" i="2"/>
  <c r="Y595" i="2"/>
  <c r="Z595" i="2"/>
  <c r="AA595" i="2"/>
  <c r="AB595" i="2"/>
  <c r="AC595" i="2"/>
  <c r="AD595" i="2"/>
  <c r="AE595" i="2"/>
  <c r="AF595" i="2"/>
  <c r="AG595" i="2"/>
  <c r="AH595" i="2"/>
  <c r="AI595" i="2"/>
  <c r="AJ595" i="2"/>
  <c r="AK595" i="2"/>
  <c r="AL595" i="2"/>
  <c r="AM595" i="2"/>
  <c r="AN595" i="2"/>
  <c r="AO595" i="2"/>
  <c r="AP595" i="2"/>
  <c r="AQ595" i="2"/>
  <c r="AR595" i="2"/>
  <c r="Y596" i="2"/>
  <c r="Z596" i="2"/>
  <c r="AA596" i="2"/>
  <c r="AB596" i="2"/>
  <c r="AC596" i="2"/>
  <c r="AD596" i="2"/>
  <c r="AE596" i="2"/>
  <c r="AF596" i="2"/>
  <c r="AG596" i="2"/>
  <c r="AH596" i="2"/>
  <c r="AI596" i="2"/>
  <c r="AJ596" i="2"/>
  <c r="AK596" i="2"/>
  <c r="AL596" i="2"/>
  <c r="AM596" i="2"/>
  <c r="AN596" i="2"/>
  <c r="AO596" i="2"/>
  <c r="AP596" i="2"/>
  <c r="AQ596" i="2"/>
  <c r="AR596" i="2"/>
  <c r="Y597" i="2"/>
  <c r="Z597" i="2"/>
  <c r="AA597" i="2"/>
  <c r="AB597" i="2"/>
  <c r="AC597" i="2"/>
  <c r="AD597" i="2"/>
  <c r="AE597" i="2"/>
  <c r="AF597" i="2"/>
  <c r="AG597" i="2"/>
  <c r="AH597" i="2"/>
  <c r="AI597" i="2"/>
  <c r="AJ597" i="2"/>
  <c r="AK597" i="2"/>
  <c r="AL597" i="2"/>
  <c r="AM597" i="2"/>
  <c r="AN597" i="2"/>
  <c r="AO597" i="2"/>
  <c r="AP597" i="2"/>
  <c r="AQ597" i="2"/>
  <c r="AR597" i="2"/>
  <c r="Y598" i="2"/>
  <c r="Z598" i="2"/>
  <c r="AA598" i="2"/>
  <c r="AB598" i="2"/>
  <c r="AC598" i="2"/>
  <c r="AD598" i="2"/>
  <c r="AE598" i="2"/>
  <c r="AF598" i="2"/>
  <c r="AG598" i="2"/>
  <c r="AH598" i="2"/>
  <c r="AI598" i="2"/>
  <c r="AJ598" i="2"/>
  <c r="AK598" i="2"/>
  <c r="AL598" i="2"/>
  <c r="AM598" i="2"/>
  <c r="AN598" i="2"/>
  <c r="AO598" i="2"/>
  <c r="AP598" i="2"/>
  <c r="AQ598" i="2"/>
  <c r="AR598" i="2"/>
  <c r="Y599" i="2"/>
  <c r="Z599" i="2"/>
  <c r="AA599" i="2"/>
  <c r="AB599" i="2"/>
  <c r="AC599" i="2"/>
  <c r="AD599" i="2"/>
  <c r="AE599" i="2"/>
  <c r="AF599" i="2"/>
  <c r="AG599" i="2"/>
  <c r="AH599" i="2"/>
  <c r="AI599" i="2"/>
  <c r="AJ599" i="2"/>
  <c r="AK599" i="2"/>
  <c r="AL599" i="2"/>
  <c r="AM599" i="2"/>
  <c r="AN599" i="2"/>
  <c r="AO599" i="2"/>
  <c r="AP599" i="2"/>
  <c r="AQ599" i="2"/>
  <c r="AR599" i="2"/>
  <c r="Y600" i="2"/>
  <c r="Z600" i="2"/>
  <c r="AA600" i="2"/>
  <c r="AB600" i="2"/>
  <c r="AC600" i="2"/>
  <c r="AD600" i="2"/>
  <c r="AE600" i="2"/>
  <c r="AF600" i="2"/>
  <c r="AG600" i="2"/>
  <c r="AH600" i="2"/>
  <c r="AI600" i="2"/>
  <c r="AJ600" i="2"/>
  <c r="AK600" i="2"/>
  <c r="AL600" i="2"/>
  <c r="AM600" i="2"/>
  <c r="AN600" i="2"/>
  <c r="AO600" i="2"/>
  <c r="AP600" i="2"/>
  <c r="AQ600" i="2"/>
  <c r="AR600" i="2"/>
  <c r="Y601" i="2"/>
  <c r="Z601" i="2"/>
  <c r="AA601" i="2"/>
  <c r="AB601" i="2"/>
  <c r="AC601" i="2"/>
  <c r="AD601" i="2"/>
  <c r="AE601" i="2"/>
  <c r="AF601" i="2"/>
  <c r="AG601" i="2"/>
  <c r="AH601" i="2"/>
  <c r="AI601" i="2"/>
  <c r="AJ601" i="2"/>
  <c r="AK601" i="2"/>
  <c r="AL601" i="2"/>
  <c r="AM601" i="2"/>
  <c r="AN601" i="2"/>
  <c r="AO601" i="2"/>
  <c r="AP601" i="2"/>
  <c r="AQ601" i="2"/>
  <c r="AR601" i="2"/>
  <c r="Y602" i="2"/>
  <c r="Z602" i="2"/>
  <c r="AA602" i="2"/>
  <c r="AB602" i="2"/>
  <c r="AC602" i="2"/>
  <c r="AD602" i="2"/>
  <c r="AE602" i="2"/>
  <c r="AF602" i="2"/>
  <c r="AG602" i="2"/>
  <c r="AH602" i="2"/>
  <c r="AI602" i="2"/>
  <c r="AJ602" i="2"/>
  <c r="AK602" i="2"/>
  <c r="AL602" i="2"/>
  <c r="AM602" i="2"/>
  <c r="AN602" i="2"/>
  <c r="AO602" i="2"/>
  <c r="AP602" i="2"/>
  <c r="AQ602" i="2"/>
  <c r="AR602" i="2"/>
  <c r="Y603" i="2"/>
  <c r="Z603" i="2"/>
  <c r="AA603" i="2"/>
  <c r="AB603" i="2"/>
  <c r="AC603" i="2"/>
  <c r="AD603" i="2"/>
  <c r="AE603" i="2"/>
  <c r="AF603" i="2"/>
  <c r="AG603" i="2"/>
  <c r="AH603" i="2"/>
  <c r="AI603" i="2"/>
  <c r="AJ603" i="2"/>
  <c r="AK603" i="2"/>
  <c r="AL603" i="2"/>
  <c r="AM603" i="2"/>
  <c r="AN603" i="2"/>
  <c r="AO603" i="2"/>
  <c r="AP603" i="2"/>
  <c r="AQ603" i="2"/>
  <c r="AR603" i="2"/>
  <c r="Y604" i="2"/>
  <c r="Z604" i="2"/>
  <c r="AA604" i="2"/>
  <c r="AB604" i="2"/>
  <c r="AC604" i="2"/>
  <c r="AD604" i="2"/>
  <c r="AE604" i="2"/>
  <c r="AF604" i="2"/>
  <c r="AG604" i="2"/>
  <c r="AH604" i="2"/>
  <c r="AI604" i="2"/>
  <c r="AJ604" i="2"/>
  <c r="AK604" i="2"/>
  <c r="AL604" i="2"/>
  <c r="AM604" i="2"/>
  <c r="AN604" i="2"/>
  <c r="AO604" i="2"/>
  <c r="AP604" i="2"/>
  <c r="AQ604" i="2"/>
  <c r="AR604" i="2"/>
  <c r="Y605" i="2"/>
  <c r="Z605" i="2"/>
  <c r="AA605" i="2"/>
  <c r="AB605" i="2"/>
  <c r="AC605" i="2"/>
  <c r="AD605" i="2"/>
  <c r="AE605" i="2"/>
  <c r="AF605" i="2"/>
  <c r="AG605" i="2"/>
  <c r="AH605" i="2"/>
  <c r="AI605" i="2"/>
  <c r="AJ605" i="2"/>
  <c r="AK605" i="2"/>
  <c r="AL605" i="2"/>
  <c r="AM605" i="2"/>
  <c r="AN605" i="2"/>
  <c r="AO605" i="2"/>
  <c r="AP605" i="2"/>
  <c r="AQ605" i="2"/>
  <c r="AR605" i="2"/>
  <c r="Y606" i="2"/>
  <c r="Z606" i="2"/>
  <c r="AA606" i="2"/>
  <c r="AB606" i="2"/>
  <c r="AC606" i="2"/>
  <c r="AD606" i="2"/>
  <c r="AE606" i="2"/>
  <c r="AF606" i="2"/>
  <c r="AG606" i="2"/>
  <c r="AH606" i="2"/>
  <c r="AI606" i="2"/>
  <c r="AJ606" i="2"/>
  <c r="AK606" i="2"/>
  <c r="AL606" i="2"/>
  <c r="AM606" i="2"/>
  <c r="AN606" i="2"/>
  <c r="AO606" i="2"/>
  <c r="AP606" i="2"/>
  <c r="AQ606" i="2"/>
  <c r="AR606" i="2"/>
  <c r="Y607" i="2"/>
  <c r="Z607" i="2"/>
  <c r="AA607" i="2"/>
  <c r="AB607" i="2"/>
  <c r="AC607" i="2"/>
  <c r="AD607" i="2"/>
  <c r="AE607" i="2"/>
  <c r="AF607" i="2"/>
  <c r="AG607" i="2"/>
  <c r="AH607" i="2"/>
  <c r="AI607" i="2"/>
  <c r="AJ607" i="2"/>
  <c r="AK607" i="2"/>
  <c r="AL607" i="2"/>
  <c r="AM607" i="2"/>
  <c r="AN607" i="2"/>
  <c r="AO607" i="2"/>
  <c r="AP607" i="2"/>
  <c r="AQ607" i="2"/>
  <c r="AR607" i="2"/>
  <c r="Y608" i="2"/>
  <c r="Z608" i="2"/>
  <c r="AA608" i="2"/>
  <c r="AB608" i="2"/>
  <c r="AC608" i="2"/>
  <c r="AD608" i="2"/>
  <c r="AE608" i="2"/>
  <c r="AF608" i="2"/>
  <c r="AG608" i="2"/>
  <c r="AH608" i="2"/>
  <c r="AI608" i="2"/>
  <c r="AJ608" i="2"/>
  <c r="AK608" i="2"/>
  <c r="AL608" i="2"/>
  <c r="AM608" i="2"/>
  <c r="AN608" i="2"/>
  <c r="AO608" i="2"/>
  <c r="AP608" i="2"/>
  <c r="AQ608" i="2"/>
  <c r="AR608" i="2"/>
  <c r="Y609" i="2"/>
  <c r="Z609" i="2"/>
  <c r="AA609" i="2"/>
  <c r="AB609" i="2"/>
  <c r="AC609" i="2"/>
  <c r="AD609" i="2"/>
  <c r="AE609" i="2"/>
  <c r="AF609" i="2"/>
  <c r="AG609" i="2"/>
  <c r="AH609" i="2"/>
  <c r="AI609" i="2"/>
  <c r="AJ609" i="2"/>
  <c r="AK609" i="2"/>
  <c r="AL609" i="2"/>
  <c r="AM609" i="2"/>
  <c r="AN609" i="2"/>
  <c r="AO609" i="2"/>
  <c r="AP609" i="2"/>
  <c r="AQ609" i="2"/>
  <c r="AR609" i="2"/>
  <c r="Y610" i="2"/>
  <c r="Z610" i="2"/>
  <c r="AA610" i="2"/>
  <c r="AB610" i="2"/>
  <c r="AC610" i="2"/>
  <c r="AD610" i="2"/>
  <c r="AE610" i="2"/>
  <c r="AF610" i="2"/>
  <c r="AG610" i="2"/>
  <c r="AH610" i="2"/>
  <c r="AI610" i="2"/>
  <c r="AJ610" i="2"/>
  <c r="AK610" i="2"/>
  <c r="AL610" i="2"/>
  <c r="AM610" i="2"/>
  <c r="AN610" i="2"/>
  <c r="AO610" i="2"/>
  <c r="AP610" i="2"/>
  <c r="AQ610" i="2"/>
  <c r="AR610" i="2"/>
  <c r="Y611" i="2"/>
  <c r="Z611" i="2"/>
  <c r="AA611" i="2"/>
  <c r="AB611" i="2"/>
  <c r="AC611" i="2"/>
  <c r="AD611" i="2"/>
  <c r="AE611" i="2"/>
  <c r="AF611" i="2"/>
  <c r="AG611" i="2"/>
  <c r="AH611" i="2"/>
  <c r="AI611" i="2"/>
  <c r="AJ611" i="2"/>
  <c r="AK611" i="2"/>
  <c r="AL611" i="2"/>
  <c r="AM611" i="2"/>
  <c r="AN611" i="2"/>
  <c r="AO611" i="2"/>
  <c r="AP611" i="2"/>
  <c r="AQ611" i="2"/>
  <c r="AR611" i="2"/>
  <c r="Y612" i="2"/>
  <c r="Z612" i="2"/>
  <c r="AA612" i="2"/>
  <c r="AB612" i="2"/>
  <c r="AC612" i="2"/>
  <c r="AD612" i="2"/>
  <c r="AE612" i="2"/>
  <c r="AF612" i="2"/>
  <c r="AG612" i="2"/>
  <c r="AH612" i="2"/>
  <c r="AI612" i="2"/>
  <c r="AJ612" i="2"/>
  <c r="AK612" i="2"/>
  <c r="AL612" i="2"/>
  <c r="AM612" i="2"/>
  <c r="AN612" i="2"/>
  <c r="AO612" i="2"/>
  <c r="AP612" i="2"/>
  <c r="AQ612" i="2"/>
  <c r="AR612" i="2"/>
  <c r="Y613" i="2"/>
  <c r="Z613" i="2"/>
  <c r="AA613" i="2"/>
  <c r="AB613" i="2"/>
  <c r="AC613" i="2"/>
  <c r="AD613" i="2"/>
  <c r="AE613" i="2"/>
  <c r="AF613" i="2"/>
  <c r="AG613" i="2"/>
  <c r="AH613" i="2"/>
  <c r="AI613" i="2"/>
  <c r="AJ613" i="2"/>
  <c r="AK613" i="2"/>
  <c r="AL613" i="2"/>
  <c r="AM613" i="2"/>
  <c r="AN613" i="2"/>
  <c r="AO613" i="2"/>
  <c r="AP613" i="2"/>
  <c r="AQ613" i="2"/>
  <c r="AR613" i="2"/>
  <c r="Y614" i="2"/>
  <c r="Z614" i="2"/>
  <c r="AA614" i="2"/>
  <c r="AB614" i="2"/>
  <c r="AC614" i="2"/>
  <c r="AD614" i="2"/>
  <c r="AE614" i="2"/>
  <c r="AF614" i="2"/>
  <c r="AG614" i="2"/>
  <c r="AH614" i="2"/>
  <c r="AI614" i="2"/>
  <c r="AJ614" i="2"/>
  <c r="AK614" i="2"/>
  <c r="AL614" i="2"/>
  <c r="AM614" i="2"/>
  <c r="AN614" i="2"/>
  <c r="AO614" i="2"/>
  <c r="AP614" i="2"/>
  <c r="AQ614" i="2"/>
  <c r="AR614" i="2"/>
  <c r="Y615" i="2"/>
  <c r="Z615" i="2"/>
  <c r="AA615" i="2"/>
  <c r="AB615" i="2"/>
  <c r="AC615" i="2"/>
  <c r="AD615" i="2"/>
  <c r="AE615" i="2"/>
  <c r="AF615" i="2"/>
  <c r="AG615" i="2"/>
  <c r="AH615" i="2"/>
  <c r="AI615" i="2"/>
  <c r="AJ615" i="2"/>
  <c r="AK615" i="2"/>
  <c r="AL615" i="2"/>
  <c r="AM615" i="2"/>
  <c r="AN615" i="2"/>
  <c r="AO615" i="2"/>
  <c r="AP615" i="2"/>
  <c r="AQ615" i="2"/>
  <c r="AR615" i="2"/>
  <c r="Y616" i="2"/>
  <c r="Z616" i="2"/>
  <c r="AA616" i="2"/>
  <c r="AB616" i="2"/>
  <c r="AC616" i="2"/>
  <c r="AD616" i="2"/>
  <c r="AE616" i="2"/>
  <c r="AF616" i="2"/>
  <c r="AG616" i="2"/>
  <c r="AH616" i="2"/>
  <c r="AI616" i="2"/>
  <c r="AJ616" i="2"/>
  <c r="AK616" i="2"/>
  <c r="AL616" i="2"/>
  <c r="AM616" i="2"/>
  <c r="AN616" i="2"/>
  <c r="AO616" i="2"/>
  <c r="AP616" i="2"/>
  <c r="AQ616" i="2"/>
  <c r="AR616" i="2"/>
  <c r="Y617" i="2"/>
  <c r="Z617" i="2"/>
  <c r="AA617" i="2"/>
  <c r="AB617" i="2"/>
  <c r="AC617" i="2"/>
  <c r="AD617" i="2"/>
  <c r="AE617" i="2"/>
  <c r="AF617" i="2"/>
  <c r="AG617" i="2"/>
  <c r="AH617" i="2"/>
  <c r="AI617" i="2"/>
  <c r="AJ617" i="2"/>
  <c r="AK617" i="2"/>
  <c r="AL617" i="2"/>
  <c r="AM617" i="2"/>
  <c r="AN617" i="2"/>
  <c r="AO617" i="2"/>
  <c r="AP617" i="2"/>
  <c r="AQ617" i="2"/>
  <c r="AR617" i="2"/>
  <c r="Y618" i="2"/>
  <c r="Z618" i="2"/>
  <c r="AA618" i="2"/>
  <c r="AB618" i="2"/>
  <c r="AC618" i="2"/>
  <c r="AD618" i="2"/>
  <c r="AE618" i="2"/>
  <c r="AF618" i="2"/>
  <c r="AG618" i="2"/>
  <c r="AH618" i="2"/>
  <c r="AI618" i="2"/>
  <c r="AJ618" i="2"/>
  <c r="AK618" i="2"/>
  <c r="AL618" i="2"/>
  <c r="AM618" i="2"/>
  <c r="AN618" i="2"/>
  <c r="AO618" i="2"/>
  <c r="AP618" i="2"/>
  <c r="AQ618" i="2"/>
  <c r="AR618" i="2"/>
  <c r="Y619" i="2"/>
  <c r="Z619" i="2"/>
  <c r="AA619" i="2"/>
  <c r="AB619" i="2"/>
  <c r="AC619" i="2"/>
  <c r="AD619" i="2"/>
  <c r="AE619" i="2"/>
  <c r="AF619" i="2"/>
  <c r="AG619" i="2"/>
  <c r="AH619" i="2"/>
  <c r="AI619" i="2"/>
  <c r="AJ619" i="2"/>
  <c r="AK619" i="2"/>
  <c r="AL619" i="2"/>
  <c r="AM619" i="2"/>
  <c r="AN619" i="2"/>
  <c r="AO619" i="2"/>
  <c r="AP619" i="2"/>
  <c r="AQ619" i="2"/>
  <c r="AR619" i="2"/>
  <c r="Y620" i="2"/>
  <c r="Z620" i="2"/>
  <c r="AA620" i="2"/>
  <c r="AB620" i="2"/>
  <c r="AC620" i="2"/>
  <c r="AD620" i="2"/>
  <c r="AE620" i="2"/>
  <c r="AF620" i="2"/>
  <c r="AG620" i="2"/>
  <c r="AH620" i="2"/>
  <c r="AI620" i="2"/>
  <c r="AJ620" i="2"/>
  <c r="AK620" i="2"/>
  <c r="AL620" i="2"/>
  <c r="AM620" i="2"/>
  <c r="AN620" i="2"/>
  <c r="AO620" i="2"/>
  <c r="AP620" i="2"/>
  <c r="AQ620" i="2"/>
  <c r="AR620" i="2"/>
  <c r="Y621" i="2"/>
  <c r="Z621" i="2"/>
  <c r="AA621" i="2"/>
  <c r="AB621" i="2"/>
  <c r="AC621" i="2"/>
  <c r="AD621" i="2"/>
  <c r="AE621" i="2"/>
  <c r="AF621" i="2"/>
  <c r="AG621" i="2"/>
  <c r="AH621" i="2"/>
  <c r="AI621" i="2"/>
  <c r="AJ621" i="2"/>
  <c r="AK621" i="2"/>
  <c r="AL621" i="2"/>
  <c r="AM621" i="2"/>
  <c r="AN621" i="2"/>
  <c r="AO621" i="2"/>
  <c r="AP621" i="2"/>
  <c r="AQ621" i="2"/>
  <c r="AR621" i="2"/>
  <c r="Y622" i="2"/>
  <c r="Z622" i="2"/>
  <c r="AA622" i="2"/>
  <c r="AB622" i="2"/>
  <c r="AC622" i="2"/>
  <c r="AD622" i="2"/>
  <c r="AE622" i="2"/>
  <c r="AF622" i="2"/>
  <c r="AG622" i="2"/>
  <c r="AH622" i="2"/>
  <c r="AI622" i="2"/>
  <c r="AJ622" i="2"/>
  <c r="AK622" i="2"/>
  <c r="AL622" i="2"/>
  <c r="AM622" i="2"/>
  <c r="AN622" i="2"/>
  <c r="AO622" i="2"/>
  <c r="AP622" i="2"/>
  <c r="AQ622" i="2"/>
  <c r="AR622" i="2"/>
  <c r="Y623" i="2"/>
  <c r="Z623" i="2"/>
  <c r="AA623" i="2"/>
  <c r="AB623" i="2"/>
  <c r="AC623" i="2"/>
  <c r="AD623" i="2"/>
  <c r="AE623" i="2"/>
  <c r="AF623" i="2"/>
  <c r="AG623" i="2"/>
  <c r="AH623" i="2"/>
  <c r="AI623" i="2"/>
  <c r="AJ623" i="2"/>
  <c r="AK623" i="2"/>
  <c r="AL623" i="2"/>
  <c r="AM623" i="2"/>
  <c r="AN623" i="2"/>
  <c r="AO623" i="2"/>
  <c r="AP623" i="2"/>
  <c r="AQ623" i="2"/>
  <c r="AR623" i="2"/>
  <c r="Y624" i="2"/>
  <c r="Z624" i="2"/>
  <c r="AA624" i="2"/>
  <c r="AB624" i="2"/>
  <c r="AC624" i="2"/>
  <c r="AD624" i="2"/>
  <c r="AE624" i="2"/>
  <c r="AF624" i="2"/>
  <c r="AG624" i="2"/>
  <c r="AH624" i="2"/>
  <c r="AI624" i="2"/>
  <c r="AJ624" i="2"/>
  <c r="AK624" i="2"/>
  <c r="AL624" i="2"/>
  <c r="AM624" i="2"/>
  <c r="AN624" i="2"/>
  <c r="AO624" i="2"/>
  <c r="AP624" i="2"/>
  <c r="AQ624" i="2"/>
  <c r="AR624" i="2"/>
  <c r="Y625" i="2"/>
  <c r="Z625" i="2"/>
  <c r="AA625" i="2"/>
  <c r="AB625" i="2"/>
  <c r="AC625" i="2"/>
  <c r="AD625" i="2"/>
  <c r="AE625" i="2"/>
  <c r="AF625" i="2"/>
  <c r="AG625" i="2"/>
  <c r="AH625" i="2"/>
  <c r="AI625" i="2"/>
  <c r="AJ625" i="2"/>
  <c r="AK625" i="2"/>
  <c r="AL625" i="2"/>
  <c r="AM625" i="2"/>
  <c r="AN625" i="2"/>
  <c r="AO625" i="2"/>
  <c r="AP625" i="2"/>
  <c r="AQ625" i="2"/>
  <c r="AR625" i="2"/>
  <c r="Y626" i="2"/>
  <c r="Z626" i="2"/>
  <c r="AA626" i="2"/>
  <c r="AB626" i="2"/>
  <c r="AC626" i="2"/>
  <c r="AD626" i="2"/>
  <c r="AE626" i="2"/>
  <c r="AF626" i="2"/>
  <c r="AG626" i="2"/>
  <c r="AH626" i="2"/>
  <c r="AI626" i="2"/>
  <c r="AJ626" i="2"/>
  <c r="AK626" i="2"/>
  <c r="AL626" i="2"/>
  <c r="AM626" i="2"/>
  <c r="AN626" i="2"/>
  <c r="AO626" i="2"/>
  <c r="AP626" i="2"/>
  <c r="AQ626" i="2"/>
  <c r="AR626" i="2"/>
  <c r="Y627" i="2"/>
  <c r="Z627" i="2"/>
  <c r="AA627" i="2"/>
  <c r="AB627" i="2"/>
  <c r="AC627" i="2"/>
  <c r="AD627" i="2"/>
  <c r="AE627" i="2"/>
  <c r="AF627" i="2"/>
  <c r="AG627" i="2"/>
  <c r="AH627" i="2"/>
  <c r="AI627" i="2"/>
  <c r="AJ627" i="2"/>
  <c r="AK627" i="2"/>
  <c r="AL627" i="2"/>
  <c r="AM627" i="2"/>
  <c r="AN627" i="2"/>
  <c r="AO627" i="2"/>
  <c r="AP627" i="2"/>
  <c r="AQ627" i="2"/>
  <c r="AR627" i="2"/>
  <c r="Y628" i="2"/>
  <c r="Z628" i="2"/>
  <c r="AA628" i="2"/>
  <c r="AB628" i="2"/>
  <c r="AC628" i="2"/>
  <c r="AD628" i="2"/>
  <c r="AE628" i="2"/>
  <c r="AF628" i="2"/>
  <c r="AG628" i="2"/>
  <c r="AH628" i="2"/>
  <c r="AI628" i="2"/>
  <c r="AJ628" i="2"/>
  <c r="AK628" i="2"/>
  <c r="AL628" i="2"/>
  <c r="AM628" i="2"/>
  <c r="AN628" i="2"/>
  <c r="AO628" i="2"/>
  <c r="AP628" i="2"/>
  <c r="AQ628" i="2"/>
  <c r="AR628" i="2"/>
  <c r="Y629" i="2"/>
  <c r="Z629" i="2"/>
  <c r="AA629" i="2"/>
  <c r="AB629" i="2"/>
  <c r="AC629" i="2"/>
  <c r="AD629" i="2"/>
  <c r="AE629" i="2"/>
  <c r="AF629" i="2"/>
  <c r="AG629" i="2"/>
  <c r="AH629" i="2"/>
  <c r="AI629" i="2"/>
  <c r="AJ629" i="2"/>
  <c r="AK629" i="2"/>
  <c r="AL629" i="2"/>
  <c r="AM629" i="2"/>
  <c r="AN629" i="2"/>
  <c r="AO629" i="2"/>
  <c r="AP629" i="2"/>
  <c r="AQ629" i="2"/>
  <c r="AR629" i="2"/>
  <c r="Y630" i="2"/>
  <c r="Z630" i="2"/>
  <c r="AA630" i="2"/>
  <c r="AB630" i="2"/>
  <c r="AC630" i="2"/>
  <c r="AD630" i="2"/>
  <c r="AE630" i="2"/>
  <c r="AF630" i="2"/>
  <c r="AG630" i="2"/>
  <c r="AH630" i="2"/>
  <c r="AI630" i="2"/>
  <c r="AJ630" i="2"/>
  <c r="AK630" i="2"/>
  <c r="AL630" i="2"/>
  <c r="AM630" i="2"/>
  <c r="AN630" i="2"/>
  <c r="AO630" i="2"/>
  <c r="AP630" i="2"/>
  <c r="AQ630" i="2"/>
  <c r="AR630" i="2"/>
  <c r="Y631" i="2"/>
  <c r="Z631" i="2"/>
  <c r="AA631" i="2"/>
  <c r="AB631" i="2"/>
  <c r="AC631" i="2"/>
  <c r="AD631" i="2"/>
  <c r="AE631" i="2"/>
  <c r="AF631" i="2"/>
  <c r="AG631" i="2"/>
  <c r="AH631" i="2"/>
  <c r="AI631" i="2"/>
  <c r="AJ631" i="2"/>
  <c r="AK631" i="2"/>
  <c r="AL631" i="2"/>
  <c r="AM631" i="2"/>
  <c r="AN631" i="2"/>
  <c r="AO631" i="2"/>
  <c r="AP631" i="2"/>
  <c r="AQ631" i="2"/>
  <c r="AR631" i="2"/>
  <c r="Y632" i="2"/>
  <c r="Z632" i="2"/>
  <c r="AA632" i="2"/>
  <c r="AB632" i="2"/>
  <c r="AC632" i="2"/>
  <c r="AD632" i="2"/>
  <c r="AE632" i="2"/>
  <c r="AF632" i="2"/>
  <c r="AG632" i="2"/>
  <c r="AH632" i="2"/>
  <c r="AI632" i="2"/>
  <c r="AJ632" i="2"/>
  <c r="AK632" i="2"/>
  <c r="AL632" i="2"/>
  <c r="AM632" i="2"/>
  <c r="AN632" i="2"/>
  <c r="AO632" i="2"/>
  <c r="AP632" i="2"/>
  <c r="AQ632" i="2"/>
  <c r="AR632" i="2"/>
  <c r="Y633" i="2"/>
  <c r="Z633" i="2"/>
  <c r="AA633" i="2"/>
  <c r="AB633" i="2"/>
  <c r="AC633" i="2"/>
  <c r="AD633" i="2"/>
  <c r="AE633" i="2"/>
  <c r="AF633" i="2"/>
  <c r="AG633" i="2"/>
  <c r="AH633" i="2"/>
  <c r="AI633" i="2"/>
  <c r="AJ633" i="2"/>
  <c r="AK633" i="2"/>
  <c r="AL633" i="2"/>
  <c r="AM633" i="2"/>
  <c r="AN633" i="2"/>
  <c r="AO633" i="2"/>
  <c r="AP633" i="2"/>
  <c r="AQ633" i="2"/>
  <c r="AR633" i="2"/>
  <c r="Y634" i="2"/>
  <c r="Z634" i="2"/>
  <c r="AA634" i="2"/>
  <c r="AB634" i="2"/>
  <c r="AC634" i="2"/>
  <c r="AD634" i="2"/>
  <c r="AE634" i="2"/>
  <c r="AF634" i="2"/>
  <c r="AG634" i="2"/>
  <c r="AH634" i="2"/>
  <c r="AI634" i="2"/>
  <c r="AJ634" i="2"/>
  <c r="AK634" i="2"/>
  <c r="AL634" i="2"/>
  <c r="AM634" i="2"/>
  <c r="AN634" i="2"/>
  <c r="AO634" i="2"/>
  <c r="AP634" i="2"/>
  <c r="AQ634" i="2"/>
  <c r="AR634" i="2"/>
  <c r="Y635" i="2"/>
  <c r="Z635" i="2"/>
  <c r="AA635" i="2"/>
  <c r="AB635" i="2"/>
  <c r="AC635" i="2"/>
  <c r="AD635" i="2"/>
  <c r="AE635" i="2"/>
  <c r="AF635" i="2"/>
  <c r="AG635" i="2"/>
  <c r="AH635" i="2"/>
  <c r="AI635" i="2"/>
  <c r="AJ635" i="2"/>
  <c r="AK635" i="2"/>
  <c r="AL635" i="2"/>
  <c r="AM635" i="2"/>
  <c r="AN635" i="2"/>
  <c r="AO635" i="2"/>
  <c r="AP635" i="2"/>
  <c r="AQ635" i="2"/>
  <c r="AR635" i="2"/>
  <c r="Y636" i="2"/>
  <c r="Z636" i="2"/>
  <c r="AA636" i="2"/>
  <c r="AB636" i="2"/>
  <c r="AC636" i="2"/>
  <c r="AD636" i="2"/>
  <c r="AE636" i="2"/>
  <c r="AF636" i="2"/>
  <c r="AG636" i="2"/>
  <c r="AH636" i="2"/>
  <c r="AI636" i="2"/>
  <c r="AJ636" i="2"/>
  <c r="AK636" i="2"/>
  <c r="AL636" i="2"/>
  <c r="AM636" i="2"/>
  <c r="AN636" i="2"/>
  <c r="AO636" i="2"/>
  <c r="AP636" i="2"/>
  <c r="AQ636" i="2"/>
  <c r="AR636" i="2"/>
  <c r="Y637" i="2"/>
  <c r="Z637" i="2"/>
  <c r="AA637" i="2"/>
  <c r="AB637" i="2"/>
  <c r="AC637" i="2"/>
  <c r="AD637" i="2"/>
  <c r="AE637" i="2"/>
  <c r="AF637" i="2"/>
  <c r="AG637" i="2"/>
  <c r="AH637" i="2"/>
  <c r="AI637" i="2"/>
  <c r="AJ637" i="2"/>
  <c r="AK637" i="2"/>
  <c r="AL637" i="2"/>
  <c r="AM637" i="2"/>
  <c r="AN637" i="2"/>
  <c r="AO637" i="2"/>
  <c r="AP637" i="2"/>
  <c r="AQ637" i="2"/>
  <c r="AR637" i="2"/>
  <c r="Y638" i="2"/>
  <c r="Z638" i="2"/>
  <c r="AA638" i="2"/>
  <c r="AB638" i="2"/>
  <c r="AC638" i="2"/>
  <c r="AD638" i="2"/>
  <c r="AE638" i="2"/>
  <c r="AF638" i="2"/>
  <c r="AG638" i="2"/>
  <c r="AH638" i="2"/>
  <c r="AI638" i="2"/>
  <c r="AJ638" i="2"/>
  <c r="AK638" i="2"/>
  <c r="AL638" i="2"/>
  <c r="AM638" i="2"/>
  <c r="AN638" i="2"/>
  <c r="AO638" i="2"/>
  <c r="AP638" i="2"/>
  <c r="AQ638" i="2"/>
  <c r="AR638" i="2"/>
  <c r="Y639" i="2"/>
  <c r="Z639" i="2"/>
  <c r="AA639" i="2"/>
  <c r="AB639" i="2"/>
  <c r="AC639" i="2"/>
  <c r="AD639" i="2"/>
  <c r="AE639" i="2"/>
  <c r="AF639" i="2"/>
  <c r="AG639" i="2"/>
  <c r="AH639" i="2"/>
  <c r="AI639" i="2"/>
  <c r="AJ639" i="2"/>
  <c r="AK639" i="2"/>
  <c r="AL639" i="2"/>
  <c r="AM639" i="2"/>
  <c r="AN639" i="2"/>
  <c r="AO639" i="2"/>
  <c r="AP639" i="2"/>
  <c r="AQ639" i="2"/>
  <c r="AR639" i="2"/>
  <c r="Y640" i="2"/>
  <c r="Z640" i="2"/>
  <c r="AA640" i="2"/>
  <c r="AB640" i="2"/>
  <c r="AC640" i="2"/>
  <c r="AD640" i="2"/>
  <c r="AE640" i="2"/>
  <c r="AF640" i="2"/>
  <c r="AG640" i="2"/>
  <c r="AH640" i="2"/>
  <c r="AI640" i="2"/>
  <c r="AJ640" i="2"/>
  <c r="AK640" i="2"/>
  <c r="AL640" i="2"/>
  <c r="AM640" i="2"/>
  <c r="AN640" i="2"/>
  <c r="AO640" i="2"/>
  <c r="AP640" i="2"/>
  <c r="AQ640" i="2"/>
  <c r="AR640" i="2"/>
  <c r="Y641" i="2"/>
  <c r="Z641" i="2"/>
  <c r="AA641" i="2"/>
  <c r="AB641" i="2"/>
  <c r="AC641" i="2"/>
  <c r="AD641" i="2"/>
  <c r="AE641" i="2"/>
  <c r="AF641" i="2"/>
  <c r="AG641" i="2"/>
  <c r="AH641" i="2"/>
  <c r="AI641" i="2"/>
  <c r="AJ641" i="2"/>
  <c r="AK641" i="2"/>
  <c r="AL641" i="2"/>
  <c r="AM641" i="2"/>
  <c r="AN641" i="2"/>
  <c r="AO641" i="2"/>
  <c r="AP641" i="2"/>
  <c r="AQ641" i="2"/>
  <c r="AR641" i="2"/>
  <c r="Y642" i="2"/>
  <c r="Z642" i="2"/>
  <c r="AA642" i="2"/>
  <c r="AB642" i="2"/>
  <c r="AC642" i="2"/>
  <c r="AD642" i="2"/>
  <c r="AE642" i="2"/>
  <c r="AF642" i="2"/>
  <c r="AG642" i="2"/>
  <c r="AH642" i="2"/>
  <c r="AI642" i="2"/>
  <c r="AJ642" i="2"/>
  <c r="AK642" i="2"/>
  <c r="AL642" i="2"/>
  <c r="AM642" i="2"/>
  <c r="AN642" i="2"/>
  <c r="AO642" i="2"/>
  <c r="AP642" i="2"/>
  <c r="AQ642" i="2"/>
  <c r="AR642" i="2"/>
  <c r="Y643" i="2"/>
  <c r="Z643" i="2"/>
  <c r="AA643" i="2"/>
  <c r="AB643" i="2"/>
  <c r="AC643" i="2"/>
  <c r="AD643" i="2"/>
  <c r="AE643" i="2"/>
  <c r="AF643" i="2"/>
  <c r="AG643" i="2"/>
  <c r="AH643" i="2"/>
  <c r="AI643" i="2"/>
  <c r="AJ643" i="2"/>
  <c r="AK643" i="2"/>
  <c r="AL643" i="2"/>
  <c r="AM643" i="2"/>
  <c r="AN643" i="2"/>
  <c r="AO643" i="2"/>
  <c r="AP643" i="2"/>
  <c r="AQ643" i="2"/>
  <c r="AR643" i="2"/>
  <c r="Y644" i="2"/>
  <c r="Z644" i="2"/>
  <c r="AA644" i="2"/>
  <c r="AB644" i="2"/>
  <c r="AC644" i="2"/>
  <c r="AD644" i="2"/>
  <c r="AE644" i="2"/>
  <c r="AF644" i="2"/>
  <c r="AG644" i="2"/>
  <c r="AH644" i="2"/>
  <c r="AI644" i="2"/>
  <c r="AJ644" i="2"/>
  <c r="AK644" i="2"/>
  <c r="AL644" i="2"/>
  <c r="AM644" i="2"/>
  <c r="AN644" i="2"/>
  <c r="AO644" i="2"/>
  <c r="AP644" i="2"/>
  <c r="AQ644" i="2"/>
  <c r="AR644" i="2"/>
  <c r="Y645" i="2"/>
  <c r="Z645" i="2"/>
  <c r="AA645" i="2"/>
  <c r="AB645" i="2"/>
  <c r="AC645" i="2"/>
  <c r="AD645" i="2"/>
  <c r="AE645" i="2"/>
  <c r="AF645" i="2"/>
  <c r="AG645" i="2"/>
  <c r="AH645" i="2"/>
  <c r="AI645" i="2"/>
  <c r="AJ645" i="2"/>
  <c r="AK645" i="2"/>
  <c r="AL645" i="2"/>
  <c r="AM645" i="2"/>
  <c r="AN645" i="2"/>
  <c r="AO645" i="2"/>
  <c r="AP645" i="2"/>
  <c r="AQ645" i="2"/>
  <c r="AR645" i="2"/>
  <c r="Y646" i="2"/>
  <c r="Z646" i="2"/>
  <c r="AA646" i="2"/>
  <c r="AB646" i="2"/>
  <c r="AC646" i="2"/>
  <c r="AD646" i="2"/>
  <c r="AE646" i="2"/>
  <c r="AF646" i="2"/>
  <c r="AG646" i="2"/>
  <c r="AH646" i="2"/>
  <c r="AI646" i="2"/>
  <c r="AJ646" i="2"/>
  <c r="AK646" i="2"/>
  <c r="AL646" i="2"/>
  <c r="AM646" i="2"/>
  <c r="AN646" i="2"/>
  <c r="AO646" i="2"/>
  <c r="AP646" i="2"/>
  <c r="AQ646" i="2"/>
  <c r="AR646" i="2"/>
  <c r="Y647" i="2"/>
  <c r="Z647" i="2"/>
  <c r="AA647" i="2"/>
  <c r="AB647" i="2"/>
  <c r="AC647" i="2"/>
  <c r="AD647" i="2"/>
  <c r="AE647" i="2"/>
  <c r="AF647" i="2"/>
  <c r="AG647" i="2"/>
  <c r="AH647" i="2"/>
  <c r="AI647" i="2"/>
  <c r="AJ647" i="2"/>
  <c r="AK647" i="2"/>
  <c r="AL647" i="2"/>
  <c r="AM647" i="2"/>
  <c r="AN647" i="2"/>
  <c r="AO647" i="2"/>
  <c r="AP647" i="2"/>
  <c r="AQ647" i="2"/>
  <c r="AR647" i="2"/>
  <c r="Y648" i="2"/>
  <c r="Z648" i="2"/>
  <c r="AA648" i="2"/>
  <c r="AB648" i="2"/>
  <c r="AC648" i="2"/>
  <c r="AD648" i="2"/>
  <c r="AE648" i="2"/>
  <c r="AF648" i="2"/>
  <c r="AG648" i="2"/>
  <c r="AH648" i="2"/>
  <c r="AI648" i="2"/>
  <c r="AJ648" i="2"/>
  <c r="AK648" i="2"/>
  <c r="AL648" i="2"/>
  <c r="AM648" i="2"/>
  <c r="AN648" i="2"/>
  <c r="AO648" i="2"/>
  <c r="AP648" i="2"/>
  <c r="AQ648" i="2"/>
  <c r="AR648" i="2"/>
  <c r="Y649" i="2"/>
  <c r="Z649" i="2"/>
  <c r="AA649" i="2"/>
  <c r="AB649" i="2"/>
  <c r="AC649" i="2"/>
  <c r="AD649" i="2"/>
  <c r="AE649" i="2"/>
  <c r="AF649" i="2"/>
  <c r="AG649" i="2"/>
  <c r="AH649" i="2"/>
  <c r="AI649" i="2"/>
  <c r="AJ649" i="2"/>
  <c r="AK649" i="2"/>
  <c r="AL649" i="2"/>
  <c r="AM649" i="2"/>
  <c r="AN649" i="2"/>
  <c r="AO649" i="2"/>
  <c r="AP649" i="2"/>
  <c r="AQ649" i="2"/>
  <c r="AR649" i="2"/>
  <c r="Y650" i="2"/>
  <c r="Z650" i="2"/>
  <c r="AA650" i="2"/>
  <c r="AB650" i="2"/>
  <c r="AC650" i="2"/>
  <c r="AD650" i="2"/>
  <c r="AE650" i="2"/>
  <c r="AF650" i="2"/>
  <c r="AG650" i="2"/>
  <c r="AH650" i="2"/>
  <c r="AI650" i="2"/>
  <c r="AJ650" i="2"/>
  <c r="AK650" i="2"/>
  <c r="AL650" i="2"/>
  <c r="AM650" i="2"/>
  <c r="AN650" i="2"/>
  <c r="AO650" i="2"/>
  <c r="AP650" i="2"/>
  <c r="AQ650" i="2"/>
  <c r="AR650" i="2"/>
  <c r="Y651" i="2"/>
  <c r="Z651" i="2"/>
  <c r="AA651" i="2"/>
  <c r="AB651" i="2"/>
  <c r="AC651" i="2"/>
  <c r="AD651" i="2"/>
  <c r="AE651" i="2"/>
  <c r="AF651" i="2"/>
  <c r="AG651" i="2"/>
  <c r="AH651" i="2"/>
  <c r="AI651" i="2"/>
  <c r="AJ651" i="2"/>
  <c r="AK651" i="2"/>
  <c r="AL651" i="2"/>
  <c r="AM651" i="2"/>
  <c r="AN651" i="2"/>
  <c r="AO651" i="2"/>
  <c r="AP651" i="2"/>
  <c r="AQ651" i="2"/>
  <c r="AR651" i="2"/>
  <c r="Y652" i="2"/>
  <c r="Z652" i="2"/>
  <c r="AA652" i="2"/>
  <c r="AB652" i="2"/>
  <c r="AC652" i="2"/>
  <c r="AD652" i="2"/>
  <c r="AE652" i="2"/>
  <c r="AF652" i="2"/>
  <c r="AG652" i="2"/>
  <c r="AH652" i="2"/>
  <c r="AI652" i="2"/>
  <c r="AJ652" i="2"/>
  <c r="AK652" i="2"/>
  <c r="AL652" i="2"/>
  <c r="AM652" i="2"/>
  <c r="AN652" i="2"/>
  <c r="AO652" i="2"/>
  <c r="AP652" i="2"/>
  <c r="AQ652" i="2"/>
  <c r="AR652" i="2"/>
  <c r="Y653" i="2"/>
  <c r="Z653" i="2"/>
  <c r="AA653" i="2"/>
  <c r="AB653" i="2"/>
  <c r="AC653" i="2"/>
  <c r="AD653" i="2"/>
  <c r="AE653" i="2"/>
  <c r="AF653" i="2"/>
  <c r="AG653" i="2"/>
  <c r="AH653" i="2"/>
  <c r="AI653" i="2"/>
  <c r="AJ653" i="2"/>
  <c r="AK653" i="2"/>
  <c r="AL653" i="2"/>
  <c r="AM653" i="2"/>
  <c r="AN653" i="2"/>
  <c r="AO653" i="2"/>
  <c r="AP653" i="2"/>
  <c r="AQ653" i="2"/>
  <c r="AR653" i="2"/>
  <c r="Y654" i="2"/>
  <c r="Z654" i="2"/>
  <c r="AA654" i="2"/>
  <c r="AB654" i="2"/>
  <c r="AC654" i="2"/>
  <c r="AD654" i="2"/>
  <c r="AE654" i="2"/>
  <c r="AF654" i="2"/>
  <c r="AG654" i="2"/>
  <c r="AH654" i="2"/>
  <c r="AI654" i="2"/>
  <c r="AJ654" i="2"/>
  <c r="AK654" i="2"/>
  <c r="AL654" i="2"/>
  <c r="AM654" i="2"/>
  <c r="AN654" i="2"/>
  <c r="AO654" i="2"/>
  <c r="AP654" i="2"/>
  <c r="AQ654" i="2"/>
  <c r="AR654" i="2"/>
  <c r="Y655" i="2"/>
  <c r="Z655" i="2"/>
  <c r="AA655" i="2"/>
  <c r="AB655" i="2"/>
  <c r="AC655" i="2"/>
  <c r="AD655" i="2"/>
  <c r="AE655" i="2"/>
  <c r="AF655" i="2"/>
  <c r="AG655" i="2"/>
  <c r="AH655" i="2"/>
  <c r="AI655" i="2"/>
  <c r="AJ655" i="2"/>
  <c r="AK655" i="2"/>
  <c r="AL655" i="2"/>
  <c r="AM655" i="2"/>
  <c r="AN655" i="2"/>
  <c r="AO655" i="2"/>
  <c r="AP655" i="2"/>
  <c r="AQ655" i="2"/>
  <c r="AR655" i="2"/>
  <c r="Y656" i="2"/>
  <c r="Z656" i="2"/>
  <c r="AA656" i="2"/>
  <c r="AB656" i="2"/>
  <c r="AC656" i="2"/>
  <c r="AD656" i="2"/>
  <c r="AE656" i="2"/>
  <c r="AF656" i="2"/>
  <c r="AG656" i="2"/>
  <c r="AH656" i="2"/>
  <c r="AI656" i="2"/>
  <c r="AJ656" i="2"/>
  <c r="AK656" i="2"/>
  <c r="AL656" i="2"/>
  <c r="AM656" i="2"/>
  <c r="AN656" i="2"/>
  <c r="AO656" i="2"/>
  <c r="AP656" i="2"/>
  <c r="AQ656" i="2"/>
  <c r="AR656" i="2"/>
  <c r="Y657" i="2"/>
  <c r="Z657" i="2"/>
  <c r="AA657" i="2"/>
  <c r="AB657" i="2"/>
  <c r="AC657" i="2"/>
  <c r="AD657" i="2"/>
  <c r="AE657" i="2"/>
  <c r="AF657" i="2"/>
  <c r="AG657" i="2"/>
  <c r="AH657" i="2"/>
  <c r="AI657" i="2"/>
  <c r="AJ657" i="2"/>
  <c r="AK657" i="2"/>
  <c r="AL657" i="2"/>
  <c r="AM657" i="2"/>
  <c r="AN657" i="2"/>
  <c r="AO657" i="2"/>
  <c r="AP657" i="2"/>
  <c r="AQ657" i="2"/>
  <c r="AR657" i="2"/>
  <c r="Y658" i="2"/>
  <c r="Z658" i="2"/>
  <c r="AA658" i="2"/>
  <c r="AB658" i="2"/>
  <c r="AC658" i="2"/>
  <c r="AD658" i="2"/>
  <c r="AE658" i="2"/>
  <c r="AF658" i="2"/>
  <c r="AG658" i="2"/>
  <c r="AH658" i="2"/>
  <c r="AI658" i="2"/>
  <c r="AJ658" i="2"/>
  <c r="AK658" i="2"/>
  <c r="AL658" i="2"/>
  <c r="AM658" i="2"/>
  <c r="AN658" i="2"/>
  <c r="AO658" i="2"/>
  <c r="AP658" i="2"/>
  <c r="AQ658" i="2"/>
  <c r="AR658" i="2"/>
  <c r="Y659" i="2"/>
  <c r="Z659" i="2"/>
  <c r="AA659" i="2"/>
  <c r="AB659" i="2"/>
  <c r="AC659" i="2"/>
  <c r="AD659" i="2"/>
  <c r="AE659" i="2"/>
  <c r="AF659" i="2"/>
  <c r="AG659" i="2"/>
  <c r="AH659" i="2"/>
  <c r="AI659" i="2"/>
  <c r="AJ659" i="2"/>
  <c r="AK659" i="2"/>
  <c r="AL659" i="2"/>
  <c r="AM659" i="2"/>
  <c r="AN659" i="2"/>
  <c r="AO659" i="2"/>
  <c r="AP659" i="2"/>
  <c r="AQ659" i="2"/>
  <c r="AR659" i="2"/>
  <c r="Y660" i="2"/>
  <c r="Z660" i="2"/>
  <c r="AA660" i="2"/>
  <c r="AB660" i="2"/>
  <c r="AC660" i="2"/>
  <c r="AD660" i="2"/>
  <c r="AE660" i="2"/>
  <c r="AF660" i="2"/>
  <c r="AG660" i="2"/>
  <c r="AH660" i="2"/>
  <c r="AI660" i="2"/>
  <c r="AJ660" i="2"/>
  <c r="AK660" i="2"/>
  <c r="AL660" i="2"/>
  <c r="AM660" i="2"/>
  <c r="AN660" i="2"/>
  <c r="AO660" i="2"/>
  <c r="AP660" i="2"/>
  <c r="AQ660" i="2"/>
  <c r="AR660" i="2"/>
  <c r="Y661" i="2"/>
  <c r="Z661" i="2"/>
  <c r="AA661" i="2"/>
  <c r="AB661" i="2"/>
  <c r="AC661" i="2"/>
  <c r="AD661" i="2"/>
  <c r="AE661" i="2"/>
  <c r="AF661" i="2"/>
  <c r="AG661" i="2"/>
  <c r="AH661" i="2"/>
  <c r="AI661" i="2"/>
  <c r="AJ661" i="2"/>
  <c r="AK661" i="2"/>
  <c r="AL661" i="2"/>
  <c r="AM661" i="2"/>
  <c r="AN661" i="2"/>
  <c r="AO661" i="2"/>
  <c r="AP661" i="2"/>
  <c r="AQ661" i="2"/>
  <c r="AR661" i="2"/>
  <c r="Y662" i="2"/>
  <c r="Z662" i="2"/>
  <c r="AA662" i="2"/>
  <c r="AB662" i="2"/>
  <c r="AC662" i="2"/>
  <c r="AD662" i="2"/>
  <c r="AE662" i="2"/>
  <c r="AF662" i="2"/>
  <c r="AG662" i="2"/>
  <c r="AH662" i="2"/>
  <c r="AI662" i="2"/>
  <c r="AJ662" i="2"/>
  <c r="AK662" i="2"/>
  <c r="AL662" i="2"/>
  <c r="AM662" i="2"/>
  <c r="AN662" i="2"/>
  <c r="AO662" i="2"/>
  <c r="AP662" i="2"/>
  <c r="AQ662" i="2"/>
  <c r="AR662" i="2"/>
  <c r="Y663" i="2"/>
  <c r="Z663" i="2"/>
  <c r="AA663" i="2"/>
  <c r="AB663" i="2"/>
  <c r="AC663" i="2"/>
  <c r="AD663" i="2"/>
  <c r="AE663" i="2"/>
  <c r="AF663" i="2"/>
  <c r="AG663" i="2"/>
  <c r="AH663" i="2"/>
  <c r="AI663" i="2"/>
  <c r="AJ663" i="2"/>
  <c r="AK663" i="2"/>
  <c r="AL663" i="2"/>
  <c r="AM663" i="2"/>
  <c r="AN663" i="2"/>
  <c r="AO663" i="2"/>
  <c r="AP663" i="2"/>
  <c r="AQ663" i="2"/>
  <c r="AR663" i="2"/>
  <c r="Y664" i="2"/>
  <c r="Z664" i="2"/>
  <c r="AA664" i="2"/>
  <c r="AB664" i="2"/>
  <c r="AC664" i="2"/>
  <c r="AD664" i="2"/>
  <c r="AE664" i="2"/>
  <c r="AF664" i="2"/>
  <c r="AG664" i="2"/>
  <c r="AH664" i="2"/>
  <c r="AI664" i="2"/>
  <c r="AJ664" i="2"/>
  <c r="AK664" i="2"/>
  <c r="AL664" i="2"/>
  <c r="AM664" i="2"/>
  <c r="AN664" i="2"/>
  <c r="AO664" i="2"/>
  <c r="AP664" i="2"/>
  <c r="AQ664" i="2"/>
  <c r="AR664" i="2"/>
  <c r="Y665" i="2"/>
  <c r="Z665" i="2"/>
  <c r="AA665" i="2"/>
  <c r="AB665" i="2"/>
  <c r="AC665" i="2"/>
  <c r="AD665" i="2"/>
  <c r="AE665" i="2"/>
  <c r="AF665" i="2"/>
  <c r="AG665" i="2"/>
  <c r="AH665" i="2"/>
  <c r="AI665" i="2"/>
  <c r="AJ665" i="2"/>
  <c r="AK665" i="2"/>
  <c r="AL665" i="2"/>
  <c r="AM665" i="2"/>
  <c r="AN665" i="2"/>
  <c r="AO665" i="2"/>
  <c r="AP665" i="2"/>
  <c r="AQ665" i="2"/>
  <c r="AR665" i="2"/>
  <c r="Y666" i="2"/>
  <c r="Z666" i="2"/>
  <c r="AA666" i="2"/>
  <c r="AB666" i="2"/>
  <c r="AC666" i="2"/>
  <c r="AD666" i="2"/>
  <c r="AE666" i="2"/>
  <c r="AF666" i="2"/>
  <c r="AG666" i="2"/>
  <c r="AH666" i="2"/>
  <c r="AI666" i="2"/>
  <c r="AJ666" i="2"/>
  <c r="AK666" i="2"/>
  <c r="AL666" i="2"/>
  <c r="AM666" i="2"/>
  <c r="AN666" i="2"/>
  <c r="AO666" i="2"/>
  <c r="AP666" i="2"/>
  <c r="AQ666" i="2"/>
  <c r="AR666" i="2"/>
  <c r="Y667" i="2"/>
  <c r="Z667" i="2"/>
  <c r="AA667" i="2"/>
  <c r="AB667" i="2"/>
  <c r="AC667" i="2"/>
  <c r="AD667" i="2"/>
  <c r="AE667" i="2"/>
  <c r="AF667" i="2"/>
  <c r="AG667" i="2"/>
  <c r="AH667" i="2"/>
  <c r="AI667" i="2"/>
  <c r="AJ667" i="2"/>
  <c r="AK667" i="2"/>
  <c r="AL667" i="2"/>
  <c r="AM667" i="2"/>
  <c r="AN667" i="2"/>
  <c r="AO667" i="2"/>
  <c r="AP667" i="2"/>
  <c r="AQ667" i="2"/>
  <c r="AR667" i="2"/>
  <c r="Y668" i="2"/>
  <c r="Z668" i="2"/>
  <c r="AA668" i="2"/>
  <c r="AB668" i="2"/>
  <c r="AC668" i="2"/>
  <c r="AD668" i="2"/>
  <c r="AE668" i="2"/>
  <c r="AF668" i="2"/>
  <c r="AG668" i="2"/>
  <c r="AH668" i="2"/>
  <c r="AI668" i="2"/>
  <c r="AJ668" i="2"/>
  <c r="AK668" i="2"/>
  <c r="AL668" i="2"/>
  <c r="AM668" i="2"/>
  <c r="AN668" i="2"/>
  <c r="AO668" i="2"/>
  <c r="AP668" i="2"/>
  <c r="AQ668" i="2"/>
  <c r="AR668" i="2"/>
  <c r="Y669" i="2"/>
  <c r="Z669" i="2"/>
  <c r="AA669" i="2"/>
  <c r="AB669" i="2"/>
  <c r="AC669" i="2"/>
  <c r="AD669" i="2"/>
  <c r="AE669" i="2"/>
  <c r="AF669" i="2"/>
  <c r="AG669" i="2"/>
  <c r="AH669" i="2"/>
  <c r="AI669" i="2"/>
  <c r="AJ669" i="2"/>
  <c r="AK669" i="2"/>
  <c r="AL669" i="2"/>
  <c r="AM669" i="2"/>
  <c r="AN669" i="2"/>
  <c r="AO669" i="2"/>
  <c r="AP669" i="2"/>
  <c r="AQ669" i="2"/>
  <c r="AR669" i="2"/>
  <c r="Y670" i="2"/>
  <c r="Z670" i="2"/>
  <c r="AA670" i="2"/>
  <c r="AB670" i="2"/>
  <c r="AC670" i="2"/>
  <c r="AD670" i="2"/>
  <c r="AE670" i="2"/>
  <c r="AF670" i="2"/>
  <c r="AG670" i="2"/>
  <c r="AH670" i="2"/>
  <c r="AI670" i="2"/>
  <c r="AJ670" i="2"/>
  <c r="AK670" i="2"/>
  <c r="AL670" i="2"/>
  <c r="AM670" i="2"/>
  <c r="AN670" i="2"/>
  <c r="AO670" i="2"/>
  <c r="AP670" i="2"/>
  <c r="AQ670" i="2"/>
  <c r="AR670" i="2"/>
  <c r="Y671" i="2"/>
  <c r="Z671" i="2"/>
  <c r="AA671" i="2"/>
  <c r="AB671" i="2"/>
  <c r="AC671" i="2"/>
  <c r="AD671" i="2"/>
  <c r="AE671" i="2"/>
  <c r="AF671" i="2"/>
  <c r="AG671" i="2"/>
  <c r="AH671" i="2"/>
  <c r="AI671" i="2"/>
  <c r="AJ671" i="2"/>
  <c r="AK671" i="2"/>
  <c r="AL671" i="2"/>
  <c r="AM671" i="2"/>
  <c r="AN671" i="2"/>
  <c r="AO671" i="2"/>
  <c r="AP671" i="2"/>
  <c r="AQ671" i="2"/>
  <c r="AR671" i="2"/>
  <c r="Y672" i="2"/>
  <c r="Z672" i="2"/>
  <c r="AA672" i="2"/>
  <c r="AB672" i="2"/>
  <c r="AC672" i="2"/>
  <c r="AD672" i="2"/>
  <c r="AE672" i="2"/>
  <c r="AF672" i="2"/>
  <c r="AG672" i="2"/>
  <c r="AH672" i="2"/>
  <c r="AI672" i="2"/>
  <c r="AJ672" i="2"/>
  <c r="AK672" i="2"/>
  <c r="AL672" i="2"/>
  <c r="AM672" i="2"/>
  <c r="AN672" i="2"/>
  <c r="AO672" i="2"/>
  <c r="AP672" i="2"/>
  <c r="AQ672" i="2"/>
  <c r="AR672" i="2"/>
  <c r="Y673" i="2"/>
  <c r="Z673" i="2"/>
  <c r="AA673" i="2"/>
  <c r="AB673" i="2"/>
  <c r="AC673" i="2"/>
  <c r="AD673" i="2"/>
  <c r="AE673" i="2"/>
  <c r="AF673" i="2"/>
  <c r="AG673" i="2"/>
  <c r="AH673" i="2"/>
  <c r="AI673" i="2"/>
  <c r="AJ673" i="2"/>
  <c r="AK673" i="2"/>
  <c r="AL673" i="2"/>
  <c r="AM673" i="2"/>
  <c r="AN673" i="2"/>
  <c r="AO673" i="2"/>
  <c r="AP673" i="2"/>
  <c r="AQ673" i="2"/>
  <c r="AR673" i="2"/>
  <c r="Y674" i="2"/>
  <c r="Z674" i="2"/>
  <c r="AA674" i="2"/>
  <c r="AB674" i="2"/>
  <c r="AC674" i="2"/>
  <c r="AD674" i="2"/>
  <c r="AE674" i="2"/>
  <c r="AF674" i="2"/>
  <c r="AG674" i="2"/>
  <c r="AH674" i="2"/>
  <c r="AI674" i="2"/>
  <c r="AJ674" i="2"/>
  <c r="AK674" i="2"/>
  <c r="AL674" i="2"/>
  <c r="AM674" i="2"/>
  <c r="AN674" i="2"/>
  <c r="AO674" i="2"/>
  <c r="AP674" i="2"/>
  <c r="AQ674" i="2"/>
  <c r="AR674" i="2"/>
  <c r="Y675" i="2"/>
  <c r="Z675" i="2"/>
  <c r="AA675" i="2"/>
  <c r="AB675" i="2"/>
  <c r="AC675" i="2"/>
  <c r="AD675" i="2"/>
  <c r="AE675" i="2"/>
  <c r="AF675" i="2"/>
  <c r="AG675" i="2"/>
  <c r="AH675" i="2"/>
  <c r="AI675" i="2"/>
  <c r="AJ675" i="2"/>
  <c r="AK675" i="2"/>
  <c r="AL675" i="2"/>
  <c r="AM675" i="2"/>
  <c r="AN675" i="2"/>
  <c r="AO675" i="2"/>
  <c r="AP675" i="2"/>
  <c r="AQ675" i="2"/>
  <c r="AR675" i="2"/>
  <c r="Y676" i="2"/>
  <c r="Z676" i="2"/>
  <c r="AA676" i="2"/>
  <c r="AB676" i="2"/>
  <c r="AC676" i="2"/>
  <c r="AD676" i="2"/>
  <c r="AE676" i="2"/>
  <c r="AF676" i="2"/>
  <c r="AG676" i="2"/>
  <c r="AH676" i="2"/>
  <c r="AI676" i="2"/>
  <c r="AJ676" i="2"/>
  <c r="AK676" i="2"/>
  <c r="AL676" i="2"/>
  <c r="AM676" i="2"/>
  <c r="AN676" i="2"/>
  <c r="AO676" i="2"/>
  <c r="AP676" i="2"/>
  <c r="AQ676" i="2"/>
  <c r="AR676" i="2"/>
  <c r="Y677" i="2"/>
  <c r="Z677" i="2"/>
  <c r="AA677" i="2"/>
  <c r="AB677" i="2"/>
  <c r="AC677" i="2"/>
  <c r="AD677" i="2"/>
  <c r="AE677" i="2"/>
  <c r="AF677" i="2"/>
  <c r="AG677" i="2"/>
  <c r="AH677" i="2"/>
  <c r="AI677" i="2"/>
  <c r="AJ677" i="2"/>
  <c r="AK677" i="2"/>
  <c r="AL677" i="2"/>
  <c r="AM677" i="2"/>
  <c r="AN677" i="2"/>
  <c r="AO677" i="2"/>
  <c r="AP677" i="2"/>
  <c r="AQ677" i="2"/>
  <c r="AR677" i="2"/>
  <c r="Y678" i="2"/>
  <c r="Z678" i="2"/>
  <c r="AA678" i="2"/>
  <c r="AB678" i="2"/>
  <c r="AC678" i="2"/>
  <c r="AD678" i="2"/>
  <c r="AE678" i="2"/>
  <c r="AF678" i="2"/>
  <c r="AG678" i="2"/>
  <c r="AH678" i="2"/>
  <c r="AI678" i="2"/>
  <c r="AJ678" i="2"/>
  <c r="AK678" i="2"/>
  <c r="AL678" i="2"/>
  <c r="AM678" i="2"/>
  <c r="AN678" i="2"/>
  <c r="AO678" i="2"/>
  <c r="AP678" i="2"/>
  <c r="AQ678" i="2"/>
  <c r="AR678" i="2"/>
  <c r="Y679" i="2"/>
  <c r="Z679" i="2"/>
  <c r="AA679" i="2"/>
  <c r="AB679" i="2"/>
  <c r="AC679" i="2"/>
  <c r="AD679" i="2"/>
  <c r="AE679" i="2"/>
  <c r="AF679" i="2"/>
  <c r="AG679" i="2"/>
  <c r="AH679" i="2"/>
  <c r="AI679" i="2"/>
  <c r="AJ679" i="2"/>
  <c r="AK679" i="2"/>
  <c r="AL679" i="2"/>
  <c r="AM679" i="2"/>
  <c r="AN679" i="2"/>
  <c r="AO679" i="2"/>
  <c r="AP679" i="2"/>
  <c r="AQ679" i="2"/>
  <c r="AR679" i="2"/>
  <c r="Y680" i="2"/>
  <c r="Z680" i="2"/>
  <c r="AA680" i="2"/>
  <c r="AB680" i="2"/>
  <c r="AC680" i="2"/>
  <c r="AD680" i="2"/>
  <c r="AE680" i="2"/>
  <c r="AF680" i="2"/>
  <c r="AG680" i="2"/>
  <c r="AH680" i="2"/>
  <c r="AI680" i="2"/>
  <c r="AJ680" i="2"/>
  <c r="AK680" i="2"/>
  <c r="AL680" i="2"/>
  <c r="AM680" i="2"/>
  <c r="AN680" i="2"/>
  <c r="AO680" i="2"/>
  <c r="AP680" i="2"/>
  <c r="AQ680" i="2"/>
  <c r="AR680" i="2"/>
  <c r="Y681" i="2"/>
  <c r="Z681" i="2"/>
  <c r="AA681" i="2"/>
  <c r="AB681" i="2"/>
  <c r="AC681" i="2"/>
  <c r="AD681" i="2"/>
  <c r="AE681" i="2"/>
  <c r="AF681" i="2"/>
  <c r="AG681" i="2"/>
  <c r="AH681" i="2"/>
  <c r="AI681" i="2"/>
  <c r="AJ681" i="2"/>
  <c r="AK681" i="2"/>
  <c r="AL681" i="2"/>
  <c r="AM681" i="2"/>
  <c r="AN681" i="2"/>
  <c r="AO681" i="2"/>
  <c r="AP681" i="2"/>
  <c r="AQ681" i="2"/>
  <c r="AR681" i="2"/>
  <c r="Y682" i="2"/>
  <c r="Z682" i="2"/>
  <c r="AA682" i="2"/>
  <c r="AB682" i="2"/>
  <c r="AC682" i="2"/>
  <c r="AD682" i="2"/>
  <c r="AE682" i="2"/>
  <c r="AF682" i="2"/>
  <c r="AG682" i="2"/>
  <c r="AH682" i="2"/>
  <c r="AI682" i="2"/>
  <c r="AJ682" i="2"/>
  <c r="AK682" i="2"/>
  <c r="AL682" i="2"/>
  <c r="AM682" i="2"/>
  <c r="AN682" i="2"/>
  <c r="AO682" i="2"/>
  <c r="AP682" i="2"/>
  <c r="AQ682" i="2"/>
  <c r="AR682" i="2"/>
  <c r="Y683" i="2"/>
  <c r="Z683" i="2"/>
  <c r="AA683" i="2"/>
  <c r="AB683" i="2"/>
  <c r="AC683" i="2"/>
  <c r="AD683" i="2"/>
  <c r="AE683" i="2"/>
  <c r="AF683" i="2"/>
  <c r="AG683" i="2"/>
  <c r="AH683" i="2"/>
  <c r="AI683" i="2"/>
  <c r="AJ683" i="2"/>
  <c r="AK683" i="2"/>
  <c r="AL683" i="2"/>
  <c r="AM683" i="2"/>
  <c r="AN683" i="2"/>
  <c r="AO683" i="2"/>
  <c r="AP683" i="2"/>
  <c r="AQ683" i="2"/>
  <c r="AR683" i="2"/>
  <c r="Y684" i="2"/>
  <c r="Z684" i="2"/>
  <c r="AA684" i="2"/>
  <c r="AB684" i="2"/>
  <c r="AC684" i="2"/>
  <c r="AD684" i="2"/>
  <c r="AE684" i="2"/>
  <c r="AF684" i="2"/>
  <c r="AG684" i="2"/>
  <c r="AH684" i="2"/>
  <c r="AI684" i="2"/>
  <c r="AJ684" i="2"/>
  <c r="AK684" i="2"/>
  <c r="AL684" i="2"/>
  <c r="AM684" i="2"/>
  <c r="AN684" i="2"/>
  <c r="AO684" i="2"/>
  <c r="AP684" i="2"/>
  <c r="AQ684" i="2"/>
  <c r="AR684" i="2"/>
  <c r="Y685" i="2"/>
  <c r="Z685" i="2"/>
  <c r="AA685" i="2"/>
  <c r="AB685" i="2"/>
  <c r="AC685" i="2"/>
  <c r="AD685" i="2"/>
  <c r="AE685" i="2"/>
  <c r="AF685" i="2"/>
  <c r="AG685" i="2"/>
  <c r="AH685" i="2"/>
  <c r="AI685" i="2"/>
  <c r="AJ685" i="2"/>
  <c r="AK685" i="2"/>
  <c r="AL685" i="2"/>
  <c r="AM685" i="2"/>
  <c r="AN685" i="2"/>
  <c r="AO685" i="2"/>
  <c r="AP685" i="2"/>
  <c r="AQ685" i="2"/>
  <c r="AR685" i="2"/>
  <c r="Y686" i="2"/>
  <c r="Z686" i="2"/>
  <c r="AA686" i="2"/>
  <c r="AB686" i="2"/>
  <c r="AC686" i="2"/>
  <c r="AD686" i="2"/>
  <c r="AE686" i="2"/>
  <c r="AF686" i="2"/>
  <c r="AG686" i="2"/>
  <c r="AH686" i="2"/>
  <c r="AI686" i="2"/>
  <c r="AJ686" i="2"/>
  <c r="AK686" i="2"/>
  <c r="AL686" i="2"/>
  <c r="AM686" i="2"/>
  <c r="AN686" i="2"/>
  <c r="AO686" i="2"/>
  <c r="AP686" i="2"/>
  <c r="AQ686" i="2"/>
  <c r="AR686" i="2"/>
  <c r="Y687" i="2"/>
  <c r="Z687" i="2"/>
  <c r="AA687" i="2"/>
  <c r="AB687" i="2"/>
  <c r="AC687" i="2"/>
  <c r="AD687" i="2"/>
  <c r="AE687" i="2"/>
  <c r="AF687" i="2"/>
  <c r="AG687" i="2"/>
  <c r="AH687" i="2"/>
  <c r="AI687" i="2"/>
  <c r="AJ687" i="2"/>
  <c r="AK687" i="2"/>
  <c r="AL687" i="2"/>
  <c r="AM687" i="2"/>
  <c r="AN687" i="2"/>
  <c r="AO687" i="2"/>
  <c r="AP687" i="2"/>
  <c r="AQ687" i="2"/>
  <c r="AR687" i="2"/>
  <c r="Y688" i="2"/>
  <c r="Z688" i="2"/>
  <c r="AA688" i="2"/>
  <c r="AB688" i="2"/>
  <c r="AC688" i="2"/>
  <c r="AD688" i="2"/>
  <c r="AE688" i="2"/>
  <c r="AF688" i="2"/>
  <c r="AG688" i="2"/>
  <c r="AH688" i="2"/>
  <c r="AI688" i="2"/>
  <c r="AJ688" i="2"/>
  <c r="AK688" i="2"/>
  <c r="AL688" i="2"/>
  <c r="AM688" i="2"/>
  <c r="AN688" i="2"/>
  <c r="AO688" i="2"/>
  <c r="AP688" i="2"/>
  <c r="AQ688" i="2"/>
  <c r="AR688" i="2"/>
  <c r="Y689" i="2"/>
  <c r="Z689" i="2"/>
  <c r="AA689" i="2"/>
  <c r="AB689" i="2"/>
  <c r="AC689" i="2"/>
  <c r="AD689" i="2"/>
  <c r="AE689" i="2"/>
  <c r="AF689" i="2"/>
  <c r="AG689" i="2"/>
  <c r="AH689" i="2"/>
  <c r="AI689" i="2"/>
  <c r="AJ689" i="2"/>
  <c r="AK689" i="2"/>
  <c r="AL689" i="2"/>
  <c r="AM689" i="2"/>
  <c r="AN689" i="2"/>
  <c r="AO689" i="2"/>
  <c r="AP689" i="2"/>
  <c r="AQ689" i="2"/>
  <c r="AR689" i="2"/>
  <c r="Y690" i="2"/>
  <c r="Z690" i="2"/>
  <c r="AA690" i="2"/>
  <c r="AB690" i="2"/>
  <c r="AC690" i="2"/>
  <c r="AD690" i="2"/>
  <c r="AE690" i="2"/>
  <c r="AF690" i="2"/>
  <c r="AG690" i="2"/>
  <c r="AH690" i="2"/>
  <c r="AI690" i="2"/>
  <c r="AJ690" i="2"/>
  <c r="AK690" i="2"/>
  <c r="AL690" i="2"/>
  <c r="AM690" i="2"/>
  <c r="AN690" i="2"/>
  <c r="AO690" i="2"/>
  <c r="AP690" i="2"/>
  <c r="AQ690" i="2"/>
  <c r="AR690" i="2"/>
  <c r="Y691" i="2"/>
  <c r="Z691" i="2"/>
  <c r="AA691" i="2"/>
  <c r="AB691" i="2"/>
  <c r="AC691" i="2"/>
  <c r="AD691" i="2"/>
  <c r="AE691" i="2"/>
  <c r="AF691" i="2"/>
  <c r="AG691" i="2"/>
  <c r="AH691" i="2"/>
  <c r="AI691" i="2"/>
  <c r="AJ691" i="2"/>
  <c r="AK691" i="2"/>
  <c r="AL691" i="2"/>
  <c r="AM691" i="2"/>
  <c r="AN691" i="2"/>
  <c r="AO691" i="2"/>
  <c r="AP691" i="2"/>
  <c r="AQ691" i="2"/>
  <c r="AR691" i="2"/>
  <c r="Y692" i="2"/>
  <c r="Z692" i="2"/>
  <c r="AA692" i="2"/>
  <c r="AB692" i="2"/>
  <c r="AC692" i="2"/>
  <c r="AD692" i="2"/>
  <c r="AE692" i="2"/>
  <c r="AF692" i="2"/>
  <c r="AG692" i="2"/>
  <c r="AH692" i="2"/>
  <c r="AI692" i="2"/>
  <c r="AJ692" i="2"/>
  <c r="AK692" i="2"/>
  <c r="AL692" i="2"/>
  <c r="AM692" i="2"/>
  <c r="AN692" i="2"/>
  <c r="AO692" i="2"/>
  <c r="AP692" i="2"/>
  <c r="AQ692" i="2"/>
  <c r="AR692" i="2"/>
  <c r="Y693" i="2"/>
  <c r="Z693" i="2"/>
  <c r="AA693" i="2"/>
  <c r="AB693" i="2"/>
  <c r="AC693" i="2"/>
  <c r="AD693" i="2"/>
  <c r="AE693" i="2"/>
  <c r="AF693" i="2"/>
  <c r="AG693" i="2"/>
  <c r="AH693" i="2"/>
  <c r="AI693" i="2"/>
  <c r="AJ693" i="2"/>
  <c r="AK693" i="2"/>
  <c r="AL693" i="2"/>
  <c r="AM693" i="2"/>
  <c r="AN693" i="2"/>
  <c r="AO693" i="2"/>
  <c r="AP693" i="2"/>
  <c r="AQ693" i="2"/>
  <c r="AR693" i="2"/>
  <c r="Y694" i="2"/>
  <c r="Z694" i="2"/>
  <c r="AA694" i="2"/>
  <c r="AB694" i="2"/>
  <c r="AC694" i="2"/>
  <c r="AD694" i="2"/>
  <c r="AE694" i="2"/>
  <c r="AF694" i="2"/>
  <c r="AG694" i="2"/>
  <c r="AH694" i="2"/>
  <c r="AI694" i="2"/>
  <c r="AJ694" i="2"/>
  <c r="AK694" i="2"/>
  <c r="AL694" i="2"/>
  <c r="AM694" i="2"/>
  <c r="AN694" i="2"/>
  <c r="AO694" i="2"/>
  <c r="AP694" i="2"/>
  <c r="AQ694" i="2"/>
  <c r="AR694" i="2"/>
  <c r="Y695" i="2"/>
  <c r="Z695" i="2"/>
  <c r="AA695" i="2"/>
  <c r="AB695" i="2"/>
  <c r="AC695" i="2"/>
  <c r="AD695" i="2"/>
  <c r="AE695" i="2"/>
  <c r="AF695" i="2"/>
  <c r="AG695" i="2"/>
  <c r="AH695" i="2"/>
  <c r="AI695" i="2"/>
  <c r="AJ695" i="2"/>
  <c r="AK695" i="2"/>
  <c r="AL695" i="2"/>
  <c r="AM695" i="2"/>
  <c r="AN695" i="2"/>
  <c r="AO695" i="2"/>
  <c r="AP695" i="2"/>
  <c r="AQ695" i="2"/>
  <c r="AR695" i="2"/>
  <c r="Y696" i="2"/>
  <c r="Z696" i="2"/>
  <c r="AA696" i="2"/>
  <c r="AB696" i="2"/>
  <c r="AC696" i="2"/>
  <c r="AD696" i="2"/>
  <c r="AE696" i="2"/>
  <c r="AF696" i="2"/>
  <c r="AG696" i="2"/>
  <c r="AH696" i="2"/>
  <c r="AI696" i="2"/>
  <c r="AJ696" i="2"/>
  <c r="AK696" i="2"/>
  <c r="AL696" i="2"/>
  <c r="AM696" i="2"/>
  <c r="AN696" i="2"/>
  <c r="AO696" i="2"/>
  <c r="AP696" i="2"/>
  <c r="AQ696" i="2"/>
  <c r="AR696" i="2"/>
  <c r="Y697" i="2"/>
  <c r="Z697" i="2"/>
  <c r="AA697" i="2"/>
  <c r="AB697" i="2"/>
  <c r="AC697" i="2"/>
  <c r="AD697" i="2"/>
  <c r="AE697" i="2"/>
  <c r="AF697" i="2"/>
  <c r="AG697" i="2"/>
  <c r="AH697" i="2"/>
  <c r="AI697" i="2"/>
  <c r="AJ697" i="2"/>
  <c r="AK697" i="2"/>
  <c r="AL697" i="2"/>
  <c r="AM697" i="2"/>
  <c r="AN697" i="2"/>
  <c r="AO697" i="2"/>
  <c r="AP697" i="2"/>
  <c r="AQ697" i="2"/>
  <c r="AR697" i="2"/>
  <c r="Y698" i="2"/>
  <c r="Z698" i="2"/>
  <c r="AA698" i="2"/>
  <c r="AB698" i="2"/>
  <c r="AC698" i="2"/>
  <c r="AD698" i="2"/>
  <c r="AE698" i="2"/>
  <c r="AF698" i="2"/>
  <c r="AG698" i="2"/>
  <c r="AH698" i="2"/>
  <c r="AI698" i="2"/>
  <c r="AJ698" i="2"/>
  <c r="AK698" i="2"/>
  <c r="AL698" i="2"/>
  <c r="AM698" i="2"/>
  <c r="AN698" i="2"/>
  <c r="AO698" i="2"/>
  <c r="AP698" i="2"/>
  <c r="AQ698" i="2"/>
  <c r="AR698" i="2"/>
  <c r="Y699" i="2"/>
  <c r="Z699" i="2"/>
  <c r="AA699" i="2"/>
  <c r="AB699" i="2"/>
  <c r="AC699" i="2"/>
  <c r="AD699" i="2"/>
  <c r="AE699" i="2"/>
  <c r="AF699" i="2"/>
  <c r="AG699" i="2"/>
  <c r="AH699" i="2"/>
  <c r="AI699" i="2"/>
  <c r="AJ699" i="2"/>
  <c r="AK699" i="2"/>
  <c r="AL699" i="2"/>
  <c r="AM699" i="2"/>
  <c r="AN699" i="2"/>
  <c r="AO699" i="2"/>
  <c r="AP699" i="2"/>
  <c r="AQ699" i="2"/>
  <c r="AR699" i="2"/>
  <c r="Y700" i="2"/>
  <c r="Z700" i="2"/>
  <c r="AA700" i="2"/>
  <c r="AB700" i="2"/>
  <c r="AC700" i="2"/>
  <c r="AD700" i="2"/>
  <c r="AE700" i="2"/>
  <c r="AF700" i="2"/>
  <c r="AG700" i="2"/>
  <c r="AH700" i="2"/>
  <c r="AI700" i="2"/>
  <c r="AJ700" i="2"/>
  <c r="AK700" i="2"/>
  <c r="AL700" i="2"/>
  <c r="AM700" i="2"/>
  <c r="AN700" i="2"/>
  <c r="AO700" i="2"/>
  <c r="AP700" i="2"/>
  <c r="AQ700" i="2"/>
  <c r="AR700" i="2"/>
  <c r="Y701" i="2"/>
  <c r="Z701" i="2"/>
  <c r="AA701" i="2"/>
  <c r="AB701" i="2"/>
  <c r="AC701" i="2"/>
  <c r="AD701" i="2"/>
  <c r="AE701" i="2"/>
  <c r="AF701" i="2"/>
  <c r="AG701" i="2"/>
  <c r="AH701" i="2"/>
  <c r="AI701" i="2"/>
  <c r="AJ701" i="2"/>
  <c r="AK701" i="2"/>
  <c r="AL701" i="2"/>
  <c r="AM701" i="2"/>
  <c r="AN701" i="2"/>
  <c r="AO701" i="2"/>
  <c r="AP701" i="2"/>
  <c r="AQ701" i="2"/>
  <c r="AR701" i="2"/>
  <c r="Y702" i="2"/>
  <c r="Z702" i="2"/>
  <c r="AA702" i="2"/>
  <c r="AB702" i="2"/>
  <c r="AC702" i="2"/>
  <c r="AD702" i="2"/>
  <c r="AE702" i="2"/>
  <c r="AF702" i="2"/>
  <c r="AG702" i="2"/>
  <c r="AH702" i="2"/>
  <c r="AI702" i="2"/>
  <c r="AJ702" i="2"/>
  <c r="AK702" i="2"/>
  <c r="AL702" i="2"/>
  <c r="AM702" i="2"/>
  <c r="AN702" i="2"/>
  <c r="AO702" i="2"/>
  <c r="AP702" i="2"/>
  <c r="AQ702" i="2"/>
  <c r="AR702" i="2"/>
  <c r="Y703" i="2"/>
  <c r="Z703" i="2"/>
  <c r="AA703" i="2"/>
  <c r="AB703" i="2"/>
  <c r="AC703" i="2"/>
  <c r="AD703" i="2"/>
  <c r="AE703" i="2"/>
  <c r="AF703" i="2"/>
  <c r="AG703" i="2"/>
  <c r="AH703" i="2"/>
  <c r="AI703" i="2"/>
  <c r="AJ703" i="2"/>
  <c r="AK703" i="2"/>
  <c r="AL703" i="2"/>
  <c r="AM703" i="2"/>
  <c r="AN703" i="2"/>
  <c r="AO703" i="2"/>
  <c r="AP703" i="2"/>
  <c r="AQ703" i="2"/>
  <c r="AR703" i="2"/>
  <c r="Y704" i="2"/>
  <c r="Z704" i="2"/>
  <c r="AA704" i="2"/>
  <c r="AB704" i="2"/>
  <c r="AC704" i="2"/>
  <c r="AD704" i="2"/>
  <c r="AE704" i="2"/>
  <c r="AF704" i="2"/>
  <c r="AG704" i="2"/>
  <c r="AH704" i="2"/>
  <c r="AI704" i="2"/>
  <c r="AJ704" i="2"/>
  <c r="AK704" i="2"/>
  <c r="AL704" i="2"/>
  <c r="AM704" i="2"/>
  <c r="AN704" i="2"/>
  <c r="AO704" i="2"/>
  <c r="AP704" i="2"/>
  <c r="AQ704" i="2"/>
  <c r="AR704" i="2"/>
  <c r="Y705" i="2"/>
  <c r="Z705" i="2"/>
  <c r="AA705" i="2"/>
  <c r="AB705" i="2"/>
  <c r="AC705" i="2"/>
  <c r="AD705" i="2"/>
  <c r="AE705" i="2"/>
  <c r="AF705" i="2"/>
  <c r="AG705" i="2"/>
  <c r="AH705" i="2"/>
  <c r="AI705" i="2"/>
  <c r="AJ705" i="2"/>
  <c r="AK705" i="2"/>
  <c r="AL705" i="2"/>
  <c r="AM705" i="2"/>
  <c r="AN705" i="2"/>
  <c r="AO705" i="2"/>
  <c r="AP705" i="2"/>
  <c r="AQ705" i="2"/>
  <c r="AR705" i="2"/>
  <c r="Y706" i="2"/>
  <c r="Z706" i="2"/>
  <c r="AA706" i="2"/>
  <c r="AB706" i="2"/>
  <c r="AC706" i="2"/>
  <c r="AD706" i="2"/>
  <c r="AE706" i="2"/>
  <c r="AF706" i="2"/>
  <c r="AG706" i="2"/>
  <c r="AH706" i="2"/>
  <c r="AI706" i="2"/>
  <c r="AJ706" i="2"/>
  <c r="AK706" i="2"/>
  <c r="AL706" i="2"/>
  <c r="AM706" i="2"/>
  <c r="AN706" i="2"/>
  <c r="AO706" i="2"/>
  <c r="AP706" i="2"/>
  <c r="AQ706" i="2"/>
  <c r="AR706" i="2"/>
  <c r="Y707" i="2"/>
  <c r="Z707" i="2"/>
  <c r="AA707" i="2"/>
  <c r="AB707" i="2"/>
  <c r="AC707" i="2"/>
  <c r="AD707" i="2"/>
  <c r="AE707" i="2"/>
  <c r="AF707" i="2"/>
  <c r="AG707" i="2"/>
  <c r="AH707" i="2"/>
  <c r="AI707" i="2"/>
  <c r="AJ707" i="2"/>
  <c r="AK707" i="2"/>
  <c r="AL707" i="2"/>
  <c r="AM707" i="2"/>
  <c r="AN707" i="2"/>
  <c r="AO707" i="2"/>
  <c r="AP707" i="2"/>
  <c r="AQ707" i="2"/>
  <c r="AR707" i="2"/>
  <c r="Y708" i="2"/>
  <c r="Z708" i="2"/>
  <c r="AA708" i="2"/>
  <c r="AB708" i="2"/>
  <c r="AC708" i="2"/>
  <c r="AD708" i="2"/>
  <c r="AE708" i="2"/>
  <c r="AF708" i="2"/>
  <c r="AG708" i="2"/>
  <c r="AH708" i="2"/>
  <c r="AI708" i="2"/>
  <c r="AJ708" i="2"/>
  <c r="AK708" i="2"/>
  <c r="AL708" i="2"/>
  <c r="AM708" i="2"/>
  <c r="AN708" i="2"/>
  <c r="AO708" i="2"/>
  <c r="AP708" i="2"/>
  <c r="AQ708" i="2"/>
  <c r="AR708" i="2"/>
  <c r="Y709" i="2"/>
  <c r="Z709" i="2"/>
  <c r="AA709" i="2"/>
  <c r="AB709" i="2"/>
  <c r="AC709" i="2"/>
  <c r="AD709" i="2"/>
  <c r="AE709" i="2"/>
  <c r="AF709" i="2"/>
  <c r="AG709" i="2"/>
  <c r="AH709" i="2"/>
  <c r="AI709" i="2"/>
  <c r="AJ709" i="2"/>
  <c r="AK709" i="2"/>
  <c r="AL709" i="2"/>
  <c r="AM709" i="2"/>
  <c r="AN709" i="2"/>
  <c r="AO709" i="2"/>
  <c r="AP709" i="2"/>
  <c r="AQ709" i="2"/>
  <c r="AR709" i="2"/>
  <c r="Y710" i="2"/>
  <c r="Z710" i="2"/>
  <c r="AA710" i="2"/>
  <c r="AB710" i="2"/>
  <c r="AC710" i="2"/>
  <c r="AD710" i="2"/>
  <c r="AE710" i="2"/>
  <c r="AF710" i="2"/>
  <c r="AG710" i="2"/>
  <c r="AH710" i="2"/>
  <c r="AI710" i="2"/>
  <c r="AJ710" i="2"/>
  <c r="AK710" i="2"/>
  <c r="AL710" i="2"/>
  <c r="AM710" i="2"/>
  <c r="AN710" i="2"/>
  <c r="AO710" i="2"/>
  <c r="AP710" i="2"/>
  <c r="AQ710" i="2"/>
  <c r="AR710" i="2"/>
  <c r="Y711" i="2"/>
  <c r="Z711" i="2"/>
  <c r="AA711" i="2"/>
  <c r="AB711" i="2"/>
  <c r="AC711" i="2"/>
  <c r="AD711" i="2"/>
  <c r="AE711" i="2"/>
  <c r="AF711" i="2"/>
  <c r="AG711" i="2"/>
  <c r="AH711" i="2"/>
  <c r="AI711" i="2"/>
  <c r="AJ711" i="2"/>
  <c r="AK711" i="2"/>
  <c r="AL711" i="2"/>
  <c r="AM711" i="2"/>
  <c r="AN711" i="2"/>
  <c r="AO711" i="2"/>
  <c r="AP711" i="2"/>
  <c r="AQ711" i="2"/>
  <c r="AR711" i="2"/>
  <c r="Y712" i="2"/>
  <c r="Z712" i="2"/>
  <c r="AA712" i="2"/>
  <c r="AB712" i="2"/>
  <c r="AC712" i="2"/>
  <c r="AD712" i="2"/>
  <c r="AE712" i="2"/>
  <c r="AF712" i="2"/>
  <c r="AG712" i="2"/>
  <c r="AH712" i="2"/>
  <c r="AI712" i="2"/>
  <c r="AJ712" i="2"/>
  <c r="AK712" i="2"/>
  <c r="AL712" i="2"/>
  <c r="AM712" i="2"/>
  <c r="AN712" i="2"/>
  <c r="AO712" i="2"/>
  <c r="AP712" i="2"/>
  <c r="AQ712" i="2"/>
  <c r="AR712" i="2"/>
  <c r="Y713" i="2"/>
  <c r="Z713" i="2"/>
  <c r="AA713" i="2"/>
  <c r="AB713" i="2"/>
  <c r="AC713" i="2"/>
  <c r="AD713" i="2"/>
  <c r="AE713" i="2"/>
  <c r="AF713" i="2"/>
  <c r="AG713" i="2"/>
  <c r="AH713" i="2"/>
  <c r="AI713" i="2"/>
  <c r="AJ713" i="2"/>
  <c r="AK713" i="2"/>
  <c r="AL713" i="2"/>
  <c r="AM713" i="2"/>
  <c r="AN713" i="2"/>
  <c r="AO713" i="2"/>
  <c r="AP713" i="2"/>
  <c r="AQ713" i="2"/>
  <c r="AR713" i="2"/>
  <c r="Y714" i="2"/>
  <c r="Z714" i="2"/>
  <c r="AA714" i="2"/>
  <c r="AB714" i="2"/>
  <c r="AC714" i="2"/>
  <c r="AD714" i="2"/>
  <c r="AE714" i="2"/>
  <c r="AF714" i="2"/>
  <c r="AG714" i="2"/>
  <c r="AH714" i="2"/>
  <c r="AI714" i="2"/>
  <c r="AJ714" i="2"/>
  <c r="AK714" i="2"/>
  <c r="AL714" i="2"/>
  <c r="AM714" i="2"/>
  <c r="AN714" i="2"/>
  <c r="AO714" i="2"/>
  <c r="AP714" i="2"/>
  <c r="AQ714" i="2"/>
  <c r="AR714" i="2"/>
  <c r="Y715" i="2"/>
  <c r="Z715" i="2"/>
  <c r="AA715" i="2"/>
  <c r="AB715" i="2"/>
  <c r="AC715" i="2"/>
  <c r="AD715" i="2"/>
  <c r="AE715" i="2"/>
  <c r="AF715" i="2"/>
  <c r="AG715" i="2"/>
  <c r="AH715" i="2"/>
  <c r="AI715" i="2"/>
  <c r="AJ715" i="2"/>
  <c r="AK715" i="2"/>
  <c r="AL715" i="2"/>
  <c r="AM715" i="2"/>
  <c r="AN715" i="2"/>
  <c r="AO715" i="2"/>
  <c r="AP715" i="2"/>
  <c r="AQ715" i="2"/>
  <c r="AR715" i="2"/>
  <c r="Y716" i="2"/>
  <c r="Z716" i="2"/>
  <c r="AA716" i="2"/>
  <c r="AB716" i="2"/>
  <c r="AC716" i="2"/>
  <c r="AD716" i="2"/>
  <c r="AE716" i="2"/>
  <c r="AF716" i="2"/>
  <c r="AG716" i="2"/>
  <c r="AH716" i="2"/>
  <c r="AI716" i="2"/>
  <c r="AJ716" i="2"/>
  <c r="AK716" i="2"/>
  <c r="AL716" i="2"/>
  <c r="AM716" i="2"/>
  <c r="AN716" i="2"/>
  <c r="AO716" i="2"/>
  <c r="AP716" i="2"/>
  <c r="AQ716" i="2"/>
  <c r="AR716" i="2"/>
  <c r="Y717" i="2"/>
  <c r="Z717" i="2"/>
  <c r="AA717" i="2"/>
  <c r="AB717" i="2"/>
  <c r="AC717" i="2"/>
  <c r="AD717" i="2"/>
  <c r="AE717" i="2"/>
  <c r="AF717" i="2"/>
  <c r="AG717" i="2"/>
  <c r="AH717" i="2"/>
  <c r="AI717" i="2"/>
  <c r="AJ717" i="2"/>
  <c r="AK717" i="2"/>
  <c r="AL717" i="2"/>
  <c r="AM717" i="2"/>
  <c r="AN717" i="2"/>
  <c r="AO717" i="2"/>
  <c r="AP717" i="2"/>
  <c r="AQ717" i="2"/>
  <c r="AR717" i="2"/>
  <c r="Y718" i="2"/>
  <c r="Z718" i="2"/>
  <c r="AA718" i="2"/>
  <c r="AB718" i="2"/>
  <c r="AC718" i="2"/>
  <c r="AD718" i="2"/>
  <c r="AE718" i="2"/>
  <c r="AF718" i="2"/>
  <c r="AG718" i="2"/>
  <c r="AH718" i="2"/>
  <c r="AI718" i="2"/>
  <c r="AJ718" i="2"/>
  <c r="AK718" i="2"/>
  <c r="AL718" i="2"/>
  <c r="AM718" i="2"/>
  <c r="AN718" i="2"/>
  <c r="AO718" i="2"/>
  <c r="AP718" i="2"/>
  <c r="AQ718" i="2"/>
  <c r="AR718" i="2"/>
  <c r="Y719" i="2"/>
  <c r="Z719" i="2"/>
  <c r="AA719" i="2"/>
  <c r="AB719" i="2"/>
  <c r="AC719" i="2"/>
  <c r="AD719" i="2"/>
  <c r="AE719" i="2"/>
  <c r="AF719" i="2"/>
  <c r="AG719" i="2"/>
  <c r="AH719" i="2"/>
  <c r="AI719" i="2"/>
  <c r="AJ719" i="2"/>
  <c r="AK719" i="2"/>
  <c r="AL719" i="2"/>
  <c r="AM719" i="2"/>
  <c r="AN719" i="2"/>
  <c r="AO719" i="2"/>
  <c r="AP719" i="2"/>
  <c r="AQ719" i="2"/>
  <c r="AR719" i="2"/>
  <c r="Y720" i="2"/>
  <c r="Z720" i="2"/>
  <c r="AA720" i="2"/>
  <c r="AB720" i="2"/>
  <c r="AC720" i="2"/>
  <c r="AD720" i="2"/>
  <c r="AE720" i="2"/>
  <c r="AF720" i="2"/>
  <c r="AG720" i="2"/>
  <c r="AH720" i="2"/>
  <c r="AI720" i="2"/>
  <c r="AJ720" i="2"/>
  <c r="AK720" i="2"/>
  <c r="AL720" i="2"/>
  <c r="AM720" i="2"/>
  <c r="AN720" i="2"/>
  <c r="AO720" i="2"/>
  <c r="AP720" i="2"/>
  <c r="AQ720" i="2"/>
  <c r="AR720" i="2"/>
  <c r="Y721" i="2"/>
  <c r="Z721" i="2"/>
  <c r="AA721" i="2"/>
  <c r="AB721" i="2"/>
  <c r="AC721" i="2"/>
  <c r="AD721" i="2"/>
  <c r="AE721" i="2"/>
  <c r="AF721" i="2"/>
  <c r="AG721" i="2"/>
  <c r="AH721" i="2"/>
  <c r="AI721" i="2"/>
  <c r="AJ721" i="2"/>
  <c r="AK721" i="2"/>
  <c r="AL721" i="2"/>
  <c r="AM721" i="2"/>
  <c r="AN721" i="2"/>
  <c r="AO721" i="2"/>
  <c r="AP721" i="2"/>
  <c r="AQ721" i="2"/>
  <c r="AR721" i="2"/>
  <c r="Y722" i="2"/>
  <c r="Z722" i="2"/>
  <c r="AA722" i="2"/>
  <c r="AB722" i="2"/>
  <c r="AC722" i="2"/>
  <c r="AD722" i="2"/>
  <c r="AE722" i="2"/>
  <c r="AF722" i="2"/>
  <c r="AG722" i="2"/>
  <c r="AH722" i="2"/>
  <c r="AI722" i="2"/>
  <c r="AJ722" i="2"/>
  <c r="AK722" i="2"/>
  <c r="AL722" i="2"/>
  <c r="AM722" i="2"/>
  <c r="AN722" i="2"/>
  <c r="AO722" i="2"/>
  <c r="AP722" i="2"/>
  <c r="AQ722" i="2"/>
  <c r="AR722" i="2"/>
  <c r="Y723" i="2"/>
  <c r="Z723" i="2"/>
  <c r="AA723" i="2"/>
  <c r="AB723" i="2"/>
  <c r="AC723" i="2"/>
  <c r="AD723" i="2"/>
  <c r="AE723" i="2"/>
  <c r="AF723" i="2"/>
  <c r="AG723" i="2"/>
  <c r="AH723" i="2"/>
  <c r="AI723" i="2"/>
  <c r="AJ723" i="2"/>
  <c r="AK723" i="2"/>
  <c r="AL723" i="2"/>
  <c r="AM723" i="2"/>
  <c r="AN723" i="2"/>
  <c r="AO723" i="2"/>
  <c r="AP723" i="2"/>
  <c r="AQ723" i="2"/>
  <c r="AR723" i="2"/>
  <c r="Y724" i="2"/>
  <c r="Z724" i="2"/>
  <c r="AA724" i="2"/>
  <c r="AB724" i="2"/>
  <c r="AC724" i="2"/>
  <c r="AD724" i="2"/>
  <c r="AE724" i="2"/>
  <c r="AF724" i="2"/>
  <c r="AG724" i="2"/>
  <c r="AH724" i="2"/>
  <c r="AI724" i="2"/>
  <c r="AJ724" i="2"/>
  <c r="AK724" i="2"/>
  <c r="AL724" i="2"/>
  <c r="AM724" i="2"/>
  <c r="AN724" i="2"/>
  <c r="AO724" i="2"/>
  <c r="AP724" i="2"/>
  <c r="AQ724" i="2"/>
  <c r="AR724" i="2"/>
  <c r="Y725" i="2"/>
  <c r="Z725" i="2"/>
  <c r="AA725" i="2"/>
  <c r="AB725" i="2"/>
  <c r="AC725" i="2"/>
  <c r="AD725" i="2"/>
  <c r="AE725" i="2"/>
  <c r="AF725" i="2"/>
  <c r="AG725" i="2"/>
  <c r="AH725" i="2"/>
  <c r="AI725" i="2"/>
  <c r="AJ725" i="2"/>
  <c r="AK725" i="2"/>
  <c r="AL725" i="2"/>
  <c r="AM725" i="2"/>
  <c r="AN725" i="2"/>
  <c r="AO725" i="2"/>
  <c r="AP725" i="2"/>
  <c r="AQ725" i="2"/>
  <c r="AR725" i="2"/>
  <c r="Y726" i="2"/>
  <c r="Z726" i="2"/>
  <c r="AA726" i="2"/>
  <c r="AB726" i="2"/>
  <c r="AC726" i="2"/>
  <c r="AD726" i="2"/>
  <c r="AE726" i="2"/>
  <c r="AF726" i="2"/>
  <c r="AG726" i="2"/>
  <c r="AH726" i="2"/>
  <c r="AI726" i="2"/>
  <c r="AJ726" i="2"/>
  <c r="AK726" i="2"/>
  <c r="AL726" i="2"/>
  <c r="AM726" i="2"/>
  <c r="AN726" i="2"/>
  <c r="AO726" i="2"/>
  <c r="AP726" i="2"/>
  <c r="AQ726" i="2"/>
  <c r="AR726" i="2"/>
  <c r="Y727" i="2"/>
  <c r="Z727" i="2"/>
  <c r="AA727" i="2"/>
  <c r="AB727" i="2"/>
  <c r="AC727" i="2"/>
  <c r="AD727" i="2"/>
  <c r="AE727" i="2"/>
  <c r="AF727" i="2"/>
  <c r="AG727" i="2"/>
  <c r="AH727" i="2"/>
  <c r="AI727" i="2"/>
  <c r="AJ727" i="2"/>
  <c r="AK727" i="2"/>
  <c r="AL727" i="2"/>
  <c r="AM727" i="2"/>
  <c r="AN727" i="2"/>
  <c r="AO727" i="2"/>
  <c r="AP727" i="2"/>
  <c r="AQ727" i="2"/>
  <c r="AR727" i="2"/>
  <c r="Y728" i="2"/>
  <c r="Z728" i="2"/>
  <c r="AA728" i="2"/>
  <c r="AB728" i="2"/>
  <c r="AC728" i="2"/>
  <c r="AD728" i="2"/>
  <c r="AE728" i="2"/>
  <c r="AF728" i="2"/>
  <c r="AG728" i="2"/>
  <c r="AH728" i="2"/>
  <c r="AI728" i="2"/>
  <c r="AJ728" i="2"/>
  <c r="AK728" i="2"/>
  <c r="AL728" i="2"/>
  <c r="AM728" i="2"/>
  <c r="AN728" i="2"/>
  <c r="AO728" i="2"/>
  <c r="AP728" i="2"/>
  <c r="AQ728" i="2"/>
  <c r="AR728" i="2"/>
  <c r="Y729" i="2"/>
  <c r="Z729" i="2"/>
  <c r="AA729" i="2"/>
  <c r="AB729" i="2"/>
  <c r="AC729" i="2"/>
  <c r="AD729" i="2"/>
  <c r="AE729" i="2"/>
  <c r="AF729" i="2"/>
  <c r="AG729" i="2"/>
  <c r="AH729" i="2"/>
  <c r="AI729" i="2"/>
  <c r="AJ729" i="2"/>
  <c r="AK729" i="2"/>
  <c r="AL729" i="2"/>
  <c r="AM729" i="2"/>
  <c r="AN729" i="2"/>
  <c r="AO729" i="2"/>
  <c r="AP729" i="2"/>
  <c r="AQ729" i="2"/>
  <c r="AR729" i="2"/>
  <c r="Y730" i="2"/>
  <c r="Z730" i="2"/>
  <c r="AA730" i="2"/>
  <c r="AB730" i="2"/>
  <c r="AC730" i="2"/>
  <c r="AD730" i="2"/>
  <c r="AE730" i="2"/>
  <c r="AF730" i="2"/>
  <c r="AG730" i="2"/>
  <c r="AH730" i="2"/>
  <c r="AI730" i="2"/>
  <c r="AJ730" i="2"/>
  <c r="AK730" i="2"/>
  <c r="AL730" i="2"/>
  <c r="AM730" i="2"/>
  <c r="AN730" i="2"/>
  <c r="AO730" i="2"/>
  <c r="AP730" i="2"/>
  <c r="AQ730" i="2"/>
  <c r="AR730" i="2"/>
  <c r="Y731" i="2"/>
  <c r="Z731" i="2"/>
  <c r="AA731" i="2"/>
  <c r="AB731" i="2"/>
  <c r="AC731" i="2"/>
  <c r="AD731" i="2"/>
  <c r="AE731" i="2"/>
  <c r="AF731" i="2"/>
  <c r="AG731" i="2"/>
  <c r="AH731" i="2"/>
  <c r="AI731" i="2"/>
  <c r="AJ731" i="2"/>
  <c r="AK731" i="2"/>
  <c r="AL731" i="2"/>
  <c r="AM731" i="2"/>
  <c r="AN731" i="2"/>
  <c r="AO731" i="2"/>
  <c r="AP731" i="2"/>
  <c r="AQ731" i="2"/>
  <c r="AR731" i="2"/>
  <c r="Y732" i="2"/>
  <c r="Z732" i="2"/>
  <c r="AA732" i="2"/>
  <c r="AB732" i="2"/>
  <c r="AC732" i="2"/>
  <c r="AD732" i="2"/>
  <c r="AE732" i="2"/>
  <c r="AF732" i="2"/>
  <c r="AG732" i="2"/>
  <c r="AH732" i="2"/>
  <c r="AI732" i="2"/>
  <c r="AJ732" i="2"/>
  <c r="AK732" i="2"/>
  <c r="AL732" i="2"/>
  <c r="AM732" i="2"/>
  <c r="AN732" i="2"/>
  <c r="AO732" i="2"/>
  <c r="AP732" i="2"/>
  <c r="AQ732" i="2"/>
  <c r="AR732" i="2"/>
  <c r="Y733" i="2"/>
  <c r="Z733" i="2"/>
  <c r="AA733" i="2"/>
  <c r="AB733" i="2"/>
  <c r="AC733" i="2"/>
  <c r="AD733" i="2"/>
  <c r="AE733" i="2"/>
  <c r="AF733" i="2"/>
  <c r="AG733" i="2"/>
  <c r="AH733" i="2"/>
  <c r="AI733" i="2"/>
  <c r="AJ733" i="2"/>
  <c r="AK733" i="2"/>
  <c r="AL733" i="2"/>
  <c r="AM733" i="2"/>
  <c r="AN733" i="2"/>
  <c r="AO733" i="2"/>
  <c r="AP733" i="2"/>
  <c r="AQ733" i="2"/>
  <c r="AR733" i="2"/>
  <c r="Y734" i="2"/>
  <c r="Z734" i="2"/>
  <c r="AA734" i="2"/>
  <c r="AB734" i="2"/>
  <c r="AC734" i="2"/>
  <c r="AD734" i="2"/>
  <c r="AE734" i="2"/>
  <c r="AF734" i="2"/>
  <c r="AG734" i="2"/>
  <c r="AH734" i="2"/>
  <c r="AI734" i="2"/>
  <c r="AJ734" i="2"/>
  <c r="AK734" i="2"/>
  <c r="AL734" i="2"/>
  <c r="AM734" i="2"/>
  <c r="AN734" i="2"/>
  <c r="AO734" i="2"/>
  <c r="AP734" i="2"/>
  <c r="AQ734" i="2"/>
  <c r="AR734" i="2"/>
  <c r="Y735" i="2"/>
  <c r="Z735" i="2"/>
  <c r="AA735" i="2"/>
  <c r="AB735" i="2"/>
  <c r="AC735" i="2"/>
  <c r="AD735" i="2"/>
  <c r="AE735" i="2"/>
  <c r="AF735" i="2"/>
  <c r="AG735" i="2"/>
  <c r="AH735" i="2"/>
  <c r="AI735" i="2"/>
  <c r="AJ735" i="2"/>
  <c r="AK735" i="2"/>
  <c r="AL735" i="2"/>
  <c r="AM735" i="2"/>
  <c r="AN735" i="2"/>
  <c r="AO735" i="2"/>
  <c r="AP735" i="2"/>
  <c r="AQ735" i="2"/>
  <c r="AR735" i="2"/>
  <c r="Y736" i="2"/>
  <c r="Z736" i="2"/>
  <c r="AA736" i="2"/>
  <c r="AB736" i="2"/>
  <c r="AC736" i="2"/>
  <c r="AD736" i="2"/>
  <c r="AE736" i="2"/>
  <c r="AF736" i="2"/>
  <c r="AG736" i="2"/>
  <c r="AH736" i="2"/>
  <c r="AI736" i="2"/>
  <c r="AJ736" i="2"/>
  <c r="AK736" i="2"/>
  <c r="AL736" i="2"/>
  <c r="AM736" i="2"/>
  <c r="AN736" i="2"/>
  <c r="AO736" i="2"/>
  <c r="AP736" i="2"/>
  <c r="AQ736" i="2"/>
  <c r="AR736" i="2"/>
  <c r="Y737" i="2"/>
  <c r="Z737" i="2"/>
  <c r="AA737" i="2"/>
  <c r="AB737" i="2"/>
  <c r="AC737" i="2"/>
  <c r="AD737" i="2"/>
  <c r="AE737" i="2"/>
  <c r="AF737" i="2"/>
  <c r="AG737" i="2"/>
  <c r="AH737" i="2"/>
  <c r="AI737" i="2"/>
  <c r="AJ737" i="2"/>
  <c r="AK737" i="2"/>
  <c r="AL737" i="2"/>
  <c r="AM737" i="2"/>
  <c r="AN737" i="2"/>
  <c r="AO737" i="2"/>
  <c r="AP737" i="2"/>
  <c r="AQ737" i="2"/>
  <c r="AR737" i="2"/>
  <c r="Y738" i="2"/>
  <c r="Z738" i="2"/>
  <c r="AA738" i="2"/>
  <c r="AB738" i="2"/>
  <c r="AC738" i="2"/>
  <c r="AD738" i="2"/>
  <c r="AE738" i="2"/>
  <c r="AF738" i="2"/>
  <c r="AG738" i="2"/>
  <c r="AH738" i="2"/>
  <c r="AI738" i="2"/>
  <c r="AJ738" i="2"/>
  <c r="AK738" i="2"/>
  <c r="AL738" i="2"/>
  <c r="AM738" i="2"/>
  <c r="AN738" i="2"/>
  <c r="AO738" i="2"/>
  <c r="AP738" i="2"/>
  <c r="AQ738" i="2"/>
  <c r="AR738" i="2"/>
  <c r="Y739" i="2"/>
  <c r="Z739" i="2"/>
  <c r="AA739" i="2"/>
  <c r="AB739" i="2"/>
  <c r="AC739" i="2"/>
  <c r="AD739" i="2"/>
  <c r="AE739" i="2"/>
  <c r="AF739" i="2"/>
  <c r="AG739" i="2"/>
  <c r="AH739" i="2"/>
  <c r="AI739" i="2"/>
  <c r="AJ739" i="2"/>
  <c r="AK739" i="2"/>
  <c r="AL739" i="2"/>
  <c r="AM739" i="2"/>
  <c r="AN739" i="2"/>
  <c r="AO739" i="2"/>
  <c r="AP739" i="2"/>
  <c r="AQ739" i="2"/>
  <c r="AR739" i="2"/>
  <c r="Y740" i="2"/>
  <c r="Z740" i="2"/>
  <c r="AA740" i="2"/>
  <c r="AB740" i="2"/>
  <c r="AC740" i="2"/>
  <c r="AD740" i="2"/>
  <c r="AE740" i="2"/>
  <c r="AF740" i="2"/>
  <c r="AG740" i="2"/>
  <c r="AH740" i="2"/>
  <c r="AI740" i="2"/>
  <c r="AJ740" i="2"/>
  <c r="AK740" i="2"/>
  <c r="AL740" i="2"/>
  <c r="AM740" i="2"/>
  <c r="AN740" i="2"/>
  <c r="AO740" i="2"/>
  <c r="AP740" i="2"/>
  <c r="AQ740" i="2"/>
  <c r="AR740" i="2"/>
  <c r="Y741" i="2"/>
  <c r="Z741" i="2"/>
  <c r="AA741" i="2"/>
  <c r="AB741" i="2"/>
  <c r="AC741" i="2"/>
  <c r="AD741" i="2"/>
  <c r="AE741" i="2"/>
  <c r="AF741" i="2"/>
  <c r="AG741" i="2"/>
  <c r="AH741" i="2"/>
  <c r="AI741" i="2"/>
  <c r="AJ741" i="2"/>
  <c r="AK741" i="2"/>
  <c r="AL741" i="2"/>
  <c r="AM741" i="2"/>
  <c r="AN741" i="2"/>
  <c r="AO741" i="2"/>
  <c r="AP741" i="2"/>
  <c r="AQ741" i="2"/>
  <c r="AR741" i="2"/>
  <c r="Y742" i="2"/>
  <c r="Z742" i="2"/>
  <c r="AA742" i="2"/>
  <c r="AB742" i="2"/>
  <c r="AC742" i="2"/>
  <c r="AD742" i="2"/>
  <c r="AE742" i="2"/>
  <c r="AF742" i="2"/>
  <c r="AG742" i="2"/>
  <c r="AH742" i="2"/>
  <c r="AI742" i="2"/>
  <c r="AJ742" i="2"/>
  <c r="AK742" i="2"/>
  <c r="AL742" i="2"/>
  <c r="AM742" i="2"/>
  <c r="AN742" i="2"/>
  <c r="AO742" i="2"/>
  <c r="AP742" i="2"/>
  <c r="AQ742" i="2"/>
  <c r="AR742" i="2"/>
  <c r="Y743" i="2"/>
  <c r="Z743" i="2"/>
  <c r="AA743" i="2"/>
  <c r="AB743" i="2"/>
  <c r="AC743" i="2"/>
  <c r="AD743" i="2"/>
  <c r="AE743" i="2"/>
  <c r="AF743" i="2"/>
  <c r="AG743" i="2"/>
  <c r="AH743" i="2"/>
  <c r="AI743" i="2"/>
  <c r="AJ743" i="2"/>
  <c r="AK743" i="2"/>
  <c r="AL743" i="2"/>
  <c r="AM743" i="2"/>
  <c r="AN743" i="2"/>
  <c r="AO743" i="2"/>
  <c r="AP743" i="2"/>
  <c r="AQ743" i="2"/>
  <c r="AR743" i="2"/>
  <c r="Y744" i="2"/>
  <c r="Z744" i="2"/>
  <c r="AA744" i="2"/>
  <c r="AB744" i="2"/>
  <c r="AC744" i="2"/>
  <c r="AD744" i="2"/>
  <c r="AE744" i="2"/>
  <c r="AF744" i="2"/>
  <c r="AG744" i="2"/>
  <c r="AH744" i="2"/>
  <c r="AI744" i="2"/>
  <c r="AJ744" i="2"/>
  <c r="AK744" i="2"/>
  <c r="AL744" i="2"/>
  <c r="AM744" i="2"/>
  <c r="AN744" i="2"/>
  <c r="AO744" i="2"/>
  <c r="AP744" i="2"/>
  <c r="AQ744" i="2"/>
  <c r="AR744" i="2"/>
  <c r="Y745" i="2"/>
  <c r="Z745" i="2"/>
  <c r="AA745" i="2"/>
  <c r="AB745" i="2"/>
  <c r="AC745" i="2"/>
  <c r="AD745" i="2"/>
  <c r="AE745" i="2"/>
  <c r="AF745" i="2"/>
  <c r="AG745" i="2"/>
  <c r="AH745" i="2"/>
  <c r="AI745" i="2"/>
  <c r="AJ745" i="2"/>
  <c r="AK745" i="2"/>
  <c r="AL745" i="2"/>
  <c r="AM745" i="2"/>
  <c r="AN745" i="2"/>
  <c r="AO745" i="2"/>
  <c r="AP745" i="2"/>
  <c r="AQ745" i="2"/>
  <c r="AR745" i="2"/>
  <c r="Y746" i="2"/>
  <c r="Z746" i="2"/>
  <c r="AA746" i="2"/>
  <c r="AB746" i="2"/>
  <c r="AC746" i="2"/>
  <c r="AD746" i="2"/>
  <c r="AE746" i="2"/>
  <c r="AF746" i="2"/>
  <c r="AG746" i="2"/>
  <c r="AH746" i="2"/>
  <c r="AI746" i="2"/>
  <c r="AJ746" i="2"/>
  <c r="AK746" i="2"/>
  <c r="AL746" i="2"/>
  <c r="AM746" i="2"/>
  <c r="AN746" i="2"/>
  <c r="AO746" i="2"/>
  <c r="AP746" i="2"/>
  <c r="AQ746" i="2"/>
  <c r="AR746" i="2"/>
  <c r="Y747" i="2"/>
  <c r="Z747" i="2"/>
  <c r="AA747" i="2"/>
  <c r="AB747" i="2"/>
  <c r="AC747" i="2"/>
  <c r="AD747" i="2"/>
  <c r="AE747" i="2"/>
  <c r="AF747" i="2"/>
  <c r="AG747" i="2"/>
  <c r="AH747" i="2"/>
  <c r="AI747" i="2"/>
  <c r="AJ747" i="2"/>
  <c r="AK747" i="2"/>
  <c r="AL747" i="2"/>
  <c r="AM747" i="2"/>
  <c r="AN747" i="2"/>
  <c r="AO747" i="2"/>
  <c r="AP747" i="2"/>
  <c r="AQ747" i="2"/>
  <c r="AR747" i="2"/>
  <c r="Y748" i="2"/>
  <c r="Z748" i="2"/>
  <c r="AA748" i="2"/>
  <c r="AB748" i="2"/>
  <c r="AC748" i="2"/>
  <c r="AD748" i="2"/>
  <c r="AE748" i="2"/>
  <c r="AF748" i="2"/>
  <c r="AG748" i="2"/>
  <c r="AH748" i="2"/>
  <c r="AI748" i="2"/>
  <c r="AJ748" i="2"/>
  <c r="AK748" i="2"/>
  <c r="AL748" i="2"/>
  <c r="AM748" i="2"/>
  <c r="AN748" i="2"/>
  <c r="AO748" i="2"/>
  <c r="AP748" i="2"/>
  <c r="AQ748" i="2"/>
  <c r="AR748" i="2"/>
  <c r="Y749" i="2"/>
  <c r="Z749" i="2"/>
  <c r="AA749" i="2"/>
  <c r="AB749" i="2"/>
  <c r="AC749" i="2"/>
  <c r="AD749" i="2"/>
  <c r="AE749" i="2"/>
  <c r="AF749" i="2"/>
  <c r="AG749" i="2"/>
  <c r="AH749" i="2"/>
  <c r="AI749" i="2"/>
  <c r="AJ749" i="2"/>
  <c r="AK749" i="2"/>
  <c r="AL749" i="2"/>
  <c r="AM749" i="2"/>
  <c r="AN749" i="2"/>
  <c r="AO749" i="2"/>
  <c r="AP749" i="2"/>
  <c r="AQ749" i="2"/>
  <c r="AR749" i="2"/>
  <c r="Y750" i="2"/>
  <c r="Z750" i="2"/>
  <c r="AA750" i="2"/>
  <c r="AB750" i="2"/>
  <c r="AC750" i="2"/>
  <c r="AD750" i="2"/>
  <c r="AE750" i="2"/>
  <c r="AF750" i="2"/>
  <c r="AG750" i="2"/>
  <c r="AH750" i="2"/>
  <c r="AI750" i="2"/>
  <c r="AJ750" i="2"/>
  <c r="AK750" i="2"/>
  <c r="AL750" i="2"/>
  <c r="AM750" i="2"/>
  <c r="AN750" i="2"/>
  <c r="AO750" i="2"/>
  <c r="AP750" i="2"/>
  <c r="AQ750" i="2"/>
  <c r="AR750" i="2"/>
  <c r="Y751" i="2"/>
  <c r="Z751" i="2"/>
  <c r="AA751" i="2"/>
  <c r="AB751" i="2"/>
  <c r="AC751" i="2"/>
  <c r="AD751" i="2"/>
  <c r="AE751" i="2"/>
  <c r="AF751" i="2"/>
  <c r="AG751" i="2"/>
  <c r="AH751" i="2"/>
  <c r="AI751" i="2"/>
  <c r="AJ751" i="2"/>
  <c r="AK751" i="2"/>
  <c r="AL751" i="2"/>
  <c r="AM751" i="2"/>
  <c r="AN751" i="2"/>
  <c r="AO751" i="2"/>
  <c r="AP751" i="2"/>
  <c r="AQ751" i="2"/>
  <c r="AR751" i="2"/>
  <c r="Y752" i="2"/>
  <c r="Z752" i="2"/>
  <c r="AA752" i="2"/>
  <c r="AB752" i="2"/>
  <c r="AC752" i="2"/>
  <c r="AD752" i="2"/>
  <c r="AE752" i="2"/>
  <c r="AF752" i="2"/>
  <c r="AG752" i="2"/>
  <c r="AH752" i="2"/>
  <c r="AI752" i="2"/>
  <c r="AJ752" i="2"/>
  <c r="AK752" i="2"/>
  <c r="AL752" i="2"/>
  <c r="AM752" i="2"/>
  <c r="AN752" i="2"/>
  <c r="AO752" i="2"/>
  <c r="AP752" i="2"/>
  <c r="AQ752" i="2"/>
  <c r="AR752" i="2"/>
  <c r="Y753" i="2"/>
  <c r="Z753" i="2"/>
  <c r="AA753" i="2"/>
  <c r="AB753" i="2"/>
  <c r="AC753" i="2"/>
  <c r="AD753" i="2"/>
  <c r="AE753" i="2"/>
  <c r="AF753" i="2"/>
  <c r="AG753" i="2"/>
  <c r="AH753" i="2"/>
  <c r="AI753" i="2"/>
  <c r="AJ753" i="2"/>
  <c r="AK753" i="2"/>
  <c r="AL753" i="2"/>
  <c r="AM753" i="2"/>
  <c r="AN753" i="2"/>
  <c r="AO753" i="2"/>
  <c r="AP753" i="2"/>
  <c r="AQ753" i="2"/>
  <c r="AR753" i="2"/>
  <c r="Y754" i="2"/>
  <c r="Z754" i="2"/>
  <c r="AA754" i="2"/>
  <c r="AB754" i="2"/>
  <c r="AC754" i="2"/>
  <c r="AD754" i="2"/>
  <c r="AE754" i="2"/>
  <c r="AF754" i="2"/>
  <c r="AG754" i="2"/>
  <c r="AH754" i="2"/>
  <c r="AI754" i="2"/>
  <c r="AJ754" i="2"/>
  <c r="AK754" i="2"/>
  <c r="AL754" i="2"/>
  <c r="AM754" i="2"/>
  <c r="AN754" i="2"/>
  <c r="AO754" i="2"/>
  <c r="AP754" i="2"/>
  <c r="AQ754" i="2"/>
  <c r="AR754" i="2"/>
  <c r="Y755" i="2"/>
  <c r="Z755" i="2"/>
  <c r="AA755" i="2"/>
  <c r="AB755" i="2"/>
  <c r="AC755" i="2"/>
  <c r="AD755" i="2"/>
  <c r="AE755" i="2"/>
  <c r="AF755" i="2"/>
  <c r="AG755" i="2"/>
  <c r="AH755" i="2"/>
  <c r="AI755" i="2"/>
  <c r="AJ755" i="2"/>
  <c r="AK755" i="2"/>
  <c r="AL755" i="2"/>
  <c r="AM755" i="2"/>
  <c r="AN755" i="2"/>
  <c r="AO755" i="2"/>
  <c r="AP755" i="2"/>
  <c r="AQ755" i="2"/>
  <c r="AR755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Y4" i="2"/>
  <c r="Z3" i="2"/>
  <c r="AA3" i="2"/>
  <c r="AB3" i="2"/>
  <c r="AC3" i="2"/>
  <c r="AD3" i="2"/>
  <c r="AE3" i="2"/>
  <c r="AF3" i="2"/>
  <c r="AG3" i="2"/>
  <c r="AH3" i="2"/>
  <c r="AI3" i="2"/>
  <c r="AJ3" i="2"/>
  <c r="AK3" i="2"/>
  <c r="AL3" i="2"/>
  <c r="AM3" i="2"/>
  <c r="AN3" i="2"/>
  <c r="AO3" i="2"/>
  <c r="AP3" i="2"/>
  <c r="AQ3" i="2"/>
  <c r="AR3" i="2"/>
  <c r="Y3" i="2"/>
  <c r="U754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S673" i="2"/>
  <c r="T673" i="2"/>
  <c r="U673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U3" i="2"/>
  <c r="C3" i="2"/>
  <c r="D3" i="2"/>
  <c r="E3" i="2"/>
  <c r="BU24" i="2" s="1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BR21" i="2" l="1"/>
  <c r="CV10" i="2"/>
  <c r="CV18" i="2"/>
  <c r="CV20" i="2"/>
  <c r="CV6" i="2"/>
  <c r="CV7" i="2"/>
  <c r="CV16" i="2"/>
  <c r="CV17" i="2"/>
  <c r="CT30" i="2"/>
  <c r="CV8" i="2"/>
  <c r="CV9" i="2"/>
  <c r="CV22" i="2"/>
  <c r="CT29" i="2"/>
  <c r="CU29" i="2"/>
  <c r="CV11" i="2"/>
  <c r="CU28" i="2"/>
  <c r="CH51" i="2"/>
  <c r="BZ51" i="2"/>
  <c r="CJ20" i="2"/>
  <c r="CB20" i="2"/>
  <c r="BT20" i="2"/>
  <c r="CI20" i="2"/>
  <c r="CA20" i="2"/>
  <c r="BS20" i="2"/>
  <c r="BR54" i="2"/>
  <c r="CK54" i="2"/>
  <c r="BX21" i="2"/>
  <c r="BU54" i="2"/>
  <c r="CG51" i="2"/>
  <c r="BY51" i="2"/>
  <c r="CC54" i="2"/>
  <c r="CF49" i="2"/>
  <c r="BX49" i="2"/>
  <c r="CF21" i="2"/>
  <c r="CI25" i="2"/>
  <c r="CA25" i="2"/>
  <c r="BT3" i="2"/>
  <c r="BT6" i="2" s="1"/>
  <c r="CD54" i="2"/>
  <c r="BV54" i="2"/>
  <c r="CE24" i="2"/>
  <c r="BW24" i="2"/>
  <c r="CJ50" i="2"/>
  <c r="CB50" i="2"/>
  <c r="BT50" i="2"/>
  <c r="CD24" i="2"/>
  <c r="BR19" i="2"/>
  <c r="BV24" i="2"/>
  <c r="CC25" i="2"/>
  <c r="BU25" i="2"/>
  <c r="CJ25" i="2"/>
  <c r="CB25" i="2"/>
  <c r="CG53" i="2"/>
  <c r="BY53" i="2"/>
  <c r="BS25" i="2"/>
  <c r="CJ19" i="2"/>
  <c r="CB19" i="2"/>
  <c r="BT19" i="2"/>
  <c r="CH20" i="2"/>
  <c r="BZ20" i="2"/>
  <c r="CE21" i="2"/>
  <c r="BW21" i="2"/>
  <c r="CJ22" i="2"/>
  <c r="CB22" i="2"/>
  <c r="BT22" i="2"/>
  <c r="BR24" i="2"/>
  <c r="CC24" i="2"/>
  <c r="CH25" i="2"/>
  <c r="BZ25" i="2"/>
  <c r="CK25" i="2"/>
  <c r="BZ32" i="2"/>
  <c r="BZ33" i="2" s="1"/>
  <c r="CH32" i="2"/>
  <c r="CH33" i="2" s="1"/>
  <c r="CJ48" i="2"/>
  <c r="CB48" i="2"/>
  <c r="BT48" i="2"/>
  <c r="CE49" i="2"/>
  <c r="BW49" i="2"/>
  <c r="CI50" i="2"/>
  <c r="CA50" i="2"/>
  <c r="BS50" i="2"/>
  <c r="CF51" i="2"/>
  <c r="BX51" i="2"/>
  <c r="CF53" i="2"/>
  <c r="BX53" i="2"/>
  <c r="CJ54" i="2"/>
  <c r="CB54" i="2"/>
  <c r="BT54" i="2"/>
  <c r="CI19" i="2"/>
  <c r="CA19" i="2"/>
  <c r="BS19" i="2"/>
  <c r="CG20" i="2"/>
  <c r="BY20" i="2"/>
  <c r="CD21" i="2"/>
  <c r="BV21" i="2"/>
  <c r="CI22" i="2"/>
  <c r="CA22" i="2"/>
  <c r="BS22" i="2"/>
  <c r="CJ24" i="2"/>
  <c r="CB24" i="2"/>
  <c r="BT24" i="2"/>
  <c r="CG25" i="2"/>
  <c r="BY25" i="2"/>
  <c r="BS32" i="2"/>
  <c r="BS33" i="2" s="1"/>
  <c r="CA32" i="2"/>
  <c r="CA33" i="2" s="1"/>
  <c r="CI32" i="2"/>
  <c r="CI33" i="2" s="1"/>
  <c r="CI48" i="2"/>
  <c r="CA48" i="2"/>
  <c r="BS48" i="2"/>
  <c r="CD49" i="2"/>
  <c r="BV49" i="2"/>
  <c r="CH50" i="2"/>
  <c r="BZ50" i="2"/>
  <c r="CK50" i="2"/>
  <c r="CE51" i="2"/>
  <c r="BW51" i="2"/>
  <c r="CE53" i="2"/>
  <c r="BW53" i="2"/>
  <c r="CI54" i="2"/>
  <c r="CA54" i="2"/>
  <c r="BS54" i="2"/>
  <c r="CH19" i="2"/>
  <c r="BZ19" i="2"/>
  <c r="CK19" i="2"/>
  <c r="CF20" i="2"/>
  <c r="BX20" i="2"/>
  <c r="CK21" i="2"/>
  <c r="CC21" i="2"/>
  <c r="BU21" i="2"/>
  <c r="CH22" i="2"/>
  <c r="BZ22" i="2"/>
  <c r="CI24" i="2"/>
  <c r="CA24" i="2"/>
  <c r="BS24" i="2"/>
  <c r="CF25" i="2"/>
  <c r="BX25" i="2"/>
  <c r="BT32" i="2"/>
  <c r="BT34" i="2" s="1"/>
  <c r="CB32" i="2"/>
  <c r="CB34" i="2" s="1"/>
  <c r="CJ32" i="2"/>
  <c r="CJ34" i="2" s="1"/>
  <c r="BR32" i="2"/>
  <c r="BR35" i="2" s="1"/>
  <c r="CH48" i="2"/>
  <c r="BZ48" i="2"/>
  <c r="BR49" i="2"/>
  <c r="CC49" i="2"/>
  <c r="BU49" i="2"/>
  <c r="CG50" i="2"/>
  <c r="BY50" i="2"/>
  <c r="BR51" i="2"/>
  <c r="CD51" i="2"/>
  <c r="BV51" i="2"/>
  <c r="BR53" i="2"/>
  <c r="CD53" i="2"/>
  <c r="BV53" i="2"/>
  <c r="CH54" i="2"/>
  <c r="BZ54" i="2"/>
  <c r="CG19" i="2"/>
  <c r="BY19" i="2"/>
  <c r="CE20" i="2"/>
  <c r="BW20" i="2"/>
  <c r="CJ21" i="2"/>
  <c r="CB21" i="2"/>
  <c r="BT21" i="2"/>
  <c r="CG22" i="2"/>
  <c r="BY22" i="2"/>
  <c r="CH24" i="2"/>
  <c r="BZ24" i="2"/>
  <c r="CK24" i="2"/>
  <c r="CE25" i="2"/>
  <c r="BW25" i="2"/>
  <c r="BU32" i="2"/>
  <c r="BU33" i="2" s="1"/>
  <c r="CC32" i="2"/>
  <c r="CC33" i="2" s="1"/>
  <c r="CK32" i="2"/>
  <c r="CK33" i="2" s="1"/>
  <c r="CI46" i="2"/>
  <c r="CG48" i="2"/>
  <c r="BY48" i="2"/>
  <c r="CJ49" i="2"/>
  <c r="CB49" i="2"/>
  <c r="BT49" i="2"/>
  <c r="CF50" i="2"/>
  <c r="BX50" i="2"/>
  <c r="CK51" i="2"/>
  <c r="CC51" i="2"/>
  <c r="BU51" i="2"/>
  <c r="CK53" i="2"/>
  <c r="CC53" i="2"/>
  <c r="BU53" i="2"/>
  <c r="CG54" i="2"/>
  <c r="BY54" i="2"/>
  <c r="CF19" i="2"/>
  <c r="BX19" i="2"/>
  <c r="BR20" i="2"/>
  <c r="CD20" i="2"/>
  <c r="BV20" i="2"/>
  <c r="CI21" i="2"/>
  <c r="CA21" i="2"/>
  <c r="BS21" i="2"/>
  <c r="CF22" i="2"/>
  <c r="BX22" i="2"/>
  <c r="CG24" i="2"/>
  <c r="BY24" i="2"/>
  <c r="CD25" i="2"/>
  <c r="BV25" i="2"/>
  <c r="BV32" i="2"/>
  <c r="BV33" i="2" s="1"/>
  <c r="CD32" i="2"/>
  <c r="CD33" i="2" s="1"/>
  <c r="BT35" i="2"/>
  <c r="BZ46" i="2"/>
  <c r="CF48" i="2"/>
  <c r="BX48" i="2"/>
  <c r="CI49" i="2"/>
  <c r="CA49" i="2"/>
  <c r="BS49" i="2"/>
  <c r="CE50" i="2"/>
  <c r="BW50" i="2"/>
  <c r="CJ51" i="2"/>
  <c r="CB51" i="2"/>
  <c r="BT51" i="2"/>
  <c r="CJ53" i="2"/>
  <c r="CB53" i="2"/>
  <c r="BT53" i="2"/>
  <c r="CF54" i="2"/>
  <c r="BX54" i="2"/>
  <c r="BR3" i="2"/>
  <c r="BR6" i="2" s="1"/>
  <c r="CE19" i="2"/>
  <c r="BW19" i="2"/>
  <c r="CK20" i="2"/>
  <c r="CC20" i="2"/>
  <c r="BU20" i="2"/>
  <c r="CH21" i="2"/>
  <c r="BZ21" i="2"/>
  <c r="CE22" i="2"/>
  <c r="BW22" i="2"/>
  <c r="CF24" i="2"/>
  <c r="BX24" i="2"/>
  <c r="BR25" i="2"/>
  <c r="BW32" i="2"/>
  <c r="BW46" i="2" s="1"/>
  <c r="CE32" i="2"/>
  <c r="CE46" i="2" s="1"/>
  <c r="CE48" i="2"/>
  <c r="BW48" i="2"/>
  <c r="CH49" i="2"/>
  <c r="BZ49" i="2"/>
  <c r="CK49" i="2"/>
  <c r="CD50" i="2"/>
  <c r="BV50" i="2"/>
  <c r="CI51" i="2"/>
  <c r="CA51" i="2"/>
  <c r="BS51" i="2"/>
  <c r="CI53" i="2"/>
  <c r="CA53" i="2"/>
  <c r="BS53" i="2"/>
  <c r="CE54" i="2"/>
  <c r="BW54" i="2"/>
  <c r="CC3" i="2"/>
  <c r="CC5" i="2" s="1"/>
  <c r="CD19" i="2"/>
  <c r="BV19" i="2"/>
  <c r="CG21" i="2"/>
  <c r="BY21" i="2"/>
  <c r="BR22" i="2"/>
  <c r="CD22" i="2"/>
  <c r="BV22" i="2"/>
  <c r="BT25" i="2"/>
  <c r="BX32" i="2"/>
  <c r="BX34" i="2" s="1"/>
  <c r="CF32" i="2"/>
  <c r="CF35" i="2" s="1"/>
  <c r="CH35" i="2"/>
  <c r="BZ35" i="2"/>
  <c r="BR48" i="2"/>
  <c r="CD48" i="2"/>
  <c r="BV48" i="2"/>
  <c r="CG49" i="2"/>
  <c r="BY49" i="2"/>
  <c r="BR50" i="2"/>
  <c r="CC50" i="2"/>
  <c r="BU50" i="2"/>
  <c r="CH53" i="2"/>
  <c r="BZ53" i="2"/>
  <c r="BU3" i="2"/>
  <c r="BU5" i="2" s="1"/>
  <c r="BS3" i="2"/>
  <c r="BS6" i="2" s="1"/>
  <c r="CC19" i="2"/>
  <c r="BU19" i="2"/>
  <c r="CK22" i="2"/>
  <c r="CC22" i="2"/>
  <c r="BU22" i="2"/>
  <c r="BY32" i="2"/>
  <c r="BY35" i="2" s="1"/>
  <c r="CG32" i="2"/>
  <c r="CG35" i="2" s="1"/>
  <c r="CK48" i="2"/>
  <c r="CC48" i="2"/>
  <c r="BU48" i="2"/>
  <c r="BT5" i="2"/>
  <c r="CI3" i="2"/>
  <c r="CI6" i="2" s="1"/>
  <c r="CA3" i="2"/>
  <c r="CA6" i="2" s="1"/>
  <c r="CH3" i="2"/>
  <c r="CH4" i="2" s="1"/>
  <c r="BZ3" i="2"/>
  <c r="BZ5" i="2" s="1"/>
  <c r="CK3" i="2"/>
  <c r="CK6" i="2" s="1"/>
  <c r="CG3" i="2"/>
  <c r="CG4" i="2" s="1"/>
  <c r="BY3" i="2"/>
  <c r="BY5" i="2" s="1"/>
  <c r="CF3" i="2"/>
  <c r="CF5" i="2" s="1"/>
  <c r="BX3" i="2"/>
  <c r="BX5" i="2" s="1"/>
  <c r="BT4" i="2"/>
  <c r="CE3" i="2"/>
  <c r="CE4" i="2" s="1"/>
  <c r="BW3" i="2"/>
  <c r="BW4" i="2" s="1"/>
  <c r="CD3" i="2"/>
  <c r="CD6" i="2" s="1"/>
  <c r="BV3" i="2"/>
  <c r="BV6" i="2" s="1"/>
  <c r="CJ3" i="2"/>
  <c r="CJ6" i="2" s="1"/>
  <c r="CB3" i="2"/>
  <c r="CB6" i="2" s="1"/>
  <c r="BR58" i="2" l="1"/>
  <c r="CC58" i="2"/>
  <c r="CV24" i="2"/>
  <c r="BU58" i="2"/>
  <c r="CA58" i="2"/>
  <c r="BU34" i="2"/>
  <c r="BU59" i="2"/>
  <c r="BT59" i="2" s="1"/>
  <c r="CC59" i="2"/>
  <c r="CA59" i="2"/>
  <c r="CV25" i="2"/>
  <c r="BT58" i="2"/>
  <c r="BR59" i="2"/>
  <c r="BS59" i="2" s="1"/>
  <c r="CH46" i="2"/>
  <c r="CI35" i="2"/>
  <c r="CA35" i="2"/>
  <c r="CJ46" i="2"/>
  <c r="CJ33" i="2"/>
  <c r="CB46" i="2"/>
  <c r="BT46" i="2"/>
  <c r="CK46" i="2"/>
  <c r="BZ34" i="2"/>
  <c r="BT33" i="2"/>
  <c r="BR81" i="2"/>
  <c r="BS81" i="2" s="1"/>
  <c r="BR72" i="2"/>
  <c r="BS72" i="2" s="1"/>
  <c r="BR82" i="2"/>
  <c r="BS82" i="2" s="1"/>
  <c r="BR80" i="2"/>
  <c r="BS80" i="2" s="1"/>
  <c r="BR76" i="2"/>
  <c r="BS76" i="2" s="1"/>
  <c r="BR88" i="2"/>
  <c r="BS88" i="2" s="1"/>
  <c r="BR73" i="2"/>
  <c r="BS73" i="2" s="1"/>
  <c r="BR74" i="2"/>
  <c r="BS74" i="2" s="1"/>
  <c r="BR83" i="2"/>
  <c r="BS83" i="2" s="1"/>
  <c r="BR75" i="2"/>
  <c r="BS75" i="2" s="1"/>
  <c r="BR87" i="2"/>
  <c r="BS87" i="2" s="1"/>
  <c r="BR84" i="2"/>
  <c r="BS84" i="2" s="1"/>
  <c r="BT7" i="2"/>
  <c r="BT8" i="2" s="1"/>
  <c r="BT17" i="2"/>
  <c r="BS5" i="2"/>
  <c r="BS9" i="2" s="1"/>
  <c r="BS4" i="2"/>
  <c r="CI5" i="2"/>
  <c r="CI9" i="2" s="1"/>
  <c r="CC34" i="2"/>
  <c r="CA46" i="2"/>
  <c r="BR33" i="2"/>
  <c r="BZ4" i="2"/>
  <c r="BV17" i="2"/>
  <c r="BR34" i="2"/>
  <c r="BR36" i="2" s="1"/>
  <c r="BR37" i="2" s="1"/>
  <c r="BU35" i="2"/>
  <c r="BU36" i="2" s="1"/>
  <c r="CA4" i="2"/>
  <c r="CF17" i="2"/>
  <c r="CC4" i="2"/>
  <c r="CK5" i="2"/>
  <c r="CK9" i="2" s="1"/>
  <c r="CJ35" i="2"/>
  <c r="CJ36" i="2" s="1"/>
  <c r="CJ37" i="2" s="1"/>
  <c r="CH34" i="2"/>
  <c r="BR4" i="2"/>
  <c r="CF6" i="2"/>
  <c r="CF9" i="2" s="1"/>
  <c r="BY6" i="2"/>
  <c r="BY9" i="2" s="1"/>
  <c r="CC17" i="2"/>
  <c r="CB33" i="2"/>
  <c r="BU4" i="2"/>
  <c r="CH6" i="2"/>
  <c r="CC35" i="2"/>
  <c r="CB35" i="2"/>
  <c r="CB38" i="2" s="1"/>
  <c r="CF34" i="2"/>
  <c r="CF38" i="2" s="1"/>
  <c r="BS46" i="2"/>
  <c r="BS34" i="2"/>
  <c r="BU6" i="2"/>
  <c r="BU9" i="2" s="1"/>
  <c r="BS35" i="2"/>
  <c r="CD17" i="2"/>
  <c r="CA34" i="2"/>
  <c r="BU17" i="2"/>
  <c r="CE33" i="2"/>
  <c r="CI34" i="2"/>
  <c r="BT36" i="2"/>
  <c r="BT37" i="2" s="1"/>
  <c r="BT38" i="2"/>
  <c r="CH5" i="2"/>
  <c r="CE17" i="2"/>
  <c r="BW33" i="2"/>
  <c r="BZ17" i="2"/>
  <c r="CE35" i="2"/>
  <c r="CB17" i="2"/>
  <c r="CE34" i="2"/>
  <c r="CH17" i="2"/>
  <c r="BY33" i="2"/>
  <c r="CJ17" i="2"/>
  <c r="BX17" i="2"/>
  <c r="BV46" i="2"/>
  <c r="CG33" i="2"/>
  <c r="BR5" i="2"/>
  <c r="BR9" i="2" s="1"/>
  <c r="CK35" i="2"/>
  <c r="BV35" i="2"/>
  <c r="BS17" i="2"/>
  <c r="CD46" i="2"/>
  <c r="BX46" i="2"/>
  <c r="CG6" i="2"/>
  <c r="BR17" i="2"/>
  <c r="BY34" i="2"/>
  <c r="BY38" i="2" s="1"/>
  <c r="CD35" i="2"/>
  <c r="BU46" i="2"/>
  <c r="BX33" i="2"/>
  <c r="CA17" i="2"/>
  <c r="BX35" i="2"/>
  <c r="BX38" i="2" s="1"/>
  <c r="CF46" i="2"/>
  <c r="CK4" i="2"/>
  <c r="BV4" i="2"/>
  <c r="CK34" i="2"/>
  <c r="CG34" i="2"/>
  <c r="CG38" i="2" s="1"/>
  <c r="BY17" i="2"/>
  <c r="CC46" i="2"/>
  <c r="CF33" i="2"/>
  <c r="CI17" i="2"/>
  <c r="BV34" i="2"/>
  <c r="CJ4" i="2"/>
  <c r="CG17" i="2"/>
  <c r="BR46" i="2"/>
  <c r="CD34" i="2"/>
  <c r="BY4" i="2"/>
  <c r="BY46" i="2"/>
  <c r="CI4" i="2"/>
  <c r="CC6" i="2"/>
  <c r="CG46" i="2"/>
  <c r="BW17" i="2"/>
  <c r="CK17" i="2"/>
  <c r="BW35" i="2"/>
  <c r="BW34" i="2"/>
  <c r="BZ38" i="2"/>
  <c r="BZ36" i="2"/>
  <c r="BZ37" i="2" s="1"/>
  <c r="CH38" i="2"/>
  <c r="CH36" i="2"/>
  <c r="CH37" i="2" s="1"/>
  <c r="BX4" i="2"/>
  <c r="CB5" i="2"/>
  <c r="CB7" i="2" s="1"/>
  <c r="CB8" i="2" s="1"/>
  <c r="BT9" i="2"/>
  <c r="BT11" i="2" s="1"/>
  <c r="BT12" i="2" s="1"/>
  <c r="BT14" i="2" s="1"/>
  <c r="CB4" i="2"/>
  <c r="CJ5" i="2"/>
  <c r="CJ9" i="2" s="1"/>
  <c r="CF4" i="2"/>
  <c r="BX6" i="2"/>
  <c r="CG5" i="2"/>
  <c r="CA5" i="2"/>
  <c r="CA9" i="2" s="1"/>
  <c r="BZ6" i="2"/>
  <c r="BW6" i="2"/>
  <c r="BW5" i="2"/>
  <c r="CE6" i="2"/>
  <c r="BV5" i="2"/>
  <c r="BV7" i="2" s="1"/>
  <c r="BV8" i="2" s="1"/>
  <c r="CE5" i="2"/>
  <c r="CD4" i="2"/>
  <c r="CD5" i="2"/>
  <c r="CD9" i="2" s="1"/>
  <c r="BW58" i="2" l="1"/>
  <c r="CE59" i="2"/>
  <c r="CD59" i="2" s="1"/>
  <c r="CL58" i="2" s="1"/>
  <c r="BW59" i="2"/>
  <c r="CE58" i="2"/>
  <c r="CD58" i="2" s="1"/>
  <c r="CI58" i="2" s="1"/>
  <c r="CI36" i="2"/>
  <c r="CI37" i="2" s="1"/>
  <c r="BS7" i="2"/>
  <c r="BS8" i="2" s="1"/>
  <c r="BS58" i="2"/>
  <c r="CA38" i="2"/>
  <c r="CB36" i="2"/>
  <c r="CB37" i="2" s="1"/>
  <c r="CK7" i="2"/>
  <c r="CK8" i="2" s="1"/>
  <c r="CI7" i="2"/>
  <c r="CI8" i="2" s="1"/>
  <c r="CI11" i="2" s="1"/>
  <c r="CI12" i="2" s="1"/>
  <c r="CI14" i="2" s="1"/>
  <c r="BY7" i="2"/>
  <c r="BY8" i="2" s="1"/>
  <c r="CC38" i="2"/>
  <c r="CF36" i="2"/>
  <c r="CF37" i="2" s="1"/>
  <c r="BR38" i="2"/>
  <c r="BR43" i="2" s="1"/>
  <c r="CH9" i="2"/>
  <c r="CG36" i="2"/>
  <c r="CG37" i="2" s="1"/>
  <c r="CH7" i="2"/>
  <c r="CH8" i="2" s="1"/>
  <c r="BU38" i="2"/>
  <c r="CJ38" i="2"/>
  <c r="CJ40" i="2" s="1"/>
  <c r="CJ41" i="2" s="1"/>
  <c r="CJ43" i="2" s="1"/>
  <c r="BU37" i="2"/>
  <c r="BY36" i="2"/>
  <c r="BY37" i="2" s="1"/>
  <c r="BT40" i="2"/>
  <c r="BT41" i="2" s="1"/>
  <c r="BT43" i="2" s="1"/>
  <c r="CF7" i="2"/>
  <c r="CF8" i="2" s="1"/>
  <c r="CA36" i="2"/>
  <c r="CA37" i="2" s="1"/>
  <c r="BR7" i="2"/>
  <c r="BR8" i="2" s="1"/>
  <c r="CI38" i="2"/>
  <c r="BS36" i="2"/>
  <c r="BS37" i="2" s="1"/>
  <c r="BS38" i="2"/>
  <c r="BU7" i="2"/>
  <c r="BU8" i="2" s="1"/>
  <c r="CD7" i="2"/>
  <c r="CD8" i="2" s="1"/>
  <c r="CC36" i="2"/>
  <c r="CC7" i="2"/>
  <c r="CC9" i="2"/>
  <c r="CE36" i="2"/>
  <c r="CE38" i="2"/>
  <c r="CD38" i="2"/>
  <c r="CD36" i="2"/>
  <c r="CB9" i="2"/>
  <c r="CB11" i="2" s="1"/>
  <c r="CB12" i="2" s="1"/>
  <c r="CB14" i="2" s="1"/>
  <c r="BX36" i="2"/>
  <c r="BX37" i="2" s="1"/>
  <c r="BW36" i="2"/>
  <c r="BW38" i="2"/>
  <c r="BV38" i="2"/>
  <c r="BV36" i="2"/>
  <c r="CG9" i="2"/>
  <c r="BZ40" i="2"/>
  <c r="CK36" i="2"/>
  <c r="CK38" i="2"/>
  <c r="CH40" i="2"/>
  <c r="CH41" i="2" s="1"/>
  <c r="CH43" i="2" s="1"/>
  <c r="BZ9" i="2"/>
  <c r="BZ7" i="2"/>
  <c r="CG7" i="2"/>
  <c r="CE7" i="2"/>
  <c r="CE9" i="2"/>
  <c r="CJ7" i="2"/>
  <c r="CJ8" i="2" s="1"/>
  <c r="CJ11" i="2" s="1"/>
  <c r="CJ12" i="2" s="1"/>
  <c r="CJ14" i="2" s="1"/>
  <c r="BW7" i="2"/>
  <c r="BW9" i="2"/>
  <c r="BX7" i="2"/>
  <c r="BX8" i="2" s="1"/>
  <c r="BX9" i="2"/>
  <c r="CA7" i="2"/>
  <c r="BV9" i="2"/>
  <c r="BV11" i="2" s="1"/>
  <c r="BV12" i="2" s="1"/>
  <c r="BV14" i="2" s="1"/>
  <c r="CB59" i="2" l="1"/>
  <c r="CK58" i="2" s="1"/>
  <c r="BS11" i="2"/>
  <c r="BS12" i="2" s="1"/>
  <c r="BS14" i="2" s="1"/>
  <c r="CI40" i="2"/>
  <c r="CI41" i="2" s="1"/>
  <c r="CI43" i="2" s="1"/>
  <c r="CB58" i="2"/>
  <c r="CH58" i="2" s="1"/>
  <c r="BZ41" i="2"/>
  <c r="BZ43" i="2" s="1"/>
  <c r="CB40" i="2"/>
  <c r="CB41" i="2" s="1"/>
  <c r="CB43" i="2" s="1"/>
  <c r="CK11" i="2"/>
  <c r="CK12" i="2" s="1"/>
  <c r="CK14" i="2" s="1"/>
  <c r="BY11" i="2"/>
  <c r="BY12" i="2" s="1"/>
  <c r="BY14" i="2" s="1"/>
  <c r="CF40" i="2"/>
  <c r="CF41" i="2" s="1"/>
  <c r="CF43" i="2" s="1"/>
  <c r="CG40" i="2"/>
  <c r="CG41" i="2" s="1"/>
  <c r="CG43" i="2" s="1"/>
  <c r="BU40" i="2"/>
  <c r="BU41" i="2" s="1"/>
  <c r="BU43" i="2" s="1"/>
  <c r="BS40" i="2"/>
  <c r="BS41" i="2" s="1"/>
  <c r="BS43" i="2" s="1"/>
  <c r="BR11" i="2"/>
  <c r="CH11" i="2"/>
  <c r="CH12" i="2" s="1"/>
  <c r="CH14" i="2" s="1"/>
  <c r="CD11" i="2"/>
  <c r="CD12" i="2" s="1"/>
  <c r="CD14" i="2" s="1"/>
  <c r="CF11" i="2"/>
  <c r="CF12" i="2" s="1"/>
  <c r="CF14" i="2" s="1"/>
  <c r="BY40" i="2"/>
  <c r="BY41" i="2" s="1"/>
  <c r="BY43" i="2" s="1"/>
  <c r="CA40" i="2"/>
  <c r="CA41" i="2" s="1"/>
  <c r="CA43" i="2" s="1"/>
  <c r="CC37" i="2"/>
  <c r="CC40" i="2" s="1"/>
  <c r="CC41" i="2" s="1"/>
  <c r="CC43" i="2" s="1"/>
  <c r="BX11" i="2"/>
  <c r="BX12" i="2" s="1"/>
  <c r="BX14" i="2" s="1"/>
  <c r="BU11" i="2"/>
  <c r="BU12" i="2" s="1"/>
  <c r="BU14" i="2" s="1"/>
  <c r="CK37" i="2"/>
  <c r="CK40" i="2" s="1"/>
  <c r="CK41" i="2" s="1"/>
  <c r="CK43" i="2" s="1"/>
  <c r="CE37" i="2"/>
  <c r="CE40" i="2" s="1"/>
  <c r="CE41" i="2" s="1"/>
  <c r="CE43" i="2" s="1"/>
  <c r="CA8" i="2"/>
  <c r="CA11" i="2" s="1"/>
  <c r="CA12" i="2" s="1"/>
  <c r="CA14" i="2" s="1"/>
  <c r="CG8" i="2"/>
  <c r="CG11" i="2" s="1"/>
  <c r="CG12" i="2" s="1"/>
  <c r="CG14" i="2" s="1"/>
  <c r="CD37" i="2"/>
  <c r="CD40" i="2" s="1"/>
  <c r="CD41" i="2" s="1"/>
  <c r="CD43" i="2" s="1"/>
  <c r="CC8" i="2"/>
  <c r="CC11" i="2" s="1"/>
  <c r="CC12" i="2" s="1"/>
  <c r="CC14" i="2" s="1"/>
  <c r="BW8" i="2"/>
  <c r="BW11" i="2" s="1"/>
  <c r="BW12" i="2" s="1"/>
  <c r="BW14" i="2" s="1"/>
  <c r="CE8" i="2"/>
  <c r="CE11" i="2" s="1"/>
  <c r="CE12" i="2" s="1"/>
  <c r="CE14" i="2" s="1"/>
  <c r="BW37" i="2"/>
  <c r="BW40" i="2" s="1"/>
  <c r="BW41" i="2" s="1"/>
  <c r="BW43" i="2" s="1"/>
  <c r="BZ8" i="2"/>
  <c r="BZ11" i="2" s="1"/>
  <c r="BZ12" i="2" s="1"/>
  <c r="BZ14" i="2" s="1"/>
  <c r="BV37" i="2"/>
  <c r="BV40" i="2" s="1"/>
  <c r="BV41" i="2" s="1"/>
  <c r="BV43" i="2" s="1"/>
  <c r="BX40" i="2"/>
  <c r="BX41" i="2" s="1"/>
  <c r="BX43" i="2" s="1"/>
  <c r="BR12" i="2" l="1"/>
  <c r="BR14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<sst xmlns="http://schemas.openxmlformats.org/spreadsheetml/2006/main" count="390" uniqueCount="107">
  <si>
    <t>Date</t>
  </si>
  <si>
    <t>AAPL</t>
  </si>
  <si>
    <t>MSFT</t>
  </si>
  <si>
    <t>AMZN</t>
  </si>
  <si>
    <t>GOOGL</t>
  </si>
  <si>
    <t>BRK-B</t>
  </si>
  <si>
    <t>TSLA</t>
  </si>
  <si>
    <t>NVDA</t>
  </si>
  <si>
    <t>GOOG</t>
  </si>
  <si>
    <t>UNH</t>
  </si>
  <si>
    <t>JPM</t>
  </si>
  <si>
    <t>AVGO</t>
  </si>
  <si>
    <t>V</t>
  </si>
  <si>
    <t>BAC</t>
  </si>
  <si>
    <t>HD</t>
  </si>
  <si>
    <t>MA</t>
  </si>
  <si>
    <t>MRK</t>
  </si>
  <si>
    <t>ABBV</t>
  </si>
  <si>
    <t>LLY</t>
  </si>
  <si>
    <t>UPS</t>
  </si>
  <si>
    <t>CAT</t>
  </si>
  <si>
    <t>ARIMA kurser</t>
  </si>
  <si>
    <t>LSTM kurser</t>
  </si>
  <si>
    <t>Faktiske kurser</t>
  </si>
  <si>
    <t>ARIMA difference</t>
  </si>
  <si>
    <t>LSTM difference</t>
  </si>
  <si>
    <t>Faktisk difference</t>
  </si>
  <si>
    <t>Resultater</t>
  </si>
  <si>
    <t>Size</t>
  </si>
  <si>
    <t>Pyz</t>
  </si>
  <si>
    <t>Py</t>
  </si>
  <si>
    <t>Pz</t>
  </si>
  <si>
    <t>P*</t>
  </si>
  <si>
    <t>W</t>
  </si>
  <si>
    <t>Resultater ARIMA</t>
  </si>
  <si>
    <t>PT</t>
  </si>
  <si>
    <t>0,05</t>
  </si>
  <si>
    <t>Alpha</t>
  </si>
  <si>
    <t>Sig</t>
  </si>
  <si>
    <t>P-value</t>
  </si>
  <si>
    <t>I procent</t>
  </si>
  <si>
    <t>Rigtige</t>
  </si>
  <si>
    <t>Præd. stigning</t>
  </si>
  <si>
    <t xml:space="preserve">Præd. fald </t>
  </si>
  <si>
    <t>Forkert præd.</t>
  </si>
  <si>
    <t>Præd. fald men stigning</t>
  </si>
  <si>
    <t>Præd. stigning men fald</t>
  </si>
  <si>
    <t>Faktisk stigning</t>
  </si>
  <si>
    <t>Faktisk fald</t>
  </si>
  <si>
    <t>Resultater LSTM</t>
  </si>
  <si>
    <t>Total</t>
  </si>
  <si>
    <t>ARIMA</t>
  </si>
  <si>
    <t>LSTM</t>
  </si>
  <si>
    <t>Rigtige ud af 15060</t>
  </si>
  <si>
    <t>Faktisk</t>
  </si>
  <si>
    <t>Varians</t>
  </si>
  <si>
    <t xml:space="preserve">Præd. stigning </t>
  </si>
  <si>
    <t>Forkert</t>
  </si>
  <si>
    <t xml:space="preserve">Præd. fald men faktisk stigning </t>
  </si>
  <si>
    <t xml:space="preserve">Præd. stigning men faktisk fald </t>
  </si>
  <si>
    <t xml:space="preserve">Faktisk stigning </t>
  </si>
  <si>
    <t xml:space="preserve">Faktisk fald </t>
  </si>
  <si>
    <t xml:space="preserve">Forkerte </t>
  </si>
  <si>
    <t>% forkert</t>
  </si>
  <si>
    <t>Kolonne1</t>
  </si>
  <si>
    <t>Kolonne2</t>
  </si>
  <si>
    <t>Korrekte</t>
  </si>
  <si>
    <t>Kolonne3</t>
  </si>
  <si>
    <t>Rigtig</t>
  </si>
  <si>
    <t>Rigtig%</t>
  </si>
  <si>
    <t>Forkert %</t>
  </si>
  <si>
    <t>Rigtige Procent</t>
  </si>
  <si>
    <t>58,9 % korrekte</t>
  </si>
  <si>
    <t>41,1 % forkerte</t>
  </si>
  <si>
    <t>75,8% korrekte</t>
  </si>
  <si>
    <t>24,2 % forkerte</t>
  </si>
  <si>
    <t>Diff ARIMA</t>
  </si>
  <si>
    <t>Diff LSTM</t>
  </si>
  <si>
    <t>DiffADiff</t>
  </si>
  <si>
    <t>Name</t>
  </si>
  <si>
    <t>ABBVIE INC</t>
  </si>
  <si>
    <t>Amazon.com Inc.</t>
  </si>
  <si>
    <t>Broadcom Inc.</t>
  </si>
  <si>
    <t>Bank of America Corp</t>
  </si>
  <si>
    <t>Berkshire Hathaway</t>
  </si>
  <si>
    <t>Caterpillar Inc.</t>
  </si>
  <si>
    <t>Alphabet Inc. C</t>
  </si>
  <si>
    <t>Alphabet Inc. A</t>
  </si>
  <si>
    <t>Home Depot Inc.</t>
  </si>
  <si>
    <t>JP Morgan</t>
  </si>
  <si>
    <t>Eli Lilly</t>
  </si>
  <si>
    <t>Mastercard Inc</t>
  </si>
  <si>
    <t>Merck &amp; CO Inc.</t>
  </si>
  <si>
    <t>Microsoft Corp</t>
  </si>
  <si>
    <t>NVIDIA Corp</t>
  </si>
  <si>
    <t>Tesla Inc.</t>
  </si>
  <si>
    <t>U. Health Group</t>
  </si>
  <si>
    <t>U. Parcel Service</t>
  </si>
  <si>
    <t>VISA Inc. A</t>
  </si>
  <si>
    <t>AAPLE Inc.</t>
  </si>
  <si>
    <t>Sektor</t>
  </si>
  <si>
    <t>Kommunikation</t>
  </si>
  <si>
    <t>Finans</t>
  </si>
  <si>
    <t>Dis. forbrug</t>
  </si>
  <si>
    <t>Sundhed</t>
  </si>
  <si>
    <t>Industri</t>
  </si>
  <si>
    <t>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</si>
</sst>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E+00"/>
    <numFmt numFmtId="166" formatCode="0.0%"/>
  </numFmts>
  <fonts count="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Times New Roman"/>
      <family val="1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thin">
        <color theme="4" tint="0.39997558519241921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9">
    <xf numFmtId="0" fontId="0" fillId="0" borderId="0" xfId="0"/>
    <xf numFmtId="14" fontId="0" fillId="0" borderId="0" xfId="0" applyNumberFormat="1"/>
    <xf numFmtId="2" fontId="0" fillId="0" borderId="0" xfId="0" applyNumberFormat="1"/>
    <xf numFmtId="14" fontId="0" fillId="0" borderId="1" xfId="0" applyNumberFormat="1" applyBorder="1"/>
    <xf numFmtId="14" fontId="0" fillId="0" borderId="4" xfId="0" applyNumberFormat="1" applyBorder="1"/>
    <xf numFmtId="10" fontId="0" fillId="0" borderId="0" xfId="1" applyNumberFormat="1" applyFont="1"/>
    <xf numFmtId="0" fontId="2" fillId="2" borderId="5" xfId="0" applyFont="1" applyFill="1" applyBorder="1"/>
    <xf numFmtId="0" fontId="0" fillId="3" borderId="0" xfId="0" applyFill="1"/>
    <xf numFmtId="0" fontId="0" fillId="0" borderId="0" xfId="0" applyAlignment="1">
      <alignment horizontal="center"/>
    </xf>
    <xf numFmtId="0" fontId="2" fillId="2" borderId="2" xfId="0" applyFont="1" applyFill="1" applyBorder="1"/>
    <xf numFmtId="0" fontId="2" fillId="2" borderId="3" xfId="0" applyFont="1" applyFill="1" applyBorder="1"/>
    <xf numFmtId="164" fontId="0" fillId="0" borderId="0" xfId="0" applyNumberFormat="1"/>
    <xf numFmtId="0" fontId="2" fillId="2" borderId="0" xfId="0" applyFont="1" applyFill="1"/>
    <xf numFmtId="0" fontId="3" fillId="0" borderId="0" xfId="0" applyFont="1"/>
    <xf numFmtId="165" fontId="0" fillId="0" borderId="0" xfId="0" applyNumberFormat="1"/>
    <xf numFmtId="11" fontId="0" fillId="0" borderId="0" xfId="0" applyNumberFormat="1"/>
    <xf numFmtId="0" fontId="4" fillId="0" borderId="0" xfId="0" applyFont="1"/>
    <xf numFmtId="0" fontId="0" fillId="0" borderId="0" xfId="0" applyAlignment="1">
      <alignment horizontal="right"/>
    </xf>
    <xf numFmtId="1" fontId="0" fillId="0" borderId="0" xfId="0" applyNumberFormat="1"/>
    <xf numFmtId="9" fontId="0" fillId="0" borderId="0" xfId="1" applyFont="1"/>
    <xf numFmtId="0" fontId="2" fillId="2" borderId="6" xfId="0" applyFont="1" applyFill="1" applyBorder="1"/>
    <xf numFmtId="0" fontId="2" fillId="2" borderId="7" xfId="0" applyFont="1" applyFill="1" applyBorder="1"/>
    <xf numFmtId="0" fontId="0" fillId="0" borderId="0" xfId="0" applyAlignment="1">
      <alignment horizontal="left"/>
    </xf>
    <xf numFmtId="0" fontId="6" fillId="0" borderId="0" xfId="0" applyFont="1" applyAlignment="1">
      <alignment horizontal="left"/>
    </xf>
    <xf numFmtId="0" fontId="6" fillId="0" borderId="0" xfId="0" applyFont="1"/>
    <xf numFmtId="10" fontId="0" fillId="0" borderId="0" xfId="0" applyNumberFormat="1"/>
    <xf numFmtId="9" fontId="0" fillId="0" borderId="0" xfId="1" applyFont="1" applyFill="1"/>
    <xf numFmtId="9" fontId="0" fillId="0" borderId="0" xfId="0" applyNumberFormat="1"/>
    <xf numFmtId="9" fontId="6" fillId="0" borderId="0" xfId="0" applyNumberFormat="1" applyFont="1"/>
    <xf numFmtId="166" fontId="0" fillId="0" borderId="0" xfId="1" applyNumberFormat="1" applyFont="1"/>
    <xf numFmtId="166" fontId="0" fillId="0" borderId="0" xfId="0" applyNumberFormat="1"/>
    <xf numFmtId="0" fontId="7" fillId="2" borderId="8" xfId="0" applyFont="1" applyFill="1" applyBorder="1" applyAlignment="1">
      <alignment wrapText="1"/>
    </xf>
    <xf numFmtId="0" fontId="8" fillId="4" borderId="8" xfId="0" applyFont="1" applyFill="1" applyBorder="1" applyAlignment="1">
      <alignment wrapText="1"/>
    </xf>
    <xf numFmtId="0" fontId="8" fillId="0" borderId="8" xfId="0" applyFont="1" applyBorder="1" applyAlignment="1">
      <alignment wrapText="1"/>
    </xf>
    <xf numFmtId="0" fontId="8" fillId="0" borderId="9" xfId="0" applyFont="1" applyBorder="1" applyAlignment="1">
      <alignment wrapText="1"/>
    </xf>
    <xf numFmtId="0" fontId="7" fillId="2" borderId="10" xfId="0" applyFont="1" applyFill="1" applyBorder="1" applyAlignment="1">
      <alignment wrapText="1"/>
    </xf>
    <xf numFmtId="0" fontId="8" fillId="4" borderId="10" xfId="0" applyFont="1" applyFill="1" applyBorder="1" applyAlignment="1">
      <alignment wrapText="1"/>
    </xf>
    <xf numFmtId="0" fontId="8" fillId="0" borderId="10" xfId="0" applyFont="1" applyBorder="1" applyAlignment="1">
      <alignment wrapText="1"/>
    </xf>
    <xf numFmtId="0" fontId="0" fillId="0" borderId="0" xfId="0" applyAlignment="1">
      <alignment horizontal="center"/>
    </xf>
  </cellXfs>
  <cellStyles count="2">
    <cellStyle name="Normal" xfId="0" builtinId="0"/>
    <cellStyle name="Procent" xfId="1" builtinId="5"/>
  </cellStyles>
  <dxfs count="108">
    <dxf>
      <numFmt numFmtId="166" formatCode="0.0%"/>
    </dxf>
    <dxf>
      <numFmt numFmtId="166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/>
        <top style="medium">
          <color rgb="FFCCCCCC"/>
        </top>
        <bottom style="medium">
          <color rgb="FFCCCCCC"/>
        </bottom>
        <vertical/>
        <horizontal/>
      </border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9" formatCode="dd/mm/yyyy"/>
    </dxf>
    <dxf>
      <border outline="0">
        <top style="thin">
          <color theme="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9" formatCode="dd/mm/yyyy"/>
    </dxf>
    <dxf>
      <fill>
        <patternFill patternType="solid">
          <fgColor indexed="64"/>
          <bgColor theme="9" tint="0.59999389629810485"/>
        </patternFill>
      </fill>
    </dxf>
    <dxf>
      <numFmt numFmtId="2" formatCode="0.00"/>
    </dxf>
    <dxf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1" formatCode="0"/>
    </dxf>
    <dxf>
      <numFmt numFmtId="1" formatCode="0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9" formatCode="dd/mm/yyyy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Testen!$BQ$71</c:f>
              <c:strCache>
                <c:ptCount val="1"/>
                <c:pt idx="0">
                  <c:v>ARIMA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Testen!$BQ$80:$BQ$84</c:f>
              <c:strCache>
                <c:ptCount val="5"/>
                <c:pt idx="0">
                  <c:v>Præd. stigning </c:v>
                </c:pt>
                <c:pt idx="1">
                  <c:v>Præd. fald </c:v>
                </c:pt>
                <c:pt idx="2">
                  <c:v>Forkert</c:v>
                </c:pt>
                <c:pt idx="3">
                  <c:v>Præd. stigning men faktisk fald </c:v>
                </c:pt>
                <c:pt idx="4">
                  <c:v>Præd. fald men faktisk stigning </c:v>
                </c:pt>
              </c:strCache>
            </c:strRef>
          </c:cat>
          <c:val>
            <c:numRef>
              <c:f>Testen!$BS$72:$BS$76</c:f>
              <c:numCache>
                <c:formatCode>0%</c:formatCode>
                <c:ptCount val="5"/>
                <c:pt idx="0">
                  <c:v>0.52370517928286853</c:v>
                </c:pt>
                <c:pt idx="1">
                  <c:v>0.47503320053120851</c:v>
                </c:pt>
                <c:pt idx="2">
                  <c:v>0.40026560424966801</c:v>
                </c:pt>
                <c:pt idx="3">
                  <c:v>0.19448871181938912</c:v>
                </c:pt>
                <c:pt idx="4">
                  <c:v>0.20332005312084994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6F-6D47-976B-CDF0F1DAFDC7}"/>
            </c:ext>
          </c:extLst>
        </c:ser>
        <c:ser>
          <c:idx val="1"/>
          <c:order val="1"/>
          <c:tx>
            <c:strRef>
              <c:f>Testen!$BQ$79</c:f>
              <c:strCache>
                <c:ptCount val="1"/>
                <c:pt idx="0">
                  <c:v>LSTM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Testen!$BQ$80:$BQ$84</c:f>
              <c:strCache>
                <c:ptCount val="5"/>
                <c:pt idx="0">
                  <c:v>Præd. stigning </c:v>
                </c:pt>
                <c:pt idx="1">
                  <c:v>Præd. fald </c:v>
                </c:pt>
                <c:pt idx="2">
                  <c:v>Forkert</c:v>
                </c:pt>
                <c:pt idx="3">
                  <c:v>Præd. stigning men faktisk fald </c:v>
                </c:pt>
                <c:pt idx="4">
                  <c:v>Præd. fald men faktisk stigning </c:v>
                </c:pt>
              </c:strCache>
            </c:strRef>
          </c:cat>
          <c:val>
            <c:numRef>
              <c:f>Testen!$BS$80:$BS$84</c:f>
              <c:numCache>
                <c:formatCode>0%</c:formatCode>
                <c:ptCount val="5"/>
                <c:pt idx="0">
                  <c:v>0.52609561752988043</c:v>
                </c:pt>
                <c:pt idx="1">
                  <c:v>0.47390438247011951</c:v>
                </c:pt>
                <c:pt idx="2">
                  <c:v>0.24289508632138115</c:v>
                </c:pt>
                <c:pt idx="3">
                  <c:v>0.11739707835325365</c:v>
                </c:pt>
                <c:pt idx="4">
                  <c:v>0.12430278884462151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6F-6D47-976B-CDF0F1DAFD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57177440"/>
        <c:axId val="1657168544"/>
      </c:barChart>
      <c:catAx>
        <c:axId val="165717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57168544"/>
        <c:crosses val="autoZero"/>
        <c:auto val="1"/>
        <c:lblAlgn val="ctr"/>
        <c:lblOffset val="100"/>
        <c:noMultiLvlLbl val="0"/>
      </c:catAx>
      <c:valAx>
        <c:axId val="1657168544"/>
        <c:scaling>
          <c:orientation val="minMax"/>
          <c:max val="0.5500000000000000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57177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346631671041116"/>
          <c:y val="8.856372120151651E-2"/>
          <c:w val="8.6333140943025272E-2"/>
          <c:h val="0.15620589093030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Testen!$CG$58</c:f>
              <c:strCache>
                <c:ptCount val="1"/>
                <c:pt idx="0">
                  <c:v>ARIMA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319-B44B-9320-BAB6C339ADB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319-B44B-9320-BAB6C339ADBB}"/>
              </c:ext>
            </c:extLst>
          </c:dPt>
          <c:cat>
            <c:strRef>
              <c:f>Testen!$CH$57:$CI$57</c:f>
              <c:strCache>
                <c:ptCount val="2"/>
                <c:pt idx="0">
                  <c:v>58,9 % korrekte</c:v>
                </c:pt>
                <c:pt idx="1">
                  <c:v>41,1 % forkerte</c:v>
                </c:pt>
              </c:strCache>
            </c:strRef>
          </c:cat>
          <c:val>
            <c:numRef>
              <c:f>Testen!$CH$58:$CI$58</c:f>
              <c:numCache>
                <c:formatCode>0.0%</c:formatCode>
                <c:ptCount val="2"/>
                <c:pt idx="0">
                  <c:v>0.59973439575033205</c:v>
                </c:pt>
                <c:pt idx="1">
                  <c:v>0.40026560424966801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F9-485E-8A71-DE3F64DD2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Testen!$CJ$58</c:f>
              <c:strCache>
                <c:ptCount val="1"/>
                <c:pt idx="0">
                  <c:v>LSTM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D45-514E-8D41-14B3F0FAB94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D45-514E-8D41-14B3F0FAB941}"/>
              </c:ext>
            </c:extLst>
          </c:dPt>
          <c:cat>
            <c:strRef>
              <c:f>Testen!$CK$57:$CL$57</c:f>
              <c:strCache>
                <c:ptCount val="2"/>
                <c:pt idx="0">
                  <c:v>75,8% korrekte</c:v>
                </c:pt>
                <c:pt idx="1">
                  <c:v>24,2 % forkerte</c:v>
                </c:pt>
              </c:strCache>
            </c:strRef>
          </c:cat>
          <c:val>
            <c:numRef>
              <c:f>Testen!$CK$58:$CL$58</c:f>
              <c:numCache>
                <c:formatCode>0.0%</c:formatCode>
                <c:ptCount val="2"/>
                <c:pt idx="0">
                  <c:v>0.75710491367861887</c:v>
                </c:pt>
                <c:pt idx="1">
                  <c:v>0.24289508632138115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73-4044-8BCD-112231F6B1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71</xdr:col>
      <xdr:colOff>903112</xdr:colOff>
      <xdr:row>70</xdr:row>
      <xdr:rowOff>81845</xdr:rowOff>
    </xdr:from>
    <xdr:to>
      <xdr:col>78</xdr:col>
      <xdr:colOff>254000</xdr:colOff>
      <xdr:row>84</xdr:row>
      <xdr:rowOff>59267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9EBFB89B-ECA0-F86D-783C-F30905C753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78</xdr:col>
      <xdr:colOff>992798</xdr:colOff>
      <xdr:row>70</xdr:row>
      <xdr:rowOff>130420</xdr:rowOff>
    </xdr:from>
    <xdr:to>
      <xdr:col>83</xdr:col>
      <xdr:colOff>374895</xdr:colOff>
      <xdr:row>84</xdr:row>
      <xdr:rowOff>138235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17DA9254-7884-045F-AC9A-94FA59C886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83</xdr:col>
      <xdr:colOff>870683</xdr:colOff>
      <xdr:row>70</xdr:row>
      <xdr:rowOff>142631</xdr:rowOff>
    </xdr:from>
    <xdr:to>
      <xdr:col>88</xdr:col>
      <xdr:colOff>313837</xdr:colOff>
      <xdr:row>84</xdr:row>
      <xdr:rowOff>150446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1B8BC9F8-7E15-4FEF-A1AA-40D2AF69D5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DA1A457-68BB-9B48-96D3-8BA339CF7BB0}" name="ARIMAForecast" displayName="ARIMAForecast" ref="A2:U755" totalsRowShown="0">
  <autoFilter ref="A2:U755" xr:uid="{BDA1A457-68BB-9B48-96D3-8BA339CF7BB0}"/>
  <sortState xmlns:xlrd2="http://schemas.microsoft.com/office/spreadsheetml/2017/richdata2" ref="A3:U755">
    <sortCondition ref="A2:A755"/>
  </sortState>
  <tableColumns count="21">
    <tableColumn id="1" xr3:uid="{220D2237-86E0-B64D-BC47-190AF2C1A939}" name="Date" dataDxfId="107"/>
    <tableColumn id="2" xr3:uid="{61DCD39C-A3BD-2F47-9956-F7DA3AED4F3F}" name="AAPL" dataDxfId="106"/>
    <tableColumn id="3" xr3:uid="{32DF09C1-BBC3-3649-BDF6-1CD32B7F2765}" name="MSFT" dataDxfId="105"/>
    <tableColumn id="4" xr3:uid="{3099E359-BC18-4348-93F0-9A1491321E17}" name="AMZN" dataDxfId="104"/>
    <tableColumn id="5" xr3:uid="{D982C88A-D26F-2249-924A-CCB95BBD9F12}" name="GOOGL" dataDxfId="103"/>
    <tableColumn id="6" xr3:uid="{2D1E796B-DEF3-8F4E-96CC-2653BAC82C3E}" name="BRK-B" dataDxfId="102"/>
    <tableColumn id="7" xr3:uid="{EB2D7654-866A-0844-A85C-F43635ADDE8B}" name="TSLA" dataDxfId="101"/>
    <tableColumn id="8" xr3:uid="{A764D315-B036-E74A-8985-F8BEB38F14DD}" name="NVDA" dataDxfId="100"/>
    <tableColumn id="9" xr3:uid="{CD72F337-F44F-134B-9FD6-156B5047498F}" name="GOOG" dataDxfId="99"/>
    <tableColumn id="10" xr3:uid="{A6F39F7E-CF84-2E46-B5D6-E2E65D0EC259}" name="UNH" dataDxfId="98"/>
    <tableColumn id="11" xr3:uid="{53EA3C4B-A1FE-3D4B-BA3B-2A270557A8E8}" name="JPM" dataDxfId="97"/>
    <tableColumn id="12" xr3:uid="{9E39F1C7-9224-DB42-8A9A-7C24666E123B}" name="AVGO" dataDxfId="96"/>
    <tableColumn id="13" xr3:uid="{C87B86C6-585D-434F-9800-D119D3F814A1}" name="V" dataDxfId="95"/>
    <tableColumn id="14" xr3:uid="{2895214A-4855-7B4C-B663-4FCB5BE712C8}" name="BAC" dataDxfId="94"/>
    <tableColumn id="15" xr3:uid="{7EE89F29-95C2-B946-9A77-2768FC23512F}" name="HD" dataDxfId="93"/>
    <tableColumn id="16" xr3:uid="{9690848C-CE0A-D34F-AD93-969E80347104}" name="MA" dataDxfId="92"/>
    <tableColumn id="17" xr3:uid="{CBE03FDE-10F1-984D-8A6F-29F74B4BF682}" name="MRK" dataDxfId="91"/>
    <tableColumn id="18" xr3:uid="{A074DCA9-2309-BD43-8D8E-DED96567B617}" name="ABBV" dataDxfId="90"/>
    <tableColumn id="19" xr3:uid="{5FF3E35B-F781-9949-8F76-0CE69C0A5E93}" name="LLY" dataDxfId="89"/>
    <tableColumn id="20" xr3:uid="{C5CF1FFB-062B-CE43-B9BF-2054167770A7}" name="UPS" dataDxfId="88"/>
    <tableColumn id="21" xr3:uid="{2309A458-BC71-7E4D-8722-99F370C19C3D}" name="CAT" dataDxfId="87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23C0B90-B19C-9F4A-B31D-FCF1871852CF}" name="FaktiskeKurser" displayName="FaktiskeKurser" ref="AU2:BO796" totalsRowShown="0" headerRowDxfId="86" dataDxfId="85">
  <autoFilter ref="AU2:BO796" xr:uid="{923C0B90-B19C-9F4A-B31D-FCF1871852CF}"/>
  <tableColumns count="21">
    <tableColumn id="1" xr3:uid="{E45D02B1-8D50-EE48-93D1-BE2127102015}" name="Date" dataDxfId="84"/>
    <tableColumn id="2" xr3:uid="{70446DCF-BE7D-AD47-970C-7B61D8D79CB4}" name="AAPL" dataDxfId="83"/>
    <tableColumn id="3" xr3:uid="{3981346E-D7C9-0047-823B-FF16B7DEA861}" name="MSFT" dataDxfId="82"/>
    <tableColumn id="4" xr3:uid="{4FE150EB-328A-D84A-841F-34C89E5008AD}" name="AMZN" dataDxfId="81"/>
    <tableColumn id="5" xr3:uid="{8EDD7966-43F7-FB47-9F87-6B9491068947}" name="GOOGL" dataDxfId="80"/>
    <tableColumn id="6" xr3:uid="{D8E06393-BC45-CC44-A6EF-B25D569548ED}" name="BRK-B" dataDxfId="79"/>
    <tableColumn id="7" xr3:uid="{396DA837-C19B-BA4C-B9FE-6D9C9217997D}" name="TSLA" dataDxfId="78"/>
    <tableColumn id="8" xr3:uid="{9F500EDA-D08F-D94A-B908-967927DD10F2}" name="NVDA" dataDxfId="77"/>
    <tableColumn id="9" xr3:uid="{B2FBB292-306F-1A49-953B-52A8F8978DFC}" name="GOOG" dataDxfId="76"/>
    <tableColumn id="10" xr3:uid="{C26A1A20-A678-924A-8F4B-CA5B78A56915}" name="UNH" dataDxfId="75"/>
    <tableColumn id="11" xr3:uid="{97052C1A-F009-C64D-A7D9-DCE526CE33A6}" name="JPM" dataDxfId="74"/>
    <tableColumn id="12" xr3:uid="{DF6377AD-FA95-F444-919F-DEFA7649E11C}" name="AVGO" dataDxfId="73"/>
    <tableColumn id="13" xr3:uid="{8ED604F5-47BA-D84D-891B-118D9FCFBE1F}" name="V" dataDxfId="72"/>
    <tableColumn id="14" xr3:uid="{0EB8CF2F-F681-5D49-85EE-55B7FD6B5620}" name="BAC" dataDxfId="71"/>
    <tableColumn id="15" xr3:uid="{92D23321-327D-D04E-9198-641A0B99DE94}" name="HD" dataDxfId="70"/>
    <tableColumn id="16" xr3:uid="{F2B195BE-734F-9243-B57C-623DBE578D62}" name="MA" dataDxfId="69"/>
    <tableColumn id="17" xr3:uid="{D98783EC-DBAA-A142-9197-CD7FB42D96FA}" name="MRK" dataDxfId="68"/>
    <tableColumn id="18" xr3:uid="{FB54E5D5-49D1-324D-B423-F08925AF4CFA}" name="ABBV" dataDxfId="67"/>
    <tableColumn id="19" xr3:uid="{7C0C73E7-876A-4E4F-8F12-FAB05D8F8D0C}" name="LLY" dataDxfId="66"/>
    <tableColumn id="20" xr3:uid="{CEFCC444-C95F-554A-AF02-4EA029CE54ED}" name="UPS" dataDxfId="65"/>
    <tableColumn id="21" xr3:uid="{7FAE5638-DEBD-714B-9180-BD5CE6E3C0FA}" name="CAT" dataDxfId="6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E218B54-004E-F249-AC48-549EE9B479C4}" name="Tabel3" displayName="Tabel3" ref="BQ2:CK27" totalsRowCount="1" headerRowDxfId="63">
  <autoFilter ref="BQ2:CK26" xr:uid="{4E218B54-004E-F249-AC48-549EE9B479C4}"/>
  <tableColumns count="21">
    <tableColumn id="1" xr3:uid="{D2792DE7-EB8E-DB4B-A552-B58E24F4769B}" name="Resultater" dataDxfId="62" totalsRowDxfId="61"/>
    <tableColumn id="2" xr3:uid="{0C605F72-EB55-574F-BA64-A446DE02843F}" name="AAPL" totalsRowDxfId="60"/>
    <tableColumn id="3" xr3:uid="{B68051AE-B092-1848-8F9C-E89FDB411B7B}" name="MSFT"/>
    <tableColumn id="4" xr3:uid="{B94B2F05-B5AB-744F-BFB9-4D8FE1E6B96A}" name="AMZN"/>
    <tableColumn id="5" xr3:uid="{CEB0517D-01D9-774E-8614-E4A3FC6EAD2F}" name="GOOGL"/>
    <tableColumn id="6" xr3:uid="{DF75E225-579D-3140-996C-BCA3B2E44F8B}" name="BRK-B"/>
    <tableColumn id="7" xr3:uid="{780F3751-BFC7-9242-BD78-4ED72727A57D}" name="TSLA"/>
    <tableColumn id="8" xr3:uid="{4B009A69-6516-FA44-994A-B6770A2D9A6F}" name="NVDA"/>
    <tableColumn id="9" xr3:uid="{492694F8-B979-854D-83FA-76005854F6FD}" name="GOOG"/>
    <tableColumn id="10" xr3:uid="{96D0FE31-2A1A-7B4D-A1B6-A1639D1B4677}" name="UNH"/>
    <tableColumn id="11" xr3:uid="{98A499F4-FC9B-9146-BE3C-48FB5CF087FC}" name="JPM"/>
    <tableColumn id="12" xr3:uid="{9AFD17C9-E57A-4D4C-A17F-8975F1F7A7C7}" name="AVGO"/>
    <tableColumn id="13" xr3:uid="{7D5B3F22-CC33-244F-8903-F0E74BAF5706}" name="V"/>
    <tableColumn id="14" xr3:uid="{3A02FE52-6B3B-314A-952C-8D1DCAEFAF4B}" name="BAC"/>
    <tableColumn id="15" xr3:uid="{E1087D52-CF36-5A4E-B07D-ECE12753C051}" name="HD"/>
    <tableColumn id="16" xr3:uid="{70143342-9FEC-2643-A988-434789C22F1B}" name="MA"/>
    <tableColumn id="17" xr3:uid="{A3F01822-C48C-EF45-A622-B8228155C546}" name="MRK"/>
    <tableColumn id="18" xr3:uid="{8FA89584-8BF7-704E-B515-7184D461D732}" name="ABBV"/>
    <tableColumn id="19" xr3:uid="{767812EB-0535-1044-B12A-0C06144D80B8}" name="LLY"/>
    <tableColumn id="20" xr3:uid="{CC29AE5A-57FB-5F4C-982E-AFA9BC5D4561}" name="UPS"/>
    <tableColumn id="21" xr3:uid="{D779ABC3-8A4B-4945-B41E-17A99A63788F}" name="CAT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A49A3CE-B681-AE4E-A82E-4ABC25A99C18}" name="Tabel4" displayName="Tabel4" ref="BQ31:CK54" totalsRowShown="0" headerRowDxfId="59">
  <autoFilter ref="BQ31:CK54" xr:uid="{0A49A3CE-B681-AE4E-A82E-4ABC25A99C18}"/>
  <tableColumns count="21">
    <tableColumn id="1" xr3:uid="{71B3B993-6107-DC4E-86A8-EBEC304153A3}" name="Resultater" dataDxfId="58"/>
    <tableColumn id="2" xr3:uid="{0FDB715D-95BC-B44E-83D7-2B0C0364B8EF}" name="AAPL"/>
    <tableColumn id="3" xr3:uid="{29F4AC04-A521-F546-A328-AABD24A6BB12}" name="MSFT"/>
    <tableColumn id="4" xr3:uid="{F75DA08A-D5C6-A840-8A43-986ABAB888CA}" name="AMZN"/>
    <tableColumn id="5" xr3:uid="{F76C9747-D2C6-424D-8EBF-08EE81FC15A3}" name="GOOGL"/>
    <tableColumn id="6" xr3:uid="{E607A6A2-C23E-694B-80D4-77CC3B7B2CE9}" name="BRK-B"/>
    <tableColumn id="7" xr3:uid="{FD33193F-78A7-504A-A83D-59BEA48562B3}" name="TSLA"/>
    <tableColumn id="8" xr3:uid="{C2B35AC4-9C42-0441-A389-87B6099A1F5F}" name="NVDA"/>
    <tableColumn id="9" xr3:uid="{E7DF9063-74C5-634C-831E-B9B62420B78E}" name="GOOG"/>
    <tableColumn id="10" xr3:uid="{21E3E063-4529-FF44-94FA-2CF98EB8741E}" name="UNH"/>
    <tableColumn id="11" xr3:uid="{AC1572E9-59AB-834A-A885-74C4BCA09D3F}" name="JPM"/>
    <tableColumn id="12" xr3:uid="{96DFD4E8-67C7-A44A-9A4E-305293CD3091}" name="AVGO"/>
    <tableColumn id="13" xr3:uid="{47AA88CF-3138-E244-A0B4-062265C26D78}" name="V"/>
    <tableColumn id="14" xr3:uid="{A75D740E-3AAE-7148-9ACD-634312316FF7}" name="BAC"/>
    <tableColumn id="15" xr3:uid="{8F162254-F0FB-E846-A9BC-8D1E60FAD327}" name="HD"/>
    <tableColumn id="16" xr3:uid="{3E3EB4D1-607C-414F-BB2A-19D0381B0E3E}" name="MA"/>
    <tableColumn id="17" xr3:uid="{61E33C07-4E02-B547-9891-A0764F43C039}" name="MRK"/>
    <tableColumn id="18" xr3:uid="{4988D341-A54C-694B-A886-31B3B0906EAD}" name="ABBV"/>
    <tableColumn id="19" xr3:uid="{9E1E1854-DCE6-264C-BD91-20677ED456B6}" name="LLY"/>
    <tableColumn id="20" xr3:uid="{F5D16E63-B5E1-5B42-A494-975E386EE3C3}" name="UPS"/>
    <tableColumn id="21" xr3:uid="{39D932E8-377D-124B-BE97-A45DAFD5E05D}" name="CAT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2E0A491-3122-DC4C-AC3A-55696A4F808A}" name="Tabel5" displayName="Tabel5" ref="BQ57:BX59" totalsRowShown="0">
  <autoFilter ref="BQ57:BX59" xr:uid="{42E0A491-3122-DC4C-AC3A-55696A4F808A}"/>
  <tableColumns count="8">
    <tableColumn id="1" xr3:uid="{CB6AAF59-831D-C445-A7FA-D160F8D9BE8E}" name="Total"/>
    <tableColumn id="2" xr3:uid="{2B5F199F-E728-0445-9A7A-B943DFB4333A}" name="Rigtige ud af 15060" dataDxfId="57">
      <calculatedColumnFormula>SUM(BR44:CK44)</calculatedColumnFormula>
    </tableColumn>
    <tableColumn id="3" xr3:uid="{6632E643-D801-AA42-AE8F-FECAB9E4F3BE}" name="Rigtige Procent" dataDxfId="56" dataCellStyle="Procent">
      <calculatedColumnFormula>BR58/15060</calculatedColumnFormula>
    </tableColumn>
    <tableColumn id="5" xr3:uid="{F388F161-845F-BF44-9E4A-BCDEC424351D}" name="% forkert" dataDxfId="55" dataCellStyle="Procent">
      <calculatedColumnFormula>Tabel5[[#This Row],[Forkerte ]]/15060</calculatedColumnFormula>
    </tableColumn>
    <tableColumn id="6" xr3:uid="{FF1993B8-6176-774E-9EC4-BD1618AC23DA}" name="Forkerte " dataDxfId="54">
      <calculatedColumnFormula>SUM(BR51:CK51)</calculatedColumnFormula>
    </tableColumn>
    <tableColumn id="7" xr3:uid="{65219614-D5C5-5543-BBBE-B4C37DDBD2E8}" name="Kolonne1"/>
    <tableColumn id="8" xr3:uid="{99994644-6763-6649-A7BC-7B8DD3B2B3E4}" name="Kolonne2" dataDxfId="53">
      <calculatedColumnFormula>Tabel5[[#This Row],[Rigtige ud af 15060]]+Tabel5[[#This Row],[Forkerte ]]</calculatedColumnFormula>
    </tableColumn>
    <tableColumn id="9" xr3:uid="{1DCFF0EE-F030-6F47-BB6F-DC6DC9C3C17C}" name="Kolonne3" dataDxfId="52">
      <calculatedColumnFormula>753*20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10E1D25-8500-D149-A1E5-189C60382883}" name="Tabel7" displayName="Tabel7" ref="BQ65:CK69" totalsRowShown="0" headerRowDxfId="51">
  <autoFilter ref="BQ65:CK69" xr:uid="{D10E1D25-8500-D149-A1E5-189C60382883}"/>
  <tableColumns count="21">
    <tableColumn id="1" xr3:uid="{60B0E5D3-F5FB-5C45-8BCD-F649C22DBBCE}" name="Varians"/>
    <tableColumn id="2" xr3:uid="{177C6656-9C20-924D-8950-02CA8EF29DF7}" name="AAPL" dataDxfId="50">
      <calculatedColumnFormula>_xlfn.VAR.S(ARIMAForecast[AAPL])</calculatedColumnFormula>
    </tableColumn>
    <tableColumn id="3" xr3:uid="{FDB2D500-1762-D14A-B079-E8B2E43501BE}" name="MSFT"/>
    <tableColumn id="4" xr3:uid="{3D7887C7-AAF5-704C-827E-016581381F51}" name="AMZN"/>
    <tableColumn id="5" xr3:uid="{5725EDD0-742B-7D4A-B6C4-57F8990E68BE}" name="GOOGL"/>
    <tableColumn id="6" xr3:uid="{213B1271-41C4-0D44-8A64-11D751625274}" name="BRK-B"/>
    <tableColumn id="7" xr3:uid="{6C6A736D-6321-4849-82BC-B294DFB4ABDB}" name="TSLA"/>
    <tableColumn id="8" xr3:uid="{D0AF02DF-1C74-7543-8A21-9B4F2D5EB883}" name="NVDA"/>
    <tableColumn id="9" xr3:uid="{5DE2B04D-F94D-B54F-94E1-18C679D13B8D}" name="GOOG"/>
    <tableColumn id="10" xr3:uid="{02BC08EC-ED76-5847-AC29-19D24F786C73}" name="UNH"/>
    <tableColumn id="11" xr3:uid="{F9B40707-FA56-574F-B65E-3AD5E6AF8921}" name="JPM"/>
    <tableColumn id="12" xr3:uid="{73681DBD-E7BD-9847-8B7C-9817CC50091D}" name="AVGO"/>
    <tableColumn id="13" xr3:uid="{5C61662A-B59E-684F-9756-0E5C6C3B8D18}" name="V"/>
    <tableColumn id="14" xr3:uid="{067B7FBD-8C14-DC4D-A33F-BBCCCB3AD1FC}" name="BAC"/>
    <tableColumn id="15" xr3:uid="{C1213DA0-E007-1342-8502-0299DBF20FF2}" name="HD"/>
    <tableColumn id="16" xr3:uid="{8440DE80-709C-594A-AF56-123195C8A38B}" name="MA"/>
    <tableColumn id="17" xr3:uid="{016D51D0-82D3-0243-9DB1-2765B4C019DD}" name="MRK"/>
    <tableColumn id="18" xr3:uid="{411235A4-ED11-104F-AD94-CB8170C441C5}" name="ABBV"/>
    <tableColumn id="19" xr3:uid="{1053D050-E35F-A448-B5C4-89D489FF7112}" name="LLY"/>
    <tableColumn id="20" xr3:uid="{21948434-0639-984B-B8EE-9A1B36CA94D1}" name="UPS"/>
    <tableColumn id="21" xr3:uid="{B4D34DB4-9441-3E49-81AD-0ABD27E3B875}" name="CAT" dataDxfId="49">
      <calculatedColumnFormula>_xlfn.VAR.S(ARIMAForecast[CAT])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F5ADE5B-4E96-4384-9C0C-ABD7F2EDCC39}" name="Tabel6" displayName="Tabel6" ref="X2:AR755" totalsRowShown="0" headerRowDxfId="48">
  <autoFilter ref="X2:AR755" xr:uid="{FF5ADE5B-4E96-4384-9C0C-ABD7F2EDCC39}"/>
  <tableColumns count="21">
    <tableColumn id="1" xr3:uid="{AE7AA2C5-B2D7-403F-8A71-2E0CE20C722B}" name="Date" dataDxfId="47"/>
    <tableColumn id="2" xr3:uid="{1787E7F9-D7DF-4D4C-86DD-2D125EF69D2D}" name="AAPL" dataDxfId="46">
      <calculatedColumnFormula>Data!Y3-Data!Y2</calculatedColumnFormula>
    </tableColumn>
    <tableColumn id="3" xr3:uid="{03850121-9F8C-4F71-84DF-24799F834529}" name="MSFT" dataDxfId="45">
      <calculatedColumnFormula>Data!Z3-Data!Z2</calculatedColumnFormula>
    </tableColumn>
    <tableColumn id="4" xr3:uid="{7A7B5F19-383F-4A06-8001-33CB5446F83C}" name="AMZN" dataDxfId="44">
      <calculatedColumnFormula>Data!AA3-Data!AA2</calculatedColumnFormula>
    </tableColumn>
    <tableColumn id="5" xr3:uid="{6055E1EC-0442-4C33-A739-F21B62F48148}" name="GOOGL" dataDxfId="43">
      <calculatedColumnFormula>Data!AB3-Data!AB2</calculatedColumnFormula>
    </tableColumn>
    <tableColumn id="6" xr3:uid="{73105092-FFA5-403A-A23B-DBBB61B2D680}" name="BRK-B" dataDxfId="42">
      <calculatedColumnFormula>Data!AC3-Data!AC2</calculatedColumnFormula>
    </tableColumn>
    <tableColumn id="7" xr3:uid="{B33ACCA1-59C1-471A-A493-341F7D874524}" name="TSLA" dataDxfId="41">
      <calculatedColumnFormula>Data!AD3-Data!AD2</calculatedColumnFormula>
    </tableColumn>
    <tableColumn id="8" xr3:uid="{EE7BC6AD-532A-42C5-AEDD-1D238A81B0D4}" name="NVDA" dataDxfId="40">
      <calculatedColumnFormula>Data!AE3-Data!AE2</calculatedColumnFormula>
    </tableColumn>
    <tableColumn id="9" xr3:uid="{E623FDF6-F741-4DCD-BD8B-CE2E7066BD94}" name="GOOG" dataDxfId="39">
      <calculatedColumnFormula>Data!AF3-Data!AF2</calculatedColumnFormula>
    </tableColumn>
    <tableColumn id="10" xr3:uid="{DD8A2482-9E5E-4B82-A68B-01F482C5BDAD}" name="UNH" dataDxfId="38">
      <calculatedColumnFormula>Data!AG3-Data!AG2</calculatedColumnFormula>
    </tableColumn>
    <tableColumn id="11" xr3:uid="{77280847-C005-419D-9684-95918BD700A0}" name="JPM" dataDxfId="37">
      <calculatedColumnFormula>Data!AH3-Data!AH2</calculatedColumnFormula>
    </tableColumn>
    <tableColumn id="12" xr3:uid="{85F97DBF-3F55-4F13-81DC-B41AD460A817}" name="AVGO" dataDxfId="36">
      <calculatedColumnFormula>Data!AI3-Data!AI2</calculatedColumnFormula>
    </tableColumn>
    <tableColumn id="13" xr3:uid="{D06CDFD8-527D-41A8-BAF8-1282EB2C1204}" name="V" dataDxfId="35">
      <calculatedColumnFormula>Data!AJ3-Data!AJ2</calculatedColumnFormula>
    </tableColumn>
    <tableColumn id="14" xr3:uid="{DBD6FA3B-AC5D-416F-A403-7A46BC8D5F7E}" name="BAC" dataDxfId="34">
      <calculatedColumnFormula>Data!AK3-Data!AK2</calculatedColumnFormula>
    </tableColumn>
    <tableColumn id="15" xr3:uid="{B31ACD98-6DC7-4540-96AB-92FD401415EF}" name="HD" dataDxfId="33">
      <calculatedColumnFormula>Data!AL3-Data!AL2</calculatedColumnFormula>
    </tableColumn>
    <tableColumn id="16" xr3:uid="{130106A0-EBA4-4348-AB6F-5D3F63473049}" name="MA" dataDxfId="32">
      <calculatedColumnFormula>Data!AM3-Data!AM2</calculatedColumnFormula>
    </tableColumn>
    <tableColumn id="17" xr3:uid="{64F0523C-C46C-4BC1-AA31-D0019902181B}" name="MRK" dataDxfId="31">
      <calculatedColumnFormula>Data!AN3-Data!AN2</calculatedColumnFormula>
    </tableColumn>
    <tableColumn id="18" xr3:uid="{498409F8-9A2A-44BD-8238-C60D420F8B63}" name="ABBV" dataDxfId="30">
      <calculatedColumnFormula>Data!AO3-Data!AO2</calculatedColumnFormula>
    </tableColumn>
    <tableColumn id="19" xr3:uid="{7DC1C377-DBA0-40E3-B8F9-F8A3B748C71B}" name="LLY" dataDxfId="29">
      <calculatedColumnFormula>Data!AP3-Data!AP2</calculatedColumnFormula>
    </tableColumn>
    <tableColumn id="20" xr3:uid="{733C7EFE-CBDD-4BC2-9604-0FA3E49CAF3F}" name="UPS" dataDxfId="28">
      <calculatedColumnFormula>Data!AQ3-Data!AQ2</calculatedColumnFormula>
    </tableColumn>
    <tableColumn id="21" xr3:uid="{807AADC2-AEEF-4002-B6BC-12B7BD56FC42}" name="CAT" dataDxfId="27">
      <calculatedColumnFormula>Data!AR3-Data!AR2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A267738-1AED-4BC2-88BC-EC8745600171}" name="Tabel8" displayName="Tabel8" ref="A2:U755" totalsRowShown="0" headerRowDxfId="26" tableBorderDxfId="25">
  <autoFilter ref="A2:U755" xr:uid="{EA267738-1AED-4BC2-88BC-EC8745600171}"/>
  <tableColumns count="21">
    <tableColumn id="1" xr3:uid="{64F23798-0B74-49EE-8A5A-96048A80A03D}" name="Date" dataDxfId="24"/>
    <tableColumn id="2" xr3:uid="{38595835-2B21-484A-9DF3-1D58616C1DF8}" name="AAPL" dataDxfId="23">
      <calculatedColumnFormula>ARIMAForecast[[#This Row],[AAPL]]-FaktiskeKurser[[#This Row],[AAPL]]</calculatedColumnFormula>
    </tableColumn>
    <tableColumn id="3" xr3:uid="{D8401C08-4936-4477-BD85-3094D7173E65}" name="MSFT" dataDxfId="22">
      <calculatedColumnFormula>ARIMAForecast[[#This Row],[MSFT]]-Data!C2</calculatedColumnFormula>
    </tableColumn>
    <tableColumn id="4" xr3:uid="{22DDDEB1-9435-475A-A736-18150D4A93C0}" name="AMZN" dataDxfId="21">
      <calculatedColumnFormula>ARIMAForecast[[#This Row],[AMZN]]-Data!D2</calculatedColumnFormula>
    </tableColumn>
    <tableColumn id="5" xr3:uid="{319FA4A3-34CB-4359-A8D0-62EAEB9DDFBE}" name="GOOGL" dataDxfId="20">
      <calculatedColumnFormula>ARIMAForecast[[#This Row],[GOOGL]]-Data!E2</calculatedColumnFormula>
    </tableColumn>
    <tableColumn id="6" xr3:uid="{1A3DE125-189C-4190-84CD-5AC7D0962320}" name="BRK-B" dataDxfId="19">
      <calculatedColumnFormula>ARIMAForecast[[#This Row],[BRK-B]]-Data!F2</calculatedColumnFormula>
    </tableColumn>
    <tableColumn id="7" xr3:uid="{9B597233-01EA-46F1-9766-FE0B62C768DD}" name="TSLA" dataDxfId="18">
      <calculatedColumnFormula>ARIMAForecast[[#This Row],[TSLA]]-Data!G2</calculatedColumnFormula>
    </tableColumn>
    <tableColumn id="8" xr3:uid="{EBE77095-1381-457E-BDA5-7D25BFC9F3BF}" name="NVDA" dataDxfId="17">
      <calculatedColumnFormula>ARIMAForecast[[#This Row],[NVDA]]-Data!H2</calculatedColumnFormula>
    </tableColumn>
    <tableColumn id="9" xr3:uid="{C555A38C-C9C2-4800-9B7A-847D096169C9}" name="GOOG" dataDxfId="16">
      <calculatedColumnFormula>ARIMAForecast[[#This Row],[GOOG]]-Data!I2</calculatedColumnFormula>
    </tableColumn>
    <tableColumn id="10" xr3:uid="{933EDD2E-AF7E-45C1-A898-E9669333B692}" name="UNH" dataDxfId="15">
      <calculatedColumnFormula>ARIMAForecast[[#This Row],[UNH]]-Data!J2</calculatedColumnFormula>
    </tableColumn>
    <tableColumn id="11" xr3:uid="{523894A3-DE2E-4C6E-BFFF-05CC860F7383}" name="JPM" dataDxfId="14">
      <calculatedColumnFormula>ARIMAForecast[[#This Row],[JPM]]-Data!K2</calculatedColumnFormula>
    </tableColumn>
    <tableColumn id="12" xr3:uid="{039D08DB-5E41-4F89-8A09-7020399B6F7D}" name="AVGO" dataDxfId="13">
      <calculatedColumnFormula>ARIMAForecast[[#This Row],[AVGO]]-Data!L2</calculatedColumnFormula>
    </tableColumn>
    <tableColumn id="13" xr3:uid="{263CCD39-8013-4CB9-9703-724F6599182B}" name="V" dataDxfId="12">
      <calculatedColumnFormula>ARIMAForecast[[#This Row],[V]]-Data!M2</calculatedColumnFormula>
    </tableColumn>
    <tableColumn id="14" xr3:uid="{505083C8-DCE6-4D36-AC62-B28274DAD8AB}" name="BAC" dataDxfId="11">
      <calculatedColumnFormula>ARIMAForecast[[#This Row],[BAC]]-Data!N2</calculatedColumnFormula>
    </tableColumn>
    <tableColumn id="15" xr3:uid="{DCC4CC0C-DA18-42D8-8EAE-9F9210C81C7D}" name="HD" dataDxfId="10">
      <calculatedColumnFormula>ARIMAForecast[[#This Row],[HD]]-Data!O2</calculatedColumnFormula>
    </tableColumn>
    <tableColumn id="16" xr3:uid="{6B6281F7-5D62-4399-946E-2128DE8D6686}" name="MA" dataDxfId="9">
      <calculatedColumnFormula>ARIMAForecast[[#This Row],[MA]]-Data!P2</calculatedColumnFormula>
    </tableColumn>
    <tableColumn id="17" xr3:uid="{845B7F9A-5C8F-464A-8BE6-3B3D5DB6642D}" name="MRK" dataDxfId="8">
      <calculatedColumnFormula>ARIMAForecast[[#This Row],[MRK]]-Data!Q2</calculatedColumnFormula>
    </tableColumn>
    <tableColumn id="18" xr3:uid="{91DD6647-1764-47EA-BE25-37DEBF05B3FA}" name="ABBV" dataDxfId="7">
      <calculatedColumnFormula>ARIMAForecast[[#This Row],[ABBV]]-Data!R2</calculatedColumnFormula>
    </tableColumn>
    <tableColumn id="19" xr3:uid="{FEED6C38-556B-4A57-9A42-3FA9464AC6B3}" name="LLY" dataDxfId="6">
      <calculatedColumnFormula>ARIMAForecast[[#This Row],[LLY]]-Data!S2</calculatedColumnFormula>
    </tableColumn>
    <tableColumn id="20" xr3:uid="{B80E7C4B-14AA-4D14-89CB-A72764CE57A7}" name="UPS" dataDxfId="5">
      <calculatedColumnFormula>ARIMAForecast[[#This Row],[UPS]]-Data!T2</calculatedColumnFormula>
    </tableColumn>
    <tableColumn id="21" xr3:uid="{E1EEC369-B16D-4DEE-A3B8-641E1641F072}" name="CAT" dataDxfId="4">
      <calculatedColumnFormula>ARIMAForecast[[#This Row],[CAT]]-Data!U2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7F48331E-617F-45F8-B4F5-2E0797AFB63F}" name="Tabel9" displayName="Tabel9" ref="CN2:CV22" totalsRowShown="0">
  <autoFilter ref="CN2:CV22" xr:uid="{7F48331E-617F-45F8-B4F5-2E0797AFB63F}"/>
  <sortState xmlns:xlrd2="http://schemas.microsoft.com/office/spreadsheetml/2017/richdata2" ref="CN3:CV22">
    <sortCondition ref="CN2:CN22"/>
  </sortState>
  <tableColumns count="9">
    <tableColumn id="8" xr3:uid="{017BBB45-0024-4EEE-9DB2-574CB8FCE496}" name="Sektor" dataDxfId="3"/>
    <tableColumn id="9" xr3:uid="{3D01950C-6CCF-48C4-9BFE-C4B66F5653C8}" name="Name" dataDxfId="2"/>
    <tableColumn id="1" xr3:uid="{50EA2AB5-426A-48E6-B860-300D06EF1E90}" name="Varians"/>
    <tableColumn id="2" xr3:uid="{CB18F0ED-FFA9-436A-99CE-D6C843B42FE4}" name="ARIMA"/>
    <tableColumn id="3" xr3:uid="{D5236792-C064-4983-AC1E-0F06806F3D7D}" name="LSTM"/>
    <tableColumn id="4" xr3:uid="{C7C83DF6-E00B-4C1E-BF58-1F1291B0555A}" name="Faktisk"/>
    <tableColumn id="5" xr3:uid="{4684067A-2D0D-45EC-8E6E-5F63C6C18E96}" name="Diff ARIMA" dataDxfId="1" dataCellStyle="Procent">
      <calculatedColumnFormula>(CQ3-CS3)/Tabel9[[#This Row],[Faktisk]]</calculatedColumnFormula>
    </tableColumn>
    <tableColumn id="6" xr3:uid="{7A5F66CA-869B-459A-9C91-84726CA4DB67}" name="Diff LSTM" dataDxfId="0" dataCellStyle="Procent">
      <calculatedColumnFormula>(CR3-CS3)/Tabel9[[#This Row],[Faktisk]]</calculatedColumnFormula>
    </tableColumn>
    <tableColumn id="7" xr3:uid="{CB334F18-397A-4A70-804C-AD3253AED65A}" name="DiffADiff">
      <calculatedColumnFormula>ABS(CT3)-ABS(CU3)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9.xml"/><Relationship Id="rId3" Type="http://schemas.openxmlformats.org/officeDocument/2006/relationships/table" Target="../tables/table4.xml"/><Relationship Id="rId7" Type="http://schemas.openxmlformats.org/officeDocument/2006/relationships/table" Target="../tables/table8.xml"/><Relationship Id="rId2" Type="http://schemas.openxmlformats.org/officeDocument/2006/relationships/table" Target="../tables/table3.xml"/><Relationship Id="rId1" Type="http://schemas.openxmlformats.org/officeDocument/2006/relationships/drawing" Target="../drawings/drawing1.xml"/><Relationship Id="rId6" Type="http://schemas.openxmlformats.org/officeDocument/2006/relationships/table" Target="../tables/table7.xml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DFF7B-01E1-8F46-84A9-087DF9419698}">
  <dimension ref="A1:BO8881"/>
  <sheetViews>
    <sheetView topLeftCell="AB1" workbookViewId="0">
      <selection activeCell="AV3" sqref="AV3"/>
    </sheetView>
  </sheetViews>
  <sheetFormatPr defaultColWidth="10.6640625" defaultRowHeight="15.5" x14ac:dyDescent="0.35"/>
  <cols>
    <col min="47" max="47" width="13" customWidth="1"/>
    <col min="48" max="68" width="8.83203125"/>
  </cols>
  <sheetData>
    <row r="1" spans="1:67" x14ac:dyDescent="0.35">
      <c r="A1" s="38" t="s">
        <v>21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X1" s="38" t="s">
        <v>22</v>
      </c>
      <c r="Y1" s="38"/>
      <c r="Z1" s="38"/>
      <c r="AA1" s="38"/>
      <c r="AB1" s="38"/>
      <c r="AC1" s="38"/>
      <c r="AD1" s="38"/>
      <c r="AE1" s="38"/>
      <c r="AF1" s="38"/>
      <c r="AG1" s="38"/>
      <c r="AH1" s="38"/>
      <c r="AI1" s="38"/>
      <c r="AJ1" s="38"/>
      <c r="AK1" s="38"/>
      <c r="AL1" s="38"/>
      <c r="AM1" s="38"/>
      <c r="AN1" s="38"/>
      <c r="AO1" s="38"/>
      <c r="AP1" s="38"/>
      <c r="AQ1" s="38"/>
      <c r="AR1" s="38"/>
      <c r="AT1" s="8"/>
      <c r="AU1" s="38" t="s">
        <v>23</v>
      </c>
      <c r="AV1" s="38"/>
      <c r="AW1" s="38"/>
      <c r="AX1" s="38"/>
      <c r="AY1" s="38"/>
      <c r="AZ1" s="38"/>
      <c r="BA1" s="38"/>
      <c r="BB1" s="38"/>
      <c r="BC1" s="38"/>
      <c r="BD1" s="38"/>
      <c r="BE1" s="38"/>
      <c r="BF1" s="38"/>
      <c r="BG1" s="38"/>
      <c r="BH1" s="38"/>
      <c r="BI1" s="38"/>
      <c r="BJ1" s="38"/>
      <c r="BK1" s="38"/>
      <c r="BL1" s="38"/>
      <c r="BM1" s="38"/>
      <c r="BN1" s="38"/>
      <c r="BO1" s="38"/>
    </row>
    <row r="2" spans="1:67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X2" s="7" t="s">
        <v>0</v>
      </c>
      <c r="Y2" s="7" t="s">
        <v>1</v>
      </c>
      <c r="Z2" s="7" t="s">
        <v>2</v>
      </c>
      <c r="AA2" s="7" t="s">
        <v>3</v>
      </c>
      <c r="AB2" s="7" t="s">
        <v>4</v>
      </c>
      <c r="AC2" s="7" t="s">
        <v>5</v>
      </c>
      <c r="AD2" s="7" t="s">
        <v>6</v>
      </c>
      <c r="AE2" s="7" t="s">
        <v>7</v>
      </c>
      <c r="AF2" s="7" t="s">
        <v>8</v>
      </c>
      <c r="AG2" s="7" t="s">
        <v>9</v>
      </c>
      <c r="AH2" s="7" t="s">
        <v>10</v>
      </c>
      <c r="AI2" s="7" t="s">
        <v>11</v>
      </c>
      <c r="AJ2" s="7" t="s">
        <v>12</v>
      </c>
      <c r="AK2" s="7" t="s">
        <v>13</v>
      </c>
      <c r="AL2" s="7" t="s">
        <v>14</v>
      </c>
      <c r="AM2" s="7" t="s">
        <v>15</v>
      </c>
      <c r="AN2" s="7" t="s">
        <v>16</v>
      </c>
      <c r="AO2" s="7" t="s">
        <v>17</v>
      </c>
      <c r="AP2" s="7" t="s">
        <v>18</v>
      </c>
      <c r="AQ2" s="7" t="s">
        <v>19</v>
      </c>
      <c r="AR2" s="7" t="s">
        <v>20</v>
      </c>
      <c r="AU2" t="s">
        <v>0</v>
      </c>
      <c r="AV2" t="s">
        <v>1</v>
      </c>
      <c r="AW2" t="s">
        <v>2</v>
      </c>
      <c r="AX2" t="s">
        <v>3</v>
      </c>
      <c r="AY2" t="s">
        <v>4</v>
      </c>
      <c r="AZ2" t="s">
        <v>5</v>
      </c>
      <c r="BA2" t="s">
        <v>6</v>
      </c>
      <c r="BB2" t="s">
        <v>7</v>
      </c>
      <c r="BC2" t="s">
        <v>8</v>
      </c>
      <c r="BD2" t="s">
        <v>9</v>
      </c>
      <c r="BE2" t="s">
        <v>10</v>
      </c>
      <c r="BF2" t="s">
        <v>11</v>
      </c>
      <c r="BG2" t="s">
        <v>12</v>
      </c>
      <c r="BH2" t="s">
        <v>13</v>
      </c>
      <c r="BI2" t="s">
        <v>14</v>
      </c>
      <c r="BJ2" t="s">
        <v>15</v>
      </c>
      <c r="BK2" t="s">
        <v>16</v>
      </c>
      <c r="BL2" t="s">
        <v>17</v>
      </c>
      <c r="BM2" t="s">
        <v>18</v>
      </c>
      <c r="BN2" t="s">
        <v>19</v>
      </c>
      <c r="BO2" t="s">
        <v>20</v>
      </c>
    </row>
    <row r="3" spans="1:67" x14ac:dyDescent="0.35">
      <c r="A3" s="1">
        <v>43832</v>
      </c>
      <c r="B3" s="2">
        <v>73.708291552468793</v>
      </c>
      <c r="C3" s="2">
        <v>157.598762085206</v>
      </c>
      <c r="D3" s="2">
        <v>92.271352041538293</v>
      </c>
      <c r="E3" s="2">
        <v>66.969219829482896</v>
      </c>
      <c r="F3" s="2">
        <v>226.61487499894599</v>
      </c>
      <c r="G3" s="2">
        <v>27.805750906996401</v>
      </c>
      <c r="H3" s="2">
        <v>58.613427634521301</v>
      </c>
      <c r="I3" s="2">
        <v>66.847097999216402</v>
      </c>
      <c r="J3" s="2">
        <v>293.40902778222801</v>
      </c>
      <c r="K3" s="2">
        <v>139.50281858427499</v>
      </c>
      <c r="L3" s="2">
        <v>317.17116169913402</v>
      </c>
      <c r="M3" s="2">
        <v>188.11388944422899</v>
      </c>
      <c r="N3" s="2">
        <v>35.183807595955102</v>
      </c>
      <c r="O3" s="2">
        <v>218.93328848760601</v>
      </c>
      <c r="P3" s="2">
        <v>298.89302425514398</v>
      </c>
      <c r="Q3" s="2">
        <v>86.754321673631495</v>
      </c>
      <c r="R3" s="2">
        <v>88.673420231045895</v>
      </c>
      <c r="S3" s="2">
        <v>131.36548855155399</v>
      </c>
      <c r="T3" s="2">
        <v>117.186020249873</v>
      </c>
      <c r="U3" s="2">
        <v>147.45618886048101</v>
      </c>
      <c r="X3" s="3">
        <v>43832</v>
      </c>
      <c r="Y3">
        <v>74.870565729999996</v>
      </c>
      <c r="Z3">
        <v>160.41651049999999</v>
      </c>
      <c r="AA3">
        <v>94.517097710000002</v>
      </c>
      <c r="AB3">
        <v>68.288651569999999</v>
      </c>
      <c r="AC3">
        <v>228.1531052</v>
      </c>
      <c r="AD3">
        <v>28.531455560000001</v>
      </c>
      <c r="AE3">
        <v>59.958578090000003</v>
      </c>
      <c r="AF3">
        <v>68.306539279999996</v>
      </c>
      <c r="AG3">
        <v>292.74819830000001</v>
      </c>
      <c r="AH3">
        <v>140.99974109999999</v>
      </c>
      <c r="AI3">
        <v>321.36615619999998</v>
      </c>
      <c r="AJ3">
        <v>190.32026949999999</v>
      </c>
      <c r="AK3">
        <v>35.586628640000001</v>
      </c>
      <c r="AL3">
        <v>219.61033800000001</v>
      </c>
      <c r="AM3">
        <v>302.65769419999998</v>
      </c>
      <c r="AN3">
        <v>87.655676349999993</v>
      </c>
      <c r="AO3">
        <v>89.399096990000004</v>
      </c>
      <c r="AP3">
        <v>132.2002487</v>
      </c>
      <c r="AQ3">
        <v>116.71904670000001</v>
      </c>
      <c r="AR3">
        <v>150.01528880000001</v>
      </c>
      <c r="AT3" s="1"/>
      <c r="AU3" s="1">
        <v>43830</v>
      </c>
      <c r="AV3" s="2">
        <v>73.412497999999999</v>
      </c>
      <c r="AW3" s="2">
        <v>157.699997</v>
      </c>
      <c r="AX3" s="2">
        <v>92.391998000000001</v>
      </c>
      <c r="AY3" s="2">
        <v>66.969498000000002</v>
      </c>
      <c r="AZ3" s="2">
        <v>226.5</v>
      </c>
      <c r="BA3" s="2">
        <v>27.888666000000001</v>
      </c>
      <c r="BB3" s="2">
        <v>58.825001</v>
      </c>
      <c r="BC3" s="2">
        <v>66.850998000000004</v>
      </c>
      <c r="BD3" s="2">
        <v>293.98001099999999</v>
      </c>
      <c r="BE3" s="2">
        <v>139.39999399999999</v>
      </c>
      <c r="BF3" s="2">
        <v>316.01998900000001</v>
      </c>
      <c r="BG3" s="2">
        <v>187.89999399999999</v>
      </c>
      <c r="BH3" s="2">
        <v>35.220001000000003</v>
      </c>
      <c r="BI3" s="2">
        <v>218.38000500000001</v>
      </c>
      <c r="BJ3" s="2">
        <v>298.58999599999999</v>
      </c>
      <c r="BK3" s="2">
        <v>86.784347999999994</v>
      </c>
      <c r="BL3" s="2">
        <v>88.540001000000004</v>
      </c>
      <c r="BM3" s="2">
        <v>131.429993</v>
      </c>
      <c r="BN3" s="2">
        <v>117.05999799999999</v>
      </c>
      <c r="BO3" s="2">
        <v>147.679993</v>
      </c>
    </row>
    <row r="4" spans="1:67" x14ac:dyDescent="0.35">
      <c r="A4" s="1">
        <v>43833</v>
      </c>
      <c r="B4" s="2">
        <v>75.2978829786787</v>
      </c>
      <c r="C4" s="2">
        <v>160.10787219879199</v>
      </c>
      <c r="D4" s="2">
        <v>95.027166055723598</v>
      </c>
      <c r="E4" s="2">
        <v>68.392617934298997</v>
      </c>
      <c r="F4" s="2">
        <v>227.968061450308</v>
      </c>
      <c r="G4" s="2">
        <v>28.601721378164498</v>
      </c>
      <c r="H4" s="2">
        <v>59.968013617510401</v>
      </c>
      <c r="I4" s="2">
        <v>68.331214417715501</v>
      </c>
      <c r="J4" s="2">
        <v>293.05623412346802</v>
      </c>
      <c r="K4" s="2">
        <v>140.97905977148</v>
      </c>
      <c r="L4" s="2">
        <v>322.60667752039802</v>
      </c>
      <c r="M4" s="2">
        <v>191.01558083971699</v>
      </c>
      <c r="N4" s="2">
        <v>35.645582898889899</v>
      </c>
      <c r="O4" s="2">
        <v>219.90581992409801</v>
      </c>
      <c r="P4" s="2">
        <v>303.33864564109399</v>
      </c>
      <c r="Q4" s="2">
        <v>87.799590929119702</v>
      </c>
      <c r="R4" s="2">
        <v>89.535648023357098</v>
      </c>
      <c r="S4" s="2">
        <v>132.13934771239801</v>
      </c>
      <c r="T4" s="2">
        <v>116.599659315016</v>
      </c>
      <c r="U4" s="2">
        <v>150.43533525583001</v>
      </c>
      <c r="V4" s="2"/>
      <c r="X4" s="3">
        <v>43833</v>
      </c>
      <c r="Y4">
        <v>74.573891900000007</v>
      </c>
      <c r="Z4">
        <v>158.59614160000001</v>
      </c>
      <c r="AA4">
        <v>93.886168319999996</v>
      </c>
      <c r="AB4">
        <v>68.019395180000004</v>
      </c>
      <c r="AC4">
        <v>226.45777949999999</v>
      </c>
      <c r="AD4">
        <v>29.364568859999999</v>
      </c>
      <c r="AE4">
        <v>58.991350679999996</v>
      </c>
      <c r="AF4">
        <v>67.994565870000002</v>
      </c>
      <c r="AG4">
        <v>290.13352229999998</v>
      </c>
      <c r="AH4">
        <v>138.61604800000001</v>
      </c>
      <c r="AI4">
        <v>316.43292810000003</v>
      </c>
      <c r="AJ4">
        <v>189.63134869999999</v>
      </c>
      <c r="AK4">
        <v>34.947242959999997</v>
      </c>
      <c r="AL4">
        <v>219.095349</v>
      </c>
      <c r="AM4">
        <v>301.0737747</v>
      </c>
      <c r="AN4">
        <v>87.165043150000002</v>
      </c>
      <c r="AO4">
        <v>88.623299070000002</v>
      </c>
      <c r="AP4">
        <v>131.68751639999999</v>
      </c>
      <c r="AQ4">
        <v>116.6736853</v>
      </c>
      <c r="AR4">
        <v>148.8813366</v>
      </c>
      <c r="AT4" s="1"/>
      <c r="AU4" s="1">
        <v>43832</v>
      </c>
      <c r="AV4" s="2">
        <v>75.087502000000001</v>
      </c>
      <c r="AW4" s="2">
        <v>160.61999499999999</v>
      </c>
      <c r="AX4" s="2">
        <v>94.900497000000001</v>
      </c>
      <c r="AY4" s="2">
        <v>68.433998000000003</v>
      </c>
      <c r="AZ4" s="2">
        <v>228.38999899999999</v>
      </c>
      <c r="BA4" s="2">
        <v>28.684000000000001</v>
      </c>
      <c r="BB4" s="2">
        <v>59.977500999999997</v>
      </c>
      <c r="BC4" s="2">
        <v>68.368499999999997</v>
      </c>
      <c r="BD4" s="2">
        <v>292.5</v>
      </c>
      <c r="BE4" s="2">
        <v>141.08999600000001</v>
      </c>
      <c r="BF4" s="2">
        <v>322.39001500000001</v>
      </c>
      <c r="BG4" s="2">
        <v>191.11999499999999</v>
      </c>
      <c r="BH4" s="2">
        <v>35.639999000000003</v>
      </c>
      <c r="BI4" s="2">
        <v>219.66000399999999</v>
      </c>
      <c r="BJ4" s="2">
        <v>303.39001500000001</v>
      </c>
      <c r="BK4" s="2">
        <v>87.824425000000005</v>
      </c>
      <c r="BL4" s="2">
        <v>89.550003000000004</v>
      </c>
      <c r="BM4" s="2">
        <v>132.21000699999999</v>
      </c>
      <c r="BN4" s="2">
        <v>116.790001</v>
      </c>
      <c r="BO4" s="2">
        <v>150.529999</v>
      </c>
    </row>
    <row r="5" spans="1:67" x14ac:dyDescent="0.35">
      <c r="A5" s="1">
        <v>43836</v>
      </c>
      <c r="B5" s="2">
        <v>74.465830275276105</v>
      </c>
      <c r="C5" s="2">
        <v>158.91046729122499</v>
      </c>
      <c r="D5" s="2">
        <v>93.784113797323997</v>
      </c>
      <c r="E5" s="2">
        <v>68.027102235649295</v>
      </c>
      <c r="F5" s="2">
        <v>226.21081533625701</v>
      </c>
      <c r="G5" s="2">
        <v>29.571631954730201</v>
      </c>
      <c r="H5" s="2">
        <v>59.296028834505101</v>
      </c>
      <c r="I5" s="2">
        <v>67.987974264225997</v>
      </c>
      <c r="J5" s="2">
        <v>289.39875419788899</v>
      </c>
      <c r="K5" s="2">
        <v>138.37526483849601</v>
      </c>
      <c r="L5" s="2">
        <v>314.09753753145401</v>
      </c>
      <c r="M5" s="2">
        <v>189.65030306374501</v>
      </c>
      <c r="N5" s="2">
        <v>34.959767644904403</v>
      </c>
      <c r="O5" s="2">
        <v>219.14237825743101</v>
      </c>
      <c r="P5" s="2">
        <v>300.69694135878802</v>
      </c>
      <c r="Q5" s="2">
        <v>87.003429262308401</v>
      </c>
      <c r="R5" s="2">
        <v>88.761553947431594</v>
      </c>
      <c r="S5" s="2">
        <v>132.07413397122301</v>
      </c>
      <c r="T5" s="2">
        <v>116.31889372531801</v>
      </c>
      <c r="U5" s="2">
        <v>148.65485271339799</v>
      </c>
      <c r="X5" s="3">
        <v>43836</v>
      </c>
      <c r="Y5">
        <v>74.896005950000003</v>
      </c>
      <c r="Z5">
        <v>159.2167322</v>
      </c>
      <c r="AA5">
        <v>94.994135720000003</v>
      </c>
      <c r="AB5">
        <v>69.725277719999994</v>
      </c>
      <c r="AC5">
        <v>227.10830780000001</v>
      </c>
      <c r="AD5">
        <v>30.022573560000001</v>
      </c>
      <c r="AE5">
        <v>59.370085809999999</v>
      </c>
      <c r="AF5">
        <v>69.657005909999995</v>
      </c>
      <c r="AG5">
        <v>291.22216509999998</v>
      </c>
      <c r="AH5">
        <v>138.17230960000001</v>
      </c>
      <c r="AI5">
        <v>313.84020270000002</v>
      </c>
      <c r="AJ5">
        <v>189.09716169999999</v>
      </c>
      <c r="AK5">
        <v>34.826520469999998</v>
      </c>
      <c r="AL5">
        <v>220.0055189</v>
      </c>
      <c r="AM5">
        <v>301.15313839999999</v>
      </c>
      <c r="AN5">
        <v>87.424936900000006</v>
      </c>
      <c r="AO5">
        <v>89.359280060000003</v>
      </c>
      <c r="AP5">
        <v>132.26052060000001</v>
      </c>
      <c r="AQ5">
        <v>116.1480133</v>
      </c>
      <c r="AR5">
        <v>148.33893879999999</v>
      </c>
      <c r="AT5" s="1"/>
      <c r="AU5" s="1">
        <v>43833</v>
      </c>
      <c r="AV5" s="2">
        <v>74.357498000000007</v>
      </c>
      <c r="AW5" s="2">
        <v>158.61999499999999</v>
      </c>
      <c r="AX5" s="2">
        <v>93.748497</v>
      </c>
      <c r="AY5" s="2">
        <v>68.075996000000004</v>
      </c>
      <c r="AZ5" s="2">
        <v>226.179993</v>
      </c>
      <c r="BA5" s="2">
        <v>29.533999999999999</v>
      </c>
      <c r="BB5" s="2">
        <v>59.017502</v>
      </c>
      <c r="BC5" s="2">
        <v>68.032996999999995</v>
      </c>
      <c r="BD5" s="2">
        <v>289.540009</v>
      </c>
      <c r="BE5" s="2">
        <v>138.33999600000001</v>
      </c>
      <c r="BF5" s="2">
        <v>314.19000199999999</v>
      </c>
      <c r="BG5" s="2">
        <v>189.60000600000001</v>
      </c>
      <c r="BH5" s="2">
        <v>34.900002000000001</v>
      </c>
      <c r="BI5" s="2">
        <v>218.929993</v>
      </c>
      <c r="BJ5" s="2">
        <v>300.42999300000002</v>
      </c>
      <c r="BK5" s="2">
        <v>87.070610000000002</v>
      </c>
      <c r="BL5" s="2">
        <v>88.699996999999996</v>
      </c>
      <c r="BM5" s="2">
        <v>131.770004</v>
      </c>
      <c r="BN5" s="2">
        <v>116.720001</v>
      </c>
      <c r="BO5" s="2">
        <v>148.44000199999999</v>
      </c>
    </row>
    <row r="6" spans="1:67" x14ac:dyDescent="0.35">
      <c r="A6" s="1">
        <v>43837</v>
      </c>
      <c r="B6" s="2">
        <v>75.024556340776599</v>
      </c>
      <c r="C6" s="2">
        <v>159.72075198457199</v>
      </c>
      <c r="D6" s="2">
        <v>95.346660186157905</v>
      </c>
      <c r="E6" s="2">
        <v>69.972445414935194</v>
      </c>
      <c r="F6" s="2">
        <v>227.27359303097501</v>
      </c>
      <c r="G6" s="2">
        <v>30.125777317700798</v>
      </c>
      <c r="H6" s="2">
        <v>59.212779140815798</v>
      </c>
      <c r="I6" s="2">
        <v>69.774977202636506</v>
      </c>
      <c r="J6" s="2">
        <v>291.16273940900402</v>
      </c>
      <c r="K6" s="2">
        <v>138.47021857125799</v>
      </c>
      <c r="L6" s="2">
        <v>314.59454663547803</v>
      </c>
      <c r="M6" s="2">
        <v>189.450970537323</v>
      </c>
      <c r="N6" s="2">
        <v>34.889149111037398</v>
      </c>
      <c r="O6" s="2">
        <v>220.54072022675399</v>
      </c>
      <c r="P6" s="2">
        <v>301.45387327683102</v>
      </c>
      <c r="Q6" s="2">
        <v>87.401687780060598</v>
      </c>
      <c r="R6" s="2">
        <v>89.556520908354003</v>
      </c>
      <c r="S6" s="2">
        <v>132.598335179532</v>
      </c>
      <c r="T6" s="2">
        <v>115.916157803991</v>
      </c>
      <c r="U6" s="2">
        <v>148.35369974042999</v>
      </c>
      <c r="X6" s="3">
        <v>43837</v>
      </c>
      <c r="Y6">
        <v>74.697779620000006</v>
      </c>
      <c r="Z6">
        <v>157.61296659999999</v>
      </c>
      <c r="AA6">
        <v>95.332309600000002</v>
      </c>
      <c r="AB6">
        <v>69.666245590000003</v>
      </c>
      <c r="AC6">
        <v>226.15532809999999</v>
      </c>
      <c r="AD6">
        <v>31.015153569999999</v>
      </c>
      <c r="AE6">
        <v>60.050589590000001</v>
      </c>
      <c r="AF6">
        <v>69.640722199999999</v>
      </c>
      <c r="AG6">
        <v>290.08549649999998</v>
      </c>
      <c r="AH6">
        <v>136.12708000000001</v>
      </c>
      <c r="AI6">
        <v>312.66523260000002</v>
      </c>
      <c r="AJ6">
        <v>188.61134269999999</v>
      </c>
      <c r="AK6">
        <v>34.630730560000003</v>
      </c>
      <c r="AL6">
        <v>218.7743562</v>
      </c>
      <c r="AM6">
        <v>300.42051370000001</v>
      </c>
      <c r="AN6">
        <v>85.547947690000001</v>
      </c>
      <c r="AO6">
        <v>88.785951949999998</v>
      </c>
      <c r="AP6">
        <v>132.50214800000001</v>
      </c>
      <c r="AQ6">
        <v>115.93424659999999</v>
      </c>
      <c r="AR6">
        <v>146.79217310000001</v>
      </c>
      <c r="AT6" s="1"/>
      <c r="AU6" s="1">
        <v>43836</v>
      </c>
      <c r="AV6" s="2">
        <v>74.949996999999996</v>
      </c>
      <c r="AW6" s="2">
        <v>159.029999</v>
      </c>
      <c r="AX6" s="2">
        <v>95.143996999999999</v>
      </c>
      <c r="AY6" s="2">
        <v>69.890502999999995</v>
      </c>
      <c r="AZ6" s="2">
        <v>226.990005</v>
      </c>
      <c r="BA6" s="2">
        <v>30.102667</v>
      </c>
      <c r="BB6" s="2">
        <v>59.264999000000003</v>
      </c>
      <c r="BC6" s="2">
        <v>69.710503000000003</v>
      </c>
      <c r="BD6" s="2">
        <v>291.54998799999998</v>
      </c>
      <c r="BE6" s="2">
        <v>138.229996</v>
      </c>
      <c r="BF6" s="2">
        <v>313.72000100000002</v>
      </c>
      <c r="BG6" s="2">
        <v>189.19000199999999</v>
      </c>
      <c r="BH6" s="2">
        <v>34.849997999999999</v>
      </c>
      <c r="BI6" s="2">
        <v>219.96000699999999</v>
      </c>
      <c r="BJ6" s="2">
        <v>301.23001099999999</v>
      </c>
      <c r="BK6" s="2">
        <v>87.442749000000006</v>
      </c>
      <c r="BL6" s="2">
        <v>89.400002000000001</v>
      </c>
      <c r="BM6" s="2">
        <v>132.259995</v>
      </c>
      <c r="BN6" s="2">
        <v>116.199997</v>
      </c>
      <c r="BO6" s="2">
        <v>148.33999600000001</v>
      </c>
    </row>
    <row r="7" spans="1:67" x14ac:dyDescent="0.35">
      <c r="A7" s="1">
        <v>43838</v>
      </c>
      <c r="B7" s="2">
        <v>74.192223591240406</v>
      </c>
      <c r="C7" s="2">
        <v>157.488604152726</v>
      </c>
      <c r="D7" s="2">
        <v>95.355731330843994</v>
      </c>
      <c r="E7" s="2">
        <v>69.540284761770195</v>
      </c>
      <c r="F7" s="2">
        <v>225.92453174009799</v>
      </c>
      <c r="G7" s="2">
        <v>31.130482611028899</v>
      </c>
      <c r="H7" s="2">
        <v>60.166463183009903</v>
      </c>
      <c r="I7" s="2">
        <v>69.452405241609299</v>
      </c>
      <c r="J7" s="2">
        <v>290.59256745393901</v>
      </c>
      <c r="K7" s="2">
        <v>136.055710717295</v>
      </c>
      <c r="L7" s="2">
        <v>312.54131042851299</v>
      </c>
      <c r="M7" s="2">
        <v>188.89742766619901</v>
      </c>
      <c r="N7" s="2">
        <v>34.541510623404903</v>
      </c>
      <c r="O7" s="2">
        <v>218.90199621189899</v>
      </c>
      <c r="P7" s="2">
        <v>300.53970969481901</v>
      </c>
      <c r="Q7" s="2">
        <v>85.336863878726305</v>
      </c>
      <c r="R7" s="2">
        <v>88.827856855228703</v>
      </c>
      <c r="S7" s="2">
        <v>132.70686172882699</v>
      </c>
      <c r="T7" s="2">
        <v>116.055649773327</v>
      </c>
      <c r="U7" s="2">
        <v>146.365988982522</v>
      </c>
      <c r="X7" s="3">
        <v>43838</v>
      </c>
      <c r="Y7">
        <v>75.639265309999999</v>
      </c>
      <c r="Z7">
        <v>159.89255660000001</v>
      </c>
      <c r="AA7">
        <v>94.697552849999994</v>
      </c>
      <c r="AB7">
        <v>70.275424439999995</v>
      </c>
      <c r="AC7">
        <v>226.1490302</v>
      </c>
      <c r="AD7">
        <v>32.479620820000001</v>
      </c>
      <c r="AE7">
        <v>60.174807649999998</v>
      </c>
      <c r="AF7">
        <v>70.238639539999994</v>
      </c>
      <c r="AG7">
        <v>294.55447240000001</v>
      </c>
      <c r="AH7">
        <v>136.91881470000001</v>
      </c>
      <c r="AI7">
        <v>309.92497040000001</v>
      </c>
      <c r="AJ7">
        <v>191.11769949999999</v>
      </c>
      <c r="AK7">
        <v>34.929770849999997</v>
      </c>
      <c r="AL7">
        <v>221.29697100000001</v>
      </c>
      <c r="AM7">
        <v>304.34288930000002</v>
      </c>
      <c r="AN7">
        <v>84.597342650000002</v>
      </c>
      <c r="AO7">
        <v>89.497555629999994</v>
      </c>
      <c r="AP7">
        <v>133.66219709999999</v>
      </c>
      <c r="AQ7">
        <v>116.6778766</v>
      </c>
      <c r="AR7">
        <v>147.5548278</v>
      </c>
      <c r="AT7" s="1"/>
      <c r="AU7" s="1">
        <v>43837</v>
      </c>
      <c r="AV7" s="2">
        <v>74.597504000000001</v>
      </c>
      <c r="AW7" s="2">
        <v>157.58000200000001</v>
      </c>
      <c r="AX7" s="2">
        <v>95.343001999999998</v>
      </c>
      <c r="AY7" s="2">
        <v>69.755500999999995</v>
      </c>
      <c r="AZ7" s="2">
        <v>225.91999799999999</v>
      </c>
      <c r="BA7" s="2">
        <v>31.270665999999999</v>
      </c>
      <c r="BB7" s="2">
        <v>59.982498</v>
      </c>
      <c r="BC7" s="2">
        <v>69.667000000000002</v>
      </c>
      <c r="BD7" s="2">
        <v>289.790009</v>
      </c>
      <c r="BE7" s="2">
        <v>135.88000500000001</v>
      </c>
      <c r="BF7" s="2">
        <v>312.64001500000001</v>
      </c>
      <c r="BG7" s="2">
        <v>188.69000199999999</v>
      </c>
      <c r="BH7" s="2">
        <v>34.619999</v>
      </c>
      <c r="BI7" s="2">
        <v>218.520004</v>
      </c>
      <c r="BJ7" s="2">
        <v>300.209991</v>
      </c>
      <c r="BK7" s="2">
        <v>85.114502000000002</v>
      </c>
      <c r="BL7" s="2">
        <v>88.889999000000003</v>
      </c>
      <c r="BM7" s="2">
        <v>132.509995</v>
      </c>
      <c r="BN7" s="2">
        <v>116</v>
      </c>
      <c r="BO7" s="2">
        <v>146.38000500000001</v>
      </c>
    </row>
    <row r="8" spans="1:67" x14ac:dyDescent="0.35">
      <c r="A8" s="1">
        <v>43839</v>
      </c>
      <c r="B8" s="2">
        <v>75.931339167635898</v>
      </c>
      <c r="C8" s="2">
        <v>159.73019101266101</v>
      </c>
      <c r="D8" s="2">
        <v>94.692785138775903</v>
      </c>
      <c r="E8" s="2">
        <v>70.231675143011699</v>
      </c>
      <c r="F8" s="2">
        <v>225.86141909355899</v>
      </c>
      <c r="G8" s="2">
        <v>32.696043371088201</v>
      </c>
      <c r="H8" s="2">
        <v>60.361134133152099</v>
      </c>
      <c r="I8" s="2">
        <v>70.181373504035605</v>
      </c>
      <c r="J8" s="2">
        <v>296.003898797668</v>
      </c>
      <c r="K8" s="2">
        <v>137.00407625698</v>
      </c>
      <c r="L8" s="2">
        <v>309.31200691812501</v>
      </c>
      <c r="M8" s="2">
        <v>191.769075738429</v>
      </c>
      <c r="N8" s="2">
        <v>34.976032411615797</v>
      </c>
      <c r="O8" s="2">
        <v>222.14000808909501</v>
      </c>
      <c r="P8" s="2">
        <v>305.05536667437201</v>
      </c>
      <c r="Q8" s="2">
        <v>84.901739313743604</v>
      </c>
      <c r="R8" s="2">
        <v>89.713824708128996</v>
      </c>
      <c r="S8" s="2">
        <v>133.70522831488501</v>
      </c>
      <c r="T8" s="2">
        <v>116.66566866807</v>
      </c>
      <c r="U8" s="2">
        <v>147.64878618168299</v>
      </c>
      <c r="X8" s="3">
        <v>43839</v>
      </c>
      <c r="Y8">
        <v>77.198055339999996</v>
      </c>
      <c r="Z8">
        <v>161.9294496</v>
      </c>
      <c r="AA8">
        <v>95.010034529999999</v>
      </c>
      <c r="AB8">
        <v>70.942577279999995</v>
      </c>
      <c r="AC8">
        <v>228.24838360000001</v>
      </c>
      <c r="AD8">
        <v>32.230138320000002</v>
      </c>
      <c r="AE8">
        <v>60.830977439999998</v>
      </c>
      <c r="AF8">
        <v>70.963102050000003</v>
      </c>
      <c r="AG8">
        <v>294.49716960000001</v>
      </c>
      <c r="AH8">
        <v>137.47983289999999</v>
      </c>
      <c r="AI8">
        <v>306.7796457</v>
      </c>
      <c r="AJ8">
        <v>192.95770690000001</v>
      </c>
      <c r="AK8">
        <v>35.043328680000002</v>
      </c>
      <c r="AL8">
        <v>224.67936209999999</v>
      </c>
      <c r="AM8">
        <v>308.52039050000002</v>
      </c>
      <c r="AN8">
        <v>85.173732659999999</v>
      </c>
      <c r="AO8">
        <v>90.172344370000005</v>
      </c>
      <c r="AP8">
        <v>135.85387410000001</v>
      </c>
      <c r="AQ8">
        <v>116.9611051</v>
      </c>
      <c r="AR8">
        <v>147.42084819999999</v>
      </c>
      <c r="AT8" s="1"/>
      <c r="AU8" s="1">
        <v>43838</v>
      </c>
      <c r="AV8" s="2">
        <v>75.797500999999997</v>
      </c>
      <c r="AW8" s="2">
        <v>160.08999600000001</v>
      </c>
      <c r="AX8" s="2">
        <v>94.598502999999994</v>
      </c>
      <c r="AY8" s="2">
        <v>70.251998999999998</v>
      </c>
      <c r="AZ8" s="2">
        <v>225.990005</v>
      </c>
      <c r="BA8" s="2">
        <v>32.809334</v>
      </c>
      <c r="BB8" s="2">
        <v>60.095001000000003</v>
      </c>
      <c r="BC8" s="2">
        <v>70.216003000000001</v>
      </c>
      <c r="BD8" s="2">
        <v>295.89999399999999</v>
      </c>
      <c r="BE8" s="2">
        <v>136.94000199999999</v>
      </c>
      <c r="BF8" s="2">
        <v>308.73998999999998</v>
      </c>
      <c r="BG8" s="2">
        <v>191.91999799999999</v>
      </c>
      <c r="BH8" s="2">
        <v>34.970001000000003</v>
      </c>
      <c r="BI8" s="2">
        <v>221.78999300000001</v>
      </c>
      <c r="BJ8" s="2">
        <v>305.10000600000001</v>
      </c>
      <c r="BK8" s="2">
        <v>84.541984999999997</v>
      </c>
      <c r="BL8" s="2">
        <v>89.519997000000004</v>
      </c>
      <c r="BM8" s="2">
        <v>133.71000699999999</v>
      </c>
      <c r="BN8" s="2">
        <v>116.660004</v>
      </c>
      <c r="BO8" s="2">
        <v>147.679993</v>
      </c>
    </row>
    <row r="9" spans="1:67" x14ac:dyDescent="0.35">
      <c r="A9" s="1">
        <v>43840</v>
      </c>
      <c r="B9" s="2">
        <v>77.748559979839698</v>
      </c>
      <c r="C9" s="2">
        <v>162.1861310278</v>
      </c>
      <c r="D9" s="2">
        <v>94.966531527565706</v>
      </c>
      <c r="E9" s="2">
        <v>70.930253830224501</v>
      </c>
      <c r="F9" s="2">
        <v>228.527381426923</v>
      </c>
      <c r="G9" s="2">
        <v>32.138977499954997</v>
      </c>
      <c r="H9" s="2">
        <v>60.784610954825503</v>
      </c>
      <c r="I9" s="2">
        <v>70.927576838071801</v>
      </c>
      <c r="J9" s="2">
        <v>293.93066832833102</v>
      </c>
      <c r="K9" s="2">
        <v>137.434335048299</v>
      </c>
      <c r="L9" s="2">
        <v>307.36502905067601</v>
      </c>
      <c r="M9" s="2">
        <v>193.002620278134</v>
      </c>
      <c r="N9" s="2">
        <v>35.095667734301699</v>
      </c>
      <c r="O9" s="2">
        <v>225.46899081386599</v>
      </c>
      <c r="P9" s="2">
        <v>308.833369733984</v>
      </c>
      <c r="Q9" s="2">
        <v>85.090931324048896</v>
      </c>
      <c r="R9" s="2">
        <v>90.141963347231794</v>
      </c>
      <c r="S9" s="2">
        <v>135.640414581013</v>
      </c>
      <c r="T9" s="2">
        <v>116.60051684642799</v>
      </c>
      <c r="U9" s="2">
        <v>147.59555019610701</v>
      </c>
      <c r="X9" s="3">
        <v>43840</v>
      </c>
      <c r="Y9">
        <v>77.622193530000004</v>
      </c>
      <c r="Z9">
        <v>161.3347004</v>
      </c>
      <c r="AA9">
        <v>94.275875959999993</v>
      </c>
      <c r="AB9">
        <v>71.481678349999996</v>
      </c>
      <c r="AC9">
        <v>226.8882486</v>
      </c>
      <c r="AD9">
        <v>31.908700889999999</v>
      </c>
      <c r="AE9">
        <v>61.196503020000002</v>
      </c>
      <c r="AF9">
        <v>71.524829479999994</v>
      </c>
      <c r="AG9">
        <v>295.0939654</v>
      </c>
      <c r="AH9">
        <v>136.2623179</v>
      </c>
      <c r="AI9">
        <v>301.24811019999999</v>
      </c>
      <c r="AJ9">
        <v>193.76261059999999</v>
      </c>
      <c r="AK9">
        <v>34.761708499999997</v>
      </c>
      <c r="AL9">
        <v>224.40785080000001</v>
      </c>
      <c r="AM9">
        <v>310.79702509999998</v>
      </c>
      <c r="AN9">
        <v>85.444460090000007</v>
      </c>
      <c r="AO9">
        <v>88.965890740000006</v>
      </c>
      <c r="AP9">
        <v>137.93417550000001</v>
      </c>
      <c r="AQ9">
        <v>115.8953525</v>
      </c>
      <c r="AR9">
        <v>146.38745729999999</v>
      </c>
      <c r="AT9" s="1"/>
      <c r="AU9" s="1">
        <v>43839</v>
      </c>
      <c r="AV9" s="2">
        <v>77.407500999999996</v>
      </c>
      <c r="AW9" s="2">
        <v>162.08999600000001</v>
      </c>
      <c r="AX9" s="2">
        <v>95.052498</v>
      </c>
      <c r="AY9" s="2">
        <v>70.989502000000002</v>
      </c>
      <c r="AZ9" s="2">
        <v>228.64999399999999</v>
      </c>
      <c r="BA9" s="2">
        <v>32.089333000000003</v>
      </c>
      <c r="BB9" s="2">
        <v>60.755001</v>
      </c>
      <c r="BC9" s="2">
        <v>70.991501</v>
      </c>
      <c r="BD9" s="2">
        <v>294.22000100000002</v>
      </c>
      <c r="BE9" s="2">
        <v>137.44000199999999</v>
      </c>
      <c r="BF9" s="2">
        <v>306.26001000000002</v>
      </c>
      <c r="BG9" s="2">
        <v>193.25</v>
      </c>
      <c r="BH9" s="2">
        <v>35.029998999999997</v>
      </c>
      <c r="BI9" s="2">
        <v>225.19000199999999</v>
      </c>
      <c r="BJ9" s="2">
        <v>309.10000600000001</v>
      </c>
      <c r="BK9" s="2">
        <v>85.286263000000005</v>
      </c>
      <c r="BL9" s="2">
        <v>90.209998999999996</v>
      </c>
      <c r="BM9" s="2">
        <v>135.91999799999999</v>
      </c>
      <c r="BN9" s="2">
        <v>116.93</v>
      </c>
      <c r="BO9" s="2">
        <v>147.30999800000001</v>
      </c>
    </row>
    <row r="10" spans="1:67" x14ac:dyDescent="0.35">
      <c r="A10" s="1">
        <v>43843</v>
      </c>
      <c r="B10" s="2">
        <v>77.729976949761806</v>
      </c>
      <c r="C10" s="2">
        <v>162.00669011631001</v>
      </c>
      <c r="D10" s="2">
        <v>94.311989642713201</v>
      </c>
      <c r="E10" s="2">
        <v>71.374826067404797</v>
      </c>
      <c r="F10" s="2">
        <v>226.878775513862</v>
      </c>
      <c r="G10" s="2">
        <v>32.0177467114137</v>
      </c>
      <c r="H10" s="2">
        <v>61.464507045893797</v>
      </c>
      <c r="I10" s="2">
        <v>71.438173368709798</v>
      </c>
      <c r="J10" s="2">
        <v>296.09408836351298</v>
      </c>
      <c r="K10" s="2">
        <v>136.229284568362</v>
      </c>
      <c r="L10" s="2">
        <v>299.61874256786598</v>
      </c>
      <c r="M10" s="2">
        <v>193.70532982401701</v>
      </c>
      <c r="N10" s="2">
        <v>34.774251254721499</v>
      </c>
      <c r="O10" s="2">
        <v>224.583365052609</v>
      </c>
      <c r="P10" s="2">
        <v>310.87998730018398</v>
      </c>
      <c r="Q10" s="2">
        <v>85.562918697844694</v>
      </c>
      <c r="R10" s="2">
        <v>89.099550616085907</v>
      </c>
      <c r="S10" s="2">
        <v>138.04513230676</v>
      </c>
      <c r="T10" s="2">
        <v>115.546602612946</v>
      </c>
      <c r="U10" s="2">
        <v>145.73728609255201</v>
      </c>
      <c r="X10" s="3">
        <v>43843</v>
      </c>
      <c r="Y10">
        <v>79.025065069999997</v>
      </c>
      <c r="Z10">
        <v>163.12829740000001</v>
      </c>
      <c r="AA10">
        <v>94.52887072</v>
      </c>
      <c r="AB10">
        <v>72.005964800000001</v>
      </c>
      <c r="AC10">
        <v>228.2318401</v>
      </c>
      <c r="AD10">
        <v>34.326202100000003</v>
      </c>
      <c r="AE10">
        <v>62.827917329999998</v>
      </c>
      <c r="AF10">
        <v>72.005991519999995</v>
      </c>
      <c r="AG10">
        <v>286.34414240000001</v>
      </c>
      <c r="AH10">
        <v>137.16801709999999</v>
      </c>
      <c r="AI10">
        <v>301.32878369999997</v>
      </c>
      <c r="AJ10">
        <v>194.95327130000001</v>
      </c>
      <c r="AK10">
        <v>35.026002630000001</v>
      </c>
      <c r="AL10">
        <v>223.52513930000001</v>
      </c>
      <c r="AM10">
        <v>314.62574549999999</v>
      </c>
      <c r="AN10">
        <v>85.359579120000006</v>
      </c>
      <c r="AO10">
        <v>88.42039115</v>
      </c>
      <c r="AP10">
        <v>138.93399460000001</v>
      </c>
      <c r="AQ10">
        <v>116.70981860000001</v>
      </c>
      <c r="AR10">
        <v>146.84498500000001</v>
      </c>
      <c r="AT10" s="1"/>
      <c r="AU10" s="1">
        <v>43840</v>
      </c>
      <c r="AV10" s="2">
        <v>77.582497000000004</v>
      </c>
      <c r="AW10" s="2">
        <v>161.33999600000001</v>
      </c>
      <c r="AX10" s="2">
        <v>94.157996999999995</v>
      </c>
      <c r="AY10" s="2">
        <v>71.447997999999998</v>
      </c>
      <c r="AZ10" s="2">
        <v>226.61999499999999</v>
      </c>
      <c r="BA10" s="2">
        <v>31.876667000000001</v>
      </c>
      <c r="BB10" s="2">
        <v>61.080002</v>
      </c>
      <c r="BC10" s="2">
        <v>71.486503999999996</v>
      </c>
      <c r="BD10" s="2">
        <v>295.13000499999998</v>
      </c>
      <c r="BE10" s="2">
        <v>136.070007</v>
      </c>
      <c r="BF10" s="2">
        <v>299.22000100000002</v>
      </c>
      <c r="BG10" s="2">
        <v>193.770004</v>
      </c>
      <c r="BH10" s="2">
        <v>34.740001999999997</v>
      </c>
      <c r="BI10" s="2">
        <v>224.220001</v>
      </c>
      <c r="BJ10" s="2">
        <v>311.17001299999998</v>
      </c>
      <c r="BK10" s="2">
        <v>85.429389999999998</v>
      </c>
      <c r="BL10" s="2">
        <v>89.059997999999993</v>
      </c>
      <c r="BM10" s="2">
        <v>138</v>
      </c>
      <c r="BN10" s="2">
        <v>115.870003</v>
      </c>
      <c r="BO10" s="2">
        <v>146.13000500000001</v>
      </c>
    </row>
    <row r="11" spans="1:67" x14ac:dyDescent="0.35">
      <c r="A11" s="1">
        <v>43844</v>
      </c>
      <c r="B11" s="2">
        <v>79.440037428405702</v>
      </c>
      <c r="C11" s="2">
        <v>163.12885579669199</v>
      </c>
      <c r="D11" s="2">
        <v>94.665122325056998</v>
      </c>
      <c r="E11" s="2">
        <v>71.900266186086697</v>
      </c>
      <c r="F11" s="2">
        <v>228.70188561753099</v>
      </c>
      <c r="G11" s="2">
        <v>34.990972829373597</v>
      </c>
      <c r="H11" s="2">
        <v>63.208031833309597</v>
      </c>
      <c r="I11" s="2">
        <v>71.858919564020397</v>
      </c>
      <c r="J11" s="2">
        <v>285.60106223777598</v>
      </c>
      <c r="K11" s="2">
        <v>137.37323230261501</v>
      </c>
      <c r="L11" s="2">
        <v>301.54590894472102</v>
      </c>
      <c r="M11" s="2">
        <v>195.21494895318199</v>
      </c>
      <c r="N11" s="2">
        <v>35.054633039164798</v>
      </c>
      <c r="O11" s="2">
        <v>223.867813045812</v>
      </c>
      <c r="P11" s="2">
        <v>314.75289483714101</v>
      </c>
      <c r="Q11" s="2">
        <v>85.325435547902998</v>
      </c>
      <c r="R11" s="2">
        <v>88.478503648569799</v>
      </c>
      <c r="S11" s="2">
        <v>139.15769537612499</v>
      </c>
      <c r="T11" s="2">
        <v>116.63619104421799</v>
      </c>
      <c r="U11" s="2">
        <v>147.009493949979</v>
      </c>
      <c r="X11" s="3">
        <v>43844</v>
      </c>
      <c r="Y11">
        <v>78.480894759999998</v>
      </c>
      <c r="Z11">
        <v>162.1926216</v>
      </c>
      <c r="AA11">
        <v>93.600506710000005</v>
      </c>
      <c r="AB11">
        <v>71.497347739999995</v>
      </c>
      <c r="AC11">
        <v>227.4085005</v>
      </c>
      <c r="AD11">
        <v>35.685641310000001</v>
      </c>
      <c r="AE11">
        <v>61.808601889999998</v>
      </c>
      <c r="AF11">
        <v>71.522959080000007</v>
      </c>
      <c r="AG11">
        <v>287.76403870000001</v>
      </c>
      <c r="AH11">
        <v>138.7111286</v>
      </c>
      <c r="AI11">
        <v>307.01058510000001</v>
      </c>
      <c r="AJ11">
        <v>195.98024090000001</v>
      </c>
      <c r="AK11">
        <v>35.29324209</v>
      </c>
      <c r="AL11">
        <v>222.90204449999999</v>
      </c>
      <c r="AM11">
        <v>311.50741349999998</v>
      </c>
      <c r="AN11">
        <v>85.782194790000005</v>
      </c>
      <c r="AO11">
        <v>88.068108499999994</v>
      </c>
      <c r="AP11">
        <v>140.57595219999999</v>
      </c>
      <c r="AQ11">
        <v>117.31464819999999</v>
      </c>
      <c r="AR11">
        <v>146.67389009999999</v>
      </c>
      <c r="AT11" s="1"/>
      <c r="AU11" s="1">
        <v>43843</v>
      </c>
      <c r="AV11" s="2">
        <v>79.239998</v>
      </c>
      <c r="AW11" s="2">
        <v>163.279999</v>
      </c>
      <c r="AX11" s="2">
        <v>94.565002000000007</v>
      </c>
      <c r="AY11" s="2">
        <v>72.001503</v>
      </c>
      <c r="AZ11" s="2">
        <v>228.449997</v>
      </c>
      <c r="BA11" s="2">
        <v>34.990665</v>
      </c>
      <c r="BB11" s="2">
        <v>62.994999</v>
      </c>
      <c r="BC11" s="2">
        <v>71.961501999999996</v>
      </c>
      <c r="BD11" s="2">
        <v>285.85000600000001</v>
      </c>
      <c r="BE11" s="2">
        <v>137.199997</v>
      </c>
      <c r="BF11" s="2">
        <v>301.17999300000002</v>
      </c>
      <c r="BG11" s="2">
        <v>195.33000200000001</v>
      </c>
      <c r="BH11" s="2">
        <v>35.060001</v>
      </c>
      <c r="BI11" s="2">
        <v>223.33999600000001</v>
      </c>
      <c r="BJ11" s="2">
        <v>315.209991</v>
      </c>
      <c r="BK11" s="2">
        <v>85.410301000000004</v>
      </c>
      <c r="BL11" s="2">
        <v>88.519997000000004</v>
      </c>
      <c r="BM11" s="2">
        <v>138.94000199999999</v>
      </c>
      <c r="BN11" s="2">
        <v>116.75</v>
      </c>
      <c r="BO11" s="2">
        <v>146.820007</v>
      </c>
    </row>
    <row r="12" spans="1:67" x14ac:dyDescent="0.35">
      <c r="A12" s="1">
        <v>43845</v>
      </c>
      <c r="B12" s="2">
        <v>78.194321729645594</v>
      </c>
      <c r="C12" s="2">
        <v>161.59226292889201</v>
      </c>
      <c r="D12" s="2">
        <v>93.554937966937302</v>
      </c>
      <c r="E12" s="2">
        <v>71.531348400767698</v>
      </c>
      <c r="F12" s="2">
        <v>227.17409449484299</v>
      </c>
      <c r="G12" s="2">
        <v>35.897626845353699</v>
      </c>
      <c r="H12" s="2">
        <v>61.908026330147798</v>
      </c>
      <c r="I12" s="2">
        <v>71.524038453193398</v>
      </c>
      <c r="J12" s="2">
        <v>288.02078072255301</v>
      </c>
      <c r="K12" s="2">
        <v>138.832540082073</v>
      </c>
      <c r="L12" s="2">
        <v>309.45516725747501</v>
      </c>
      <c r="M12" s="2">
        <v>195.921820941352</v>
      </c>
      <c r="N12" s="2">
        <v>35.2884638494643</v>
      </c>
      <c r="O12" s="2">
        <v>223.029583008825</v>
      </c>
      <c r="P12" s="2">
        <v>310.71549285617698</v>
      </c>
      <c r="Q12" s="2">
        <v>85.648532116373502</v>
      </c>
      <c r="R12" s="2">
        <v>88.194857940213694</v>
      </c>
      <c r="S12" s="2">
        <v>141.062162452499</v>
      </c>
      <c r="T12" s="2">
        <v>117.40382504588899</v>
      </c>
      <c r="U12" s="2">
        <v>146.90381327720701</v>
      </c>
      <c r="X12" s="3">
        <v>43845</v>
      </c>
      <c r="Y12">
        <v>77.929318190000004</v>
      </c>
      <c r="Z12">
        <v>163.22104110000001</v>
      </c>
      <c r="AA12">
        <v>93.123163039999994</v>
      </c>
      <c r="AB12">
        <v>71.999181070000006</v>
      </c>
      <c r="AC12">
        <v>228.34669779999999</v>
      </c>
      <c r="AD12">
        <v>34.805407099999996</v>
      </c>
      <c r="AE12">
        <v>61.369720460000003</v>
      </c>
      <c r="AF12">
        <v>72.023501510000003</v>
      </c>
      <c r="AG12">
        <v>294.70446700000002</v>
      </c>
      <c r="AH12">
        <v>136.9539164</v>
      </c>
      <c r="AI12">
        <v>304.67748669999997</v>
      </c>
      <c r="AJ12">
        <v>198.86125559999999</v>
      </c>
      <c r="AK12">
        <v>34.721593059999996</v>
      </c>
      <c r="AL12">
        <v>224.38803960000001</v>
      </c>
      <c r="AM12">
        <v>313.69895389999999</v>
      </c>
      <c r="AN12">
        <v>87.024742599999996</v>
      </c>
      <c r="AO12">
        <v>89.089636659999996</v>
      </c>
      <c r="AP12">
        <v>141.11186559999999</v>
      </c>
      <c r="AQ12">
        <v>117.94787289999999</v>
      </c>
      <c r="AR12">
        <v>145.82658939999999</v>
      </c>
      <c r="AT12" s="1"/>
      <c r="AU12" s="1">
        <v>43844</v>
      </c>
      <c r="AV12" s="2">
        <v>78.169998000000007</v>
      </c>
      <c r="AW12" s="2">
        <v>162.13000500000001</v>
      </c>
      <c r="AX12" s="2">
        <v>93.471999999999994</v>
      </c>
      <c r="AY12" s="2">
        <v>71.529503000000005</v>
      </c>
      <c r="AZ12" s="2">
        <v>227.16999799999999</v>
      </c>
      <c r="BA12" s="2">
        <v>35.861331999999997</v>
      </c>
      <c r="BB12" s="2">
        <v>61.82</v>
      </c>
      <c r="BC12" s="2">
        <v>71.543998999999999</v>
      </c>
      <c r="BD12" s="2">
        <v>288.23998999999998</v>
      </c>
      <c r="BE12" s="2">
        <v>138.800003</v>
      </c>
      <c r="BF12" s="2">
        <v>308.17999300000002</v>
      </c>
      <c r="BG12" s="2">
        <v>196.050003</v>
      </c>
      <c r="BH12" s="2">
        <v>35.32</v>
      </c>
      <c r="BI12" s="2">
        <v>222.80999800000001</v>
      </c>
      <c r="BJ12" s="2">
        <v>310.64001500000001</v>
      </c>
      <c r="BK12" s="2">
        <v>85.811065999999997</v>
      </c>
      <c r="BL12" s="2">
        <v>88.199996999999996</v>
      </c>
      <c r="BM12" s="2">
        <v>140.64999399999999</v>
      </c>
      <c r="BN12" s="2">
        <v>117.269997</v>
      </c>
      <c r="BO12" s="2">
        <v>146.679993</v>
      </c>
    </row>
    <row r="13" spans="1:67" x14ac:dyDescent="0.35">
      <c r="A13" s="1">
        <v>43846</v>
      </c>
      <c r="B13" s="2">
        <v>77.471571856917706</v>
      </c>
      <c r="C13" s="2">
        <v>163.36983058022301</v>
      </c>
      <c r="D13" s="2">
        <v>93.083841067887704</v>
      </c>
      <c r="E13" s="2">
        <v>71.777729997113696</v>
      </c>
      <c r="F13" s="2">
        <v>227.916631658222</v>
      </c>
      <c r="G13" s="2">
        <v>34.559175992034397</v>
      </c>
      <c r="H13" s="2">
        <v>61.8169531516495</v>
      </c>
      <c r="I13" s="2">
        <v>71.7918889924144</v>
      </c>
      <c r="J13" s="2">
        <v>297.307046145318</v>
      </c>
      <c r="K13" s="2">
        <v>136.769926269363</v>
      </c>
      <c r="L13" s="2">
        <v>303.39892762207899</v>
      </c>
      <c r="M13" s="2">
        <v>199.43097055477901</v>
      </c>
      <c r="N13" s="2">
        <v>34.699339679793198</v>
      </c>
      <c r="O13" s="2">
        <v>224.74744971192101</v>
      </c>
      <c r="P13" s="2">
        <v>314.11002559200301</v>
      </c>
      <c r="Q13" s="2">
        <v>87.374041519950097</v>
      </c>
      <c r="R13" s="2">
        <v>89.300136412477897</v>
      </c>
      <c r="S13" s="2">
        <v>141.34885905409001</v>
      </c>
      <c r="T13" s="2">
        <v>118.105796629007</v>
      </c>
      <c r="U13" s="2">
        <v>145.7001263761</v>
      </c>
      <c r="X13" s="3">
        <v>43846</v>
      </c>
      <c r="Y13">
        <v>78.681934490000003</v>
      </c>
      <c r="Z13">
        <v>165.970124</v>
      </c>
      <c r="AA13">
        <v>93.791358950000003</v>
      </c>
      <c r="AB13">
        <v>72.514277759999999</v>
      </c>
      <c r="AC13">
        <v>229.65186650000001</v>
      </c>
      <c r="AD13">
        <v>34.292538790000002</v>
      </c>
      <c r="AE13">
        <v>62.28429525</v>
      </c>
      <c r="AF13">
        <v>72.58788448</v>
      </c>
      <c r="AG13">
        <v>299.77285000000001</v>
      </c>
      <c r="AH13">
        <v>137.29283000000001</v>
      </c>
      <c r="AI13">
        <v>306.68013619999999</v>
      </c>
      <c r="AJ13">
        <v>200.72866590000001</v>
      </c>
      <c r="AK13">
        <v>34.732761009999997</v>
      </c>
      <c r="AL13">
        <v>228.17004789999999</v>
      </c>
      <c r="AM13">
        <v>319.10594209999999</v>
      </c>
      <c r="AN13">
        <v>87.042668550000002</v>
      </c>
      <c r="AO13">
        <v>89.230269609999993</v>
      </c>
      <c r="AP13">
        <v>141.43288440000001</v>
      </c>
      <c r="AQ13">
        <v>118.6241302</v>
      </c>
      <c r="AR13">
        <v>147.48728170000001</v>
      </c>
      <c r="AT13" s="1"/>
      <c r="AU13" s="1">
        <v>43845</v>
      </c>
      <c r="AV13" s="2">
        <v>77.834998999999996</v>
      </c>
      <c r="AW13" s="2">
        <v>163.179993</v>
      </c>
      <c r="AX13" s="2">
        <v>93.100998000000004</v>
      </c>
      <c r="AY13" s="2">
        <v>71.959998999999996</v>
      </c>
      <c r="AZ13" s="2">
        <v>228.35000600000001</v>
      </c>
      <c r="BA13" s="2">
        <v>34.566665999999998</v>
      </c>
      <c r="BB13" s="2">
        <v>61.392502</v>
      </c>
      <c r="BC13" s="2">
        <v>71.959998999999996</v>
      </c>
      <c r="BD13" s="2">
        <v>296.41000400000001</v>
      </c>
      <c r="BE13" s="2">
        <v>136.720001</v>
      </c>
      <c r="BF13" s="2">
        <v>303.14001500000001</v>
      </c>
      <c r="BG13" s="2">
        <v>199.800003</v>
      </c>
      <c r="BH13" s="2">
        <v>34.669998</v>
      </c>
      <c r="BI13" s="2">
        <v>224.58999600000001</v>
      </c>
      <c r="BJ13" s="2">
        <v>314.25</v>
      </c>
      <c r="BK13" s="2">
        <v>87.347328000000005</v>
      </c>
      <c r="BL13" s="2">
        <v>89.260002</v>
      </c>
      <c r="BM13" s="2">
        <v>141.11000100000001</v>
      </c>
      <c r="BN13" s="2">
        <v>117.93</v>
      </c>
      <c r="BO13" s="2">
        <v>145.570007</v>
      </c>
    </row>
    <row r="14" spans="1:67" x14ac:dyDescent="0.35">
      <c r="A14" s="1">
        <v>43847</v>
      </c>
      <c r="B14" s="2">
        <v>79.017748294294094</v>
      </c>
      <c r="C14" s="2">
        <v>166.66600672381</v>
      </c>
      <c r="D14" s="2">
        <v>94.037561616493704</v>
      </c>
      <c r="E14" s="2">
        <v>72.444336596756997</v>
      </c>
      <c r="F14" s="2">
        <v>229.670666248212</v>
      </c>
      <c r="G14" s="2">
        <v>34.233013136492602</v>
      </c>
      <c r="H14" s="2">
        <v>62.301548270096603</v>
      </c>
      <c r="I14" s="2">
        <v>72.518027063611697</v>
      </c>
      <c r="J14" s="2">
        <v>301.00863330858601</v>
      </c>
      <c r="K14" s="2">
        <v>137.34420030284099</v>
      </c>
      <c r="L14" s="2">
        <v>307.52213987368401</v>
      </c>
      <c r="M14" s="2">
        <v>200.60566136078501</v>
      </c>
      <c r="N14" s="2">
        <v>34.753688905321702</v>
      </c>
      <c r="O14" s="2">
        <v>229.28188712061299</v>
      </c>
      <c r="P14" s="2">
        <v>319.80249623122802</v>
      </c>
      <c r="Q14" s="2">
        <v>86.908815983744503</v>
      </c>
      <c r="R14" s="2">
        <v>89.1840451645851</v>
      </c>
      <c r="S14" s="2">
        <v>141.393266103472</v>
      </c>
      <c r="T14" s="2">
        <v>118.473164833591</v>
      </c>
      <c r="U14" s="2">
        <v>147.877130515304</v>
      </c>
      <c r="X14" s="3">
        <v>43847</v>
      </c>
      <c r="Y14">
        <v>79.572675160000003</v>
      </c>
      <c r="Z14">
        <v>167.17957430000001</v>
      </c>
      <c r="AA14">
        <v>93.320110839999998</v>
      </c>
      <c r="AB14">
        <v>73.830510219999994</v>
      </c>
      <c r="AC14">
        <v>230.36354600000001</v>
      </c>
      <c r="AD14">
        <v>34.061863440000003</v>
      </c>
      <c r="AE14">
        <v>62.396018949999998</v>
      </c>
      <c r="AF14">
        <v>73.954305180000006</v>
      </c>
      <c r="AG14">
        <v>298.89904669999999</v>
      </c>
      <c r="AH14">
        <v>138.20009769999999</v>
      </c>
      <c r="AI14">
        <v>308.96313290000001</v>
      </c>
      <c r="AJ14">
        <v>203.76124960000001</v>
      </c>
      <c r="AK14">
        <v>34.694519970000002</v>
      </c>
      <c r="AL14">
        <v>231.43879029999999</v>
      </c>
      <c r="AM14">
        <v>323.11218739999998</v>
      </c>
      <c r="AN14">
        <v>86.769526200000001</v>
      </c>
      <c r="AO14">
        <v>87.900478050000004</v>
      </c>
      <c r="AP14">
        <v>139.79034909999999</v>
      </c>
      <c r="AQ14">
        <v>118.5686525</v>
      </c>
      <c r="AR14">
        <v>147.78017149999999</v>
      </c>
      <c r="AT14" s="1"/>
      <c r="AU14" s="1">
        <v>43846</v>
      </c>
      <c r="AV14" s="2">
        <v>78.809997999999993</v>
      </c>
      <c r="AW14" s="2">
        <v>166.16999799999999</v>
      </c>
      <c r="AX14" s="2">
        <v>93.897002999999998</v>
      </c>
      <c r="AY14" s="2">
        <v>72.508003000000002</v>
      </c>
      <c r="AZ14" s="2">
        <v>229.729996</v>
      </c>
      <c r="BA14" s="2">
        <v>34.232666000000002</v>
      </c>
      <c r="BB14" s="2">
        <v>62.232498</v>
      </c>
      <c r="BC14" s="2">
        <v>72.584998999999996</v>
      </c>
      <c r="BD14" s="2">
        <v>300.73998999999998</v>
      </c>
      <c r="BE14" s="2">
        <v>137.25</v>
      </c>
      <c r="BF14" s="2">
        <v>307.04998799999998</v>
      </c>
      <c r="BG14" s="2">
        <v>200.949997</v>
      </c>
      <c r="BH14" s="2">
        <v>34.720001000000003</v>
      </c>
      <c r="BI14" s="2">
        <v>228.820007</v>
      </c>
      <c r="BJ14" s="2">
        <v>320.29998799999998</v>
      </c>
      <c r="BK14" s="2">
        <v>87.003815000000003</v>
      </c>
      <c r="BL14" s="2">
        <v>89.260002</v>
      </c>
      <c r="BM14" s="2">
        <v>141.429993</v>
      </c>
      <c r="BN14" s="2">
        <v>118.610001</v>
      </c>
      <c r="BO14" s="2">
        <v>147.86999499999999</v>
      </c>
    </row>
    <row r="15" spans="1:67" x14ac:dyDescent="0.35">
      <c r="A15" s="1">
        <v>43851</v>
      </c>
      <c r="B15" s="2">
        <v>79.7894791523142</v>
      </c>
      <c r="C15" s="2">
        <v>166.91687835478399</v>
      </c>
      <c r="D15" s="2">
        <v>93.172738298563999</v>
      </c>
      <c r="E15" s="2">
        <v>73.962537363788101</v>
      </c>
      <c r="F15" s="2">
        <v>230.57925879721401</v>
      </c>
      <c r="G15" s="2">
        <v>34.032451018341298</v>
      </c>
      <c r="H15" s="2">
        <v>62.322362997588101</v>
      </c>
      <c r="I15" s="2">
        <v>74.021546750521793</v>
      </c>
      <c r="J15" s="2">
        <v>298.21449877814501</v>
      </c>
      <c r="K15" s="2">
        <v>138.26568493824999</v>
      </c>
      <c r="L15" s="2">
        <v>309.28969113267601</v>
      </c>
      <c r="M15" s="2">
        <v>204.21031499741801</v>
      </c>
      <c r="N15" s="2">
        <v>34.675906663024797</v>
      </c>
      <c r="O15" s="2">
        <v>232.11806761817499</v>
      </c>
      <c r="P15" s="2">
        <v>323.10243828115398</v>
      </c>
      <c r="Q15" s="2">
        <v>86.936338717907304</v>
      </c>
      <c r="R15" s="2">
        <v>87.956553088053298</v>
      </c>
      <c r="S15" s="2">
        <v>139.52593920294501</v>
      </c>
      <c r="T15" s="2">
        <v>118.509620258129</v>
      </c>
      <c r="U15" s="2">
        <v>147.688764591786</v>
      </c>
      <c r="X15" s="3">
        <v>43851</v>
      </c>
      <c r="Y15">
        <v>79.292984689999997</v>
      </c>
      <c r="Z15">
        <v>166.4562234</v>
      </c>
      <c r="AA15">
        <v>94.453086319999997</v>
      </c>
      <c r="AB15">
        <v>74.106997570000004</v>
      </c>
      <c r="AC15">
        <v>228.86813290000001</v>
      </c>
      <c r="AD15">
        <v>35.984340029999998</v>
      </c>
      <c r="AE15">
        <v>61.972721479999997</v>
      </c>
      <c r="AF15">
        <v>74.307412049999996</v>
      </c>
      <c r="AG15">
        <v>300.18574489999997</v>
      </c>
      <c r="AH15">
        <v>137.03128649999999</v>
      </c>
      <c r="AI15">
        <v>308.13029510000001</v>
      </c>
      <c r="AJ15">
        <v>206.65014160000001</v>
      </c>
      <c r="AK15">
        <v>34.309491280000003</v>
      </c>
      <c r="AL15">
        <v>232.99135430000001</v>
      </c>
      <c r="AM15">
        <v>322.2725241</v>
      </c>
      <c r="AN15">
        <v>86.012554559999998</v>
      </c>
      <c r="AO15">
        <v>87.955461119999995</v>
      </c>
      <c r="AP15">
        <v>140.84079</v>
      </c>
      <c r="AQ15">
        <v>117.45064859999999</v>
      </c>
      <c r="AR15">
        <v>146.25537069999999</v>
      </c>
      <c r="AT15" s="1"/>
      <c r="AU15" s="1">
        <v>43847</v>
      </c>
      <c r="AV15" s="2">
        <v>79.682502999999997</v>
      </c>
      <c r="AW15" s="2">
        <v>167.10000600000001</v>
      </c>
      <c r="AX15" s="2">
        <v>93.236000000000004</v>
      </c>
      <c r="AY15" s="2">
        <v>73.975998000000004</v>
      </c>
      <c r="AZ15" s="2">
        <v>230.199997</v>
      </c>
      <c r="BA15" s="2">
        <v>34.033332999999999</v>
      </c>
      <c r="BB15" s="2">
        <v>62.32</v>
      </c>
      <c r="BC15" s="2">
        <v>74.019501000000005</v>
      </c>
      <c r="BD15" s="2">
        <v>298.47000100000002</v>
      </c>
      <c r="BE15" s="2">
        <v>138.199997</v>
      </c>
      <c r="BF15" s="2">
        <v>308.790009</v>
      </c>
      <c r="BG15" s="2">
        <v>204.699997</v>
      </c>
      <c r="BH15" s="2">
        <v>34.709999000000003</v>
      </c>
      <c r="BI15" s="2">
        <v>231.91000399999999</v>
      </c>
      <c r="BJ15" s="2">
        <v>323.66000400000001</v>
      </c>
      <c r="BK15" s="2">
        <v>86.803436000000005</v>
      </c>
      <c r="BL15" s="2">
        <v>88</v>
      </c>
      <c r="BM15" s="2">
        <v>139.58000200000001</v>
      </c>
      <c r="BN15" s="2">
        <v>118.599998</v>
      </c>
      <c r="BO15" s="2">
        <v>147.779999</v>
      </c>
    </row>
    <row r="16" spans="1:67" x14ac:dyDescent="0.35">
      <c r="A16" s="1">
        <v>43852</v>
      </c>
      <c r="B16" s="2">
        <v>79.263590759138907</v>
      </c>
      <c r="C16" s="2">
        <v>165.89233819741901</v>
      </c>
      <c r="D16" s="2">
        <v>94.707738370558005</v>
      </c>
      <c r="E16" s="2">
        <v>73.967132594777794</v>
      </c>
      <c r="F16" s="2">
        <v>228.727006297553</v>
      </c>
      <c r="G16" s="2">
        <v>36.491488971006298</v>
      </c>
      <c r="H16" s="2">
        <v>62.236132959901802</v>
      </c>
      <c r="I16" s="2">
        <v>74.080376084200694</v>
      </c>
      <c r="J16" s="2">
        <v>301.22480147864297</v>
      </c>
      <c r="K16" s="2">
        <v>137.013711815683</v>
      </c>
      <c r="L16" s="2">
        <v>308.69408789270898</v>
      </c>
      <c r="M16" s="2">
        <v>206.729429892589</v>
      </c>
      <c r="N16" s="2">
        <v>34.2812333370955</v>
      </c>
      <c r="O16" s="2">
        <v>233.247019739878</v>
      </c>
      <c r="P16" s="2">
        <v>321.714823558803</v>
      </c>
      <c r="Q16" s="2">
        <v>86.114076578961303</v>
      </c>
      <c r="R16" s="2">
        <v>87.933844047657203</v>
      </c>
      <c r="S16" s="2">
        <v>140.86257413121299</v>
      </c>
      <c r="T16" s="2">
        <v>117.612774844052</v>
      </c>
      <c r="U16" s="2">
        <v>146.04502796422699</v>
      </c>
      <c r="X16" s="3">
        <v>43852</v>
      </c>
      <c r="Y16">
        <v>79.432084079999996</v>
      </c>
      <c r="Z16">
        <v>165.7059538</v>
      </c>
      <c r="AA16">
        <v>94.349844559999994</v>
      </c>
      <c r="AB16">
        <v>74.165314370000004</v>
      </c>
      <c r="AC16">
        <v>229.64282729999999</v>
      </c>
      <c r="AD16">
        <v>37.64956024</v>
      </c>
      <c r="AE16">
        <v>62.620985169999997</v>
      </c>
      <c r="AF16">
        <v>74.339489040000004</v>
      </c>
      <c r="AG16">
        <v>300.53901500000001</v>
      </c>
      <c r="AH16">
        <v>136.62674039999999</v>
      </c>
      <c r="AI16">
        <v>312.3080119</v>
      </c>
      <c r="AJ16">
        <v>207.856482</v>
      </c>
      <c r="AK16">
        <v>34.36637107</v>
      </c>
      <c r="AL16">
        <v>233.04362739999999</v>
      </c>
      <c r="AM16">
        <v>323.86895900000002</v>
      </c>
      <c r="AN16">
        <v>85.568921919999994</v>
      </c>
      <c r="AO16">
        <v>87.129867239999996</v>
      </c>
      <c r="AP16">
        <v>141.54491809999999</v>
      </c>
      <c r="AQ16">
        <v>117.1982386</v>
      </c>
      <c r="AR16">
        <v>143.30874259999999</v>
      </c>
      <c r="AT16" s="1"/>
      <c r="AU16" s="1">
        <v>43851</v>
      </c>
      <c r="AV16" s="2">
        <v>79.142501999999993</v>
      </c>
      <c r="AW16" s="2">
        <v>166.5</v>
      </c>
      <c r="AX16" s="2">
        <v>94.599997999999999</v>
      </c>
      <c r="AY16" s="2">
        <v>74.112503000000004</v>
      </c>
      <c r="AZ16" s="2">
        <v>228.63000500000001</v>
      </c>
      <c r="BA16" s="2">
        <v>36.479999999999997</v>
      </c>
      <c r="BB16" s="2">
        <v>61.985000999999997</v>
      </c>
      <c r="BC16" s="2">
        <v>74.220000999999996</v>
      </c>
      <c r="BD16" s="2">
        <v>300.52999899999998</v>
      </c>
      <c r="BE16" s="2">
        <v>136.83999600000001</v>
      </c>
      <c r="BF16" s="2">
        <v>308.07000699999998</v>
      </c>
      <c r="BG16" s="2">
        <v>207.28999300000001</v>
      </c>
      <c r="BH16" s="2">
        <v>34.259998000000003</v>
      </c>
      <c r="BI16" s="2">
        <v>232.949997</v>
      </c>
      <c r="BJ16" s="2">
        <v>321.92999300000002</v>
      </c>
      <c r="BK16" s="2">
        <v>85.849236000000005</v>
      </c>
      <c r="BL16" s="2">
        <v>87.989998</v>
      </c>
      <c r="BM16" s="2">
        <v>140.91000399999999</v>
      </c>
      <c r="BN16" s="2">
        <v>117.389999</v>
      </c>
      <c r="BO16" s="2">
        <v>145.85000600000001</v>
      </c>
    </row>
    <row r="17" spans="1:67" x14ac:dyDescent="0.35">
      <c r="A17" s="1">
        <v>43853</v>
      </c>
      <c r="B17" s="2">
        <v>79.693186338933899</v>
      </c>
      <c r="C17" s="2">
        <v>165.776249899688</v>
      </c>
      <c r="D17" s="2">
        <v>94.446460432712399</v>
      </c>
      <c r="E17" s="2">
        <v>74.111643012978604</v>
      </c>
      <c r="F17" s="2">
        <v>229.30635390639</v>
      </c>
      <c r="G17" s="2">
        <v>37.983239723799798</v>
      </c>
      <c r="H17" s="2">
        <v>62.547328000829403</v>
      </c>
      <c r="I17" s="2">
        <v>74.197107623302401</v>
      </c>
      <c r="J17" s="2">
        <v>300.40958771124099</v>
      </c>
      <c r="K17" s="2">
        <v>136.808656107003</v>
      </c>
      <c r="L17" s="2">
        <v>312.62996420659601</v>
      </c>
      <c r="M17" s="2">
        <v>207.56135900855799</v>
      </c>
      <c r="N17" s="2">
        <v>34.381498131701498</v>
      </c>
      <c r="O17" s="2">
        <v>233.14111553757701</v>
      </c>
      <c r="P17" s="2">
        <v>324.05168876574203</v>
      </c>
      <c r="Q17" s="2">
        <v>85.470532717931903</v>
      </c>
      <c r="R17" s="2">
        <v>87.207669474551494</v>
      </c>
      <c r="S17" s="2">
        <v>141.87665651209201</v>
      </c>
      <c r="T17" s="2">
        <v>117.564177975972</v>
      </c>
      <c r="U17" s="2">
        <v>142.30184833217399</v>
      </c>
      <c r="X17" s="3">
        <v>43853</v>
      </c>
      <c r="Y17">
        <v>79.793549749999997</v>
      </c>
      <c r="Z17">
        <v>166.77030719999999</v>
      </c>
      <c r="AA17">
        <v>94.187472060000005</v>
      </c>
      <c r="AB17">
        <v>74.182682569999997</v>
      </c>
      <c r="AC17">
        <v>229.44360570000001</v>
      </c>
      <c r="AD17">
        <v>38.13520278</v>
      </c>
      <c r="AE17">
        <v>63.287151010000002</v>
      </c>
      <c r="AF17">
        <v>74.346243740000006</v>
      </c>
      <c r="AG17">
        <v>299.68422980000003</v>
      </c>
      <c r="AH17">
        <v>136.48390660000001</v>
      </c>
      <c r="AI17">
        <v>318.55690349999998</v>
      </c>
      <c r="AJ17">
        <v>206.55035229999999</v>
      </c>
      <c r="AK17">
        <v>34.130585170000003</v>
      </c>
      <c r="AL17">
        <v>233.77648450000001</v>
      </c>
      <c r="AM17">
        <v>324.92962440000002</v>
      </c>
      <c r="AN17">
        <v>84.684684849999996</v>
      </c>
      <c r="AO17">
        <v>85.182409320000005</v>
      </c>
      <c r="AP17">
        <v>141.1119252</v>
      </c>
      <c r="AQ17">
        <v>116.852352</v>
      </c>
      <c r="AR17">
        <v>142.83337209999999</v>
      </c>
      <c r="AT17" s="1"/>
      <c r="AU17" s="1">
        <v>43852</v>
      </c>
      <c r="AV17" s="2">
        <v>79.425003000000004</v>
      </c>
      <c r="AW17" s="2">
        <v>165.699997</v>
      </c>
      <c r="AX17" s="2">
        <v>94.373001000000002</v>
      </c>
      <c r="AY17" s="2">
        <v>74.193496999999994</v>
      </c>
      <c r="AZ17" s="2">
        <v>229.53999300000001</v>
      </c>
      <c r="BA17" s="2">
        <v>37.970669000000001</v>
      </c>
      <c r="BB17" s="2">
        <v>62.527500000000003</v>
      </c>
      <c r="BC17" s="2">
        <v>74.297500999999997</v>
      </c>
      <c r="BD17" s="2">
        <v>300.58999599999999</v>
      </c>
      <c r="BE17" s="2">
        <v>136.679993</v>
      </c>
      <c r="BF17" s="2">
        <v>312.97000100000002</v>
      </c>
      <c r="BG17" s="2">
        <v>207.89999399999999</v>
      </c>
      <c r="BH17" s="2">
        <v>34.360000999999997</v>
      </c>
      <c r="BI17" s="2">
        <v>232.89999399999999</v>
      </c>
      <c r="BJ17" s="2">
        <v>324.30999800000001</v>
      </c>
      <c r="BK17" s="2">
        <v>85.543892</v>
      </c>
      <c r="BL17" s="2">
        <v>87.209998999999996</v>
      </c>
      <c r="BM17" s="2">
        <v>141.55999800000001</v>
      </c>
      <c r="BN17" s="2">
        <v>117.260002</v>
      </c>
      <c r="BO17" s="2">
        <v>142.63000500000001</v>
      </c>
    </row>
    <row r="18" spans="1:67" x14ac:dyDescent="0.35">
      <c r="A18" s="1">
        <v>43854</v>
      </c>
      <c r="B18" s="2">
        <v>79.767853872063995</v>
      </c>
      <c r="C18" s="2">
        <v>167.306569483994</v>
      </c>
      <c r="D18" s="2">
        <v>94.342504493197794</v>
      </c>
      <c r="E18" s="2">
        <v>74.092333692886598</v>
      </c>
      <c r="F18" s="2">
        <v>228.940481380253</v>
      </c>
      <c r="G18" s="2">
        <v>38.146659154457801</v>
      </c>
      <c r="H18" s="2">
        <v>63.141309215820598</v>
      </c>
      <c r="I18" s="2">
        <v>74.181994319659395</v>
      </c>
      <c r="J18" s="2">
        <v>299.04720382260302</v>
      </c>
      <c r="K18" s="2">
        <v>136.546219281188</v>
      </c>
      <c r="L18" s="2">
        <v>319.64406322590702</v>
      </c>
      <c r="M18" s="2">
        <v>206.494250661834</v>
      </c>
      <c r="N18" s="2">
        <v>34.083322960586301</v>
      </c>
      <c r="O18" s="2">
        <v>233.89808315277699</v>
      </c>
      <c r="P18" s="2">
        <v>324.81532640225799</v>
      </c>
      <c r="Q18" s="2">
        <v>84.760949107225002</v>
      </c>
      <c r="R18" s="2">
        <v>85.243163694149501</v>
      </c>
      <c r="S18" s="2">
        <v>141.61785704145501</v>
      </c>
      <c r="T18" s="2">
        <v>117.172092686098</v>
      </c>
      <c r="U18" s="2">
        <v>142.913897341525</v>
      </c>
      <c r="X18" s="3">
        <v>43854</v>
      </c>
      <c r="Y18">
        <v>79.631840769999997</v>
      </c>
      <c r="Z18">
        <v>165.0470392</v>
      </c>
      <c r="AA18">
        <v>93.218597540000005</v>
      </c>
      <c r="AB18">
        <v>73.324676249999996</v>
      </c>
      <c r="AC18">
        <v>227.15391790000001</v>
      </c>
      <c r="AD18">
        <v>37.748971240000003</v>
      </c>
      <c r="AE18">
        <v>62.595665760000003</v>
      </c>
      <c r="AF18">
        <v>73.358802249999997</v>
      </c>
      <c r="AG18">
        <v>293.26358449999998</v>
      </c>
      <c r="AH18">
        <v>133.52960680000001</v>
      </c>
      <c r="AI18">
        <v>323.50250460000001</v>
      </c>
      <c r="AJ18">
        <v>205.03134299999999</v>
      </c>
      <c r="AK18">
        <v>33.595742710000003</v>
      </c>
      <c r="AL18">
        <v>232.30775249999999</v>
      </c>
      <c r="AM18">
        <v>323.91044019999998</v>
      </c>
      <c r="AN18">
        <v>82.50063944</v>
      </c>
      <c r="AO18">
        <v>83.430208590000007</v>
      </c>
      <c r="AP18">
        <v>139.31566129999999</v>
      </c>
      <c r="AQ18">
        <v>116.5890497</v>
      </c>
      <c r="AR18">
        <v>140.88263119999999</v>
      </c>
      <c r="AT18" s="1"/>
      <c r="AU18" s="1">
        <v>43853</v>
      </c>
      <c r="AV18" s="2">
        <v>79.807502999999997</v>
      </c>
      <c r="AW18" s="2">
        <v>166.720001</v>
      </c>
      <c r="AX18" s="2">
        <v>94.228995999999995</v>
      </c>
      <c r="AY18" s="2">
        <v>74.234497000000005</v>
      </c>
      <c r="AZ18" s="2">
        <v>229.38000500000001</v>
      </c>
      <c r="BA18" s="2">
        <v>38.146667000000001</v>
      </c>
      <c r="BB18" s="2">
        <v>63.215000000000003</v>
      </c>
      <c r="BC18" s="2">
        <v>74.332497000000004</v>
      </c>
      <c r="BD18" s="2">
        <v>299.459991</v>
      </c>
      <c r="BE18" s="2">
        <v>136.53999300000001</v>
      </c>
      <c r="BF18" s="2">
        <v>319.64999399999999</v>
      </c>
      <c r="BG18" s="2">
        <v>206.520004</v>
      </c>
      <c r="BH18" s="2">
        <v>34.119999</v>
      </c>
      <c r="BI18" s="2">
        <v>233.64999399999999</v>
      </c>
      <c r="BJ18" s="2">
        <v>324.98001099999999</v>
      </c>
      <c r="BK18" s="2">
        <v>84.503815000000003</v>
      </c>
      <c r="BL18" s="2">
        <v>85.269997000000004</v>
      </c>
      <c r="BM18" s="2">
        <v>141.21000699999999</v>
      </c>
      <c r="BN18" s="2">
        <v>116.93</v>
      </c>
      <c r="BO18" s="2">
        <v>142.75</v>
      </c>
    </row>
    <row r="19" spans="1:67" x14ac:dyDescent="0.35">
      <c r="A19" s="1">
        <v>43857</v>
      </c>
      <c r="B19" s="2">
        <v>79.479459381808397</v>
      </c>
      <c r="C19" s="2">
        <v>165.192264234579</v>
      </c>
      <c r="D19" s="2">
        <v>93.053535615348693</v>
      </c>
      <c r="E19" s="2">
        <v>73.112934306719794</v>
      </c>
      <c r="F19" s="2">
        <v>227.36548276925899</v>
      </c>
      <c r="G19" s="2">
        <v>37.648365250912398</v>
      </c>
      <c r="H19" s="2">
        <v>62.867364953898097</v>
      </c>
      <c r="I19" s="2">
        <v>73.170017973736094</v>
      </c>
      <c r="J19" s="2">
        <v>293.36741240063901</v>
      </c>
      <c r="K19" s="2">
        <v>133.23991214137601</v>
      </c>
      <c r="L19" s="2">
        <v>324.46424173742997</v>
      </c>
      <c r="M19" s="2">
        <v>205.18390727122301</v>
      </c>
      <c r="N19" s="2">
        <v>33.569473329681898</v>
      </c>
      <c r="O19" s="2">
        <v>232.19119295741601</v>
      </c>
      <c r="P19" s="2">
        <v>323.72850260453902</v>
      </c>
      <c r="Q19" s="2">
        <v>82.218586980264803</v>
      </c>
      <c r="R19" s="2">
        <v>83.740006848384596</v>
      </c>
      <c r="S19" s="2">
        <v>139.30354969432901</v>
      </c>
      <c r="T19" s="2">
        <v>116.72608588116699</v>
      </c>
      <c r="U19" s="2">
        <v>140.49245984645401</v>
      </c>
      <c r="X19" s="3">
        <v>43857</v>
      </c>
      <c r="Y19">
        <v>77.898082990000006</v>
      </c>
      <c r="Z19">
        <v>162.255302</v>
      </c>
      <c r="AA19">
        <v>91.728827539999997</v>
      </c>
      <c r="AB19">
        <v>71.655502190000007</v>
      </c>
      <c r="AC19">
        <v>222.87571879999999</v>
      </c>
      <c r="AD19">
        <v>37.287055729999999</v>
      </c>
      <c r="AE19">
        <v>60.154313139999999</v>
      </c>
      <c r="AF19">
        <v>71.724955789999996</v>
      </c>
      <c r="AG19">
        <v>284.52481280000001</v>
      </c>
      <c r="AH19">
        <v>132.15723389999999</v>
      </c>
      <c r="AI19">
        <v>311.82880849999998</v>
      </c>
      <c r="AJ19">
        <v>201.81727190000001</v>
      </c>
      <c r="AK19">
        <v>32.899409339999998</v>
      </c>
      <c r="AL19">
        <v>231.3648689</v>
      </c>
      <c r="AM19">
        <v>317.6377152</v>
      </c>
      <c r="AN19">
        <v>82.162039840000006</v>
      </c>
      <c r="AO19">
        <v>84.027569060000005</v>
      </c>
      <c r="AP19">
        <v>138.3064894</v>
      </c>
      <c r="AQ19">
        <v>115.0562535</v>
      </c>
      <c r="AR19">
        <v>136.6720325</v>
      </c>
      <c r="AT19" s="1"/>
      <c r="AU19" s="1">
        <v>43854</v>
      </c>
      <c r="AV19" s="2">
        <v>79.577499000000003</v>
      </c>
      <c r="AW19" s="2">
        <v>165.03999300000001</v>
      </c>
      <c r="AX19" s="2">
        <v>93.082001000000005</v>
      </c>
      <c r="AY19" s="2">
        <v>73.308502000000004</v>
      </c>
      <c r="AZ19" s="2">
        <v>226.86000100000001</v>
      </c>
      <c r="BA19" s="2">
        <v>37.654667000000003</v>
      </c>
      <c r="BB19" s="2">
        <v>62.619999</v>
      </c>
      <c r="BC19" s="2">
        <v>73.335503000000003</v>
      </c>
      <c r="BD19" s="2">
        <v>292.80999800000001</v>
      </c>
      <c r="BE19" s="2">
        <v>133.14999399999999</v>
      </c>
      <c r="BF19" s="2">
        <v>324</v>
      </c>
      <c r="BG19" s="2">
        <v>205</v>
      </c>
      <c r="BH19" s="2">
        <v>33.540000999999997</v>
      </c>
      <c r="BI19" s="2">
        <v>232</v>
      </c>
      <c r="BJ19" s="2">
        <v>323.67001299999998</v>
      </c>
      <c r="BK19" s="2">
        <v>82.041984999999997</v>
      </c>
      <c r="BL19" s="2">
        <v>83.540001000000004</v>
      </c>
      <c r="BM19" s="2">
        <v>139.070007</v>
      </c>
      <c r="BN19" s="2">
        <v>116.660004</v>
      </c>
      <c r="BO19" s="2">
        <v>140.38000500000001</v>
      </c>
    </row>
    <row r="20" spans="1:67" x14ac:dyDescent="0.35">
      <c r="A20" s="1">
        <v>43858</v>
      </c>
      <c r="B20" s="2">
        <v>77.110627780535197</v>
      </c>
      <c r="C20" s="2">
        <v>162.10335453050399</v>
      </c>
      <c r="D20" s="2">
        <v>91.480322874538402</v>
      </c>
      <c r="E20" s="2">
        <v>71.588188106931199</v>
      </c>
      <c r="F20" s="2">
        <v>223.131809880584</v>
      </c>
      <c r="G20" s="2">
        <v>37.196147604678899</v>
      </c>
      <c r="H20" s="2">
        <v>60.102353493395498</v>
      </c>
      <c r="I20" s="2">
        <v>71.716897982900207</v>
      </c>
      <c r="J20" s="2">
        <v>284.01192923972002</v>
      </c>
      <c r="K20" s="2">
        <v>132.21787320350799</v>
      </c>
      <c r="L20" s="2">
        <v>309.51526971752298</v>
      </c>
      <c r="M20" s="2">
        <v>202.013490666325</v>
      </c>
      <c r="N20" s="2">
        <v>32.834071979336997</v>
      </c>
      <c r="O20" s="2">
        <v>231.44496069380301</v>
      </c>
      <c r="P20" s="2">
        <v>316.48506021344599</v>
      </c>
      <c r="Q20" s="2">
        <v>82.235521056375006</v>
      </c>
      <c r="R20" s="2">
        <v>83.980373788620696</v>
      </c>
      <c r="S20" s="2">
        <v>138.36733295969299</v>
      </c>
      <c r="T20" s="2">
        <v>114.861441230612</v>
      </c>
      <c r="U20" s="2">
        <v>135.504342744235</v>
      </c>
      <c r="X20" s="3">
        <v>43858</v>
      </c>
      <c r="Y20">
        <v>79.146836570000005</v>
      </c>
      <c r="Z20">
        <v>165.26432579999999</v>
      </c>
      <c r="AA20">
        <v>92.523671859999993</v>
      </c>
      <c r="AB20">
        <v>72.427655169999994</v>
      </c>
      <c r="AC20">
        <v>223.889591</v>
      </c>
      <c r="AD20">
        <v>37.70578089</v>
      </c>
      <c r="AE20">
        <v>61.821078790000001</v>
      </c>
      <c r="AF20">
        <v>72.577356359999996</v>
      </c>
      <c r="AG20">
        <v>285.59738979999997</v>
      </c>
      <c r="AH20">
        <v>134.29614699999999</v>
      </c>
      <c r="AI20">
        <v>316.69429780000002</v>
      </c>
      <c r="AJ20">
        <v>202.62507550000001</v>
      </c>
      <c r="AK20">
        <v>33.192760999999997</v>
      </c>
      <c r="AL20">
        <v>233.45473849999999</v>
      </c>
      <c r="AM20">
        <v>319.60951679999999</v>
      </c>
      <c r="AN20">
        <v>82.314693930000004</v>
      </c>
      <c r="AO20">
        <v>83.642869289999993</v>
      </c>
      <c r="AP20">
        <v>139.25328630000001</v>
      </c>
      <c r="AQ20">
        <v>115.41882080000001</v>
      </c>
      <c r="AR20">
        <v>136.6890569</v>
      </c>
      <c r="AT20" s="1"/>
      <c r="AU20" s="1">
        <v>43857</v>
      </c>
      <c r="AV20" s="2">
        <v>77.237503000000004</v>
      </c>
      <c r="AW20" s="2">
        <v>162.279999</v>
      </c>
      <c r="AX20" s="2">
        <v>91.417000000000002</v>
      </c>
      <c r="AY20" s="2">
        <v>71.586501999999996</v>
      </c>
      <c r="AZ20" s="2">
        <v>222.449997</v>
      </c>
      <c r="BA20" s="2">
        <v>37.201332000000001</v>
      </c>
      <c r="BB20" s="2">
        <v>60.049999</v>
      </c>
      <c r="BC20" s="2">
        <v>71.694999999999993</v>
      </c>
      <c r="BD20" s="2">
        <v>284.08999599999999</v>
      </c>
      <c r="BE20" s="2">
        <v>132.029999</v>
      </c>
      <c r="BF20" s="2">
        <v>309.02999899999998</v>
      </c>
      <c r="BG20" s="2">
        <v>201.69000199999999</v>
      </c>
      <c r="BH20" s="2">
        <v>32.849997999999999</v>
      </c>
      <c r="BI20" s="2">
        <v>231.19000199999999</v>
      </c>
      <c r="BJ20" s="2">
        <v>315.76998900000001</v>
      </c>
      <c r="BK20" s="2">
        <v>82.156486999999998</v>
      </c>
      <c r="BL20" s="2">
        <v>84.019997000000004</v>
      </c>
      <c r="BM20" s="2">
        <v>138.30999800000001</v>
      </c>
      <c r="BN20" s="2">
        <v>114.91999800000001</v>
      </c>
      <c r="BO20" s="2">
        <v>135.729996</v>
      </c>
    </row>
    <row r="21" spans="1:67" x14ac:dyDescent="0.35">
      <c r="A21" s="1">
        <v>43859</v>
      </c>
      <c r="B21" s="2">
        <v>79.563269980403703</v>
      </c>
      <c r="C21" s="2">
        <v>165.55754749717801</v>
      </c>
      <c r="D21" s="2">
        <v>92.713376601600004</v>
      </c>
      <c r="E21" s="2">
        <v>72.655802490515399</v>
      </c>
      <c r="F21" s="2">
        <v>223.81395954250101</v>
      </c>
      <c r="G21" s="2">
        <v>37.800971203536697</v>
      </c>
      <c r="H21" s="2">
        <v>61.942224840082602</v>
      </c>
      <c r="I21" s="2">
        <v>72.749555943944003</v>
      </c>
      <c r="J21" s="2">
        <v>285.71767227191202</v>
      </c>
      <c r="K21" s="2">
        <v>134.552220470208</v>
      </c>
      <c r="L21" s="2">
        <v>318.688995203866</v>
      </c>
      <c r="M21" s="2">
        <v>203.17115400884501</v>
      </c>
      <c r="N21" s="2">
        <v>33.1892636845757</v>
      </c>
      <c r="O21" s="2">
        <v>234.22682151122501</v>
      </c>
      <c r="P21" s="2">
        <v>320.56958964373302</v>
      </c>
      <c r="Q21" s="2">
        <v>82.560946284577597</v>
      </c>
      <c r="R21" s="2">
        <v>83.8280100034969</v>
      </c>
      <c r="S21" s="2">
        <v>139.01514283726399</v>
      </c>
      <c r="T21" s="2">
        <v>115.65118710626</v>
      </c>
      <c r="U21" s="2">
        <v>136.775285837025</v>
      </c>
      <c r="X21" s="3">
        <v>43859</v>
      </c>
      <c r="Y21">
        <v>80.869492980000004</v>
      </c>
      <c r="Z21">
        <v>167.84209379999999</v>
      </c>
      <c r="AA21">
        <v>92.884870759999998</v>
      </c>
      <c r="AB21">
        <v>72.882240370000005</v>
      </c>
      <c r="AC21">
        <v>224.66354899999999</v>
      </c>
      <c r="AD21">
        <v>38.536760950000001</v>
      </c>
      <c r="AE21">
        <v>61.360424770000002</v>
      </c>
      <c r="AF21">
        <v>73.01089906</v>
      </c>
      <c r="AG21">
        <v>283.49581549999999</v>
      </c>
      <c r="AH21">
        <v>134.18570790000001</v>
      </c>
      <c r="AI21">
        <v>317.55955410000001</v>
      </c>
      <c r="AJ21">
        <v>204.36642470000001</v>
      </c>
      <c r="AK21">
        <v>33.020729459999998</v>
      </c>
      <c r="AL21">
        <v>234.22296990000001</v>
      </c>
      <c r="AM21">
        <v>320.23852579999999</v>
      </c>
      <c r="AN21">
        <v>83.100218470000002</v>
      </c>
      <c r="AO21">
        <v>83.102131799999995</v>
      </c>
      <c r="AP21">
        <v>139.9051182</v>
      </c>
      <c r="AQ21">
        <v>115.8098334</v>
      </c>
      <c r="AR21">
        <v>136.0039931</v>
      </c>
      <c r="AT21" s="1"/>
      <c r="AU21" s="1">
        <v>43858</v>
      </c>
      <c r="AV21" s="2">
        <v>79.422500999999997</v>
      </c>
      <c r="AW21" s="2">
        <v>165.46000699999999</v>
      </c>
      <c r="AX21" s="2">
        <v>92.662497999999999</v>
      </c>
      <c r="AY21" s="2">
        <v>72.525002000000001</v>
      </c>
      <c r="AZ21" s="2">
        <v>224.029999</v>
      </c>
      <c r="BA21" s="2">
        <v>37.793331000000002</v>
      </c>
      <c r="BB21" s="2">
        <v>61.9925</v>
      </c>
      <c r="BC21" s="2">
        <v>72.627998000000005</v>
      </c>
      <c r="BD21" s="2">
        <v>285.86999500000002</v>
      </c>
      <c r="BE21" s="2">
        <v>134.429993</v>
      </c>
      <c r="BF21" s="2">
        <v>318.30999800000001</v>
      </c>
      <c r="BG21" s="2">
        <v>202.85000600000001</v>
      </c>
      <c r="BH21" s="2">
        <v>33.240001999999997</v>
      </c>
      <c r="BI21" s="2">
        <v>233.86000100000001</v>
      </c>
      <c r="BJ21" s="2">
        <v>320.26998900000001</v>
      </c>
      <c r="BK21" s="2">
        <v>82.299621999999999</v>
      </c>
      <c r="BL21" s="2">
        <v>83.769997000000004</v>
      </c>
      <c r="BM21" s="2">
        <v>139.259995</v>
      </c>
      <c r="BN21" s="2">
        <v>115.370003</v>
      </c>
      <c r="BO21" s="2">
        <v>136.740005</v>
      </c>
    </row>
    <row r="22" spans="1:67" x14ac:dyDescent="0.35">
      <c r="A22" s="1">
        <v>43860</v>
      </c>
      <c r="B22" s="2">
        <v>81.338882250269705</v>
      </c>
      <c r="C22" s="2">
        <v>168.49975057328601</v>
      </c>
      <c r="D22" s="2">
        <v>93.053617210211598</v>
      </c>
      <c r="E22" s="2">
        <v>72.623111174815605</v>
      </c>
      <c r="F22" s="2">
        <v>224.23464592532201</v>
      </c>
      <c r="G22" s="2">
        <v>38.7419687333486</v>
      </c>
      <c r="H22" s="2">
        <v>61.3462678781191</v>
      </c>
      <c r="I22" s="2">
        <v>72.719670745928397</v>
      </c>
      <c r="J22" s="2">
        <v>283.96904957411903</v>
      </c>
      <c r="K22" s="2">
        <v>134.360319782153</v>
      </c>
      <c r="L22" s="2">
        <v>318.114411941573</v>
      </c>
      <c r="M22" s="2">
        <v>204.80470797372701</v>
      </c>
      <c r="N22" s="2">
        <v>33.003976373410502</v>
      </c>
      <c r="O22" s="2">
        <v>234.13647444572999</v>
      </c>
      <c r="P22" s="2">
        <v>320.63395831986901</v>
      </c>
      <c r="Q22" s="2">
        <v>83.133160817983295</v>
      </c>
      <c r="R22" s="2">
        <v>83.535260766099697</v>
      </c>
      <c r="S22" s="2">
        <v>140.044858926172</v>
      </c>
      <c r="T22" s="2">
        <v>115.99008104841</v>
      </c>
      <c r="U22" s="2">
        <v>135.88387705481799</v>
      </c>
      <c r="X22" s="3">
        <v>43860</v>
      </c>
      <c r="Y22">
        <v>80.976620030000007</v>
      </c>
      <c r="Z22">
        <v>172.3192846</v>
      </c>
      <c r="AA22">
        <v>93.452191940000006</v>
      </c>
      <c r="AB22">
        <v>72.621865880000001</v>
      </c>
      <c r="AC22">
        <v>227.3353779</v>
      </c>
      <c r="AD22">
        <v>41.670542079999997</v>
      </c>
      <c r="AE22">
        <v>61.525072469999998</v>
      </c>
      <c r="AF22">
        <v>72.747189230000004</v>
      </c>
      <c r="AG22">
        <v>281.31870700000002</v>
      </c>
      <c r="AH22">
        <v>135.80026369999999</v>
      </c>
      <c r="AI22">
        <v>315.6246372</v>
      </c>
      <c r="AJ22">
        <v>207.37668260000001</v>
      </c>
      <c r="AK22">
        <v>33.415271400000002</v>
      </c>
      <c r="AL22">
        <v>233.0175931</v>
      </c>
      <c r="AM22">
        <v>323.8627596</v>
      </c>
      <c r="AN22">
        <v>82.617721410000001</v>
      </c>
      <c r="AO22">
        <v>81.675465279999997</v>
      </c>
      <c r="AP22">
        <v>142.57479620000001</v>
      </c>
      <c r="AQ22">
        <v>109.0089196</v>
      </c>
      <c r="AR22">
        <v>135.50063069999999</v>
      </c>
      <c r="AT22" s="1"/>
      <c r="AU22" s="1">
        <v>43859</v>
      </c>
      <c r="AV22" s="2">
        <v>81.084998999999996</v>
      </c>
      <c r="AW22" s="2">
        <v>168.03999300000001</v>
      </c>
      <c r="AX22" s="2">
        <v>92.900002000000001</v>
      </c>
      <c r="AY22" s="2">
        <v>72.834998999999996</v>
      </c>
      <c r="AZ22" s="2">
        <v>224.5</v>
      </c>
      <c r="BA22" s="2">
        <v>38.732666000000002</v>
      </c>
      <c r="BB22" s="2">
        <v>61.384998000000003</v>
      </c>
      <c r="BC22" s="2">
        <v>72.931503000000006</v>
      </c>
      <c r="BD22" s="2">
        <v>282.89999399999999</v>
      </c>
      <c r="BE22" s="2">
        <v>134.229996</v>
      </c>
      <c r="BF22" s="2">
        <v>317.51001000000002</v>
      </c>
      <c r="BG22" s="2">
        <v>204.86000100000001</v>
      </c>
      <c r="BH22" s="2">
        <v>33.009998000000003</v>
      </c>
      <c r="BI22" s="2">
        <v>234.020004</v>
      </c>
      <c r="BJ22" s="2">
        <v>320.32000699999998</v>
      </c>
      <c r="BK22" s="2">
        <v>83.244277999999994</v>
      </c>
      <c r="BL22" s="2">
        <v>83.199996999999996</v>
      </c>
      <c r="BM22" s="2">
        <v>139.91999799999999</v>
      </c>
      <c r="BN22" s="2">
        <v>115.760002</v>
      </c>
      <c r="BO22" s="2">
        <v>135.779999</v>
      </c>
    </row>
    <row r="23" spans="1:67" x14ac:dyDescent="0.35">
      <c r="A23" s="1">
        <v>43861</v>
      </c>
      <c r="B23" s="2">
        <v>81.069137698791394</v>
      </c>
      <c r="C23" s="2">
        <v>172.761750871202</v>
      </c>
      <c r="D23" s="2">
        <v>93.588352597156998</v>
      </c>
      <c r="E23" s="2">
        <v>72.653619128662001</v>
      </c>
      <c r="F23" s="2">
        <v>228.384174853383</v>
      </c>
      <c r="G23" s="2">
        <v>42.881829955189097</v>
      </c>
      <c r="H23" s="2">
        <v>61.673810880569</v>
      </c>
      <c r="I23" s="2">
        <v>72.720581114475905</v>
      </c>
      <c r="J23" s="2">
        <v>281.50735401135898</v>
      </c>
      <c r="K23" s="2">
        <v>136.004479305725</v>
      </c>
      <c r="L23" s="2">
        <v>315.75893226219102</v>
      </c>
      <c r="M23" s="2">
        <v>207.98681653698</v>
      </c>
      <c r="N23" s="2">
        <v>33.571468807982498</v>
      </c>
      <c r="O23" s="2">
        <v>233.08018405818399</v>
      </c>
      <c r="P23" s="2">
        <v>324.46218103008601</v>
      </c>
      <c r="Q23" s="2">
        <v>82.516723699251898</v>
      </c>
      <c r="R23" s="2">
        <v>82.057338445468901</v>
      </c>
      <c r="S23" s="2">
        <v>142.81122843635799</v>
      </c>
      <c r="T23" s="2">
        <v>107.60751421267901</v>
      </c>
      <c r="U23" s="2">
        <v>135.651327069627</v>
      </c>
      <c r="X23" s="3">
        <v>43861</v>
      </c>
      <c r="Y23">
        <v>78.493737830000001</v>
      </c>
      <c r="Z23">
        <v>170.19376930000001</v>
      </c>
      <c r="AA23">
        <v>99.592834749999994</v>
      </c>
      <c r="AB23">
        <v>71.660124409999995</v>
      </c>
      <c r="AC23">
        <v>224.78093699999999</v>
      </c>
      <c r="AD23">
        <v>43.264931009999998</v>
      </c>
      <c r="AE23">
        <v>59.192302060000003</v>
      </c>
      <c r="AF23">
        <v>71.732291989999993</v>
      </c>
      <c r="AG23">
        <v>272.8718101</v>
      </c>
      <c r="AH23">
        <v>132.77316160000001</v>
      </c>
      <c r="AI23">
        <v>307.73241380000002</v>
      </c>
      <c r="AJ23">
        <v>200.89207880000001</v>
      </c>
      <c r="AK23">
        <v>32.88159727</v>
      </c>
      <c r="AL23">
        <v>229.2383663</v>
      </c>
      <c r="AM23">
        <v>318.0962614</v>
      </c>
      <c r="AN23">
        <v>81.701737219999998</v>
      </c>
      <c r="AO23">
        <v>80.938841269999998</v>
      </c>
      <c r="AP23">
        <v>139.94644829999999</v>
      </c>
      <c r="AQ23">
        <v>103.9083292</v>
      </c>
      <c r="AR23">
        <v>132.18133929999999</v>
      </c>
      <c r="AT23" s="1"/>
      <c r="AU23" s="1">
        <v>43860</v>
      </c>
      <c r="AV23" s="2">
        <v>80.967499000000004</v>
      </c>
      <c r="AW23" s="2">
        <v>172.779999</v>
      </c>
      <c r="AX23" s="2">
        <v>93.533996999999999</v>
      </c>
      <c r="AY23" s="2">
        <v>72.712502000000001</v>
      </c>
      <c r="AZ23" s="2">
        <v>227.88000500000001</v>
      </c>
      <c r="BA23" s="2">
        <v>42.720669000000001</v>
      </c>
      <c r="BB23" s="2">
        <v>61.452499000000003</v>
      </c>
      <c r="BC23" s="2">
        <v>72.792000000000002</v>
      </c>
      <c r="BD23" s="2">
        <v>280.98001099999999</v>
      </c>
      <c r="BE23" s="2">
        <v>135.88999899999999</v>
      </c>
      <c r="BF23" s="2">
        <v>315.20001200000002</v>
      </c>
      <c r="BG23" s="2">
        <v>208.21000699999999</v>
      </c>
      <c r="BH23" s="2">
        <v>33.479999999999997</v>
      </c>
      <c r="BI23" s="2">
        <v>232.78999300000001</v>
      </c>
      <c r="BJ23" s="2">
        <v>324.459991</v>
      </c>
      <c r="BK23" s="2">
        <v>82.538169999999994</v>
      </c>
      <c r="BL23" s="2">
        <v>81.779999000000004</v>
      </c>
      <c r="BM23" s="2">
        <v>142.66999799999999</v>
      </c>
      <c r="BN23" s="2">
        <v>108</v>
      </c>
      <c r="BO23" s="2">
        <v>135.36999499999999</v>
      </c>
    </row>
    <row r="24" spans="1:67" x14ac:dyDescent="0.35">
      <c r="A24" s="1">
        <v>43864</v>
      </c>
      <c r="B24" s="2">
        <v>77.284543176012505</v>
      </c>
      <c r="C24" s="2">
        <v>169.61329495595299</v>
      </c>
      <c r="D24" s="2">
        <v>100.423754265894</v>
      </c>
      <c r="E24" s="2">
        <v>71.614320742018194</v>
      </c>
      <c r="F24" s="2">
        <v>225.28373424400601</v>
      </c>
      <c r="G24" s="2">
        <v>43.4072786030057</v>
      </c>
      <c r="H24" s="2">
        <v>59.360372561781602</v>
      </c>
      <c r="I24" s="2">
        <v>71.692606318008998</v>
      </c>
      <c r="J24" s="2">
        <v>272.52210759665502</v>
      </c>
      <c r="K24" s="2">
        <v>132.37083958241399</v>
      </c>
      <c r="L24" s="2">
        <v>305.87785836413701</v>
      </c>
      <c r="M24" s="2">
        <v>199.54695661512201</v>
      </c>
      <c r="N24" s="2">
        <v>32.821153624584397</v>
      </c>
      <c r="O24" s="2">
        <v>228.27073134016501</v>
      </c>
      <c r="P24" s="2">
        <v>316.689290957948</v>
      </c>
      <c r="Q24" s="2">
        <v>81.773922583208105</v>
      </c>
      <c r="R24" s="2">
        <v>81.2099061346795</v>
      </c>
      <c r="S24" s="2">
        <v>140.23438519898301</v>
      </c>
      <c r="T24" s="2">
        <v>103.018954622911</v>
      </c>
      <c r="U24" s="2">
        <v>131.28387508723901</v>
      </c>
      <c r="X24" s="3">
        <v>43864</v>
      </c>
      <c r="Y24">
        <v>77.212561449999995</v>
      </c>
      <c r="Z24">
        <v>174.07671869999999</v>
      </c>
      <c r="AA24">
        <v>100.1865799</v>
      </c>
      <c r="AB24">
        <v>73.881578959999999</v>
      </c>
      <c r="AC24">
        <v>223.69031720000001</v>
      </c>
      <c r="AD24">
        <v>47.045890249999999</v>
      </c>
      <c r="AE24">
        <v>60.108822840000002</v>
      </c>
      <c r="AF24">
        <v>74.276379480000003</v>
      </c>
      <c r="AG24">
        <v>273.79261350000002</v>
      </c>
      <c r="AH24">
        <v>133.35696350000001</v>
      </c>
      <c r="AI24">
        <v>305.42121600000002</v>
      </c>
      <c r="AJ24">
        <v>200.36108229999999</v>
      </c>
      <c r="AK24">
        <v>32.964970690000001</v>
      </c>
      <c r="AL24">
        <v>231.02365040000001</v>
      </c>
      <c r="AM24">
        <v>321.8845139</v>
      </c>
      <c r="AN24">
        <v>82.93636721</v>
      </c>
      <c r="AO24">
        <v>82.072566769999995</v>
      </c>
      <c r="AP24">
        <v>140.9260644</v>
      </c>
      <c r="AQ24">
        <v>102.1348508</v>
      </c>
      <c r="AR24">
        <v>130.0901796</v>
      </c>
      <c r="AT24" s="1"/>
      <c r="AU24" s="1">
        <v>43861</v>
      </c>
      <c r="AV24" s="2">
        <v>77.377502000000007</v>
      </c>
      <c r="AW24" s="2">
        <v>170.229996</v>
      </c>
      <c r="AX24" s="2">
        <v>100.435997</v>
      </c>
      <c r="AY24" s="2">
        <v>71.638999999999996</v>
      </c>
      <c r="AZ24" s="2">
        <v>224.429993</v>
      </c>
      <c r="BA24" s="2">
        <v>43.371333999999997</v>
      </c>
      <c r="BB24" s="2">
        <v>59.107498</v>
      </c>
      <c r="BC24" s="2">
        <v>71.711501999999996</v>
      </c>
      <c r="BD24" s="2">
        <v>272.45001200000002</v>
      </c>
      <c r="BE24" s="2">
        <v>132.36000100000001</v>
      </c>
      <c r="BF24" s="2">
        <v>305.16000400000001</v>
      </c>
      <c r="BG24" s="2">
        <v>198.970001</v>
      </c>
      <c r="BH24" s="2">
        <v>32.830002</v>
      </c>
      <c r="BI24" s="2">
        <v>228.10000600000001</v>
      </c>
      <c r="BJ24" s="2">
        <v>315.94000199999999</v>
      </c>
      <c r="BK24" s="2">
        <v>81.526718000000002</v>
      </c>
      <c r="BL24" s="2">
        <v>81.019997000000004</v>
      </c>
      <c r="BM24" s="2">
        <v>139.63999899999999</v>
      </c>
      <c r="BN24" s="2">
        <v>103.519997</v>
      </c>
      <c r="BO24" s="2">
        <v>131.35000600000001</v>
      </c>
    </row>
    <row r="25" spans="1:67" x14ac:dyDescent="0.35">
      <c r="A25" s="1">
        <v>43865</v>
      </c>
      <c r="B25" s="2">
        <v>77.139115371797203</v>
      </c>
      <c r="C25" s="2">
        <v>174.134501266043</v>
      </c>
      <c r="D25" s="2">
        <v>100.02309646261</v>
      </c>
      <c r="E25" s="2">
        <v>74.076298023797406</v>
      </c>
      <c r="F25" s="2">
        <v>223.56780045533401</v>
      </c>
      <c r="G25" s="2">
        <v>52.229706183334699</v>
      </c>
      <c r="H25" s="2">
        <v>60.148917566634303</v>
      </c>
      <c r="I25" s="2">
        <v>74.255207719124698</v>
      </c>
      <c r="J25" s="2">
        <v>275.394556159302</v>
      </c>
      <c r="K25" s="2">
        <v>133.40296242860001</v>
      </c>
      <c r="L25" s="2">
        <v>305.68102893433002</v>
      </c>
      <c r="M25" s="2">
        <v>201.23831132809701</v>
      </c>
      <c r="N25" s="2">
        <v>32.939031197281999</v>
      </c>
      <c r="O25" s="2">
        <v>231.88623926141901</v>
      </c>
      <c r="P25" s="2">
        <v>324.50629562022198</v>
      </c>
      <c r="Q25" s="2">
        <v>83.391757077400399</v>
      </c>
      <c r="R25" s="2">
        <v>82.349729090846097</v>
      </c>
      <c r="S25" s="2">
        <v>141.13529399461001</v>
      </c>
      <c r="T25" s="2">
        <v>101.493976889141</v>
      </c>
      <c r="U25" s="2">
        <v>129.916065752138</v>
      </c>
      <c r="X25" s="3">
        <v>43865</v>
      </c>
      <c r="Y25">
        <v>79.384431500000005</v>
      </c>
      <c r="Z25">
        <v>179.20624050000001</v>
      </c>
      <c r="AA25">
        <v>102.1540303</v>
      </c>
      <c r="AB25">
        <v>72.362833190000003</v>
      </c>
      <c r="AC25">
        <v>224.93027530000001</v>
      </c>
      <c r="AD25">
        <v>55.58831103</v>
      </c>
      <c r="AE25">
        <v>61.650105680000003</v>
      </c>
      <c r="AF25">
        <v>72.425896620000003</v>
      </c>
      <c r="AG25">
        <v>279.36410169999999</v>
      </c>
      <c r="AH25">
        <v>135.19245079999999</v>
      </c>
      <c r="AI25">
        <v>310.57615340000001</v>
      </c>
      <c r="AJ25">
        <v>202.87985810000001</v>
      </c>
      <c r="AK25">
        <v>33.524116480000004</v>
      </c>
      <c r="AL25">
        <v>234.48075449999999</v>
      </c>
      <c r="AM25">
        <v>328.4374598</v>
      </c>
      <c r="AN25">
        <v>84.162648910000001</v>
      </c>
      <c r="AO25">
        <v>84.055781159999995</v>
      </c>
      <c r="AP25">
        <v>143.3668016</v>
      </c>
      <c r="AQ25">
        <v>103.2169617</v>
      </c>
      <c r="AR25">
        <v>132.81742449999999</v>
      </c>
      <c r="AT25" s="1"/>
      <c r="AU25" s="1">
        <v>43864</v>
      </c>
      <c r="AV25" s="2">
        <v>77.165001000000004</v>
      </c>
      <c r="AW25" s="2">
        <v>174.38000500000001</v>
      </c>
      <c r="AX25" s="2">
        <v>100.209999</v>
      </c>
      <c r="AY25" s="2">
        <v>74.129997000000003</v>
      </c>
      <c r="AZ25" s="2">
        <v>223.470001</v>
      </c>
      <c r="BA25" s="2">
        <v>52</v>
      </c>
      <c r="BB25" s="2">
        <v>60.082500000000003</v>
      </c>
      <c r="BC25" s="2">
        <v>74.296997000000005</v>
      </c>
      <c r="BD25" s="2">
        <v>274.01998900000001</v>
      </c>
      <c r="BE25" s="2">
        <v>133.36999499999999</v>
      </c>
      <c r="BF25" s="2">
        <v>305.23001099999999</v>
      </c>
      <c r="BG25" s="2">
        <v>200.80999800000001</v>
      </c>
      <c r="BH25" s="2">
        <v>32.970001000000003</v>
      </c>
      <c r="BI25" s="2">
        <v>231.53999300000001</v>
      </c>
      <c r="BJ25" s="2">
        <v>324.51998900000001</v>
      </c>
      <c r="BK25" s="2">
        <v>83.339698999999996</v>
      </c>
      <c r="BL25" s="2">
        <v>82.300003000000004</v>
      </c>
      <c r="BM25" s="2">
        <v>141</v>
      </c>
      <c r="BN25" s="2">
        <v>102.029999</v>
      </c>
      <c r="BO25" s="2">
        <v>129.770004</v>
      </c>
    </row>
    <row r="26" spans="1:67" x14ac:dyDescent="0.35">
      <c r="A26" s="1">
        <v>43866</v>
      </c>
      <c r="B26" s="2">
        <v>79.272218066677198</v>
      </c>
      <c r="C26" s="2">
        <v>180.01516809263401</v>
      </c>
      <c r="D26" s="2">
        <v>102.528792593551</v>
      </c>
      <c r="E26" s="2">
        <v>72.058493687100295</v>
      </c>
      <c r="F26" s="2">
        <v>224.43006965821399</v>
      </c>
      <c r="G26" s="2">
        <v>60.003344182206902</v>
      </c>
      <c r="H26" s="2">
        <v>61.845388640016097</v>
      </c>
      <c r="I26" s="2">
        <v>72.136624975796295</v>
      </c>
      <c r="J26" s="2">
        <v>281.48519668581798</v>
      </c>
      <c r="K26" s="2">
        <v>135.35505405113699</v>
      </c>
      <c r="L26" s="2">
        <v>311.78203636969101</v>
      </c>
      <c r="M26" s="2">
        <v>203.154147899549</v>
      </c>
      <c r="N26" s="2">
        <v>33.625235967566702</v>
      </c>
      <c r="O26" s="2">
        <v>235.05100124298201</v>
      </c>
      <c r="P26" s="2">
        <v>328.82625905587099</v>
      </c>
      <c r="Q26" s="2">
        <v>84.444392344649899</v>
      </c>
      <c r="R26" s="2">
        <v>84.646163279833701</v>
      </c>
      <c r="S26" s="2">
        <v>143.23433225139999</v>
      </c>
      <c r="T26" s="2">
        <v>103.279469626498</v>
      </c>
      <c r="U26" s="2">
        <v>133.95428894854001</v>
      </c>
      <c r="X26" s="3">
        <v>43866</v>
      </c>
      <c r="Y26">
        <v>80.293254520000005</v>
      </c>
      <c r="Z26">
        <v>179.82152679999999</v>
      </c>
      <c r="AA26">
        <v>102.0524052</v>
      </c>
      <c r="AB26">
        <v>72.244594050000003</v>
      </c>
      <c r="AC26">
        <v>228.06762259999999</v>
      </c>
      <c r="AD26">
        <v>56.67726863</v>
      </c>
      <c r="AE26">
        <v>62.729527500000003</v>
      </c>
      <c r="AF26">
        <v>72.439597180000007</v>
      </c>
      <c r="AG26">
        <v>290.75444160000001</v>
      </c>
      <c r="AH26">
        <v>137.46827329999999</v>
      </c>
      <c r="AI26">
        <v>316.47578950000002</v>
      </c>
      <c r="AJ26">
        <v>202.78123690000001</v>
      </c>
      <c r="AK26">
        <v>34.546316339999997</v>
      </c>
      <c r="AL26">
        <v>237.6365232</v>
      </c>
      <c r="AM26">
        <v>328.49841459999999</v>
      </c>
      <c r="AN26">
        <v>82.348514629999997</v>
      </c>
      <c r="AO26">
        <v>86.283620519999999</v>
      </c>
      <c r="AP26">
        <v>147.00046620000001</v>
      </c>
      <c r="AQ26">
        <v>105.696001</v>
      </c>
      <c r="AR26">
        <v>136.714022</v>
      </c>
      <c r="AT26" s="1"/>
      <c r="AU26" s="1">
        <v>43865</v>
      </c>
      <c r="AV26" s="2">
        <v>79.712502000000001</v>
      </c>
      <c r="AW26" s="2">
        <v>180.11999499999999</v>
      </c>
      <c r="AX26" s="2">
        <v>102.483498</v>
      </c>
      <c r="AY26" s="2">
        <v>72.270499999999998</v>
      </c>
      <c r="AZ26" s="2">
        <v>225.08000200000001</v>
      </c>
      <c r="BA26" s="2">
        <v>59.137332999999998</v>
      </c>
      <c r="BB26" s="2">
        <v>61.782501000000003</v>
      </c>
      <c r="BC26" s="2">
        <v>72.353499999999997</v>
      </c>
      <c r="BD26" s="2">
        <v>280.83999599999999</v>
      </c>
      <c r="BE26" s="2">
        <v>135.28999300000001</v>
      </c>
      <c r="BF26" s="2">
        <v>311.60000600000001</v>
      </c>
      <c r="BG26" s="2">
        <v>203.55999800000001</v>
      </c>
      <c r="BH26" s="2">
        <v>33.619999</v>
      </c>
      <c r="BI26" s="2">
        <v>235</v>
      </c>
      <c r="BJ26" s="2">
        <v>329.11999500000002</v>
      </c>
      <c r="BK26" s="2">
        <v>84.312980999999994</v>
      </c>
      <c r="BL26" s="2">
        <v>84.360000999999997</v>
      </c>
      <c r="BM26" s="2">
        <v>143.44000199999999</v>
      </c>
      <c r="BN26" s="2">
        <v>103.379997</v>
      </c>
      <c r="BO26" s="2">
        <v>133.509995</v>
      </c>
    </row>
    <row r="27" spans="1:67" x14ac:dyDescent="0.35">
      <c r="A27" s="1">
        <v>43867</v>
      </c>
      <c r="B27" s="2">
        <v>80.643373238247406</v>
      </c>
      <c r="C27" s="2">
        <v>179.84787581156999</v>
      </c>
      <c r="D27" s="2">
        <v>102.024097335359</v>
      </c>
      <c r="E27" s="2">
        <v>72.493765288356599</v>
      </c>
      <c r="F27" s="2">
        <v>228.487340845126</v>
      </c>
      <c r="G27" s="2">
        <v>48.6346264781982</v>
      </c>
      <c r="H27" s="2">
        <v>63.044003712348697</v>
      </c>
      <c r="I27" s="2">
        <v>72.605854416789597</v>
      </c>
      <c r="J27" s="2">
        <v>296.51113643601002</v>
      </c>
      <c r="K27" s="2">
        <v>137.84074164384199</v>
      </c>
      <c r="L27" s="2">
        <v>317.96659533384201</v>
      </c>
      <c r="M27" s="2">
        <v>202.68165595014199</v>
      </c>
      <c r="N27" s="2">
        <v>34.774467817156498</v>
      </c>
      <c r="O27" s="2">
        <v>238.26854248088799</v>
      </c>
      <c r="P27" s="2">
        <v>328.24868681769101</v>
      </c>
      <c r="Q27" s="2">
        <v>81.943013319535098</v>
      </c>
      <c r="R27" s="2">
        <v>86.707297513914099</v>
      </c>
      <c r="S27" s="2">
        <v>147.25395321507801</v>
      </c>
      <c r="T27" s="2">
        <v>106.20914156657</v>
      </c>
      <c r="U27" s="2">
        <v>137.39907248920301</v>
      </c>
      <c r="X27" s="3">
        <v>43867</v>
      </c>
      <c r="Y27">
        <v>81.18085825</v>
      </c>
      <c r="Z27">
        <v>183.39296640000001</v>
      </c>
      <c r="AA27">
        <v>102.45717569999999</v>
      </c>
      <c r="AB27">
        <v>73.651851059999998</v>
      </c>
      <c r="AC27">
        <v>229.69485130000001</v>
      </c>
      <c r="AD27">
        <v>49.731520869999997</v>
      </c>
      <c r="AE27">
        <v>63.609084099999997</v>
      </c>
      <c r="AF27">
        <v>73.745282599999996</v>
      </c>
      <c r="AG27">
        <v>293.12453060000001</v>
      </c>
      <c r="AH27">
        <v>137.56149629999999</v>
      </c>
      <c r="AI27">
        <v>319.78864370000002</v>
      </c>
      <c r="AJ27">
        <v>203.09016869999999</v>
      </c>
      <c r="AK27">
        <v>34.646017440000001</v>
      </c>
      <c r="AL27">
        <v>238.96936170000001</v>
      </c>
      <c r="AM27">
        <v>329.17973819999997</v>
      </c>
      <c r="AN27">
        <v>81.687429750000007</v>
      </c>
      <c r="AO27">
        <v>87.174143830000006</v>
      </c>
      <c r="AP27">
        <v>147.22221279999999</v>
      </c>
      <c r="AQ27">
        <v>106.5584185</v>
      </c>
      <c r="AR27">
        <v>137.24062190000001</v>
      </c>
      <c r="AT27" s="1"/>
      <c r="AU27" s="1">
        <v>43866</v>
      </c>
      <c r="AV27" s="2">
        <v>80.362503000000004</v>
      </c>
      <c r="AW27" s="2">
        <v>179.89999399999999</v>
      </c>
      <c r="AX27" s="2">
        <v>101.9935</v>
      </c>
      <c r="AY27" s="2">
        <v>72.302498</v>
      </c>
      <c r="AZ27" s="2">
        <v>228.64999399999999</v>
      </c>
      <c r="BA27" s="2">
        <v>48.98</v>
      </c>
      <c r="BB27" s="2">
        <v>62.689999</v>
      </c>
      <c r="BC27" s="2">
        <v>72.411499000000006</v>
      </c>
      <c r="BD27" s="2">
        <v>295.73001099999999</v>
      </c>
      <c r="BE27" s="2">
        <v>137.58999600000001</v>
      </c>
      <c r="BF27" s="2">
        <v>317.38000499999998</v>
      </c>
      <c r="BG27" s="2">
        <v>202.80999800000001</v>
      </c>
      <c r="BH27" s="2">
        <v>34.709999000000003</v>
      </c>
      <c r="BI27" s="2">
        <v>238.11000100000001</v>
      </c>
      <c r="BJ27" s="2">
        <v>328.32000699999998</v>
      </c>
      <c r="BK27" s="2">
        <v>81.898857000000007</v>
      </c>
      <c r="BL27" s="2">
        <v>86.629997000000003</v>
      </c>
      <c r="BM27" s="2">
        <v>147.35000600000001</v>
      </c>
      <c r="BN27" s="2">
        <v>106.040001</v>
      </c>
      <c r="BO27" s="2">
        <v>137.44000199999999</v>
      </c>
    </row>
    <row r="28" spans="1:67" x14ac:dyDescent="0.35">
      <c r="A28" s="1">
        <v>43868</v>
      </c>
      <c r="B28" s="2">
        <v>81.795365934144399</v>
      </c>
      <c r="C28" s="2">
        <v>182.720338985116</v>
      </c>
      <c r="D28" s="2">
        <v>102.791888285916</v>
      </c>
      <c r="E28" s="2">
        <v>73.658042666256193</v>
      </c>
      <c r="F28" s="2">
        <v>230.15531178407201</v>
      </c>
      <c r="G28" s="2">
        <v>50.207948068340301</v>
      </c>
      <c r="H28" s="2">
        <v>63.857328015033197</v>
      </c>
      <c r="I28" s="2">
        <v>73.658987608684498</v>
      </c>
      <c r="J28" s="2">
        <v>293.72558265416001</v>
      </c>
      <c r="K28" s="2">
        <v>137.75630426165</v>
      </c>
      <c r="L28" s="2">
        <v>319.72236458777599</v>
      </c>
      <c r="M28" s="2">
        <v>203.059212374129</v>
      </c>
      <c r="N28" s="2">
        <v>34.773481884820598</v>
      </c>
      <c r="O28" s="2">
        <v>239.287456370011</v>
      </c>
      <c r="P28" s="2">
        <v>329.25783884618102</v>
      </c>
      <c r="Q28" s="2">
        <v>81.800090972002906</v>
      </c>
      <c r="R28" s="2">
        <v>86.992325089161199</v>
      </c>
      <c r="S28" s="2">
        <v>147.17158064931701</v>
      </c>
      <c r="T28" s="2">
        <v>106.26586303475401</v>
      </c>
      <c r="U28" s="2">
        <v>137.49658897320299</v>
      </c>
      <c r="X28" s="3">
        <v>43868</v>
      </c>
      <c r="Y28">
        <v>80.377688050000003</v>
      </c>
      <c r="Z28">
        <v>183.99155469999999</v>
      </c>
      <c r="AA28">
        <v>103.8066714</v>
      </c>
      <c r="AB28">
        <v>73.965106140000003</v>
      </c>
      <c r="AC28">
        <v>227.65882680000001</v>
      </c>
      <c r="AD28">
        <v>49.868596650000001</v>
      </c>
      <c r="AE28">
        <v>62.872960740000003</v>
      </c>
      <c r="AF28">
        <v>74.040897029999996</v>
      </c>
      <c r="AG28">
        <v>289.87769209999999</v>
      </c>
      <c r="AH28">
        <v>137.15288649999999</v>
      </c>
      <c r="AI28">
        <v>316.59441629999998</v>
      </c>
      <c r="AJ28">
        <v>202.62334300000001</v>
      </c>
      <c r="AK28">
        <v>34.58810725</v>
      </c>
      <c r="AL28">
        <v>237.5804641</v>
      </c>
      <c r="AM28">
        <v>327.50735900000001</v>
      </c>
      <c r="AN28">
        <v>81.238562650000006</v>
      </c>
      <c r="AO28">
        <v>91.267665100000002</v>
      </c>
      <c r="AP28">
        <v>146.43029189999999</v>
      </c>
      <c r="AQ28">
        <v>103.40125140000001</v>
      </c>
      <c r="AR28">
        <v>134.17560760000001</v>
      </c>
      <c r="AT28" s="1"/>
      <c r="AU28" s="1">
        <v>43867</v>
      </c>
      <c r="AV28" s="2">
        <v>81.302498</v>
      </c>
      <c r="AW28" s="2">
        <v>183.63000500000001</v>
      </c>
      <c r="AX28" s="2">
        <v>102.51149700000001</v>
      </c>
      <c r="AY28" s="2">
        <v>73.798500000000004</v>
      </c>
      <c r="AZ28" s="2">
        <v>229.61000100000001</v>
      </c>
      <c r="BA28" s="2">
        <v>49.930667999999997</v>
      </c>
      <c r="BB28" s="2">
        <v>63.5625</v>
      </c>
      <c r="BC28" s="2">
        <v>73.811501000000007</v>
      </c>
      <c r="BD28" s="2">
        <v>292.459991</v>
      </c>
      <c r="BE28" s="2">
        <v>137.61000100000001</v>
      </c>
      <c r="BF28" s="2">
        <v>319.69000199999999</v>
      </c>
      <c r="BG28" s="2">
        <v>203.03999300000001</v>
      </c>
      <c r="BH28" s="2">
        <v>34.669998</v>
      </c>
      <c r="BI28" s="2">
        <v>238.83999600000001</v>
      </c>
      <c r="BJ28" s="2">
        <v>329.29998799999998</v>
      </c>
      <c r="BK28" s="2">
        <v>81.755722000000006</v>
      </c>
      <c r="BL28" s="2">
        <v>87.18</v>
      </c>
      <c r="BM28" s="2">
        <v>147.300003</v>
      </c>
      <c r="BN28" s="2">
        <v>106.510002</v>
      </c>
      <c r="BO28" s="2">
        <v>137.25</v>
      </c>
    </row>
    <row r="29" spans="1:67" x14ac:dyDescent="0.35">
      <c r="A29" s="1">
        <v>43871</v>
      </c>
      <c r="B29" s="2">
        <v>80.256549600884497</v>
      </c>
      <c r="C29" s="2">
        <v>183.14943614289299</v>
      </c>
      <c r="D29" s="2">
        <v>104.02545768861501</v>
      </c>
      <c r="E29" s="2">
        <v>73.731108621473695</v>
      </c>
      <c r="F29" s="2">
        <v>227.94603829807701</v>
      </c>
      <c r="G29" s="2">
        <v>49.749948046830397</v>
      </c>
      <c r="H29" s="2">
        <v>63.201318052345599</v>
      </c>
      <c r="I29" s="2">
        <v>73.734083064620194</v>
      </c>
      <c r="J29" s="2">
        <v>289.27423895012498</v>
      </c>
      <c r="K29" s="2">
        <v>137.07720423438201</v>
      </c>
      <c r="L29" s="2">
        <v>314.95755961201797</v>
      </c>
      <c r="M29" s="2">
        <v>202.747981670288</v>
      </c>
      <c r="N29" s="2">
        <v>34.621617645109097</v>
      </c>
      <c r="O29" s="2">
        <v>237.41115648256201</v>
      </c>
      <c r="P29" s="2">
        <v>327.23852630992297</v>
      </c>
      <c r="Q29" s="2">
        <v>81.486514668060494</v>
      </c>
      <c r="R29" s="2">
        <v>92.171940137909004</v>
      </c>
      <c r="S29" s="2">
        <v>147.04919037886</v>
      </c>
      <c r="T29" s="2">
        <v>102.61646174422</v>
      </c>
      <c r="U29" s="2">
        <v>133.55527998735499</v>
      </c>
      <c r="X29" s="3">
        <v>43871</v>
      </c>
      <c r="Y29">
        <v>80.373950930000007</v>
      </c>
      <c r="Z29">
        <v>188.21474989999999</v>
      </c>
      <c r="AA29">
        <v>106.2619741</v>
      </c>
      <c r="AB29">
        <v>75.287123679999993</v>
      </c>
      <c r="AC29">
        <v>227.18072090000001</v>
      </c>
      <c r="AD29">
        <v>51.087415900000003</v>
      </c>
      <c r="AE29">
        <v>65.42979545</v>
      </c>
      <c r="AF29">
        <v>75.370157239999998</v>
      </c>
      <c r="AG29">
        <v>287.4389468</v>
      </c>
      <c r="AH29">
        <v>137.78216549999999</v>
      </c>
      <c r="AI29">
        <v>314.22028979999999</v>
      </c>
      <c r="AJ29">
        <v>205.18255070000001</v>
      </c>
      <c r="AK29">
        <v>34.700732219999999</v>
      </c>
      <c r="AL29">
        <v>240.11171429999999</v>
      </c>
      <c r="AM29">
        <v>329.73095699999999</v>
      </c>
      <c r="AN29">
        <v>81.653736589999994</v>
      </c>
      <c r="AO29">
        <v>94.351425430000006</v>
      </c>
      <c r="AP29">
        <v>145.5322415</v>
      </c>
      <c r="AQ29">
        <v>103.0285648</v>
      </c>
      <c r="AR29">
        <v>134.280486</v>
      </c>
      <c r="AT29" s="1"/>
      <c r="AU29" s="1">
        <v>43868</v>
      </c>
      <c r="AV29" s="2">
        <v>80.007499999999993</v>
      </c>
      <c r="AW29" s="2">
        <v>183.88999899999999</v>
      </c>
      <c r="AX29" s="2">
        <v>103.96399700000001</v>
      </c>
      <c r="AY29" s="2">
        <v>73.955498000000006</v>
      </c>
      <c r="AZ29" s="2">
        <v>227.38000500000001</v>
      </c>
      <c r="BA29" s="2">
        <v>49.871333999999997</v>
      </c>
      <c r="BB29" s="2">
        <v>62.897499000000003</v>
      </c>
      <c r="BC29" s="2">
        <v>73.961501999999996</v>
      </c>
      <c r="BD29" s="2">
        <v>289.22000100000002</v>
      </c>
      <c r="BE29" s="2">
        <v>137.16999799999999</v>
      </c>
      <c r="BF29" s="2">
        <v>315.23001099999999</v>
      </c>
      <c r="BG29" s="2">
        <v>202.740005</v>
      </c>
      <c r="BH29" s="2">
        <v>34.610000999999997</v>
      </c>
      <c r="BI29" s="2">
        <v>237.300003</v>
      </c>
      <c r="BJ29" s="2">
        <v>327</v>
      </c>
      <c r="BK29" s="2">
        <v>81.183205000000001</v>
      </c>
      <c r="BL29" s="2">
        <v>92.290001000000004</v>
      </c>
      <c r="BM29" s="2">
        <v>146.41000399999999</v>
      </c>
      <c r="BN29" s="2">
        <v>103.120003</v>
      </c>
      <c r="BO29" s="2">
        <v>133.36999499999999</v>
      </c>
    </row>
    <row r="30" spans="1:67" x14ac:dyDescent="0.35">
      <c r="A30" s="1">
        <v>43872</v>
      </c>
      <c r="B30" s="2">
        <v>80.3323259378503</v>
      </c>
      <c r="C30" s="2">
        <v>188.503552088872</v>
      </c>
      <c r="D30" s="2">
        <v>106.79383561749501</v>
      </c>
      <c r="E30" s="2">
        <v>75.435647013584997</v>
      </c>
      <c r="F30" s="2">
        <v>226.56794204673201</v>
      </c>
      <c r="G30" s="2">
        <v>51.485659777201803</v>
      </c>
      <c r="H30" s="2">
        <v>65.946813183616896</v>
      </c>
      <c r="I30" s="2">
        <v>75.437692328952906</v>
      </c>
      <c r="J30" s="2">
        <v>286.70898784458001</v>
      </c>
      <c r="K30" s="2">
        <v>137.610212721442</v>
      </c>
      <c r="L30" s="2">
        <v>313.79980280645998</v>
      </c>
      <c r="M30" s="2">
        <v>205.684989620631</v>
      </c>
      <c r="N30" s="2">
        <v>34.644547745353997</v>
      </c>
      <c r="O30" s="2">
        <v>240.709587145586</v>
      </c>
      <c r="P30" s="2">
        <v>330.291797214761</v>
      </c>
      <c r="Q30" s="2">
        <v>81.690151969341699</v>
      </c>
      <c r="R30" s="2">
        <v>94.578731790994397</v>
      </c>
      <c r="S30" s="2">
        <v>145.78237977767401</v>
      </c>
      <c r="T30" s="2">
        <v>102.755113389526</v>
      </c>
      <c r="U30" s="2">
        <v>134.58404024235901</v>
      </c>
      <c r="X30" s="3">
        <v>43872</v>
      </c>
      <c r="Y30">
        <v>80.034898220000002</v>
      </c>
      <c r="Z30">
        <v>184.8956038</v>
      </c>
      <c r="AA30">
        <v>107.426981</v>
      </c>
      <c r="AB30">
        <v>75.468853519999996</v>
      </c>
      <c r="AC30">
        <v>227.5219505</v>
      </c>
      <c r="AD30">
        <v>51.60649626</v>
      </c>
      <c r="AE30">
        <v>66.933287910000004</v>
      </c>
      <c r="AF30">
        <v>75.435825679999994</v>
      </c>
      <c r="AG30">
        <v>289.89450169999998</v>
      </c>
      <c r="AH30">
        <v>138.0213526</v>
      </c>
      <c r="AI30">
        <v>319.22092229999998</v>
      </c>
      <c r="AJ30">
        <v>203.98080229999999</v>
      </c>
      <c r="AK30">
        <v>34.780732649999997</v>
      </c>
      <c r="AL30">
        <v>241.6855176</v>
      </c>
      <c r="AM30">
        <v>330.87300720000002</v>
      </c>
      <c r="AN30">
        <v>81.392902300000003</v>
      </c>
      <c r="AO30">
        <v>95.775031080000005</v>
      </c>
      <c r="AP30">
        <v>144.344245</v>
      </c>
      <c r="AQ30">
        <v>104.62369750000001</v>
      </c>
      <c r="AR30">
        <v>135.91408820000001</v>
      </c>
      <c r="AT30" s="1"/>
      <c r="AU30" s="1">
        <v>43871</v>
      </c>
      <c r="AV30" s="2">
        <v>80.387496999999996</v>
      </c>
      <c r="AW30" s="2">
        <v>188.699997</v>
      </c>
      <c r="AX30" s="2">
        <v>106.695503</v>
      </c>
      <c r="AY30" s="2">
        <v>75.432998999999995</v>
      </c>
      <c r="AZ30" s="2">
        <v>227.11000100000001</v>
      </c>
      <c r="BA30" s="2">
        <v>51.418666999999999</v>
      </c>
      <c r="BB30" s="2">
        <v>65.742500000000007</v>
      </c>
      <c r="BC30" s="2">
        <v>75.433998000000003</v>
      </c>
      <c r="BD30" s="2">
        <v>287.02999899999998</v>
      </c>
      <c r="BE30" s="2">
        <v>137.740005</v>
      </c>
      <c r="BF30" s="2">
        <v>314.20001200000002</v>
      </c>
      <c r="BG30" s="2">
        <v>205.990005</v>
      </c>
      <c r="BH30" s="2">
        <v>34.689999</v>
      </c>
      <c r="BI30" s="2">
        <v>240.61000100000001</v>
      </c>
      <c r="BJ30" s="2">
        <v>330.27999899999998</v>
      </c>
      <c r="BK30" s="2">
        <v>81.736641000000006</v>
      </c>
      <c r="BL30" s="2">
        <v>94.75</v>
      </c>
      <c r="BM30" s="2">
        <v>145.509995</v>
      </c>
      <c r="BN30" s="2">
        <v>103.07</v>
      </c>
      <c r="BO30" s="2">
        <v>134.320007</v>
      </c>
    </row>
    <row r="31" spans="1:67" x14ac:dyDescent="0.35">
      <c r="A31" s="1">
        <v>43873</v>
      </c>
      <c r="B31" s="2">
        <v>79.825975299664194</v>
      </c>
      <c r="C31" s="2">
        <v>184.482943345504</v>
      </c>
      <c r="D31" s="2">
        <v>107.35450892642601</v>
      </c>
      <c r="E31" s="2">
        <v>75.505093545112402</v>
      </c>
      <c r="F31" s="2">
        <v>226.857652970608</v>
      </c>
      <c r="G31" s="2">
        <v>51.566454533863997</v>
      </c>
      <c r="H31" s="2">
        <v>67.231314650734802</v>
      </c>
      <c r="I31" s="2">
        <v>75.418660725231703</v>
      </c>
      <c r="J31" s="2">
        <v>291.88093206297401</v>
      </c>
      <c r="K31" s="2">
        <v>138.18052482249399</v>
      </c>
      <c r="L31" s="2">
        <v>321.03002726904299</v>
      </c>
      <c r="M31" s="2">
        <v>204.10748872500699</v>
      </c>
      <c r="N31" s="2">
        <v>34.775652876079299</v>
      </c>
      <c r="O31" s="2">
        <v>241.662586093382</v>
      </c>
      <c r="P31" s="2">
        <v>330.970065873902</v>
      </c>
      <c r="Q31" s="2">
        <v>81.355627079319504</v>
      </c>
      <c r="R31" s="2">
        <v>95.866466131284199</v>
      </c>
      <c r="S31" s="2">
        <v>144.75439591332699</v>
      </c>
      <c r="T31" s="2">
        <v>104.887465401025</v>
      </c>
      <c r="U31" s="2">
        <v>136.266154491831</v>
      </c>
      <c r="X31" s="3">
        <v>43873</v>
      </c>
      <c r="Y31">
        <v>81.558052180000004</v>
      </c>
      <c r="Z31">
        <v>184.81891830000001</v>
      </c>
      <c r="AA31">
        <v>107.9567093</v>
      </c>
      <c r="AB31">
        <v>75.971041009999993</v>
      </c>
      <c r="AC31">
        <v>227.61143139999999</v>
      </c>
      <c r="AD31">
        <v>51.242622779999998</v>
      </c>
      <c r="AE31">
        <v>68.113437279999999</v>
      </c>
      <c r="AF31">
        <v>75.958300249999994</v>
      </c>
      <c r="AG31">
        <v>300.0520507</v>
      </c>
      <c r="AH31">
        <v>137.94735739999999</v>
      </c>
      <c r="AI31">
        <v>324.14649709999998</v>
      </c>
      <c r="AJ31">
        <v>206.56753639999999</v>
      </c>
      <c r="AK31">
        <v>34.912060789999998</v>
      </c>
      <c r="AL31">
        <v>241.73362940000001</v>
      </c>
      <c r="AM31">
        <v>333.6099701</v>
      </c>
      <c r="AN31">
        <v>79.790410210000005</v>
      </c>
      <c r="AO31">
        <v>97.515292380000005</v>
      </c>
      <c r="AP31">
        <v>143.50122640000001</v>
      </c>
      <c r="AQ31">
        <v>105.5559901</v>
      </c>
      <c r="AR31">
        <v>138.96031120000001</v>
      </c>
      <c r="AT31" s="1"/>
      <c r="AU31" s="1">
        <v>43872</v>
      </c>
      <c r="AV31" s="2">
        <v>79.902495999999999</v>
      </c>
      <c r="AW31" s="2">
        <v>184.44000199999999</v>
      </c>
      <c r="AX31" s="2">
        <v>107.540001</v>
      </c>
      <c r="AY31" s="2">
        <v>75.502998000000005</v>
      </c>
      <c r="AZ31" s="2">
        <v>227.33000200000001</v>
      </c>
      <c r="BA31" s="2">
        <v>51.625332</v>
      </c>
      <c r="BB31" s="2">
        <v>66.972504000000001</v>
      </c>
      <c r="BC31" s="2">
        <v>75.439498999999998</v>
      </c>
      <c r="BD31" s="2">
        <v>290.790009</v>
      </c>
      <c r="BE31" s="2">
        <v>138</v>
      </c>
      <c r="BF31" s="2">
        <v>320.16000400000001</v>
      </c>
      <c r="BG31" s="2">
        <v>203.94000199999999</v>
      </c>
      <c r="BH31" s="2">
        <v>34.770000000000003</v>
      </c>
      <c r="BI31" s="2">
        <v>241.63999899999999</v>
      </c>
      <c r="BJ31" s="2">
        <v>330.92001299999998</v>
      </c>
      <c r="BK31" s="2">
        <v>81.345421000000002</v>
      </c>
      <c r="BL31" s="2">
        <v>96</v>
      </c>
      <c r="BM31" s="2">
        <v>144.25</v>
      </c>
      <c r="BN31" s="2">
        <v>104.870003</v>
      </c>
      <c r="BO31" s="2">
        <v>136.19000199999999</v>
      </c>
    </row>
    <row r="32" spans="1:67" x14ac:dyDescent="0.35">
      <c r="A32" s="1">
        <v>43874</v>
      </c>
      <c r="B32" s="2">
        <v>81.475942410135502</v>
      </c>
      <c r="C32" s="2">
        <v>184.336230735501</v>
      </c>
      <c r="D32" s="2">
        <v>108.134171153567</v>
      </c>
      <c r="E32" s="2">
        <v>75.639297017237894</v>
      </c>
      <c r="F32" s="2">
        <v>227.92215345433601</v>
      </c>
      <c r="G32" s="2">
        <v>51.178195489680597</v>
      </c>
      <c r="H32" s="2">
        <v>68.397021265741401</v>
      </c>
      <c r="I32" s="2">
        <v>75.625947609389002</v>
      </c>
      <c r="J32" s="2">
        <v>303.571984022903</v>
      </c>
      <c r="K32" s="2">
        <v>138.37890155857099</v>
      </c>
      <c r="L32" s="2">
        <v>324.43065898229298</v>
      </c>
      <c r="M32" s="2">
        <v>207.32438255670499</v>
      </c>
      <c r="N32" s="2">
        <v>34.987066157990803</v>
      </c>
      <c r="O32" s="2">
        <v>241.687660061445</v>
      </c>
      <c r="P32" s="2">
        <v>334.03105621862301</v>
      </c>
      <c r="Q32" s="2">
        <v>79.645096379802695</v>
      </c>
      <c r="R32" s="2">
        <v>97.246001304342599</v>
      </c>
      <c r="S32" s="2">
        <v>143.332137956239</v>
      </c>
      <c r="T32" s="2">
        <v>105.733508808045</v>
      </c>
      <c r="U32" s="2">
        <v>139.68877633625601</v>
      </c>
      <c r="X32" s="3">
        <v>43874</v>
      </c>
      <c r="Y32">
        <v>81.382858679999998</v>
      </c>
      <c r="Z32">
        <v>183.7550292</v>
      </c>
      <c r="AA32">
        <v>107.5541192</v>
      </c>
      <c r="AB32">
        <v>75.596890020000004</v>
      </c>
      <c r="AC32">
        <v>226.69246699999999</v>
      </c>
      <c r="AD32">
        <v>53.104203890000001</v>
      </c>
      <c r="AE32">
        <v>67.671491849999995</v>
      </c>
      <c r="AF32">
        <v>75.690751680000005</v>
      </c>
      <c r="AG32">
        <v>302.42927580000003</v>
      </c>
      <c r="AH32">
        <v>137.82242840000001</v>
      </c>
      <c r="AI32">
        <v>324.0289343</v>
      </c>
      <c r="AJ32">
        <v>207.29198600000001</v>
      </c>
      <c r="AK32">
        <v>34.89452292</v>
      </c>
      <c r="AL32">
        <v>242.4836593</v>
      </c>
      <c r="AM32">
        <v>335.56042109999999</v>
      </c>
      <c r="AN32">
        <v>78.433562129999999</v>
      </c>
      <c r="AO32">
        <v>95.314935669999997</v>
      </c>
      <c r="AP32">
        <v>141.9886387</v>
      </c>
      <c r="AQ32">
        <v>105.1639682</v>
      </c>
      <c r="AR32">
        <v>139.81041819999999</v>
      </c>
      <c r="AT32" s="1"/>
      <c r="AU32" s="1">
        <v>43873</v>
      </c>
      <c r="AV32" s="2">
        <v>81.800003000000004</v>
      </c>
      <c r="AW32" s="2">
        <v>184.71000699999999</v>
      </c>
      <c r="AX32" s="2">
        <v>108</v>
      </c>
      <c r="AY32" s="2">
        <v>75.931503000000006</v>
      </c>
      <c r="AZ32" s="2">
        <v>227.44000199999999</v>
      </c>
      <c r="BA32" s="2">
        <v>51.152667999999998</v>
      </c>
      <c r="BB32" s="2">
        <v>68.135002</v>
      </c>
      <c r="BC32" s="2">
        <v>75.913498000000004</v>
      </c>
      <c r="BD32" s="2">
        <v>303.48001099999999</v>
      </c>
      <c r="BE32" s="2">
        <v>138</v>
      </c>
      <c r="BF32" s="2">
        <v>324.70001200000002</v>
      </c>
      <c r="BG32" s="2">
        <v>207.44000199999999</v>
      </c>
      <c r="BH32" s="2">
        <v>34.919998</v>
      </c>
      <c r="BI32" s="2">
        <v>241.58999600000001</v>
      </c>
      <c r="BJ32" s="2">
        <v>334.16000400000001</v>
      </c>
      <c r="BK32" s="2">
        <v>79.437019000000006</v>
      </c>
      <c r="BL32" s="2">
        <v>97.790001000000004</v>
      </c>
      <c r="BM32" s="2">
        <v>143.509995</v>
      </c>
      <c r="BN32" s="2">
        <v>105.540001</v>
      </c>
      <c r="BO32" s="2">
        <v>139.58999600000001</v>
      </c>
    </row>
    <row r="33" spans="1:67" x14ac:dyDescent="0.35">
      <c r="A33" s="1">
        <v>43875</v>
      </c>
      <c r="B33" s="2">
        <v>81.519682460753202</v>
      </c>
      <c r="C33" s="2">
        <v>183.111979544185</v>
      </c>
      <c r="D33" s="2">
        <v>107.58850861724</v>
      </c>
      <c r="E33" s="2">
        <v>75.660552094714802</v>
      </c>
      <c r="F33" s="2">
        <v>227.26165064878299</v>
      </c>
      <c r="G33" s="2">
        <v>53.602411809242398</v>
      </c>
      <c r="H33" s="2">
        <v>67.9716063003535</v>
      </c>
      <c r="I33" s="2">
        <v>75.700423915507201</v>
      </c>
      <c r="J33" s="2">
        <v>301.96255669635502</v>
      </c>
      <c r="K33" s="2">
        <v>138.007651649975</v>
      </c>
      <c r="L33" s="2">
        <v>323.90734789696398</v>
      </c>
      <c r="M33" s="2">
        <v>207.328256801024</v>
      </c>
      <c r="N33" s="2">
        <v>34.934501111581099</v>
      </c>
      <c r="O33" s="2">
        <v>242.66298868345001</v>
      </c>
      <c r="P33" s="2">
        <v>335.70208624602901</v>
      </c>
      <c r="Q33" s="2">
        <v>78.186563937322205</v>
      </c>
      <c r="R33" s="2">
        <v>95.035848419027701</v>
      </c>
      <c r="S33" s="2">
        <v>141.74091488722601</v>
      </c>
      <c r="T33" s="2">
        <v>105.348369319539</v>
      </c>
      <c r="U33" s="2">
        <v>139.71270787152699</v>
      </c>
      <c r="X33" s="3">
        <v>43875</v>
      </c>
      <c r="Y33">
        <v>81.279325049999997</v>
      </c>
      <c r="Z33">
        <v>185.2495863</v>
      </c>
      <c r="AA33">
        <v>106.84355669999999</v>
      </c>
      <c r="AB33">
        <v>75.98037995</v>
      </c>
      <c r="AC33">
        <v>226.992334</v>
      </c>
      <c r="AD33">
        <v>53.377394840000001</v>
      </c>
      <c r="AE33">
        <v>71.718747739999998</v>
      </c>
      <c r="AF33">
        <v>76.116322519999997</v>
      </c>
      <c r="AG33">
        <v>299.47870169999999</v>
      </c>
      <c r="AH33">
        <v>137.4420106</v>
      </c>
      <c r="AI33">
        <v>319.6165067</v>
      </c>
      <c r="AJ33">
        <v>209.5744728</v>
      </c>
      <c r="AK33">
        <v>34.828105090000001</v>
      </c>
      <c r="AL33">
        <v>244.6247367</v>
      </c>
      <c r="AM33">
        <v>340.12627020000002</v>
      </c>
      <c r="AN33">
        <v>78.758250939999996</v>
      </c>
      <c r="AO33">
        <v>93.948441750000001</v>
      </c>
      <c r="AP33">
        <v>141.0959484</v>
      </c>
      <c r="AQ33">
        <v>105.9587013</v>
      </c>
      <c r="AR33">
        <v>138.34887320000001</v>
      </c>
      <c r="AT33" s="1"/>
      <c r="AU33" s="1">
        <v>43874</v>
      </c>
      <c r="AV33" s="2">
        <v>81.217499000000004</v>
      </c>
      <c r="AW33" s="2">
        <v>183.71000699999999</v>
      </c>
      <c r="AX33" s="2">
        <v>107.4935</v>
      </c>
      <c r="AY33" s="2">
        <v>75.669501999999994</v>
      </c>
      <c r="AZ33" s="2">
        <v>226.470001</v>
      </c>
      <c r="BA33" s="2">
        <v>53.599997999999999</v>
      </c>
      <c r="BB33" s="2">
        <v>67.694999999999993</v>
      </c>
      <c r="BC33" s="2">
        <v>75.733001999999999</v>
      </c>
      <c r="BD33" s="2">
        <v>302.20001200000002</v>
      </c>
      <c r="BE33" s="2">
        <v>137.88000500000001</v>
      </c>
      <c r="BF33" s="2">
        <v>323.97000100000002</v>
      </c>
      <c r="BG33" s="2">
        <v>207.39999399999999</v>
      </c>
      <c r="BH33" s="2">
        <v>34.909999999999997</v>
      </c>
      <c r="BI33" s="2">
        <v>242.36000100000001</v>
      </c>
      <c r="BJ33" s="2">
        <v>335.83999599999999</v>
      </c>
      <c r="BK33" s="2">
        <v>78.215652000000006</v>
      </c>
      <c r="BL33" s="2">
        <v>95.349997999999999</v>
      </c>
      <c r="BM33" s="2">
        <v>141.800003</v>
      </c>
      <c r="BN33" s="2">
        <v>105.239998</v>
      </c>
      <c r="BO33" s="2">
        <v>139.720001</v>
      </c>
    </row>
    <row r="34" spans="1:67" x14ac:dyDescent="0.35">
      <c r="A34" s="1">
        <v>43879</v>
      </c>
      <c r="B34" s="2">
        <v>81.537261376522096</v>
      </c>
      <c r="C34" s="2">
        <v>185.73283633179901</v>
      </c>
      <c r="D34" s="2">
        <v>106.989979856735</v>
      </c>
      <c r="E34" s="2">
        <v>75.840547970661504</v>
      </c>
      <c r="F34" s="2">
        <v>226.94971258952799</v>
      </c>
      <c r="G34" s="2">
        <v>53.306274096880003</v>
      </c>
      <c r="H34" s="2">
        <v>72.511906052615203</v>
      </c>
      <c r="I34" s="2">
        <v>75.949178675852295</v>
      </c>
      <c r="J34" s="2">
        <v>299.43279384681102</v>
      </c>
      <c r="K34" s="2">
        <v>137.297685330929</v>
      </c>
      <c r="L34" s="2">
        <v>318.06893547782101</v>
      </c>
      <c r="M34" s="2">
        <v>210.098770072197</v>
      </c>
      <c r="N34" s="2">
        <v>34.872929086767599</v>
      </c>
      <c r="O34" s="2">
        <v>245.06697609113999</v>
      </c>
      <c r="P34" s="2">
        <v>340.535408623683</v>
      </c>
      <c r="Q34" s="2">
        <v>79.1334646246207</v>
      </c>
      <c r="R34" s="2">
        <v>93.648895893521498</v>
      </c>
      <c r="S34" s="2">
        <v>141.02986656794201</v>
      </c>
      <c r="T34" s="2">
        <v>105.67834226402501</v>
      </c>
      <c r="U34" s="2">
        <v>137.707449994271</v>
      </c>
      <c r="X34" s="3">
        <v>43879</v>
      </c>
      <c r="Y34">
        <v>80.171247210000004</v>
      </c>
      <c r="Z34">
        <v>187.08721220000001</v>
      </c>
      <c r="AA34">
        <v>107.6550987</v>
      </c>
      <c r="AB34">
        <v>75.916424739999997</v>
      </c>
      <c r="AC34">
        <v>226.8968007</v>
      </c>
      <c r="AD34">
        <v>56.22947388</v>
      </c>
      <c r="AE34">
        <v>74.010933230000006</v>
      </c>
      <c r="AF34">
        <v>75.95391583</v>
      </c>
      <c r="AG34">
        <v>301.37401629999999</v>
      </c>
      <c r="AH34">
        <v>135.86270569999999</v>
      </c>
      <c r="AI34">
        <v>312.77539380000002</v>
      </c>
      <c r="AJ34">
        <v>211.06622830000001</v>
      </c>
      <c r="AK34">
        <v>34.325741669999999</v>
      </c>
      <c r="AL34">
        <v>244.14104750000001</v>
      </c>
      <c r="AM34">
        <v>341.2442107</v>
      </c>
      <c r="AN34">
        <v>78.634276189999994</v>
      </c>
      <c r="AO34">
        <v>93.495460089999995</v>
      </c>
      <c r="AP34">
        <v>140.93029010000001</v>
      </c>
      <c r="AQ34">
        <v>106.4684146</v>
      </c>
      <c r="AR34">
        <v>136.8607159</v>
      </c>
      <c r="AT34" s="1"/>
      <c r="AU34" s="1">
        <v>43875</v>
      </c>
      <c r="AV34" s="2">
        <v>81.237503000000004</v>
      </c>
      <c r="AW34" s="2">
        <v>185.35000600000001</v>
      </c>
      <c r="AX34" s="2">
        <v>106.7435</v>
      </c>
      <c r="AY34" s="2">
        <v>75.936501000000007</v>
      </c>
      <c r="AZ34" s="2">
        <v>226.800003</v>
      </c>
      <c r="BA34" s="2">
        <v>53.335335000000001</v>
      </c>
      <c r="BB34" s="2">
        <v>72.447502</v>
      </c>
      <c r="BC34" s="2">
        <v>76.037002999999999</v>
      </c>
      <c r="BD34" s="2">
        <v>298.77999899999998</v>
      </c>
      <c r="BE34" s="2">
        <v>137.46000699999999</v>
      </c>
      <c r="BF34" s="2">
        <v>317.76998900000001</v>
      </c>
      <c r="BG34" s="2">
        <v>210.28999300000001</v>
      </c>
      <c r="BH34" s="2">
        <v>34.849997999999999</v>
      </c>
      <c r="BI34" s="2">
        <v>245.029999</v>
      </c>
      <c r="BJ34" s="2">
        <v>340.95001200000002</v>
      </c>
      <c r="BK34" s="2">
        <v>78.864502000000002</v>
      </c>
      <c r="BL34" s="2">
        <v>94.050003000000004</v>
      </c>
      <c r="BM34" s="2">
        <v>141.11999499999999</v>
      </c>
      <c r="BN34" s="2">
        <v>105.949997</v>
      </c>
      <c r="BO34" s="2">
        <v>137.990005</v>
      </c>
    </row>
    <row r="35" spans="1:67" x14ac:dyDescent="0.35">
      <c r="A35" s="1">
        <v>43880</v>
      </c>
      <c r="B35" s="2">
        <v>79.820730099756403</v>
      </c>
      <c r="C35" s="2">
        <v>187.494695787013</v>
      </c>
      <c r="D35" s="2">
        <v>107.83723922706599</v>
      </c>
      <c r="E35" s="2">
        <v>75.775915931706805</v>
      </c>
      <c r="F35" s="2">
        <v>226.38349803499199</v>
      </c>
      <c r="G35" s="2">
        <v>57.253478506712902</v>
      </c>
      <c r="H35" s="2">
        <v>73.977223181294704</v>
      </c>
      <c r="I35" s="2">
        <v>75.790373721325494</v>
      </c>
      <c r="J35" s="2">
        <v>301.58680826401201</v>
      </c>
      <c r="K35" s="2">
        <v>135.612805253668</v>
      </c>
      <c r="L35" s="2">
        <v>310.84279399142702</v>
      </c>
      <c r="M35" s="2">
        <v>210.990611772731</v>
      </c>
      <c r="N35" s="2">
        <v>34.271651025672099</v>
      </c>
      <c r="O35" s="2">
        <v>243.820784825766</v>
      </c>
      <c r="P35" s="2">
        <v>340.99813672537101</v>
      </c>
      <c r="Q35" s="2">
        <v>78.692612505297902</v>
      </c>
      <c r="R35" s="2">
        <v>92.993536242293104</v>
      </c>
      <c r="S35" s="2">
        <v>141.282559481444</v>
      </c>
      <c r="T35" s="2">
        <v>106.538267375144</v>
      </c>
      <c r="U35" s="2">
        <v>137.11127581865</v>
      </c>
      <c r="X35" s="3">
        <v>43880</v>
      </c>
      <c r="Y35">
        <v>80.752716239999998</v>
      </c>
      <c r="Z35">
        <v>187.24752699999999</v>
      </c>
      <c r="AA35">
        <v>108.4133125</v>
      </c>
      <c r="AB35">
        <v>76.287913079999996</v>
      </c>
      <c r="AC35">
        <v>228.87542740000001</v>
      </c>
      <c r="AD35">
        <v>60.140698559999997</v>
      </c>
      <c r="AE35">
        <v>78.007880220000004</v>
      </c>
      <c r="AF35">
        <v>76.410055020000001</v>
      </c>
      <c r="AG35">
        <v>304.60199649999998</v>
      </c>
      <c r="AH35">
        <v>137.39543699999999</v>
      </c>
      <c r="AI35">
        <v>315.01302020000003</v>
      </c>
      <c r="AJ35">
        <v>212.7909439</v>
      </c>
      <c r="AK35">
        <v>34.659639509999998</v>
      </c>
      <c r="AL35">
        <v>243.70553760000001</v>
      </c>
      <c r="AM35">
        <v>344.01169800000002</v>
      </c>
      <c r="AN35">
        <v>78.293062469999995</v>
      </c>
      <c r="AO35">
        <v>94.138082490000002</v>
      </c>
      <c r="AP35">
        <v>140.74187319999999</v>
      </c>
      <c r="AQ35">
        <v>106.80805549999999</v>
      </c>
      <c r="AR35">
        <v>136.975492</v>
      </c>
      <c r="AT35" s="1"/>
      <c r="AU35" s="1">
        <v>43879</v>
      </c>
      <c r="AV35" s="2">
        <v>79.75</v>
      </c>
      <c r="AW35" s="2">
        <v>187.229996</v>
      </c>
      <c r="AX35" s="2">
        <v>107.783501</v>
      </c>
      <c r="AY35" s="2">
        <v>75.971999999999994</v>
      </c>
      <c r="AZ35" s="2">
        <v>226.770004</v>
      </c>
      <c r="BA35" s="2">
        <v>57.226664999999997</v>
      </c>
      <c r="BB35" s="2">
        <v>74.142501999999993</v>
      </c>
      <c r="BC35" s="2">
        <v>75.983497999999997</v>
      </c>
      <c r="BD35" s="2">
        <v>302.14001500000001</v>
      </c>
      <c r="BE35" s="2">
        <v>135.63999899999999</v>
      </c>
      <c r="BF35" s="2">
        <v>310.75</v>
      </c>
      <c r="BG35" s="2">
        <v>211.199997</v>
      </c>
      <c r="BH35" s="2">
        <v>34.270000000000003</v>
      </c>
      <c r="BI35" s="2">
        <v>243.94000199999999</v>
      </c>
      <c r="BJ35" s="2">
        <v>341.23998999999998</v>
      </c>
      <c r="BK35" s="2">
        <v>78.683205000000001</v>
      </c>
      <c r="BL35" s="2">
        <v>93.610000999999997</v>
      </c>
      <c r="BM35" s="2">
        <v>141.009995</v>
      </c>
      <c r="BN35" s="2">
        <v>106.41999800000001</v>
      </c>
      <c r="BO35" s="2">
        <v>136.58000200000001</v>
      </c>
    </row>
    <row r="36" spans="1:67" x14ac:dyDescent="0.35">
      <c r="A36" s="1">
        <v>43881</v>
      </c>
      <c r="B36" s="2">
        <v>80.713366902220301</v>
      </c>
      <c r="C36" s="2">
        <v>187.06297578172001</v>
      </c>
      <c r="D36" s="2">
        <v>108.571861595494</v>
      </c>
      <c r="E36" s="2">
        <v>76.329781534137297</v>
      </c>
      <c r="F36" s="2">
        <v>229.27798395225</v>
      </c>
      <c r="G36" s="2">
        <v>61.189602640454602</v>
      </c>
      <c r="H36" s="2">
        <v>78.915378161410601</v>
      </c>
      <c r="I36" s="2">
        <v>76.432005587451698</v>
      </c>
      <c r="J36" s="2">
        <v>305.12393420586699</v>
      </c>
      <c r="K36" s="2">
        <v>137.783648355921</v>
      </c>
      <c r="L36" s="2">
        <v>316.22133603097802</v>
      </c>
      <c r="M36" s="2">
        <v>213.07319900561899</v>
      </c>
      <c r="N36" s="2">
        <v>34.7149439944154</v>
      </c>
      <c r="O36" s="2">
        <v>243.82431943595401</v>
      </c>
      <c r="P36" s="2">
        <v>344.214307611442</v>
      </c>
      <c r="Q36" s="2">
        <v>78.191638430349002</v>
      </c>
      <c r="R36" s="2">
        <v>93.770203133736899</v>
      </c>
      <c r="S36" s="2">
        <v>141.384788408643</v>
      </c>
      <c r="T36" s="2">
        <v>107.236470773962</v>
      </c>
      <c r="U36" s="2">
        <v>136.95837076815101</v>
      </c>
      <c r="X36" s="3">
        <v>43881</v>
      </c>
      <c r="Y36">
        <v>80.322906930000002</v>
      </c>
      <c r="Z36">
        <v>184.404021</v>
      </c>
      <c r="AA36">
        <v>107.7688091</v>
      </c>
      <c r="AB36">
        <v>75.799459330000005</v>
      </c>
      <c r="AC36">
        <v>228.40532809999999</v>
      </c>
      <c r="AD36">
        <v>60.181119039999999</v>
      </c>
      <c r="AE36">
        <v>77.194580459999997</v>
      </c>
      <c r="AF36">
        <v>75.888313609999997</v>
      </c>
      <c r="AG36">
        <v>302.77399860000003</v>
      </c>
      <c r="AH36">
        <v>137.43736240000001</v>
      </c>
      <c r="AI36">
        <v>311.14712359999999</v>
      </c>
      <c r="AJ36">
        <v>211.48607150000001</v>
      </c>
      <c r="AK36">
        <v>34.847907460000002</v>
      </c>
      <c r="AL36">
        <v>246.5121675</v>
      </c>
      <c r="AM36">
        <v>344.38892770000001</v>
      </c>
      <c r="AN36">
        <v>78.659588580000005</v>
      </c>
      <c r="AO36">
        <v>94.233971440000005</v>
      </c>
      <c r="AP36">
        <v>141.95739119999999</v>
      </c>
      <c r="AQ36">
        <v>106.4078976</v>
      </c>
      <c r="AR36">
        <v>136.98359809999999</v>
      </c>
      <c r="AT36" s="1"/>
      <c r="AU36" s="1">
        <v>43880</v>
      </c>
      <c r="AV36" s="2">
        <v>80.904999000000004</v>
      </c>
      <c r="AW36" s="2">
        <v>187.279999</v>
      </c>
      <c r="AX36" s="2">
        <v>108.511002</v>
      </c>
      <c r="AY36" s="2">
        <v>76.243499999999997</v>
      </c>
      <c r="AZ36" s="2">
        <v>229.240005</v>
      </c>
      <c r="BA36" s="2">
        <v>61.161330999999997</v>
      </c>
      <c r="BB36" s="2">
        <v>78.675003000000004</v>
      </c>
      <c r="BC36" s="2">
        <v>76.334502999999998</v>
      </c>
      <c r="BD36" s="2">
        <v>305.30999800000001</v>
      </c>
      <c r="BE36" s="2">
        <v>137.490005</v>
      </c>
      <c r="BF36" s="2">
        <v>315.69000199999999</v>
      </c>
      <c r="BG36" s="2">
        <v>213.30999800000001</v>
      </c>
      <c r="BH36" s="2">
        <v>34.720001000000003</v>
      </c>
      <c r="BI36" s="2">
        <v>243.63999899999999</v>
      </c>
      <c r="BJ36" s="2">
        <v>344.55999800000001</v>
      </c>
      <c r="BK36" s="2">
        <v>78.244277999999994</v>
      </c>
      <c r="BL36" s="2">
        <v>94.139999000000003</v>
      </c>
      <c r="BM36" s="2">
        <v>140.83000200000001</v>
      </c>
      <c r="BN36" s="2">
        <v>106.760002</v>
      </c>
      <c r="BO36" s="2">
        <v>136.86000100000001</v>
      </c>
    </row>
    <row r="37" spans="1:67" x14ac:dyDescent="0.35">
      <c r="A37" s="1">
        <v>43882</v>
      </c>
      <c r="B37" s="2">
        <v>80.041030309551203</v>
      </c>
      <c r="C37" s="2">
        <v>183.99506752318899</v>
      </c>
      <c r="D37" s="2">
        <v>107.59352439989399</v>
      </c>
      <c r="E37" s="2">
        <v>75.735123004719298</v>
      </c>
      <c r="F37" s="2">
        <v>228.76996077676699</v>
      </c>
      <c r="G37" s="2">
        <v>59.932842008277603</v>
      </c>
      <c r="H37" s="2">
        <v>77.219219830356394</v>
      </c>
      <c r="I37" s="2">
        <v>75.774371089270701</v>
      </c>
      <c r="J37" s="2">
        <v>302.63455951437101</v>
      </c>
      <c r="K37" s="2">
        <v>137.80422016048001</v>
      </c>
      <c r="L37" s="2">
        <v>309.63116679647197</v>
      </c>
      <c r="M37" s="2">
        <v>211.516836180041</v>
      </c>
      <c r="N37" s="2">
        <v>34.840540273654597</v>
      </c>
      <c r="O37" s="2">
        <v>247.349399780932</v>
      </c>
      <c r="P37" s="2">
        <v>344.29831954492602</v>
      </c>
      <c r="Q37" s="2">
        <v>79.050940575507397</v>
      </c>
      <c r="R37" s="2">
        <v>93.728575336363406</v>
      </c>
      <c r="S37" s="2">
        <v>141.987399530998</v>
      </c>
      <c r="T37" s="2">
        <v>106.950828170234</v>
      </c>
      <c r="U37" s="2">
        <v>136.926648012757</v>
      </c>
      <c r="X37" s="3">
        <v>43882</v>
      </c>
      <c r="Y37">
        <v>78.771451909999996</v>
      </c>
      <c r="Z37">
        <v>180.12249629999999</v>
      </c>
      <c r="AA37">
        <v>105.3673223</v>
      </c>
      <c r="AB37">
        <v>74.235542969999997</v>
      </c>
      <c r="AC37">
        <v>229.33515399999999</v>
      </c>
      <c r="AD37">
        <v>60.089478239999998</v>
      </c>
      <c r="AE37">
        <v>73.770493139999999</v>
      </c>
      <c r="AF37">
        <v>74.286497409999996</v>
      </c>
      <c r="AG37">
        <v>301.59865680000001</v>
      </c>
      <c r="AH37">
        <v>136.02571270000001</v>
      </c>
      <c r="AI37">
        <v>305.94956680000001</v>
      </c>
      <c r="AJ37">
        <v>208.8784354</v>
      </c>
      <c r="AK37">
        <v>34.413355719999998</v>
      </c>
      <c r="AL37">
        <v>245.6575426</v>
      </c>
      <c r="AM37">
        <v>340.59671739999999</v>
      </c>
      <c r="AN37">
        <v>78.500409579999996</v>
      </c>
      <c r="AO37">
        <v>94.909407150000007</v>
      </c>
      <c r="AP37">
        <v>141.9696117</v>
      </c>
      <c r="AQ37">
        <v>103.2339291</v>
      </c>
      <c r="AR37">
        <v>137.3254948</v>
      </c>
      <c r="AT37" s="1"/>
      <c r="AU37" s="1">
        <v>43881</v>
      </c>
      <c r="AV37" s="2">
        <v>80.074996999999996</v>
      </c>
      <c r="AW37" s="2">
        <v>184.41999799999999</v>
      </c>
      <c r="AX37" s="2">
        <v>107.654999</v>
      </c>
      <c r="AY37" s="2">
        <v>75.849502999999999</v>
      </c>
      <c r="AZ37" s="2">
        <v>228.16999799999999</v>
      </c>
      <c r="BA37" s="2">
        <v>59.960667000000001</v>
      </c>
      <c r="BB37" s="2">
        <v>77.175003000000004</v>
      </c>
      <c r="BC37" s="2">
        <v>75.907500999999996</v>
      </c>
      <c r="BD37" s="2">
        <v>302.13000499999998</v>
      </c>
      <c r="BE37" s="2">
        <v>137.490005</v>
      </c>
      <c r="BF37" s="2">
        <v>309.23998999999998</v>
      </c>
      <c r="BG37" s="2">
        <v>211.449997</v>
      </c>
      <c r="BH37" s="2">
        <v>34.849997999999999</v>
      </c>
      <c r="BI37" s="2">
        <v>247.020004</v>
      </c>
      <c r="BJ37" s="2">
        <v>344.45001200000002</v>
      </c>
      <c r="BK37" s="2">
        <v>78.711830000000006</v>
      </c>
      <c r="BL37" s="2">
        <v>94.230002999999996</v>
      </c>
      <c r="BM37" s="2">
        <v>142</v>
      </c>
      <c r="BN37" s="2">
        <v>106.480003</v>
      </c>
      <c r="BO37" s="2">
        <v>136.929993</v>
      </c>
    </row>
    <row r="38" spans="1:67" x14ac:dyDescent="0.35">
      <c r="A38" s="1">
        <v>43885</v>
      </c>
      <c r="B38" s="2">
        <v>77.967713411372998</v>
      </c>
      <c r="C38" s="2">
        <v>179.36031260334701</v>
      </c>
      <c r="D38" s="2">
        <v>104.919667066952</v>
      </c>
      <c r="E38" s="2">
        <v>73.937499492587605</v>
      </c>
      <c r="F38" s="2">
        <v>229.54563856573199</v>
      </c>
      <c r="G38" s="2">
        <v>60.071537436777199</v>
      </c>
      <c r="H38" s="2">
        <v>73.601523894167798</v>
      </c>
      <c r="I38" s="2">
        <v>74.039764488996298</v>
      </c>
      <c r="J38" s="2">
        <v>300.77815044039397</v>
      </c>
      <c r="K38" s="2">
        <v>135.90315226313601</v>
      </c>
      <c r="L38" s="2">
        <v>305.113323772672</v>
      </c>
      <c r="M38" s="2">
        <v>209.228844966286</v>
      </c>
      <c r="N38" s="2">
        <v>34.415900375994497</v>
      </c>
      <c r="O38" s="2">
        <v>245.185896159404</v>
      </c>
      <c r="P38" s="2">
        <v>340.04744742480801</v>
      </c>
      <c r="Q38" s="2">
        <v>78.526585908883703</v>
      </c>
      <c r="R38" s="2">
        <v>94.914712704287297</v>
      </c>
      <c r="S38" s="2">
        <v>142.075942475944</v>
      </c>
      <c r="T38" s="2">
        <v>102.99215657850201</v>
      </c>
      <c r="U38" s="2">
        <v>137.04809543295099</v>
      </c>
      <c r="X38" s="3">
        <v>43885</v>
      </c>
      <c r="Y38">
        <v>75.717314669999993</v>
      </c>
      <c r="Z38">
        <v>174.03810139999999</v>
      </c>
      <c r="AA38">
        <v>101.49914680000001</v>
      </c>
      <c r="AB38">
        <v>71.603928479999993</v>
      </c>
      <c r="AC38">
        <v>222.0774054</v>
      </c>
      <c r="AD38">
        <v>57.759700039999998</v>
      </c>
      <c r="AE38">
        <v>69.003071030000001</v>
      </c>
      <c r="AF38">
        <v>71.631769039999995</v>
      </c>
      <c r="AG38">
        <v>287.77824099999998</v>
      </c>
      <c r="AH38">
        <v>132.605222</v>
      </c>
      <c r="AI38">
        <v>294.36474449999997</v>
      </c>
      <c r="AJ38">
        <v>201.10712219999999</v>
      </c>
      <c r="AK38">
        <v>32.954091149999996</v>
      </c>
      <c r="AL38">
        <v>240.9957077</v>
      </c>
      <c r="AM38">
        <v>331.04761380000002</v>
      </c>
      <c r="AN38">
        <v>77.770232809999996</v>
      </c>
      <c r="AO38">
        <v>93.039794850000007</v>
      </c>
      <c r="AP38">
        <v>138.5190413</v>
      </c>
      <c r="AQ38">
        <v>98.874839339999994</v>
      </c>
      <c r="AR38">
        <v>133.1769036</v>
      </c>
      <c r="AT38" s="1"/>
      <c r="AU38" s="1">
        <v>43882</v>
      </c>
      <c r="AV38" s="2">
        <v>78.262496999999996</v>
      </c>
      <c r="AW38" s="2">
        <v>178.58999600000001</v>
      </c>
      <c r="AX38" s="2">
        <v>104.7985</v>
      </c>
      <c r="AY38" s="2">
        <v>74.172996999999995</v>
      </c>
      <c r="AZ38" s="2">
        <v>229.33000200000001</v>
      </c>
      <c r="BA38" s="2">
        <v>60.066665999999998</v>
      </c>
      <c r="BB38" s="2">
        <v>73.517501999999993</v>
      </c>
      <c r="BC38" s="2">
        <v>74.255500999999995</v>
      </c>
      <c r="BD38" s="2">
        <v>301.42999300000002</v>
      </c>
      <c r="BE38" s="2">
        <v>135.80999800000001</v>
      </c>
      <c r="BF38" s="2">
        <v>304.5</v>
      </c>
      <c r="BG38" s="2">
        <v>208.80999800000001</v>
      </c>
      <c r="BH38" s="2">
        <v>34.360000999999997</v>
      </c>
      <c r="BI38" s="2">
        <v>245.33999600000001</v>
      </c>
      <c r="BJ38" s="2">
        <v>339.70001200000002</v>
      </c>
      <c r="BK38" s="2">
        <v>78.568702999999999</v>
      </c>
      <c r="BL38" s="2">
        <v>94.959998999999996</v>
      </c>
      <c r="BM38" s="2">
        <v>142.03999300000001</v>
      </c>
      <c r="BN38" s="2">
        <v>102.94000200000001</v>
      </c>
      <c r="BO38" s="2">
        <v>137.21000699999999</v>
      </c>
    </row>
    <row r="39" spans="1:67" x14ac:dyDescent="0.35">
      <c r="A39" s="1">
        <v>43886</v>
      </c>
      <c r="B39" s="2">
        <v>74.487228149827502</v>
      </c>
      <c r="C39" s="2">
        <v>172.03350021076099</v>
      </c>
      <c r="D39" s="2">
        <v>100.520552102236</v>
      </c>
      <c r="E39" s="2">
        <v>71.006533072297401</v>
      </c>
      <c r="F39" s="2">
        <v>221.963666389975</v>
      </c>
      <c r="G39" s="2">
        <v>55.541290500622601</v>
      </c>
      <c r="H39" s="2">
        <v>68.377212767090796</v>
      </c>
      <c r="I39" s="2">
        <v>71.103130739792206</v>
      </c>
      <c r="J39" s="2">
        <v>277.46878634934302</v>
      </c>
      <c r="K39" s="2">
        <v>132.038122248262</v>
      </c>
      <c r="L39" s="2">
        <v>292.30684722036699</v>
      </c>
      <c r="M39" s="2">
        <v>199.85999945643101</v>
      </c>
      <c r="N39" s="2">
        <v>32.7164820821936</v>
      </c>
      <c r="O39" s="2">
        <v>239.73409997607001</v>
      </c>
      <c r="P39" s="2">
        <v>326.13749922141102</v>
      </c>
      <c r="Q39" s="2">
        <v>77.578370848410202</v>
      </c>
      <c r="R39" s="2">
        <v>92.914439177455293</v>
      </c>
      <c r="S39" s="2">
        <v>138.069738635286</v>
      </c>
      <c r="T39" s="2">
        <v>97.682066950667902</v>
      </c>
      <c r="U39" s="2">
        <v>132.108628647149</v>
      </c>
      <c r="X39" s="3">
        <v>43886</v>
      </c>
      <c r="Y39">
        <v>72.738182460000004</v>
      </c>
      <c r="Z39">
        <v>168.05011999999999</v>
      </c>
      <c r="AA39">
        <v>98.981213859999997</v>
      </c>
      <c r="AB39">
        <v>69.378614119999995</v>
      </c>
      <c r="AC39">
        <v>218.4145474</v>
      </c>
      <c r="AD39">
        <v>53.85722629</v>
      </c>
      <c r="AE39">
        <v>65.640634489999997</v>
      </c>
      <c r="AF39">
        <v>69.453963169999994</v>
      </c>
      <c r="AG39">
        <v>265.89964120000002</v>
      </c>
      <c r="AH39">
        <v>127.7984436</v>
      </c>
      <c r="AI39">
        <v>285.0634488</v>
      </c>
      <c r="AJ39">
        <v>190.91629829999999</v>
      </c>
      <c r="AK39">
        <v>31.313364750000002</v>
      </c>
      <c r="AL39">
        <v>237.88364110000001</v>
      </c>
      <c r="AM39">
        <v>314.90634510000001</v>
      </c>
      <c r="AN39">
        <v>76.768532219999997</v>
      </c>
      <c r="AO39">
        <v>89.341115400000007</v>
      </c>
      <c r="AP39">
        <v>135.70065349999999</v>
      </c>
      <c r="AQ39">
        <v>94.30143855</v>
      </c>
      <c r="AR39">
        <v>129.66876189999999</v>
      </c>
      <c r="AT39" s="1"/>
      <c r="AU39" s="1">
        <v>43885</v>
      </c>
      <c r="AV39" s="2">
        <v>74.544998000000007</v>
      </c>
      <c r="AW39" s="2">
        <v>170.88999899999999</v>
      </c>
      <c r="AX39" s="2">
        <v>100.4645</v>
      </c>
      <c r="AY39" s="2">
        <v>70.992996000000005</v>
      </c>
      <c r="AZ39" s="2">
        <v>221.69000199999999</v>
      </c>
      <c r="BA39" s="2">
        <v>55.585999000000001</v>
      </c>
      <c r="BB39" s="2">
        <v>68.319999999999993</v>
      </c>
      <c r="BC39" s="2">
        <v>71.079498000000001</v>
      </c>
      <c r="BD39" s="2">
        <v>277.790009</v>
      </c>
      <c r="BE39" s="2">
        <v>132.16000399999999</v>
      </c>
      <c r="BF39" s="2">
        <v>291.60000600000001</v>
      </c>
      <c r="BG39" s="2">
        <v>198.78999300000001</v>
      </c>
      <c r="BH39" s="2">
        <v>32.729999999999997</v>
      </c>
      <c r="BI39" s="2">
        <v>239.699997</v>
      </c>
      <c r="BJ39" s="2">
        <v>324.67001299999998</v>
      </c>
      <c r="BK39" s="2">
        <v>77.604965000000007</v>
      </c>
      <c r="BL39" s="2">
        <v>93.139999000000003</v>
      </c>
      <c r="BM39" s="2">
        <v>138.14999399999999</v>
      </c>
      <c r="BN39" s="2">
        <v>98.489998</v>
      </c>
      <c r="BO39" s="2">
        <v>132.16999799999999</v>
      </c>
    </row>
    <row r="40" spans="1:67" x14ac:dyDescent="0.35">
      <c r="A40" s="1">
        <v>43887</v>
      </c>
      <c r="B40" s="2">
        <v>72.172754647418103</v>
      </c>
      <c r="C40" s="2">
        <v>168.639626759717</v>
      </c>
      <c r="D40" s="2">
        <v>98.893140460604698</v>
      </c>
      <c r="E40" s="2">
        <v>69.361618533443604</v>
      </c>
      <c r="F40" s="2">
        <v>218.28272140503901</v>
      </c>
      <c r="G40" s="2">
        <v>53.303402347667003</v>
      </c>
      <c r="H40" s="2">
        <v>65.393468298941301</v>
      </c>
      <c r="I40" s="2">
        <v>69.483736505213201</v>
      </c>
      <c r="J40" s="2">
        <v>263.88292864882402</v>
      </c>
      <c r="K40" s="2">
        <v>126.314114004891</v>
      </c>
      <c r="L40" s="2">
        <v>283.84934102226202</v>
      </c>
      <c r="M40" s="2">
        <v>189.91570383325899</v>
      </c>
      <c r="N40" s="2">
        <v>30.922321200216999</v>
      </c>
      <c r="O40" s="2">
        <v>237.750118466365</v>
      </c>
      <c r="P40" s="2">
        <v>305.29718146972402</v>
      </c>
      <c r="Q40" s="2">
        <v>76.770448043046599</v>
      </c>
      <c r="R40" s="2">
        <v>89.356287504192593</v>
      </c>
      <c r="S40" s="2">
        <v>135.578114232275</v>
      </c>
      <c r="T40" s="2">
        <v>93.674440801925897</v>
      </c>
      <c r="U40" s="2">
        <v>129.00977288848799</v>
      </c>
      <c r="X40" s="3">
        <v>43887</v>
      </c>
      <c r="Y40">
        <v>73.011870880000004</v>
      </c>
      <c r="Z40">
        <v>169.99468719999999</v>
      </c>
      <c r="AA40">
        <v>98.951675089999995</v>
      </c>
      <c r="AB40">
        <v>69.556899549999997</v>
      </c>
      <c r="AC40">
        <v>216.3260459</v>
      </c>
      <c r="AD40">
        <v>52.181960969999999</v>
      </c>
      <c r="AE40">
        <v>66.831878169999996</v>
      </c>
      <c r="AF40">
        <v>69.745018569999999</v>
      </c>
      <c r="AG40">
        <v>263.10692820000003</v>
      </c>
      <c r="AH40">
        <v>126.67906259999999</v>
      </c>
      <c r="AI40">
        <v>285.75939069999998</v>
      </c>
      <c r="AJ40">
        <v>187.23635780000001</v>
      </c>
      <c r="AK40">
        <v>30.679492280000002</v>
      </c>
      <c r="AL40">
        <v>235.72866629999999</v>
      </c>
      <c r="AM40">
        <v>298.95406209999999</v>
      </c>
      <c r="AN40">
        <v>76.307394209999998</v>
      </c>
      <c r="AO40">
        <v>88.329362529999997</v>
      </c>
      <c r="AP40">
        <v>133.7445749</v>
      </c>
      <c r="AQ40">
        <v>93.664161800000002</v>
      </c>
      <c r="AR40">
        <v>128.41708120000001</v>
      </c>
      <c r="AT40" s="1"/>
      <c r="AU40" s="1">
        <v>43886</v>
      </c>
      <c r="AV40" s="2">
        <v>72.019997000000004</v>
      </c>
      <c r="AW40" s="2">
        <v>168.070007</v>
      </c>
      <c r="AX40" s="2">
        <v>98.637000999999998</v>
      </c>
      <c r="AY40" s="2">
        <v>69.316001999999997</v>
      </c>
      <c r="AZ40" s="2">
        <v>218.050003</v>
      </c>
      <c r="BA40" s="2">
        <v>53.327331999999998</v>
      </c>
      <c r="BB40" s="2">
        <v>65.512496999999996</v>
      </c>
      <c r="BC40" s="2">
        <v>69.422500999999997</v>
      </c>
      <c r="BD40" s="2">
        <v>263.39001500000001</v>
      </c>
      <c r="BE40" s="2">
        <v>126.260002</v>
      </c>
      <c r="BF40" s="2">
        <v>282.67999300000002</v>
      </c>
      <c r="BG40" s="2">
        <v>188.39999399999999</v>
      </c>
      <c r="BH40" s="2">
        <v>31.08</v>
      </c>
      <c r="BI40" s="2">
        <v>237.38000500000001</v>
      </c>
      <c r="BJ40" s="2">
        <v>302.89001500000001</v>
      </c>
      <c r="BK40" s="2">
        <v>76.593513000000002</v>
      </c>
      <c r="BL40" s="2">
        <v>89.18</v>
      </c>
      <c r="BM40" s="2">
        <v>135.41000399999999</v>
      </c>
      <c r="BN40" s="2">
        <v>93.900002000000001</v>
      </c>
      <c r="BO40" s="2">
        <v>129</v>
      </c>
    </row>
    <row r="41" spans="1:67" x14ac:dyDescent="0.35">
      <c r="A41" s="1">
        <v>43888</v>
      </c>
      <c r="B41" s="2">
        <v>73.538312840832901</v>
      </c>
      <c r="C41" s="2">
        <v>170.381566134525</v>
      </c>
      <c r="D41" s="2">
        <v>99.068651371229606</v>
      </c>
      <c r="E41" s="2">
        <v>69.527420571062706</v>
      </c>
      <c r="F41" s="2">
        <v>216.72061767144001</v>
      </c>
      <c r="G41" s="2">
        <v>51.900911336333401</v>
      </c>
      <c r="H41" s="2">
        <v>66.476497848872697</v>
      </c>
      <c r="I41" s="2">
        <v>69.666045524242506</v>
      </c>
      <c r="J41" s="2">
        <v>263.17068936628402</v>
      </c>
      <c r="K41" s="2">
        <v>126.997292868928</v>
      </c>
      <c r="L41" s="2">
        <v>287.33460463357602</v>
      </c>
      <c r="M41" s="2">
        <v>188.14384809455601</v>
      </c>
      <c r="N41" s="2">
        <v>30.522223405590701</v>
      </c>
      <c r="O41" s="2">
        <v>235.258803045105</v>
      </c>
      <c r="P41" s="2">
        <v>300.183922146692</v>
      </c>
      <c r="Q41" s="2">
        <v>76.125960106392199</v>
      </c>
      <c r="R41" s="2">
        <v>88.670091493758406</v>
      </c>
      <c r="S41" s="2">
        <v>133.966413257601</v>
      </c>
      <c r="T41" s="2">
        <v>93.950433711682905</v>
      </c>
      <c r="U41" s="2">
        <v>128.54230177805499</v>
      </c>
      <c r="X41" s="3">
        <v>43888</v>
      </c>
      <c r="Y41">
        <v>70.096776489999996</v>
      </c>
      <c r="Z41">
        <v>165.43233770000001</v>
      </c>
      <c r="AA41">
        <v>95.417919179999998</v>
      </c>
      <c r="AB41">
        <v>66.730601579999998</v>
      </c>
      <c r="AC41">
        <v>208.08542929999999</v>
      </c>
      <c r="AD41">
        <v>49.504505819999999</v>
      </c>
      <c r="AE41">
        <v>63.423558939999999</v>
      </c>
      <c r="AF41">
        <v>66.809727870000003</v>
      </c>
      <c r="AG41">
        <v>254.38927129999999</v>
      </c>
      <c r="AH41">
        <v>122.5217535</v>
      </c>
      <c r="AI41">
        <v>276.67703719999997</v>
      </c>
      <c r="AJ41">
        <v>181.06772599999999</v>
      </c>
      <c r="AK41">
        <v>29.298596</v>
      </c>
      <c r="AL41">
        <v>226.372748</v>
      </c>
      <c r="AM41">
        <v>290.15871600000003</v>
      </c>
      <c r="AN41">
        <v>74.831339650000004</v>
      </c>
      <c r="AO41">
        <v>85.447440990000004</v>
      </c>
      <c r="AP41">
        <v>129.61667940000001</v>
      </c>
      <c r="AQ41">
        <v>90.529643239999999</v>
      </c>
      <c r="AR41">
        <v>124.26707279999999</v>
      </c>
      <c r="AT41" s="1"/>
      <c r="AU41" s="1">
        <v>43887</v>
      </c>
      <c r="AV41" s="2">
        <v>73.162497999999999</v>
      </c>
      <c r="AW41" s="2">
        <v>170.16999799999999</v>
      </c>
      <c r="AX41" s="2">
        <v>98.979500000000002</v>
      </c>
      <c r="AY41" s="2">
        <v>69.523499000000001</v>
      </c>
      <c r="AZ41" s="2">
        <v>216.05999800000001</v>
      </c>
      <c r="BA41" s="2">
        <v>51.919998</v>
      </c>
      <c r="BB41" s="2">
        <v>66.912497999999999</v>
      </c>
      <c r="BC41" s="2">
        <v>69.658996999999999</v>
      </c>
      <c r="BD41" s="2">
        <v>263</v>
      </c>
      <c r="BE41" s="2">
        <v>126.639999</v>
      </c>
      <c r="BF41" s="2">
        <v>285.88000499999998</v>
      </c>
      <c r="BG41" s="2">
        <v>187.21000699999999</v>
      </c>
      <c r="BH41" s="2">
        <v>30.629999000000002</v>
      </c>
      <c r="BI41" s="2">
        <v>235.279999</v>
      </c>
      <c r="BJ41" s="2">
        <v>298.040009</v>
      </c>
      <c r="BK41" s="2">
        <v>76.278625000000005</v>
      </c>
      <c r="BL41" s="2">
        <v>88.410004000000001</v>
      </c>
      <c r="BM41" s="2">
        <v>133.529999</v>
      </c>
      <c r="BN41" s="2">
        <v>93.730002999999996</v>
      </c>
      <c r="BO41" s="2">
        <v>128.25</v>
      </c>
    </row>
    <row r="42" spans="1:67" x14ac:dyDescent="0.35">
      <c r="A42" s="1">
        <v>43889</v>
      </c>
      <c r="B42" s="2">
        <v>68.128996548517307</v>
      </c>
      <c r="C42" s="2">
        <v>159.44810607975501</v>
      </c>
      <c r="D42" s="2">
        <v>94.168438385781101</v>
      </c>
      <c r="E42" s="2">
        <v>65.819245319445599</v>
      </c>
      <c r="F42" s="2">
        <v>209.02375041753101</v>
      </c>
      <c r="G42" s="2">
        <v>45.167416140391801</v>
      </c>
      <c r="H42" s="2">
        <v>63.183522938540001</v>
      </c>
      <c r="I42" s="2">
        <v>65.9904131051033</v>
      </c>
      <c r="J42" s="2">
        <v>255.08889023115</v>
      </c>
      <c r="K42" s="2">
        <v>121.73607984190799</v>
      </c>
      <c r="L42" s="2">
        <v>274.68323059901502</v>
      </c>
      <c r="M42" s="2">
        <v>180.942492836269</v>
      </c>
      <c r="N42" s="2">
        <v>29.0444121388154</v>
      </c>
      <c r="O42" s="2">
        <v>224.53809509776301</v>
      </c>
      <c r="P42" s="2">
        <v>287.956321977301</v>
      </c>
      <c r="Q42" s="2">
        <v>74.633113388762396</v>
      </c>
      <c r="R42" s="2">
        <v>85.761986796675401</v>
      </c>
      <c r="S42" s="2">
        <v>129.638752833909</v>
      </c>
      <c r="T42" s="2">
        <v>90.419947871119305</v>
      </c>
      <c r="U42" s="2">
        <v>123.470396497292</v>
      </c>
      <c r="X42" s="3">
        <v>43889</v>
      </c>
      <c r="Y42">
        <v>68.358917430000005</v>
      </c>
      <c r="Z42">
        <v>161.75635260000001</v>
      </c>
      <c r="AA42">
        <v>94.126850520000005</v>
      </c>
      <c r="AB42">
        <v>66.825920920000002</v>
      </c>
      <c r="AC42">
        <v>206.578202</v>
      </c>
      <c r="AD42">
        <v>44.675299350000003</v>
      </c>
      <c r="AE42">
        <v>66.893925460000006</v>
      </c>
      <c r="AF42">
        <v>66.904847810000007</v>
      </c>
      <c r="AG42">
        <v>254.89208669999999</v>
      </c>
      <c r="AH42">
        <v>117.25603769999999</v>
      </c>
      <c r="AI42">
        <v>272.7013551</v>
      </c>
      <c r="AJ42">
        <v>181.33443790000001</v>
      </c>
      <c r="AK42">
        <v>28.55277109</v>
      </c>
      <c r="AL42">
        <v>219.28178679999999</v>
      </c>
      <c r="AM42">
        <v>289.60382449999997</v>
      </c>
      <c r="AN42">
        <v>73.317354739999999</v>
      </c>
      <c r="AO42">
        <v>85.749104990000006</v>
      </c>
      <c r="AP42">
        <v>126.4380724</v>
      </c>
      <c r="AQ42">
        <v>90.518063920000003</v>
      </c>
      <c r="AR42">
        <v>124.19671270000001</v>
      </c>
      <c r="AT42" s="1"/>
      <c r="AU42" s="1">
        <v>43888</v>
      </c>
      <c r="AV42" s="2">
        <v>68.379997000000003</v>
      </c>
      <c r="AW42" s="2">
        <v>158.179993</v>
      </c>
      <c r="AX42" s="2">
        <v>94.214995999999999</v>
      </c>
      <c r="AY42" s="2">
        <v>65.747497999999993</v>
      </c>
      <c r="AZ42" s="2">
        <v>207.66999799999999</v>
      </c>
      <c r="BA42" s="2">
        <v>45.266666000000001</v>
      </c>
      <c r="BB42" s="2">
        <v>63.150002000000001</v>
      </c>
      <c r="BC42" s="2">
        <v>65.904503000000005</v>
      </c>
      <c r="BD42" s="2">
        <v>253.91999799999999</v>
      </c>
      <c r="BE42" s="2">
        <v>121.370003</v>
      </c>
      <c r="BF42" s="2">
        <v>273.95001200000002</v>
      </c>
      <c r="BG42" s="2">
        <v>180.009995</v>
      </c>
      <c r="BH42" s="2">
        <v>29.129999000000002</v>
      </c>
      <c r="BI42" s="2">
        <v>224.729996</v>
      </c>
      <c r="BJ42" s="2">
        <v>285.82000699999998</v>
      </c>
      <c r="BK42" s="2">
        <v>74.503815000000003</v>
      </c>
      <c r="BL42" s="2">
        <v>85.419998000000007</v>
      </c>
      <c r="BM42" s="2">
        <v>129.19000199999999</v>
      </c>
      <c r="BN42" s="2">
        <v>90.239998</v>
      </c>
      <c r="BO42" s="2">
        <v>123.269997</v>
      </c>
    </row>
    <row r="43" spans="1:67" x14ac:dyDescent="0.35">
      <c r="A43" s="1">
        <v>43892</v>
      </c>
      <c r="B43" s="2">
        <v>68.339778109473301</v>
      </c>
      <c r="C43" s="2">
        <v>163.47043634527401</v>
      </c>
      <c r="D43" s="2">
        <v>94.153412278924506</v>
      </c>
      <c r="E43" s="2">
        <v>67.199671625783395</v>
      </c>
      <c r="F43" s="2">
        <v>207.29341970049299</v>
      </c>
      <c r="G43" s="2">
        <v>44.497524402318597</v>
      </c>
      <c r="H43" s="2">
        <v>67.456230871100303</v>
      </c>
      <c r="I43" s="2">
        <v>67.183471688143399</v>
      </c>
      <c r="J43" s="2">
        <v>256.75522256487301</v>
      </c>
      <c r="K43" s="2">
        <v>116.24920983206199</v>
      </c>
      <c r="L43" s="2">
        <v>273.94322485377103</v>
      </c>
      <c r="M43" s="2">
        <v>182.769385315107</v>
      </c>
      <c r="N43" s="2">
        <v>28.482525388706598</v>
      </c>
      <c r="O43" s="2">
        <v>218.14499268067101</v>
      </c>
      <c r="P43" s="2">
        <v>291.98835527906999</v>
      </c>
      <c r="Q43" s="2">
        <v>73.234319251627198</v>
      </c>
      <c r="R43" s="2">
        <v>86.248750992490699</v>
      </c>
      <c r="S43" s="2">
        <v>126.308081074369</v>
      </c>
      <c r="T43" s="2">
        <v>90.307026455613993</v>
      </c>
      <c r="U43" s="2">
        <v>124.274122624021</v>
      </c>
      <c r="X43" s="3">
        <v>43892</v>
      </c>
      <c r="Y43">
        <v>72.376539159999993</v>
      </c>
      <c r="Z43">
        <v>167.91310559999999</v>
      </c>
      <c r="AA43">
        <v>97.109625289999997</v>
      </c>
      <c r="AB43">
        <v>69.08798693</v>
      </c>
      <c r="AC43">
        <v>215.1483131</v>
      </c>
      <c r="AD43">
        <v>47.819623440000001</v>
      </c>
      <c r="AE43">
        <v>68.993539580000004</v>
      </c>
      <c r="AF43">
        <v>69.436824630000004</v>
      </c>
      <c r="AG43">
        <v>265.36513869999999</v>
      </c>
      <c r="AH43">
        <v>119.88640909999999</v>
      </c>
      <c r="AI43">
        <v>283.1986114</v>
      </c>
      <c r="AJ43">
        <v>189.0010618</v>
      </c>
      <c r="AK43">
        <v>29.250401610000001</v>
      </c>
      <c r="AL43">
        <v>227.30188609999999</v>
      </c>
      <c r="AM43">
        <v>297.69041820000001</v>
      </c>
      <c r="AN43">
        <v>77.002731929999996</v>
      </c>
      <c r="AO43">
        <v>88.137645559999996</v>
      </c>
      <c r="AP43">
        <v>130.8833138</v>
      </c>
      <c r="AQ43">
        <v>92.444416020000006</v>
      </c>
      <c r="AR43">
        <v>126.97806679999999</v>
      </c>
      <c r="AT43" s="1"/>
      <c r="AU43" s="1">
        <v>43889</v>
      </c>
      <c r="AV43" s="2">
        <v>68.339995999999999</v>
      </c>
      <c r="AW43" s="2">
        <v>162.009995</v>
      </c>
      <c r="AX43" s="2">
        <v>94.1875</v>
      </c>
      <c r="AY43" s="2">
        <v>66.962502000000001</v>
      </c>
      <c r="AZ43" s="2">
        <v>206.33999600000001</v>
      </c>
      <c r="BA43" s="2">
        <v>44.532665000000001</v>
      </c>
      <c r="BB43" s="2">
        <v>67.517501999999993</v>
      </c>
      <c r="BC43" s="2">
        <v>66.966498999999999</v>
      </c>
      <c r="BD43" s="2">
        <v>254.96000699999999</v>
      </c>
      <c r="BE43" s="2">
        <v>116.110001</v>
      </c>
      <c r="BF43" s="2">
        <v>272.61999500000002</v>
      </c>
      <c r="BG43" s="2">
        <v>181.759995</v>
      </c>
      <c r="BH43" s="2">
        <v>28.5</v>
      </c>
      <c r="BI43" s="2">
        <v>217.83999600000001</v>
      </c>
      <c r="BJ43" s="2">
        <v>290.25</v>
      </c>
      <c r="BK43" s="2">
        <v>73.053436000000005</v>
      </c>
      <c r="BL43" s="2">
        <v>85.709998999999996</v>
      </c>
      <c r="BM43" s="2">
        <v>126.129997</v>
      </c>
      <c r="BN43" s="2">
        <v>90.489998</v>
      </c>
      <c r="BO43" s="2">
        <v>124.239998</v>
      </c>
    </row>
    <row r="44" spans="1:67" x14ac:dyDescent="0.35">
      <c r="A44" s="1">
        <v>43893</v>
      </c>
      <c r="B44" s="2">
        <v>75.008278334040597</v>
      </c>
      <c r="C44" s="2">
        <v>172.61846185276701</v>
      </c>
      <c r="D44" s="2">
        <v>97.868792733372203</v>
      </c>
      <c r="E44" s="2">
        <v>69.185058730877103</v>
      </c>
      <c r="F44" s="2">
        <v>217.390202810722</v>
      </c>
      <c r="G44" s="2">
        <v>49.6329648056183</v>
      </c>
      <c r="H44" s="2">
        <v>69.336942242390805</v>
      </c>
      <c r="I44" s="2">
        <v>69.309558192450297</v>
      </c>
      <c r="J44" s="2">
        <v>274.76314243556499</v>
      </c>
      <c r="K44" s="2">
        <v>121.369750118882</v>
      </c>
      <c r="L44" s="2">
        <v>286.23665226396997</v>
      </c>
      <c r="M44" s="2">
        <v>191.85860221935499</v>
      </c>
      <c r="N44" s="2">
        <v>29.323448057639499</v>
      </c>
      <c r="O44" s="2">
        <v>230.892217783738</v>
      </c>
      <c r="P44" s="2">
        <v>307.57376817592097</v>
      </c>
      <c r="Q44" s="2">
        <v>77.551663518409697</v>
      </c>
      <c r="R44" s="2">
        <v>89.030146683901705</v>
      </c>
      <c r="S44" s="2">
        <v>132.32557487652301</v>
      </c>
      <c r="T44" s="2">
        <v>92.507942561167397</v>
      </c>
      <c r="U44" s="2">
        <v>127.778928648213</v>
      </c>
      <c r="X44" s="3">
        <v>43893</v>
      </c>
      <c r="Y44">
        <v>73.000502449999999</v>
      </c>
      <c r="Z44">
        <v>168.19321909999999</v>
      </c>
      <c r="AA44">
        <v>95.869444860000002</v>
      </c>
      <c r="AB44">
        <v>67.139904959999996</v>
      </c>
      <c r="AC44">
        <v>209.26323669999999</v>
      </c>
      <c r="AD44">
        <v>49.713465630000002</v>
      </c>
      <c r="AE44">
        <v>66.58296618</v>
      </c>
      <c r="AF44">
        <v>67.261215629999995</v>
      </c>
      <c r="AG44">
        <v>262.53840250000002</v>
      </c>
      <c r="AH44">
        <v>117.7439451</v>
      </c>
      <c r="AI44">
        <v>276.90407169999997</v>
      </c>
      <c r="AJ44">
        <v>186.5817514</v>
      </c>
      <c r="AK44">
        <v>27.969525059999999</v>
      </c>
      <c r="AL44">
        <v>228.3643634</v>
      </c>
      <c r="AM44">
        <v>298.15612279999999</v>
      </c>
      <c r="AN44">
        <v>75.902983469999995</v>
      </c>
      <c r="AO44">
        <v>87.477289490000004</v>
      </c>
      <c r="AP44">
        <v>130.58780229999999</v>
      </c>
      <c r="AQ44">
        <v>91.39948072</v>
      </c>
      <c r="AR44">
        <v>125.05873459999999</v>
      </c>
      <c r="AT44" s="1"/>
      <c r="AU44" s="1">
        <v>43892</v>
      </c>
      <c r="AV44" s="2">
        <v>74.702499000000003</v>
      </c>
      <c r="AW44" s="2">
        <v>172.78999300000001</v>
      </c>
      <c r="AX44" s="2">
        <v>97.697502</v>
      </c>
      <c r="AY44" s="2">
        <v>69.316001999999997</v>
      </c>
      <c r="AZ44" s="2">
        <v>217.63000500000001</v>
      </c>
      <c r="BA44" s="2">
        <v>49.574669</v>
      </c>
      <c r="BB44" s="2">
        <v>69.107498000000007</v>
      </c>
      <c r="BC44" s="2">
        <v>69.455498000000006</v>
      </c>
      <c r="BD44" s="2">
        <v>273.10998499999999</v>
      </c>
      <c r="BE44" s="2">
        <v>121.519997</v>
      </c>
      <c r="BF44" s="2">
        <v>284.97000100000002</v>
      </c>
      <c r="BG44" s="2">
        <v>192.33000200000001</v>
      </c>
      <c r="BH44" s="2">
        <v>29.370000999999998</v>
      </c>
      <c r="BI44" s="2">
        <v>229.94000199999999</v>
      </c>
      <c r="BJ44" s="2">
        <v>306.73998999999998</v>
      </c>
      <c r="BK44" s="2">
        <v>77.643127000000007</v>
      </c>
      <c r="BL44" s="2">
        <v>88.690002000000007</v>
      </c>
      <c r="BM44" s="2">
        <v>132.83999600000001</v>
      </c>
      <c r="BN44" s="2">
        <v>92.75</v>
      </c>
      <c r="BO44" s="2">
        <v>127.599998</v>
      </c>
    </row>
    <row r="45" spans="1:67" x14ac:dyDescent="0.35">
      <c r="A45" s="1">
        <v>43894</v>
      </c>
      <c r="B45" s="2">
        <v>71.779582100210007</v>
      </c>
      <c r="C45" s="2">
        <v>164.837045173018</v>
      </c>
      <c r="D45" s="2">
        <v>95.356881990775605</v>
      </c>
      <c r="E45" s="2">
        <v>66.770288406642393</v>
      </c>
      <c r="F45" s="2">
        <v>209.27438902298601</v>
      </c>
      <c r="G45" s="2">
        <v>49.665649530367702</v>
      </c>
      <c r="H45" s="2">
        <v>67.125619667975101</v>
      </c>
      <c r="I45" s="2">
        <v>66.956754921728802</v>
      </c>
      <c r="J45" s="2">
        <v>263.28219333535202</v>
      </c>
      <c r="K45" s="2">
        <v>117.004282680107</v>
      </c>
      <c r="L45" s="2">
        <v>274.73979953583699</v>
      </c>
      <c r="M45" s="2">
        <v>185.96566824061199</v>
      </c>
      <c r="N45" s="2">
        <v>27.616536636933901</v>
      </c>
      <c r="O45" s="2">
        <v>227.20386036147201</v>
      </c>
      <c r="P45" s="2">
        <v>293.45610167762499</v>
      </c>
      <c r="Q45" s="2">
        <v>75.512887526973103</v>
      </c>
      <c r="R45" s="2">
        <v>88.205965918238107</v>
      </c>
      <c r="S45" s="2">
        <v>130.46267730893001</v>
      </c>
      <c r="T45" s="2">
        <v>91.077052364284697</v>
      </c>
      <c r="U45" s="2">
        <v>124.383214685537</v>
      </c>
      <c r="X45" s="3">
        <v>43894</v>
      </c>
      <c r="Y45">
        <v>75.16123159</v>
      </c>
      <c r="Z45">
        <v>169.46413079999999</v>
      </c>
      <c r="AA45">
        <v>98.233425569999994</v>
      </c>
      <c r="AB45">
        <v>68.874509599999996</v>
      </c>
      <c r="AC45">
        <v>216.2071215</v>
      </c>
      <c r="AD45">
        <v>49.944917080000003</v>
      </c>
      <c r="AE45">
        <v>70.426574079999995</v>
      </c>
      <c r="AF45">
        <v>69.304650179999996</v>
      </c>
      <c r="AG45">
        <v>272.22839959999999</v>
      </c>
      <c r="AH45">
        <v>119.6164354</v>
      </c>
      <c r="AI45">
        <v>283.69502299999999</v>
      </c>
      <c r="AJ45">
        <v>191.82654059999999</v>
      </c>
      <c r="AK45">
        <v>28.296943559999999</v>
      </c>
      <c r="AL45">
        <v>237.79174370000001</v>
      </c>
      <c r="AM45">
        <v>298.46282739999998</v>
      </c>
      <c r="AN45">
        <v>78.50783835</v>
      </c>
      <c r="AO45">
        <v>90.896620499999997</v>
      </c>
      <c r="AP45">
        <v>135.62958620000001</v>
      </c>
      <c r="AQ45">
        <v>95.261662400000006</v>
      </c>
      <c r="AR45">
        <v>126.8477551</v>
      </c>
      <c r="AT45" s="1"/>
      <c r="AU45" s="1">
        <v>43893</v>
      </c>
      <c r="AV45" s="2">
        <v>72.330001999999993</v>
      </c>
      <c r="AW45" s="2">
        <v>164.509995</v>
      </c>
      <c r="AX45" s="2">
        <v>95.449500999999998</v>
      </c>
      <c r="AY45" s="2">
        <v>66.886002000000005</v>
      </c>
      <c r="AZ45" s="2">
        <v>208.80999800000001</v>
      </c>
      <c r="BA45" s="2">
        <v>49.700668</v>
      </c>
      <c r="BB45" s="2">
        <v>66.472504000000001</v>
      </c>
      <c r="BC45" s="2">
        <v>67.069503999999995</v>
      </c>
      <c r="BD45" s="2">
        <v>261.39999399999999</v>
      </c>
      <c r="BE45" s="2">
        <v>116.959999</v>
      </c>
      <c r="BF45" s="2">
        <v>274.25</v>
      </c>
      <c r="BG45" s="2">
        <v>185.729996</v>
      </c>
      <c r="BH45" s="2">
        <v>27.75</v>
      </c>
      <c r="BI45" s="2">
        <v>227.94000199999999</v>
      </c>
      <c r="BJ45" s="2">
        <v>292</v>
      </c>
      <c r="BK45" s="2">
        <v>75.505722000000006</v>
      </c>
      <c r="BL45" s="2">
        <v>87.57</v>
      </c>
      <c r="BM45" s="2">
        <v>130.30999800000001</v>
      </c>
      <c r="BN45" s="2">
        <v>91.300003000000004</v>
      </c>
      <c r="BO45" s="2">
        <v>124.379997</v>
      </c>
    </row>
    <row r="46" spans="1:67" x14ac:dyDescent="0.35">
      <c r="A46" s="1">
        <v>43895</v>
      </c>
      <c r="B46" s="2">
        <v>75.841569808783007</v>
      </c>
      <c r="C46" s="2">
        <v>171.570613820891</v>
      </c>
      <c r="D46" s="2">
        <v>99.002350624090198</v>
      </c>
      <c r="E46" s="2">
        <v>69.436391496751895</v>
      </c>
      <c r="F46" s="2">
        <v>218.68437893572599</v>
      </c>
      <c r="G46" s="2">
        <v>50.002657668654997</v>
      </c>
      <c r="H46" s="2">
        <v>71.587967221706705</v>
      </c>
      <c r="I46" s="2">
        <v>69.648388652835905</v>
      </c>
      <c r="J46" s="2">
        <v>291.14258265790897</v>
      </c>
      <c r="K46" s="2">
        <v>120.318232016511</v>
      </c>
      <c r="L46" s="2">
        <v>286.23840022510598</v>
      </c>
      <c r="M46" s="2">
        <v>194.173070462623</v>
      </c>
      <c r="N46" s="2">
        <v>28.4283944122542</v>
      </c>
      <c r="O46" s="2">
        <v>242.072231732283</v>
      </c>
      <c r="P46" s="2">
        <v>303.11658564133199</v>
      </c>
      <c r="Q46" s="2">
        <v>79.114402799115396</v>
      </c>
      <c r="R46" s="2">
        <v>91.483155272928101</v>
      </c>
      <c r="S46" s="2">
        <v>139.913075823128</v>
      </c>
      <c r="T46" s="2">
        <v>96.551199965765605</v>
      </c>
      <c r="U46" s="2">
        <v>127.91147006190501</v>
      </c>
      <c r="X46" s="3">
        <v>43895</v>
      </c>
      <c r="Y46">
        <v>73.926059460000005</v>
      </c>
      <c r="Z46">
        <v>166.73646389999999</v>
      </c>
      <c r="AA46">
        <v>96.699288210000006</v>
      </c>
      <c r="AB46">
        <v>66.443550479999999</v>
      </c>
      <c r="AC46">
        <v>209.4221761</v>
      </c>
      <c r="AD46">
        <v>48.623860120000003</v>
      </c>
      <c r="AE46">
        <v>68.450367790000001</v>
      </c>
      <c r="AF46">
        <v>66.618136160000006</v>
      </c>
      <c r="AG46">
        <v>283.42924310000001</v>
      </c>
      <c r="AH46">
        <v>115.49541960000001</v>
      </c>
      <c r="AI46">
        <v>276.73957339999998</v>
      </c>
      <c r="AJ46">
        <v>188.06528119999999</v>
      </c>
      <c r="AK46">
        <v>26.99500613</v>
      </c>
      <c r="AL46">
        <v>236.1860843</v>
      </c>
      <c r="AM46">
        <v>294.67575599999998</v>
      </c>
      <c r="AN46">
        <v>78.082830459999997</v>
      </c>
      <c r="AO46">
        <v>90.516345889999997</v>
      </c>
      <c r="AP46">
        <v>140.054472</v>
      </c>
      <c r="AQ46">
        <v>93.227186759999995</v>
      </c>
      <c r="AR46">
        <v>123.0397509</v>
      </c>
      <c r="AT46" s="1"/>
      <c r="AU46" s="1">
        <v>43894</v>
      </c>
      <c r="AV46" s="2">
        <v>75.684997999999993</v>
      </c>
      <c r="AW46" s="2">
        <v>170.550003</v>
      </c>
      <c r="AX46" s="2">
        <v>98.791495999999995</v>
      </c>
      <c r="AY46" s="2">
        <v>69.080001999999993</v>
      </c>
      <c r="AZ46" s="2">
        <v>217.86000100000001</v>
      </c>
      <c r="BA46" s="2">
        <v>49.966667000000001</v>
      </c>
      <c r="BB46" s="2">
        <v>71.127502000000007</v>
      </c>
      <c r="BC46" s="2">
        <v>69.325996000000004</v>
      </c>
      <c r="BD46" s="2">
        <v>289.42001299999998</v>
      </c>
      <c r="BE46" s="2">
        <v>119.849998</v>
      </c>
      <c r="BF46" s="2">
        <v>285.45001200000002</v>
      </c>
      <c r="BG46" s="2">
        <v>194.28999300000001</v>
      </c>
      <c r="BH46" s="2">
        <v>28.389999</v>
      </c>
      <c r="BI46" s="2">
        <v>241.08000200000001</v>
      </c>
      <c r="BJ46" s="2">
        <v>302.35998499999999</v>
      </c>
      <c r="BK46" s="2">
        <v>79.169846000000007</v>
      </c>
      <c r="BL46" s="2">
        <v>91.75</v>
      </c>
      <c r="BM46" s="2">
        <v>140.38000500000001</v>
      </c>
      <c r="BN46" s="2">
        <v>95.82</v>
      </c>
      <c r="BO46" s="2">
        <v>127.400002</v>
      </c>
    </row>
    <row r="47" spans="1:67" x14ac:dyDescent="0.35">
      <c r="A47" s="1">
        <v>43896</v>
      </c>
      <c r="B47" s="2">
        <v>73.566717190493407</v>
      </c>
      <c r="C47" s="2">
        <v>166.92739084498899</v>
      </c>
      <c r="D47" s="2">
        <v>96.120717550976394</v>
      </c>
      <c r="E47" s="2">
        <v>65.679675964294006</v>
      </c>
      <c r="F47" s="2">
        <v>209.62557659363</v>
      </c>
      <c r="G47" s="2">
        <v>48.246002226237003</v>
      </c>
      <c r="H47" s="2">
        <v>69.043772410659201</v>
      </c>
      <c r="I47" s="2">
        <v>65.889676962816907</v>
      </c>
      <c r="J47" s="2">
        <v>283.70332159690599</v>
      </c>
      <c r="K47" s="2">
        <v>114.19642686813199</v>
      </c>
      <c r="L47" s="2">
        <v>274.77503159062798</v>
      </c>
      <c r="M47" s="2">
        <v>187.56485641962999</v>
      </c>
      <c r="N47" s="2">
        <v>26.599101633975401</v>
      </c>
      <c r="O47" s="2">
        <v>234.984631079157</v>
      </c>
      <c r="P47" s="2">
        <v>291.97659977291698</v>
      </c>
      <c r="Q47" s="2">
        <v>77.768814462652699</v>
      </c>
      <c r="R47" s="2">
        <v>91.200291732435403</v>
      </c>
      <c r="S47" s="2">
        <v>140.58788126673099</v>
      </c>
      <c r="T47" s="2">
        <v>92.750731127584501</v>
      </c>
      <c r="U47" s="2">
        <v>121.807447655724</v>
      </c>
      <c r="X47" s="3">
        <v>43896</v>
      </c>
      <c r="Y47">
        <v>72.542786910000004</v>
      </c>
      <c r="Z47">
        <v>162.2849578</v>
      </c>
      <c r="AA47">
        <v>95.191095279999999</v>
      </c>
      <c r="AB47">
        <v>64.804111789999993</v>
      </c>
      <c r="AC47">
        <v>206.30008530000001</v>
      </c>
      <c r="AD47">
        <v>47.159917550000003</v>
      </c>
      <c r="AE47">
        <v>66.554518299999998</v>
      </c>
      <c r="AF47">
        <v>64.942756489999994</v>
      </c>
      <c r="AG47">
        <v>283.83395539999998</v>
      </c>
      <c r="AH47">
        <v>109.6119267</v>
      </c>
      <c r="AI47">
        <v>270.85433460000002</v>
      </c>
      <c r="AJ47">
        <v>184.4258725</v>
      </c>
      <c r="AK47">
        <v>25.765927770000001</v>
      </c>
      <c r="AL47">
        <v>229.88962660000001</v>
      </c>
      <c r="AM47">
        <v>287.76190539999999</v>
      </c>
      <c r="AN47">
        <v>78.338625199999996</v>
      </c>
      <c r="AO47">
        <v>88.716614669999998</v>
      </c>
      <c r="AP47">
        <v>141.39397969999999</v>
      </c>
      <c r="AQ47">
        <v>93.921726230000004</v>
      </c>
      <c r="AR47">
        <v>121.5842402</v>
      </c>
      <c r="AT47" s="1"/>
      <c r="AU47" s="1">
        <v>43895</v>
      </c>
      <c r="AV47" s="2">
        <v>73.230002999999996</v>
      </c>
      <c r="AW47" s="2">
        <v>166.270004</v>
      </c>
      <c r="AX47" s="2">
        <v>96.201499999999996</v>
      </c>
      <c r="AY47" s="2">
        <v>65.737999000000002</v>
      </c>
      <c r="AZ47" s="2">
        <v>208.96000699999999</v>
      </c>
      <c r="BA47" s="2">
        <v>48.302666000000002</v>
      </c>
      <c r="BB47" s="2">
        <v>68.322502</v>
      </c>
      <c r="BC47" s="2">
        <v>65.952003000000005</v>
      </c>
      <c r="BD47" s="2">
        <v>282.959991</v>
      </c>
      <c r="BE47" s="2">
        <v>113.970001</v>
      </c>
      <c r="BF47" s="2">
        <v>274.040009</v>
      </c>
      <c r="BG47" s="2">
        <v>186.96000699999999</v>
      </c>
      <c r="BH47" s="2">
        <v>26.780000999999999</v>
      </c>
      <c r="BI47" s="2">
        <v>234.80999800000001</v>
      </c>
      <c r="BJ47" s="2">
        <v>290.73001099999999</v>
      </c>
      <c r="BK47" s="2">
        <v>77.843513000000002</v>
      </c>
      <c r="BL47" s="2">
        <v>90.610000999999997</v>
      </c>
      <c r="BM47" s="2">
        <v>140.14999399999999</v>
      </c>
      <c r="BN47" s="2">
        <v>92.989998</v>
      </c>
      <c r="BO47" s="2">
        <v>121.970001</v>
      </c>
    </row>
    <row r="48" spans="1:67" x14ac:dyDescent="0.35">
      <c r="A48" s="1">
        <v>43899</v>
      </c>
      <c r="B48" s="2">
        <v>71.882307478728706</v>
      </c>
      <c r="C48" s="2">
        <v>162.24315613022901</v>
      </c>
      <c r="D48" s="2">
        <v>95.135555034577706</v>
      </c>
      <c r="E48" s="2">
        <v>64.784924831150207</v>
      </c>
      <c r="F48" s="2">
        <v>206.41013328669899</v>
      </c>
      <c r="G48" s="2">
        <v>46.901853384378001</v>
      </c>
      <c r="H48" s="2">
        <v>67.081049958115102</v>
      </c>
      <c r="I48" s="2">
        <v>64.950005136840204</v>
      </c>
      <c r="J48" s="2">
        <v>285.66999994759499</v>
      </c>
      <c r="K48" s="2">
        <v>107.997045892834</v>
      </c>
      <c r="L48" s="2">
        <v>270.60257905960202</v>
      </c>
      <c r="M48" s="2">
        <v>185.25077786892501</v>
      </c>
      <c r="N48" s="2">
        <v>25.650658292220399</v>
      </c>
      <c r="O48" s="2">
        <v>228.716366587225</v>
      </c>
      <c r="P48" s="2">
        <v>288.26032177098602</v>
      </c>
      <c r="Q48" s="2">
        <v>78.639236443261893</v>
      </c>
      <c r="R48" s="2">
        <v>89.319327116093206</v>
      </c>
      <c r="S48" s="2">
        <v>142.105361784233</v>
      </c>
      <c r="T48" s="2">
        <v>93.583669893230905</v>
      </c>
      <c r="U48" s="2">
        <v>121.649797812736</v>
      </c>
      <c r="X48" s="3">
        <v>43899</v>
      </c>
      <c r="Y48">
        <v>68.838609750000003</v>
      </c>
      <c r="Z48">
        <v>156.85655410000001</v>
      </c>
      <c r="AA48">
        <v>91.341225550000004</v>
      </c>
      <c r="AB48">
        <v>61.925875609999999</v>
      </c>
      <c r="AC48">
        <v>194.83445459999999</v>
      </c>
      <c r="AD48">
        <v>44.490918630000003</v>
      </c>
      <c r="AE48">
        <v>62.025663430000002</v>
      </c>
      <c r="AF48">
        <v>61.949768849999998</v>
      </c>
      <c r="AG48">
        <v>274.15997249999998</v>
      </c>
      <c r="AH48">
        <v>102.6054994</v>
      </c>
      <c r="AI48">
        <v>250.3637306</v>
      </c>
      <c r="AJ48">
        <v>175.4004596</v>
      </c>
      <c r="AK48">
        <v>23.76314305</v>
      </c>
      <c r="AL48">
        <v>216.07996700000001</v>
      </c>
      <c r="AM48">
        <v>276.93483309999999</v>
      </c>
      <c r="AN48">
        <v>75.922330599999995</v>
      </c>
      <c r="AO48">
        <v>85.370546610000005</v>
      </c>
      <c r="AP48">
        <v>136.492808</v>
      </c>
      <c r="AQ48">
        <v>87.960974429999993</v>
      </c>
      <c r="AR48">
        <v>109.45201950000001</v>
      </c>
      <c r="AT48" s="1"/>
      <c r="AU48" s="1">
        <v>43896</v>
      </c>
      <c r="AV48" s="2">
        <v>72.257499999999993</v>
      </c>
      <c r="AW48" s="2">
        <v>161.570007</v>
      </c>
      <c r="AX48" s="2">
        <v>95.054496999999998</v>
      </c>
      <c r="AY48" s="2">
        <v>64.787002999999999</v>
      </c>
      <c r="AZ48" s="2">
        <v>205.979996</v>
      </c>
      <c r="BA48" s="2">
        <v>46.898665999999999</v>
      </c>
      <c r="BB48" s="2">
        <v>66.510002</v>
      </c>
      <c r="BC48" s="2">
        <v>64.920501999999999</v>
      </c>
      <c r="BD48" s="2">
        <v>283.86999500000002</v>
      </c>
      <c r="BE48" s="2">
        <v>108.08000199999999</v>
      </c>
      <c r="BF48" s="2">
        <v>269.45001200000002</v>
      </c>
      <c r="BG48" s="2">
        <v>184.36000100000001</v>
      </c>
      <c r="BH48" s="2">
        <v>25.709999</v>
      </c>
      <c r="BI48" s="2">
        <v>228.509995</v>
      </c>
      <c r="BJ48" s="2">
        <v>287.01001000000002</v>
      </c>
      <c r="BK48" s="2">
        <v>78.435112000000004</v>
      </c>
      <c r="BL48" s="2">
        <v>88.82</v>
      </c>
      <c r="BM48" s="2">
        <v>141.46000699999999</v>
      </c>
      <c r="BN48" s="2">
        <v>94</v>
      </c>
      <c r="BO48" s="2">
        <v>121.410004</v>
      </c>
    </row>
    <row r="49" spans="1:67" x14ac:dyDescent="0.35">
      <c r="A49" s="1">
        <v>43900</v>
      </c>
      <c r="B49" s="2">
        <v>66.559725707267802</v>
      </c>
      <c r="C49" s="2">
        <v>151.19612562252101</v>
      </c>
      <c r="D49" s="2">
        <v>90.018934880176403</v>
      </c>
      <c r="E49" s="2">
        <v>60.996301081407097</v>
      </c>
      <c r="F49" s="2">
        <v>194.28486727978699</v>
      </c>
      <c r="G49" s="2">
        <v>40.518463037993598</v>
      </c>
      <c r="H49" s="2">
        <v>61.988236986257903</v>
      </c>
      <c r="I49" s="2">
        <v>60.935069127718599</v>
      </c>
      <c r="J49" s="2">
        <v>272.81416692204402</v>
      </c>
      <c r="K49" s="2">
        <v>93.087712431952497</v>
      </c>
      <c r="L49" s="2">
        <v>248.80666686102401</v>
      </c>
      <c r="M49" s="2">
        <v>172.70075330847999</v>
      </c>
      <c r="N49" s="2">
        <v>21.5870429413228</v>
      </c>
      <c r="O49" s="2">
        <v>210.929518747381</v>
      </c>
      <c r="P49" s="2">
        <v>264.19707351398699</v>
      </c>
      <c r="Q49" s="2">
        <v>75.342303719798906</v>
      </c>
      <c r="R49" s="2">
        <v>85.380801202198001</v>
      </c>
      <c r="S49" s="2">
        <v>135.66964811896301</v>
      </c>
      <c r="T49" s="2">
        <v>86.456341206365096</v>
      </c>
      <c r="U49" s="2">
        <v>103.947945699702</v>
      </c>
      <c r="X49" s="3">
        <v>43900</v>
      </c>
      <c r="Y49">
        <v>70.128742090000003</v>
      </c>
      <c r="Z49">
        <v>156.47427830000001</v>
      </c>
      <c r="AA49">
        <v>93.866792810000007</v>
      </c>
      <c r="AB49">
        <v>63.419366910000001</v>
      </c>
      <c r="AC49">
        <v>200.90966259999999</v>
      </c>
      <c r="AD49">
        <v>42.517616230000002</v>
      </c>
      <c r="AE49">
        <v>64.755793890000007</v>
      </c>
      <c r="AF49">
        <v>63.92754815</v>
      </c>
      <c r="AG49">
        <v>278.56953529999998</v>
      </c>
      <c r="AH49">
        <v>97.543348129999998</v>
      </c>
      <c r="AI49">
        <v>260.97818439999998</v>
      </c>
      <c r="AJ49">
        <v>178.82573540000001</v>
      </c>
      <c r="AK49">
        <v>23.160812849999999</v>
      </c>
      <c r="AL49">
        <v>220.87924720000001</v>
      </c>
      <c r="AM49">
        <v>269.62676800000003</v>
      </c>
      <c r="AN49">
        <v>77.665839199999994</v>
      </c>
      <c r="AO49">
        <v>87.186376150000001</v>
      </c>
      <c r="AP49">
        <v>140.07748280000001</v>
      </c>
      <c r="AQ49">
        <v>91.975841799999998</v>
      </c>
      <c r="AR49">
        <v>106.0774674</v>
      </c>
      <c r="AT49" s="1"/>
      <c r="AU49" s="1">
        <v>43899</v>
      </c>
      <c r="AV49" s="2">
        <v>66.542502999999996</v>
      </c>
      <c r="AW49" s="2">
        <v>150.61999499999999</v>
      </c>
      <c r="AX49" s="2">
        <v>90.030501999999998</v>
      </c>
      <c r="AY49" s="2">
        <v>60.789501000000001</v>
      </c>
      <c r="AZ49" s="2">
        <v>193.13000500000001</v>
      </c>
      <c r="BA49" s="2">
        <v>40.533332999999999</v>
      </c>
      <c r="BB49" s="2">
        <v>61.360000999999997</v>
      </c>
      <c r="BC49" s="2">
        <v>60.777999999999999</v>
      </c>
      <c r="BD49" s="2">
        <v>273.44000199999999</v>
      </c>
      <c r="BE49" s="2">
        <v>93.440002000000007</v>
      </c>
      <c r="BF49" s="2">
        <v>247.720001</v>
      </c>
      <c r="BG49" s="2">
        <v>171.13000500000001</v>
      </c>
      <c r="BH49" s="2">
        <v>21.93</v>
      </c>
      <c r="BI49" s="2">
        <v>210.46000699999999</v>
      </c>
      <c r="BJ49" s="2">
        <v>262.01001000000002</v>
      </c>
      <c r="BK49" s="2">
        <v>75.343513000000002</v>
      </c>
      <c r="BL49" s="2">
        <v>85.269997000000004</v>
      </c>
      <c r="BM49" s="2">
        <v>135.720001</v>
      </c>
      <c r="BN49" s="2">
        <v>87.18</v>
      </c>
      <c r="BO49" s="2">
        <v>104.07</v>
      </c>
    </row>
    <row r="50" spans="1:67" x14ac:dyDescent="0.35">
      <c r="A50" s="1">
        <v>43901</v>
      </c>
      <c r="B50" s="2">
        <v>71.188935968127296</v>
      </c>
      <c r="C50" s="2">
        <v>161.92216126278501</v>
      </c>
      <c r="D50" s="2">
        <v>94.978874268107504</v>
      </c>
      <c r="E50" s="2">
        <v>63.999698367950003</v>
      </c>
      <c r="F50" s="2">
        <v>202.30807105936299</v>
      </c>
      <c r="G50" s="2">
        <v>43.234408043779297</v>
      </c>
      <c r="H50" s="2">
        <v>65.666392183222101</v>
      </c>
      <c r="I50" s="2">
        <v>64.285903534263198</v>
      </c>
      <c r="J50" s="2">
        <v>279.87049253982502</v>
      </c>
      <c r="K50" s="2">
        <v>100.651683308743</v>
      </c>
      <c r="L50" s="2">
        <v>264.47518495551799</v>
      </c>
      <c r="M50" s="2">
        <v>182.48882538464599</v>
      </c>
      <c r="N50" s="2">
        <v>23.257080970872799</v>
      </c>
      <c r="O50" s="2">
        <v>225.73413812707599</v>
      </c>
      <c r="P50" s="2">
        <v>281.340338164841</v>
      </c>
      <c r="Q50" s="2">
        <v>78.354938283731499</v>
      </c>
      <c r="R50" s="2">
        <v>87.567732820651798</v>
      </c>
      <c r="S50" s="2">
        <v>141.28664694657701</v>
      </c>
      <c r="T50" s="2">
        <v>92.307529060123699</v>
      </c>
      <c r="U50" s="2">
        <v>105.413138361739</v>
      </c>
      <c r="X50" s="3">
        <v>43901</v>
      </c>
      <c r="Y50">
        <v>69.560622940000002</v>
      </c>
      <c r="Z50">
        <v>156.40708839999999</v>
      </c>
      <c r="AA50">
        <v>91.807716209999995</v>
      </c>
      <c r="AB50">
        <v>61.175053650000002</v>
      </c>
      <c r="AC50">
        <v>195.03876080000001</v>
      </c>
      <c r="AD50">
        <v>42.42543191</v>
      </c>
      <c r="AE50">
        <v>61.869542250000002</v>
      </c>
      <c r="AF50">
        <v>61.363825239999997</v>
      </c>
      <c r="AG50">
        <v>278.19651870000001</v>
      </c>
      <c r="AH50">
        <v>96.829451520000006</v>
      </c>
      <c r="AI50">
        <v>248.75991149999999</v>
      </c>
      <c r="AJ50">
        <v>175.0754585</v>
      </c>
      <c r="AK50">
        <v>22.716654340000002</v>
      </c>
      <c r="AL50">
        <v>215.21576680000001</v>
      </c>
      <c r="AM50">
        <v>273.18436550000001</v>
      </c>
      <c r="AN50">
        <v>76.113086940000002</v>
      </c>
      <c r="AO50">
        <v>84.841287460000004</v>
      </c>
      <c r="AP50">
        <v>140.09390640000001</v>
      </c>
      <c r="AQ50">
        <v>88.421730539999999</v>
      </c>
      <c r="AR50">
        <v>101.8182879</v>
      </c>
      <c r="AT50" s="1"/>
      <c r="AU50" s="1">
        <v>43900</v>
      </c>
      <c r="AV50" s="2">
        <v>71.334998999999996</v>
      </c>
      <c r="AW50" s="2">
        <v>160.91999799999999</v>
      </c>
      <c r="AX50" s="2">
        <v>94.591003000000001</v>
      </c>
      <c r="AY50" s="2">
        <v>63.758499</v>
      </c>
      <c r="AZ50" s="2">
        <v>202.729996</v>
      </c>
      <c r="BA50" s="2">
        <v>43.021999000000001</v>
      </c>
      <c r="BB50" s="2">
        <v>65.269997000000004</v>
      </c>
      <c r="BC50" s="2">
        <v>64.019501000000005</v>
      </c>
      <c r="BD50" s="2">
        <v>280</v>
      </c>
      <c r="BE50" s="2">
        <v>100.699997</v>
      </c>
      <c r="BF50" s="2">
        <v>262.89999399999999</v>
      </c>
      <c r="BG50" s="2">
        <v>182.60000600000001</v>
      </c>
      <c r="BH50" s="2">
        <v>23.610001</v>
      </c>
      <c r="BI50" s="2">
        <v>225.699997</v>
      </c>
      <c r="BJ50" s="2">
        <v>280.57000699999998</v>
      </c>
      <c r="BK50" s="2">
        <v>78.263358999999994</v>
      </c>
      <c r="BL50" s="2">
        <v>87.529999000000004</v>
      </c>
      <c r="BM50" s="2">
        <v>141.19000199999999</v>
      </c>
      <c r="BN50" s="2">
        <v>92.82</v>
      </c>
      <c r="BO50" s="2">
        <v>106.489998</v>
      </c>
    </row>
    <row r="51" spans="1:67" x14ac:dyDescent="0.35">
      <c r="A51" s="1">
        <v>43902</v>
      </c>
      <c r="B51" s="2">
        <v>68.834182607276006</v>
      </c>
      <c r="C51" s="2">
        <v>154.57846183277999</v>
      </c>
      <c r="D51" s="2">
        <v>91.257547883599997</v>
      </c>
      <c r="E51" s="2">
        <v>60.546650861681997</v>
      </c>
      <c r="F51" s="2">
        <v>196.14352164518399</v>
      </c>
      <c r="G51" s="2">
        <v>42.3125686390566</v>
      </c>
      <c r="H51" s="2">
        <v>61.902127791065702</v>
      </c>
      <c r="I51" s="2">
        <v>60.764801250538298</v>
      </c>
      <c r="J51" s="2">
        <v>279.04110058849</v>
      </c>
      <c r="K51" s="2">
        <v>96.499301908859493</v>
      </c>
      <c r="L51" s="2">
        <v>247.522011294739</v>
      </c>
      <c r="M51" s="2">
        <v>174.610920656286</v>
      </c>
      <c r="N51" s="2">
        <v>22.6512426553941</v>
      </c>
      <c r="O51" s="2">
        <v>213.961820375065</v>
      </c>
      <c r="P51" s="2">
        <v>271.02097799580702</v>
      </c>
      <c r="Q51" s="2">
        <v>75.586551765205797</v>
      </c>
      <c r="R51" s="2">
        <v>84.570553076221401</v>
      </c>
      <c r="S51" s="2">
        <v>139.43295968070601</v>
      </c>
      <c r="T51" s="2">
        <v>88.5811914729412</v>
      </c>
      <c r="U51" s="2">
        <v>101.203923874174</v>
      </c>
      <c r="X51" s="3">
        <v>43902</v>
      </c>
      <c r="Y51">
        <v>65.125251599999999</v>
      </c>
      <c r="Z51">
        <v>148.8556686</v>
      </c>
      <c r="AA51">
        <v>86.2752993</v>
      </c>
      <c r="AB51">
        <v>57.454053680000001</v>
      </c>
      <c r="AC51">
        <v>181.7137007</v>
      </c>
      <c r="AD51">
        <v>39.940248889999999</v>
      </c>
      <c r="AE51">
        <v>55.910083669999999</v>
      </c>
      <c r="AF51">
        <v>57.586200210000001</v>
      </c>
      <c r="AG51">
        <v>263.89513419999997</v>
      </c>
      <c r="AH51">
        <v>91.079610389999999</v>
      </c>
      <c r="AI51">
        <v>221.30485540000001</v>
      </c>
      <c r="AJ51">
        <v>164.10808800000001</v>
      </c>
      <c r="AK51">
        <v>21.03368373</v>
      </c>
      <c r="AL51">
        <v>199.81301629999999</v>
      </c>
      <c r="AM51">
        <v>259.45368380000002</v>
      </c>
      <c r="AN51">
        <v>71.964954930000005</v>
      </c>
      <c r="AO51">
        <v>79.195288849999997</v>
      </c>
      <c r="AP51">
        <v>132.53555779999999</v>
      </c>
      <c r="AQ51">
        <v>86.315603949999996</v>
      </c>
      <c r="AR51">
        <v>93.846566899999999</v>
      </c>
      <c r="AT51" s="1"/>
      <c r="AU51" s="1">
        <v>43901</v>
      </c>
      <c r="AV51" s="2">
        <v>68.857498000000007</v>
      </c>
      <c r="AW51" s="2">
        <v>153.63000500000001</v>
      </c>
      <c r="AX51" s="2">
        <v>91.042998999999995</v>
      </c>
      <c r="AY51" s="2">
        <v>60.544998</v>
      </c>
      <c r="AZ51" s="2">
        <v>194.63999899999999</v>
      </c>
      <c r="BA51" s="2">
        <v>42.282001000000001</v>
      </c>
      <c r="BB51" s="2">
        <v>61.6175</v>
      </c>
      <c r="BC51" s="2">
        <v>60.770499999999998</v>
      </c>
      <c r="BD51" s="2">
        <v>277.77999899999998</v>
      </c>
      <c r="BE51" s="2">
        <v>95.959998999999996</v>
      </c>
      <c r="BF51" s="2">
        <v>245.970001</v>
      </c>
      <c r="BG51" s="2">
        <v>172.949997</v>
      </c>
      <c r="BH51" s="2">
        <v>22.67</v>
      </c>
      <c r="BI51" s="2">
        <v>212.88999899999999</v>
      </c>
      <c r="BJ51" s="2">
        <v>269.76001000000002</v>
      </c>
      <c r="BK51" s="2">
        <v>75.620232000000001</v>
      </c>
      <c r="BL51" s="2">
        <v>84.849997999999999</v>
      </c>
      <c r="BM51" s="2">
        <v>140.020004</v>
      </c>
      <c r="BN51" s="2">
        <v>87.989998</v>
      </c>
      <c r="BO51" s="2">
        <v>100.69000200000001</v>
      </c>
    </row>
    <row r="52" spans="1:67" x14ac:dyDescent="0.35">
      <c r="A52" s="1">
        <v>43903</v>
      </c>
      <c r="B52" s="2">
        <v>61.850873344912102</v>
      </c>
      <c r="C52" s="2">
        <v>140.751679962379</v>
      </c>
      <c r="D52" s="2">
        <v>84.005163047445095</v>
      </c>
      <c r="E52" s="2">
        <v>56.4372495200694</v>
      </c>
      <c r="F52" s="2">
        <v>178.66950807295899</v>
      </c>
      <c r="G52" s="2">
        <v>37.3800244360392</v>
      </c>
      <c r="H52" s="2">
        <v>54.579842535603099</v>
      </c>
      <c r="I52" s="2">
        <v>56.645404036526898</v>
      </c>
      <c r="J52" s="2">
        <v>250.87719930429401</v>
      </c>
      <c r="K52" s="2">
        <v>88.833347248290906</v>
      </c>
      <c r="L52" s="2">
        <v>220.427863308703</v>
      </c>
      <c r="M52" s="2">
        <v>161.963888722467</v>
      </c>
      <c r="N52" s="2">
        <v>20.455431255199802</v>
      </c>
      <c r="O52" s="2">
        <v>190.44947531299599</v>
      </c>
      <c r="P52" s="2">
        <v>244.033804773599</v>
      </c>
      <c r="Q52" s="2">
        <v>71.213768239965503</v>
      </c>
      <c r="R52" s="2">
        <v>78.530739961204304</v>
      </c>
      <c r="S52" s="2">
        <v>127.223930903454</v>
      </c>
      <c r="T52" s="2">
        <v>86.392716473452197</v>
      </c>
      <c r="U52" s="2">
        <v>91.8266332594837</v>
      </c>
      <c r="X52" s="3">
        <v>43903</v>
      </c>
      <c r="Y52">
        <v>66.271629869999998</v>
      </c>
      <c r="Z52">
        <v>145.31511979999999</v>
      </c>
      <c r="AA52">
        <v>88.467827189999994</v>
      </c>
      <c r="AB52">
        <v>59.574881750000003</v>
      </c>
      <c r="AC52">
        <v>187.37002140000001</v>
      </c>
      <c r="AD52">
        <v>36.61323771</v>
      </c>
      <c r="AE52">
        <v>58.996357500000002</v>
      </c>
      <c r="AF52">
        <v>60.04164419</v>
      </c>
      <c r="AG52">
        <v>261.0588965</v>
      </c>
      <c r="AH52">
        <v>92.575281329999996</v>
      </c>
      <c r="AI52">
        <v>232.27498589999999</v>
      </c>
      <c r="AJ52">
        <v>169.50505989999999</v>
      </c>
      <c r="AK52">
        <v>22.016906580000001</v>
      </c>
      <c r="AL52">
        <v>200.9743331</v>
      </c>
      <c r="AM52">
        <v>249.55241140000001</v>
      </c>
      <c r="AN52">
        <v>72.741391660000005</v>
      </c>
      <c r="AO52">
        <v>84.129179179999994</v>
      </c>
      <c r="AP52">
        <v>131.5865934</v>
      </c>
      <c r="AQ52">
        <v>92.252060200000003</v>
      </c>
      <c r="AR52">
        <v>98.529228680000003</v>
      </c>
      <c r="AT52" s="1"/>
      <c r="AU52" s="1">
        <v>43902</v>
      </c>
      <c r="AV52" s="2">
        <v>62.057499</v>
      </c>
      <c r="AW52" s="2">
        <v>139.05999800000001</v>
      </c>
      <c r="AX52" s="2">
        <v>83.830498000000006</v>
      </c>
      <c r="AY52" s="2">
        <v>55.577499000000003</v>
      </c>
      <c r="AZ52" s="2">
        <v>175.970001</v>
      </c>
      <c r="BA52" s="2">
        <v>37.369999</v>
      </c>
      <c r="BB52" s="2">
        <v>54.077499000000003</v>
      </c>
      <c r="BC52" s="2">
        <v>55.745499000000002</v>
      </c>
      <c r="BD52" s="2">
        <v>250.41000399999999</v>
      </c>
      <c r="BE52" s="2">
        <v>88.050003000000004</v>
      </c>
      <c r="BF52" s="2">
        <v>218.779999</v>
      </c>
      <c r="BG52" s="2">
        <v>160.08000200000001</v>
      </c>
      <c r="BH52" s="2">
        <v>20.51</v>
      </c>
      <c r="BI52" s="2">
        <v>190.58999600000001</v>
      </c>
      <c r="BJ52" s="2">
        <v>241.5</v>
      </c>
      <c r="BK52" s="2">
        <v>71.040076999999997</v>
      </c>
      <c r="BL52" s="2">
        <v>78.610000999999997</v>
      </c>
      <c r="BM52" s="2">
        <v>126.019997</v>
      </c>
      <c r="BN52" s="2">
        <v>86.169998000000007</v>
      </c>
      <c r="BO52" s="2">
        <v>92.260002</v>
      </c>
    </row>
    <row r="53" spans="1:67" x14ac:dyDescent="0.35">
      <c r="A53" s="1">
        <v>43906</v>
      </c>
      <c r="B53" s="2">
        <v>69.711777315945994</v>
      </c>
      <c r="C53" s="2">
        <v>159.07646374154399</v>
      </c>
      <c r="D53" s="2">
        <v>89.3646851186692</v>
      </c>
      <c r="E53" s="2">
        <v>60.524630006938899</v>
      </c>
      <c r="F53" s="2">
        <v>194.336379249045</v>
      </c>
      <c r="G53" s="2">
        <v>36.395010075642901</v>
      </c>
      <c r="H53" s="2">
        <v>60.153958572339398</v>
      </c>
      <c r="I53" s="2">
        <v>60.811302133343098</v>
      </c>
      <c r="J53" s="2">
        <v>269.82641739928499</v>
      </c>
      <c r="K53" s="2">
        <v>102.765501797901</v>
      </c>
      <c r="L53" s="2">
        <v>235.57195791503199</v>
      </c>
      <c r="M53" s="2">
        <v>174.56152792475999</v>
      </c>
      <c r="N53" s="2">
        <v>23.896670524463801</v>
      </c>
      <c r="O53" s="2">
        <v>207.73153303834599</v>
      </c>
      <c r="P53" s="2">
        <v>269.215878627758</v>
      </c>
      <c r="Q53" s="2">
        <v>73.580300705239694</v>
      </c>
      <c r="R53" s="2">
        <v>84.931321166785693</v>
      </c>
      <c r="S53" s="2">
        <v>137.98541519099101</v>
      </c>
      <c r="T53" s="2">
        <v>93.830178719107906</v>
      </c>
      <c r="U53" s="2">
        <v>99.732941340448903</v>
      </c>
      <c r="X53" s="3">
        <v>43906</v>
      </c>
      <c r="Y53">
        <v>65.355553090000001</v>
      </c>
      <c r="Z53">
        <v>154.0147226</v>
      </c>
      <c r="AA53">
        <v>85.671845200000007</v>
      </c>
      <c r="AB53">
        <v>57.350935540000002</v>
      </c>
      <c r="AC53">
        <v>183.48059739999999</v>
      </c>
      <c r="AD53">
        <v>34.023014949999997</v>
      </c>
      <c r="AE53">
        <v>53.473153670000002</v>
      </c>
      <c r="AF53">
        <v>57.535839180000004</v>
      </c>
      <c r="AG53">
        <v>257.79430630000002</v>
      </c>
      <c r="AH53">
        <v>98.405922860000004</v>
      </c>
      <c r="AI53">
        <v>192.62132389999999</v>
      </c>
      <c r="AJ53">
        <v>164.94732010000001</v>
      </c>
      <c r="AK53">
        <v>22.218965570000002</v>
      </c>
      <c r="AL53">
        <v>191.91303189999999</v>
      </c>
      <c r="AM53">
        <v>259.40085679999999</v>
      </c>
      <c r="AN53">
        <v>68.374179150000003</v>
      </c>
      <c r="AO53">
        <v>75.917520710000005</v>
      </c>
      <c r="AP53">
        <v>132.58552180000001</v>
      </c>
      <c r="AQ53">
        <v>87.921114779999996</v>
      </c>
      <c r="AR53">
        <v>94.606115630000005</v>
      </c>
      <c r="AT53" s="1"/>
      <c r="AU53" s="1">
        <v>43903</v>
      </c>
      <c r="AV53" s="2">
        <v>69.492500000000007</v>
      </c>
      <c r="AW53" s="2">
        <v>158.83000200000001</v>
      </c>
      <c r="AX53" s="2">
        <v>89.25</v>
      </c>
      <c r="AY53" s="2">
        <v>60.713501000000001</v>
      </c>
      <c r="AZ53" s="2">
        <v>196.39999399999999</v>
      </c>
      <c r="BA53" s="2">
        <v>36.441333999999998</v>
      </c>
      <c r="BB53" s="2">
        <v>60.209999000000003</v>
      </c>
      <c r="BC53" s="2">
        <v>60.986499999999999</v>
      </c>
      <c r="BD53" s="2">
        <v>272.040009</v>
      </c>
      <c r="BE53" s="2">
        <v>103.910004</v>
      </c>
      <c r="BF53" s="2">
        <v>234.220001</v>
      </c>
      <c r="BG53" s="2">
        <v>175.83000200000001</v>
      </c>
      <c r="BH53" s="2">
        <v>24.16</v>
      </c>
      <c r="BI53" s="2">
        <v>205.66999799999999</v>
      </c>
      <c r="BJ53" s="2">
        <v>270.01001000000002</v>
      </c>
      <c r="BK53" s="2">
        <v>73.234734000000003</v>
      </c>
      <c r="BL53" s="2">
        <v>85.370002999999997</v>
      </c>
      <c r="BM53" s="2">
        <v>139.36999499999999</v>
      </c>
      <c r="BN53" s="2">
        <v>94.230002999999996</v>
      </c>
      <c r="BO53" s="2">
        <v>99.639999000000003</v>
      </c>
    </row>
    <row r="54" spans="1:67" x14ac:dyDescent="0.35">
      <c r="A54" s="1">
        <v>43907</v>
      </c>
      <c r="B54" s="2">
        <v>60.5064481562518</v>
      </c>
      <c r="C54" s="2">
        <v>136.08371037337699</v>
      </c>
      <c r="D54" s="2">
        <v>84.965057274625906</v>
      </c>
      <c r="E54" s="2">
        <v>54.092883360816501</v>
      </c>
      <c r="F54" s="2">
        <v>180.51320634308999</v>
      </c>
      <c r="G54" s="2">
        <v>29.454045439402702</v>
      </c>
      <c r="H54" s="2">
        <v>49.484620844818402</v>
      </c>
      <c r="I54" s="2">
        <v>54.623258234050098</v>
      </c>
      <c r="J54" s="2">
        <v>232.44094575724199</v>
      </c>
      <c r="K54" s="2">
        <v>90.074274457442797</v>
      </c>
      <c r="L54" s="2">
        <v>188.29995698644501</v>
      </c>
      <c r="M54" s="2">
        <v>155.98918019114799</v>
      </c>
      <c r="N54" s="2">
        <v>20.6190228663821</v>
      </c>
      <c r="O54" s="2">
        <v>169.150620706636</v>
      </c>
      <c r="P54" s="2">
        <v>240.60149302378599</v>
      </c>
      <c r="Q54" s="2">
        <v>67.087468439767804</v>
      </c>
      <c r="R54" s="2">
        <v>74.3193749374568</v>
      </c>
      <c r="S54" s="2">
        <v>131.20960606766201</v>
      </c>
      <c r="T54" s="2">
        <v>87.833073255018704</v>
      </c>
      <c r="U54" s="2">
        <v>93.825600415916497</v>
      </c>
      <c r="X54" s="3">
        <v>43907</v>
      </c>
      <c r="Y54">
        <v>62.866568270000002</v>
      </c>
      <c r="Z54">
        <v>141.35690890000001</v>
      </c>
      <c r="AA54">
        <v>89.587838750000003</v>
      </c>
      <c r="AB54">
        <v>55.689147130000002</v>
      </c>
      <c r="AC54">
        <v>185.7029124</v>
      </c>
      <c r="AD54">
        <v>28.862484599999998</v>
      </c>
      <c r="AE54">
        <v>53.444557969999998</v>
      </c>
      <c r="AF54">
        <v>55.942344919999996</v>
      </c>
      <c r="AG54">
        <v>235.5373208</v>
      </c>
      <c r="AH54">
        <v>92.133936689999999</v>
      </c>
      <c r="AI54">
        <v>197.74683820000001</v>
      </c>
      <c r="AJ54">
        <v>156.31570500000001</v>
      </c>
      <c r="AK54">
        <v>21.61734422</v>
      </c>
      <c r="AL54">
        <v>172.4137681</v>
      </c>
      <c r="AM54">
        <v>237.4718862</v>
      </c>
      <c r="AN54">
        <v>70.422320220000003</v>
      </c>
      <c r="AO54">
        <v>72.920999449999997</v>
      </c>
      <c r="AP54">
        <v>134.9703294</v>
      </c>
      <c r="AQ54">
        <v>93.708200250000004</v>
      </c>
      <c r="AR54">
        <v>99.226531510000001</v>
      </c>
      <c r="AT54" s="1"/>
      <c r="AU54" s="1">
        <v>43906</v>
      </c>
      <c r="AV54" s="2">
        <v>60.552501999999997</v>
      </c>
      <c r="AW54" s="2">
        <v>135.41999799999999</v>
      </c>
      <c r="AX54" s="2">
        <v>84.457497000000004</v>
      </c>
      <c r="AY54" s="2">
        <v>53.650002000000001</v>
      </c>
      <c r="AZ54" s="2">
        <v>177.770004</v>
      </c>
      <c r="BA54" s="2">
        <v>29.671333000000001</v>
      </c>
      <c r="BB54" s="2">
        <v>49.099997999999999</v>
      </c>
      <c r="BC54" s="2">
        <v>54.216498999999999</v>
      </c>
      <c r="BD54" s="2">
        <v>225.03999300000001</v>
      </c>
      <c r="BE54" s="2">
        <v>88.360000999999997</v>
      </c>
      <c r="BF54" s="2">
        <v>187.58000200000001</v>
      </c>
      <c r="BG54" s="2">
        <v>152.009995</v>
      </c>
      <c r="BH54" s="2">
        <v>20.440000999999999</v>
      </c>
      <c r="BI54" s="2">
        <v>164.96000699999999</v>
      </c>
      <c r="BJ54" s="2">
        <v>235.64999399999999</v>
      </c>
      <c r="BK54" s="2">
        <v>66.717560000000006</v>
      </c>
      <c r="BL54" s="2">
        <v>74.269997000000004</v>
      </c>
      <c r="BM54" s="2">
        <v>129.38000500000001</v>
      </c>
      <c r="BN54" s="2">
        <v>87.059997999999993</v>
      </c>
      <c r="BO54" s="2">
        <v>93.410004000000001</v>
      </c>
    </row>
    <row r="55" spans="1:67" x14ac:dyDescent="0.35">
      <c r="A55" s="1">
        <v>43908</v>
      </c>
      <c r="B55" s="2">
        <v>62.638677184887698</v>
      </c>
      <c r="C55" s="2">
        <v>148.266617249973</v>
      </c>
      <c r="D55" s="2">
        <v>90.719562687114902</v>
      </c>
      <c r="E55" s="2">
        <v>55.974905164948701</v>
      </c>
      <c r="F55" s="2">
        <v>186.48116387417801</v>
      </c>
      <c r="G55" s="2">
        <v>28.558579424944298</v>
      </c>
      <c r="H55" s="2">
        <v>54.132375704673201</v>
      </c>
      <c r="I55" s="2">
        <v>56.113607132471202</v>
      </c>
      <c r="J55" s="2">
        <v>238.363188944157</v>
      </c>
      <c r="K55" s="2">
        <v>94.331792062549297</v>
      </c>
      <c r="L55" s="2">
        <v>198.74042350262201</v>
      </c>
      <c r="M55" s="2">
        <v>157.80033694180199</v>
      </c>
      <c r="N55" s="2">
        <v>21.729696772263299</v>
      </c>
      <c r="O55" s="2">
        <v>169.90824242890201</v>
      </c>
      <c r="P55" s="2">
        <v>238.08934197587499</v>
      </c>
      <c r="Q55" s="2">
        <v>71.027108028072107</v>
      </c>
      <c r="R55" s="2">
        <v>73.526283328267695</v>
      </c>
      <c r="S55" s="2">
        <v>141.74841961881901</v>
      </c>
      <c r="T55" s="2">
        <v>95.146078919726804</v>
      </c>
      <c r="U55" s="2">
        <v>100.21566408248999</v>
      </c>
      <c r="X55" s="3">
        <v>43908</v>
      </c>
      <c r="Y55">
        <v>62.104760880000001</v>
      </c>
      <c r="Z55">
        <v>142.20836790000001</v>
      </c>
      <c r="AA55">
        <v>91.367466930000006</v>
      </c>
      <c r="AB55">
        <v>54.591353120000001</v>
      </c>
      <c r="AC55">
        <v>175.51773159999999</v>
      </c>
      <c r="AD55">
        <v>26.36244452</v>
      </c>
      <c r="AE55">
        <v>50.949552220000001</v>
      </c>
      <c r="AF55">
        <v>54.858925169999999</v>
      </c>
      <c r="AG55">
        <v>230.3452068</v>
      </c>
      <c r="AH55">
        <v>88.596107149999995</v>
      </c>
      <c r="AI55">
        <v>170.47197729999999</v>
      </c>
      <c r="AJ55">
        <v>150.4852377</v>
      </c>
      <c r="AK55">
        <v>20.865102409999999</v>
      </c>
      <c r="AL55">
        <v>161.21872629999999</v>
      </c>
      <c r="AM55">
        <v>230.84263340000001</v>
      </c>
      <c r="AN55">
        <v>68.856534749999994</v>
      </c>
      <c r="AO55">
        <v>70.947632859999999</v>
      </c>
      <c r="AP55">
        <v>143.010291</v>
      </c>
      <c r="AQ55">
        <v>98.933226910000002</v>
      </c>
      <c r="AR55">
        <v>100.1213911</v>
      </c>
      <c r="AT55" s="1"/>
      <c r="AU55" s="1">
        <v>43907</v>
      </c>
      <c r="AV55" s="2">
        <v>63.215000000000003</v>
      </c>
      <c r="AW55" s="2">
        <v>146.570007</v>
      </c>
      <c r="AX55" s="2">
        <v>90.391998000000001</v>
      </c>
      <c r="AY55" s="2">
        <v>55.902999999999999</v>
      </c>
      <c r="AZ55" s="2">
        <v>187.60000600000001</v>
      </c>
      <c r="BA55" s="2">
        <v>28.68</v>
      </c>
      <c r="BB55" s="2">
        <v>54.317501</v>
      </c>
      <c r="BC55" s="2">
        <v>55.990001999999997</v>
      </c>
      <c r="BD55" s="2">
        <v>244.220001</v>
      </c>
      <c r="BE55" s="2">
        <v>93.760002</v>
      </c>
      <c r="BF55" s="2">
        <v>199.509995</v>
      </c>
      <c r="BG55" s="2">
        <v>157.88999899999999</v>
      </c>
      <c r="BH55" s="2">
        <v>21.98</v>
      </c>
      <c r="BI55" s="2">
        <v>173.63999899999999</v>
      </c>
      <c r="BJ55" s="2">
        <v>237.88000500000001</v>
      </c>
      <c r="BK55" s="2">
        <v>71.068702999999999</v>
      </c>
      <c r="BL55" s="2">
        <v>73.019997000000004</v>
      </c>
      <c r="BM55" s="2">
        <v>143.199997</v>
      </c>
      <c r="BN55" s="2">
        <v>96.790001000000004</v>
      </c>
      <c r="BO55" s="2">
        <v>100.199997</v>
      </c>
    </row>
    <row r="56" spans="1:67" x14ac:dyDescent="0.35">
      <c r="A56" s="1">
        <v>43909</v>
      </c>
      <c r="B56" s="2">
        <v>62.219335814995503</v>
      </c>
      <c r="C56" s="2">
        <v>140.45783918090399</v>
      </c>
      <c r="D56" s="2">
        <v>91.567406861090603</v>
      </c>
      <c r="E56" s="2">
        <v>55.025140591603098</v>
      </c>
      <c r="F56" s="2">
        <v>176.92213297161899</v>
      </c>
      <c r="G56" s="2">
        <v>23.7819594168127</v>
      </c>
      <c r="H56" s="2">
        <v>50.8663872298578</v>
      </c>
      <c r="I56" s="2">
        <v>55.317943558676397</v>
      </c>
      <c r="J56" s="2">
        <v>225.33409915329699</v>
      </c>
      <c r="K56" s="2">
        <v>83.926154954814905</v>
      </c>
      <c r="L56" s="2">
        <v>171.114341751034</v>
      </c>
      <c r="M56" s="2">
        <v>149.391020047979</v>
      </c>
      <c r="N56" s="2">
        <v>20.734208776643602</v>
      </c>
      <c r="O56" s="2">
        <v>157.56681790998201</v>
      </c>
      <c r="P56" s="2">
        <v>229.56556560187701</v>
      </c>
      <c r="Q56" s="2">
        <v>68.805092298824604</v>
      </c>
      <c r="R56" s="2">
        <v>71.080617425392404</v>
      </c>
      <c r="S56" s="2">
        <v>142.94449986786199</v>
      </c>
      <c r="T56" s="2">
        <v>99.572706289837996</v>
      </c>
      <c r="U56" s="2">
        <v>100.786607937886</v>
      </c>
      <c r="X56" s="3">
        <v>43909</v>
      </c>
      <c r="Y56">
        <v>61.323751029999997</v>
      </c>
      <c r="Z56">
        <v>142.51123440000001</v>
      </c>
      <c r="AA56">
        <v>93.654454849999993</v>
      </c>
      <c r="AB56">
        <v>55.470080129999999</v>
      </c>
      <c r="AC56">
        <v>174.35959159999999</v>
      </c>
      <c r="AD56">
        <v>27.190855719999998</v>
      </c>
      <c r="AE56">
        <v>52.978915379999997</v>
      </c>
      <c r="AF56">
        <v>55.714801620000003</v>
      </c>
      <c r="AG56">
        <v>219.20659459999999</v>
      </c>
      <c r="AH56">
        <v>85.229463190000004</v>
      </c>
      <c r="AI56">
        <v>189.76827159999999</v>
      </c>
      <c r="AJ56">
        <v>151.3058872</v>
      </c>
      <c r="AK56">
        <v>21.148764830000001</v>
      </c>
      <c r="AL56">
        <v>160.31235240000001</v>
      </c>
      <c r="AM56">
        <v>227.32336340000001</v>
      </c>
      <c r="AN56">
        <v>67.620599369999994</v>
      </c>
      <c r="AO56">
        <v>71.043812939999995</v>
      </c>
      <c r="AP56">
        <v>136.30294140000001</v>
      </c>
      <c r="AQ56">
        <v>96.500968029999996</v>
      </c>
      <c r="AR56">
        <v>102.48629889999999</v>
      </c>
      <c r="AT56" s="1"/>
      <c r="AU56" s="1">
        <v>43908</v>
      </c>
      <c r="AV56" s="2">
        <v>61.667499999999997</v>
      </c>
      <c r="AW56" s="2">
        <v>140.39999399999999</v>
      </c>
      <c r="AX56" s="2">
        <v>91.5</v>
      </c>
      <c r="AY56" s="2">
        <v>54.559502000000002</v>
      </c>
      <c r="AZ56" s="2">
        <v>172.44000199999999</v>
      </c>
      <c r="BA56" s="2">
        <v>24.081333000000001</v>
      </c>
      <c r="BB56" s="2">
        <v>50.705002</v>
      </c>
      <c r="BC56" s="2">
        <v>54.84</v>
      </c>
      <c r="BD56" s="2">
        <v>217.05999800000001</v>
      </c>
      <c r="BE56" s="2">
        <v>83.889999000000003</v>
      </c>
      <c r="BF56" s="2">
        <v>167.86999499999999</v>
      </c>
      <c r="BG56" s="2">
        <v>148.479996</v>
      </c>
      <c r="BH56" s="2">
        <v>20.790001</v>
      </c>
      <c r="BI56" s="2">
        <v>155.63000500000001</v>
      </c>
      <c r="BJ56" s="2">
        <v>227.929993</v>
      </c>
      <c r="BK56" s="2">
        <v>68.349236000000005</v>
      </c>
      <c r="BL56" s="2">
        <v>71.029999000000004</v>
      </c>
      <c r="BM56" s="2">
        <v>143.08999600000001</v>
      </c>
      <c r="BN56" s="2">
        <v>99.260002</v>
      </c>
      <c r="BO56" s="2">
        <v>100.120003</v>
      </c>
    </row>
    <row r="57" spans="1:67" x14ac:dyDescent="0.35">
      <c r="A57" s="1">
        <v>43910</v>
      </c>
      <c r="B57" s="2">
        <v>61.086276929609603</v>
      </c>
      <c r="C57" s="2">
        <v>143.964388560023</v>
      </c>
      <c r="D57" s="2">
        <v>94.023586503738301</v>
      </c>
      <c r="E57" s="2">
        <v>55.3799943844475</v>
      </c>
      <c r="F57" s="2">
        <v>172.55465938797701</v>
      </c>
      <c r="G57" s="2">
        <v>28.456685125192202</v>
      </c>
      <c r="H57" s="2">
        <v>53.251531094380198</v>
      </c>
      <c r="I57" s="2">
        <v>55.569675172896901</v>
      </c>
      <c r="J57" s="2">
        <v>219.55197073513</v>
      </c>
      <c r="K57" s="2">
        <v>85.886578096971206</v>
      </c>
      <c r="L57" s="2">
        <v>188.66604275090901</v>
      </c>
      <c r="M57" s="2">
        <v>152.44688840835499</v>
      </c>
      <c r="N57" s="2">
        <v>20.883185740313799</v>
      </c>
      <c r="O57" s="2">
        <v>159.10373927097299</v>
      </c>
      <c r="P57" s="2">
        <v>227.45424834312101</v>
      </c>
      <c r="Q57" s="2">
        <v>67.734173681490901</v>
      </c>
      <c r="R57" s="2">
        <v>71.551981491646004</v>
      </c>
      <c r="S57" s="2">
        <v>135.05465837279601</v>
      </c>
      <c r="T57" s="2">
        <v>97.122396559686294</v>
      </c>
      <c r="U57" s="2">
        <v>102.724975827503</v>
      </c>
      <c r="X57" s="3">
        <v>43910</v>
      </c>
      <c r="Y57">
        <v>58.558986269999998</v>
      </c>
      <c r="Z57">
        <v>138.52101390000001</v>
      </c>
      <c r="AA57">
        <v>92.635848769999996</v>
      </c>
      <c r="AB57">
        <v>53.578674509999999</v>
      </c>
      <c r="AC57">
        <v>170.48320179999999</v>
      </c>
      <c r="AD57">
        <v>28.500136340000001</v>
      </c>
      <c r="AE57">
        <v>51.481453680000001</v>
      </c>
      <c r="AF57">
        <v>53.735331780000003</v>
      </c>
      <c r="AG57">
        <v>208.41951460000001</v>
      </c>
      <c r="AH57">
        <v>83.721785350000005</v>
      </c>
      <c r="AI57">
        <v>192.60487520000001</v>
      </c>
      <c r="AJ57">
        <v>147.34179810000001</v>
      </c>
      <c r="AK57">
        <v>19.850637599999999</v>
      </c>
      <c r="AL57">
        <v>153.64403200000001</v>
      </c>
      <c r="AM57">
        <v>218.3410988</v>
      </c>
      <c r="AN57">
        <v>67.993565230000002</v>
      </c>
      <c r="AO57">
        <v>68.763725039999997</v>
      </c>
      <c r="AP57">
        <v>126.1375573</v>
      </c>
      <c r="AQ57">
        <v>93.694145180000007</v>
      </c>
      <c r="AR57">
        <v>96.909431470000001</v>
      </c>
      <c r="AT57" s="1"/>
      <c r="AU57" s="1">
        <v>43909</v>
      </c>
      <c r="AV57" s="2">
        <v>61.195</v>
      </c>
      <c r="AW57" s="2">
        <v>142.71000699999999</v>
      </c>
      <c r="AX57" s="2">
        <v>94.046501000000006</v>
      </c>
      <c r="AY57" s="2">
        <v>55.583500000000001</v>
      </c>
      <c r="AZ57" s="2">
        <v>174.679993</v>
      </c>
      <c r="BA57" s="2">
        <v>28.509333000000002</v>
      </c>
      <c r="BB57" s="2">
        <v>53.2425</v>
      </c>
      <c r="BC57" s="2">
        <v>55.764499999999998</v>
      </c>
      <c r="BD57" s="2">
        <v>219.800003</v>
      </c>
      <c r="BE57" s="2">
        <v>85.300003000000004</v>
      </c>
      <c r="BF57" s="2">
        <v>194.449997</v>
      </c>
      <c r="BG57" s="2">
        <v>152.25</v>
      </c>
      <c r="BH57" s="2">
        <v>21.200001</v>
      </c>
      <c r="BI57" s="2">
        <v>161.13000500000001</v>
      </c>
      <c r="BJ57" s="2">
        <v>227.14999399999999</v>
      </c>
      <c r="BK57" s="2">
        <v>67.490455999999995</v>
      </c>
      <c r="BL57" s="2">
        <v>71.059997999999993</v>
      </c>
      <c r="BM57" s="2">
        <v>133.08999600000001</v>
      </c>
      <c r="BN57" s="2">
        <v>96.25</v>
      </c>
      <c r="BO57" s="2">
        <v>103.010002</v>
      </c>
    </row>
    <row r="58" spans="1:67" x14ac:dyDescent="0.35">
      <c r="A58" s="1">
        <v>43913</v>
      </c>
      <c r="B58" s="2">
        <v>57.204051666009498</v>
      </c>
      <c r="C58" s="2">
        <v>138.18646192441801</v>
      </c>
      <c r="D58" s="2">
        <v>92.654179675118399</v>
      </c>
      <c r="E58" s="2">
        <v>53.567609899429101</v>
      </c>
      <c r="F58" s="2">
        <v>169.5750896529</v>
      </c>
      <c r="G58" s="2">
        <v>28.5993261749515</v>
      </c>
      <c r="H58" s="2">
        <v>51.650446758300902</v>
      </c>
      <c r="I58" s="2">
        <v>53.742086180368503</v>
      </c>
      <c r="J58" s="2">
        <v>208.474115261051</v>
      </c>
      <c r="K58" s="2">
        <v>82.736980976903894</v>
      </c>
      <c r="L58" s="2">
        <v>194.27783659341699</v>
      </c>
      <c r="M58" s="2">
        <v>147.187095607841</v>
      </c>
      <c r="N58" s="2">
        <v>19.843389731402102</v>
      </c>
      <c r="O58" s="2">
        <v>150.22251967522001</v>
      </c>
      <c r="P58" s="2">
        <v>213.77495013786299</v>
      </c>
      <c r="Q58" s="2">
        <v>67.9740872236857</v>
      </c>
      <c r="R58" s="2">
        <v>69.169748381261996</v>
      </c>
      <c r="S58" s="2">
        <v>121.640328677293</v>
      </c>
      <c r="T58" s="2">
        <v>93.437094300607299</v>
      </c>
      <c r="U58" s="2">
        <v>95.985528285595294</v>
      </c>
      <c r="X58" s="3">
        <v>43913</v>
      </c>
      <c r="Y58">
        <v>56.442229609999998</v>
      </c>
      <c r="Z58">
        <v>136.02191680000001</v>
      </c>
      <c r="AA58">
        <v>94.68491813</v>
      </c>
      <c r="AB58">
        <v>52.706814029999997</v>
      </c>
      <c r="AC58">
        <v>162.5229338</v>
      </c>
      <c r="AD58">
        <v>28.904192269999999</v>
      </c>
      <c r="AE58">
        <v>53.034349509999998</v>
      </c>
      <c r="AF58">
        <v>52.851967670000001</v>
      </c>
      <c r="AG58">
        <v>196.00629799999999</v>
      </c>
      <c r="AH58">
        <v>79.773331229999997</v>
      </c>
      <c r="AI58">
        <v>193.67337699999999</v>
      </c>
      <c r="AJ58">
        <v>138.6529074</v>
      </c>
      <c r="AK58">
        <v>18.28611458</v>
      </c>
      <c r="AL58">
        <v>160.672022</v>
      </c>
      <c r="AM58">
        <v>205.2673561</v>
      </c>
      <c r="AN58">
        <v>64.328073320000001</v>
      </c>
      <c r="AO58">
        <v>64.719119460000002</v>
      </c>
      <c r="AP58">
        <v>119.37494220000001</v>
      </c>
      <c r="AQ58">
        <v>92.014011929999995</v>
      </c>
      <c r="AR58">
        <v>92.6124346</v>
      </c>
      <c r="AT58" s="1"/>
      <c r="AU58" s="1">
        <v>43910</v>
      </c>
      <c r="AV58" s="2">
        <v>57.310001</v>
      </c>
      <c r="AW58" s="2">
        <v>137.35000600000001</v>
      </c>
      <c r="AX58" s="2">
        <v>92.304496999999998</v>
      </c>
      <c r="AY58" s="2">
        <v>53.410499999999999</v>
      </c>
      <c r="AZ58" s="2">
        <v>170.05999800000001</v>
      </c>
      <c r="BA58" s="2">
        <v>28.502001</v>
      </c>
      <c r="BB58" s="2">
        <v>51.4375</v>
      </c>
      <c r="BC58" s="2">
        <v>53.616000999999997</v>
      </c>
      <c r="BD58" s="2">
        <v>206.58999600000001</v>
      </c>
      <c r="BE58" s="2">
        <v>83.5</v>
      </c>
      <c r="BF58" s="2">
        <v>192.220001</v>
      </c>
      <c r="BG58" s="2">
        <v>146.83000200000001</v>
      </c>
      <c r="BH58" s="2">
        <v>19.670000000000002</v>
      </c>
      <c r="BI58" s="2">
        <v>152.14999399999999</v>
      </c>
      <c r="BJ58" s="2">
        <v>211.41999799999999</v>
      </c>
      <c r="BK58" s="2">
        <v>68.091605999999999</v>
      </c>
      <c r="BL58" s="2">
        <v>68.819999999999993</v>
      </c>
      <c r="BM58" s="2">
        <v>122.400002</v>
      </c>
      <c r="BN58" s="2">
        <v>93.459998999999996</v>
      </c>
      <c r="BO58" s="2">
        <v>95.5</v>
      </c>
    </row>
    <row r="59" spans="1:67" x14ac:dyDescent="0.35">
      <c r="A59" s="1">
        <v>43914</v>
      </c>
      <c r="B59" s="2">
        <v>57.269383382424699</v>
      </c>
      <c r="C59" s="2">
        <v>137.32744704302101</v>
      </c>
      <c r="D59" s="2">
        <v>95.248548793281998</v>
      </c>
      <c r="E59" s="2">
        <v>54.214763930655401</v>
      </c>
      <c r="F59" s="2">
        <v>166.54465318869501</v>
      </c>
      <c r="G59" s="2">
        <v>28.957126904798798</v>
      </c>
      <c r="H59" s="2">
        <v>53.397338458801698</v>
      </c>
      <c r="I59" s="2">
        <v>54.400681618130498</v>
      </c>
      <c r="J59" s="2">
        <v>201.68785428603999</v>
      </c>
      <c r="K59" s="2">
        <v>80.768844710493198</v>
      </c>
      <c r="L59" s="2">
        <v>197.43334989575899</v>
      </c>
      <c r="M59" s="2">
        <v>138.85815754276999</v>
      </c>
      <c r="N59" s="2">
        <v>18.464112500013599</v>
      </c>
      <c r="O59" s="2">
        <v>162.23885806739</v>
      </c>
      <c r="P59" s="2">
        <v>204.39826360626901</v>
      </c>
      <c r="Q59" s="2">
        <v>64.194874692542299</v>
      </c>
      <c r="R59" s="2">
        <v>64.735227469152306</v>
      </c>
      <c r="S59" s="2">
        <v>120.95969915080801</v>
      </c>
      <c r="T59" s="2">
        <v>92.084707572221603</v>
      </c>
      <c r="U59" s="2">
        <v>91.878260147378498</v>
      </c>
      <c r="X59" s="3">
        <v>43914</v>
      </c>
      <c r="Y59">
        <v>59.95428939</v>
      </c>
      <c r="Z59">
        <v>142.00823389999999</v>
      </c>
      <c r="AA59">
        <v>96.768108280000007</v>
      </c>
      <c r="AB59">
        <v>55.931418520000001</v>
      </c>
      <c r="AC59">
        <v>172.75298480000001</v>
      </c>
      <c r="AD59">
        <v>32.152665740000003</v>
      </c>
      <c r="AE59">
        <v>59.479957939999998</v>
      </c>
      <c r="AF59">
        <v>56.452117489999999</v>
      </c>
      <c r="AG59">
        <v>205.62580449999999</v>
      </c>
      <c r="AH59">
        <v>83.326453439999995</v>
      </c>
      <c r="AI59">
        <v>210.25939070000001</v>
      </c>
      <c r="AJ59">
        <v>146.04723079999999</v>
      </c>
      <c r="AK59">
        <v>19.540302879999999</v>
      </c>
      <c r="AL59">
        <v>173.63854810000001</v>
      </c>
      <c r="AM59">
        <v>211.45249749999999</v>
      </c>
      <c r="AN59">
        <v>65.336732069999996</v>
      </c>
      <c r="AO59">
        <v>66.93473754</v>
      </c>
      <c r="AP59">
        <v>122.56494379999999</v>
      </c>
      <c r="AQ59">
        <v>94.856044710000006</v>
      </c>
      <c r="AR59">
        <v>99.375418969999998</v>
      </c>
      <c r="AT59" s="1"/>
      <c r="AU59" s="1">
        <v>43913</v>
      </c>
      <c r="AV59" s="2">
        <v>56.092498999999997</v>
      </c>
      <c r="AW59" s="2">
        <v>135.979996</v>
      </c>
      <c r="AX59" s="2">
        <v>95.141502000000003</v>
      </c>
      <c r="AY59" s="2">
        <v>52.706501000000003</v>
      </c>
      <c r="AZ59" s="2">
        <v>162.13000500000001</v>
      </c>
      <c r="BA59" s="2">
        <v>28.952667000000002</v>
      </c>
      <c r="BB59" s="2">
        <v>53.172500999999997</v>
      </c>
      <c r="BC59" s="2">
        <v>52.831001000000001</v>
      </c>
      <c r="BD59" s="2">
        <v>194.86000100000001</v>
      </c>
      <c r="BE59" s="2">
        <v>79.029999000000004</v>
      </c>
      <c r="BF59" s="2">
        <v>193.470001</v>
      </c>
      <c r="BG59" s="2">
        <v>135.740005</v>
      </c>
      <c r="BH59" s="2">
        <v>18.079999999999998</v>
      </c>
      <c r="BI59" s="2">
        <v>162.38999899999999</v>
      </c>
      <c r="BJ59" s="2">
        <v>203.300003</v>
      </c>
      <c r="BK59" s="2">
        <v>63.358780000000003</v>
      </c>
      <c r="BL59" s="2">
        <v>64.5</v>
      </c>
      <c r="BM59" s="2">
        <v>119.050003</v>
      </c>
      <c r="BN59" s="2">
        <v>91.900002000000001</v>
      </c>
      <c r="BO59" s="2">
        <v>91.849997999999999</v>
      </c>
    </row>
    <row r="60" spans="1:67" x14ac:dyDescent="0.35">
      <c r="A60" s="1">
        <v>43915</v>
      </c>
      <c r="B60" s="2">
        <v>60.121053233397198</v>
      </c>
      <c r="C60" s="2">
        <v>146.69187156414199</v>
      </c>
      <c r="D60" s="2">
        <v>97.004277995877601</v>
      </c>
      <c r="E60" s="2">
        <v>54.052420257260302</v>
      </c>
      <c r="F60" s="2">
        <v>170.29113321923799</v>
      </c>
      <c r="G60" s="2">
        <v>33.742040511924003</v>
      </c>
      <c r="H60" s="2">
        <v>61.183951832243501</v>
      </c>
      <c r="I60" s="2">
        <v>54.293602959413299</v>
      </c>
      <c r="J60" s="2">
        <v>206.926050512605</v>
      </c>
      <c r="K60" s="2">
        <v>85.625104720063504</v>
      </c>
      <c r="L60" s="2">
        <v>204.25701988035999</v>
      </c>
      <c r="M60" s="2">
        <v>148.98726334099999</v>
      </c>
      <c r="N60" s="2">
        <v>19.754496391456001</v>
      </c>
      <c r="O60" s="2">
        <v>176.48554441363899</v>
      </c>
      <c r="P60" s="2">
        <v>232.02895271564199</v>
      </c>
      <c r="Q60" s="2">
        <v>65.256623722849795</v>
      </c>
      <c r="R60" s="2">
        <v>67.449847560141905</v>
      </c>
      <c r="S60" s="2">
        <v>121.407649536899</v>
      </c>
      <c r="T60" s="2">
        <v>93.711171022163001</v>
      </c>
      <c r="U60" s="2">
        <v>100.220175486717</v>
      </c>
      <c r="X60" s="3">
        <v>43915</v>
      </c>
      <c r="Y60">
        <v>61.476199719999997</v>
      </c>
      <c r="Z60">
        <v>146.95636490000001</v>
      </c>
      <c r="AA60">
        <v>94.821446570000006</v>
      </c>
      <c r="AB60">
        <v>55.117621579999998</v>
      </c>
      <c r="AC60">
        <v>180.14387640000001</v>
      </c>
      <c r="AD60">
        <v>35.48427409</v>
      </c>
      <c r="AE60">
        <v>61.377145030000001</v>
      </c>
      <c r="AF60">
        <v>55.151016630000001</v>
      </c>
      <c r="AG60">
        <v>229.66926480000001</v>
      </c>
      <c r="AH60">
        <v>91.360988129999996</v>
      </c>
      <c r="AI60">
        <v>216.92180239999999</v>
      </c>
      <c r="AJ60">
        <v>159.78546080000001</v>
      </c>
      <c r="AK60">
        <v>21.11259025</v>
      </c>
      <c r="AL60">
        <v>182.43324079999999</v>
      </c>
      <c r="AM60">
        <v>244.74589689999999</v>
      </c>
      <c r="AN60">
        <v>65.202155759999997</v>
      </c>
      <c r="AO60">
        <v>67.928294230000006</v>
      </c>
      <c r="AP60">
        <v>121.9715771</v>
      </c>
      <c r="AQ60">
        <v>94.493249430000006</v>
      </c>
      <c r="AR60">
        <v>104.0539402</v>
      </c>
      <c r="AT60" s="1"/>
      <c r="AU60" s="1">
        <v>43914</v>
      </c>
      <c r="AV60" s="2">
        <v>61.720001000000003</v>
      </c>
      <c r="AW60" s="2">
        <v>148.33999600000001</v>
      </c>
      <c r="AX60" s="2">
        <v>97.004997000000003</v>
      </c>
      <c r="AY60" s="2">
        <v>56.500500000000002</v>
      </c>
      <c r="AZ60" s="2">
        <v>178.199997</v>
      </c>
      <c r="BA60" s="2">
        <v>33.666668000000001</v>
      </c>
      <c r="BB60" s="2">
        <v>62.294998</v>
      </c>
      <c r="BC60" s="2">
        <v>56.722999999999999</v>
      </c>
      <c r="BD60" s="2">
        <v>219.800003</v>
      </c>
      <c r="BE60" s="2">
        <v>88.43</v>
      </c>
      <c r="BF60" s="2">
        <v>212.759995</v>
      </c>
      <c r="BG60" s="2">
        <v>154.529999</v>
      </c>
      <c r="BH60" s="2">
        <v>21.030000999999999</v>
      </c>
      <c r="BI60" s="2">
        <v>184.720001</v>
      </c>
      <c r="BJ60" s="2">
        <v>237.070007</v>
      </c>
      <c r="BK60" s="2">
        <v>65.887405000000001</v>
      </c>
      <c r="BL60" s="2">
        <v>67.489998</v>
      </c>
      <c r="BM60" s="2">
        <v>122.889999</v>
      </c>
      <c r="BN60" s="2">
        <v>95.260002</v>
      </c>
      <c r="BO60" s="2">
        <v>101.339996</v>
      </c>
    </row>
    <row r="61" spans="1:67" x14ac:dyDescent="0.35">
      <c r="A61" s="1">
        <v>43916</v>
      </c>
      <c r="B61" s="2">
        <v>62.288151804633799</v>
      </c>
      <c r="C61" s="2">
        <v>148.07602076952301</v>
      </c>
      <c r="D61" s="2">
        <v>94.4488828584158</v>
      </c>
      <c r="E61" s="2">
        <v>56.998646911277</v>
      </c>
      <c r="F61" s="2">
        <v>182.846159591641</v>
      </c>
      <c r="G61" s="2">
        <v>36.039618169124402</v>
      </c>
      <c r="H61" s="2">
        <v>63.215457228773602</v>
      </c>
      <c r="I61" s="2">
        <v>56.998399187780201</v>
      </c>
      <c r="J61" s="2">
        <v>246.42796446284399</v>
      </c>
      <c r="K61" s="2">
        <v>92.806137994078796</v>
      </c>
      <c r="L61" s="2">
        <v>227.64106083260199</v>
      </c>
      <c r="M61" s="2">
        <v>160.932373386487</v>
      </c>
      <c r="N61" s="2">
        <v>21.6834876870833</v>
      </c>
      <c r="O61" s="2">
        <v>193.90528607563701</v>
      </c>
      <c r="P61" s="2">
        <v>253.562788750664</v>
      </c>
      <c r="Q61" s="2">
        <v>65.509993306223606</v>
      </c>
      <c r="R61" s="2">
        <v>68.503391454417496</v>
      </c>
      <c r="S61" s="2">
        <v>123.106342058621</v>
      </c>
      <c r="T61" s="2">
        <v>96.593507299010298</v>
      </c>
      <c r="U61" s="2">
        <v>104.97880223253701</v>
      </c>
      <c r="X61" s="3">
        <v>43916</v>
      </c>
      <c r="Y61">
        <v>64.125224700000004</v>
      </c>
      <c r="Z61">
        <v>152.63493879999999</v>
      </c>
      <c r="AA61">
        <v>97.191352069999994</v>
      </c>
      <c r="AB61">
        <v>57.784949230000002</v>
      </c>
      <c r="AC61">
        <v>183.34541519999999</v>
      </c>
      <c r="AD61">
        <v>35.35400946</v>
      </c>
      <c r="AE61">
        <v>63.987387439999999</v>
      </c>
      <c r="AF61">
        <v>58.038913039999997</v>
      </c>
      <c r="AG61">
        <v>245.10152980000001</v>
      </c>
      <c r="AH61">
        <v>95.707148419999996</v>
      </c>
      <c r="AI61">
        <v>238.85535870000001</v>
      </c>
      <c r="AJ61">
        <v>166.9346999</v>
      </c>
      <c r="AK61">
        <v>22.30907423</v>
      </c>
      <c r="AL61">
        <v>191.71228909999999</v>
      </c>
      <c r="AM61">
        <v>261.66847530000001</v>
      </c>
      <c r="AN61">
        <v>69.50450712</v>
      </c>
      <c r="AO61">
        <v>72.693588809999994</v>
      </c>
      <c r="AP61">
        <v>127.45216689999999</v>
      </c>
      <c r="AQ61">
        <v>99.044819860000004</v>
      </c>
      <c r="AR61">
        <v>109.66328849999999</v>
      </c>
      <c r="AT61" s="1"/>
      <c r="AU61" s="1">
        <v>43915</v>
      </c>
      <c r="AV61" s="2">
        <v>61.380001</v>
      </c>
      <c r="AW61" s="2">
        <v>146.91999799999999</v>
      </c>
      <c r="AX61" s="2">
        <v>94.292000000000002</v>
      </c>
      <c r="AY61" s="2">
        <v>55.081001000000001</v>
      </c>
      <c r="AZ61" s="2">
        <v>180.470001</v>
      </c>
      <c r="BA61" s="2">
        <v>35.950001</v>
      </c>
      <c r="BB61" s="2">
        <v>61.404998999999997</v>
      </c>
      <c r="BC61" s="2">
        <v>55.124499999999998</v>
      </c>
      <c r="BD61" s="2">
        <v>234.490005</v>
      </c>
      <c r="BE61" s="2">
        <v>91.730002999999996</v>
      </c>
      <c r="BF61" s="2">
        <v>217.550003</v>
      </c>
      <c r="BG61" s="2">
        <v>161.779999</v>
      </c>
      <c r="BH61" s="2">
        <v>21.1</v>
      </c>
      <c r="BI61" s="2">
        <v>181.759995</v>
      </c>
      <c r="BJ61" s="2">
        <v>256.48001099999999</v>
      </c>
      <c r="BK61" s="2">
        <v>65.095421000000002</v>
      </c>
      <c r="BL61" s="2">
        <v>67.910004000000001</v>
      </c>
      <c r="BM61" s="2">
        <v>121.94000200000001</v>
      </c>
      <c r="BN61" s="2">
        <v>94.5</v>
      </c>
      <c r="BO61" s="2">
        <v>104.66999800000001</v>
      </c>
    </row>
    <row r="62" spans="1:67" x14ac:dyDescent="0.35">
      <c r="A62" s="1">
        <v>43917</v>
      </c>
      <c r="B62" s="2">
        <v>64.046725850731207</v>
      </c>
      <c r="C62" s="2">
        <v>155.79382577448001</v>
      </c>
      <c r="D62" s="2">
        <v>97.923107457250595</v>
      </c>
      <c r="E62" s="2">
        <v>57.349698376953498</v>
      </c>
      <c r="F62" s="2">
        <v>182.64257740621699</v>
      </c>
      <c r="G62" s="2">
        <v>35.174125665383698</v>
      </c>
      <c r="H62" s="2">
        <v>64.082428865677599</v>
      </c>
      <c r="I62" s="2">
        <v>57.3911475104007</v>
      </c>
      <c r="J62" s="2">
        <v>253.85390489978701</v>
      </c>
      <c r="K62" s="2">
        <v>97.849432046302894</v>
      </c>
      <c r="L62" s="2">
        <v>234.34613829739399</v>
      </c>
      <c r="M62" s="2">
        <v>168.26276177182501</v>
      </c>
      <c r="N62" s="2">
        <v>22.600532194012199</v>
      </c>
      <c r="O62" s="2">
        <v>184.245401502974</v>
      </c>
      <c r="P62" s="2">
        <v>262.53726237153199</v>
      </c>
      <c r="Q62" s="2">
        <v>69.458450576886094</v>
      </c>
      <c r="R62" s="2">
        <v>74.365170897754396</v>
      </c>
      <c r="S62" s="2">
        <v>132.179343884465</v>
      </c>
      <c r="T62" s="2">
        <v>98.601066155289502</v>
      </c>
      <c r="U62" s="2">
        <v>111.345506821707</v>
      </c>
      <c r="X62" s="3">
        <v>43917</v>
      </c>
      <c r="Y62">
        <v>62.702073200000001</v>
      </c>
      <c r="Z62">
        <v>151.70903010000001</v>
      </c>
      <c r="AA62">
        <v>95.549635039999998</v>
      </c>
      <c r="AB62">
        <v>55.848796880000002</v>
      </c>
      <c r="AC62">
        <v>180.07136610000001</v>
      </c>
      <c r="AD62">
        <v>34.461144140000002</v>
      </c>
      <c r="AE62">
        <v>63.166247550000001</v>
      </c>
      <c r="AF62">
        <v>55.788612929999999</v>
      </c>
      <c r="AG62">
        <v>244.14103009999999</v>
      </c>
      <c r="AH62">
        <v>93.438030080000004</v>
      </c>
      <c r="AI62">
        <v>233.44041680000001</v>
      </c>
      <c r="AJ62">
        <v>162.66158419999999</v>
      </c>
      <c r="AK62">
        <v>21.662681060000001</v>
      </c>
      <c r="AL62">
        <v>191.68246260000001</v>
      </c>
      <c r="AM62">
        <v>254.414569</v>
      </c>
      <c r="AN62">
        <v>68.7610332</v>
      </c>
      <c r="AO62">
        <v>72.57543192</v>
      </c>
      <c r="AP62">
        <v>134.0129742</v>
      </c>
      <c r="AQ62">
        <v>97.712656920000001</v>
      </c>
      <c r="AR62">
        <v>106.4501715</v>
      </c>
      <c r="AT62" s="1"/>
      <c r="AU62" s="1">
        <v>43916</v>
      </c>
      <c r="AV62" s="2">
        <v>64.610000999999997</v>
      </c>
      <c r="AW62" s="2">
        <v>156.11000100000001</v>
      </c>
      <c r="AX62" s="2">
        <v>97.774497999999994</v>
      </c>
      <c r="AY62" s="2">
        <v>58.146000000000001</v>
      </c>
      <c r="AZ62" s="2">
        <v>183.89999399999999</v>
      </c>
      <c r="BA62" s="2">
        <v>35.210667000000001</v>
      </c>
      <c r="BB62" s="2">
        <v>64.309997999999993</v>
      </c>
      <c r="BC62" s="2">
        <v>58.087502000000001</v>
      </c>
      <c r="BD62" s="2">
        <v>255.38999899999999</v>
      </c>
      <c r="BE62" s="2">
        <v>98.120002999999997</v>
      </c>
      <c r="BF62" s="2">
        <v>243.16999799999999</v>
      </c>
      <c r="BG62" s="2">
        <v>168.88000500000001</v>
      </c>
      <c r="BH62" s="2">
        <v>22.719999000000001</v>
      </c>
      <c r="BI62" s="2">
        <v>195.21000699999999</v>
      </c>
      <c r="BJ62" s="2">
        <v>263.17999300000002</v>
      </c>
      <c r="BK62" s="2">
        <v>70.162216000000001</v>
      </c>
      <c r="BL62" s="2">
        <v>73.830001999999993</v>
      </c>
      <c r="BM62" s="2">
        <v>134.35000600000001</v>
      </c>
      <c r="BN62" s="2">
        <v>99.779999000000004</v>
      </c>
      <c r="BO62" s="2">
        <v>110.5</v>
      </c>
    </row>
    <row r="63" spans="1:67" x14ac:dyDescent="0.35">
      <c r="A63" s="1">
        <v>43920</v>
      </c>
      <c r="B63" s="2">
        <v>62.461944459348203</v>
      </c>
      <c r="C63" s="2">
        <v>150.19735619215001</v>
      </c>
      <c r="D63" s="2">
        <v>95.044894913766797</v>
      </c>
      <c r="E63" s="2">
        <v>55.861484915191198</v>
      </c>
      <c r="F63" s="2">
        <v>181.613230961054</v>
      </c>
      <c r="G63" s="2">
        <v>34.339220641525998</v>
      </c>
      <c r="H63" s="2">
        <v>64.188134397209296</v>
      </c>
      <c r="I63" s="2">
        <v>55.837059818357702</v>
      </c>
      <c r="J63" s="2">
        <v>254.085458002553</v>
      </c>
      <c r="K63" s="2">
        <v>92.100204478651705</v>
      </c>
      <c r="L63" s="2">
        <v>242.10160234817499</v>
      </c>
      <c r="M63" s="2">
        <v>162.50227450769799</v>
      </c>
      <c r="N63" s="2">
        <v>21.7434671723544</v>
      </c>
      <c r="O63" s="2">
        <v>200.88096739504499</v>
      </c>
      <c r="P63" s="2">
        <v>248.02136086048199</v>
      </c>
      <c r="Q63" s="2">
        <v>68.424144285332304</v>
      </c>
      <c r="R63" s="2">
        <v>72.712599443317302</v>
      </c>
      <c r="S63" s="2">
        <v>134.76438337833</v>
      </c>
      <c r="T63" s="2">
        <v>98.385577715995097</v>
      </c>
      <c r="U63" s="2">
        <v>105.66909009517801</v>
      </c>
      <c r="X63" s="3">
        <v>43920</v>
      </c>
      <c r="Y63">
        <v>63.475101109999997</v>
      </c>
      <c r="Z63">
        <v>155.57842239999999</v>
      </c>
      <c r="AA63">
        <v>97.667721610000001</v>
      </c>
      <c r="AB63">
        <v>57.15119292</v>
      </c>
      <c r="AC63">
        <v>182.6075328</v>
      </c>
      <c r="AD63">
        <v>33.629402630000001</v>
      </c>
      <c r="AE63">
        <v>66.021518950000001</v>
      </c>
      <c r="AF63">
        <v>57.295329010000003</v>
      </c>
      <c r="AG63">
        <v>249.44967260000001</v>
      </c>
      <c r="AH63">
        <v>93.370074130000006</v>
      </c>
      <c r="AI63">
        <v>238.4624963</v>
      </c>
      <c r="AJ63">
        <v>164.56071470000001</v>
      </c>
      <c r="AK63">
        <v>21.98207047</v>
      </c>
      <c r="AL63">
        <v>195.27838840000001</v>
      </c>
      <c r="AM63">
        <v>252.2493407</v>
      </c>
      <c r="AN63">
        <v>72.774082390000004</v>
      </c>
      <c r="AO63">
        <v>74.810811430000001</v>
      </c>
      <c r="AP63">
        <v>137.92725010000001</v>
      </c>
      <c r="AQ63">
        <v>97.884456220000004</v>
      </c>
      <c r="AR63">
        <v>110.8208824</v>
      </c>
      <c r="AT63" s="1"/>
      <c r="AU63" s="1">
        <v>43917</v>
      </c>
      <c r="AV63" s="2">
        <v>61.935001</v>
      </c>
      <c r="AW63" s="2">
        <v>149.699997</v>
      </c>
      <c r="AX63" s="2">
        <v>95.004997000000003</v>
      </c>
      <c r="AY63" s="2">
        <v>55.512999999999998</v>
      </c>
      <c r="AZ63" s="2">
        <v>179.66000399999999</v>
      </c>
      <c r="BA63" s="2">
        <v>34.290667999999997</v>
      </c>
      <c r="BB63" s="2">
        <v>63.182499</v>
      </c>
      <c r="BC63" s="2">
        <v>55.535499999999999</v>
      </c>
      <c r="BD63" s="2">
        <v>242.449997</v>
      </c>
      <c r="BE63" s="2">
        <v>91.129997000000003</v>
      </c>
      <c r="BF63" s="2">
        <v>230.69000199999999</v>
      </c>
      <c r="BG63" s="2">
        <v>161.55999800000001</v>
      </c>
      <c r="BH63" s="2">
        <v>21.6</v>
      </c>
      <c r="BI63" s="2">
        <v>190.550003</v>
      </c>
      <c r="BJ63" s="2">
        <v>247.64999399999999</v>
      </c>
      <c r="BK63" s="2">
        <v>68.444655999999995</v>
      </c>
      <c r="BL63" s="2">
        <v>72.669998000000007</v>
      </c>
      <c r="BM63" s="2">
        <v>134.11000100000001</v>
      </c>
      <c r="BN63" s="2">
        <v>97.519997000000004</v>
      </c>
      <c r="BO63" s="2">
        <v>105.44000200000001</v>
      </c>
    </row>
    <row r="64" spans="1:67" x14ac:dyDescent="0.35">
      <c r="A64" s="1">
        <v>43921</v>
      </c>
      <c r="B64" s="2">
        <v>63.214110718295402</v>
      </c>
      <c r="C64" s="2">
        <v>158.767597766747</v>
      </c>
      <c r="D64" s="2">
        <v>98.272830286810105</v>
      </c>
      <c r="E64" s="2">
        <v>57.323424506902803</v>
      </c>
      <c r="F64" s="2">
        <v>181.09048163636999</v>
      </c>
      <c r="G64" s="2">
        <v>33.432185143924201</v>
      </c>
      <c r="H64" s="2">
        <v>66.454692599407295</v>
      </c>
      <c r="I64" s="2">
        <v>57.3444281159979</v>
      </c>
      <c r="J64" s="2">
        <v>244.901089489681</v>
      </c>
      <c r="K64" s="2">
        <v>92.582201262859599</v>
      </c>
      <c r="L64" s="2">
        <v>236.51246396571901</v>
      </c>
      <c r="M64" s="2">
        <v>164.78661100832201</v>
      </c>
      <c r="N64" s="2">
        <v>21.868640207708001</v>
      </c>
      <c r="O64" s="2">
        <v>191.00799549300501</v>
      </c>
      <c r="P64" s="2">
        <v>253.206478682925</v>
      </c>
      <c r="Q64" s="2">
        <v>73.133077603741498</v>
      </c>
      <c r="R64" s="2">
        <v>75.9789736669278</v>
      </c>
      <c r="S64" s="2">
        <v>138.75613214960899</v>
      </c>
      <c r="T64" s="2">
        <v>98.312345652135306</v>
      </c>
      <c r="U64" s="2">
        <v>111.662032068847</v>
      </c>
      <c r="X64" s="3">
        <v>43921</v>
      </c>
      <c r="Y64">
        <v>63.58396973</v>
      </c>
      <c r="Z64">
        <v>157.67326650000001</v>
      </c>
      <c r="AA64">
        <v>97.579166839999999</v>
      </c>
      <c r="AB64">
        <v>58.039170990000002</v>
      </c>
      <c r="AC64">
        <v>182.91194340000001</v>
      </c>
      <c r="AD64">
        <v>34.618185910000001</v>
      </c>
      <c r="AE64">
        <v>65.876708280000003</v>
      </c>
      <c r="AF64">
        <v>58.10804065</v>
      </c>
      <c r="AG64">
        <v>249.71333279999999</v>
      </c>
      <c r="AH64">
        <v>90.428275139999997</v>
      </c>
      <c r="AI64">
        <v>237.88029019999999</v>
      </c>
      <c r="AJ64">
        <v>161.41819559999999</v>
      </c>
      <c r="AK64">
        <v>21.275803870000001</v>
      </c>
      <c r="AL64">
        <v>188.21894459999999</v>
      </c>
      <c r="AM64">
        <v>245.5450802</v>
      </c>
      <c r="AN64">
        <v>73.367853819999993</v>
      </c>
      <c r="AO64">
        <v>76.061831310000002</v>
      </c>
      <c r="AP64">
        <v>138.71861029999999</v>
      </c>
      <c r="AQ64">
        <v>93.801382469999993</v>
      </c>
      <c r="AR64">
        <v>115.2945373</v>
      </c>
      <c r="AT64" s="1"/>
      <c r="AU64" s="1">
        <v>43920</v>
      </c>
      <c r="AV64" s="2">
        <v>63.702499000000003</v>
      </c>
      <c r="AW64" s="2">
        <v>160.229996</v>
      </c>
      <c r="AX64" s="2">
        <v>98.197502</v>
      </c>
      <c r="AY64" s="2">
        <v>57.315497999999998</v>
      </c>
      <c r="AZ64" s="2">
        <v>183.179993</v>
      </c>
      <c r="BA64" s="2">
        <v>33.475333999999997</v>
      </c>
      <c r="BB64" s="2">
        <v>66.397498999999996</v>
      </c>
      <c r="BC64" s="2">
        <v>57.341000000000001</v>
      </c>
      <c r="BD64" s="2">
        <v>251.279999</v>
      </c>
      <c r="BE64" s="2">
        <v>93.5</v>
      </c>
      <c r="BF64" s="2">
        <v>240.11000100000001</v>
      </c>
      <c r="BG64" s="2">
        <v>165.570007</v>
      </c>
      <c r="BH64" s="2">
        <v>22.040001</v>
      </c>
      <c r="BI64" s="2">
        <v>196.10000600000001</v>
      </c>
      <c r="BJ64" s="2">
        <v>253.25</v>
      </c>
      <c r="BK64" s="2">
        <v>73.425574999999995</v>
      </c>
      <c r="BL64" s="2">
        <v>75.239998</v>
      </c>
      <c r="BM64" s="2">
        <v>138.44000199999999</v>
      </c>
      <c r="BN64" s="2">
        <v>97.839995999999999</v>
      </c>
      <c r="BO64" s="2">
        <v>111.709999</v>
      </c>
    </row>
    <row r="65" spans="1:67" x14ac:dyDescent="0.35">
      <c r="A65" s="1">
        <v>43922</v>
      </c>
      <c r="B65" s="2">
        <v>63.859657033008197</v>
      </c>
      <c r="C65" s="2">
        <v>157.66202649550701</v>
      </c>
      <c r="D65" s="2">
        <v>97.775970992798705</v>
      </c>
      <c r="E65" s="2">
        <v>57.670154353550203</v>
      </c>
      <c r="F65" s="2">
        <v>181.64028871567101</v>
      </c>
      <c r="G65" s="2">
        <v>34.998375214228901</v>
      </c>
      <c r="H65" s="2">
        <v>65.339238866724003</v>
      </c>
      <c r="I65" s="2">
        <v>57.641259514631102</v>
      </c>
      <c r="J65" s="2">
        <v>254.45355175769001</v>
      </c>
      <c r="K65" s="2">
        <v>90.034531128414102</v>
      </c>
      <c r="L65" s="2">
        <v>238.43808674323</v>
      </c>
      <c r="M65" s="2">
        <v>161.887362558495</v>
      </c>
      <c r="N65" s="2">
        <v>21.173536537505399</v>
      </c>
      <c r="O65" s="2">
        <v>191.14886796310199</v>
      </c>
      <c r="P65" s="2">
        <v>242.99160141439501</v>
      </c>
      <c r="Q65" s="2">
        <v>72.964611706302705</v>
      </c>
      <c r="R65" s="2">
        <v>75.987025386765495</v>
      </c>
      <c r="S65" s="2">
        <v>138.50269406290201</v>
      </c>
      <c r="T65" s="2">
        <v>93.116800766865296</v>
      </c>
      <c r="U65" s="2">
        <v>115.85664065952901</v>
      </c>
      <c r="X65" s="3">
        <v>43922</v>
      </c>
      <c r="Y65">
        <v>61.241274400000002</v>
      </c>
      <c r="Z65">
        <v>153.46240689999999</v>
      </c>
      <c r="AA65">
        <v>95.776031570000001</v>
      </c>
      <c r="AB65">
        <v>55.613444989999998</v>
      </c>
      <c r="AC65">
        <v>176.34960169999999</v>
      </c>
      <c r="AD65">
        <v>32.948783089999999</v>
      </c>
      <c r="AE65">
        <v>61.426815499999996</v>
      </c>
      <c r="AF65">
        <v>55.669098040000002</v>
      </c>
      <c r="AG65">
        <v>238.60216980000001</v>
      </c>
      <c r="AH65">
        <v>85.751513239999994</v>
      </c>
      <c r="AI65">
        <v>226.40977820000001</v>
      </c>
      <c r="AJ65">
        <v>154.4808816</v>
      </c>
      <c r="AK65">
        <v>19.923299190000002</v>
      </c>
      <c r="AL65">
        <v>180.0895486</v>
      </c>
      <c r="AM65">
        <v>233.4534391</v>
      </c>
      <c r="AN65">
        <v>70.980079970000006</v>
      </c>
      <c r="AO65">
        <v>73.421509880000002</v>
      </c>
      <c r="AP65">
        <v>136.68055670000001</v>
      </c>
      <c r="AQ65">
        <v>90.642512460000006</v>
      </c>
      <c r="AR65">
        <v>112.2988005</v>
      </c>
      <c r="AT65" s="1"/>
      <c r="AU65" s="1">
        <v>43921</v>
      </c>
      <c r="AV65" s="2">
        <v>63.572498000000003</v>
      </c>
      <c r="AW65" s="2">
        <v>157.71000699999999</v>
      </c>
      <c r="AX65" s="2">
        <v>97.486000000000004</v>
      </c>
      <c r="AY65" s="2">
        <v>58.097499999999997</v>
      </c>
      <c r="AZ65" s="2">
        <v>182.83000200000001</v>
      </c>
      <c r="BA65" s="2">
        <v>34.933334000000002</v>
      </c>
      <c r="BB65" s="2">
        <v>65.900002000000001</v>
      </c>
      <c r="BC65" s="2">
        <v>58.140498999999998</v>
      </c>
      <c r="BD65" s="2">
        <v>249.38000500000001</v>
      </c>
      <c r="BE65" s="2">
        <v>90.029999000000004</v>
      </c>
      <c r="BF65" s="2">
        <v>237.10000600000001</v>
      </c>
      <c r="BG65" s="2">
        <v>161.11999499999999</v>
      </c>
      <c r="BH65" s="2">
        <v>21.23</v>
      </c>
      <c r="BI65" s="2">
        <v>186.71000699999999</v>
      </c>
      <c r="BJ65" s="2">
        <v>241.55999800000001</v>
      </c>
      <c r="BK65" s="2">
        <v>73.416031000000004</v>
      </c>
      <c r="BL65" s="2">
        <v>76.190002000000007</v>
      </c>
      <c r="BM65" s="2">
        <v>138.720001</v>
      </c>
      <c r="BN65" s="2">
        <v>93.419998000000007</v>
      </c>
      <c r="BO65" s="2">
        <v>116.040001</v>
      </c>
    </row>
    <row r="66" spans="1:67" x14ac:dyDescent="0.35">
      <c r="A66" s="1">
        <v>43923</v>
      </c>
      <c r="B66" s="2">
        <v>61.346024050868401</v>
      </c>
      <c r="C66" s="2">
        <v>153.33964834459999</v>
      </c>
      <c r="D66" s="2">
        <v>95.514319319511102</v>
      </c>
      <c r="E66" s="2">
        <v>56.173269991284798</v>
      </c>
      <c r="F66" s="2">
        <v>179.533387696836</v>
      </c>
      <c r="G66" s="2">
        <v>32.010106403752502</v>
      </c>
      <c r="H66" s="2">
        <v>61.839230743182704</v>
      </c>
      <c r="I66" s="2">
        <v>56.357616433632799</v>
      </c>
      <c r="J66" s="2">
        <v>242.412243689799</v>
      </c>
      <c r="K66" s="2">
        <v>85.498680525738806</v>
      </c>
      <c r="L66" s="2">
        <v>230.744672671968</v>
      </c>
      <c r="M66" s="2">
        <v>154.63815333719401</v>
      </c>
      <c r="N66" s="2">
        <v>20.157866542373299</v>
      </c>
      <c r="O66" s="2">
        <v>181.716866024285</v>
      </c>
      <c r="P66" s="2">
        <v>230.36735390527801</v>
      </c>
      <c r="Q66" s="2">
        <v>71.528593273119697</v>
      </c>
      <c r="R66" s="2">
        <v>73.825250597705207</v>
      </c>
      <c r="S66" s="2">
        <v>138.48523969198999</v>
      </c>
      <c r="T66" s="2">
        <v>90.778609849991497</v>
      </c>
      <c r="U66" s="2">
        <v>111.03411297471099</v>
      </c>
      <c r="X66" s="3">
        <v>43923</v>
      </c>
      <c r="Y66">
        <v>61.099962120000001</v>
      </c>
      <c r="Z66">
        <v>155.06423029999999</v>
      </c>
      <c r="AA66">
        <v>95.877920270000004</v>
      </c>
      <c r="AB66">
        <v>55.802257150000003</v>
      </c>
      <c r="AC66">
        <v>179.10624749999999</v>
      </c>
      <c r="AD66">
        <v>30.658300480000001</v>
      </c>
      <c r="AE66">
        <v>63.511739589999998</v>
      </c>
      <c r="AF66">
        <v>56.016173899999998</v>
      </c>
      <c r="AG66">
        <v>239.7463995</v>
      </c>
      <c r="AH66">
        <v>87.195956300000006</v>
      </c>
      <c r="AI66">
        <v>235.251924</v>
      </c>
      <c r="AJ66">
        <v>156.30545269999999</v>
      </c>
      <c r="AK66">
        <v>20.457053470000002</v>
      </c>
      <c r="AL66">
        <v>180.90187839999999</v>
      </c>
      <c r="AM66">
        <v>235.05033850000001</v>
      </c>
      <c r="AN66">
        <v>72.750770869999997</v>
      </c>
      <c r="AO66">
        <v>74.863384699999997</v>
      </c>
      <c r="AP66">
        <v>140.8847202</v>
      </c>
      <c r="AQ66">
        <v>92.696874690000001</v>
      </c>
      <c r="AR66">
        <v>115.9457168</v>
      </c>
      <c r="AT66" s="1"/>
      <c r="AU66" s="1">
        <v>43922</v>
      </c>
      <c r="AV66" s="2">
        <v>60.227500999999997</v>
      </c>
      <c r="AW66" s="2">
        <v>152.11000100000001</v>
      </c>
      <c r="AX66" s="2">
        <v>95.385002</v>
      </c>
      <c r="AY66" s="2">
        <v>55.104999999999997</v>
      </c>
      <c r="AZ66" s="2">
        <v>175.949997</v>
      </c>
      <c r="BA66" s="2">
        <v>32.103999999999999</v>
      </c>
      <c r="BB66" s="2">
        <v>60.767502</v>
      </c>
      <c r="BC66" s="2">
        <v>55.280997999999997</v>
      </c>
      <c r="BD66" s="2">
        <v>237.320007</v>
      </c>
      <c r="BE66" s="2">
        <v>84.360000999999997</v>
      </c>
      <c r="BF66" s="2">
        <v>223.63000500000001</v>
      </c>
      <c r="BG66" s="2">
        <v>153.11000100000001</v>
      </c>
      <c r="BH66" s="2">
        <v>19.77</v>
      </c>
      <c r="BI66" s="2">
        <v>178.63000500000001</v>
      </c>
      <c r="BJ66" s="2">
        <v>228.61000100000001</v>
      </c>
      <c r="BK66" s="2">
        <v>70.419846000000007</v>
      </c>
      <c r="BL66" s="2">
        <v>73.419998000000007</v>
      </c>
      <c r="BM66" s="2">
        <v>136.41999799999999</v>
      </c>
      <c r="BN66" s="2">
        <v>90.389999000000003</v>
      </c>
      <c r="BO66" s="2">
        <v>111.349998</v>
      </c>
    </row>
    <row r="67" spans="1:67" x14ac:dyDescent="0.35">
      <c r="A67" s="1">
        <v>43924</v>
      </c>
      <c r="B67" s="2">
        <v>59.621657928568503</v>
      </c>
      <c r="C67" s="2">
        <v>151.64576827952101</v>
      </c>
      <c r="D67" s="2">
        <v>95.940301107639797</v>
      </c>
      <c r="E67" s="2">
        <v>54.422311836777197</v>
      </c>
      <c r="F67" s="2">
        <v>178.358838232723</v>
      </c>
      <c r="G67" s="2">
        <v>30.289985672876199</v>
      </c>
      <c r="H67" s="2">
        <v>62.476628734208099</v>
      </c>
      <c r="I67" s="2">
        <v>54.590181691101101</v>
      </c>
      <c r="J67" s="2">
        <v>231.89224736186901</v>
      </c>
      <c r="K67" s="2">
        <v>86.367655292816096</v>
      </c>
      <c r="L67" s="2">
        <v>228.279911162345</v>
      </c>
      <c r="M67" s="2">
        <v>156.85109498559501</v>
      </c>
      <c r="N67" s="2">
        <v>20.1686939990166</v>
      </c>
      <c r="O67" s="2">
        <v>176.60611288725701</v>
      </c>
      <c r="P67" s="2">
        <v>239.16029819717801</v>
      </c>
      <c r="Q67" s="2">
        <v>71.956883983497903</v>
      </c>
      <c r="R67" s="2">
        <v>74.141371346056303</v>
      </c>
      <c r="S67" s="2">
        <v>139.650463045257</v>
      </c>
      <c r="T67" s="2">
        <v>91.116994265181702</v>
      </c>
      <c r="U67" s="2">
        <v>115.717851961863</v>
      </c>
      <c r="X67" s="3">
        <v>43924</v>
      </c>
      <c r="Y67">
        <v>60.613520110000003</v>
      </c>
      <c r="Z67">
        <v>153.86524</v>
      </c>
      <c r="AA67">
        <v>95.40315176</v>
      </c>
      <c r="AB67">
        <v>54.660949539999997</v>
      </c>
      <c r="AC67">
        <v>178.57710349999999</v>
      </c>
      <c r="AD67">
        <v>31.64217743</v>
      </c>
      <c r="AE67">
        <v>61.114863190000001</v>
      </c>
      <c r="AF67">
        <v>54.912974400000003</v>
      </c>
      <c r="AG67">
        <v>230.3590877</v>
      </c>
      <c r="AH67">
        <v>84.445871429999997</v>
      </c>
      <c r="AI67">
        <v>234.93494480000001</v>
      </c>
      <c r="AJ67">
        <v>152.39240029999999</v>
      </c>
      <c r="AK67">
        <v>20.086170660000001</v>
      </c>
      <c r="AL67">
        <v>179.27897300000001</v>
      </c>
      <c r="AM67">
        <v>237.40891310000001</v>
      </c>
      <c r="AN67">
        <v>72.814779610000002</v>
      </c>
      <c r="AO67">
        <v>73.263421649999998</v>
      </c>
      <c r="AP67">
        <v>139.93713930000001</v>
      </c>
      <c r="AQ67">
        <v>90.253288190000006</v>
      </c>
      <c r="AR67">
        <v>115.1068784</v>
      </c>
      <c r="AT67" s="1"/>
      <c r="AU67" s="1">
        <v>43923</v>
      </c>
      <c r="AV67" s="2">
        <v>61.232498</v>
      </c>
      <c r="AW67" s="2">
        <v>155.259995</v>
      </c>
      <c r="AX67" s="2">
        <v>95.941497999999996</v>
      </c>
      <c r="AY67" s="2">
        <v>55.851500999999999</v>
      </c>
      <c r="AZ67" s="2">
        <v>179.729996</v>
      </c>
      <c r="BA67" s="2">
        <v>30.297999999999998</v>
      </c>
      <c r="BB67" s="2">
        <v>63.8675</v>
      </c>
      <c r="BC67" s="2">
        <v>56.042000000000002</v>
      </c>
      <c r="BD67" s="2">
        <v>240.44000199999999</v>
      </c>
      <c r="BE67" s="2">
        <v>87.510002</v>
      </c>
      <c r="BF67" s="2">
        <v>237.05999800000001</v>
      </c>
      <c r="BG67" s="2">
        <v>157.38999899999999</v>
      </c>
      <c r="BH67" s="2">
        <v>20.57</v>
      </c>
      <c r="BI67" s="2">
        <v>181.30999800000001</v>
      </c>
      <c r="BJ67" s="2">
        <v>238.88000500000001</v>
      </c>
      <c r="BK67" s="2">
        <v>73.349236000000005</v>
      </c>
      <c r="BL67" s="2">
        <v>75.129997000000003</v>
      </c>
      <c r="BM67" s="2">
        <v>142.179993</v>
      </c>
      <c r="BN67" s="2">
        <v>93.040001000000004</v>
      </c>
      <c r="BO67" s="2">
        <v>116.739998</v>
      </c>
    </row>
    <row r="68" spans="1:67" x14ac:dyDescent="0.35">
      <c r="A68" s="1">
        <v>43927</v>
      </c>
      <c r="B68" s="2">
        <v>61.9092407546297</v>
      </c>
      <c r="C68" s="2">
        <v>153.70806911459499</v>
      </c>
      <c r="D68" s="2">
        <v>95.569496379309896</v>
      </c>
      <c r="E68" s="2">
        <v>56.2547448242616</v>
      </c>
      <c r="F68" s="2">
        <v>179.169832953222</v>
      </c>
      <c r="G68" s="2">
        <v>31.884535396246999</v>
      </c>
      <c r="H68" s="2">
        <v>61.953513153292697</v>
      </c>
      <c r="I68" s="2">
        <v>56.577410593216598</v>
      </c>
      <c r="J68" s="2">
        <v>237.43254473597901</v>
      </c>
      <c r="K68" s="2">
        <v>84.870239668950902</v>
      </c>
      <c r="L68" s="2">
        <v>243.632813978765</v>
      </c>
      <c r="M68" s="2">
        <v>153.19099209221099</v>
      </c>
      <c r="N68" s="2">
        <v>20.3020471996544</v>
      </c>
      <c r="O68" s="2">
        <v>186.01385980645901</v>
      </c>
      <c r="P68" s="2">
        <v>237.46182810640701</v>
      </c>
      <c r="Q68" s="2">
        <v>73.968599288674795</v>
      </c>
      <c r="R68" s="2">
        <v>73.518845402941594</v>
      </c>
      <c r="S68" s="2">
        <v>141.45512967006201</v>
      </c>
      <c r="T68" s="2">
        <v>92.233718985334093</v>
      </c>
      <c r="U68" s="2">
        <v>114.53990714985299</v>
      </c>
      <c r="X68" s="3">
        <v>43927</v>
      </c>
      <c r="Y68">
        <v>64.106337449999998</v>
      </c>
      <c r="Z68">
        <v>159.79131570000001</v>
      </c>
      <c r="AA68">
        <v>99.156249930000001</v>
      </c>
      <c r="AB68">
        <v>58.309368280000001</v>
      </c>
      <c r="AC68">
        <v>184.06586189999999</v>
      </c>
      <c r="AD68">
        <v>33.926565779999997</v>
      </c>
      <c r="AE68">
        <v>65.890491409999996</v>
      </c>
      <c r="AF68">
        <v>58.839634590000003</v>
      </c>
      <c r="AG68">
        <v>239.9600992</v>
      </c>
      <c r="AH68">
        <v>87.826411089999993</v>
      </c>
      <c r="AI68">
        <v>250.1416711</v>
      </c>
      <c r="AJ68">
        <v>161.83699089999999</v>
      </c>
      <c r="AK68">
        <v>21.12271883</v>
      </c>
      <c r="AL68">
        <v>188.3712104</v>
      </c>
      <c r="AM68">
        <v>245.09191490000001</v>
      </c>
      <c r="AN68">
        <v>75.961961450000004</v>
      </c>
      <c r="AO68">
        <v>75.358849489999997</v>
      </c>
      <c r="AP68">
        <v>141.54243310000001</v>
      </c>
      <c r="AQ68">
        <v>94.822709619999998</v>
      </c>
      <c r="AR68">
        <v>119.6012908</v>
      </c>
      <c r="AT68" s="1"/>
      <c r="AU68" s="1">
        <v>43924</v>
      </c>
      <c r="AV68" s="2">
        <v>60.352500999999997</v>
      </c>
      <c r="AW68" s="2">
        <v>153.83000200000001</v>
      </c>
      <c r="AX68" s="2">
        <v>95.329498000000001</v>
      </c>
      <c r="AY68" s="2">
        <v>54.634998000000003</v>
      </c>
      <c r="AZ68" s="2">
        <v>178.33999600000001</v>
      </c>
      <c r="BA68" s="2">
        <v>32.000667999999997</v>
      </c>
      <c r="BB68" s="2">
        <v>60.977500999999997</v>
      </c>
      <c r="BC68" s="2">
        <v>54.894001000000003</v>
      </c>
      <c r="BD68" s="2">
        <v>229.490005</v>
      </c>
      <c r="BE68" s="2">
        <v>84.050003000000004</v>
      </c>
      <c r="BF68" s="2">
        <v>234.259995</v>
      </c>
      <c r="BG68" s="2">
        <v>151.85000600000001</v>
      </c>
      <c r="BH68" s="2">
        <v>20.030000999999999</v>
      </c>
      <c r="BI68" s="2">
        <v>178.699997</v>
      </c>
      <c r="BJ68" s="2">
        <v>237.029999</v>
      </c>
      <c r="BK68" s="2">
        <v>72.757637000000003</v>
      </c>
      <c r="BL68" s="2">
        <v>73.370002999999997</v>
      </c>
      <c r="BM68" s="2">
        <v>139.66000399999999</v>
      </c>
      <c r="BN68" s="2">
        <v>90</v>
      </c>
      <c r="BO68" s="2">
        <v>114.66999800000001</v>
      </c>
    </row>
    <row r="69" spans="1:67" x14ac:dyDescent="0.35">
      <c r="A69" s="1">
        <v>43928</v>
      </c>
      <c r="B69" s="2">
        <v>64.323415469840697</v>
      </c>
      <c r="C69" s="2">
        <v>160.57472924853801</v>
      </c>
      <c r="D69" s="2">
        <v>100.019669277975</v>
      </c>
      <c r="E69" s="2">
        <v>56.861213513032602</v>
      </c>
      <c r="F69" s="2">
        <v>183.30996440089299</v>
      </c>
      <c r="G69" s="2">
        <v>34.5767502173643</v>
      </c>
      <c r="H69" s="2">
        <v>65.650377431265596</v>
      </c>
      <c r="I69" s="2">
        <v>57.292335667234902</v>
      </c>
      <c r="J69" s="2">
        <v>238.66762482370501</v>
      </c>
      <c r="K69" s="2">
        <v>89.108189786353904</v>
      </c>
      <c r="L69" s="2">
        <v>246.332491162575</v>
      </c>
      <c r="M69" s="2">
        <v>166.25890892404601</v>
      </c>
      <c r="N69" s="2">
        <v>21.383411274557901</v>
      </c>
      <c r="O69" s="2">
        <v>184.07054672312799</v>
      </c>
      <c r="P69" s="2">
        <v>262.92052903398502</v>
      </c>
      <c r="Q69" s="2">
        <v>75.059154423963307</v>
      </c>
      <c r="R69" s="2">
        <v>74.9717542456182</v>
      </c>
      <c r="S69" s="2">
        <v>139.908756203877</v>
      </c>
      <c r="T69" s="2">
        <v>94.847191282824397</v>
      </c>
      <c r="U69" s="2">
        <v>120.16976319937299</v>
      </c>
      <c r="X69" s="3">
        <v>43928</v>
      </c>
      <c r="Y69">
        <v>65.084317429999999</v>
      </c>
      <c r="Z69">
        <v>163.48595030000001</v>
      </c>
      <c r="AA69">
        <v>100.4878035</v>
      </c>
      <c r="AB69">
        <v>59.049196029999997</v>
      </c>
      <c r="AC69">
        <v>185.39042670000001</v>
      </c>
      <c r="AD69">
        <v>35.959987310000002</v>
      </c>
      <c r="AE69">
        <v>64.8420998</v>
      </c>
      <c r="AF69">
        <v>59.308774200000002</v>
      </c>
      <c r="AG69">
        <v>248.09992410000001</v>
      </c>
      <c r="AH69">
        <v>90.600683919999994</v>
      </c>
      <c r="AI69">
        <v>253.50336229999999</v>
      </c>
      <c r="AJ69">
        <v>168.5739332</v>
      </c>
      <c r="AK69">
        <v>22.030255589999999</v>
      </c>
      <c r="AL69">
        <v>192.35991189999999</v>
      </c>
      <c r="AM69">
        <v>260.52953710000003</v>
      </c>
      <c r="AN69">
        <v>75.268889029999997</v>
      </c>
      <c r="AO69">
        <v>75.260250240000005</v>
      </c>
      <c r="AP69">
        <v>141.87731769999999</v>
      </c>
      <c r="AQ69">
        <v>93.142629740000004</v>
      </c>
      <c r="AR69">
        <v>121.73974699999999</v>
      </c>
      <c r="AT69" s="1"/>
      <c r="AU69" s="1">
        <v>43927</v>
      </c>
      <c r="AV69" s="2">
        <v>65.617500000000007</v>
      </c>
      <c r="AW69" s="2">
        <v>165.270004</v>
      </c>
      <c r="AX69" s="2">
        <v>99.879501000000005</v>
      </c>
      <c r="AY69" s="2">
        <v>59.159500000000001</v>
      </c>
      <c r="AZ69" s="2">
        <v>185.240005</v>
      </c>
      <c r="BA69" s="2">
        <v>34.415999999999997</v>
      </c>
      <c r="BB69" s="2">
        <v>67.099997999999999</v>
      </c>
      <c r="BC69" s="2">
        <v>59.346001000000001</v>
      </c>
      <c r="BD69" s="2">
        <v>248.33999600000001</v>
      </c>
      <c r="BE69" s="2">
        <v>89.459998999999996</v>
      </c>
      <c r="BF69" s="2">
        <v>252.44000199999999</v>
      </c>
      <c r="BG69" s="2">
        <v>169.44000199999999</v>
      </c>
      <c r="BH69" s="2">
        <v>21.389999</v>
      </c>
      <c r="BI69" s="2">
        <v>191.33000200000001</v>
      </c>
      <c r="BJ69" s="2">
        <v>265.94000199999999</v>
      </c>
      <c r="BK69" s="2">
        <v>76.631675999999999</v>
      </c>
      <c r="BL69" s="2">
        <v>75.730002999999996</v>
      </c>
      <c r="BM69" s="2">
        <v>141.61000100000001</v>
      </c>
      <c r="BN69" s="2">
        <v>95.68</v>
      </c>
      <c r="BO69" s="2">
        <v>120.43</v>
      </c>
    </row>
    <row r="70" spans="1:67" x14ac:dyDescent="0.35">
      <c r="A70" s="1">
        <v>43929</v>
      </c>
      <c r="B70" s="2">
        <v>65.485948692282804</v>
      </c>
      <c r="C70" s="2">
        <v>165.90911565932001</v>
      </c>
      <c r="D70" s="2">
        <v>100.568987022314</v>
      </c>
      <c r="E70" s="2">
        <v>60.130619547708697</v>
      </c>
      <c r="F70" s="2">
        <v>186.19389340298699</v>
      </c>
      <c r="G70" s="2">
        <v>36.255033033591502</v>
      </c>
      <c r="H70" s="2">
        <v>65.656628835661493</v>
      </c>
      <c r="I70" s="2">
        <v>60.224497535624202</v>
      </c>
      <c r="J70" s="2">
        <v>254.537136041401</v>
      </c>
      <c r="K70" s="2">
        <v>90.502708574208995</v>
      </c>
      <c r="L70" s="2">
        <v>257.40083539990599</v>
      </c>
      <c r="M70" s="2">
        <v>169.00204304929099</v>
      </c>
      <c r="N70" s="2">
        <v>22.3311224369806</v>
      </c>
      <c r="O70" s="2">
        <v>199.319895925553</v>
      </c>
      <c r="P70" s="2">
        <v>258.23249747449802</v>
      </c>
      <c r="Q70" s="2">
        <v>75.696683205272805</v>
      </c>
      <c r="R70" s="2">
        <v>74.446320541822303</v>
      </c>
      <c r="S70" s="2">
        <v>143.08374430957599</v>
      </c>
      <c r="T70" s="2">
        <v>94.341908632107206</v>
      </c>
      <c r="U70" s="2">
        <v>123.29103822046299</v>
      </c>
      <c r="X70" s="3">
        <v>43929</v>
      </c>
      <c r="Y70">
        <v>66.302281980000004</v>
      </c>
      <c r="Z70">
        <v>165.029585</v>
      </c>
      <c r="AA70">
        <v>101.97410619999999</v>
      </c>
      <c r="AB70">
        <v>60.213182590000002</v>
      </c>
      <c r="AC70">
        <v>190.0293499</v>
      </c>
      <c r="AD70">
        <v>36.567282749999997</v>
      </c>
      <c r="AE70">
        <v>66.560192310000005</v>
      </c>
      <c r="AF70">
        <v>60.447023710000003</v>
      </c>
      <c r="AG70">
        <v>258.58271530000002</v>
      </c>
      <c r="AH70">
        <v>93.775413220000004</v>
      </c>
      <c r="AI70">
        <v>259.7611933</v>
      </c>
      <c r="AJ70">
        <v>173.2285511</v>
      </c>
      <c r="AK70">
        <v>23.205511600000001</v>
      </c>
      <c r="AL70">
        <v>194.4528972</v>
      </c>
      <c r="AM70">
        <v>265.87324699999999</v>
      </c>
      <c r="AN70">
        <v>77.284156199999998</v>
      </c>
      <c r="AO70">
        <v>77.953423470000004</v>
      </c>
      <c r="AP70">
        <v>145.70297099999999</v>
      </c>
      <c r="AQ70">
        <v>97.863991850000005</v>
      </c>
      <c r="AR70">
        <v>126.5984993</v>
      </c>
      <c r="AT70" s="1"/>
      <c r="AU70" s="1">
        <v>43928</v>
      </c>
      <c r="AV70" s="2">
        <v>64.857498000000007</v>
      </c>
      <c r="AW70" s="2">
        <v>163.490005</v>
      </c>
      <c r="AX70" s="2">
        <v>100.58000199999999</v>
      </c>
      <c r="AY70" s="2">
        <v>59.127997999999998</v>
      </c>
      <c r="AZ70" s="2">
        <v>185.25</v>
      </c>
      <c r="BA70" s="2">
        <v>36.363334999999999</v>
      </c>
      <c r="BB70" s="2">
        <v>64.757499999999993</v>
      </c>
      <c r="BC70" s="2">
        <v>59.325499999999998</v>
      </c>
      <c r="BD70" s="2">
        <v>248.03999300000001</v>
      </c>
      <c r="BE70" s="2">
        <v>90.639999000000003</v>
      </c>
      <c r="BF70" s="2">
        <v>253.270004</v>
      </c>
      <c r="BG70" s="2">
        <v>168.58999600000001</v>
      </c>
      <c r="BH70" s="2">
        <v>22.139999</v>
      </c>
      <c r="BI70" s="2">
        <v>192.28999300000001</v>
      </c>
      <c r="BJ70" s="2">
        <v>259.07998700000002</v>
      </c>
      <c r="BK70" s="2">
        <v>74.961830000000006</v>
      </c>
      <c r="BL70" s="2">
        <v>75.389999000000003</v>
      </c>
      <c r="BM70" s="2">
        <v>141.88000500000001</v>
      </c>
      <c r="BN70" s="2">
        <v>92.910004000000001</v>
      </c>
      <c r="BO70" s="2">
        <v>121.91999800000001</v>
      </c>
    </row>
    <row r="71" spans="1:67" x14ac:dyDescent="0.35">
      <c r="A71" s="1">
        <v>43930</v>
      </c>
      <c r="B71" s="2">
        <v>66.477497390799201</v>
      </c>
      <c r="C71" s="2">
        <v>163.593825097978</v>
      </c>
      <c r="D71" s="2">
        <v>102.199128063533</v>
      </c>
      <c r="E71" s="2">
        <v>60.514152597216601</v>
      </c>
      <c r="F71" s="2">
        <v>190.19834992244799</v>
      </c>
      <c r="G71" s="2">
        <v>36.809827370969003</v>
      </c>
      <c r="H71" s="2">
        <v>67.020899764571496</v>
      </c>
      <c r="I71" s="2">
        <v>60.734121164880598</v>
      </c>
      <c r="J71" s="2">
        <v>264.431513135042</v>
      </c>
      <c r="K71" s="2">
        <v>94.686256282422093</v>
      </c>
      <c r="L71" s="2">
        <v>263.40605000559702</v>
      </c>
      <c r="M71" s="2">
        <v>173.30534643565201</v>
      </c>
      <c r="N71" s="2">
        <v>23.3459477802358</v>
      </c>
      <c r="O71" s="2">
        <v>192.25610685996699</v>
      </c>
      <c r="P71" s="2">
        <v>269.787118023441</v>
      </c>
      <c r="Q71" s="2">
        <v>77.323861791559395</v>
      </c>
      <c r="R71" s="2">
        <v>78.254189971706097</v>
      </c>
      <c r="S71" s="2">
        <v>146.746817332982</v>
      </c>
      <c r="T71" s="2">
        <v>98.598135173596006</v>
      </c>
      <c r="U71" s="2">
        <v>128.007089825425</v>
      </c>
      <c r="X71" s="3">
        <v>43930</v>
      </c>
      <c r="Y71">
        <v>66.967644770000007</v>
      </c>
      <c r="Z71">
        <v>165.09652439999999</v>
      </c>
      <c r="AA71">
        <v>102.0771408</v>
      </c>
      <c r="AB71">
        <v>60.25137024</v>
      </c>
      <c r="AC71">
        <v>193.40488640000001</v>
      </c>
      <c r="AD71">
        <v>37.857605249999999</v>
      </c>
      <c r="AE71">
        <v>65.712416079999997</v>
      </c>
      <c r="AF71">
        <v>60.600972220000003</v>
      </c>
      <c r="AG71">
        <v>264.88956150000001</v>
      </c>
      <c r="AH71">
        <v>98.526597839999994</v>
      </c>
      <c r="AI71">
        <v>256.29084010000003</v>
      </c>
      <c r="AJ71">
        <v>173.71967269999999</v>
      </c>
      <c r="AK71">
        <v>24.56823335</v>
      </c>
      <c r="AL71">
        <v>200.60937190000001</v>
      </c>
      <c r="AM71">
        <v>269.68610059999997</v>
      </c>
      <c r="AN71">
        <v>78.588726249999993</v>
      </c>
      <c r="AO71">
        <v>79.53580067</v>
      </c>
      <c r="AP71">
        <v>145.65113590000001</v>
      </c>
      <c r="AQ71">
        <v>98.635805570000002</v>
      </c>
      <c r="AR71">
        <v>125.53262700000001</v>
      </c>
      <c r="AT71" s="1"/>
      <c r="AU71" s="1">
        <v>43929</v>
      </c>
      <c r="AV71" s="2">
        <v>66.517501999999993</v>
      </c>
      <c r="AW71" s="2">
        <v>165.13000500000001</v>
      </c>
      <c r="AX71" s="2">
        <v>102.150002</v>
      </c>
      <c r="AY71" s="2">
        <v>60.349997999999999</v>
      </c>
      <c r="AZ71" s="2">
        <v>191.009995</v>
      </c>
      <c r="BA71" s="2">
        <v>36.589333000000003</v>
      </c>
      <c r="BB71" s="2">
        <v>66.737503000000004</v>
      </c>
      <c r="BC71" s="2">
        <v>60.514000000000003</v>
      </c>
      <c r="BD71" s="2">
        <v>267.82998700000002</v>
      </c>
      <c r="BE71" s="2">
        <v>94.300003000000004</v>
      </c>
      <c r="BF71" s="2">
        <v>261.10000600000001</v>
      </c>
      <c r="BG71" s="2">
        <v>174.94000199999999</v>
      </c>
      <c r="BH71" s="2">
        <v>23.450001</v>
      </c>
      <c r="BI71" s="2">
        <v>194.820007</v>
      </c>
      <c r="BJ71" s="2">
        <v>270.95001200000002</v>
      </c>
      <c r="BK71" s="2">
        <v>77.881675999999999</v>
      </c>
      <c r="BL71" s="2">
        <v>78.559997999999993</v>
      </c>
      <c r="BM71" s="2">
        <v>146.220001</v>
      </c>
      <c r="BN71" s="2">
        <v>98.790001000000004</v>
      </c>
      <c r="BO71" s="2">
        <v>127.400002</v>
      </c>
    </row>
    <row r="72" spans="1:67" x14ac:dyDescent="0.35">
      <c r="A72" s="1">
        <v>43934</v>
      </c>
      <c r="B72" s="2">
        <v>66.961855364823805</v>
      </c>
      <c r="C72" s="2">
        <v>164.77327317216401</v>
      </c>
      <c r="D72" s="2">
        <v>102.337175245851</v>
      </c>
      <c r="E72" s="2">
        <v>59.247657018585599</v>
      </c>
      <c r="F72" s="2">
        <v>191.91069866264701</v>
      </c>
      <c r="G72" s="2">
        <v>38.115896817005599</v>
      </c>
      <c r="H72" s="2">
        <v>65.487025662686904</v>
      </c>
      <c r="I72" s="2">
        <v>59.539012472599197</v>
      </c>
      <c r="J72" s="2">
        <v>264.731449849873</v>
      </c>
      <c r="K72" s="2">
        <v>101.282184980125</v>
      </c>
      <c r="L72" s="2">
        <v>251.648878544116</v>
      </c>
      <c r="M72" s="2">
        <v>173.684778696107</v>
      </c>
      <c r="N72" s="2">
        <v>24.642002608546999</v>
      </c>
      <c r="O72" s="2">
        <v>202.016360168343</v>
      </c>
      <c r="P72" s="2">
        <v>269.86476327607699</v>
      </c>
      <c r="Q72" s="2">
        <v>78.242956495352502</v>
      </c>
      <c r="R72" s="2">
        <v>78.821795265482095</v>
      </c>
      <c r="S72" s="2">
        <v>145.54155885745601</v>
      </c>
      <c r="T72" s="2">
        <v>97.8011547491774</v>
      </c>
      <c r="U72" s="2">
        <v>124.26958391760699</v>
      </c>
      <c r="X72" s="3">
        <v>43934</v>
      </c>
      <c r="Y72">
        <v>68.13923466</v>
      </c>
      <c r="Z72">
        <v>165.69704859999999</v>
      </c>
      <c r="AA72">
        <v>107.62534789999999</v>
      </c>
      <c r="AB72">
        <v>60.550021510000001</v>
      </c>
      <c r="AC72">
        <v>189.1822013</v>
      </c>
      <c r="AD72">
        <v>41.522874209999998</v>
      </c>
      <c r="AE72">
        <v>67.32599046</v>
      </c>
      <c r="AF72">
        <v>60.957087039999998</v>
      </c>
      <c r="AG72">
        <v>263.68188400000003</v>
      </c>
      <c r="AH72">
        <v>98.978551120000006</v>
      </c>
      <c r="AI72">
        <v>259.0456312</v>
      </c>
      <c r="AJ72">
        <v>169.33743319999999</v>
      </c>
      <c r="AK72">
        <v>23.966654340000002</v>
      </c>
      <c r="AL72">
        <v>199.40363170000001</v>
      </c>
      <c r="AM72">
        <v>264.53223009999999</v>
      </c>
      <c r="AN72">
        <v>77.195319269999999</v>
      </c>
      <c r="AO72">
        <v>80.294146830000003</v>
      </c>
      <c r="AP72">
        <v>144.52610429999999</v>
      </c>
      <c r="AQ72">
        <v>98.349043140000006</v>
      </c>
      <c r="AR72">
        <v>116.3654014</v>
      </c>
      <c r="AT72" s="1"/>
      <c r="AU72" s="1">
        <v>43930</v>
      </c>
      <c r="AV72" s="2">
        <v>66.997497999999993</v>
      </c>
      <c r="AW72" s="2">
        <v>165.13999899999999</v>
      </c>
      <c r="AX72" s="2">
        <v>102.13800000000001</v>
      </c>
      <c r="AY72" s="2">
        <v>60.328499000000001</v>
      </c>
      <c r="AZ72" s="2">
        <v>193.83999600000001</v>
      </c>
      <c r="BA72" s="2">
        <v>38.200001</v>
      </c>
      <c r="BB72" s="2">
        <v>65.737503000000004</v>
      </c>
      <c r="BC72" s="2">
        <v>60.572498000000003</v>
      </c>
      <c r="BD72" s="2">
        <v>264.13000499999998</v>
      </c>
      <c r="BE72" s="2">
        <v>102.760002</v>
      </c>
      <c r="BF72" s="2">
        <v>254.300003</v>
      </c>
      <c r="BG72" s="2">
        <v>173.69000199999999</v>
      </c>
      <c r="BH72" s="2">
        <v>24.860001</v>
      </c>
      <c r="BI72" s="2">
        <v>201.529999</v>
      </c>
      <c r="BJ72" s="2">
        <v>269.39999399999999</v>
      </c>
      <c r="BK72" s="2">
        <v>78.711830000000006</v>
      </c>
      <c r="BL72" s="2">
        <v>79.75</v>
      </c>
      <c r="BM72" s="2">
        <v>145.729996</v>
      </c>
      <c r="BN72" s="2">
        <v>98.690002000000007</v>
      </c>
      <c r="BO72" s="2">
        <v>125.029999</v>
      </c>
    </row>
    <row r="73" spans="1:67" x14ac:dyDescent="0.35">
      <c r="A73" s="1">
        <v>43935</v>
      </c>
      <c r="B73" s="2">
        <v>68.508619394408598</v>
      </c>
      <c r="C73" s="2">
        <v>167.267945780503</v>
      </c>
      <c r="D73" s="2">
        <v>108.306709070099</v>
      </c>
      <c r="E73" s="2">
        <v>61.839230665198997</v>
      </c>
      <c r="F73" s="2">
        <v>190.57969163747799</v>
      </c>
      <c r="G73" s="2">
        <v>43.7860845174609</v>
      </c>
      <c r="H73" s="2">
        <v>68.388237314293605</v>
      </c>
      <c r="I73" s="2">
        <v>62.137525868584397</v>
      </c>
      <c r="J73" s="2">
        <v>266.61632104123998</v>
      </c>
      <c r="K73" s="2">
        <v>99.573656650836398</v>
      </c>
      <c r="L73" s="2">
        <v>265.09375649985202</v>
      </c>
      <c r="M73" s="2">
        <v>169.41017646086601</v>
      </c>
      <c r="N73" s="2">
        <v>24.226402057843799</v>
      </c>
      <c r="O73" s="2">
        <v>202.710415138293</v>
      </c>
      <c r="P73" s="2">
        <v>264.295000050076</v>
      </c>
      <c r="Q73" s="2">
        <v>78.016531649016898</v>
      </c>
      <c r="R73" s="2">
        <v>80.3762194769037</v>
      </c>
      <c r="S73" s="2">
        <v>145.424908656361</v>
      </c>
      <c r="T73" s="2">
        <v>99.807939856765302</v>
      </c>
      <c r="U73" s="2">
        <v>115.83585902538201</v>
      </c>
      <c r="X73" s="3">
        <v>43935</v>
      </c>
      <c r="Y73">
        <v>71.206823259999993</v>
      </c>
      <c r="Z73">
        <v>171.057278</v>
      </c>
      <c r="AA73">
        <v>113.3702648</v>
      </c>
      <c r="AB73">
        <v>62.96841276</v>
      </c>
      <c r="AC73">
        <v>192.24089860000001</v>
      </c>
      <c r="AD73">
        <v>46.308277400000001</v>
      </c>
      <c r="AE73">
        <v>70.55356261</v>
      </c>
      <c r="AF73">
        <v>63.440941100000003</v>
      </c>
      <c r="AG73">
        <v>268.99545970000003</v>
      </c>
      <c r="AH73">
        <v>95.770238509999999</v>
      </c>
      <c r="AI73">
        <v>266.30995309999997</v>
      </c>
      <c r="AJ73">
        <v>173.12099019999999</v>
      </c>
      <c r="AK73">
        <v>23.742325619999999</v>
      </c>
      <c r="AL73">
        <v>206.00878979999999</v>
      </c>
      <c r="AM73">
        <v>268.83381989999998</v>
      </c>
      <c r="AN73">
        <v>78.552456820000003</v>
      </c>
      <c r="AO73">
        <v>81.851110379999994</v>
      </c>
      <c r="AP73">
        <v>149.16808420000001</v>
      </c>
      <c r="AQ73">
        <v>101.02899789999999</v>
      </c>
      <c r="AR73">
        <v>116.0873127</v>
      </c>
      <c r="AT73" s="1"/>
      <c r="AU73" s="1">
        <v>43934</v>
      </c>
      <c r="AV73" s="2">
        <v>68.3125</v>
      </c>
      <c r="AW73" s="2">
        <v>165.509995</v>
      </c>
      <c r="AX73" s="2">
        <v>108.44349699999999</v>
      </c>
      <c r="AY73" s="2">
        <v>60.520499999999998</v>
      </c>
      <c r="AZ73" s="2">
        <v>188.770004</v>
      </c>
      <c r="BA73" s="2">
        <v>43.396667000000001</v>
      </c>
      <c r="BB73" s="2">
        <v>67.462502000000001</v>
      </c>
      <c r="BC73" s="2">
        <v>60.877997999999998</v>
      </c>
      <c r="BD73" s="2">
        <v>263.51001000000002</v>
      </c>
      <c r="BE73" s="2">
        <v>98.190002000000007</v>
      </c>
      <c r="BF73" s="2">
        <v>259.92001299999998</v>
      </c>
      <c r="BG73" s="2">
        <v>168.990005</v>
      </c>
      <c r="BH73" s="2">
        <v>23.92</v>
      </c>
      <c r="BI73" s="2">
        <v>198.78999300000001</v>
      </c>
      <c r="BJ73" s="2">
        <v>263.33999599999999</v>
      </c>
      <c r="BK73" s="2">
        <v>76.851142999999993</v>
      </c>
      <c r="BL73" s="2">
        <v>80.300003000000004</v>
      </c>
      <c r="BM73" s="2">
        <v>144.41999799999999</v>
      </c>
      <c r="BN73" s="2">
        <v>98.419998000000007</v>
      </c>
      <c r="BO73" s="2">
        <v>114.139999</v>
      </c>
    </row>
    <row r="74" spans="1:67" x14ac:dyDescent="0.35">
      <c r="A74" s="1">
        <v>43936</v>
      </c>
      <c r="B74" s="2">
        <v>70.365660509082204</v>
      </c>
      <c r="C74" s="2">
        <v>170.873802894335</v>
      </c>
      <c r="D74" s="2">
        <v>114.01800507785001</v>
      </c>
      <c r="E74" s="2">
        <v>61.504543173887498</v>
      </c>
      <c r="F74" s="2">
        <v>190.09447554440101</v>
      </c>
      <c r="G74" s="2">
        <v>47.3131572768837</v>
      </c>
      <c r="H74" s="2">
        <v>69.584905802334703</v>
      </c>
      <c r="I74" s="2">
        <v>61.6933958865203</v>
      </c>
      <c r="J74" s="2">
        <v>261.368111788764</v>
      </c>
      <c r="K74" s="2">
        <v>95.2732546200412</v>
      </c>
      <c r="L74" s="2">
        <v>262.21140920854401</v>
      </c>
      <c r="M74" s="2">
        <v>173.403960478664</v>
      </c>
      <c r="N74" s="2">
        <v>23.479984516850401</v>
      </c>
      <c r="O74" s="2">
        <v>202.268442603957</v>
      </c>
      <c r="P74" s="2">
        <v>270.12066536163502</v>
      </c>
      <c r="Q74" s="2">
        <v>77.538336881568696</v>
      </c>
      <c r="R74" s="2">
        <v>81.204999865455093</v>
      </c>
      <c r="S74" s="2">
        <v>148.58754486887699</v>
      </c>
      <c r="T74" s="2">
        <v>98.086768689146197</v>
      </c>
      <c r="U74" s="2">
        <v>114.450436819239</v>
      </c>
      <c r="X74" s="3">
        <v>43936</v>
      </c>
      <c r="Y74">
        <v>71.297996440000006</v>
      </c>
      <c r="Z74">
        <v>171.8718054</v>
      </c>
      <c r="AA74">
        <v>115.24671979999999</v>
      </c>
      <c r="AB74">
        <v>62.815412610000003</v>
      </c>
      <c r="AC74">
        <v>188.99230259999999</v>
      </c>
      <c r="AD74">
        <v>48.364876770000002</v>
      </c>
      <c r="AE74">
        <v>70.183466069999994</v>
      </c>
      <c r="AF74">
        <v>63.085637159999997</v>
      </c>
      <c r="AG74">
        <v>279.05061030000002</v>
      </c>
      <c r="AH74">
        <v>91.644816270000007</v>
      </c>
      <c r="AI74">
        <v>260.03530799999999</v>
      </c>
      <c r="AJ74">
        <v>167.61097470000001</v>
      </c>
      <c r="AK74">
        <v>22.374756479999999</v>
      </c>
      <c r="AL74">
        <v>199.97049849999999</v>
      </c>
      <c r="AM74">
        <v>262.43406909999999</v>
      </c>
      <c r="AN74">
        <v>78.399490060000005</v>
      </c>
      <c r="AO74">
        <v>81.687597640000007</v>
      </c>
      <c r="AP74">
        <v>151.1219936</v>
      </c>
      <c r="AQ74">
        <v>100.0235169</v>
      </c>
      <c r="AR74">
        <v>112.5221416</v>
      </c>
      <c r="AT74" s="1"/>
      <c r="AU74" s="1">
        <v>43935</v>
      </c>
      <c r="AV74" s="2">
        <v>71.762496999999996</v>
      </c>
      <c r="AW74" s="2">
        <v>173.699997</v>
      </c>
      <c r="AX74" s="2">
        <v>114.166</v>
      </c>
      <c r="AY74" s="2">
        <v>63.261501000000003</v>
      </c>
      <c r="AZ74" s="2">
        <v>192.94000199999999</v>
      </c>
      <c r="BA74" s="2">
        <v>47.326000000000001</v>
      </c>
      <c r="BB74" s="2">
        <v>70.987503000000004</v>
      </c>
      <c r="BC74" s="2">
        <v>63.461497999999999</v>
      </c>
      <c r="BD74" s="2">
        <v>270.5</v>
      </c>
      <c r="BE74" s="2">
        <v>95.5</v>
      </c>
      <c r="BF74" s="2">
        <v>267.63000499999998</v>
      </c>
      <c r="BG74" s="2">
        <v>174.61999499999999</v>
      </c>
      <c r="BH74" s="2">
        <v>23.73</v>
      </c>
      <c r="BI74" s="2">
        <v>207.16999799999999</v>
      </c>
      <c r="BJ74" s="2">
        <v>270.72000100000002</v>
      </c>
      <c r="BK74" s="2">
        <v>79.045799000000002</v>
      </c>
      <c r="BL74" s="2">
        <v>82.129997000000003</v>
      </c>
      <c r="BM74" s="2">
        <v>151.11000100000001</v>
      </c>
      <c r="BN74" s="2">
        <v>101.400002</v>
      </c>
      <c r="BO74" s="2">
        <v>116.480003</v>
      </c>
    </row>
    <row r="75" spans="1:67" x14ac:dyDescent="0.35">
      <c r="A75" s="1">
        <v>43937</v>
      </c>
      <c r="B75" s="2">
        <v>73.175186825737995</v>
      </c>
      <c r="C75" s="2">
        <v>175.433477498131</v>
      </c>
      <c r="D75" s="2">
        <v>115.493727359555</v>
      </c>
      <c r="E75" s="2">
        <v>64.150598238268401</v>
      </c>
      <c r="F75" s="2">
        <v>190.451818500884</v>
      </c>
      <c r="G75" s="2">
        <v>49.143397093442601</v>
      </c>
      <c r="H75" s="2">
        <v>71.662879627369506</v>
      </c>
      <c r="I75" s="2">
        <v>64.445212437807797</v>
      </c>
      <c r="J75" s="2">
        <v>287.37590238439498</v>
      </c>
      <c r="K75" s="2">
        <v>90.503172705675993</v>
      </c>
      <c r="L75" s="2">
        <v>264.45726353186302</v>
      </c>
      <c r="M75" s="2">
        <v>167.67219698128</v>
      </c>
      <c r="N75" s="2">
        <v>22.258251967195399</v>
      </c>
      <c r="O75" s="2">
        <v>205.37251118865601</v>
      </c>
      <c r="P75" s="2">
        <v>258.98114428593499</v>
      </c>
      <c r="Q75" s="2">
        <v>79.923508261579798</v>
      </c>
      <c r="R75" s="2">
        <v>82.581089128507102</v>
      </c>
      <c r="S75" s="2">
        <v>152.964849529579</v>
      </c>
      <c r="T75" s="2">
        <v>102.422208168528</v>
      </c>
      <c r="U75" s="2">
        <v>112.510659257928</v>
      </c>
      <c r="X75" s="3">
        <v>43937</v>
      </c>
      <c r="Y75">
        <v>71.625142499999995</v>
      </c>
      <c r="Z75">
        <v>176.41457819999999</v>
      </c>
      <c r="AA75">
        <v>119.6494426</v>
      </c>
      <c r="AB75">
        <v>62.8018869</v>
      </c>
      <c r="AC75">
        <v>188.113913</v>
      </c>
      <c r="AD75">
        <v>49.460889360000003</v>
      </c>
      <c r="AE75">
        <v>73.252707740000005</v>
      </c>
      <c r="AF75">
        <v>63.195720360000003</v>
      </c>
      <c r="AG75">
        <v>291.92088810000001</v>
      </c>
      <c r="AH75">
        <v>87.725870430000001</v>
      </c>
      <c r="AI75">
        <v>258.52187989999999</v>
      </c>
      <c r="AJ75">
        <v>162.5745048</v>
      </c>
      <c r="AK75">
        <v>21.466360999999999</v>
      </c>
      <c r="AL75">
        <v>199.76951690000001</v>
      </c>
      <c r="AM75">
        <v>249.92369629999999</v>
      </c>
      <c r="AN75">
        <v>79.066347230000005</v>
      </c>
      <c r="AO75">
        <v>81.846553439999994</v>
      </c>
      <c r="AP75">
        <v>154.49436729999999</v>
      </c>
      <c r="AQ75">
        <v>101.91016020000001</v>
      </c>
      <c r="AR75">
        <v>112.9895332</v>
      </c>
      <c r="AT75" s="1"/>
      <c r="AU75" s="1">
        <v>43936</v>
      </c>
      <c r="AV75" s="2">
        <v>71.107498000000007</v>
      </c>
      <c r="AW75" s="2">
        <v>171.88000500000001</v>
      </c>
      <c r="AX75" s="2">
        <v>115.38400300000001</v>
      </c>
      <c r="AY75" s="2">
        <v>62.865001999999997</v>
      </c>
      <c r="AZ75" s="2">
        <v>188.570007</v>
      </c>
      <c r="BA75" s="2">
        <v>48.655334000000003</v>
      </c>
      <c r="BB75" s="2">
        <v>70.209998999999996</v>
      </c>
      <c r="BC75" s="2">
        <v>63.123500999999997</v>
      </c>
      <c r="BD75" s="2">
        <v>281.67999300000002</v>
      </c>
      <c r="BE75" s="2">
        <v>90.790001000000004</v>
      </c>
      <c r="BF75" s="2">
        <v>257.44000199999999</v>
      </c>
      <c r="BG75" s="2">
        <v>165.96000699999999</v>
      </c>
      <c r="BH75" s="2">
        <v>22.190000999999999</v>
      </c>
      <c r="BI75" s="2">
        <v>198.479996</v>
      </c>
      <c r="BJ75" s="2">
        <v>257.14001500000001</v>
      </c>
      <c r="BK75" s="2">
        <v>78.311065999999997</v>
      </c>
      <c r="BL75" s="2">
        <v>81.819999999999993</v>
      </c>
      <c r="BM75" s="2">
        <v>151.179993</v>
      </c>
      <c r="BN75" s="2">
        <v>99.919998000000007</v>
      </c>
      <c r="BO75" s="2">
        <v>111.529999</v>
      </c>
    </row>
    <row r="76" spans="1:67" x14ac:dyDescent="0.35">
      <c r="A76" s="1">
        <v>43938</v>
      </c>
      <c r="B76" s="2">
        <v>69.929905208902696</v>
      </c>
      <c r="C76" s="2">
        <v>174.65975328002401</v>
      </c>
      <c r="D76" s="2">
        <v>120.20606080608501</v>
      </c>
      <c r="E76" s="2">
        <v>61.945319499095902</v>
      </c>
      <c r="F76" s="2">
        <v>187.84403575151401</v>
      </c>
      <c r="G76" s="2">
        <v>49.681506167514399</v>
      </c>
      <c r="H76" s="2">
        <v>72.593621542059097</v>
      </c>
      <c r="I76" s="2">
        <v>62.155970375126003</v>
      </c>
      <c r="J76" s="2">
        <v>289.86303441963798</v>
      </c>
      <c r="K76" s="2">
        <v>87.615228473825297</v>
      </c>
      <c r="L76" s="2">
        <v>255.03552621796899</v>
      </c>
      <c r="M76" s="2">
        <v>162.957896040549</v>
      </c>
      <c r="N76" s="2">
        <v>21.4160545318245</v>
      </c>
      <c r="O76" s="2">
        <v>196.34580002067901</v>
      </c>
      <c r="P76" s="2">
        <v>248.21676837488701</v>
      </c>
      <c r="Q76" s="2">
        <v>77.970439493296496</v>
      </c>
      <c r="R76" s="2">
        <v>81.360402520846904</v>
      </c>
      <c r="S76" s="2">
        <v>153.68742849463399</v>
      </c>
      <c r="T76" s="2">
        <v>99.983664784722606</v>
      </c>
      <c r="U76" s="2">
        <v>112.68313601281</v>
      </c>
      <c r="X76" s="3">
        <v>43938</v>
      </c>
      <c r="Y76">
        <v>70.985284179999994</v>
      </c>
      <c r="Z76">
        <v>178.51515739999999</v>
      </c>
      <c r="AA76">
        <v>119.0599474</v>
      </c>
      <c r="AB76">
        <v>63.8264262</v>
      </c>
      <c r="AC76">
        <v>190.683288</v>
      </c>
      <c r="AD76">
        <v>50.176049820000003</v>
      </c>
      <c r="AE76">
        <v>73.055668760000003</v>
      </c>
      <c r="AF76">
        <v>64.106330389999997</v>
      </c>
      <c r="AG76">
        <v>290.96235259999997</v>
      </c>
      <c r="AH76">
        <v>91.499854709999994</v>
      </c>
      <c r="AI76">
        <v>264.57810210000002</v>
      </c>
      <c r="AJ76">
        <v>167.58817579999999</v>
      </c>
      <c r="AK76">
        <v>22.70685958</v>
      </c>
      <c r="AL76">
        <v>207.94554389999999</v>
      </c>
      <c r="AM76">
        <v>253.78728649999999</v>
      </c>
      <c r="AN76">
        <v>79.594378059999997</v>
      </c>
      <c r="AO76">
        <v>83.187459250000003</v>
      </c>
      <c r="AP76">
        <v>157.20917470000001</v>
      </c>
      <c r="AQ76">
        <v>102.79361299999999</v>
      </c>
      <c r="AR76">
        <v>115.7349431</v>
      </c>
      <c r="AT76" s="1"/>
      <c r="AU76" s="1">
        <v>43937</v>
      </c>
      <c r="AV76" s="2">
        <v>71.672500999999997</v>
      </c>
      <c r="AW76" s="2">
        <v>177.03999300000001</v>
      </c>
      <c r="AX76" s="2">
        <v>120.40949999999999</v>
      </c>
      <c r="AY76" s="2">
        <v>62.871498000000003</v>
      </c>
      <c r="AZ76" s="2">
        <v>187.96000699999999</v>
      </c>
      <c r="BA76" s="2">
        <v>49.680667999999997</v>
      </c>
      <c r="BB76" s="2">
        <v>73.675003000000004</v>
      </c>
      <c r="BC76" s="2">
        <v>63.173499999999997</v>
      </c>
      <c r="BD76" s="2">
        <v>298.42999300000002</v>
      </c>
      <c r="BE76" s="2">
        <v>87.330001999999993</v>
      </c>
      <c r="BF76" s="2">
        <v>258.290009</v>
      </c>
      <c r="BG76" s="2">
        <v>162.41999799999999</v>
      </c>
      <c r="BH76" s="2">
        <v>21.42</v>
      </c>
      <c r="BI76" s="2">
        <v>199.85000600000001</v>
      </c>
      <c r="BJ76" s="2">
        <v>246.759995</v>
      </c>
      <c r="BK76" s="2">
        <v>79.198470999999998</v>
      </c>
      <c r="BL76" s="2">
        <v>81.860000999999997</v>
      </c>
      <c r="BM76" s="2">
        <v>154.729996</v>
      </c>
      <c r="BN76" s="2">
        <v>102.220001</v>
      </c>
      <c r="BO76" s="2">
        <v>113.220001</v>
      </c>
    </row>
    <row r="77" spans="1:67" x14ac:dyDescent="0.35">
      <c r="A77" s="1">
        <v>43941</v>
      </c>
      <c r="B77" s="2">
        <v>71.914811417251499</v>
      </c>
      <c r="C77" s="2">
        <v>180.76936034057599</v>
      </c>
      <c r="D77" s="2">
        <v>118.546328146097</v>
      </c>
      <c r="E77" s="2">
        <v>64.432942355841305</v>
      </c>
      <c r="F77" s="2">
        <v>191.99922164266701</v>
      </c>
      <c r="G77" s="2">
        <v>50.803896256288297</v>
      </c>
      <c r="H77" s="2">
        <v>74.195206381843704</v>
      </c>
      <c r="I77" s="2">
        <v>64.737967391847405</v>
      </c>
      <c r="J77" s="2">
        <v>297.41984652398901</v>
      </c>
      <c r="K77" s="2">
        <v>94.286275910915606</v>
      </c>
      <c r="L77" s="2">
        <v>266.52405619448899</v>
      </c>
      <c r="M77" s="2">
        <v>168.54565944881099</v>
      </c>
      <c r="N77" s="2">
        <v>23.218817536610398</v>
      </c>
      <c r="O77" s="2">
        <v>210.39752008324001</v>
      </c>
      <c r="P77" s="2">
        <v>258.71276365873598</v>
      </c>
      <c r="Q77" s="2">
        <v>80.314105643353798</v>
      </c>
      <c r="R77" s="2">
        <v>83.209267201167407</v>
      </c>
      <c r="S77" s="2">
        <v>158.69645347430799</v>
      </c>
      <c r="T77" s="2">
        <v>104.800818505709</v>
      </c>
      <c r="U77" s="2">
        <v>116.165773488581</v>
      </c>
      <c r="X77" s="3">
        <v>43941</v>
      </c>
      <c r="Y77">
        <v>69.648418340000006</v>
      </c>
      <c r="Z77">
        <v>175.19583710000001</v>
      </c>
      <c r="AA77">
        <v>119.56035540000001</v>
      </c>
      <c r="AB77">
        <v>63.072315570000001</v>
      </c>
      <c r="AC77">
        <v>189.040222</v>
      </c>
      <c r="AD77">
        <v>49.853933220000002</v>
      </c>
      <c r="AE77">
        <v>71.765080569999995</v>
      </c>
      <c r="AF77">
        <v>63.355201389999998</v>
      </c>
      <c r="AG77">
        <v>282.55584720000002</v>
      </c>
      <c r="AH77">
        <v>92.108275140000003</v>
      </c>
      <c r="AI77">
        <v>260.39390500000002</v>
      </c>
      <c r="AJ77">
        <v>164.70699060000001</v>
      </c>
      <c r="AK77">
        <v>22.546151930000001</v>
      </c>
      <c r="AL77">
        <v>206.83617380000001</v>
      </c>
      <c r="AM77">
        <v>253.75283450000001</v>
      </c>
      <c r="AN77">
        <v>79.332745549999999</v>
      </c>
      <c r="AO77">
        <v>83.986121879999999</v>
      </c>
      <c r="AP77">
        <v>157.79041430000001</v>
      </c>
      <c r="AQ77">
        <v>101.3127179</v>
      </c>
      <c r="AR77">
        <v>114.9533081</v>
      </c>
      <c r="AT77" s="1"/>
      <c r="AU77" s="1">
        <v>43938</v>
      </c>
      <c r="AV77" s="2">
        <v>70.699996999999996</v>
      </c>
      <c r="AW77" s="2">
        <v>178.60000600000001</v>
      </c>
      <c r="AX77" s="2">
        <v>118.75</v>
      </c>
      <c r="AY77" s="2">
        <v>63.950001</v>
      </c>
      <c r="AZ77" s="2">
        <v>191.199997</v>
      </c>
      <c r="BA77" s="2">
        <v>50.259335</v>
      </c>
      <c r="BB77" s="2">
        <v>73.080001999999993</v>
      </c>
      <c r="BC77" s="2">
        <v>64.162497999999999</v>
      </c>
      <c r="BD77" s="2">
        <v>290.55999800000001</v>
      </c>
      <c r="BE77" s="2">
        <v>95.18</v>
      </c>
      <c r="BF77" s="2">
        <v>265.88000499999998</v>
      </c>
      <c r="BG77" s="2">
        <v>169.53999300000001</v>
      </c>
      <c r="BH77" s="2">
        <v>23.280000999999999</v>
      </c>
      <c r="BI77" s="2">
        <v>209.41999799999999</v>
      </c>
      <c r="BJ77" s="2">
        <v>259.97000100000002</v>
      </c>
      <c r="BK77" s="2">
        <v>79.637405000000001</v>
      </c>
      <c r="BL77" s="2">
        <v>83.449996999999996</v>
      </c>
      <c r="BM77" s="2">
        <v>157.28999300000001</v>
      </c>
      <c r="BN77" s="2">
        <v>102.75</v>
      </c>
      <c r="BO77" s="2">
        <v>116.300003</v>
      </c>
    </row>
    <row r="78" spans="1:67" x14ac:dyDescent="0.35">
      <c r="A78" s="1">
        <v>43942</v>
      </c>
      <c r="B78" s="2">
        <v>69.293030292074505</v>
      </c>
      <c r="C78" s="2">
        <v>175.662188169888</v>
      </c>
      <c r="D78" s="2">
        <v>119.741715672884</v>
      </c>
      <c r="E78" s="2">
        <v>62.877792064904099</v>
      </c>
      <c r="F78" s="2">
        <v>190.032172305545</v>
      </c>
      <c r="G78" s="2">
        <v>49.7310405589119</v>
      </c>
      <c r="H78" s="2">
        <v>71.873774859328293</v>
      </c>
      <c r="I78" s="2">
        <v>63.192257347445199</v>
      </c>
      <c r="J78" s="2">
        <v>276.71904983885202</v>
      </c>
      <c r="K78" s="2">
        <v>92.8324188377713</v>
      </c>
      <c r="L78" s="2">
        <v>261.60663480011198</v>
      </c>
      <c r="M78" s="2">
        <v>165.35038069459301</v>
      </c>
      <c r="N78" s="2">
        <v>23.041022655960202</v>
      </c>
      <c r="O78" s="2">
        <v>208.86905369805501</v>
      </c>
      <c r="P78" s="2">
        <v>252.86798777547699</v>
      </c>
      <c r="Q78" s="2">
        <v>79.237860540301995</v>
      </c>
      <c r="R78" s="2">
        <v>84.298059838340393</v>
      </c>
      <c r="S78" s="2">
        <v>158.30374980199699</v>
      </c>
      <c r="T78" s="2">
        <v>101.627820528201</v>
      </c>
      <c r="U78" s="2">
        <v>116.983578368925</v>
      </c>
      <c r="X78" s="3">
        <v>43942</v>
      </c>
      <c r="Y78">
        <v>67.693701279999999</v>
      </c>
      <c r="Z78">
        <v>170.55233279999999</v>
      </c>
      <c r="AA78">
        <v>117.08855320000001</v>
      </c>
      <c r="AB78">
        <v>60.869243570000002</v>
      </c>
      <c r="AC78">
        <v>183.88902809999999</v>
      </c>
      <c r="AD78">
        <v>47.507758799999998</v>
      </c>
      <c r="AE78">
        <v>67.798986920000004</v>
      </c>
      <c r="AF78">
        <v>61.055118129999997</v>
      </c>
      <c r="AG78">
        <v>274.59270199999997</v>
      </c>
      <c r="AH78">
        <v>89.317550819999994</v>
      </c>
      <c r="AI78">
        <v>250.29730280000001</v>
      </c>
      <c r="AJ78">
        <v>160.7042687</v>
      </c>
      <c r="AK78">
        <v>21.685872809999999</v>
      </c>
      <c r="AL78">
        <v>201.87689130000001</v>
      </c>
      <c r="AM78">
        <v>246.63814439999999</v>
      </c>
      <c r="AN78">
        <v>75.818782010000007</v>
      </c>
      <c r="AO78">
        <v>80.471894239999997</v>
      </c>
      <c r="AP78">
        <v>153.25640559999999</v>
      </c>
      <c r="AQ78">
        <v>100.5846956</v>
      </c>
      <c r="AR78">
        <v>110.8089003</v>
      </c>
      <c r="AT78" s="1"/>
      <c r="AU78" s="1">
        <v>43941</v>
      </c>
      <c r="AV78" s="2">
        <v>69.232498000000007</v>
      </c>
      <c r="AW78" s="2">
        <v>175.05999800000001</v>
      </c>
      <c r="AX78" s="2">
        <v>119.68049600000001</v>
      </c>
      <c r="AY78" s="2">
        <v>63.057499</v>
      </c>
      <c r="AZ78" s="2">
        <v>188.75</v>
      </c>
      <c r="BA78" s="2">
        <v>49.757331999999998</v>
      </c>
      <c r="BB78" s="2">
        <v>71.762496999999996</v>
      </c>
      <c r="BC78" s="2">
        <v>63.330502000000003</v>
      </c>
      <c r="BD78" s="2">
        <v>282.14001500000001</v>
      </c>
      <c r="BE78" s="2">
        <v>91.709998999999996</v>
      </c>
      <c r="BF78" s="2">
        <v>258.27999899999998</v>
      </c>
      <c r="BG78" s="2">
        <v>164.220001</v>
      </c>
      <c r="BH78" s="2">
        <v>22.5</v>
      </c>
      <c r="BI78" s="2">
        <v>206.050003</v>
      </c>
      <c r="BJ78" s="2">
        <v>251.729996</v>
      </c>
      <c r="BK78" s="2">
        <v>79.293892</v>
      </c>
      <c r="BL78" s="2">
        <v>83.989998</v>
      </c>
      <c r="BM78" s="2">
        <v>157.78999300000001</v>
      </c>
      <c r="BN78" s="2">
        <v>101.199997</v>
      </c>
      <c r="BO78" s="2">
        <v>114.599998</v>
      </c>
    </row>
    <row r="79" spans="1:67" x14ac:dyDescent="0.35">
      <c r="A79" s="1">
        <v>43943</v>
      </c>
      <c r="B79" s="2">
        <v>66.821953361080602</v>
      </c>
      <c r="C79" s="2">
        <v>168.57981485877099</v>
      </c>
      <c r="D79" s="2">
        <v>116.48058423646501</v>
      </c>
      <c r="E79" s="2">
        <v>60.564267816374901</v>
      </c>
      <c r="F79" s="2">
        <v>183.527183796184</v>
      </c>
      <c r="G79" s="2">
        <v>46.1513327001718</v>
      </c>
      <c r="H79" s="2">
        <v>67.382800341325506</v>
      </c>
      <c r="I79" s="2">
        <v>60.688561676746502</v>
      </c>
      <c r="J79" s="2">
        <v>272.75308046261898</v>
      </c>
      <c r="K79" s="2">
        <v>89.846947996146994</v>
      </c>
      <c r="L79" s="2">
        <v>246.43727477729101</v>
      </c>
      <c r="M79" s="2">
        <v>161.36183073890001</v>
      </c>
      <c r="N79" s="2">
        <v>21.788398917171801</v>
      </c>
      <c r="O79" s="2">
        <v>199.487431419534</v>
      </c>
      <c r="P79" s="2">
        <v>246.411337633279</v>
      </c>
      <c r="Q79" s="2">
        <v>75.158694640889095</v>
      </c>
      <c r="R79" s="2">
        <v>80.640184846230994</v>
      </c>
      <c r="S79" s="2">
        <v>152.236230473615</v>
      </c>
      <c r="T79" s="2">
        <v>100.626647163819</v>
      </c>
      <c r="U79" s="2">
        <v>108.206780579696</v>
      </c>
      <c r="X79" s="3">
        <v>43943</v>
      </c>
      <c r="Y79">
        <v>68.779114539999995</v>
      </c>
      <c r="Z79">
        <v>172.62810260000001</v>
      </c>
      <c r="AA79">
        <v>117.9580721</v>
      </c>
      <c r="AB79">
        <v>62.697967300000002</v>
      </c>
      <c r="AC79">
        <v>186.09122099999999</v>
      </c>
      <c r="AD79">
        <v>48.1693438</v>
      </c>
      <c r="AE79">
        <v>70.965538940000002</v>
      </c>
      <c r="AF79">
        <v>63.141270730000002</v>
      </c>
      <c r="AG79">
        <v>276.4031665</v>
      </c>
      <c r="AH79">
        <v>89.368734270000004</v>
      </c>
      <c r="AI79">
        <v>258.19930390000002</v>
      </c>
      <c r="AJ79">
        <v>164.96394710000001</v>
      </c>
      <c r="AK79">
        <v>21.78918397</v>
      </c>
      <c r="AL79">
        <v>203.6357975</v>
      </c>
      <c r="AM79">
        <v>252.08206659999999</v>
      </c>
      <c r="AN79">
        <v>76.051126319999995</v>
      </c>
      <c r="AO79">
        <v>81.280531179999997</v>
      </c>
      <c r="AP79">
        <v>156.31245559999999</v>
      </c>
      <c r="AQ79">
        <v>97.860969030000007</v>
      </c>
      <c r="AR79">
        <v>110.646005</v>
      </c>
      <c r="AT79" s="1"/>
      <c r="AU79" s="1">
        <v>43942</v>
      </c>
      <c r="AV79" s="2">
        <v>67.092499000000004</v>
      </c>
      <c r="AW79" s="2">
        <v>167.820007</v>
      </c>
      <c r="AX79" s="2">
        <v>116.405998</v>
      </c>
      <c r="AY79" s="2">
        <v>60.608001999999999</v>
      </c>
      <c r="AZ79" s="2">
        <v>183.479996</v>
      </c>
      <c r="BA79" s="2">
        <v>45.781334000000001</v>
      </c>
      <c r="BB79" s="2">
        <v>67.377502000000007</v>
      </c>
      <c r="BC79" s="2">
        <v>60.817000999999998</v>
      </c>
      <c r="BD79" s="2">
        <v>274.19000199999999</v>
      </c>
      <c r="BE79" s="2">
        <v>89.050003000000004</v>
      </c>
      <c r="BF79" s="2">
        <v>247.64999399999999</v>
      </c>
      <c r="BG79" s="2">
        <v>160.529999</v>
      </c>
      <c r="BH79" s="2">
        <v>21.639999</v>
      </c>
      <c r="BI79" s="2">
        <v>200.61000100000001</v>
      </c>
      <c r="BJ79" s="2">
        <v>245.35000600000001</v>
      </c>
      <c r="BK79" s="2">
        <v>74.961830000000006</v>
      </c>
      <c r="BL79" s="2">
        <v>80.360000999999997</v>
      </c>
      <c r="BM79" s="2">
        <v>152.66999799999999</v>
      </c>
      <c r="BN79" s="2">
        <v>100.620003</v>
      </c>
      <c r="BO79" s="2">
        <v>109.849998</v>
      </c>
    </row>
    <row r="80" spans="1:67" x14ac:dyDescent="0.35">
      <c r="A80" s="1">
        <v>43944</v>
      </c>
      <c r="B80" s="2">
        <v>69.153990205214001</v>
      </c>
      <c r="C80" s="2">
        <v>174.486562737263</v>
      </c>
      <c r="D80" s="2">
        <v>117.9701612815</v>
      </c>
      <c r="E80" s="2">
        <v>63.4224884359691</v>
      </c>
      <c r="F80" s="2">
        <v>187.329330289658</v>
      </c>
      <c r="G80" s="2">
        <v>48.8565209677406</v>
      </c>
      <c r="H80" s="2">
        <v>71.727474143263194</v>
      </c>
      <c r="I80" s="2">
        <v>63.593040967833801</v>
      </c>
      <c r="J80" s="2">
        <v>275.90362139850203</v>
      </c>
      <c r="K80" s="2">
        <v>88.371228077999405</v>
      </c>
      <c r="L80" s="2">
        <v>260.95453089763203</v>
      </c>
      <c r="M80" s="2">
        <v>164.909187224276</v>
      </c>
      <c r="N80" s="2">
        <v>21.735568302727099</v>
      </c>
      <c r="O80" s="2">
        <v>205.590844911338</v>
      </c>
      <c r="P80" s="2">
        <v>255.83494999497699</v>
      </c>
      <c r="Q80" s="2">
        <v>76.605412470870306</v>
      </c>
      <c r="R80" s="2">
        <v>82.025235166083604</v>
      </c>
      <c r="S80" s="2">
        <v>156.74508281393599</v>
      </c>
      <c r="T80" s="2">
        <v>98.973935577156496</v>
      </c>
      <c r="U80" s="2">
        <v>111.60656863664801</v>
      </c>
      <c r="X80" s="3">
        <v>43944</v>
      </c>
      <c r="Y80">
        <v>68.826246600000005</v>
      </c>
      <c r="Z80">
        <v>171.39009369999999</v>
      </c>
      <c r="AA80">
        <v>119.74978</v>
      </c>
      <c r="AB80">
        <v>63.537761240000002</v>
      </c>
      <c r="AC80">
        <v>185.8483415</v>
      </c>
      <c r="AD80">
        <v>47.390502769999998</v>
      </c>
      <c r="AE80">
        <v>70.979064769999994</v>
      </c>
      <c r="AF80">
        <v>63.811327589999998</v>
      </c>
      <c r="AG80">
        <v>283.5987288</v>
      </c>
      <c r="AH80">
        <v>89.349412150000006</v>
      </c>
      <c r="AI80">
        <v>258.95028350000001</v>
      </c>
      <c r="AJ80">
        <v>166.25070070000001</v>
      </c>
      <c r="AK80">
        <v>21.882590879999999</v>
      </c>
      <c r="AL80">
        <v>202.69621749999999</v>
      </c>
      <c r="AM80">
        <v>256.07404200000002</v>
      </c>
      <c r="AN80">
        <v>77.048431019999995</v>
      </c>
      <c r="AO80">
        <v>82.030123610000004</v>
      </c>
      <c r="AP80">
        <v>159.771457</v>
      </c>
      <c r="AQ80">
        <v>99.197642419999994</v>
      </c>
      <c r="AR80">
        <v>112.5347836</v>
      </c>
      <c r="AT80" s="1"/>
      <c r="AU80" s="1">
        <v>43943</v>
      </c>
      <c r="AV80" s="2">
        <v>69.025002000000001</v>
      </c>
      <c r="AW80" s="2">
        <v>173.520004</v>
      </c>
      <c r="AX80" s="2">
        <v>118.17449999999999</v>
      </c>
      <c r="AY80" s="2">
        <v>62.920501999999999</v>
      </c>
      <c r="AZ80" s="2">
        <v>186.58000200000001</v>
      </c>
      <c r="BA80" s="2">
        <v>48.807335000000002</v>
      </c>
      <c r="BB80" s="2">
        <v>71.537497999999999</v>
      </c>
      <c r="BC80" s="2">
        <v>63.160499999999999</v>
      </c>
      <c r="BD80" s="2">
        <v>277.01998900000001</v>
      </c>
      <c r="BE80" s="2">
        <v>89.339995999999999</v>
      </c>
      <c r="BF80" s="2">
        <v>259.97000100000002</v>
      </c>
      <c r="BG80" s="2">
        <v>166.58999600000001</v>
      </c>
      <c r="BH80" s="2">
        <v>21.799999</v>
      </c>
      <c r="BI80" s="2">
        <v>204.16999799999999</v>
      </c>
      <c r="BJ80" s="2">
        <v>256.91000400000001</v>
      </c>
      <c r="BK80" s="2">
        <v>76.316794999999999</v>
      </c>
      <c r="BL80" s="2">
        <v>81.470000999999996</v>
      </c>
      <c r="BM80" s="2">
        <v>156.71000699999999</v>
      </c>
      <c r="BN80" s="2">
        <v>97.610000999999997</v>
      </c>
      <c r="BO80" s="2">
        <v>110.639999</v>
      </c>
    </row>
    <row r="81" spans="1:67" x14ac:dyDescent="0.35">
      <c r="A81" s="1">
        <v>43945</v>
      </c>
      <c r="B81" s="2">
        <v>68.655697470126796</v>
      </c>
      <c r="C81" s="2">
        <v>171.29206130800901</v>
      </c>
      <c r="D81" s="2">
        <v>119.985967608246</v>
      </c>
      <c r="E81" s="2">
        <v>62.550801884404301</v>
      </c>
      <c r="F81" s="2">
        <v>185.06730131337901</v>
      </c>
      <c r="G81" s="2">
        <v>47.384436246895497</v>
      </c>
      <c r="H81" s="2">
        <v>70.142135421993999</v>
      </c>
      <c r="I81" s="2">
        <v>62.785231513722898</v>
      </c>
      <c r="J81" s="2">
        <v>281.22951960085999</v>
      </c>
      <c r="K81" s="2">
        <v>89.900884026506205</v>
      </c>
      <c r="L81" s="2">
        <v>258.79797763858198</v>
      </c>
      <c r="M81" s="2">
        <v>166.503508222238</v>
      </c>
      <c r="N81" s="2">
        <v>21.8284375244518</v>
      </c>
      <c r="O81" s="2">
        <v>202.57045283735499</v>
      </c>
      <c r="P81" s="2">
        <v>256.04252108754503</v>
      </c>
      <c r="Q81" s="2">
        <v>76.552131592538998</v>
      </c>
      <c r="R81" s="2">
        <v>81.422911215587206</v>
      </c>
      <c r="S81" s="2">
        <v>158.810087762931</v>
      </c>
      <c r="T81" s="2">
        <v>97.445746217415007</v>
      </c>
      <c r="U81" s="2">
        <v>111.818641687103</v>
      </c>
      <c r="X81" s="3">
        <v>43945</v>
      </c>
      <c r="Y81">
        <v>70.49065555</v>
      </c>
      <c r="Z81">
        <v>174.3540587</v>
      </c>
      <c r="AA81">
        <v>120.4518918</v>
      </c>
      <c r="AB81">
        <v>63.87441553</v>
      </c>
      <c r="AC81">
        <v>186.62742660000001</v>
      </c>
      <c r="AD81">
        <v>48.05857863</v>
      </c>
      <c r="AE81">
        <v>72.317787010000004</v>
      </c>
      <c r="AF81">
        <v>64.044895139999994</v>
      </c>
      <c r="AG81">
        <v>289.97479019999997</v>
      </c>
      <c r="AH81">
        <v>90.651347060000006</v>
      </c>
      <c r="AI81">
        <v>263.8865831</v>
      </c>
      <c r="AJ81">
        <v>167.1746048</v>
      </c>
      <c r="AK81">
        <v>22.148154980000001</v>
      </c>
      <c r="AL81">
        <v>210.6061436</v>
      </c>
      <c r="AM81">
        <v>258.19959599999999</v>
      </c>
      <c r="AN81">
        <v>77.628238150000001</v>
      </c>
      <c r="AO81">
        <v>83.331178949999995</v>
      </c>
      <c r="AP81">
        <v>162.80772590000001</v>
      </c>
      <c r="AQ81">
        <v>100.1848483</v>
      </c>
      <c r="AR81">
        <v>113.96331240000001</v>
      </c>
      <c r="AT81" s="1"/>
      <c r="AU81" s="1">
        <v>43944</v>
      </c>
      <c r="AV81" s="2">
        <v>68.757499999999993</v>
      </c>
      <c r="AW81" s="2">
        <v>171.41999799999999</v>
      </c>
      <c r="AX81" s="2">
        <v>119.972504</v>
      </c>
      <c r="AY81" s="2">
        <v>63.558498</v>
      </c>
      <c r="AZ81" s="2">
        <v>185.63000500000001</v>
      </c>
      <c r="BA81" s="2">
        <v>47.042000000000002</v>
      </c>
      <c r="BB81" s="2">
        <v>71.002502000000007</v>
      </c>
      <c r="BC81" s="2">
        <v>63.815497999999998</v>
      </c>
      <c r="BD81" s="2">
        <v>285.32998700000002</v>
      </c>
      <c r="BE81" s="2">
        <v>89.389999000000003</v>
      </c>
      <c r="BF81" s="2">
        <v>258.92999300000002</v>
      </c>
      <c r="BG81" s="2">
        <v>166.38000500000001</v>
      </c>
      <c r="BH81" s="2">
        <v>21.870000999999998</v>
      </c>
      <c r="BI81" s="2">
        <v>202.320007</v>
      </c>
      <c r="BJ81" s="2">
        <v>255.86000100000001</v>
      </c>
      <c r="BK81" s="2">
        <v>77.175574999999995</v>
      </c>
      <c r="BL81" s="2">
        <v>82.040001000000004</v>
      </c>
      <c r="BM81" s="2">
        <v>159.929993</v>
      </c>
      <c r="BN81" s="2">
        <v>99.449996999999996</v>
      </c>
      <c r="BO81" s="2">
        <v>112.910004</v>
      </c>
    </row>
    <row r="82" spans="1:67" x14ac:dyDescent="0.35">
      <c r="A82" s="1">
        <v>43948</v>
      </c>
      <c r="B82" s="2">
        <v>71.547218458090398</v>
      </c>
      <c r="C82" s="2">
        <v>176.04845836969901</v>
      </c>
      <c r="D82" s="2">
        <v>120.750325768035</v>
      </c>
      <c r="E82" s="2">
        <v>64.603049574561396</v>
      </c>
      <c r="F82" s="2">
        <v>187.19483143913399</v>
      </c>
      <c r="G82" s="2">
        <v>48.412647384549501</v>
      </c>
      <c r="H82" s="2">
        <v>73.333513403184696</v>
      </c>
      <c r="I82" s="2">
        <v>64.759031679167805</v>
      </c>
      <c r="J82" s="2">
        <v>294.658382737213</v>
      </c>
      <c r="K82" s="2">
        <v>90.644301852145105</v>
      </c>
      <c r="L82" s="2">
        <v>265.38038434690202</v>
      </c>
      <c r="M82" s="2">
        <v>167.29673879351901</v>
      </c>
      <c r="N82" s="2">
        <v>22.046038112119898</v>
      </c>
      <c r="O82" s="2">
        <v>212.30676103837999</v>
      </c>
      <c r="P82" s="2">
        <v>258.64872533353901</v>
      </c>
      <c r="Q82" s="2">
        <v>78.405500104160097</v>
      </c>
      <c r="R82" s="2">
        <v>84.681765129252398</v>
      </c>
      <c r="S82" s="2">
        <v>164.486572786035</v>
      </c>
      <c r="T82" s="2">
        <v>101.43684347468999</v>
      </c>
      <c r="U82" s="2">
        <v>114.317733477228</v>
      </c>
      <c r="X82" s="3">
        <v>43948</v>
      </c>
      <c r="Y82">
        <v>70.845719220000007</v>
      </c>
      <c r="Z82">
        <v>173.99210350000001</v>
      </c>
      <c r="AA82">
        <v>119.1253466</v>
      </c>
      <c r="AB82">
        <v>63.474699399999999</v>
      </c>
      <c r="AC82">
        <v>187.5520344</v>
      </c>
      <c r="AD82">
        <v>51.596357730000001</v>
      </c>
      <c r="AE82">
        <v>74.109657569999996</v>
      </c>
      <c r="AF82">
        <v>63.750955529999999</v>
      </c>
      <c r="AG82">
        <v>293.40047779999998</v>
      </c>
      <c r="AH82">
        <v>93.969480239999996</v>
      </c>
      <c r="AI82">
        <v>268.17484159999998</v>
      </c>
      <c r="AJ82">
        <v>170.62979250000001</v>
      </c>
      <c r="AK82">
        <v>23.234131009999999</v>
      </c>
      <c r="AL82">
        <v>216.9359997</v>
      </c>
      <c r="AM82">
        <v>263.77842279999999</v>
      </c>
      <c r="AN82">
        <v>79.597401349999998</v>
      </c>
      <c r="AO82">
        <v>84.503738089999999</v>
      </c>
      <c r="AP82">
        <v>161.4664727</v>
      </c>
      <c r="AQ82">
        <v>102.2329769</v>
      </c>
      <c r="AR82">
        <v>115.1160926</v>
      </c>
      <c r="AT82" s="1"/>
      <c r="AU82" s="1">
        <v>43945</v>
      </c>
      <c r="AV82" s="2">
        <v>70.742500000000007</v>
      </c>
      <c r="AW82" s="2">
        <v>174.550003</v>
      </c>
      <c r="AX82" s="2">
        <v>120.511002</v>
      </c>
      <c r="AY82" s="2">
        <v>63.830002</v>
      </c>
      <c r="AZ82" s="2">
        <v>186.520004</v>
      </c>
      <c r="BA82" s="2">
        <v>48.343333999999999</v>
      </c>
      <c r="BB82" s="2">
        <v>72.397498999999996</v>
      </c>
      <c r="BC82" s="2">
        <v>63.965499999999999</v>
      </c>
      <c r="BD82" s="2">
        <v>291.290009</v>
      </c>
      <c r="BE82" s="2">
        <v>90.709998999999996</v>
      </c>
      <c r="BF82" s="2">
        <v>264.80999800000001</v>
      </c>
      <c r="BG82" s="2">
        <v>167.320007</v>
      </c>
      <c r="BH82" s="2">
        <v>22.18</v>
      </c>
      <c r="BI82" s="2">
        <v>212.179993</v>
      </c>
      <c r="BJ82" s="2">
        <v>258.76001000000002</v>
      </c>
      <c r="BK82" s="2">
        <v>77.700378000000001</v>
      </c>
      <c r="BL82" s="2">
        <v>83.589995999999999</v>
      </c>
      <c r="BM82" s="2">
        <v>162.929993</v>
      </c>
      <c r="BN82" s="2">
        <v>100.18</v>
      </c>
      <c r="BO82" s="2">
        <v>114.040001</v>
      </c>
    </row>
    <row r="83" spans="1:67" x14ac:dyDescent="0.35">
      <c r="A83" s="1">
        <v>43949</v>
      </c>
      <c r="B83" s="2">
        <v>69.742351134221806</v>
      </c>
      <c r="C83" s="2">
        <v>173.07910958302301</v>
      </c>
      <c r="D83" s="2">
        <v>118.80842463755</v>
      </c>
      <c r="E83" s="2">
        <v>63.405865476786701</v>
      </c>
      <c r="F83" s="2">
        <v>187.84101852473</v>
      </c>
      <c r="G83" s="2">
        <v>53.8319416666412</v>
      </c>
      <c r="H83" s="2">
        <v>73.562263572192904</v>
      </c>
      <c r="I83" s="2">
        <v>63.5875041845255</v>
      </c>
      <c r="J83" s="2">
        <v>290.02151584861099</v>
      </c>
      <c r="K83" s="2">
        <v>94.606573084567401</v>
      </c>
      <c r="L83" s="2">
        <v>269.67845086927099</v>
      </c>
      <c r="M83" s="2">
        <v>171.02974301638201</v>
      </c>
      <c r="N83" s="2">
        <v>23.505495590071298</v>
      </c>
      <c r="O83" s="2">
        <v>218.26862015692899</v>
      </c>
      <c r="P83" s="2">
        <v>264.54476387559902</v>
      </c>
      <c r="Q83" s="2">
        <v>79.107249098858503</v>
      </c>
      <c r="R83" s="2">
        <v>84.970131907287296</v>
      </c>
      <c r="S83" s="2">
        <v>161.17862032903</v>
      </c>
      <c r="T83" s="2">
        <v>101.603817616679</v>
      </c>
      <c r="U83" s="2">
        <v>115.411514786598</v>
      </c>
      <c r="X83" s="3">
        <v>43949</v>
      </c>
      <c r="Y83">
        <v>69.97628435</v>
      </c>
      <c r="Z83">
        <v>170.25484520000001</v>
      </c>
      <c r="AA83">
        <v>116.3362807</v>
      </c>
      <c r="AB83">
        <v>61.73262648</v>
      </c>
      <c r="AC83">
        <v>187.20033620000001</v>
      </c>
      <c r="AD83">
        <v>51.689851580000003</v>
      </c>
      <c r="AE83">
        <v>72.853345090000005</v>
      </c>
      <c r="AF83">
        <v>61.79302002</v>
      </c>
      <c r="AG83">
        <v>288.91409119999997</v>
      </c>
      <c r="AH83">
        <v>95.331955899999997</v>
      </c>
      <c r="AI83">
        <v>265.8547403</v>
      </c>
      <c r="AJ83">
        <v>171.172899</v>
      </c>
      <c r="AK83">
        <v>23.836628220000001</v>
      </c>
      <c r="AL83">
        <v>217.71902259999999</v>
      </c>
      <c r="AM83">
        <v>264.6886968</v>
      </c>
      <c r="AN83">
        <v>77.960097579999996</v>
      </c>
      <c r="AO83">
        <v>82.671367970000006</v>
      </c>
      <c r="AP83">
        <v>157.6799651</v>
      </c>
      <c r="AQ83">
        <v>97.067589350000006</v>
      </c>
      <c r="AR83">
        <v>115.57988020000001</v>
      </c>
      <c r="AT83" s="1"/>
      <c r="AU83" s="1">
        <v>43948</v>
      </c>
      <c r="AV83" s="2">
        <v>70.792502999999996</v>
      </c>
      <c r="AW83" s="2">
        <v>174.050003</v>
      </c>
      <c r="AX83" s="2">
        <v>118.800003</v>
      </c>
      <c r="AY83" s="2">
        <v>63.542999000000002</v>
      </c>
      <c r="AZ83" s="2">
        <v>187.46000699999999</v>
      </c>
      <c r="BA83" s="2">
        <v>53.25</v>
      </c>
      <c r="BB83" s="2">
        <v>74.269997000000004</v>
      </c>
      <c r="BC83" s="2">
        <v>63.793998999999999</v>
      </c>
      <c r="BD83" s="2">
        <v>293.98001099999999</v>
      </c>
      <c r="BE83" s="2">
        <v>94.620002999999997</v>
      </c>
      <c r="BF83" s="2">
        <v>268.45001200000002</v>
      </c>
      <c r="BG83" s="2">
        <v>171.759995</v>
      </c>
      <c r="BH83" s="2">
        <v>23.469999000000001</v>
      </c>
      <c r="BI83" s="2">
        <v>217.759995</v>
      </c>
      <c r="BJ83" s="2">
        <v>265.11999500000002</v>
      </c>
      <c r="BK83" s="2">
        <v>80.133590999999996</v>
      </c>
      <c r="BL83" s="2">
        <v>84.690002000000007</v>
      </c>
      <c r="BM83" s="2">
        <v>161.28999300000001</v>
      </c>
      <c r="BN83" s="2">
        <v>102.550003</v>
      </c>
      <c r="BO83" s="2">
        <v>115.199997</v>
      </c>
    </row>
    <row r="84" spans="1:67" x14ac:dyDescent="0.35">
      <c r="A84" s="1">
        <v>43950</v>
      </c>
      <c r="B84" s="2">
        <v>71.014527824261407</v>
      </c>
      <c r="C84" s="2">
        <v>172.002244362478</v>
      </c>
      <c r="D84" s="2">
        <v>115.739902848811</v>
      </c>
      <c r="E84" s="2">
        <v>61.840212479153699</v>
      </c>
      <c r="F84" s="2">
        <v>187.26298325700699</v>
      </c>
      <c r="G84" s="2">
        <v>51.277746026968501</v>
      </c>
      <c r="H84" s="2">
        <v>74.199595258990101</v>
      </c>
      <c r="I84" s="2">
        <v>62.023008379598103</v>
      </c>
      <c r="J84" s="2">
        <v>290.79722367342799</v>
      </c>
      <c r="K84" s="2">
        <v>95.222093034253803</v>
      </c>
      <c r="L84" s="2">
        <v>265.34171864160299</v>
      </c>
      <c r="M84" s="2">
        <v>171.59388127203701</v>
      </c>
      <c r="N84" s="2">
        <v>23.683557052823801</v>
      </c>
      <c r="O84" s="2">
        <v>219.06236505631301</v>
      </c>
      <c r="P84" s="2">
        <v>264.80809010545403</v>
      </c>
      <c r="Q84" s="2">
        <v>78.670750536907704</v>
      </c>
      <c r="R84" s="2">
        <v>83.255682475905104</v>
      </c>
      <c r="S84" s="2">
        <v>158.70233610081399</v>
      </c>
      <c r="T84" s="2">
        <v>97.144178982492406</v>
      </c>
      <c r="U84" s="2">
        <v>115.113614517996</v>
      </c>
      <c r="X84" s="3">
        <v>43950</v>
      </c>
      <c r="Y84">
        <v>71.643516919999996</v>
      </c>
      <c r="Z84">
        <v>175.23732680000001</v>
      </c>
      <c r="AA84">
        <v>118.1587303</v>
      </c>
      <c r="AB84">
        <v>65.788996850000004</v>
      </c>
      <c r="AC84">
        <v>189.2415464</v>
      </c>
      <c r="AD84">
        <v>52.934133610000004</v>
      </c>
      <c r="AE84">
        <v>74.470325410000001</v>
      </c>
      <c r="AF84">
        <v>66.034286199999997</v>
      </c>
      <c r="AG84">
        <v>287.81851060000002</v>
      </c>
      <c r="AH84">
        <v>97.699176609999995</v>
      </c>
      <c r="AI84">
        <v>274.263621</v>
      </c>
      <c r="AJ84">
        <v>178.47529789999999</v>
      </c>
      <c r="AK84">
        <v>24.658119509999999</v>
      </c>
      <c r="AL84">
        <v>221.16942549999999</v>
      </c>
      <c r="AM84">
        <v>272.25441849999999</v>
      </c>
      <c r="AN84">
        <v>77.118091300000003</v>
      </c>
      <c r="AO84">
        <v>83.612932650000005</v>
      </c>
      <c r="AP84">
        <v>155.4056583</v>
      </c>
      <c r="AQ84">
        <v>96.032636089999997</v>
      </c>
      <c r="AR84">
        <v>119.30573649999999</v>
      </c>
      <c r="AT84" s="1"/>
      <c r="AU84" s="1">
        <v>43949</v>
      </c>
      <c r="AV84" s="2">
        <v>69.644997000000004</v>
      </c>
      <c r="AW84" s="2">
        <v>169.80999800000001</v>
      </c>
      <c r="AX84" s="2">
        <v>115.704002</v>
      </c>
      <c r="AY84" s="2">
        <v>61.629500999999998</v>
      </c>
      <c r="AZ84" s="2">
        <v>187.11999499999999</v>
      </c>
      <c r="BA84" s="2">
        <v>51.274666000000003</v>
      </c>
      <c r="BB84" s="2">
        <v>72.839995999999999</v>
      </c>
      <c r="BC84" s="2">
        <v>61.683498</v>
      </c>
      <c r="BD84" s="2">
        <v>288.35998499999999</v>
      </c>
      <c r="BE84" s="2">
        <v>95.290001000000004</v>
      </c>
      <c r="BF84" s="2">
        <v>264.73001099999999</v>
      </c>
      <c r="BG84" s="2">
        <v>171.25</v>
      </c>
      <c r="BH84" s="2">
        <v>23.889999</v>
      </c>
      <c r="BI84" s="2">
        <v>217.63000500000001</v>
      </c>
      <c r="BJ84" s="2">
        <v>264.60000600000001</v>
      </c>
      <c r="BK84" s="2">
        <v>77.461830000000006</v>
      </c>
      <c r="BL84" s="2">
        <v>82.760002</v>
      </c>
      <c r="BM84" s="2">
        <v>157.300003</v>
      </c>
      <c r="BN84" s="2">
        <v>96.43</v>
      </c>
      <c r="BO84" s="2">
        <v>115.459999</v>
      </c>
    </row>
    <row r="85" spans="1:67" x14ac:dyDescent="0.35">
      <c r="A85" s="1">
        <v>43951</v>
      </c>
      <c r="B85" s="2">
        <v>70.827159923188404</v>
      </c>
      <c r="C85" s="2">
        <v>175.331565797097</v>
      </c>
      <c r="D85" s="2">
        <v>118.802477779833</v>
      </c>
      <c r="E85" s="2">
        <v>66.126416080757394</v>
      </c>
      <c r="F85" s="2">
        <v>188.846608930087</v>
      </c>
      <c r="G85" s="2">
        <v>54.009144673468903</v>
      </c>
      <c r="H85" s="2">
        <v>73.934566358847803</v>
      </c>
      <c r="I85" s="2">
        <v>66.017026765891998</v>
      </c>
      <c r="J85" s="2">
        <v>284.16604310482802</v>
      </c>
      <c r="K85" s="2">
        <v>97.870947807693099</v>
      </c>
      <c r="L85" s="2">
        <v>274.902792343626</v>
      </c>
      <c r="M85" s="2">
        <v>180.242536133328</v>
      </c>
      <c r="N85" s="2">
        <v>24.754333641214</v>
      </c>
      <c r="O85" s="2">
        <v>220.83762844123601</v>
      </c>
      <c r="P85" s="2">
        <v>281.58762472176602</v>
      </c>
      <c r="Q85" s="2">
        <v>76.509495620277505</v>
      </c>
      <c r="R85" s="2">
        <v>83.965263980319406</v>
      </c>
      <c r="S85" s="2">
        <v>154.55508697254501</v>
      </c>
      <c r="T85" s="2">
        <v>96.164274248235301</v>
      </c>
      <c r="U85" s="2">
        <v>121.531849241042</v>
      </c>
      <c r="X85" s="3">
        <v>43951</v>
      </c>
      <c r="Y85">
        <v>73.251485130000006</v>
      </c>
      <c r="Z85">
        <v>179.0839747</v>
      </c>
      <c r="AA85">
        <v>122.9374586</v>
      </c>
      <c r="AB85">
        <v>67.370797830000001</v>
      </c>
      <c r="AC85">
        <v>187.63985729999999</v>
      </c>
      <c r="AD85">
        <v>52.353721370000002</v>
      </c>
      <c r="AE85">
        <v>73.093426129999997</v>
      </c>
      <c r="AF85">
        <v>67.507872120000002</v>
      </c>
      <c r="AG85">
        <v>291.40269549999999</v>
      </c>
      <c r="AH85">
        <v>95.994806850000003</v>
      </c>
      <c r="AI85">
        <v>272.96575769999998</v>
      </c>
      <c r="AJ85">
        <v>178.82283190000001</v>
      </c>
      <c r="AK85">
        <v>24.09760988</v>
      </c>
      <c r="AL85">
        <v>220.24955399999999</v>
      </c>
      <c r="AM85">
        <v>277.22417719999999</v>
      </c>
      <c r="AN85">
        <v>75.953048019999997</v>
      </c>
      <c r="AO85">
        <v>82.092492309999997</v>
      </c>
      <c r="AP85">
        <v>154.56566430000001</v>
      </c>
      <c r="AQ85">
        <v>94.759481719999997</v>
      </c>
      <c r="AR85">
        <v>117.1481301</v>
      </c>
      <c r="AT85" s="1"/>
      <c r="AU85" s="1">
        <v>43950</v>
      </c>
      <c r="AV85" s="2">
        <v>71.932502999999997</v>
      </c>
      <c r="AW85" s="2">
        <v>177.429993</v>
      </c>
      <c r="AX85" s="2">
        <v>118.635498</v>
      </c>
      <c r="AY85" s="2">
        <v>67.109001000000006</v>
      </c>
      <c r="AZ85" s="2">
        <v>189.61000100000001</v>
      </c>
      <c r="BA85" s="2">
        <v>53.367331999999998</v>
      </c>
      <c r="BB85" s="2">
        <v>74.614998</v>
      </c>
      <c r="BC85" s="2">
        <v>67.073997000000006</v>
      </c>
      <c r="BD85" s="2">
        <v>287.64999399999999</v>
      </c>
      <c r="BE85" s="2">
        <v>97.860000999999997</v>
      </c>
      <c r="BF85" s="2">
        <v>276.01998900000001</v>
      </c>
      <c r="BG85" s="2">
        <v>181.78999300000001</v>
      </c>
      <c r="BH85" s="2">
        <v>24.780000999999999</v>
      </c>
      <c r="BI85" s="2">
        <v>221.80999800000001</v>
      </c>
      <c r="BJ85" s="2">
        <v>283.69000199999999</v>
      </c>
      <c r="BK85" s="2">
        <v>77.070610000000002</v>
      </c>
      <c r="BL85" s="2">
        <v>83.760002</v>
      </c>
      <c r="BM85" s="2">
        <v>155.16000399999999</v>
      </c>
      <c r="BN85" s="2">
        <v>96.110000999999997</v>
      </c>
      <c r="BO85" s="2">
        <v>120.05999799999999</v>
      </c>
    </row>
    <row r="86" spans="1:67" x14ac:dyDescent="0.35">
      <c r="A86" s="1">
        <v>43952</v>
      </c>
      <c r="B86" s="2">
        <v>73.638085488026903</v>
      </c>
      <c r="C86" s="2">
        <v>180.581564668299</v>
      </c>
      <c r="D86" s="2">
        <v>123.792528352937</v>
      </c>
      <c r="E86" s="2">
        <v>67.729453176677197</v>
      </c>
      <c r="F86" s="2">
        <v>188.41848049377199</v>
      </c>
      <c r="G86" s="2">
        <v>52.072795065581197</v>
      </c>
      <c r="H86" s="2">
        <v>73.881334587289004</v>
      </c>
      <c r="I86" s="2">
        <v>67.712337096844806</v>
      </c>
      <c r="J86" s="2">
        <v>292.15450948197702</v>
      </c>
      <c r="K86" s="2">
        <v>95.558571114713104</v>
      </c>
      <c r="L86" s="2">
        <v>274.01621140919701</v>
      </c>
      <c r="M86" s="2">
        <v>179.233580431923</v>
      </c>
      <c r="N86" s="2">
        <v>24.186695732536599</v>
      </c>
      <c r="O86" s="2">
        <v>221.71668729778801</v>
      </c>
      <c r="P86" s="2">
        <v>276.103660971963</v>
      </c>
      <c r="Q86" s="2">
        <v>76.314226041455896</v>
      </c>
      <c r="R86" s="2">
        <v>82.514113055994201</v>
      </c>
      <c r="S86" s="2">
        <v>154.601443879725</v>
      </c>
      <c r="T86" s="2">
        <v>93.706434030909406</v>
      </c>
      <c r="U86" s="2">
        <v>116.315508275274</v>
      </c>
      <c r="X86" s="3">
        <v>43952</v>
      </c>
      <c r="Y86">
        <v>72.608004820000005</v>
      </c>
      <c r="Z86">
        <v>175.24721270000001</v>
      </c>
      <c r="AA86">
        <v>118.1230382</v>
      </c>
      <c r="AB86">
        <v>65.906351709999996</v>
      </c>
      <c r="AC86">
        <v>183.0911864</v>
      </c>
      <c r="AD86">
        <v>49.756183739999997</v>
      </c>
      <c r="AE86">
        <v>70.782267129999994</v>
      </c>
      <c r="AF86">
        <v>66.047977320000001</v>
      </c>
      <c r="AG86">
        <v>284.91278970000002</v>
      </c>
      <c r="AH86">
        <v>93.506100480000001</v>
      </c>
      <c r="AI86">
        <v>262.42656040000003</v>
      </c>
      <c r="AJ86">
        <v>175.68053219999999</v>
      </c>
      <c r="AK86">
        <v>23.127748910000001</v>
      </c>
      <c r="AL86">
        <v>218.80480979999999</v>
      </c>
      <c r="AM86">
        <v>269.98200150000002</v>
      </c>
      <c r="AN86">
        <v>74.404698179999997</v>
      </c>
      <c r="AO86">
        <v>82.815258159999999</v>
      </c>
      <c r="AP86">
        <v>153.67252310000001</v>
      </c>
      <c r="AQ86">
        <v>92.131868139999995</v>
      </c>
      <c r="AR86">
        <v>111.9608764</v>
      </c>
      <c r="AT86" s="1"/>
      <c r="AU86" s="1">
        <v>43951</v>
      </c>
      <c r="AV86" s="2">
        <v>73.449996999999996</v>
      </c>
      <c r="AW86" s="2">
        <v>179.21000699999999</v>
      </c>
      <c r="AX86" s="2">
        <v>123.699997</v>
      </c>
      <c r="AY86" s="2">
        <v>67.334998999999996</v>
      </c>
      <c r="AZ86" s="2">
        <v>187.36000100000001</v>
      </c>
      <c r="BA86" s="2">
        <v>52.125332</v>
      </c>
      <c r="BB86" s="2">
        <v>73.069999999999993</v>
      </c>
      <c r="BC86" s="2">
        <v>67.432998999999995</v>
      </c>
      <c r="BD86" s="2">
        <v>292.47000100000002</v>
      </c>
      <c r="BE86" s="2">
        <v>95.760002</v>
      </c>
      <c r="BF86" s="2">
        <v>271.61999500000002</v>
      </c>
      <c r="BG86" s="2">
        <v>178.720001</v>
      </c>
      <c r="BH86" s="2">
        <v>24.049999</v>
      </c>
      <c r="BI86" s="2">
        <v>219.83000200000001</v>
      </c>
      <c r="BJ86" s="2">
        <v>274.97000100000002</v>
      </c>
      <c r="BK86" s="2">
        <v>75.706108</v>
      </c>
      <c r="BL86" s="2">
        <v>82.199996999999996</v>
      </c>
      <c r="BM86" s="2">
        <v>154.63999899999999</v>
      </c>
      <c r="BN86" s="2">
        <v>94.660004000000001</v>
      </c>
      <c r="BO86" s="2">
        <v>116.379997</v>
      </c>
    </row>
    <row r="87" spans="1:67" x14ac:dyDescent="0.35">
      <c r="A87" s="1">
        <v>43955</v>
      </c>
      <c r="B87" s="2">
        <v>72.539428373803005</v>
      </c>
      <c r="C87" s="2">
        <v>174.32725613625001</v>
      </c>
      <c r="D87" s="2">
        <v>114.45527427765499</v>
      </c>
      <c r="E87" s="2">
        <v>65.681471921629793</v>
      </c>
      <c r="F87" s="2">
        <v>183.29150864398201</v>
      </c>
      <c r="G87" s="2">
        <v>47.097048842749601</v>
      </c>
      <c r="H87" s="2">
        <v>70.717235352533507</v>
      </c>
      <c r="I87" s="2">
        <v>66.555623160728103</v>
      </c>
      <c r="J87" s="2">
        <v>285.53262219169602</v>
      </c>
      <c r="K87" s="2">
        <v>93.666613484951398</v>
      </c>
      <c r="L87" s="2">
        <v>259.76723065079</v>
      </c>
      <c r="M87" s="2">
        <v>177.10937273849501</v>
      </c>
      <c r="N87" s="2">
        <v>23.0473725717187</v>
      </c>
      <c r="O87" s="2">
        <v>218.12678350712301</v>
      </c>
      <c r="P87" s="2">
        <v>269.86259737482999</v>
      </c>
      <c r="Q87" s="2">
        <v>74.251402321713599</v>
      </c>
      <c r="R87" s="2">
        <v>82.634397615537694</v>
      </c>
      <c r="S87" s="2">
        <v>153.567952542949</v>
      </c>
      <c r="T87" s="2">
        <v>93.914012595535795</v>
      </c>
      <c r="U87" s="2">
        <v>110.495814650318</v>
      </c>
      <c r="X87" s="3">
        <v>43955</v>
      </c>
      <c r="Y87">
        <v>73.155189949999993</v>
      </c>
      <c r="Z87">
        <v>178.51222799999999</v>
      </c>
      <c r="AA87">
        <v>115.63604549999999</v>
      </c>
      <c r="AB87">
        <v>66.190256579999996</v>
      </c>
      <c r="AC87">
        <v>178.3703539</v>
      </c>
      <c r="AD87">
        <v>49.694005959999998</v>
      </c>
      <c r="AE87">
        <v>72.622260769999997</v>
      </c>
      <c r="AF87">
        <v>66.418476760000004</v>
      </c>
      <c r="AG87">
        <v>286.8714483</v>
      </c>
      <c r="AH87">
        <v>92.263614700000005</v>
      </c>
      <c r="AI87">
        <v>262.30692219999997</v>
      </c>
      <c r="AJ87">
        <v>176.11697789999999</v>
      </c>
      <c r="AK87">
        <v>22.935682610000001</v>
      </c>
      <c r="AL87">
        <v>221.34697399999999</v>
      </c>
      <c r="AM87">
        <v>269.2263494</v>
      </c>
      <c r="AN87">
        <v>73.440217079999996</v>
      </c>
      <c r="AO87">
        <v>81.771253590000001</v>
      </c>
      <c r="AP87">
        <v>153.18191899999999</v>
      </c>
      <c r="AQ87">
        <v>90.540833829999997</v>
      </c>
      <c r="AR87">
        <v>108.3867613</v>
      </c>
      <c r="AT87" s="1"/>
      <c r="AU87" s="1">
        <v>43952</v>
      </c>
      <c r="AV87" s="2">
        <v>72.267501999999993</v>
      </c>
      <c r="AW87" s="2">
        <v>174.570007</v>
      </c>
      <c r="AX87" s="2">
        <v>114.302002</v>
      </c>
      <c r="AY87" s="2">
        <v>65.865996999999993</v>
      </c>
      <c r="AZ87" s="2">
        <v>182.66999799999999</v>
      </c>
      <c r="BA87" s="2">
        <v>46.754665000000003</v>
      </c>
      <c r="BB87" s="2">
        <v>70.694999999999993</v>
      </c>
      <c r="BC87" s="2">
        <v>66.030501999999998</v>
      </c>
      <c r="BD87" s="2">
        <v>284.51001000000002</v>
      </c>
      <c r="BE87" s="2">
        <v>93.25</v>
      </c>
      <c r="BF87" s="2">
        <v>259.70001200000002</v>
      </c>
      <c r="BG87" s="2">
        <v>175.570007</v>
      </c>
      <c r="BH87" s="2">
        <v>23.08</v>
      </c>
      <c r="BI87" s="2">
        <v>218.570007</v>
      </c>
      <c r="BJ87" s="2">
        <v>268.73998999999998</v>
      </c>
      <c r="BK87" s="2">
        <v>74.112594999999999</v>
      </c>
      <c r="BL87" s="2">
        <v>82.839995999999999</v>
      </c>
      <c r="BM87" s="2">
        <v>153.63000500000001</v>
      </c>
      <c r="BN87" s="2">
        <v>91.900002000000001</v>
      </c>
      <c r="BO87" s="2">
        <v>110.879997</v>
      </c>
    </row>
    <row r="88" spans="1:67" x14ac:dyDescent="0.35">
      <c r="A88" s="1">
        <v>43956</v>
      </c>
      <c r="B88" s="2">
        <v>73.388853836980402</v>
      </c>
      <c r="C88" s="2">
        <v>178.24925010432099</v>
      </c>
      <c r="D88" s="2">
        <v>115.617449204851</v>
      </c>
      <c r="E88" s="2">
        <v>65.838548494985304</v>
      </c>
      <c r="F88" s="2">
        <v>178.80089764589499</v>
      </c>
      <c r="G88" s="2">
        <v>50.803388526417201</v>
      </c>
      <c r="H88" s="2">
        <v>72.449709786432905</v>
      </c>
      <c r="I88" s="2">
        <v>66.034502149197806</v>
      </c>
      <c r="J88" s="2">
        <v>284.29304453892098</v>
      </c>
      <c r="K88" s="2">
        <v>91.713745423445104</v>
      </c>
      <c r="L88" s="2">
        <v>262.09209267280102</v>
      </c>
      <c r="M88" s="2">
        <v>175.30915729922199</v>
      </c>
      <c r="N88" s="2">
        <v>22.702203208501899</v>
      </c>
      <c r="O88" s="2">
        <v>222.18518766485599</v>
      </c>
      <c r="P88" s="2">
        <v>269.600786579984</v>
      </c>
      <c r="Q88" s="2">
        <v>73.107834660230097</v>
      </c>
      <c r="R88" s="2">
        <v>81.410314466992105</v>
      </c>
      <c r="S88" s="2">
        <v>153.47725575734401</v>
      </c>
      <c r="T88" s="2">
        <v>89.552719198282702</v>
      </c>
      <c r="U88" s="2">
        <v>106.81413835944301</v>
      </c>
      <c r="X88" s="3">
        <v>43956</v>
      </c>
      <c r="Y88">
        <v>74.244999930000006</v>
      </c>
      <c r="Z88">
        <v>180.6112545</v>
      </c>
      <c r="AA88">
        <v>115.8637464</v>
      </c>
      <c r="AB88">
        <v>67.311388339999993</v>
      </c>
      <c r="AC88">
        <v>176.29206500000001</v>
      </c>
      <c r="AD88">
        <v>51.162619470000003</v>
      </c>
      <c r="AE88">
        <v>73.517822449999997</v>
      </c>
      <c r="AF88">
        <v>67.488001920000002</v>
      </c>
      <c r="AG88">
        <v>291.82319050000001</v>
      </c>
      <c r="AH88">
        <v>91.943913589999994</v>
      </c>
      <c r="AI88">
        <v>264.90659790000001</v>
      </c>
      <c r="AJ88">
        <v>177.87556280000001</v>
      </c>
      <c r="AK88">
        <v>22.675776689999999</v>
      </c>
      <c r="AL88">
        <v>225.04215379999999</v>
      </c>
      <c r="AM88">
        <v>273.26849989999999</v>
      </c>
      <c r="AN88">
        <v>74.251423509999995</v>
      </c>
      <c r="AO88">
        <v>84.672195090000002</v>
      </c>
      <c r="AP88">
        <v>157.25016669999999</v>
      </c>
      <c r="AQ88">
        <v>92.403340790000001</v>
      </c>
      <c r="AR88">
        <v>108.8187939</v>
      </c>
      <c r="AT88" s="1"/>
      <c r="AU88" s="1">
        <v>43955</v>
      </c>
      <c r="AV88" s="2">
        <v>73.290001000000004</v>
      </c>
      <c r="AW88" s="2">
        <v>178.83999600000001</v>
      </c>
      <c r="AX88" s="2">
        <v>115.79949999999999</v>
      </c>
      <c r="AY88" s="2">
        <v>66.144997000000004</v>
      </c>
      <c r="AZ88" s="2">
        <v>177.949997</v>
      </c>
      <c r="BA88" s="2">
        <v>50.745998</v>
      </c>
      <c r="BB88" s="2">
        <v>72.822502</v>
      </c>
      <c r="BC88" s="2">
        <v>66.339995999999999</v>
      </c>
      <c r="BD88" s="2">
        <v>287.540009</v>
      </c>
      <c r="BE88" s="2">
        <v>92.139999000000003</v>
      </c>
      <c r="BF88" s="2">
        <v>262.26001000000002</v>
      </c>
      <c r="BG88" s="2">
        <v>176.14999399999999</v>
      </c>
      <c r="BH88" s="2">
        <v>22.93</v>
      </c>
      <c r="BI88" s="2">
        <v>221.83999600000001</v>
      </c>
      <c r="BJ88" s="2">
        <v>269.26001000000002</v>
      </c>
      <c r="BK88" s="2">
        <v>73.339698999999996</v>
      </c>
      <c r="BL88" s="2">
        <v>81.860000999999997</v>
      </c>
      <c r="BM88" s="2">
        <v>153.279999</v>
      </c>
      <c r="BN88" s="2">
        <v>90.440002000000007</v>
      </c>
      <c r="BO88" s="2">
        <v>107.720001</v>
      </c>
    </row>
    <row r="89" spans="1:67" x14ac:dyDescent="0.35">
      <c r="A89" s="1">
        <v>43957</v>
      </c>
      <c r="B89" s="2">
        <v>74.4714615548436</v>
      </c>
      <c r="C89" s="2">
        <v>181.123221270855</v>
      </c>
      <c r="D89" s="2">
        <v>115.95424720490701</v>
      </c>
      <c r="E89" s="2">
        <v>67.806576921689597</v>
      </c>
      <c r="F89" s="2">
        <v>176.54054524048101</v>
      </c>
      <c r="G89" s="2">
        <v>51.635533498448098</v>
      </c>
      <c r="H89" s="2">
        <v>74.071665409504007</v>
      </c>
      <c r="I89" s="2">
        <v>68.117446946466998</v>
      </c>
      <c r="J89" s="2">
        <v>294.57221077201899</v>
      </c>
      <c r="K89" s="2">
        <v>92.344294166864202</v>
      </c>
      <c r="L89" s="2">
        <v>265.31248363885101</v>
      </c>
      <c r="M89" s="2">
        <v>178.721016414898</v>
      </c>
      <c r="N89" s="2">
        <v>22.851616465391899</v>
      </c>
      <c r="O89" s="2">
        <v>226.16619950168001</v>
      </c>
      <c r="P89" s="2">
        <v>273.69547784650501</v>
      </c>
      <c r="Q89" s="2">
        <v>74.839562236170195</v>
      </c>
      <c r="R89" s="2">
        <v>85.729629630402002</v>
      </c>
      <c r="S89" s="2">
        <v>158.536892371287</v>
      </c>
      <c r="T89" s="2">
        <v>93.844485457266899</v>
      </c>
      <c r="U89" s="2">
        <v>109.161945842474</v>
      </c>
      <c r="X89" s="3">
        <v>43957</v>
      </c>
      <c r="Y89">
        <v>75.067869000000002</v>
      </c>
      <c r="Z89">
        <v>182.41396349999999</v>
      </c>
      <c r="AA89">
        <v>117.36655279999999</v>
      </c>
      <c r="AB89">
        <v>67.186523579999999</v>
      </c>
      <c r="AC89">
        <v>172.7452816</v>
      </c>
      <c r="AD89">
        <v>51.97077144</v>
      </c>
      <c r="AE89">
        <v>74.465822200000005</v>
      </c>
      <c r="AF89">
        <v>67.323154470000006</v>
      </c>
      <c r="AG89">
        <v>289.48443300000002</v>
      </c>
      <c r="AH89">
        <v>90.488371819999998</v>
      </c>
      <c r="AI89">
        <v>264.2443596</v>
      </c>
      <c r="AJ89">
        <v>178.844112</v>
      </c>
      <c r="AK89">
        <v>22.37755289</v>
      </c>
      <c r="AL89">
        <v>224.2408145</v>
      </c>
      <c r="AM89">
        <v>272.72278569999997</v>
      </c>
      <c r="AN89">
        <v>73.714508350000003</v>
      </c>
      <c r="AO89">
        <v>85.409271779999997</v>
      </c>
      <c r="AP89">
        <v>156.76244439999999</v>
      </c>
      <c r="AQ89">
        <v>92.953620310000005</v>
      </c>
      <c r="AR89">
        <v>107.928501</v>
      </c>
      <c r="AT89" s="1"/>
      <c r="AU89" s="1">
        <v>43956</v>
      </c>
      <c r="AV89" s="2">
        <v>74.389999000000003</v>
      </c>
      <c r="AW89" s="2">
        <v>180.759995</v>
      </c>
      <c r="AX89" s="2">
        <v>115.889999</v>
      </c>
      <c r="AY89" s="2">
        <v>67.450996000000004</v>
      </c>
      <c r="AZ89" s="2">
        <v>176.029999</v>
      </c>
      <c r="BA89" s="2">
        <v>51.214001000000003</v>
      </c>
      <c r="BB89" s="2">
        <v>73.434997999999993</v>
      </c>
      <c r="BC89" s="2">
        <v>67.555496000000005</v>
      </c>
      <c r="BD89" s="2">
        <v>293.040009</v>
      </c>
      <c r="BE89" s="2">
        <v>92</v>
      </c>
      <c r="BF89" s="2">
        <v>264.86999500000002</v>
      </c>
      <c r="BG89" s="2">
        <v>178.44000199999999</v>
      </c>
      <c r="BH89" s="2">
        <v>22.66</v>
      </c>
      <c r="BI89" s="2">
        <v>225.61000100000001</v>
      </c>
      <c r="BJ89" s="2">
        <v>273.98001099999999</v>
      </c>
      <c r="BK89" s="2">
        <v>74.437019000000006</v>
      </c>
      <c r="BL89" s="2">
        <v>85.370002999999997</v>
      </c>
      <c r="BM89" s="2">
        <v>157.88999899999999</v>
      </c>
      <c r="BN89" s="2">
        <v>92.709998999999996</v>
      </c>
      <c r="BO89" s="2">
        <v>108.910004</v>
      </c>
    </row>
    <row r="90" spans="1:67" x14ac:dyDescent="0.35">
      <c r="A90" s="1">
        <v>43958</v>
      </c>
      <c r="B90" s="2">
        <v>74.774617826544699</v>
      </c>
      <c r="C90" s="2">
        <v>181.138274608486</v>
      </c>
      <c r="D90" s="2">
        <v>117.811439354169</v>
      </c>
      <c r="E90" s="2">
        <v>66.561639674643402</v>
      </c>
      <c r="F90" s="2">
        <v>173.05630325314399</v>
      </c>
      <c r="G90" s="2">
        <v>52.285691236314698</v>
      </c>
      <c r="H90" s="2">
        <v>73.799359891946395</v>
      </c>
      <c r="I90" s="2">
        <v>66.492289394993904</v>
      </c>
      <c r="J90" s="2">
        <v>288.23808547178203</v>
      </c>
      <c r="K90" s="2">
        <v>90.467349564289407</v>
      </c>
      <c r="L90" s="2">
        <v>264.006961635197</v>
      </c>
      <c r="M90" s="2">
        <v>178.45056020225701</v>
      </c>
      <c r="N90" s="2">
        <v>22.429563578035001</v>
      </c>
      <c r="O90" s="2">
        <v>224.314398204692</v>
      </c>
      <c r="P90" s="2">
        <v>272.80101341284302</v>
      </c>
      <c r="Q90" s="2">
        <v>73.1183098491951</v>
      </c>
      <c r="R90" s="2">
        <v>84.736684615869706</v>
      </c>
      <c r="S90" s="2">
        <v>156.97525730948701</v>
      </c>
      <c r="T90" s="2">
        <v>92.603571553079504</v>
      </c>
      <c r="U90" s="2">
        <v>108.25458927364799</v>
      </c>
      <c r="X90" s="3">
        <v>43958</v>
      </c>
      <c r="Y90">
        <v>75.843311940000007</v>
      </c>
      <c r="Z90">
        <v>183.6380116</v>
      </c>
      <c r="AA90">
        <v>118.2717559</v>
      </c>
      <c r="AB90">
        <v>68.328176659999997</v>
      </c>
      <c r="AC90">
        <v>173.51060870000001</v>
      </c>
      <c r="AD90">
        <v>52.023280530000001</v>
      </c>
      <c r="AE90">
        <v>76.073639490000005</v>
      </c>
      <c r="AF90">
        <v>68.56006773</v>
      </c>
      <c r="AG90">
        <v>285.77149969999999</v>
      </c>
      <c r="AH90">
        <v>91.212207050000004</v>
      </c>
      <c r="AI90">
        <v>267.50199689999999</v>
      </c>
      <c r="AJ90">
        <v>181.72987910000001</v>
      </c>
      <c r="AK90">
        <v>22.773800730000001</v>
      </c>
      <c r="AL90">
        <v>228.62996509999999</v>
      </c>
      <c r="AM90">
        <v>277.28511650000002</v>
      </c>
      <c r="AN90">
        <v>72.401323739999995</v>
      </c>
      <c r="AO90">
        <v>84.123531319999998</v>
      </c>
      <c r="AP90">
        <v>153.3218109</v>
      </c>
      <c r="AQ90">
        <v>92.775805950000006</v>
      </c>
      <c r="AR90">
        <v>107.40579959999999</v>
      </c>
      <c r="AT90" s="1"/>
      <c r="AU90" s="1">
        <v>43957</v>
      </c>
      <c r="AV90" s="2">
        <v>75.157500999999996</v>
      </c>
      <c r="AW90" s="2">
        <v>182.53999300000001</v>
      </c>
      <c r="AX90" s="2">
        <v>117.56300400000001</v>
      </c>
      <c r="AY90" s="2">
        <v>67.271500000000003</v>
      </c>
      <c r="AZ90" s="2">
        <v>172.38000500000001</v>
      </c>
      <c r="BA90" s="2">
        <v>52.172001000000002</v>
      </c>
      <c r="BB90" s="2">
        <v>74.447502</v>
      </c>
      <c r="BC90" s="2">
        <v>67.364998</v>
      </c>
      <c r="BD90" s="2">
        <v>288.76998900000001</v>
      </c>
      <c r="BE90" s="2">
        <v>90.269997000000004</v>
      </c>
      <c r="BF90" s="2">
        <v>264.17999300000002</v>
      </c>
      <c r="BG90" s="2">
        <v>178.779999</v>
      </c>
      <c r="BH90" s="2">
        <v>22.35</v>
      </c>
      <c r="BI90" s="2">
        <v>223.91999799999999</v>
      </c>
      <c r="BJ90" s="2">
        <v>272.44000199999999</v>
      </c>
      <c r="BK90" s="2">
        <v>73.587783999999999</v>
      </c>
      <c r="BL90" s="2">
        <v>85.419998000000007</v>
      </c>
      <c r="BM90" s="2">
        <v>156.679993</v>
      </c>
      <c r="BN90" s="2">
        <v>92.93</v>
      </c>
      <c r="BO90" s="2">
        <v>107.66999800000001</v>
      </c>
    </row>
    <row r="91" spans="1:67" x14ac:dyDescent="0.35">
      <c r="A91" s="1">
        <v>43959</v>
      </c>
      <c r="B91" s="2">
        <v>76.776675794743099</v>
      </c>
      <c r="C91" s="2">
        <v>184.305090503966</v>
      </c>
      <c r="D91" s="2">
        <v>118.336322199875</v>
      </c>
      <c r="E91" s="2">
        <v>69.697508846707905</v>
      </c>
      <c r="F91" s="2">
        <v>174.084158470555</v>
      </c>
      <c r="G91" s="2">
        <v>52.415919469203203</v>
      </c>
      <c r="H91" s="2">
        <v>77.280177469064995</v>
      </c>
      <c r="I91" s="2">
        <v>69.745893023910099</v>
      </c>
      <c r="J91" s="2">
        <v>284.60833468809102</v>
      </c>
      <c r="K91" s="2">
        <v>91.404829320390405</v>
      </c>
      <c r="L91" s="2">
        <v>269.00729631502003</v>
      </c>
      <c r="M91" s="2">
        <v>182.66961211027601</v>
      </c>
      <c r="N91" s="2">
        <v>23.030552975428598</v>
      </c>
      <c r="O91" s="2">
        <v>229.43072252594999</v>
      </c>
      <c r="P91" s="2">
        <v>278.02691318497</v>
      </c>
      <c r="Q91" s="2">
        <v>72.816207348974004</v>
      </c>
      <c r="R91" s="2">
        <v>84.274029163912303</v>
      </c>
      <c r="S91" s="2">
        <v>153.362781626631</v>
      </c>
      <c r="T91" s="2">
        <v>93.445119386276602</v>
      </c>
      <c r="U91" s="2">
        <v>107.404726573345</v>
      </c>
      <c r="X91" s="3">
        <v>43959</v>
      </c>
      <c r="Y91">
        <v>77.324512350000006</v>
      </c>
      <c r="Z91">
        <v>184.71201569999999</v>
      </c>
      <c r="AA91">
        <v>118.9054919</v>
      </c>
      <c r="AB91">
        <v>69.166086969999995</v>
      </c>
      <c r="AC91">
        <v>176.29135199999999</v>
      </c>
      <c r="AD91">
        <v>54.092416360000001</v>
      </c>
      <c r="AE91">
        <v>77.959104030000006</v>
      </c>
      <c r="AF91">
        <v>69.38753681</v>
      </c>
      <c r="AG91">
        <v>286.6751951</v>
      </c>
      <c r="AH91">
        <v>92.618973859999997</v>
      </c>
      <c r="AI91">
        <v>273.78965979999998</v>
      </c>
      <c r="AJ91">
        <v>184.50544020000001</v>
      </c>
      <c r="AK91">
        <v>23.46204633</v>
      </c>
      <c r="AL91">
        <v>233.65848829999999</v>
      </c>
      <c r="AM91">
        <v>281.86365030000002</v>
      </c>
      <c r="AN91">
        <v>72.786090700000003</v>
      </c>
      <c r="AO91">
        <v>83.831525839999998</v>
      </c>
      <c r="AP91">
        <v>153.50716929999999</v>
      </c>
      <c r="AQ91">
        <v>94.555301479999997</v>
      </c>
      <c r="AR91">
        <v>111.3477403</v>
      </c>
      <c r="AT91" s="1"/>
      <c r="AU91" s="1">
        <v>43958</v>
      </c>
      <c r="AV91" s="2">
        <v>75.934997999999993</v>
      </c>
      <c r="AW91" s="2">
        <v>183.60000600000001</v>
      </c>
      <c r="AX91" s="2">
        <v>118.380501</v>
      </c>
      <c r="AY91" s="2">
        <v>68.463997000000006</v>
      </c>
      <c r="AZ91" s="2">
        <v>173.479996</v>
      </c>
      <c r="BA91" s="2">
        <v>52.002665999999998</v>
      </c>
      <c r="BB91" s="2">
        <v>76.217499000000004</v>
      </c>
      <c r="BC91" s="2">
        <v>68.627998000000005</v>
      </c>
      <c r="BD91" s="2">
        <v>285</v>
      </c>
      <c r="BE91" s="2">
        <v>91.209998999999996</v>
      </c>
      <c r="BF91" s="2">
        <v>267.75</v>
      </c>
      <c r="BG91" s="2">
        <v>182.720001</v>
      </c>
      <c r="BH91" s="2">
        <v>22.84</v>
      </c>
      <c r="BI91" s="2">
        <v>229.449997</v>
      </c>
      <c r="BJ91" s="2">
        <v>278.47000100000002</v>
      </c>
      <c r="BK91" s="2">
        <v>72.137405000000001</v>
      </c>
      <c r="BL91" s="2">
        <v>84.220000999999996</v>
      </c>
      <c r="BM91" s="2">
        <v>152.970001</v>
      </c>
      <c r="BN91" s="2">
        <v>92.830001999999993</v>
      </c>
      <c r="BO91" s="2">
        <v>107.290001</v>
      </c>
    </row>
    <row r="92" spans="1:67" x14ac:dyDescent="0.35">
      <c r="A92" s="1">
        <v>43962</v>
      </c>
      <c r="B92" s="2">
        <v>76.444208535803796</v>
      </c>
      <c r="C92" s="2">
        <v>183.660387621062</v>
      </c>
      <c r="D92" s="2">
        <v>118.91823471192301</v>
      </c>
      <c r="E92" s="2">
        <v>68.106555416078095</v>
      </c>
      <c r="F92" s="2">
        <v>176.408627037016</v>
      </c>
      <c r="G92" s="2">
        <v>54.8299206704447</v>
      </c>
      <c r="H92" s="2">
        <v>77.776679093987397</v>
      </c>
      <c r="I92" s="2">
        <v>68.325128688770903</v>
      </c>
      <c r="J92" s="2">
        <v>286.75848567298101</v>
      </c>
      <c r="K92" s="2">
        <v>92.446563058854395</v>
      </c>
      <c r="L92" s="2">
        <v>274.46777608699102</v>
      </c>
      <c r="M92" s="2">
        <v>184.425795619371</v>
      </c>
      <c r="N92" s="2">
        <v>23.572448788400902</v>
      </c>
      <c r="O92" s="2">
        <v>234.452256095438</v>
      </c>
      <c r="P92" s="2">
        <v>282.12122515294499</v>
      </c>
      <c r="Q92" s="2">
        <v>72.432251199793996</v>
      </c>
      <c r="R92" s="2">
        <v>82.957341977596201</v>
      </c>
      <c r="S92" s="2">
        <v>153.10128890483699</v>
      </c>
      <c r="T92" s="2">
        <v>94.196479003246296</v>
      </c>
      <c r="U92" s="2">
        <v>112.293036502928</v>
      </c>
      <c r="X92" s="3">
        <v>43962</v>
      </c>
      <c r="Y92">
        <v>78.591628729999996</v>
      </c>
      <c r="Z92">
        <v>186.57061519999999</v>
      </c>
      <c r="AA92">
        <v>120.2903798</v>
      </c>
      <c r="AB92">
        <v>70.077611709999999</v>
      </c>
      <c r="AC92">
        <v>174.91674660000001</v>
      </c>
      <c r="AD92">
        <v>54.192107210000003</v>
      </c>
      <c r="AE92">
        <v>80.392585819999994</v>
      </c>
      <c r="AF92">
        <v>70.140217280000002</v>
      </c>
      <c r="AG92">
        <v>288.43640479999999</v>
      </c>
      <c r="AH92">
        <v>90.244049660000002</v>
      </c>
      <c r="AI92">
        <v>275.60919360000003</v>
      </c>
      <c r="AJ92">
        <v>183.5914277</v>
      </c>
      <c r="AK92">
        <v>22.628822159999999</v>
      </c>
      <c r="AL92">
        <v>236.28981999999999</v>
      </c>
      <c r="AM92">
        <v>281.46112959999999</v>
      </c>
      <c r="AN92">
        <v>74.048797539999995</v>
      </c>
      <c r="AO92">
        <v>87.098649370000004</v>
      </c>
      <c r="AP92">
        <v>157.68801160000001</v>
      </c>
      <c r="AQ92">
        <v>93.912271689999997</v>
      </c>
      <c r="AR92">
        <v>109.34367349999999</v>
      </c>
      <c r="AT92" s="1"/>
      <c r="AU92" s="1">
        <v>43959</v>
      </c>
      <c r="AV92" s="2">
        <v>77.532500999999996</v>
      </c>
      <c r="AW92" s="2">
        <v>184.679993</v>
      </c>
      <c r="AX92" s="2">
        <v>118.98049899999999</v>
      </c>
      <c r="AY92" s="2">
        <v>69.217003000000005</v>
      </c>
      <c r="AZ92" s="2">
        <v>176.83000200000001</v>
      </c>
      <c r="BA92" s="2">
        <v>54.627997999999998</v>
      </c>
      <c r="BB92" s="2">
        <v>78.125</v>
      </c>
      <c r="BC92" s="2">
        <v>69.418503000000001</v>
      </c>
      <c r="BD92" s="2">
        <v>287</v>
      </c>
      <c r="BE92" s="2">
        <v>92.699996999999996</v>
      </c>
      <c r="BF92" s="2">
        <v>275.02999899999998</v>
      </c>
      <c r="BG92" s="2">
        <v>185.08999600000001</v>
      </c>
      <c r="BH92" s="2">
        <v>23.57</v>
      </c>
      <c r="BI92" s="2">
        <v>234.429993</v>
      </c>
      <c r="BJ92" s="2">
        <v>282.44000199999999</v>
      </c>
      <c r="BK92" s="2">
        <v>72.900763999999995</v>
      </c>
      <c r="BL92" s="2">
        <v>83.959998999999996</v>
      </c>
      <c r="BM92" s="2">
        <v>153.509995</v>
      </c>
      <c r="BN92" s="2">
        <v>94.830001999999993</v>
      </c>
      <c r="BO92" s="2">
        <v>112.110001</v>
      </c>
    </row>
    <row r="93" spans="1:67" x14ac:dyDescent="0.35">
      <c r="A93" s="1">
        <v>43963</v>
      </c>
      <c r="B93" s="2">
        <v>79.289166841371795</v>
      </c>
      <c r="C93" s="2">
        <v>186.75414238152999</v>
      </c>
      <c r="D93" s="2">
        <v>120.690906397357</v>
      </c>
      <c r="E93" s="2">
        <v>70.430304682348094</v>
      </c>
      <c r="F93" s="2">
        <v>175.163526494606</v>
      </c>
      <c r="G93" s="2">
        <v>54.465306539994899</v>
      </c>
      <c r="H93" s="2">
        <v>81.194597384778703</v>
      </c>
      <c r="I93" s="2">
        <v>70.451342177251604</v>
      </c>
      <c r="J93" s="2">
        <v>288.29079134033702</v>
      </c>
      <c r="K93" s="2">
        <v>90.705296559973107</v>
      </c>
      <c r="L93" s="2">
        <v>276.37323310539898</v>
      </c>
      <c r="M93" s="2">
        <v>184.563908533514</v>
      </c>
      <c r="N93" s="2">
        <v>22.7410487861593</v>
      </c>
      <c r="O93" s="2">
        <v>237.44056971695699</v>
      </c>
      <c r="P93" s="2">
        <v>281.55105595458002</v>
      </c>
      <c r="Q93" s="2">
        <v>74.758030857606499</v>
      </c>
      <c r="R93" s="2">
        <v>87.993475543625195</v>
      </c>
      <c r="S93" s="2">
        <v>158.68939417928701</v>
      </c>
      <c r="T93" s="2">
        <v>93.550212328771394</v>
      </c>
      <c r="U93" s="2">
        <v>109.39225661199301</v>
      </c>
      <c r="X93" s="3">
        <v>43963</v>
      </c>
      <c r="Y93">
        <v>78.118766030000003</v>
      </c>
      <c r="Z93">
        <v>182.94950119999999</v>
      </c>
      <c r="AA93">
        <v>118.3484206</v>
      </c>
      <c r="AB93">
        <v>68.795693700000001</v>
      </c>
      <c r="AC93">
        <v>173.0666511</v>
      </c>
      <c r="AD93">
        <v>53.970447569999997</v>
      </c>
      <c r="AE93">
        <v>78.134982370000003</v>
      </c>
      <c r="AF93">
        <v>68.804053940000003</v>
      </c>
      <c r="AG93">
        <v>287.91612029999999</v>
      </c>
      <c r="AH93">
        <v>87.328559350000006</v>
      </c>
      <c r="AI93">
        <v>270.46650519999997</v>
      </c>
      <c r="AJ93">
        <v>179.70460030000001</v>
      </c>
      <c r="AK93">
        <v>21.91845322</v>
      </c>
      <c r="AL93">
        <v>233.76627160000001</v>
      </c>
      <c r="AM93">
        <v>274.56790640000003</v>
      </c>
      <c r="AN93">
        <v>73.728989929999997</v>
      </c>
      <c r="AO93">
        <v>90.033896659999996</v>
      </c>
      <c r="AP93">
        <v>157.72918680000001</v>
      </c>
      <c r="AQ93">
        <v>92.875349700000001</v>
      </c>
      <c r="AR93">
        <v>105.75481240000001</v>
      </c>
      <c r="AT93" s="1"/>
      <c r="AU93" s="1">
        <v>43962</v>
      </c>
      <c r="AV93" s="2">
        <v>78.752502000000007</v>
      </c>
      <c r="AW93" s="2">
        <v>186.740005</v>
      </c>
      <c r="AX93" s="2">
        <v>120.449997</v>
      </c>
      <c r="AY93" s="2">
        <v>70.179496999999998</v>
      </c>
      <c r="AZ93" s="2">
        <v>174.63999899999999</v>
      </c>
      <c r="BA93" s="2">
        <v>54.085999000000001</v>
      </c>
      <c r="BB93" s="2">
        <v>80.654999000000004</v>
      </c>
      <c r="BC93" s="2">
        <v>70.163002000000006</v>
      </c>
      <c r="BD93" s="2">
        <v>288.69000199999999</v>
      </c>
      <c r="BE93" s="2">
        <v>89.970000999999996</v>
      </c>
      <c r="BF93" s="2">
        <v>275.39999399999999</v>
      </c>
      <c r="BG93" s="2">
        <v>183.55999800000001</v>
      </c>
      <c r="BH93" s="2">
        <v>22.58</v>
      </c>
      <c r="BI93" s="2">
        <v>236.55999800000001</v>
      </c>
      <c r="BJ93" s="2">
        <v>281.23001099999999</v>
      </c>
      <c r="BK93" s="2">
        <v>74.341605999999999</v>
      </c>
      <c r="BL93" s="2">
        <v>87.900002000000001</v>
      </c>
      <c r="BM93" s="2">
        <v>158.550003</v>
      </c>
      <c r="BN93" s="2">
        <v>93.910004000000001</v>
      </c>
      <c r="BO93" s="2">
        <v>108.610001</v>
      </c>
    </row>
    <row r="94" spans="1:67" x14ac:dyDescent="0.35">
      <c r="A94" s="1">
        <v>43964</v>
      </c>
      <c r="B94" s="2">
        <v>78.300181438632194</v>
      </c>
      <c r="C94" s="2">
        <v>182.81407782047199</v>
      </c>
      <c r="D94" s="2">
        <v>118.14260802990199</v>
      </c>
      <c r="E94" s="2">
        <v>69.064009193528094</v>
      </c>
      <c r="F94" s="2">
        <v>172.70217962942701</v>
      </c>
      <c r="G94" s="2">
        <v>54.139737230665901</v>
      </c>
      <c r="H94" s="2">
        <v>78.441890233187607</v>
      </c>
      <c r="I94" s="2">
        <v>69.050807595231902</v>
      </c>
      <c r="J94" s="2">
        <v>288.43358512351398</v>
      </c>
      <c r="K94" s="2">
        <v>87.124881071350302</v>
      </c>
      <c r="L94" s="2">
        <v>269.49007003363101</v>
      </c>
      <c r="M94" s="2">
        <v>180.00494431839101</v>
      </c>
      <c r="N94" s="2">
        <v>21.866345633883601</v>
      </c>
      <c r="O94" s="2">
        <v>232.78013015111699</v>
      </c>
      <c r="P94" s="2">
        <v>273.47547488182198</v>
      </c>
      <c r="Q94" s="2">
        <v>73.535641758310206</v>
      </c>
      <c r="R94" s="2">
        <v>89.823645635065006</v>
      </c>
      <c r="S94" s="2">
        <v>158.08407772436499</v>
      </c>
      <c r="T94" s="2">
        <v>93.300494175708195</v>
      </c>
      <c r="U94" s="2">
        <v>104.728616481636</v>
      </c>
      <c r="X94" s="3">
        <v>43964</v>
      </c>
      <c r="Y94">
        <v>77.189256069999999</v>
      </c>
      <c r="Z94">
        <v>179.725303</v>
      </c>
      <c r="AA94">
        <v>118.3344159</v>
      </c>
      <c r="AB94">
        <v>67.448291960000006</v>
      </c>
      <c r="AC94">
        <v>170.84934569999999</v>
      </c>
      <c r="AD94">
        <v>52.956735809999998</v>
      </c>
      <c r="AE94">
        <v>77.812073229999996</v>
      </c>
      <c r="AF94">
        <v>67.483188319999996</v>
      </c>
      <c r="AG94">
        <v>278.56008050000003</v>
      </c>
      <c r="AH94">
        <v>84.337045000000003</v>
      </c>
      <c r="AI94">
        <v>264.7609258</v>
      </c>
      <c r="AJ94">
        <v>177.14362070000001</v>
      </c>
      <c r="AK94">
        <v>20.919464229999999</v>
      </c>
      <c r="AL94">
        <v>230.72979050000001</v>
      </c>
      <c r="AM94">
        <v>269.80250819999998</v>
      </c>
      <c r="AN94">
        <v>74.213813299999998</v>
      </c>
      <c r="AO94">
        <v>88.761770999999996</v>
      </c>
      <c r="AP94">
        <v>157.9104543</v>
      </c>
      <c r="AQ94">
        <v>90.917304369999997</v>
      </c>
      <c r="AR94">
        <v>104.6532328</v>
      </c>
      <c r="AT94" s="1"/>
      <c r="AU94" s="1">
        <v>43963</v>
      </c>
      <c r="AV94" s="2">
        <v>77.852501000000004</v>
      </c>
      <c r="AW94" s="2">
        <v>182.509995</v>
      </c>
      <c r="AX94" s="2">
        <v>117.847504</v>
      </c>
      <c r="AY94" s="2">
        <v>68.759003000000007</v>
      </c>
      <c r="AZ94" s="2">
        <v>172.80999800000001</v>
      </c>
      <c r="BA94" s="2">
        <v>53.960667000000001</v>
      </c>
      <c r="BB94" s="2">
        <v>78.025002000000001</v>
      </c>
      <c r="BC94" s="2">
        <v>68.787002999999999</v>
      </c>
      <c r="BD94" s="2">
        <v>287.70001200000002</v>
      </c>
      <c r="BE94" s="2">
        <v>87.029999000000004</v>
      </c>
      <c r="BF94" s="2">
        <v>268.45001200000002</v>
      </c>
      <c r="BG94" s="2">
        <v>179.470001</v>
      </c>
      <c r="BH94" s="2">
        <v>21.870000999999998</v>
      </c>
      <c r="BI94" s="2">
        <v>232.89999399999999</v>
      </c>
      <c r="BJ94" s="2">
        <v>272.10998499999999</v>
      </c>
      <c r="BK94" s="2">
        <v>73.654578999999998</v>
      </c>
      <c r="BL94" s="2">
        <v>90.459998999999996</v>
      </c>
      <c r="BM94" s="2">
        <v>157.720001</v>
      </c>
      <c r="BN94" s="2">
        <v>92.849997999999999</v>
      </c>
      <c r="BO94" s="2">
        <v>105</v>
      </c>
    </row>
    <row r="95" spans="1:67" x14ac:dyDescent="0.35">
      <c r="A95" s="1">
        <v>43965</v>
      </c>
      <c r="B95" s="2">
        <v>76.768922848167904</v>
      </c>
      <c r="C95" s="2">
        <v>180.08228190026401</v>
      </c>
      <c r="D95" s="2">
        <v>118.641578341349</v>
      </c>
      <c r="E95" s="2">
        <v>67.671573187126995</v>
      </c>
      <c r="F95" s="2">
        <v>170.68657218997299</v>
      </c>
      <c r="G95" s="2">
        <v>53.045433240832402</v>
      </c>
      <c r="H95" s="2">
        <v>77.875789911100298</v>
      </c>
      <c r="I95" s="2">
        <v>67.410563303136001</v>
      </c>
      <c r="J95" s="2">
        <v>278.02202317419</v>
      </c>
      <c r="K95" s="2">
        <v>84.201825531493498</v>
      </c>
      <c r="L95" s="2">
        <v>263.00251427465003</v>
      </c>
      <c r="M95" s="2">
        <v>177.69978700532201</v>
      </c>
      <c r="N95" s="2">
        <v>20.7542234098248</v>
      </c>
      <c r="O95" s="2">
        <v>230.774495369921</v>
      </c>
      <c r="P95" s="2">
        <v>270.04742815586201</v>
      </c>
      <c r="Q95" s="2">
        <v>74.366346528358903</v>
      </c>
      <c r="R95" s="2">
        <v>88.500514392676195</v>
      </c>
      <c r="S95" s="2">
        <v>158.57147284468701</v>
      </c>
      <c r="T95" s="2">
        <v>90.257907854672794</v>
      </c>
      <c r="U95" s="2">
        <v>103.762743162893</v>
      </c>
      <c r="X95" s="3">
        <v>43965</v>
      </c>
      <c r="Y95">
        <v>77.356478300000006</v>
      </c>
      <c r="Z95">
        <v>180.65686909999999</v>
      </c>
      <c r="AA95">
        <v>119.3135491</v>
      </c>
      <c r="AB95">
        <v>67.882898249999997</v>
      </c>
      <c r="AC95">
        <v>171.12138419999999</v>
      </c>
      <c r="AD95">
        <v>53.39367163</v>
      </c>
      <c r="AE95">
        <v>80.046485430000004</v>
      </c>
      <c r="AF95">
        <v>67.882608849999997</v>
      </c>
      <c r="AG95">
        <v>287.23063020000001</v>
      </c>
      <c r="AH95">
        <v>87.072875690000004</v>
      </c>
      <c r="AI95">
        <v>266.39850339999998</v>
      </c>
      <c r="AJ95">
        <v>179.94512219999999</v>
      </c>
      <c r="AK95">
        <v>21.593467260000001</v>
      </c>
      <c r="AL95">
        <v>233.80134380000001</v>
      </c>
      <c r="AM95">
        <v>274.95246839999999</v>
      </c>
      <c r="AN95">
        <v>75.918723099999994</v>
      </c>
      <c r="AO95">
        <v>89.76569207</v>
      </c>
      <c r="AP95">
        <v>158.3830686</v>
      </c>
      <c r="AQ95">
        <v>91.628900060000007</v>
      </c>
      <c r="AR95">
        <v>105.9543542</v>
      </c>
      <c r="AT95" s="1"/>
      <c r="AU95" s="1">
        <v>43964</v>
      </c>
      <c r="AV95" s="2">
        <v>76.912497999999999</v>
      </c>
      <c r="AW95" s="2">
        <v>179.75</v>
      </c>
      <c r="AX95" s="2">
        <v>118.396004</v>
      </c>
      <c r="AY95" s="2">
        <v>67.416495999999995</v>
      </c>
      <c r="AZ95" s="2">
        <v>170.570007</v>
      </c>
      <c r="BA95" s="2">
        <v>52.730666999999997</v>
      </c>
      <c r="BB95" s="2">
        <v>77.800003000000004</v>
      </c>
      <c r="BC95" s="2">
        <v>67.466498999999999</v>
      </c>
      <c r="BD95" s="2">
        <v>278</v>
      </c>
      <c r="BE95" s="2">
        <v>84.029999000000004</v>
      </c>
      <c r="BF95" s="2">
        <v>263.14999399999999</v>
      </c>
      <c r="BG95" s="2">
        <v>177.08999600000001</v>
      </c>
      <c r="BH95" s="2">
        <v>20.870000999999998</v>
      </c>
      <c r="BI95" s="2">
        <v>230.10000600000001</v>
      </c>
      <c r="BJ95" s="2">
        <v>269.16000400000001</v>
      </c>
      <c r="BK95" s="2">
        <v>74.322517000000005</v>
      </c>
      <c r="BL95" s="2">
        <v>88.870002999999997</v>
      </c>
      <c r="BM95" s="2">
        <v>157.929993</v>
      </c>
      <c r="BN95" s="2">
        <v>90.739998</v>
      </c>
      <c r="BO95" s="2">
        <v>104.480003</v>
      </c>
    </row>
    <row r="96" spans="1:67" x14ac:dyDescent="0.35">
      <c r="A96" s="1">
        <v>43966</v>
      </c>
      <c r="B96" s="2">
        <v>77.405905146652401</v>
      </c>
      <c r="C96" s="2">
        <v>181.10477128859401</v>
      </c>
      <c r="D96" s="2">
        <v>119.526171673655</v>
      </c>
      <c r="E96" s="2">
        <v>67.656471380130995</v>
      </c>
      <c r="F96" s="2">
        <v>170.43053322030099</v>
      </c>
      <c r="G96" s="2">
        <v>53.764168782272201</v>
      </c>
      <c r="H96" s="2">
        <v>80.372077049153503</v>
      </c>
      <c r="I96" s="2">
        <v>68.011782216551893</v>
      </c>
      <c r="J96" s="2">
        <v>289.117928583771</v>
      </c>
      <c r="K96" s="2">
        <v>87.220372523222295</v>
      </c>
      <c r="L96" s="2">
        <v>266.67009064327601</v>
      </c>
      <c r="M96" s="2">
        <v>180.354376152437</v>
      </c>
      <c r="N96" s="2">
        <v>21.5301305965836</v>
      </c>
      <c r="O96" s="2">
        <v>233.66255006291999</v>
      </c>
      <c r="P96" s="2">
        <v>277.24834502779498</v>
      </c>
      <c r="Q96" s="2">
        <v>76.311601331869795</v>
      </c>
      <c r="R96" s="2">
        <v>90.131743847704797</v>
      </c>
      <c r="S96" s="2">
        <v>158.658267315579</v>
      </c>
      <c r="T96" s="2">
        <v>92.177035798919405</v>
      </c>
      <c r="U96" s="2">
        <v>105.844892418052</v>
      </c>
      <c r="X96" s="3">
        <v>43966</v>
      </c>
      <c r="Y96">
        <v>77.051850400000006</v>
      </c>
      <c r="Z96">
        <v>182.96138350000001</v>
      </c>
      <c r="AA96">
        <v>120.3600491</v>
      </c>
      <c r="AB96">
        <v>68.587571100000005</v>
      </c>
      <c r="AC96">
        <v>169.49660449999999</v>
      </c>
      <c r="AD96">
        <v>53.32218683</v>
      </c>
      <c r="AE96">
        <v>84.221216709999993</v>
      </c>
      <c r="AF96">
        <v>68.618876200000003</v>
      </c>
      <c r="AG96">
        <v>291.00386020000002</v>
      </c>
      <c r="AH96">
        <v>86.112210090000005</v>
      </c>
      <c r="AI96">
        <v>262.254053</v>
      </c>
      <c r="AJ96">
        <v>182.85014989999999</v>
      </c>
      <c r="AK96">
        <v>21.45577712</v>
      </c>
      <c r="AL96">
        <v>238.57412070000001</v>
      </c>
      <c r="AM96">
        <v>278.67324930000001</v>
      </c>
      <c r="AN96">
        <v>76.13231863</v>
      </c>
      <c r="AO96">
        <v>90.645980710000003</v>
      </c>
      <c r="AP96">
        <v>159.2217239</v>
      </c>
      <c r="AQ96">
        <v>91.01382778</v>
      </c>
      <c r="AR96">
        <v>107.6791435</v>
      </c>
      <c r="AT96" s="1"/>
      <c r="AU96" s="1">
        <v>43965</v>
      </c>
      <c r="AV96" s="2">
        <v>77.385002</v>
      </c>
      <c r="AW96" s="2">
        <v>180.529999</v>
      </c>
      <c r="AX96" s="2">
        <v>119.442497</v>
      </c>
      <c r="AY96" s="2">
        <v>67.843001999999998</v>
      </c>
      <c r="AZ96" s="2">
        <v>170.929993</v>
      </c>
      <c r="BA96" s="2">
        <v>53.555332</v>
      </c>
      <c r="BB96" s="2">
        <v>80.305000000000007</v>
      </c>
      <c r="BC96" s="2">
        <v>67.806503000000006</v>
      </c>
      <c r="BD96" s="2">
        <v>290.60998499999999</v>
      </c>
      <c r="BE96" s="2">
        <v>87.519997000000004</v>
      </c>
      <c r="BF96" s="2">
        <v>266.60000600000001</v>
      </c>
      <c r="BG96" s="2">
        <v>180.89999399999999</v>
      </c>
      <c r="BH96" s="2">
        <v>21.709999</v>
      </c>
      <c r="BI96" s="2">
        <v>234.479996</v>
      </c>
      <c r="BJ96" s="2">
        <v>277.30999800000001</v>
      </c>
      <c r="BK96" s="2">
        <v>76.383590999999996</v>
      </c>
      <c r="BL96" s="2">
        <v>89.940002000000007</v>
      </c>
      <c r="BM96" s="2">
        <v>158.38000500000001</v>
      </c>
      <c r="BN96" s="2">
        <v>91.690002000000007</v>
      </c>
      <c r="BO96" s="2">
        <v>106.19000200000001</v>
      </c>
    </row>
    <row r="97" spans="1:67" x14ac:dyDescent="0.35">
      <c r="A97" s="1">
        <v>43969</v>
      </c>
      <c r="B97" s="2">
        <v>77.1277990892643</v>
      </c>
      <c r="C97" s="2">
        <v>183.49592107740901</v>
      </c>
      <c r="D97" s="2">
        <v>120.44604808671799</v>
      </c>
      <c r="E97" s="2">
        <v>68.469268197500497</v>
      </c>
      <c r="F97" s="2">
        <v>169.768529447178</v>
      </c>
      <c r="G97" s="2">
        <v>53.521655935455399</v>
      </c>
      <c r="H97" s="2">
        <v>84.393342034818602</v>
      </c>
      <c r="I97" s="2">
        <v>68.744713955378899</v>
      </c>
      <c r="J97" s="2">
        <v>292.78918455775101</v>
      </c>
      <c r="K97" s="2">
        <v>86.449925101509805</v>
      </c>
      <c r="L97" s="2">
        <v>261.036489378243</v>
      </c>
      <c r="M97" s="2">
        <v>183.13447628947901</v>
      </c>
      <c r="N97" s="2">
        <v>21.560035380068999</v>
      </c>
      <c r="O97" s="2">
        <v>240.117044597041</v>
      </c>
      <c r="P97" s="2">
        <v>278.853597435871</v>
      </c>
      <c r="Q97" s="2">
        <v>75.971492195720401</v>
      </c>
      <c r="R97" s="2">
        <v>90.651255635641107</v>
      </c>
      <c r="S97" s="2">
        <v>159.23095488174701</v>
      </c>
      <c r="T97" s="2">
        <v>91.357147636394402</v>
      </c>
      <c r="U97" s="2">
        <v>108.55759781527</v>
      </c>
      <c r="X97" s="3">
        <v>43969</v>
      </c>
      <c r="Y97">
        <v>78.507559380000004</v>
      </c>
      <c r="Z97">
        <v>184.7893176</v>
      </c>
      <c r="AA97">
        <v>121.2032384</v>
      </c>
      <c r="AB97">
        <v>69.246935250000007</v>
      </c>
      <c r="AC97">
        <v>174.4042153</v>
      </c>
      <c r="AD97">
        <v>54.039075859999997</v>
      </c>
      <c r="AE97">
        <v>87.229902539999998</v>
      </c>
      <c r="AF97">
        <v>69.22286192</v>
      </c>
      <c r="AG97">
        <v>292.879929</v>
      </c>
      <c r="AH97">
        <v>89.421178119999993</v>
      </c>
      <c r="AI97">
        <v>271.73487349999999</v>
      </c>
      <c r="AJ97">
        <v>189.16535870000001</v>
      </c>
      <c r="AK97">
        <v>22.595777909999999</v>
      </c>
      <c r="AL97">
        <v>244.49066389999999</v>
      </c>
      <c r="AM97">
        <v>285.54426180000002</v>
      </c>
      <c r="AN97">
        <v>76.007692680000005</v>
      </c>
      <c r="AO97">
        <v>91.409365640000004</v>
      </c>
      <c r="AP97">
        <v>158.05664640000001</v>
      </c>
      <c r="AQ97">
        <v>95.420774809999998</v>
      </c>
      <c r="AR97">
        <v>113.98001739999999</v>
      </c>
      <c r="AT97" s="1"/>
      <c r="AU97" s="1">
        <v>43966</v>
      </c>
      <c r="AV97" s="2">
        <v>76.927498</v>
      </c>
      <c r="AW97" s="2">
        <v>183.16000399999999</v>
      </c>
      <c r="AX97" s="2">
        <v>120.488998</v>
      </c>
      <c r="AY97" s="2">
        <v>68.653000000000006</v>
      </c>
      <c r="AZ97" s="2">
        <v>169.25</v>
      </c>
      <c r="BA97" s="2">
        <v>53.277999999999999</v>
      </c>
      <c r="BB97" s="2">
        <v>84.907500999999996</v>
      </c>
      <c r="BC97" s="2">
        <v>68.659499999999994</v>
      </c>
      <c r="BD97" s="2">
        <v>290.959991</v>
      </c>
      <c r="BE97" s="2">
        <v>85.900002000000001</v>
      </c>
      <c r="BF97" s="2">
        <v>260.41000400000001</v>
      </c>
      <c r="BG97" s="2">
        <v>183.490005</v>
      </c>
      <c r="BH97" s="2">
        <v>21.440000999999999</v>
      </c>
      <c r="BI97" s="2">
        <v>239.33000200000001</v>
      </c>
      <c r="BJ97" s="2">
        <v>278.94000199999999</v>
      </c>
      <c r="BK97" s="2">
        <v>76.125953999999993</v>
      </c>
      <c r="BL97" s="2">
        <v>90.709998999999996</v>
      </c>
      <c r="BM97" s="2">
        <v>159.229996</v>
      </c>
      <c r="BN97" s="2">
        <v>91.029999000000004</v>
      </c>
      <c r="BO97" s="2">
        <v>107.91999800000001</v>
      </c>
    </row>
    <row r="98" spans="1:67" x14ac:dyDescent="0.35">
      <c r="A98" s="1">
        <v>43970</v>
      </c>
      <c r="B98" s="2">
        <v>78.692029883077097</v>
      </c>
      <c r="C98" s="2">
        <v>185.73812349352801</v>
      </c>
      <c r="D98" s="2">
        <v>121.487388076885</v>
      </c>
      <c r="E98" s="2">
        <v>69.329061837337207</v>
      </c>
      <c r="F98" s="2">
        <v>175.17198906896999</v>
      </c>
      <c r="G98" s="2">
        <v>54.470295322593401</v>
      </c>
      <c r="H98" s="2">
        <v>87.870745548608397</v>
      </c>
      <c r="I98" s="2">
        <v>69.205002092842193</v>
      </c>
      <c r="J98" s="2">
        <v>293.04487023322503</v>
      </c>
      <c r="K98" s="2">
        <v>90.454595311820697</v>
      </c>
      <c r="L98" s="2">
        <v>272.79748438838402</v>
      </c>
      <c r="M98" s="2">
        <v>189.992441379186</v>
      </c>
      <c r="N98" s="2">
        <v>22.992468795935999</v>
      </c>
      <c r="O98" s="2">
        <v>244.98208587000099</v>
      </c>
      <c r="P98" s="2">
        <v>288.81777147613298</v>
      </c>
      <c r="Q98" s="2">
        <v>76.136913927095094</v>
      </c>
      <c r="R98" s="2">
        <v>91.1998993990928</v>
      </c>
      <c r="S98" s="2">
        <v>157.81786186793801</v>
      </c>
      <c r="T98" s="2">
        <v>96.895975775093902</v>
      </c>
      <c r="U98" s="2">
        <v>116.08548975744201</v>
      </c>
      <c r="X98" s="3">
        <v>43970</v>
      </c>
      <c r="Y98">
        <v>78.408618070000003</v>
      </c>
      <c r="Z98">
        <v>183.68132209999999</v>
      </c>
      <c r="AA98">
        <v>122.33227840000001</v>
      </c>
      <c r="AB98">
        <v>68.699218310000006</v>
      </c>
      <c r="AC98">
        <v>172.80948330000001</v>
      </c>
      <c r="AD98">
        <v>53.936932229999996</v>
      </c>
      <c r="AE98">
        <v>88.146919879999999</v>
      </c>
      <c r="AF98">
        <v>68.670566010000002</v>
      </c>
      <c r="AG98">
        <v>289.75968349999999</v>
      </c>
      <c r="AH98">
        <v>88.890840330000003</v>
      </c>
      <c r="AI98">
        <v>272.09481629999999</v>
      </c>
      <c r="AJ98">
        <v>189.39993659999999</v>
      </c>
      <c r="AK98">
        <v>22.258014469999999</v>
      </c>
      <c r="AL98">
        <v>239.54444040000001</v>
      </c>
      <c r="AM98">
        <v>290.64715159999997</v>
      </c>
      <c r="AN98">
        <v>74.382616060000004</v>
      </c>
      <c r="AO98">
        <v>91.070625719999995</v>
      </c>
      <c r="AP98">
        <v>156.7942458</v>
      </c>
      <c r="AQ98">
        <v>96.476846050000006</v>
      </c>
      <c r="AR98">
        <v>112.7022551</v>
      </c>
      <c r="AT98" s="1"/>
      <c r="AU98" s="1">
        <v>43969</v>
      </c>
      <c r="AV98" s="2">
        <v>78.739998</v>
      </c>
      <c r="AW98" s="2">
        <v>184.91000399999999</v>
      </c>
      <c r="AX98" s="2">
        <v>121.31300400000001</v>
      </c>
      <c r="AY98" s="2">
        <v>69.259003000000007</v>
      </c>
      <c r="AZ98" s="2">
        <v>175.46000699999999</v>
      </c>
      <c r="BA98" s="2">
        <v>54.242001000000002</v>
      </c>
      <c r="BB98" s="2">
        <v>87.502502000000007</v>
      </c>
      <c r="BC98" s="2">
        <v>69.196999000000005</v>
      </c>
      <c r="BD98" s="2">
        <v>293.35998499999999</v>
      </c>
      <c r="BE98" s="2">
        <v>90.449996999999996</v>
      </c>
      <c r="BF98" s="2">
        <v>273.52999899999998</v>
      </c>
      <c r="BG98" s="2">
        <v>191.38000500000001</v>
      </c>
      <c r="BH98" s="2">
        <v>22.93</v>
      </c>
      <c r="BI98" s="2">
        <v>245.35000600000001</v>
      </c>
      <c r="BJ98" s="2">
        <v>289.89999399999999</v>
      </c>
      <c r="BK98" s="2">
        <v>76.068702999999999</v>
      </c>
      <c r="BL98" s="2">
        <v>91.470000999999996</v>
      </c>
      <c r="BM98" s="2">
        <v>157.96000699999999</v>
      </c>
      <c r="BN98" s="2">
        <v>96.099997999999999</v>
      </c>
      <c r="BO98" s="2">
        <v>115.019997</v>
      </c>
    </row>
    <row r="99" spans="1:67" x14ac:dyDescent="0.35">
      <c r="A99" s="1">
        <v>43971</v>
      </c>
      <c r="B99" s="2">
        <v>77.845574540176798</v>
      </c>
      <c r="C99" s="2">
        <v>184.37659767116199</v>
      </c>
      <c r="D99" s="2">
        <v>122.368020574401</v>
      </c>
      <c r="E99" s="2">
        <v>68.743048915220001</v>
      </c>
      <c r="F99" s="2">
        <v>172.89080854740899</v>
      </c>
      <c r="G99" s="2">
        <v>54.121522084689502</v>
      </c>
      <c r="H99" s="2">
        <v>88.448160110017</v>
      </c>
      <c r="I99" s="2">
        <v>68.628013022697402</v>
      </c>
      <c r="J99" s="2">
        <v>289.02841995045998</v>
      </c>
      <c r="K99" s="2">
        <v>88.575486136094597</v>
      </c>
      <c r="L99" s="2">
        <v>273.44100528898298</v>
      </c>
      <c r="M99" s="2">
        <v>189.84344317712299</v>
      </c>
      <c r="N99" s="2">
        <v>22.151114862840402</v>
      </c>
      <c r="O99" s="2">
        <v>239.24926445978301</v>
      </c>
      <c r="P99" s="2">
        <v>290.07451746558598</v>
      </c>
      <c r="Q99" s="2">
        <v>73.9572713993919</v>
      </c>
      <c r="R99" s="2">
        <v>90.741849633636406</v>
      </c>
      <c r="S99" s="2">
        <v>156.784285966612</v>
      </c>
      <c r="T99" s="2">
        <v>97.046402918507198</v>
      </c>
      <c r="U99" s="2">
        <v>112.092314617006</v>
      </c>
      <c r="X99" s="3">
        <v>43971</v>
      </c>
      <c r="Y99">
        <v>79.60839052</v>
      </c>
      <c r="Z99">
        <v>185.49504039999999</v>
      </c>
      <c r="AA99">
        <v>124.5314396</v>
      </c>
      <c r="AB99">
        <v>70.298308919999997</v>
      </c>
      <c r="AC99">
        <v>175.44555819999999</v>
      </c>
      <c r="AD99">
        <v>54.311225260000001</v>
      </c>
      <c r="AE99">
        <v>89.576751380000005</v>
      </c>
      <c r="AF99">
        <v>70.281578769999996</v>
      </c>
      <c r="AG99">
        <v>288.21018400000003</v>
      </c>
      <c r="AH99">
        <v>91.151543529999998</v>
      </c>
      <c r="AI99">
        <v>277.575309</v>
      </c>
      <c r="AJ99">
        <v>192.7124566</v>
      </c>
      <c r="AK99">
        <v>22.805253069999999</v>
      </c>
      <c r="AL99">
        <v>238.39056020000001</v>
      </c>
      <c r="AM99">
        <v>296.4934897</v>
      </c>
      <c r="AN99">
        <v>73.430120270000003</v>
      </c>
      <c r="AO99">
        <v>91.155469030000006</v>
      </c>
      <c r="AP99">
        <v>153.4703083</v>
      </c>
      <c r="AQ99">
        <v>97.179291919999997</v>
      </c>
      <c r="AR99">
        <v>115.0209038</v>
      </c>
      <c r="AT99" s="1"/>
      <c r="AU99" s="1">
        <v>43970</v>
      </c>
      <c r="AV99" s="2">
        <v>78.285004000000001</v>
      </c>
      <c r="AW99" s="2">
        <v>183.63000500000001</v>
      </c>
      <c r="AX99" s="2">
        <v>122.466499</v>
      </c>
      <c r="AY99" s="2">
        <v>68.720000999999996</v>
      </c>
      <c r="AZ99" s="2">
        <v>172.490005</v>
      </c>
      <c r="BA99" s="2">
        <v>53.867331999999998</v>
      </c>
      <c r="BB99" s="2">
        <v>88.055000000000007</v>
      </c>
      <c r="BC99" s="2">
        <v>68.674248000000006</v>
      </c>
      <c r="BD99" s="2">
        <v>289.04998799999998</v>
      </c>
      <c r="BE99" s="2">
        <v>88.669998000000007</v>
      </c>
      <c r="BF99" s="2">
        <v>271.95001200000002</v>
      </c>
      <c r="BG99" s="2">
        <v>189.36000100000001</v>
      </c>
      <c r="BH99" s="2">
        <v>22.209999</v>
      </c>
      <c r="BI99" s="2">
        <v>238.10000600000001</v>
      </c>
      <c r="BJ99" s="2">
        <v>290.73001099999999</v>
      </c>
      <c r="BK99" s="2">
        <v>73.998092999999997</v>
      </c>
      <c r="BL99" s="2">
        <v>91.199996999999996</v>
      </c>
      <c r="BM99" s="2">
        <v>156.699997</v>
      </c>
      <c r="BN99" s="2">
        <v>96.43</v>
      </c>
      <c r="BO99" s="2">
        <v>112.08000199999999</v>
      </c>
    </row>
    <row r="100" spans="1:67" x14ac:dyDescent="0.35">
      <c r="A100" s="1">
        <v>43972</v>
      </c>
      <c r="B100" s="2">
        <v>80.651839185695096</v>
      </c>
      <c r="C100" s="2">
        <v>186.39539158003001</v>
      </c>
      <c r="D100" s="2">
        <v>124.899555007282</v>
      </c>
      <c r="E100" s="2">
        <v>71.151828053735997</v>
      </c>
      <c r="F100" s="2">
        <v>175.52862979619999</v>
      </c>
      <c r="G100" s="2">
        <v>54.665639390186399</v>
      </c>
      <c r="H100" s="2">
        <v>90.110916128757196</v>
      </c>
      <c r="I100" s="2">
        <v>70.667788752044004</v>
      </c>
      <c r="J100" s="2">
        <v>288.65652243213799</v>
      </c>
      <c r="K100" s="2">
        <v>91.544428542641498</v>
      </c>
      <c r="L100" s="2">
        <v>278.38621709685901</v>
      </c>
      <c r="M100" s="2">
        <v>193.21233654109</v>
      </c>
      <c r="N100" s="2">
        <v>22.876704087168001</v>
      </c>
      <c r="O100" s="2">
        <v>237.60371181811999</v>
      </c>
      <c r="P100" s="2">
        <v>298.090692475021</v>
      </c>
      <c r="Q100" s="2">
        <v>73.573076010568499</v>
      </c>
      <c r="R100" s="2">
        <v>91.640419919271693</v>
      </c>
      <c r="S100" s="2">
        <v>153.627047989087</v>
      </c>
      <c r="T100" s="2">
        <v>97.406294961121404</v>
      </c>
      <c r="U100" s="2">
        <v>115.48455434939601</v>
      </c>
      <c r="X100" s="3">
        <v>43972</v>
      </c>
      <c r="Y100">
        <v>79.382214540000007</v>
      </c>
      <c r="Z100">
        <v>183.39507599999999</v>
      </c>
      <c r="AA100">
        <v>122.8273614</v>
      </c>
      <c r="AB100">
        <v>70.246637759999999</v>
      </c>
      <c r="AC100">
        <v>175.1752874</v>
      </c>
      <c r="AD100">
        <v>55.018498010000002</v>
      </c>
      <c r="AE100">
        <v>87.807020499999993</v>
      </c>
      <c r="AF100">
        <v>70.098404400000007</v>
      </c>
      <c r="AG100">
        <v>287.13137819999997</v>
      </c>
      <c r="AH100">
        <v>90.311553910000001</v>
      </c>
      <c r="AI100">
        <v>275.97832890000001</v>
      </c>
      <c r="AJ100">
        <v>190.73971750000001</v>
      </c>
      <c r="AK100">
        <v>22.88452195</v>
      </c>
      <c r="AL100">
        <v>240.46900579999999</v>
      </c>
      <c r="AM100">
        <v>295.12275440000002</v>
      </c>
      <c r="AN100">
        <v>73.076402430000002</v>
      </c>
      <c r="AO100">
        <v>92.741110289999995</v>
      </c>
      <c r="AP100">
        <v>152.29267200000001</v>
      </c>
      <c r="AQ100">
        <v>97.317951379999997</v>
      </c>
      <c r="AR100">
        <v>114.3940602</v>
      </c>
      <c r="AT100" s="1"/>
      <c r="AU100" s="1">
        <v>43971</v>
      </c>
      <c r="AV100" s="2">
        <v>79.807502999999997</v>
      </c>
      <c r="AW100" s="2">
        <v>185.66000399999999</v>
      </c>
      <c r="AX100" s="2">
        <v>124.897003</v>
      </c>
      <c r="AY100" s="2">
        <v>70.457999999999998</v>
      </c>
      <c r="AZ100" s="2">
        <v>176.020004</v>
      </c>
      <c r="BA100" s="2">
        <v>54.370666999999997</v>
      </c>
      <c r="BB100" s="2">
        <v>89.699996999999996</v>
      </c>
      <c r="BC100" s="2">
        <v>70.335999000000001</v>
      </c>
      <c r="BD100" s="2">
        <v>287.98998999999998</v>
      </c>
      <c r="BE100" s="2">
        <v>91.330001999999993</v>
      </c>
      <c r="BF100" s="2">
        <v>278.67999300000002</v>
      </c>
      <c r="BG100" s="2">
        <v>193.86000100000001</v>
      </c>
      <c r="BH100" s="2">
        <v>22.91</v>
      </c>
      <c r="BI100" s="2">
        <v>238.19000199999999</v>
      </c>
      <c r="BJ100" s="2">
        <v>298.79998799999998</v>
      </c>
      <c r="BK100" s="2">
        <v>73.368324000000001</v>
      </c>
      <c r="BL100" s="2">
        <v>91.190002000000007</v>
      </c>
      <c r="BM100" s="2">
        <v>153.13000500000001</v>
      </c>
      <c r="BN100" s="2">
        <v>97.18</v>
      </c>
      <c r="BO100" s="2">
        <v>115.69000200000001</v>
      </c>
    </row>
    <row r="101" spans="1:67" x14ac:dyDescent="0.35">
      <c r="A101" s="1">
        <v>43973</v>
      </c>
      <c r="B101" s="2">
        <v>79.028146417311405</v>
      </c>
      <c r="C101" s="2">
        <v>184.277291184044</v>
      </c>
      <c r="D101" s="2">
        <v>122.604614094667</v>
      </c>
      <c r="E101" s="2">
        <v>70.311496449434998</v>
      </c>
      <c r="F101" s="2">
        <v>174.70123699984401</v>
      </c>
      <c r="G101" s="2">
        <v>55.448166529107397</v>
      </c>
      <c r="H101" s="2">
        <v>88.002908880960106</v>
      </c>
      <c r="I101" s="2">
        <v>70.112329204480204</v>
      </c>
      <c r="J101" s="2">
        <v>285.449501636636</v>
      </c>
      <c r="K101" s="2">
        <v>89.672147184793602</v>
      </c>
      <c r="L101" s="2">
        <v>275.51132898732499</v>
      </c>
      <c r="M101" s="2">
        <v>191.36730276329399</v>
      </c>
      <c r="N101" s="2">
        <v>22.638350323378599</v>
      </c>
      <c r="O101" s="2">
        <v>240.62918421131101</v>
      </c>
      <c r="P101" s="2">
        <v>294.14756882782001</v>
      </c>
      <c r="Q101" s="2">
        <v>72.922733182836893</v>
      </c>
      <c r="R101" s="2">
        <v>92.1926417210463</v>
      </c>
      <c r="S101" s="2">
        <v>152.806073541015</v>
      </c>
      <c r="T101" s="2">
        <v>96.568934101796401</v>
      </c>
      <c r="U101" s="2">
        <v>114.20693743282401</v>
      </c>
      <c r="X101" s="3">
        <v>43973</v>
      </c>
      <c r="Y101">
        <v>79.686984280000004</v>
      </c>
      <c r="Z101">
        <v>183.48785029999999</v>
      </c>
      <c r="AA101">
        <v>121.9032163</v>
      </c>
      <c r="AB101">
        <v>70.709523649999994</v>
      </c>
      <c r="AC101">
        <v>175.06473109999999</v>
      </c>
      <c r="AD101">
        <v>54.598787739999999</v>
      </c>
      <c r="AE101">
        <v>90.003203740000004</v>
      </c>
      <c r="AF101">
        <v>70.593396290000001</v>
      </c>
      <c r="AG101">
        <v>289.27144179999999</v>
      </c>
      <c r="AH101">
        <v>89.479512549999995</v>
      </c>
      <c r="AI101">
        <v>276.81087359999998</v>
      </c>
      <c r="AJ101">
        <v>190.9133736</v>
      </c>
      <c r="AK101">
        <v>22.670586159999999</v>
      </c>
      <c r="AL101">
        <v>241.9367407</v>
      </c>
      <c r="AM101">
        <v>294.86186650000002</v>
      </c>
      <c r="AN101">
        <v>72.815742940000007</v>
      </c>
      <c r="AO101">
        <v>92.019790630000003</v>
      </c>
      <c r="AP101">
        <v>151.22329010000001</v>
      </c>
      <c r="AQ101">
        <v>96.687457460000005</v>
      </c>
      <c r="AR101">
        <v>112.7929487</v>
      </c>
      <c r="AT101" s="1"/>
      <c r="AU101" s="1">
        <v>43972</v>
      </c>
      <c r="AV101" s="2">
        <v>79.212502000000001</v>
      </c>
      <c r="AW101" s="2">
        <v>183.429993</v>
      </c>
      <c r="AX101" s="2">
        <v>122.33699799999999</v>
      </c>
      <c r="AY101" s="2">
        <v>70.337502000000001</v>
      </c>
      <c r="AZ101" s="2">
        <v>174.94000199999999</v>
      </c>
      <c r="BA101" s="2">
        <v>55.173332000000002</v>
      </c>
      <c r="BB101" s="2">
        <v>87.752502000000007</v>
      </c>
      <c r="BC101" s="2">
        <v>70.139999000000003</v>
      </c>
      <c r="BD101" s="2">
        <v>286.91000400000001</v>
      </c>
      <c r="BE101" s="2">
        <v>90.169998000000007</v>
      </c>
      <c r="BF101" s="2">
        <v>274.79998799999998</v>
      </c>
      <c r="BG101" s="2">
        <v>190.61999499999999</v>
      </c>
      <c r="BH101" s="2">
        <v>22.9</v>
      </c>
      <c r="BI101" s="2">
        <v>240.88000500000001</v>
      </c>
      <c r="BJ101" s="2">
        <v>294.26001000000002</v>
      </c>
      <c r="BK101" s="2">
        <v>73.043892</v>
      </c>
      <c r="BL101" s="2">
        <v>93.019997000000004</v>
      </c>
      <c r="BM101" s="2">
        <v>152.279999</v>
      </c>
      <c r="BN101" s="2">
        <v>97.309997999999993</v>
      </c>
      <c r="BO101" s="2">
        <v>114.05999799999999</v>
      </c>
    </row>
    <row r="102" spans="1:67" x14ac:dyDescent="0.35">
      <c r="A102" s="1">
        <v>43977</v>
      </c>
      <c r="B102" s="2">
        <v>79.644167890294</v>
      </c>
      <c r="C102" s="2">
        <v>184.16184232606901</v>
      </c>
      <c r="D102" s="2">
        <v>121.71181672263501</v>
      </c>
      <c r="E102" s="2">
        <v>70.718074577197299</v>
      </c>
      <c r="F102" s="2">
        <v>175.33823131929401</v>
      </c>
      <c r="G102" s="2">
        <v>54.671321491937697</v>
      </c>
      <c r="H102" s="2">
        <v>90.039814724296804</v>
      </c>
      <c r="I102" s="2">
        <v>70.731462227126499</v>
      </c>
      <c r="J102" s="2">
        <v>291.47995828956101</v>
      </c>
      <c r="K102" s="2">
        <v>90.140732680580797</v>
      </c>
      <c r="L102" s="2">
        <v>277.33570861426301</v>
      </c>
      <c r="M102" s="2">
        <v>190.66867756702999</v>
      </c>
      <c r="N102" s="2">
        <v>22.8585678937871</v>
      </c>
      <c r="O102" s="2">
        <v>242.91749602767999</v>
      </c>
      <c r="P102" s="2">
        <v>295.22869611629199</v>
      </c>
      <c r="Q102" s="2">
        <v>73.146393876648304</v>
      </c>
      <c r="R102" s="2">
        <v>92.501055431551094</v>
      </c>
      <c r="S102" s="2">
        <v>151.46313663429899</v>
      </c>
      <c r="T102" s="2">
        <v>96.644086234129105</v>
      </c>
      <c r="U102" s="2">
        <v>111.902011412232</v>
      </c>
      <c r="X102" s="3">
        <v>43977</v>
      </c>
      <c r="Y102">
        <v>79.332985690000001</v>
      </c>
      <c r="Z102">
        <v>181.55075489999999</v>
      </c>
      <c r="AA102">
        <v>121.1932426</v>
      </c>
      <c r="AB102">
        <v>71.111902180000001</v>
      </c>
      <c r="AC102">
        <v>179.4183074</v>
      </c>
      <c r="AD102">
        <v>54.598412279999998</v>
      </c>
      <c r="AE102">
        <v>87.338895960000002</v>
      </c>
      <c r="AF102">
        <v>70.927539780000004</v>
      </c>
      <c r="AG102">
        <v>293.79453139999998</v>
      </c>
      <c r="AH102">
        <v>93.440339890000004</v>
      </c>
      <c r="AI102">
        <v>281.1901244</v>
      </c>
      <c r="AJ102">
        <v>192.6379579</v>
      </c>
      <c r="AK102">
        <v>23.869074999999999</v>
      </c>
      <c r="AL102">
        <v>242.62918529999999</v>
      </c>
      <c r="AM102">
        <v>300.79924890000001</v>
      </c>
      <c r="AN102">
        <v>73.595605610000007</v>
      </c>
      <c r="AO102">
        <v>90.605996709999999</v>
      </c>
      <c r="AP102">
        <v>148.2758896</v>
      </c>
      <c r="AQ102">
        <v>97.119263110000006</v>
      </c>
      <c r="AR102">
        <v>116.64262170000001</v>
      </c>
      <c r="AT102" s="1"/>
      <c r="AU102" s="1">
        <v>43973</v>
      </c>
      <c r="AV102" s="2">
        <v>79.722504000000001</v>
      </c>
      <c r="AW102" s="2">
        <v>183.509995</v>
      </c>
      <c r="AX102" s="2">
        <v>121.844002</v>
      </c>
      <c r="AY102" s="2">
        <v>70.662002999999999</v>
      </c>
      <c r="AZ102" s="2">
        <v>174.929993</v>
      </c>
      <c r="BA102" s="2">
        <v>54.458668000000003</v>
      </c>
      <c r="BB102" s="2">
        <v>90.262496999999996</v>
      </c>
      <c r="BC102" s="2">
        <v>70.521004000000005</v>
      </c>
      <c r="BD102" s="2">
        <v>289.94000199999999</v>
      </c>
      <c r="BE102" s="2">
        <v>89.470000999999996</v>
      </c>
      <c r="BF102" s="2">
        <v>276.64999399999999</v>
      </c>
      <c r="BG102" s="2">
        <v>190.86000100000001</v>
      </c>
      <c r="BH102" s="2">
        <v>22.66</v>
      </c>
      <c r="BI102" s="2">
        <v>241.88000500000001</v>
      </c>
      <c r="BJ102" s="2">
        <v>294.91000400000001</v>
      </c>
      <c r="BK102" s="2">
        <v>72.872139000000004</v>
      </c>
      <c r="BL102" s="2">
        <v>92.099997999999999</v>
      </c>
      <c r="BM102" s="2">
        <v>151.16000399999999</v>
      </c>
      <c r="BN102" s="2">
        <v>96.720000999999996</v>
      </c>
      <c r="BO102" s="2">
        <v>112.470001</v>
      </c>
    </row>
    <row r="103" spans="1:67" x14ac:dyDescent="0.35">
      <c r="A103" s="1">
        <v>43978</v>
      </c>
      <c r="B103" s="2">
        <v>79.331278650940703</v>
      </c>
      <c r="C103" s="2">
        <v>182.17021313493601</v>
      </c>
      <c r="D103" s="2">
        <v>121.258531878865</v>
      </c>
      <c r="E103" s="2">
        <v>71.107701483766206</v>
      </c>
      <c r="F103" s="2">
        <v>178.89070820268401</v>
      </c>
      <c r="G103" s="2">
        <v>54.852542847903202</v>
      </c>
      <c r="H103" s="2">
        <v>87.379225052338299</v>
      </c>
      <c r="I103" s="2">
        <v>70.831126654435806</v>
      </c>
      <c r="J103" s="2">
        <v>293.512557623931</v>
      </c>
      <c r="K103" s="2">
        <v>94.355088943459705</v>
      </c>
      <c r="L103" s="2">
        <v>280.33302704425898</v>
      </c>
      <c r="M103" s="2">
        <v>192.95894598583001</v>
      </c>
      <c r="N103" s="2">
        <v>23.886729548734799</v>
      </c>
      <c r="O103" s="2">
        <v>241.53933486386401</v>
      </c>
      <c r="P103" s="2">
        <v>302.60226611391801</v>
      </c>
      <c r="Q103" s="2">
        <v>73.572675226343705</v>
      </c>
      <c r="R103" s="2">
        <v>91.0038216049293</v>
      </c>
      <c r="S103" s="2">
        <v>148.073808167799</v>
      </c>
      <c r="T103" s="2">
        <v>96.256488677694804</v>
      </c>
      <c r="U103" s="2">
        <v>116.282711684397</v>
      </c>
      <c r="X103" s="3">
        <v>43978</v>
      </c>
      <c r="Y103">
        <v>79.519334079999993</v>
      </c>
      <c r="Z103">
        <v>181.89275520000001</v>
      </c>
      <c r="AA103">
        <v>120.5874276</v>
      </c>
      <c r="AB103">
        <v>70.930575970000007</v>
      </c>
      <c r="AC103">
        <v>184.8449162</v>
      </c>
      <c r="AD103">
        <v>54.7060393</v>
      </c>
      <c r="AE103">
        <v>85.30536334</v>
      </c>
      <c r="AF103">
        <v>70.909011410000005</v>
      </c>
      <c r="AG103">
        <v>301.9289215</v>
      </c>
      <c r="AH103">
        <v>99.630016339999997</v>
      </c>
      <c r="AI103">
        <v>286.7247203</v>
      </c>
      <c r="AJ103">
        <v>192.72557069999999</v>
      </c>
      <c r="AK103">
        <v>25.51769432</v>
      </c>
      <c r="AL103">
        <v>246.60049119999999</v>
      </c>
      <c r="AM103">
        <v>300.49669360000001</v>
      </c>
      <c r="AN103">
        <v>74.011421560000002</v>
      </c>
      <c r="AO103">
        <v>89.897272749999999</v>
      </c>
      <c r="AP103">
        <v>145.95708669999999</v>
      </c>
      <c r="AQ103">
        <v>99.285797959999996</v>
      </c>
      <c r="AR103">
        <v>121.64929720000001</v>
      </c>
      <c r="AT103" s="1"/>
      <c r="AU103" s="1">
        <v>43977</v>
      </c>
      <c r="AV103" s="2">
        <v>79.182502999999997</v>
      </c>
      <c r="AW103" s="2">
        <v>181.570007</v>
      </c>
      <c r="AX103" s="2">
        <v>121.093002</v>
      </c>
      <c r="AY103" s="2">
        <v>71.068496999999994</v>
      </c>
      <c r="AZ103" s="2">
        <v>180.33999600000001</v>
      </c>
      <c r="BA103" s="2">
        <v>54.591330999999997</v>
      </c>
      <c r="BB103" s="2">
        <v>87.177498</v>
      </c>
      <c r="BC103" s="2">
        <v>70.850998000000004</v>
      </c>
      <c r="BD103" s="2">
        <v>294.89001500000001</v>
      </c>
      <c r="BE103" s="2">
        <v>95.82</v>
      </c>
      <c r="BF103" s="2">
        <v>282.01998900000001</v>
      </c>
      <c r="BG103" s="2">
        <v>193.220001</v>
      </c>
      <c r="BH103" s="2">
        <v>24.280000999999999</v>
      </c>
      <c r="BI103" s="2">
        <v>242.479996</v>
      </c>
      <c r="BJ103" s="2">
        <v>303.32998700000002</v>
      </c>
      <c r="BK103" s="2">
        <v>73.721374999999995</v>
      </c>
      <c r="BL103" s="2">
        <v>90.709998999999996</v>
      </c>
      <c r="BM103" s="2">
        <v>147.96000699999999</v>
      </c>
      <c r="BN103" s="2">
        <v>97.07</v>
      </c>
      <c r="BO103" s="2">
        <v>117.410004</v>
      </c>
    </row>
    <row r="104" spans="1:67" x14ac:dyDescent="0.35">
      <c r="A104" s="1">
        <v>43979</v>
      </c>
      <c r="B104" s="2">
        <v>79.684296686076607</v>
      </c>
      <c r="C104" s="2">
        <v>182.35787344991201</v>
      </c>
      <c r="D104" s="2">
        <v>120.75283000643201</v>
      </c>
      <c r="E104" s="2">
        <v>71.018760136321603</v>
      </c>
      <c r="F104" s="2">
        <v>186.07474119028299</v>
      </c>
      <c r="G104" s="2">
        <v>54.879316291886603</v>
      </c>
      <c r="H104" s="2">
        <v>85.351765342805095</v>
      </c>
      <c r="I104" s="2">
        <v>70.966407192646798</v>
      </c>
      <c r="J104" s="2">
        <v>305.03459751794401</v>
      </c>
      <c r="K104" s="2">
        <v>101.74813125061</v>
      </c>
      <c r="L104" s="2">
        <v>289.67343195637301</v>
      </c>
      <c r="M104" s="2">
        <v>193.055528952603</v>
      </c>
      <c r="N104" s="2">
        <v>26.259387858950301</v>
      </c>
      <c r="O104" s="2">
        <v>248.06431686881501</v>
      </c>
      <c r="P104" s="2">
        <v>299.82125902887901</v>
      </c>
      <c r="Q104" s="2">
        <v>74.283609887759795</v>
      </c>
      <c r="R104" s="2">
        <v>90.729366143621206</v>
      </c>
      <c r="S104" s="2">
        <v>145.42468045622499</v>
      </c>
      <c r="T104" s="2">
        <v>100.157679810273</v>
      </c>
      <c r="U104" s="2">
        <v>123.33145495363399</v>
      </c>
      <c r="X104" s="3">
        <v>43979</v>
      </c>
      <c r="Y104">
        <v>79.610030080000001</v>
      </c>
      <c r="Z104">
        <v>181.32863499999999</v>
      </c>
      <c r="AA104">
        <v>120.1100545</v>
      </c>
      <c r="AB104">
        <v>70.820271570000003</v>
      </c>
      <c r="AC104">
        <v>185.26436430000001</v>
      </c>
      <c r="AD104">
        <v>53.898034019999997</v>
      </c>
      <c r="AE104">
        <v>84.851360330000006</v>
      </c>
      <c r="AF104">
        <v>70.80636346</v>
      </c>
      <c r="AG104">
        <v>303.9598416</v>
      </c>
      <c r="AH104">
        <v>100.064656</v>
      </c>
      <c r="AI104">
        <v>284.50132009999999</v>
      </c>
      <c r="AJ104">
        <v>193.924825</v>
      </c>
      <c r="AK104">
        <v>24.92268206</v>
      </c>
      <c r="AL104">
        <v>245.6183992</v>
      </c>
      <c r="AM104">
        <v>301.82564029999998</v>
      </c>
      <c r="AN104">
        <v>75.133053349999997</v>
      </c>
      <c r="AO104">
        <v>90.019273179999999</v>
      </c>
      <c r="AP104">
        <v>149.83701120000001</v>
      </c>
      <c r="AQ104">
        <v>99.721012709999997</v>
      </c>
      <c r="AR104">
        <v>121.08850030000001</v>
      </c>
      <c r="AT104" s="1"/>
      <c r="AU104" s="1">
        <v>43978</v>
      </c>
      <c r="AV104" s="2">
        <v>79.527495999999999</v>
      </c>
      <c r="AW104" s="2">
        <v>181.80999800000001</v>
      </c>
      <c r="AX104" s="2">
        <v>120.51950100000001</v>
      </c>
      <c r="AY104" s="2">
        <v>71.013999999999996</v>
      </c>
      <c r="AZ104" s="2">
        <v>185.770004</v>
      </c>
      <c r="BA104" s="2">
        <v>54.681998999999998</v>
      </c>
      <c r="BB104" s="2">
        <v>85.252502000000007</v>
      </c>
      <c r="BC104" s="2">
        <v>70.891998000000001</v>
      </c>
      <c r="BD104" s="2">
        <v>303.76998900000001</v>
      </c>
      <c r="BE104" s="2">
        <v>101.370003</v>
      </c>
      <c r="BF104" s="2">
        <v>287.58999599999999</v>
      </c>
      <c r="BG104" s="2">
        <v>192.820007</v>
      </c>
      <c r="BH104" s="2">
        <v>25.98</v>
      </c>
      <c r="BI104" s="2">
        <v>247.36000100000001</v>
      </c>
      <c r="BJ104" s="2">
        <v>299.76998900000001</v>
      </c>
      <c r="BK104" s="2">
        <v>73.998092999999997</v>
      </c>
      <c r="BL104" s="2">
        <v>89.980002999999996</v>
      </c>
      <c r="BM104" s="2">
        <v>145.699997</v>
      </c>
      <c r="BN104" s="2">
        <v>99.620002999999997</v>
      </c>
      <c r="BO104" s="2">
        <v>122.41999800000001</v>
      </c>
    </row>
    <row r="105" spans="1:67" x14ac:dyDescent="0.35">
      <c r="A105" s="1">
        <v>43980</v>
      </c>
      <c r="B105" s="2">
        <v>79.134273246385305</v>
      </c>
      <c r="C105" s="2">
        <v>181.56196315090699</v>
      </c>
      <c r="D105" s="2">
        <v>120.072218948093</v>
      </c>
      <c r="E105" s="2">
        <v>70.817392345110903</v>
      </c>
      <c r="F105" s="2">
        <v>184.64785433002299</v>
      </c>
      <c r="G105" s="2">
        <v>53.910346274802798</v>
      </c>
      <c r="H105" s="2">
        <v>84.810622295199394</v>
      </c>
      <c r="I105" s="2">
        <v>70.710149252266902</v>
      </c>
      <c r="J105" s="2">
        <v>303.793281691711</v>
      </c>
      <c r="K105" s="2">
        <v>100.100156491936</v>
      </c>
      <c r="L105" s="2">
        <v>282.13605686209303</v>
      </c>
      <c r="M105" s="2">
        <v>194.168938915788</v>
      </c>
      <c r="N105" s="2">
        <v>24.944276473547401</v>
      </c>
      <c r="O105" s="2">
        <v>244.97748534974099</v>
      </c>
      <c r="P105" s="2">
        <v>302.38873497315399</v>
      </c>
      <c r="Q105" s="2">
        <v>75.296185504183498</v>
      </c>
      <c r="R105" s="2">
        <v>89.948442912308494</v>
      </c>
      <c r="S105" s="2">
        <v>150.73442884548101</v>
      </c>
      <c r="T105" s="2">
        <v>99.7058129209653</v>
      </c>
      <c r="U105" s="2">
        <v>120.780022391031</v>
      </c>
      <c r="X105" s="3">
        <v>43980</v>
      </c>
      <c r="Y105">
        <v>79.495051480000001</v>
      </c>
      <c r="Z105">
        <v>183.11173249999999</v>
      </c>
      <c r="AA105">
        <v>121.8370626</v>
      </c>
      <c r="AB105">
        <v>71.622268629999994</v>
      </c>
      <c r="AC105">
        <v>185.7402993</v>
      </c>
      <c r="AD105">
        <v>55.263580769999997</v>
      </c>
      <c r="AE105">
        <v>88.246315589999995</v>
      </c>
      <c r="AF105">
        <v>71.452694260000001</v>
      </c>
      <c r="AG105">
        <v>304.82064580000002</v>
      </c>
      <c r="AH105">
        <v>97.568841640000002</v>
      </c>
      <c r="AI105">
        <v>289.88157819999998</v>
      </c>
      <c r="AJ105">
        <v>195.07796379999999</v>
      </c>
      <c r="AK105">
        <v>24.167241870000002</v>
      </c>
      <c r="AL105">
        <v>247.97766920000001</v>
      </c>
      <c r="AM105">
        <v>301.140018</v>
      </c>
      <c r="AN105">
        <v>76.67990331</v>
      </c>
      <c r="AO105">
        <v>92.219311669999996</v>
      </c>
      <c r="AP105">
        <v>152.8821925</v>
      </c>
      <c r="AQ105">
        <v>99.6786539</v>
      </c>
      <c r="AR105">
        <v>120.296097</v>
      </c>
      <c r="AT105" s="1"/>
      <c r="AU105" s="1">
        <v>43979</v>
      </c>
      <c r="AV105" s="2">
        <v>79.5625</v>
      </c>
      <c r="AW105" s="2">
        <v>181.39999399999999</v>
      </c>
      <c r="AX105" s="2">
        <v>120.05500000000001</v>
      </c>
      <c r="AY105" s="2">
        <v>70.912002999999999</v>
      </c>
      <c r="AZ105" s="2">
        <v>185.10000600000001</v>
      </c>
      <c r="BA105" s="2">
        <v>53.720669000000001</v>
      </c>
      <c r="BB105" s="2">
        <v>84.870002999999997</v>
      </c>
      <c r="BC105" s="2">
        <v>70.836501999999996</v>
      </c>
      <c r="BD105" s="2">
        <v>303.97000100000002</v>
      </c>
      <c r="BE105" s="2">
        <v>99.860000999999997</v>
      </c>
      <c r="BF105" s="2">
        <v>283.14001500000001</v>
      </c>
      <c r="BG105" s="2">
        <v>194.259995</v>
      </c>
      <c r="BH105" s="2">
        <v>24.860001</v>
      </c>
      <c r="BI105" s="2">
        <v>245.13999899999999</v>
      </c>
      <c r="BJ105" s="2">
        <v>302.29998799999998</v>
      </c>
      <c r="BK105" s="2">
        <v>75.419846000000007</v>
      </c>
      <c r="BL105" s="2">
        <v>90.029999000000004</v>
      </c>
      <c r="BM105" s="2">
        <v>150.64999399999999</v>
      </c>
      <c r="BN105" s="2">
        <v>99.720000999999996</v>
      </c>
      <c r="BO105" s="2">
        <v>120.739998</v>
      </c>
    </row>
    <row r="106" spans="1:67" x14ac:dyDescent="0.35">
      <c r="A106" s="1">
        <v>43983</v>
      </c>
      <c r="B106" s="2">
        <v>80.003381720727006</v>
      </c>
      <c r="C106" s="2">
        <v>183.58165665688</v>
      </c>
      <c r="D106" s="2">
        <v>121.999540447181</v>
      </c>
      <c r="E106" s="2">
        <v>71.862379219297694</v>
      </c>
      <c r="F106" s="2">
        <v>186.00689493936699</v>
      </c>
      <c r="G106" s="2">
        <v>55.998987205324902</v>
      </c>
      <c r="H106" s="2">
        <v>88.699450351714106</v>
      </c>
      <c r="I106" s="2">
        <v>71.601157563751499</v>
      </c>
      <c r="J106" s="2">
        <v>304.55371094843099</v>
      </c>
      <c r="K106" s="2">
        <v>97.3399637226523</v>
      </c>
      <c r="L106" s="2">
        <v>291.97922319224199</v>
      </c>
      <c r="M106" s="2">
        <v>195.22947393807601</v>
      </c>
      <c r="N106" s="2">
        <v>24.254945019029499</v>
      </c>
      <c r="O106" s="2">
        <v>248.52296453964701</v>
      </c>
      <c r="P106" s="2">
        <v>301.11415013452603</v>
      </c>
      <c r="Q106" s="2">
        <v>77.026901781673104</v>
      </c>
      <c r="R106" s="2">
        <v>92.232199930552497</v>
      </c>
      <c r="S106" s="2">
        <v>153.30906605954101</v>
      </c>
      <c r="T106" s="2">
        <v>100.77080303894</v>
      </c>
      <c r="U106" s="2">
        <v>121.017030151743</v>
      </c>
      <c r="X106" s="3">
        <v>43983</v>
      </c>
      <c r="Y106">
        <v>80.333972450000005</v>
      </c>
      <c r="Z106">
        <v>182.7601526</v>
      </c>
      <c r="AA106">
        <v>123.39720199999999</v>
      </c>
      <c r="AB106">
        <v>71.707836950000001</v>
      </c>
      <c r="AC106">
        <v>184.09080180000001</v>
      </c>
      <c r="AD106">
        <v>58.695195529999999</v>
      </c>
      <c r="AE106">
        <v>88.037721329999997</v>
      </c>
      <c r="AF106">
        <v>71.669567499999999</v>
      </c>
      <c r="AG106">
        <v>305.85111660000001</v>
      </c>
      <c r="AH106">
        <v>98.545376930000003</v>
      </c>
      <c r="AI106">
        <v>290.05808339999999</v>
      </c>
      <c r="AJ106">
        <v>194.33896759999999</v>
      </c>
      <c r="AK106">
        <v>24.543801729999998</v>
      </c>
      <c r="AL106">
        <v>247.50733740000001</v>
      </c>
      <c r="AM106">
        <v>301.3676208</v>
      </c>
      <c r="AN106">
        <v>76.110552330000004</v>
      </c>
      <c r="AO106">
        <v>90.615543950000003</v>
      </c>
      <c r="AP106">
        <v>152.3722779</v>
      </c>
      <c r="AQ106">
        <v>99.207591089999994</v>
      </c>
      <c r="AR106">
        <v>120.5949562</v>
      </c>
      <c r="AT106" s="1"/>
      <c r="AU106" s="1">
        <v>43980</v>
      </c>
      <c r="AV106" s="2">
        <v>79.485000999999997</v>
      </c>
      <c r="AW106" s="2">
        <v>183.25</v>
      </c>
      <c r="AX106" s="2">
        <v>122.1185</v>
      </c>
      <c r="AY106" s="2">
        <v>71.676002999999994</v>
      </c>
      <c r="AZ106" s="2">
        <v>185.58000200000001</v>
      </c>
      <c r="BA106" s="2">
        <v>55.666668000000001</v>
      </c>
      <c r="BB106" s="2">
        <v>88.754997000000003</v>
      </c>
      <c r="BC106" s="2">
        <v>71.445999</v>
      </c>
      <c r="BD106" s="2">
        <v>304.85000600000001</v>
      </c>
      <c r="BE106" s="2">
        <v>97.309997999999993</v>
      </c>
      <c r="BF106" s="2">
        <v>291.26998900000001</v>
      </c>
      <c r="BG106" s="2">
        <v>195.240005</v>
      </c>
      <c r="BH106" s="2">
        <v>24.120000999999998</v>
      </c>
      <c r="BI106" s="2">
        <v>248.479996</v>
      </c>
      <c r="BJ106" s="2">
        <v>300.89001500000001</v>
      </c>
      <c r="BK106" s="2">
        <v>77.022902999999999</v>
      </c>
      <c r="BL106" s="2">
        <v>92.669998000000007</v>
      </c>
      <c r="BM106" s="2">
        <v>152.949997</v>
      </c>
      <c r="BN106" s="2">
        <v>99.709998999999996</v>
      </c>
      <c r="BO106" s="2">
        <v>120.129997</v>
      </c>
    </row>
    <row r="107" spans="1:67" x14ac:dyDescent="0.35">
      <c r="A107" s="1">
        <v>43984</v>
      </c>
      <c r="B107" s="2">
        <v>80.726726538320705</v>
      </c>
      <c r="C107" s="2">
        <v>182.76040963561201</v>
      </c>
      <c r="D107" s="2">
        <v>123.691981517711</v>
      </c>
      <c r="E107" s="2">
        <v>71.432642067374104</v>
      </c>
      <c r="F107" s="2">
        <v>183.72470521408701</v>
      </c>
      <c r="G107" s="2">
        <v>60.269527676484898</v>
      </c>
      <c r="H107" s="2">
        <v>88.045010299960197</v>
      </c>
      <c r="I107" s="2">
        <v>71.451240505701307</v>
      </c>
      <c r="J107" s="2">
        <v>305.39800889400698</v>
      </c>
      <c r="K107" s="2">
        <v>97.607706182335306</v>
      </c>
      <c r="L107" s="2">
        <v>289.81708080040102</v>
      </c>
      <c r="M107" s="2">
        <v>194.68247235945799</v>
      </c>
      <c r="N107" s="2">
        <v>24.342696161584801</v>
      </c>
      <c r="O107" s="2">
        <v>247.23936319688499</v>
      </c>
      <c r="P107" s="2">
        <v>301.71478672915401</v>
      </c>
      <c r="Q107" s="2">
        <v>75.992810476162205</v>
      </c>
      <c r="R107" s="2">
        <v>91.297516596026298</v>
      </c>
      <c r="S107" s="2">
        <v>152.476336088181</v>
      </c>
      <c r="T107" s="2">
        <v>99.324761317368299</v>
      </c>
      <c r="U107" s="2">
        <v>119.931187222346</v>
      </c>
      <c r="X107" s="3">
        <v>43984</v>
      </c>
      <c r="Y107">
        <v>80.822654999999997</v>
      </c>
      <c r="Z107">
        <v>184.7376581</v>
      </c>
      <c r="AA107">
        <v>123.5841568</v>
      </c>
      <c r="AB107">
        <v>72.162841150000006</v>
      </c>
      <c r="AC107">
        <v>185.6461491</v>
      </c>
      <c r="AD107">
        <v>58.972888079999997</v>
      </c>
      <c r="AE107">
        <v>88.343663050000004</v>
      </c>
      <c r="AF107">
        <v>72.034751479999997</v>
      </c>
      <c r="AG107">
        <v>306.3596733</v>
      </c>
      <c r="AH107">
        <v>98.966104049999998</v>
      </c>
      <c r="AI107">
        <v>296.68181490000001</v>
      </c>
      <c r="AJ107">
        <v>195.86642470000001</v>
      </c>
      <c r="AK107">
        <v>24.81427871</v>
      </c>
      <c r="AL107">
        <v>251.89871220000001</v>
      </c>
      <c r="AM107">
        <v>303.19064170000001</v>
      </c>
      <c r="AN107">
        <v>76.913838819999995</v>
      </c>
      <c r="AO107">
        <v>91.071482919999994</v>
      </c>
      <c r="AP107">
        <v>153.7787711</v>
      </c>
      <c r="AQ107">
        <v>100.91034980000001</v>
      </c>
      <c r="AR107">
        <v>122.81210129999999</v>
      </c>
      <c r="AT107" s="1"/>
      <c r="AU107" s="1">
        <v>43983</v>
      </c>
      <c r="AV107" s="2">
        <v>80.462502000000001</v>
      </c>
      <c r="AW107" s="2">
        <v>182.83000200000001</v>
      </c>
      <c r="AX107" s="2">
        <v>123.552002</v>
      </c>
      <c r="AY107" s="2">
        <v>71.743499999999997</v>
      </c>
      <c r="AZ107" s="2">
        <v>183.83999600000001</v>
      </c>
      <c r="BA107" s="2">
        <v>59.873333000000002</v>
      </c>
      <c r="BB107" s="2">
        <v>88.0625</v>
      </c>
      <c r="BC107" s="2">
        <v>71.591003000000001</v>
      </c>
      <c r="BD107" s="2">
        <v>305.92999300000002</v>
      </c>
      <c r="BE107" s="2">
        <v>98.599997999999999</v>
      </c>
      <c r="BF107" s="2">
        <v>289.98998999999998</v>
      </c>
      <c r="BG107" s="2">
        <v>194.35000600000001</v>
      </c>
      <c r="BH107" s="2">
        <v>24.610001</v>
      </c>
      <c r="BI107" s="2">
        <v>247.28999300000001</v>
      </c>
      <c r="BJ107" s="2">
        <v>301.39999399999999</v>
      </c>
      <c r="BK107" s="2">
        <v>75.916031000000004</v>
      </c>
      <c r="BL107" s="2">
        <v>90.699996999999996</v>
      </c>
      <c r="BM107" s="2">
        <v>152.449997</v>
      </c>
      <c r="BN107" s="2">
        <v>99.279999000000004</v>
      </c>
      <c r="BO107" s="2">
        <v>120.5</v>
      </c>
    </row>
    <row r="108" spans="1:67" x14ac:dyDescent="0.35">
      <c r="A108" s="1">
        <v>43985</v>
      </c>
      <c r="B108" s="2">
        <v>80.468181843559293</v>
      </c>
      <c r="C108" s="2">
        <v>185.013226103471</v>
      </c>
      <c r="D108" s="2">
        <v>123.743111748529</v>
      </c>
      <c r="E108" s="2">
        <v>72.291142905936695</v>
      </c>
      <c r="F108" s="2">
        <v>185.48794237375299</v>
      </c>
      <c r="G108" s="2">
        <v>59.052329656814102</v>
      </c>
      <c r="H108" s="2">
        <v>88.951781866014002</v>
      </c>
      <c r="I108" s="2">
        <v>72.096510516824594</v>
      </c>
      <c r="J108" s="2">
        <v>305.87962100188201</v>
      </c>
      <c r="K108" s="2">
        <v>99.265197591368604</v>
      </c>
      <c r="L108" s="2">
        <v>297.57927728882498</v>
      </c>
      <c r="M108" s="2">
        <v>196.169956782437</v>
      </c>
      <c r="N108" s="2">
        <v>24.9495867546885</v>
      </c>
      <c r="O108" s="2">
        <v>252.61306587043299</v>
      </c>
      <c r="P108" s="2">
        <v>303.656260883752</v>
      </c>
      <c r="Q108" s="2">
        <v>76.865852198698803</v>
      </c>
      <c r="R108" s="2">
        <v>90.985882700796196</v>
      </c>
      <c r="S108" s="2">
        <v>153.918682917224</v>
      </c>
      <c r="T108" s="2">
        <v>101.200849254958</v>
      </c>
      <c r="U108" s="2">
        <v>122.21819605390399</v>
      </c>
      <c r="X108" s="3">
        <v>43985</v>
      </c>
      <c r="Y108">
        <v>81.256071379999995</v>
      </c>
      <c r="Z108">
        <v>185.54875060000001</v>
      </c>
      <c r="AA108">
        <v>123.89748539999999</v>
      </c>
      <c r="AB108">
        <v>71.875095979999998</v>
      </c>
      <c r="AC108">
        <v>189.99029949999999</v>
      </c>
      <c r="AD108">
        <v>58.888017050000002</v>
      </c>
      <c r="AE108">
        <v>87.671321669999998</v>
      </c>
      <c r="AF108">
        <v>71.774156619999999</v>
      </c>
      <c r="AG108">
        <v>305.56443760000002</v>
      </c>
      <c r="AH108">
        <v>102.68887770000001</v>
      </c>
      <c r="AI108">
        <v>307.77238499999999</v>
      </c>
      <c r="AJ108">
        <v>196.867221</v>
      </c>
      <c r="AK108">
        <v>25.807419410000001</v>
      </c>
      <c r="AL108">
        <v>251.32737399999999</v>
      </c>
      <c r="AM108">
        <v>306.5220253</v>
      </c>
      <c r="AN108">
        <v>78.0956896</v>
      </c>
      <c r="AO108">
        <v>90.786851119999994</v>
      </c>
      <c r="AP108">
        <v>152.64102500000001</v>
      </c>
      <c r="AQ108">
        <v>103.32228139999999</v>
      </c>
      <c r="AR108">
        <v>126.39208790000001</v>
      </c>
      <c r="AT108" s="1"/>
      <c r="AU108" s="1">
        <v>43984</v>
      </c>
      <c r="AV108" s="2">
        <v>80.834998999999996</v>
      </c>
      <c r="AW108" s="2">
        <v>184.91000399999999</v>
      </c>
      <c r="AX108" s="2">
        <v>123.620499</v>
      </c>
      <c r="AY108" s="2">
        <v>72.115500999999995</v>
      </c>
      <c r="AZ108" s="2">
        <v>185.94000199999999</v>
      </c>
      <c r="BA108" s="2">
        <v>58.770668000000001</v>
      </c>
      <c r="BB108" s="2">
        <v>88.252502000000007</v>
      </c>
      <c r="BC108" s="2">
        <v>71.960999000000001</v>
      </c>
      <c r="BD108" s="2">
        <v>306.30999800000001</v>
      </c>
      <c r="BE108" s="2">
        <v>98.93</v>
      </c>
      <c r="BF108" s="2">
        <v>298.05999800000001</v>
      </c>
      <c r="BG108" s="2">
        <v>196.36000100000001</v>
      </c>
      <c r="BH108" s="2">
        <v>24.84</v>
      </c>
      <c r="BI108" s="2">
        <v>252.71000699999999</v>
      </c>
      <c r="BJ108" s="2">
        <v>303.58999599999999</v>
      </c>
      <c r="BK108" s="2">
        <v>77.137405000000001</v>
      </c>
      <c r="BL108" s="2">
        <v>91.040001000000004</v>
      </c>
      <c r="BM108" s="2">
        <v>153.86000100000001</v>
      </c>
      <c r="BN108" s="2">
        <v>101.16999800000001</v>
      </c>
      <c r="BO108" s="2">
        <v>123.32</v>
      </c>
    </row>
    <row r="109" spans="1:67" x14ac:dyDescent="0.35">
      <c r="A109" s="1">
        <v>43986</v>
      </c>
      <c r="B109" s="2">
        <v>81.466487405781706</v>
      </c>
      <c r="C109" s="2">
        <v>185.00289044160399</v>
      </c>
      <c r="D109" s="2">
        <v>123.998321498528</v>
      </c>
      <c r="E109" s="2">
        <v>72.120396533328602</v>
      </c>
      <c r="F109" s="2">
        <v>190.992536301629</v>
      </c>
      <c r="G109" s="2">
        <v>59.263359049021403</v>
      </c>
      <c r="H109" s="2">
        <v>87.918043353212795</v>
      </c>
      <c r="I109" s="2">
        <v>71.725801089567497</v>
      </c>
      <c r="J109" s="2">
        <v>304.912879301256</v>
      </c>
      <c r="K109" s="2">
        <v>103.840753829447</v>
      </c>
      <c r="L109" s="2">
        <v>309.29286630643099</v>
      </c>
      <c r="M109" s="2">
        <v>196.94616758541301</v>
      </c>
      <c r="N109" s="2">
        <v>26.178940128744198</v>
      </c>
      <c r="O109" s="2">
        <v>251.02595709335799</v>
      </c>
      <c r="P109" s="2">
        <v>306.90563930449599</v>
      </c>
      <c r="Q109" s="2">
        <v>78.261878633061798</v>
      </c>
      <c r="R109" s="2">
        <v>90.919870517043506</v>
      </c>
      <c r="S109" s="2">
        <v>152.78747675977201</v>
      </c>
      <c r="T109" s="2">
        <v>103.806216787946</v>
      </c>
      <c r="U109" s="2">
        <v>127.22603271068201</v>
      </c>
      <c r="X109" s="3">
        <v>43986</v>
      </c>
      <c r="Y109">
        <v>80.785993039999994</v>
      </c>
      <c r="Z109">
        <v>182.88328949999999</v>
      </c>
      <c r="AA109">
        <v>123.1479386</v>
      </c>
      <c r="AB109">
        <v>70.742195260000003</v>
      </c>
      <c r="AC109">
        <v>192.0256057</v>
      </c>
      <c r="AD109">
        <v>57.853075189999998</v>
      </c>
      <c r="AE109">
        <v>87.718805459999999</v>
      </c>
      <c r="AF109">
        <v>70.626696300000006</v>
      </c>
      <c r="AG109">
        <v>298.49542719999999</v>
      </c>
      <c r="AH109">
        <v>106.33014059999999</v>
      </c>
      <c r="AI109">
        <v>308.96681890000002</v>
      </c>
      <c r="AJ109">
        <v>193.75867020000001</v>
      </c>
      <c r="AK109">
        <v>26.66768635</v>
      </c>
      <c r="AL109">
        <v>249.3864571</v>
      </c>
      <c r="AM109">
        <v>302.46566369999999</v>
      </c>
      <c r="AN109">
        <v>77.865072659999996</v>
      </c>
      <c r="AO109">
        <v>92.721935810000005</v>
      </c>
      <c r="AP109">
        <v>150.91598160000001</v>
      </c>
      <c r="AQ109">
        <v>103.1304358</v>
      </c>
      <c r="AR109">
        <v>128.6840894</v>
      </c>
      <c r="AT109" s="1"/>
      <c r="AU109" s="1">
        <v>43985</v>
      </c>
      <c r="AV109" s="2">
        <v>81.279999000000004</v>
      </c>
      <c r="AW109" s="2">
        <v>185.36000100000001</v>
      </c>
      <c r="AX109" s="2">
        <v>123.91999800000001</v>
      </c>
      <c r="AY109" s="2">
        <v>71.962502000000001</v>
      </c>
      <c r="AZ109" s="2">
        <v>190.820007</v>
      </c>
      <c r="BA109" s="2">
        <v>58.863998000000002</v>
      </c>
      <c r="BB109" s="2">
        <v>87.694999999999993</v>
      </c>
      <c r="BC109" s="2">
        <v>71.819000000000003</v>
      </c>
      <c r="BD109" s="2">
        <v>305.35000600000001</v>
      </c>
      <c r="BE109" s="2">
        <v>104.269997</v>
      </c>
      <c r="BF109" s="2">
        <v>309.52999899999998</v>
      </c>
      <c r="BG109" s="2">
        <v>196.86999499999999</v>
      </c>
      <c r="BH109" s="2">
        <v>25.99</v>
      </c>
      <c r="BI109" s="2">
        <v>251</v>
      </c>
      <c r="BJ109" s="2">
        <v>307.07000699999998</v>
      </c>
      <c r="BK109" s="2">
        <v>78.301529000000002</v>
      </c>
      <c r="BL109" s="2">
        <v>90.889999000000003</v>
      </c>
      <c r="BM109" s="2">
        <v>152.529999</v>
      </c>
      <c r="BN109" s="2">
        <v>103.650002</v>
      </c>
      <c r="BO109" s="2">
        <v>127.089996</v>
      </c>
    </row>
    <row r="110" spans="1:67" x14ac:dyDescent="0.35">
      <c r="A110" s="1">
        <v>43987</v>
      </c>
      <c r="B110" s="2">
        <v>80.771958263012706</v>
      </c>
      <c r="C110" s="2">
        <v>183.401308698951</v>
      </c>
      <c r="D110" s="2">
        <v>123.18312722332</v>
      </c>
      <c r="E110" s="2">
        <v>70.478902570083903</v>
      </c>
      <c r="F110" s="2">
        <v>192.562370756485</v>
      </c>
      <c r="G110" s="2">
        <v>57.8345124038782</v>
      </c>
      <c r="H110" s="2">
        <v>87.969949386167599</v>
      </c>
      <c r="I110" s="2">
        <v>70.752714805123702</v>
      </c>
      <c r="J110" s="2">
        <v>298.15026287885098</v>
      </c>
      <c r="K110" s="2">
        <v>106.46843589416299</v>
      </c>
      <c r="L110" s="2">
        <v>309.87591432919902</v>
      </c>
      <c r="M110" s="2">
        <v>194.39955921367601</v>
      </c>
      <c r="N110" s="2">
        <v>27.046134585169501</v>
      </c>
      <c r="O110" s="2">
        <v>249.503992251851</v>
      </c>
      <c r="P110" s="2">
        <v>301.98329138231799</v>
      </c>
      <c r="Q110" s="2">
        <v>77.634355394501597</v>
      </c>
      <c r="R110" s="2">
        <v>92.751399643721697</v>
      </c>
      <c r="S110" s="2">
        <v>150.497324293985</v>
      </c>
      <c r="T110" s="2">
        <v>102.934273558843</v>
      </c>
      <c r="U110" s="2">
        <v>128.43585484284301</v>
      </c>
      <c r="X110" s="3">
        <v>43987</v>
      </c>
      <c r="Y110">
        <v>82.585001320000003</v>
      </c>
      <c r="Z110">
        <v>186.8699958</v>
      </c>
      <c r="AA110">
        <v>124.0170617</v>
      </c>
      <c r="AB110">
        <v>71.862058300000001</v>
      </c>
      <c r="AC110">
        <v>199.1257229</v>
      </c>
      <c r="AD110">
        <v>58.736170639999997</v>
      </c>
      <c r="AE110">
        <v>89.095477740000007</v>
      </c>
      <c r="AF110">
        <v>71.851697860000002</v>
      </c>
      <c r="AG110">
        <v>307.70850059999998</v>
      </c>
      <c r="AH110">
        <v>110.04196279999999</v>
      </c>
      <c r="AI110">
        <v>315.6811854</v>
      </c>
      <c r="AJ110">
        <v>198.00994349999999</v>
      </c>
      <c r="AK110">
        <v>27.856605129999998</v>
      </c>
      <c r="AL110">
        <v>254.04639710000001</v>
      </c>
      <c r="AM110">
        <v>307.86955380000001</v>
      </c>
      <c r="AN110">
        <v>78.383308959999994</v>
      </c>
      <c r="AO110">
        <v>93.772252219999999</v>
      </c>
      <c r="AP110">
        <v>149.359363</v>
      </c>
      <c r="AQ110">
        <v>106.2375541</v>
      </c>
      <c r="AR110">
        <v>134.24452650000001</v>
      </c>
      <c r="AT110" s="1"/>
      <c r="AU110" s="1">
        <v>43986</v>
      </c>
      <c r="AV110" s="2">
        <v>80.580001999999993</v>
      </c>
      <c r="AW110" s="2">
        <v>182.91999799999999</v>
      </c>
      <c r="AX110" s="2">
        <v>123.029999</v>
      </c>
      <c r="AY110" s="2">
        <v>70.714995999999999</v>
      </c>
      <c r="AZ110" s="2">
        <v>192.050003</v>
      </c>
      <c r="BA110" s="2">
        <v>57.625332</v>
      </c>
      <c r="BB110" s="2">
        <v>87.665001000000004</v>
      </c>
      <c r="BC110" s="2">
        <v>70.609001000000006</v>
      </c>
      <c r="BD110" s="2">
        <v>298.07998700000002</v>
      </c>
      <c r="BE110" s="2">
        <v>106.44000200000001</v>
      </c>
      <c r="BF110" s="2">
        <v>308.89001500000001</v>
      </c>
      <c r="BG110" s="2">
        <v>193.63999899999999</v>
      </c>
      <c r="BH110" s="2">
        <v>26.780000999999999</v>
      </c>
      <c r="BI110" s="2">
        <v>248.949997</v>
      </c>
      <c r="BJ110" s="2">
        <v>301.36999500000002</v>
      </c>
      <c r="BK110" s="2">
        <v>77.814887999999996</v>
      </c>
      <c r="BL110" s="2">
        <v>93.040001000000004</v>
      </c>
      <c r="BM110" s="2">
        <v>150.71000699999999</v>
      </c>
      <c r="BN110" s="2">
        <v>103.199997</v>
      </c>
      <c r="BO110" s="2">
        <v>128.96000699999999</v>
      </c>
    </row>
    <row r="111" spans="1:67" x14ac:dyDescent="0.35">
      <c r="A111" s="1">
        <v>43990</v>
      </c>
      <c r="B111" s="2">
        <v>82.523478758598799</v>
      </c>
      <c r="C111" s="2">
        <v>186.56762616017701</v>
      </c>
      <c r="D111" s="2">
        <v>124.320926718267</v>
      </c>
      <c r="E111" s="2">
        <v>71.928924667510202</v>
      </c>
      <c r="F111" s="2">
        <v>199.17191866684601</v>
      </c>
      <c r="G111" s="2">
        <v>59.484964507416997</v>
      </c>
      <c r="H111" s="2">
        <v>89.076906971220097</v>
      </c>
      <c r="I111" s="2">
        <v>71.993272805509406</v>
      </c>
      <c r="J111" s="2">
        <v>309.79776302051403</v>
      </c>
      <c r="K111" s="2">
        <v>110.88997933601701</v>
      </c>
      <c r="L111" s="2">
        <v>315.72546007717801</v>
      </c>
      <c r="M111" s="2">
        <v>198.70122501763001</v>
      </c>
      <c r="N111" s="2">
        <v>27.893532504462598</v>
      </c>
      <c r="O111" s="2">
        <v>253.404231599692</v>
      </c>
      <c r="P111" s="2">
        <v>311.35092002190402</v>
      </c>
      <c r="Q111" s="2">
        <v>78.407791015074295</v>
      </c>
      <c r="R111" s="2">
        <v>94.426461910770499</v>
      </c>
      <c r="S111" s="2">
        <v>149.347992433988</v>
      </c>
      <c r="T111" s="2">
        <v>106.185761989018</v>
      </c>
      <c r="U111" s="2">
        <v>135.76988886570999</v>
      </c>
      <c r="X111" s="3">
        <v>43990</v>
      </c>
      <c r="Y111">
        <v>83.33331699</v>
      </c>
      <c r="Z111">
        <v>188.3690761</v>
      </c>
      <c r="AA111">
        <v>125.9239419</v>
      </c>
      <c r="AB111">
        <v>72.446271039999999</v>
      </c>
      <c r="AC111">
        <v>201.6655447</v>
      </c>
      <c r="AD111">
        <v>62.101999159999998</v>
      </c>
      <c r="AE111">
        <v>88.036081769999996</v>
      </c>
      <c r="AF111">
        <v>72.395615149999998</v>
      </c>
      <c r="AG111">
        <v>309.93379859999999</v>
      </c>
      <c r="AH111">
        <v>113.33607670000001</v>
      </c>
      <c r="AI111">
        <v>317.7336942</v>
      </c>
      <c r="AJ111">
        <v>199.50282540000001</v>
      </c>
      <c r="AK111">
        <v>28.48439991</v>
      </c>
      <c r="AL111">
        <v>256.5512008</v>
      </c>
      <c r="AM111">
        <v>310.6696336</v>
      </c>
      <c r="AN111">
        <v>79.003427490000007</v>
      </c>
      <c r="AO111">
        <v>94.536075150000002</v>
      </c>
      <c r="AP111">
        <v>149.13476270000001</v>
      </c>
      <c r="AQ111">
        <v>110.0002222</v>
      </c>
      <c r="AR111">
        <v>137.2636071</v>
      </c>
      <c r="AT111" s="1"/>
      <c r="AU111" s="1">
        <v>43987</v>
      </c>
      <c r="AV111" s="2">
        <v>82.875</v>
      </c>
      <c r="AW111" s="2">
        <v>187.199997</v>
      </c>
      <c r="AX111" s="2">
        <v>124.150002</v>
      </c>
      <c r="AY111" s="2">
        <v>72.000998999999993</v>
      </c>
      <c r="AZ111" s="2">
        <v>200.66000399999999</v>
      </c>
      <c r="BA111" s="2">
        <v>59.043998999999999</v>
      </c>
      <c r="BB111" s="2">
        <v>89.199996999999996</v>
      </c>
      <c r="BC111" s="2">
        <v>71.919501999999994</v>
      </c>
      <c r="BD111" s="2">
        <v>311.85000600000001</v>
      </c>
      <c r="BE111" s="2">
        <v>111.230003</v>
      </c>
      <c r="BF111" s="2">
        <v>317.07998700000002</v>
      </c>
      <c r="BG111" s="2">
        <v>199.61000100000001</v>
      </c>
      <c r="BH111" s="2">
        <v>28.110001</v>
      </c>
      <c r="BI111" s="2">
        <v>254.89999399999999</v>
      </c>
      <c r="BJ111" s="2">
        <v>311.88000499999998</v>
      </c>
      <c r="BK111" s="2">
        <v>78.492362999999997</v>
      </c>
      <c r="BL111" s="2">
        <v>93.849997999999999</v>
      </c>
      <c r="BM111" s="2">
        <v>149.21000699999999</v>
      </c>
      <c r="BN111" s="2">
        <v>106.650002</v>
      </c>
      <c r="BO111" s="2">
        <v>135.11999499999999</v>
      </c>
    </row>
    <row r="112" spans="1:67" x14ac:dyDescent="0.35">
      <c r="A112" s="1">
        <v>43991</v>
      </c>
      <c r="B112" s="2">
        <v>83.453083113293204</v>
      </c>
      <c r="C112" s="2">
        <v>188.45595064929199</v>
      </c>
      <c r="D112" s="2">
        <v>126.545966022646</v>
      </c>
      <c r="E112" s="2">
        <v>72.392319222366098</v>
      </c>
      <c r="F112" s="2">
        <v>201.33607438636599</v>
      </c>
      <c r="G112" s="2">
        <v>63.695814228818598</v>
      </c>
      <c r="H112" s="2">
        <v>88.465528692404902</v>
      </c>
      <c r="I112" s="2">
        <v>72.286404832687595</v>
      </c>
      <c r="J112" s="2">
        <v>311.42654783418101</v>
      </c>
      <c r="K112" s="2">
        <v>112.949201729161</v>
      </c>
      <c r="L112" s="2">
        <v>318.75562421247798</v>
      </c>
      <c r="M112" s="2">
        <v>199.751682905357</v>
      </c>
      <c r="N112" s="2">
        <v>28.5855010285572</v>
      </c>
      <c r="O112" s="2">
        <v>258.09197155236001</v>
      </c>
      <c r="P112" s="2">
        <v>310.38365657857798</v>
      </c>
      <c r="Q112" s="2">
        <v>79.129909279923595</v>
      </c>
      <c r="R112" s="2">
        <v>93.928368441337597</v>
      </c>
      <c r="S112" s="2">
        <v>149.53952350745001</v>
      </c>
      <c r="T112" s="2">
        <v>109.915039699248</v>
      </c>
      <c r="U112" s="2">
        <v>139.29100769361</v>
      </c>
      <c r="X112" s="3">
        <v>43991</v>
      </c>
      <c r="Y112">
        <v>85.654583919999993</v>
      </c>
      <c r="Z112">
        <v>189.74020770000001</v>
      </c>
      <c r="AA112">
        <v>129.4030405</v>
      </c>
      <c r="AB112">
        <v>72.636016100000006</v>
      </c>
      <c r="AC112">
        <v>196.4770905</v>
      </c>
      <c r="AD112">
        <v>62.836541349999997</v>
      </c>
      <c r="AE112">
        <v>90.216220949999993</v>
      </c>
      <c r="AF112">
        <v>72.851706759999999</v>
      </c>
      <c r="AG112">
        <v>309.25194959999999</v>
      </c>
      <c r="AH112">
        <v>110.83457300000001</v>
      </c>
      <c r="AI112">
        <v>315.69303309999998</v>
      </c>
      <c r="AJ112">
        <v>199.00445880000001</v>
      </c>
      <c r="AK112">
        <v>28.250440650000002</v>
      </c>
      <c r="AL112">
        <v>256.93165629999999</v>
      </c>
      <c r="AM112">
        <v>311.34650549999998</v>
      </c>
      <c r="AN112">
        <v>78.550960549999999</v>
      </c>
      <c r="AO112">
        <v>95.907576989999995</v>
      </c>
      <c r="AP112">
        <v>149.05631729999999</v>
      </c>
      <c r="AQ112">
        <v>108.0512097</v>
      </c>
      <c r="AR112">
        <v>134.92946449999999</v>
      </c>
      <c r="AT112" s="1"/>
      <c r="AU112" s="1">
        <v>43990</v>
      </c>
      <c r="AV112" s="2">
        <v>83.364998</v>
      </c>
      <c r="AW112" s="2">
        <v>188.36000100000001</v>
      </c>
      <c r="AX112" s="2">
        <v>126.203003</v>
      </c>
      <c r="AY112" s="2">
        <v>72.402000000000001</v>
      </c>
      <c r="AZ112" s="2">
        <v>201.55999800000001</v>
      </c>
      <c r="BA112" s="2">
        <v>63.327998999999998</v>
      </c>
      <c r="BB112" s="2">
        <v>88.050003000000004</v>
      </c>
      <c r="BC112" s="2">
        <v>72.330498000000006</v>
      </c>
      <c r="BD112" s="2">
        <v>309.48001099999999</v>
      </c>
      <c r="BE112" s="2">
        <v>113.449997</v>
      </c>
      <c r="BF112" s="2">
        <v>317.51998900000001</v>
      </c>
      <c r="BG112" s="2">
        <v>199.60000600000001</v>
      </c>
      <c r="BH112" s="2">
        <v>28.540001</v>
      </c>
      <c r="BI112" s="2">
        <v>256.76998900000001</v>
      </c>
      <c r="BJ112" s="2">
        <v>310.41000400000001</v>
      </c>
      <c r="BK112" s="2">
        <v>79.103049999999996</v>
      </c>
      <c r="BL112" s="2">
        <v>94.589995999999999</v>
      </c>
      <c r="BM112" s="2">
        <v>149.21000699999999</v>
      </c>
      <c r="BN112" s="2">
        <v>110.449997</v>
      </c>
      <c r="BO112" s="2">
        <v>137.720001</v>
      </c>
    </row>
    <row r="113" spans="1:67" x14ac:dyDescent="0.35">
      <c r="A113" s="1">
        <v>43992</v>
      </c>
      <c r="B113" s="2">
        <v>86.591744343748104</v>
      </c>
      <c r="C113" s="2">
        <v>189.59988182165901</v>
      </c>
      <c r="D113" s="2">
        <v>130.115925745705</v>
      </c>
      <c r="E113" s="2">
        <v>72.705656860837607</v>
      </c>
      <c r="F113" s="2">
        <v>196.700558364724</v>
      </c>
      <c r="G113" s="2">
        <v>63.120286210588901</v>
      </c>
      <c r="H113" s="2">
        <v>90.517413904479298</v>
      </c>
      <c r="I113" s="2">
        <v>72.898992528108906</v>
      </c>
      <c r="J113" s="2">
        <v>308.222405708937</v>
      </c>
      <c r="K113" s="2">
        <v>110.92356679207499</v>
      </c>
      <c r="L113" s="2">
        <v>314.40640598641801</v>
      </c>
      <c r="M113" s="2">
        <v>199.35887111648901</v>
      </c>
      <c r="N113" s="2">
        <v>28.337384982548201</v>
      </c>
      <c r="O113" s="2">
        <v>255.93420060019599</v>
      </c>
      <c r="P113" s="2">
        <v>311.52524508250599</v>
      </c>
      <c r="Q113" s="2">
        <v>78.563171739708807</v>
      </c>
      <c r="R113" s="2">
        <v>95.750732223238202</v>
      </c>
      <c r="S113" s="2">
        <v>149.47796914370701</v>
      </c>
      <c r="T113" s="2">
        <v>108.091813465092</v>
      </c>
      <c r="U113" s="2">
        <v>134.738860929834</v>
      </c>
      <c r="X113" s="3">
        <v>43992</v>
      </c>
      <c r="Y113">
        <v>87.930852139999999</v>
      </c>
      <c r="Z113">
        <v>195.08177610000001</v>
      </c>
      <c r="AA113">
        <v>132.0301451</v>
      </c>
      <c r="AB113">
        <v>73.216146989999999</v>
      </c>
      <c r="AC113">
        <v>191.93500220000001</v>
      </c>
      <c r="AD113">
        <v>66.118724040000004</v>
      </c>
      <c r="AE113">
        <v>93.292860610000005</v>
      </c>
      <c r="AF113">
        <v>73.334039739999994</v>
      </c>
      <c r="AG113">
        <v>306.45780280000002</v>
      </c>
      <c r="AH113">
        <v>106.80777209999999</v>
      </c>
      <c r="AI113">
        <v>315.18861029999999</v>
      </c>
      <c r="AJ113">
        <v>200.16013889999999</v>
      </c>
      <c r="AK113">
        <v>26.819524139999999</v>
      </c>
      <c r="AL113">
        <v>254.95109629999999</v>
      </c>
      <c r="AM113">
        <v>312.87552399999998</v>
      </c>
      <c r="AN113">
        <v>78.074393799999996</v>
      </c>
      <c r="AO113">
        <v>96.849407549999995</v>
      </c>
      <c r="AP113">
        <v>150.93060349999999</v>
      </c>
      <c r="AQ113">
        <v>106.6886016</v>
      </c>
      <c r="AR113">
        <v>132.80256790000001</v>
      </c>
      <c r="AT113" s="1"/>
      <c r="AU113" s="1">
        <v>43991</v>
      </c>
      <c r="AV113" s="2">
        <v>85.997497999999993</v>
      </c>
      <c r="AW113" s="2">
        <v>189.800003</v>
      </c>
      <c r="AX113" s="2">
        <v>130.04299900000001</v>
      </c>
      <c r="AY113" s="2">
        <v>72.603995999999995</v>
      </c>
      <c r="AZ113" s="2">
        <v>196.070007</v>
      </c>
      <c r="BA113" s="2">
        <v>62.711334000000001</v>
      </c>
      <c r="BB113" s="2">
        <v>90.459998999999996</v>
      </c>
      <c r="BC113" s="2">
        <v>72.807998999999995</v>
      </c>
      <c r="BD113" s="2">
        <v>309.209991</v>
      </c>
      <c r="BE113" s="2">
        <v>110.540001</v>
      </c>
      <c r="BF113" s="2">
        <v>315.32000699999998</v>
      </c>
      <c r="BG113" s="2">
        <v>199.08000200000001</v>
      </c>
      <c r="BH113" s="2">
        <v>28.219999000000001</v>
      </c>
      <c r="BI113" s="2">
        <v>256.76001000000002</v>
      </c>
      <c r="BJ113" s="2">
        <v>311.48998999999998</v>
      </c>
      <c r="BK113" s="2">
        <v>78.492362999999997</v>
      </c>
      <c r="BL113" s="2">
        <v>96.169998000000007</v>
      </c>
      <c r="BM113" s="2">
        <v>149.13000500000001</v>
      </c>
      <c r="BN113" s="2">
        <v>107.83000199999999</v>
      </c>
      <c r="BO113" s="2">
        <v>134.19000199999999</v>
      </c>
    </row>
    <row r="114" spans="1:67" x14ac:dyDescent="0.35">
      <c r="A114" s="1">
        <v>43993</v>
      </c>
      <c r="B114" s="2">
        <v>87.758300563754801</v>
      </c>
      <c r="C114" s="2">
        <v>196.019350318324</v>
      </c>
      <c r="D114" s="2">
        <v>132.35900938459</v>
      </c>
      <c r="E114" s="2">
        <v>73.184461039732298</v>
      </c>
      <c r="F114" s="2">
        <v>192.200891174677</v>
      </c>
      <c r="G114" s="2">
        <v>69.089492736425498</v>
      </c>
      <c r="H114" s="2">
        <v>93.808209228382694</v>
      </c>
      <c r="I114" s="2">
        <v>73.366436977149903</v>
      </c>
      <c r="J114" s="2">
        <v>305.35489645420802</v>
      </c>
      <c r="K114" s="2">
        <v>105.909075688122</v>
      </c>
      <c r="L114" s="2">
        <v>315.040486194278</v>
      </c>
      <c r="M114" s="2">
        <v>200.41450725294399</v>
      </c>
      <c r="N114" s="2">
        <v>26.604684248737001</v>
      </c>
      <c r="O114" s="2">
        <v>254.91293550200999</v>
      </c>
      <c r="P114" s="2">
        <v>313.16654307525999</v>
      </c>
      <c r="Q114" s="2">
        <v>78.136245474600202</v>
      </c>
      <c r="R114" s="2">
        <v>97.488717022721104</v>
      </c>
      <c r="S114" s="2">
        <v>151.21788568818801</v>
      </c>
      <c r="T114" s="2">
        <v>106.72709655081501</v>
      </c>
      <c r="U114" s="2">
        <v>132.05412842314999</v>
      </c>
      <c r="X114" s="3">
        <v>43993</v>
      </c>
      <c r="Y114">
        <v>85.395136300000004</v>
      </c>
      <c r="Z114">
        <v>192.13754019999999</v>
      </c>
      <c r="AA114">
        <v>128.98602399999999</v>
      </c>
      <c r="AB114">
        <v>70.683413680000001</v>
      </c>
      <c r="AC114">
        <v>180.06491159999999</v>
      </c>
      <c r="AD114">
        <v>66.171462770000005</v>
      </c>
      <c r="AE114">
        <v>88.847411579999999</v>
      </c>
      <c r="AF114">
        <v>70.703010520000007</v>
      </c>
      <c r="AG114">
        <v>292.24848589999999</v>
      </c>
      <c r="AH114">
        <v>101.02470510000001</v>
      </c>
      <c r="AI114">
        <v>296.41117220000001</v>
      </c>
      <c r="AJ114">
        <v>192.09740529999999</v>
      </c>
      <c r="AK114">
        <v>24.820095890000001</v>
      </c>
      <c r="AL114">
        <v>242.92683629999999</v>
      </c>
      <c r="AM114">
        <v>303.37283980000001</v>
      </c>
      <c r="AN114">
        <v>74.634527820000002</v>
      </c>
      <c r="AO114">
        <v>92.534165389999998</v>
      </c>
      <c r="AP114">
        <v>145.34757959999999</v>
      </c>
      <c r="AQ114">
        <v>101.1151758</v>
      </c>
      <c r="AR114">
        <v>123.7754044</v>
      </c>
      <c r="AT114" s="1"/>
      <c r="AU114" s="1">
        <v>43992</v>
      </c>
      <c r="AV114" s="2">
        <v>88.209998999999996</v>
      </c>
      <c r="AW114" s="2">
        <v>196.83999600000001</v>
      </c>
      <c r="AX114" s="2">
        <v>132.37249800000001</v>
      </c>
      <c r="AY114" s="2">
        <v>73.235000999999997</v>
      </c>
      <c r="AZ114" s="2">
        <v>191.509995</v>
      </c>
      <c r="BA114" s="2">
        <v>68.336669999999998</v>
      </c>
      <c r="BB114" s="2">
        <v>93.667502999999996</v>
      </c>
      <c r="BC114" s="2">
        <v>73.292502999999996</v>
      </c>
      <c r="BD114" s="2">
        <v>305.75</v>
      </c>
      <c r="BE114" s="2">
        <v>106.05999799999999</v>
      </c>
      <c r="BF114" s="2">
        <v>315.040009</v>
      </c>
      <c r="BG114" s="2">
        <v>200.479996</v>
      </c>
      <c r="BH114" s="2">
        <v>26.6</v>
      </c>
      <c r="BI114" s="2">
        <v>254.449997</v>
      </c>
      <c r="BJ114" s="2">
        <v>313.14999399999999</v>
      </c>
      <c r="BK114" s="2">
        <v>78.024811</v>
      </c>
      <c r="BL114" s="2">
        <v>96.900002000000001</v>
      </c>
      <c r="BM114" s="2">
        <v>151</v>
      </c>
      <c r="BN114" s="2">
        <v>106.629997</v>
      </c>
      <c r="BO114" s="2">
        <v>132.44000199999999</v>
      </c>
    </row>
    <row r="115" spans="1:67" x14ac:dyDescent="0.35">
      <c r="A115" s="1">
        <v>43994</v>
      </c>
      <c r="B115" s="2">
        <v>84.165227438964195</v>
      </c>
      <c r="C115" s="2">
        <v>187.40164087329001</v>
      </c>
      <c r="D115" s="2">
        <v>127.97172647969801</v>
      </c>
      <c r="E115" s="2">
        <v>70.3643664230338</v>
      </c>
      <c r="F115" s="2">
        <v>180.33353047754201</v>
      </c>
      <c r="G115" s="2">
        <v>65.008732834606505</v>
      </c>
      <c r="H115" s="2">
        <v>88.788717257584494</v>
      </c>
      <c r="I115" s="2">
        <v>70.481351322889594</v>
      </c>
      <c r="J115" s="2">
        <v>285.84883191815902</v>
      </c>
      <c r="K115" s="2">
        <v>97.717795426797196</v>
      </c>
      <c r="L115" s="2">
        <v>295.40947317892301</v>
      </c>
      <c r="M115" s="2">
        <v>191.12415617243801</v>
      </c>
      <c r="N115" s="2">
        <v>24.0577666899669</v>
      </c>
      <c r="O115" s="2">
        <v>240.42538039178999</v>
      </c>
      <c r="P115" s="2">
        <v>293.498331992305</v>
      </c>
      <c r="Q115" s="2">
        <v>74.1927392657594</v>
      </c>
      <c r="R115" s="2">
        <v>92.333967495412594</v>
      </c>
      <c r="S115" s="2">
        <v>144.35428480632001</v>
      </c>
      <c r="T115" s="2">
        <v>100.528292765923</v>
      </c>
      <c r="U115" s="2">
        <v>120.217598442007</v>
      </c>
      <c r="X115" s="3">
        <v>43994</v>
      </c>
      <c r="Y115">
        <v>84.618557080000002</v>
      </c>
      <c r="Z115">
        <v>187.67373449999999</v>
      </c>
      <c r="AA115">
        <v>127.33190039999999</v>
      </c>
      <c r="AB115">
        <v>70.651289939999998</v>
      </c>
      <c r="AC115">
        <v>180.70327259999999</v>
      </c>
      <c r="AD115">
        <v>63.005150260000001</v>
      </c>
      <c r="AE115">
        <v>89.252015279999995</v>
      </c>
      <c r="AF115">
        <v>70.706005419999997</v>
      </c>
      <c r="AG115">
        <v>284.95741249999998</v>
      </c>
      <c r="AH115">
        <v>99.691544530000002</v>
      </c>
      <c r="AI115">
        <v>299.19766299999998</v>
      </c>
      <c r="AJ115">
        <v>191.41888019999999</v>
      </c>
      <c r="AK115">
        <v>24.66230886</v>
      </c>
      <c r="AL115">
        <v>241.9904622</v>
      </c>
      <c r="AM115">
        <v>296.36002200000001</v>
      </c>
      <c r="AN115">
        <v>72.978412419999998</v>
      </c>
      <c r="AO115">
        <v>92.498758679999995</v>
      </c>
      <c r="AP115">
        <v>143.46961239999999</v>
      </c>
      <c r="AQ115">
        <v>101.40172920000001</v>
      </c>
      <c r="AR115">
        <v>122.9425042</v>
      </c>
      <c r="AT115" s="1"/>
      <c r="AU115" s="1">
        <v>43993</v>
      </c>
      <c r="AV115" s="2">
        <v>83.974997999999999</v>
      </c>
      <c r="AW115" s="2">
        <v>186.270004</v>
      </c>
      <c r="AX115" s="2">
        <v>127.898003</v>
      </c>
      <c r="AY115" s="2">
        <v>70.095000999999996</v>
      </c>
      <c r="AZ115" s="2">
        <v>178.020004</v>
      </c>
      <c r="BA115" s="2">
        <v>64.856003000000001</v>
      </c>
      <c r="BB115" s="2">
        <v>87.962502000000001</v>
      </c>
      <c r="BC115" s="2">
        <v>70.192001000000005</v>
      </c>
      <c r="BD115" s="2">
        <v>283.73001099999999</v>
      </c>
      <c r="BE115" s="2">
        <v>97.209998999999996</v>
      </c>
      <c r="BF115" s="2">
        <v>293.75</v>
      </c>
      <c r="BG115" s="2">
        <v>188.88000500000001</v>
      </c>
      <c r="BH115" s="2">
        <v>23.93</v>
      </c>
      <c r="BI115" s="2">
        <v>239.470001</v>
      </c>
      <c r="BJ115" s="2">
        <v>291.25</v>
      </c>
      <c r="BK115" s="2">
        <v>73.807250999999994</v>
      </c>
      <c r="BL115" s="2">
        <v>92.260002</v>
      </c>
      <c r="BM115" s="2">
        <v>144.08000200000001</v>
      </c>
      <c r="BN115" s="2">
        <v>100.470001</v>
      </c>
      <c r="BO115" s="2">
        <v>121.550003</v>
      </c>
    </row>
    <row r="116" spans="1:67" x14ac:dyDescent="0.35">
      <c r="A116" s="1">
        <v>43997</v>
      </c>
      <c r="B116" s="2">
        <v>84.540209814870593</v>
      </c>
      <c r="C116" s="2">
        <v>187.124793713614</v>
      </c>
      <c r="D116" s="2">
        <v>127.416318439929</v>
      </c>
      <c r="E116" s="2">
        <v>70.503458343699293</v>
      </c>
      <c r="F116" s="2">
        <v>180.500219267007</v>
      </c>
      <c r="G116" s="2">
        <v>62.872607590113198</v>
      </c>
      <c r="H116" s="2">
        <v>89.202312359667502</v>
      </c>
      <c r="I116" s="2">
        <v>70.527437129253002</v>
      </c>
      <c r="J116" s="2">
        <v>281.35524709008399</v>
      </c>
      <c r="K116" s="2">
        <v>99.434417040552901</v>
      </c>
      <c r="L116" s="2">
        <v>297.06677991020302</v>
      </c>
      <c r="M116" s="2">
        <v>191.88710679798001</v>
      </c>
      <c r="N116" s="2">
        <v>24.703125986973099</v>
      </c>
      <c r="O116" s="2">
        <v>240.94418311572301</v>
      </c>
      <c r="P116" s="2">
        <v>298.75384031823597</v>
      </c>
      <c r="Q116" s="2">
        <v>72.968106989450206</v>
      </c>
      <c r="R116" s="2">
        <v>92.182708433547901</v>
      </c>
      <c r="S116" s="2">
        <v>143.403065095524</v>
      </c>
      <c r="T116" s="2">
        <v>101.606514617765</v>
      </c>
      <c r="U116" s="2">
        <v>122.471378083383</v>
      </c>
      <c r="X116" s="3">
        <v>43997</v>
      </c>
      <c r="Y116">
        <v>85.609417300000004</v>
      </c>
      <c r="Z116">
        <v>188.9381965</v>
      </c>
      <c r="AA116">
        <v>128.48573260000001</v>
      </c>
      <c r="AB116">
        <v>71.082813239999993</v>
      </c>
      <c r="AC116">
        <v>181.74201210000001</v>
      </c>
      <c r="AD116">
        <v>65.156600580000003</v>
      </c>
      <c r="AE116">
        <v>91.493336249999999</v>
      </c>
      <c r="AF116">
        <v>71.068915410000002</v>
      </c>
      <c r="AG116">
        <v>286.18757929999998</v>
      </c>
      <c r="AH116">
        <v>101.1834003</v>
      </c>
      <c r="AI116">
        <v>303.74021219999997</v>
      </c>
      <c r="AJ116">
        <v>191.68133570000001</v>
      </c>
      <c r="AK116">
        <v>25.106417100000002</v>
      </c>
      <c r="AL116">
        <v>241.5610461</v>
      </c>
      <c r="AM116">
        <v>297.2951946</v>
      </c>
      <c r="AN116">
        <v>71.034289830000006</v>
      </c>
      <c r="AO116">
        <v>93.059705969999996</v>
      </c>
      <c r="AP116">
        <v>141.75248300000001</v>
      </c>
      <c r="AQ116">
        <v>105.1421927</v>
      </c>
      <c r="AR116">
        <v>123.6831011</v>
      </c>
      <c r="AT116" s="1"/>
      <c r="AU116" s="1">
        <v>43994</v>
      </c>
      <c r="AV116" s="2">
        <v>84.699996999999996</v>
      </c>
      <c r="AW116" s="2">
        <v>187.740005</v>
      </c>
      <c r="AX116" s="2">
        <v>127.25099899999999</v>
      </c>
      <c r="AY116" s="2">
        <v>70.646004000000005</v>
      </c>
      <c r="AZ116" s="2">
        <v>181.21000699999999</v>
      </c>
      <c r="BA116" s="2">
        <v>62.352001000000001</v>
      </c>
      <c r="BB116" s="2">
        <v>89.324996999999996</v>
      </c>
      <c r="BC116" s="2">
        <v>70.658996999999999</v>
      </c>
      <c r="BD116" s="2">
        <v>285.14999399999999</v>
      </c>
      <c r="BE116" s="2">
        <v>99.870002999999997</v>
      </c>
      <c r="BF116" s="2">
        <v>300.25</v>
      </c>
      <c r="BG116" s="2">
        <v>192.259995</v>
      </c>
      <c r="BH116" s="2">
        <v>24.780000999999999</v>
      </c>
      <c r="BI116" s="2">
        <v>242.449997</v>
      </c>
      <c r="BJ116" s="2">
        <v>297.790009</v>
      </c>
      <c r="BK116" s="2">
        <v>72.805344000000005</v>
      </c>
      <c r="BL116" s="2">
        <v>92.459998999999996</v>
      </c>
      <c r="BM116" s="2">
        <v>143.53999300000001</v>
      </c>
      <c r="BN116" s="2">
        <v>101.480003</v>
      </c>
      <c r="BO116" s="2">
        <v>123.150002</v>
      </c>
    </row>
    <row r="117" spans="1:67" x14ac:dyDescent="0.35">
      <c r="A117" s="1">
        <v>43998</v>
      </c>
      <c r="B117" s="2">
        <v>85.667448543705703</v>
      </c>
      <c r="C117" s="2">
        <v>189.303037320578</v>
      </c>
      <c r="D117" s="2">
        <v>128.88306372508899</v>
      </c>
      <c r="E117" s="2">
        <v>71.241094665570401</v>
      </c>
      <c r="F117" s="2">
        <v>183.09173932027201</v>
      </c>
      <c r="G117" s="2">
        <v>66.434681272130305</v>
      </c>
      <c r="H117" s="2">
        <v>92.036444225024695</v>
      </c>
      <c r="I117" s="2">
        <v>71.207534419589194</v>
      </c>
      <c r="J117" s="2">
        <v>289.57141673636301</v>
      </c>
      <c r="K117" s="2">
        <v>101.524003290069</v>
      </c>
      <c r="L117" s="2">
        <v>305.167420106588</v>
      </c>
      <c r="M117" s="2">
        <v>192.01119085782801</v>
      </c>
      <c r="N117" s="2">
        <v>25.447821346505599</v>
      </c>
      <c r="O117" s="2">
        <v>242.56427479613799</v>
      </c>
      <c r="P117" s="2">
        <v>298.00001843753199</v>
      </c>
      <c r="Q117" s="2">
        <v>70.827914364359501</v>
      </c>
      <c r="R117" s="2">
        <v>92.665722949615798</v>
      </c>
      <c r="S117" s="2">
        <v>141.583113048157</v>
      </c>
      <c r="T117" s="2">
        <v>106.090962471105</v>
      </c>
      <c r="U117" s="2">
        <v>124.746048505218</v>
      </c>
      <c r="X117" s="3">
        <v>43998</v>
      </c>
      <c r="Y117">
        <v>87.73302271</v>
      </c>
      <c r="Z117">
        <v>193.1453309</v>
      </c>
      <c r="AA117">
        <v>130.46705800000001</v>
      </c>
      <c r="AB117">
        <v>72.184544700000004</v>
      </c>
      <c r="AC117">
        <v>182.4255311</v>
      </c>
      <c r="AD117">
        <v>65.592149059999997</v>
      </c>
      <c r="AE117">
        <v>90.663251160000002</v>
      </c>
      <c r="AF117">
        <v>72.070352720000002</v>
      </c>
      <c r="AG117">
        <v>291.54131610000002</v>
      </c>
      <c r="AH117">
        <v>102.08760030000001</v>
      </c>
      <c r="AI117">
        <v>309.63838270000002</v>
      </c>
      <c r="AJ117">
        <v>192.6689935</v>
      </c>
      <c r="AK117">
        <v>25.704116290000002</v>
      </c>
      <c r="AL117">
        <v>248.7442307</v>
      </c>
      <c r="AM117">
        <v>302.63434580000001</v>
      </c>
      <c r="AN117">
        <v>72.858051900000007</v>
      </c>
      <c r="AO117">
        <v>95.507643689999995</v>
      </c>
      <c r="AP117">
        <v>147.3287469</v>
      </c>
      <c r="AQ117">
        <v>105.84846810000001</v>
      </c>
      <c r="AR117">
        <v>129.1876891</v>
      </c>
      <c r="AT117" s="1"/>
      <c r="AU117" s="1">
        <v>43997</v>
      </c>
      <c r="AV117" s="2">
        <v>85.747497999999993</v>
      </c>
      <c r="AW117" s="2">
        <v>188.94000199999999</v>
      </c>
      <c r="AX117" s="2">
        <v>128.63400300000001</v>
      </c>
      <c r="AY117" s="2">
        <v>71.037002999999999</v>
      </c>
      <c r="AZ117" s="2">
        <v>181.550003</v>
      </c>
      <c r="BA117" s="2">
        <v>66.059997999999993</v>
      </c>
      <c r="BB117" s="2">
        <v>91.737503000000004</v>
      </c>
      <c r="BC117" s="2">
        <v>70.992500000000007</v>
      </c>
      <c r="BD117" s="2">
        <v>286.27999899999998</v>
      </c>
      <c r="BE117" s="2">
        <v>101.25</v>
      </c>
      <c r="BF117" s="2">
        <v>304.08999599999999</v>
      </c>
      <c r="BG117" s="2">
        <v>191.759995</v>
      </c>
      <c r="BH117" s="2">
        <v>25.15</v>
      </c>
      <c r="BI117" s="2">
        <v>241.36000100000001</v>
      </c>
      <c r="BJ117" s="2">
        <v>297.17001299999998</v>
      </c>
      <c r="BK117" s="2">
        <v>70.629767999999999</v>
      </c>
      <c r="BL117" s="2">
        <v>93.080001999999993</v>
      </c>
      <c r="BM117" s="2">
        <v>141.520004</v>
      </c>
      <c r="BN117" s="2">
        <v>105.639999</v>
      </c>
      <c r="BO117" s="2">
        <v>123.610001</v>
      </c>
    </row>
    <row r="118" spans="1:67" x14ac:dyDescent="0.35">
      <c r="A118" s="1">
        <v>43999</v>
      </c>
      <c r="B118" s="2">
        <v>87.857386394444404</v>
      </c>
      <c r="C118" s="2">
        <v>194.03071896026501</v>
      </c>
      <c r="D118" s="2">
        <v>131.081715357219</v>
      </c>
      <c r="E118" s="2">
        <v>72.363280211144897</v>
      </c>
      <c r="F118" s="2">
        <v>183.29703438367699</v>
      </c>
      <c r="G118" s="2">
        <v>65.8842304645963</v>
      </c>
      <c r="H118" s="2">
        <v>90.553986652310897</v>
      </c>
      <c r="I118" s="2">
        <v>72.143632705169196</v>
      </c>
      <c r="J118" s="2">
        <v>292.42060188489398</v>
      </c>
      <c r="K118" s="2">
        <v>103.089320157385</v>
      </c>
      <c r="L118" s="2">
        <v>309.96081207333998</v>
      </c>
      <c r="M118" s="2">
        <v>193.02566126193</v>
      </c>
      <c r="N118" s="2">
        <v>26.149561307737098</v>
      </c>
      <c r="O118" s="2">
        <v>249.29908073591099</v>
      </c>
      <c r="P118" s="2">
        <v>304.42676323700903</v>
      </c>
      <c r="Q118" s="2">
        <v>73.484232286698003</v>
      </c>
      <c r="R118" s="2">
        <v>96.417750874849503</v>
      </c>
      <c r="S118" s="2">
        <v>162.547923584724</v>
      </c>
      <c r="T118" s="2">
        <v>106.78518127887899</v>
      </c>
      <c r="U118" s="2">
        <v>131.742444515437</v>
      </c>
      <c r="X118" s="3">
        <v>43999</v>
      </c>
      <c r="Y118">
        <v>87.907335459999999</v>
      </c>
      <c r="Z118">
        <v>194.38763779999999</v>
      </c>
      <c r="AA118">
        <v>131.90767410000001</v>
      </c>
      <c r="AB118">
        <v>72.673935740000005</v>
      </c>
      <c r="AC118">
        <v>181.09564829999999</v>
      </c>
      <c r="AD118">
        <v>66.015074720000001</v>
      </c>
      <c r="AE118">
        <v>92.2317477</v>
      </c>
      <c r="AF118">
        <v>72.618221309999996</v>
      </c>
      <c r="AG118">
        <v>292.71214950000001</v>
      </c>
      <c r="AH118">
        <v>99.741046440000005</v>
      </c>
      <c r="AI118">
        <v>313.45180149999999</v>
      </c>
      <c r="AJ118">
        <v>193.50028090000001</v>
      </c>
      <c r="AK118">
        <v>25.045871399999999</v>
      </c>
      <c r="AL118">
        <v>250.9403695</v>
      </c>
      <c r="AM118">
        <v>303.91747140000001</v>
      </c>
      <c r="AN118">
        <v>72.861438699999994</v>
      </c>
      <c r="AO118">
        <v>95.608109499999998</v>
      </c>
      <c r="AP118">
        <v>160.32448339999999</v>
      </c>
      <c r="AQ118">
        <v>106.87176839999999</v>
      </c>
      <c r="AR118">
        <v>128.6239578</v>
      </c>
      <c r="AT118" s="1"/>
      <c r="AU118" s="1">
        <v>43998</v>
      </c>
      <c r="AV118" s="2">
        <v>88.019997000000004</v>
      </c>
      <c r="AW118" s="2">
        <v>193.570007</v>
      </c>
      <c r="AX118" s="2">
        <v>130.76350400000001</v>
      </c>
      <c r="AY118" s="2">
        <v>72.323502000000005</v>
      </c>
      <c r="AZ118" s="2">
        <v>182.300003</v>
      </c>
      <c r="BA118" s="2">
        <v>65.475334000000004</v>
      </c>
      <c r="BB118" s="2">
        <v>90.684997999999993</v>
      </c>
      <c r="BC118" s="2">
        <v>72.136002000000005</v>
      </c>
      <c r="BD118" s="2">
        <v>293</v>
      </c>
      <c r="BE118" s="2">
        <v>102.05999799999999</v>
      </c>
      <c r="BF118" s="2">
        <v>310.72000100000002</v>
      </c>
      <c r="BG118" s="2">
        <v>192.88000500000001</v>
      </c>
      <c r="BH118" s="2">
        <v>25.799999</v>
      </c>
      <c r="BI118" s="2">
        <v>249.949997</v>
      </c>
      <c r="BJ118" s="2">
        <v>304.48001099999999</v>
      </c>
      <c r="BK118" s="2">
        <v>73.444655999999995</v>
      </c>
      <c r="BL118" s="2">
        <v>96.059997999999993</v>
      </c>
      <c r="BM118" s="2">
        <v>163.71000699999999</v>
      </c>
      <c r="BN118" s="2">
        <v>105.83000199999999</v>
      </c>
      <c r="BO118" s="2">
        <v>130.11000100000001</v>
      </c>
    </row>
    <row r="119" spans="1:67" x14ac:dyDescent="0.35">
      <c r="A119" s="1">
        <v>44000</v>
      </c>
      <c r="B119" s="2">
        <v>88.575870253865702</v>
      </c>
      <c r="C119" s="2">
        <v>194.13441061204901</v>
      </c>
      <c r="D119" s="2">
        <v>132.196313522205</v>
      </c>
      <c r="E119" s="2">
        <v>72.6334027130316</v>
      </c>
      <c r="F119" s="2">
        <v>181.03035786618301</v>
      </c>
      <c r="G119" s="2">
        <v>66.493837583719099</v>
      </c>
      <c r="H119" s="2">
        <v>92.568773023892604</v>
      </c>
      <c r="I119" s="2">
        <v>72.579045902284307</v>
      </c>
      <c r="J119" s="2">
        <v>294.18127504164102</v>
      </c>
      <c r="K119" s="2">
        <v>99.421393416143701</v>
      </c>
      <c r="L119" s="2">
        <v>313.444919859609</v>
      </c>
      <c r="M119" s="2">
        <v>193.750892603529</v>
      </c>
      <c r="N119" s="2">
        <v>25.036264718057101</v>
      </c>
      <c r="O119" s="2">
        <v>251.12724856706501</v>
      </c>
      <c r="P119" s="2">
        <v>303.95128945769699</v>
      </c>
      <c r="Q119" s="2">
        <v>72.840073668953593</v>
      </c>
      <c r="R119" s="2">
        <v>95.374688794845895</v>
      </c>
      <c r="S119" s="2">
        <v>160.39233650432101</v>
      </c>
      <c r="T119" s="2">
        <v>106.700409498238</v>
      </c>
      <c r="U119" s="2">
        <v>128.98338703245099</v>
      </c>
      <c r="X119" s="3">
        <v>44000</v>
      </c>
      <c r="Y119">
        <v>87.980033079999998</v>
      </c>
      <c r="Z119">
        <v>196.14766109999999</v>
      </c>
      <c r="AA119">
        <v>132.61557350000001</v>
      </c>
      <c r="AB119">
        <v>71.721980919999993</v>
      </c>
      <c r="AC119">
        <v>180.80584400000001</v>
      </c>
      <c r="AD119">
        <v>66.773132320000002</v>
      </c>
      <c r="AE119">
        <v>92.20401588</v>
      </c>
      <c r="AF119">
        <v>71.816669430000005</v>
      </c>
      <c r="AG119">
        <v>291.7036865</v>
      </c>
      <c r="AH119">
        <v>98.926373240000004</v>
      </c>
      <c r="AI119">
        <v>317.90822980000002</v>
      </c>
      <c r="AJ119">
        <v>193.97193390000001</v>
      </c>
      <c r="AK119">
        <v>25.049513359999999</v>
      </c>
      <c r="AL119">
        <v>249.51450650000001</v>
      </c>
      <c r="AM119">
        <v>304.70392290000001</v>
      </c>
      <c r="AN119">
        <v>72.665408099999993</v>
      </c>
      <c r="AO119">
        <v>96.235716409999995</v>
      </c>
      <c r="AP119">
        <v>161.0399783</v>
      </c>
      <c r="AQ119">
        <v>107.6117837</v>
      </c>
      <c r="AR119">
        <v>127.7540601</v>
      </c>
      <c r="AT119" s="1"/>
      <c r="AU119" s="1">
        <v>43999</v>
      </c>
      <c r="AV119" s="2">
        <v>87.897498999999996</v>
      </c>
      <c r="AW119" s="2">
        <v>194.240005</v>
      </c>
      <c r="AX119" s="2">
        <v>132.04899599999999</v>
      </c>
      <c r="AY119" s="2">
        <v>72.626998999999998</v>
      </c>
      <c r="AZ119" s="2">
        <v>180.86000100000001</v>
      </c>
      <c r="BA119" s="2">
        <v>66.119331000000003</v>
      </c>
      <c r="BB119" s="2">
        <v>92.360000999999997</v>
      </c>
      <c r="BC119" s="2">
        <v>72.555999999999997</v>
      </c>
      <c r="BD119" s="2">
        <v>292.60000600000001</v>
      </c>
      <c r="BE119" s="2">
        <v>99.480002999999996</v>
      </c>
      <c r="BF119" s="2">
        <v>313.44000199999999</v>
      </c>
      <c r="BG119" s="2">
        <v>193.55999800000001</v>
      </c>
      <c r="BH119" s="2">
        <v>25</v>
      </c>
      <c r="BI119" s="2">
        <v>250.85000600000001</v>
      </c>
      <c r="BJ119" s="2">
        <v>303.76001000000002</v>
      </c>
      <c r="BK119" s="2">
        <v>72.795799000000002</v>
      </c>
      <c r="BL119" s="2">
        <v>95.739998</v>
      </c>
      <c r="BM119" s="2">
        <v>159.970001</v>
      </c>
      <c r="BN119" s="2">
        <v>106.989998</v>
      </c>
      <c r="BO119" s="2">
        <v>128.229996</v>
      </c>
    </row>
    <row r="120" spans="1:67" x14ac:dyDescent="0.35">
      <c r="A120" s="1">
        <v>44001</v>
      </c>
      <c r="B120" s="2">
        <v>88.187894063282499</v>
      </c>
      <c r="C120" s="2">
        <v>197.52108993273899</v>
      </c>
      <c r="D120" s="2">
        <v>132.786066557406</v>
      </c>
      <c r="E120" s="2">
        <v>71.988521196291003</v>
      </c>
      <c r="F120" s="2">
        <v>180.832367121408</v>
      </c>
      <c r="G120" s="2">
        <v>67.391528154358099</v>
      </c>
      <c r="H120" s="2">
        <v>92.8126702685623</v>
      </c>
      <c r="I120" s="2">
        <v>72.134716379416503</v>
      </c>
      <c r="J120" s="2">
        <v>292.88597819493401</v>
      </c>
      <c r="K120" s="2">
        <v>99.134653537021904</v>
      </c>
      <c r="L120" s="2">
        <v>319.72531034751</v>
      </c>
      <c r="M120" s="2">
        <v>194.08946685305199</v>
      </c>
      <c r="N120" s="2">
        <v>24.899588802856901</v>
      </c>
      <c r="O120" s="2">
        <v>250.31126800365701</v>
      </c>
      <c r="P120" s="2">
        <v>305.01833231502002</v>
      </c>
      <c r="Q120" s="2">
        <v>73.116659575918902</v>
      </c>
      <c r="R120" s="2">
        <v>95.990785480638706</v>
      </c>
      <c r="S120" s="2">
        <v>160.927441999725</v>
      </c>
      <c r="T120" s="2">
        <v>107.471747240721</v>
      </c>
      <c r="U120" s="2">
        <v>128.017680749872</v>
      </c>
      <c r="X120" s="3">
        <v>44001</v>
      </c>
      <c r="Y120">
        <v>87.567491520000004</v>
      </c>
      <c r="Z120">
        <v>195.2110983</v>
      </c>
      <c r="AA120">
        <v>133.62113070000001</v>
      </c>
      <c r="AB120">
        <v>71.200377020000005</v>
      </c>
      <c r="AC120">
        <v>179.9477698</v>
      </c>
      <c r="AD120">
        <v>66.756425280000002</v>
      </c>
      <c r="AE120">
        <v>92.721971800000006</v>
      </c>
      <c r="AF120">
        <v>71.545048449999996</v>
      </c>
      <c r="AG120">
        <v>291.26161930000001</v>
      </c>
      <c r="AH120">
        <v>97.940840530000003</v>
      </c>
      <c r="AI120">
        <v>305.56832259999999</v>
      </c>
      <c r="AJ120">
        <v>192.2334803</v>
      </c>
      <c r="AK120">
        <v>25.225177370000001</v>
      </c>
      <c r="AL120">
        <v>247.21577590000001</v>
      </c>
      <c r="AM120">
        <v>298.57458689999999</v>
      </c>
      <c r="AN120">
        <v>73.989064529999993</v>
      </c>
      <c r="AO120">
        <v>96.717571059999997</v>
      </c>
      <c r="AP120">
        <v>160.00546510000001</v>
      </c>
      <c r="AQ120">
        <v>107.7884619</v>
      </c>
      <c r="AR120">
        <v>127.4551787</v>
      </c>
      <c r="AT120" s="1"/>
      <c r="AU120" s="1">
        <v>44000</v>
      </c>
      <c r="AV120" s="2">
        <v>87.932502999999997</v>
      </c>
      <c r="AW120" s="2">
        <v>196.320007</v>
      </c>
      <c r="AX120" s="2">
        <v>132.699005</v>
      </c>
      <c r="AY120" s="2">
        <v>71.706001000000001</v>
      </c>
      <c r="AZ120" s="2">
        <v>180.729996</v>
      </c>
      <c r="BA120" s="2">
        <v>66.930663999999993</v>
      </c>
      <c r="BB120" s="2">
        <v>92.18</v>
      </c>
      <c r="BC120" s="2">
        <v>71.797996999999995</v>
      </c>
      <c r="BD120" s="2">
        <v>291.48001099999999</v>
      </c>
      <c r="BE120" s="2">
        <v>98.940002000000007</v>
      </c>
      <c r="BF120" s="2">
        <v>318.709991</v>
      </c>
      <c r="BG120" s="2">
        <v>193.91000399999999</v>
      </c>
      <c r="BH120" s="2">
        <v>25.040001</v>
      </c>
      <c r="BI120" s="2">
        <v>249.21000699999999</v>
      </c>
      <c r="BJ120" s="2">
        <v>304.85000600000001</v>
      </c>
      <c r="BK120" s="2">
        <v>72.729011999999997</v>
      </c>
      <c r="BL120" s="2">
        <v>96.230002999999996</v>
      </c>
      <c r="BM120" s="2">
        <v>161.070007</v>
      </c>
      <c r="BN120" s="2">
        <v>107.58000199999999</v>
      </c>
      <c r="BO120" s="2">
        <v>127.589996</v>
      </c>
    </row>
    <row r="121" spans="1:67" x14ac:dyDescent="0.35">
      <c r="A121" s="1">
        <v>44004</v>
      </c>
      <c r="B121" s="2">
        <v>86.592147199200099</v>
      </c>
      <c r="C121" s="2">
        <v>194.91681545978301</v>
      </c>
      <c r="D121" s="2">
        <v>133.80206783044</v>
      </c>
      <c r="E121" s="2">
        <v>70.864782049006806</v>
      </c>
      <c r="F121" s="2">
        <v>178.09621850222101</v>
      </c>
      <c r="G121" s="2">
        <v>67.074068405022999</v>
      </c>
      <c r="H121" s="2">
        <v>92.534024923014897</v>
      </c>
      <c r="I121" s="2">
        <v>71.255692270531696</v>
      </c>
      <c r="J121" s="2">
        <v>290.14784300406802</v>
      </c>
      <c r="K121" s="2">
        <v>97.672373821587698</v>
      </c>
      <c r="L121" s="2">
        <v>302.282182043457</v>
      </c>
      <c r="M121" s="2">
        <v>192.718931347368</v>
      </c>
      <c r="N121" s="2">
        <v>24.870854494579898</v>
      </c>
      <c r="O121" s="2">
        <v>245.48359276915099</v>
      </c>
      <c r="P121" s="2">
        <v>297.58504467077302</v>
      </c>
      <c r="Q121" s="2">
        <v>73.987068580595206</v>
      </c>
      <c r="R121" s="2">
        <v>96.555897780890504</v>
      </c>
      <c r="S121" s="2">
        <v>159.38536641290199</v>
      </c>
      <c r="T121" s="2">
        <v>106.855317584874</v>
      </c>
      <c r="U121" s="2">
        <v>126.11989407988401</v>
      </c>
      <c r="X121" s="3">
        <v>44004</v>
      </c>
      <c r="Y121">
        <v>89.428514120000003</v>
      </c>
      <c r="Z121">
        <v>199.82323579999999</v>
      </c>
      <c r="AA121">
        <v>135.43715850000001</v>
      </c>
      <c r="AB121">
        <v>72.393556750000002</v>
      </c>
      <c r="AC121">
        <v>180.3400733</v>
      </c>
      <c r="AD121">
        <v>66.370590530000001</v>
      </c>
      <c r="AE121">
        <v>94.985425079999999</v>
      </c>
      <c r="AF121">
        <v>72.535305809999997</v>
      </c>
      <c r="AG121">
        <v>292.47406799999999</v>
      </c>
      <c r="AH121">
        <v>96.855669759999998</v>
      </c>
      <c r="AI121">
        <v>311.80300560000001</v>
      </c>
      <c r="AJ121">
        <v>194.27734240000001</v>
      </c>
      <c r="AK121">
        <v>24.672772089999999</v>
      </c>
      <c r="AL121">
        <v>248.798057</v>
      </c>
      <c r="AM121">
        <v>302.21543389999999</v>
      </c>
      <c r="AN121">
        <v>73.427304939999999</v>
      </c>
      <c r="AO121">
        <v>97.262141540000002</v>
      </c>
      <c r="AP121">
        <v>160.44964959999999</v>
      </c>
      <c r="AQ121">
        <v>106.8992209</v>
      </c>
      <c r="AR121">
        <v>126.13561730000001</v>
      </c>
      <c r="AT121" s="1"/>
      <c r="AU121" s="1">
        <v>44001</v>
      </c>
      <c r="AV121" s="2">
        <v>87.43</v>
      </c>
      <c r="AW121" s="2">
        <v>195.14999399999999</v>
      </c>
      <c r="AX121" s="2">
        <v>133.75050400000001</v>
      </c>
      <c r="AY121" s="2">
        <v>71.232001999999994</v>
      </c>
      <c r="AZ121" s="2">
        <v>179.720001</v>
      </c>
      <c r="BA121" s="2">
        <v>66.726669000000001</v>
      </c>
      <c r="BB121" s="2">
        <v>92.612503000000004</v>
      </c>
      <c r="BC121" s="2">
        <v>71.585999000000001</v>
      </c>
      <c r="BD121" s="2">
        <v>291.23998999999998</v>
      </c>
      <c r="BE121" s="2">
        <v>97.809997999999993</v>
      </c>
      <c r="BF121" s="2">
        <v>302.76998900000001</v>
      </c>
      <c r="BG121" s="2">
        <v>192.199997</v>
      </c>
      <c r="BH121" s="2">
        <v>25.25</v>
      </c>
      <c r="BI121" s="2">
        <v>246.64999399999999</v>
      </c>
      <c r="BJ121" s="2">
        <v>296.5</v>
      </c>
      <c r="BK121" s="2">
        <v>74.332061999999993</v>
      </c>
      <c r="BL121" s="2">
        <v>96.709998999999996</v>
      </c>
      <c r="BM121" s="2">
        <v>159.94000199999999</v>
      </c>
      <c r="BN121" s="2">
        <v>107.769997</v>
      </c>
      <c r="BO121" s="2">
        <v>127.459999</v>
      </c>
    </row>
    <row r="122" spans="1:67" x14ac:dyDescent="0.35">
      <c r="A122" s="1">
        <v>44005</v>
      </c>
      <c r="B122" s="2">
        <v>90.289839635211194</v>
      </c>
      <c r="C122" s="2">
        <v>201.53643111321199</v>
      </c>
      <c r="D122" s="2">
        <v>135.92508403688299</v>
      </c>
      <c r="E122" s="2">
        <v>72.8020575902232</v>
      </c>
      <c r="F122" s="2">
        <v>181.21581603824501</v>
      </c>
      <c r="G122" s="2">
        <v>66.691721962023706</v>
      </c>
      <c r="H122" s="2">
        <v>95.595796826945403</v>
      </c>
      <c r="I122" s="2">
        <v>72.836399644556707</v>
      </c>
      <c r="J122" s="2">
        <v>295.04867479033999</v>
      </c>
      <c r="K122" s="2">
        <v>97.368486734846599</v>
      </c>
      <c r="L122" s="2">
        <v>313.21870699058798</v>
      </c>
      <c r="M122" s="2">
        <v>194.67824083594701</v>
      </c>
      <c r="N122" s="2">
        <v>24.797950136047099</v>
      </c>
      <c r="O122" s="2">
        <v>250.452178806348</v>
      </c>
      <c r="P122" s="2">
        <v>304.50222848625799</v>
      </c>
      <c r="Q122" s="2">
        <v>73.830412568225796</v>
      </c>
      <c r="R122" s="2">
        <v>97.197444038935203</v>
      </c>
      <c r="S122" s="2">
        <v>161.962661958213</v>
      </c>
      <c r="T122" s="2">
        <v>106.928288073765</v>
      </c>
      <c r="U122" s="2">
        <v>125.25770998190001</v>
      </c>
      <c r="X122" s="3">
        <v>44005</v>
      </c>
      <c r="Y122">
        <v>91.388583999999994</v>
      </c>
      <c r="Z122">
        <v>201.87295449999999</v>
      </c>
      <c r="AA122">
        <v>137.83232079999999</v>
      </c>
      <c r="AB122">
        <v>73.170779519999996</v>
      </c>
      <c r="AC122">
        <v>181.12454349999999</v>
      </c>
      <c r="AD122">
        <v>66.727470449999998</v>
      </c>
      <c r="AE122">
        <v>94.473750949999996</v>
      </c>
      <c r="AF122">
        <v>73.222779720000005</v>
      </c>
      <c r="AG122">
        <v>296.5089256</v>
      </c>
      <c r="AH122">
        <v>97.890684919999998</v>
      </c>
      <c r="AI122">
        <v>311.68914740000002</v>
      </c>
      <c r="AJ122">
        <v>197.22401489999999</v>
      </c>
      <c r="AK122">
        <v>24.77633664</v>
      </c>
      <c r="AL122">
        <v>250.3052912</v>
      </c>
      <c r="AM122">
        <v>306.42571049999998</v>
      </c>
      <c r="AN122">
        <v>73.577230400000005</v>
      </c>
      <c r="AO122">
        <v>97.296550440000004</v>
      </c>
      <c r="AP122">
        <v>159.40152259999999</v>
      </c>
      <c r="AQ122">
        <v>110.1705858</v>
      </c>
      <c r="AR122">
        <v>126.3231001</v>
      </c>
      <c r="AT122" s="1"/>
      <c r="AU122" s="1">
        <v>44004</v>
      </c>
      <c r="AV122" s="2">
        <v>89.717499000000004</v>
      </c>
      <c r="AW122" s="2">
        <v>200.570007</v>
      </c>
      <c r="AX122" s="2">
        <v>135.69099399999999</v>
      </c>
      <c r="AY122" s="2">
        <v>72.532996999999995</v>
      </c>
      <c r="AZ122" s="2">
        <v>180.16999799999999</v>
      </c>
      <c r="BA122" s="2">
        <v>66.288002000000006</v>
      </c>
      <c r="BB122" s="2">
        <v>95.267501999999993</v>
      </c>
      <c r="BC122" s="2">
        <v>72.593001999999998</v>
      </c>
      <c r="BD122" s="2">
        <v>292.67001299999998</v>
      </c>
      <c r="BE122" s="2">
        <v>96.75</v>
      </c>
      <c r="BF122" s="2">
        <v>313.540009</v>
      </c>
      <c r="BG122" s="2">
        <v>194.96000699999999</v>
      </c>
      <c r="BH122" s="2">
        <v>24.620000999999998</v>
      </c>
      <c r="BI122" s="2">
        <v>249.16000399999999</v>
      </c>
      <c r="BJ122" s="2">
        <v>304.44000199999999</v>
      </c>
      <c r="BK122" s="2">
        <v>73.234734000000003</v>
      </c>
      <c r="BL122" s="2">
        <v>97.269997000000004</v>
      </c>
      <c r="BM122" s="2">
        <v>160.449997</v>
      </c>
      <c r="BN122" s="2">
        <v>106.900002</v>
      </c>
      <c r="BO122" s="2">
        <v>125.790001</v>
      </c>
    </row>
    <row r="123" spans="1:67" x14ac:dyDescent="0.35">
      <c r="A123" s="1">
        <v>44006</v>
      </c>
      <c r="B123" s="2">
        <v>91.382386751808099</v>
      </c>
      <c r="C123" s="2">
        <v>201.61318780832499</v>
      </c>
      <c r="D123" s="2">
        <v>138.345589647911</v>
      </c>
      <c r="E123" s="2">
        <v>72.916086744947606</v>
      </c>
      <c r="F123" s="2">
        <v>180.48236005185601</v>
      </c>
      <c r="G123" s="2">
        <v>67.134572053454704</v>
      </c>
      <c r="H123" s="2">
        <v>94.738506294537601</v>
      </c>
      <c r="I123" s="2">
        <v>72.921712398185605</v>
      </c>
      <c r="J123" s="2">
        <v>296.10700576166198</v>
      </c>
      <c r="K123" s="2">
        <v>97.661320770261099</v>
      </c>
      <c r="L123" s="2">
        <v>310.58695177620098</v>
      </c>
      <c r="M123" s="2">
        <v>197.65116861598801</v>
      </c>
      <c r="N123" s="2">
        <v>24.6187961527067</v>
      </c>
      <c r="O123" s="2">
        <v>249.30955244599701</v>
      </c>
      <c r="P123" s="2">
        <v>306.82861755646002</v>
      </c>
      <c r="Q123" s="2">
        <v>73.086336600935994</v>
      </c>
      <c r="R123" s="2">
        <v>96.940956455576</v>
      </c>
      <c r="S123" s="2">
        <v>158.58779848711299</v>
      </c>
      <c r="T123" s="2">
        <v>109.712557473663</v>
      </c>
      <c r="U123" s="2">
        <v>125.325090525129</v>
      </c>
      <c r="X123" s="3">
        <v>44006</v>
      </c>
      <c r="Y123">
        <v>90.471027550000002</v>
      </c>
      <c r="Z123">
        <v>198.19738530000001</v>
      </c>
      <c r="AA123">
        <v>136.97244480000001</v>
      </c>
      <c r="AB123">
        <v>71.684117740000005</v>
      </c>
      <c r="AC123">
        <v>177.8830485</v>
      </c>
      <c r="AD123">
        <v>64.838686120000006</v>
      </c>
      <c r="AE123">
        <v>92.424174140000005</v>
      </c>
      <c r="AF123">
        <v>71.626873709999998</v>
      </c>
      <c r="AG123">
        <v>289.59582790000002</v>
      </c>
      <c r="AH123">
        <v>95.014039639999993</v>
      </c>
      <c r="AI123">
        <v>308.29383389999998</v>
      </c>
      <c r="AJ123">
        <v>192.24881569999999</v>
      </c>
      <c r="AK123">
        <v>23.858250120000001</v>
      </c>
      <c r="AL123">
        <v>247.13768189999999</v>
      </c>
      <c r="AM123">
        <v>298.79718969999999</v>
      </c>
      <c r="AN123">
        <v>72.607101499999999</v>
      </c>
      <c r="AO123">
        <v>95.076397119999996</v>
      </c>
      <c r="AP123">
        <v>157.29139979999999</v>
      </c>
      <c r="AQ123">
        <v>109.5374971</v>
      </c>
      <c r="AR123">
        <v>122.9220049</v>
      </c>
      <c r="AT123" s="1"/>
      <c r="AU123" s="1">
        <v>44005</v>
      </c>
      <c r="AV123" s="2">
        <v>91.632499999999993</v>
      </c>
      <c r="AW123" s="2">
        <v>201.91000399999999</v>
      </c>
      <c r="AX123" s="2">
        <v>138.220505</v>
      </c>
      <c r="AY123" s="2">
        <v>73.198997000000006</v>
      </c>
      <c r="AZ123" s="2">
        <v>181.009995</v>
      </c>
      <c r="BA123" s="2">
        <v>66.785331999999997</v>
      </c>
      <c r="BB123" s="2">
        <v>94.5</v>
      </c>
      <c r="BC123" s="2">
        <v>73.220496999999995</v>
      </c>
      <c r="BD123" s="2">
        <v>297.60000600000001</v>
      </c>
      <c r="BE123" s="2">
        <v>97.93</v>
      </c>
      <c r="BF123" s="2">
        <v>311.29998799999998</v>
      </c>
      <c r="BG123" s="2">
        <v>197.970001</v>
      </c>
      <c r="BH123" s="2">
        <v>24.790001</v>
      </c>
      <c r="BI123" s="2">
        <v>250.30999800000001</v>
      </c>
      <c r="BJ123" s="2">
        <v>306.88000499999998</v>
      </c>
      <c r="BK123" s="2">
        <v>73.587783999999999</v>
      </c>
      <c r="BL123" s="2">
        <v>97.309997999999993</v>
      </c>
      <c r="BM123" s="2">
        <v>159.33999600000001</v>
      </c>
      <c r="BN123" s="2">
        <v>110.610001</v>
      </c>
      <c r="BO123" s="2">
        <v>126.25</v>
      </c>
    </row>
    <row r="124" spans="1:67" x14ac:dyDescent="0.35">
      <c r="A124" s="1">
        <v>44007</v>
      </c>
      <c r="B124" s="2">
        <v>90.139464400231304</v>
      </c>
      <c r="C124" s="2">
        <v>199.05550014816501</v>
      </c>
      <c r="D124" s="2">
        <v>136.90647952243799</v>
      </c>
      <c r="E124" s="2">
        <v>71.896100827577399</v>
      </c>
      <c r="F124" s="2">
        <v>178.530860541989</v>
      </c>
      <c r="G124" s="2">
        <v>64.285750347825797</v>
      </c>
      <c r="H124" s="2">
        <v>92.711781664605795</v>
      </c>
      <c r="I124" s="2">
        <v>71.854467578678495</v>
      </c>
      <c r="J124" s="2">
        <v>292.11453432300999</v>
      </c>
      <c r="K124" s="2">
        <v>95.340096910560405</v>
      </c>
      <c r="L124" s="2">
        <v>308.43785170991498</v>
      </c>
      <c r="M124" s="2">
        <v>192.735906446759</v>
      </c>
      <c r="N124" s="2">
        <v>23.904284347760701</v>
      </c>
      <c r="O124" s="2">
        <v>247.72876852753299</v>
      </c>
      <c r="P124" s="2">
        <v>295.41985220789797</v>
      </c>
      <c r="Q124" s="2">
        <v>72.827474553396698</v>
      </c>
      <c r="R124" s="2">
        <v>95.304036185723604</v>
      </c>
      <c r="S124" s="2">
        <v>158.79076385446899</v>
      </c>
      <c r="T124" s="2">
        <v>109.869487519297</v>
      </c>
      <c r="U124" s="2">
        <v>123.30224950966</v>
      </c>
      <c r="X124" s="3">
        <v>44007</v>
      </c>
      <c r="Y124">
        <v>91.052423340000004</v>
      </c>
      <c r="Z124">
        <v>200.14257430000001</v>
      </c>
      <c r="AA124">
        <v>137.60312139999999</v>
      </c>
      <c r="AB124">
        <v>72.096067739999995</v>
      </c>
      <c r="AC124">
        <v>178.7906629</v>
      </c>
      <c r="AD124">
        <v>65.378299949999999</v>
      </c>
      <c r="AE124">
        <v>94.635245139999995</v>
      </c>
      <c r="AF124">
        <v>72.113190340000003</v>
      </c>
      <c r="AG124">
        <v>294.7071449</v>
      </c>
      <c r="AH124">
        <v>97.590987200000001</v>
      </c>
      <c r="AI124">
        <v>309.00757349999998</v>
      </c>
      <c r="AJ124">
        <v>193.3451743</v>
      </c>
      <c r="AK124">
        <v>24.595420489999999</v>
      </c>
      <c r="AL124">
        <v>245.54767849999999</v>
      </c>
      <c r="AM124">
        <v>297.43039449999998</v>
      </c>
      <c r="AN124">
        <v>72.954277009999998</v>
      </c>
      <c r="AO124">
        <v>96.708991819999994</v>
      </c>
      <c r="AP124">
        <v>161.51911079999999</v>
      </c>
      <c r="AQ124">
        <v>110.4389298</v>
      </c>
      <c r="AR124">
        <v>124.2416727</v>
      </c>
      <c r="AT124" s="1"/>
      <c r="AU124" s="1">
        <v>44006</v>
      </c>
      <c r="AV124" s="2">
        <v>90.014999000000003</v>
      </c>
      <c r="AW124" s="2">
        <v>197.83999600000001</v>
      </c>
      <c r="AX124" s="2">
        <v>136.720001</v>
      </c>
      <c r="AY124" s="2">
        <v>71.635002</v>
      </c>
      <c r="AZ124" s="2">
        <v>177.529999</v>
      </c>
      <c r="BA124" s="2">
        <v>64.056663999999998</v>
      </c>
      <c r="BB124" s="2">
        <v>92.355002999999996</v>
      </c>
      <c r="BC124" s="2">
        <v>71.598502999999994</v>
      </c>
      <c r="BD124" s="2">
        <v>289.17999300000002</v>
      </c>
      <c r="BE124" s="2">
        <v>94.660004000000001</v>
      </c>
      <c r="BF124" s="2">
        <v>306.97000100000002</v>
      </c>
      <c r="BG124" s="2">
        <v>191.41000399999999</v>
      </c>
      <c r="BH124" s="2">
        <v>23.809999000000001</v>
      </c>
      <c r="BI124" s="2">
        <v>246.13000500000001</v>
      </c>
      <c r="BJ124" s="2">
        <v>294.01001000000002</v>
      </c>
      <c r="BK124" s="2">
        <v>72.395034999999993</v>
      </c>
      <c r="BL124" s="2">
        <v>95.139999000000003</v>
      </c>
      <c r="BM124" s="2">
        <v>157.029999</v>
      </c>
      <c r="BN124" s="2">
        <v>109.5</v>
      </c>
      <c r="BO124" s="2">
        <v>122.05999799999999</v>
      </c>
    </row>
    <row r="125" spans="1:67" x14ac:dyDescent="0.35">
      <c r="A125" s="1">
        <v>44008</v>
      </c>
      <c r="B125" s="2">
        <v>91.534183426076396</v>
      </c>
      <c r="C125" s="2">
        <v>199.92107582115</v>
      </c>
      <c r="D125" s="2">
        <v>137.92715469832399</v>
      </c>
      <c r="E125" s="2">
        <v>72.098000797615001</v>
      </c>
      <c r="F125" s="2">
        <v>178.26613969935599</v>
      </c>
      <c r="G125" s="2">
        <v>66.158368192789993</v>
      </c>
      <c r="H125" s="2">
        <v>95.030793370191105</v>
      </c>
      <c r="I125" s="2">
        <v>71.971919720337695</v>
      </c>
      <c r="J125" s="2">
        <v>294.05130077001201</v>
      </c>
      <c r="K125" s="2">
        <v>97.574594542000796</v>
      </c>
      <c r="L125" s="2">
        <v>307.30885807940899</v>
      </c>
      <c r="M125" s="2">
        <v>193.66210389620801</v>
      </c>
      <c r="N125" s="2">
        <v>24.5902376153701</v>
      </c>
      <c r="O125" s="2">
        <v>244.44075489646599</v>
      </c>
      <c r="P125" s="2">
        <v>298.65483256947999</v>
      </c>
      <c r="Q125" s="2">
        <v>72.773827619109497</v>
      </c>
      <c r="R125" s="2">
        <v>97.280708615447196</v>
      </c>
      <c r="S125" s="2">
        <v>161.609952258574</v>
      </c>
      <c r="T125" s="2">
        <v>111.464533805073</v>
      </c>
      <c r="U125" s="2">
        <v>125.960379878186</v>
      </c>
      <c r="X125" s="3">
        <v>44008</v>
      </c>
      <c r="Y125">
        <v>89.217816040000002</v>
      </c>
      <c r="Z125">
        <v>196.65829210000001</v>
      </c>
      <c r="AA125">
        <v>135.27289999999999</v>
      </c>
      <c r="AB125">
        <v>69.214525420000001</v>
      </c>
      <c r="AC125">
        <v>175.72304539999999</v>
      </c>
      <c r="AD125">
        <v>64.326663339999996</v>
      </c>
      <c r="AE125">
        <v>91.749649480000002</v>
      </c>
      <c r="AF125">
        <v>69.116500509999995</v>
      </c>
      <c r="AG125">
        <v>287.38241520000003</v>
      </c>
      <c r="AH125">
        <v>93.799692030000003</v>
      </c>
      <c r="AI125">
        <v>307.5206819</v>
      </c>
      <c r="AJ125">
        <v>189.61948509999999</v>
      </c>
      <c r="AK125">
        <v>23.347419410000001</v>
      </c>
      <c r="AL125">
        <v>242.06815230000001</v>
      </c>
      <c r="AM125">
        <v>291.56946690000001</v>
      </c>
      <c r="AN125">
        <v>71.983559569999997</v>
      </c>
      <c r="AO125">
        <v>96.053719090000001</v>
      </c>
      <c r="AP125">
        <v>162.75246849999999</v>
      </c>
      <c r="AQ125">
        <v>107.5858358</v>
      </c>
      <c r="AR125">
        <v>122.8818184</v>
      </c>
      <c r="AT125" s="1"/>
      <c r="AU125" s="1">
        <v>44007</v>
      </c>
      <c r="AV125" s="2">
        <v>91.209998999999996</v>
      </c>
      <c r="AW125" s="2">
        <v>200.33999600000001</v>
      </c>
      <c r="AX125" s="2">
        <v>137.729004</v>
      </c>
      <c r="AY125" s="2">
        <v>72.055000000000007</v>
      </c>
      <c r="AZ125" s="2">
        <v>178.85000600000001</v>
      </c>
      <c r="BA125" s="2">
        <v>65.732001999999994</v>
      </c>
      <c r="BB125" s="2">
        <v>94.900002000000001</v>
      </c>
      <c r="BC125" s="2">
        <v>72.066497999999996</v>
      </c>
      <c r="BD125" s="2">
        <v>296.22000100000002</v>
      </c>
      <c r="BE125" s="2">
        <v>97.959998999999996</v>
      </c>
      <c r="BF125" s="2">
        <v>308.85000600000001</v>
      </c>
      <c r="BG125" s="2">
        <v>193.979996</v>
      </c>
      <c r="BH125" s="2">
        <v>24.719999000000001</v>
      </c>
      <c r="BI125" s="2">
        <v>245.38000500000001</v>
      </c>
      <c r="BJ125" s="2">
        <v>298.01001000000002</v>
      </c>
      <c r="BK125" s="2">
        <v>73.062980999999994</v>
      </c>
      <c r="BL125" s="2">
        <v>96.989998</v>
      </c>
      <c r="BM125" s="2">
        <v>162.86000100000001</v>
      </c>
      <c r="BN125" s="2">
        <v>110.519997</v>
      </c>
      <c r="BO125" s="2">
        <v>124.709999</v>
      </c>
    </row>
    <row r="126" spans="1:67" x14ac:dyDescent="0.35">
      <c r="A126" s="1">
        <v>44011</v>
      </c>
      <c r="B126" s="2">
        <v>88.960341977683399</v>
      </c>
      <c r="C126" s="2">
        <v>197.29249603032099</v>
      </c>
      <c r="D126" s="2">
        <v>134.882732089939</v>
      </c>
      <c r="E126" s="2">
        <v>68.257335726260393</v>
      </c>
      <c r="F126" s="2">
        <v>175.85376241978599</v>
      </c>
      <c r="G126" s="2">
        <v>64.061115395337296</v>
      </c>
      <c r="H126" s="2">
        <v>91.8146015712653</v>
      </c>
      <c r="I126" s="2">
        <v>68.180764578616305</v>
      </c>
      <c r="J126" s="2">
        <v>289.48608379452401</v>
      </c>
      <c r="K126" s="2">
        <v>93.195212798231594</v>
      </c>
      <c r="L126" s="2">
        <v>308.81048518509402</v>
      </c>
      <c r="M126" s="2">
        <v>190.43801312465601</v>
      </c>
      <c r="N126" s="2">
        <v>23.3201259339498</v>
      </c>
      <c r="O126" s="2">
        <v>242.14851600567101</v>
      </c>
      <c r="P126" s="2">
        <v>290.757493669361</v>
      </c>
      <c r="Q126" s="2">
        <v>71.852484878492206</v>
      </c>
      <c r="R126" s="2">
        <v>95.997342524539704</v>
      </c>
      <c r="S126" s="2">
        <v>163.99621375276101</v>
      </c>
      <c r="T126" s="2">
        <v>107.22974010976201</v>
      </c>
      <c r="U126" s="2">
        <v>123.31395022446</v>
      </c>
      <c r="X126" s="3">
        <v>44011</v>
      </c>
      <c r="Y126">
        <v>90.187106850000006</v>
      </c>
      <c r="Z126">
        <v>198.2632021</v>
      </c>
      <c r="AA126">
        <v>134.0947903</v>
      </c>
      <c r="AB126">
        <v>69.699241869999994</v>
      </c>
      <c r="AC126">
        <v>176.97496219999999</v>
      </c>
      <c r="AD126">
        <v>66.559165460000003</v>
      </c>
      <c r="AE126">
        <v>92.107479060000003</v>
      </c>
      <c r="AF126">
        <v>69.69960227</v>
      </c>
      <c r="AG126">
        <v>289.13073809999997</v>
      </c>
      <c r="AH126">
        <v>93.040444429999994</v>
      </c>
      <c r="AI126">
        <v>309.86619380000002</v>
      </c>
      <c r="AJ126">
        <v>190.86095090000001</v>
      </c>
      <c r="AK126">
        <v>23.364572110000001</v>
      </c>
      <c r="AL126">
        <v>245.33574300000001</v>
      </c>
      <c r="AM126">
        <v>292.37962060000001</v>
      </c>
      <c r="AN126">
        <v>72.501466899999997</v>
      </c>
      <c r="AO126">
        <v>96.476114219999999</v>
      </c>
      <c r="AP126">
        <v>162.64029600000001</v>
      </c>
      <c r="AQ126">
        <v>109.1855958</v>
      </c>
      <c r="AR126">
        <v>124.7330333</v>
      </c>
      <c r="AT126" s="1"/>
      <c r="AU126" s="1">
        <v>44008</v>
      </c>
      <c r="AV126" s="2">
        <v>88.407500999999996</v>
      </c>
      <c r="AW126" s="2">
        <v>196.33000200000001</v>
      </c>
      <c r="AX126" s="2">
        <v>134.643494</v>
      </c>
      <c r="AY126" s="2">
        <v>68.126998999999998</v>
      </c>
      <c r="AZ126" s="2">
        <v>175.36999499999999</v>
      </c>
      <c r="BA126" s="2">
        <v>63.982666000000002</v>
      </c>
      <c r="BB126" s="2">
        <v>91.550003000000004</v>
      </c>
      <c r="BC126" s="2">
        <v>67.995002999999997</v>
      </c>
      <c r="BD126" s="2">
        <v>286.88000499999998</v>
      </c>
      <c r="BE126" s="2">
        <v>92.589995999999999</v>
      </c>
      <c r="BF126" s="2">
        <v>307.41000400000001</v>
      </c>
      <c r="BG126" s="2">
        <v>189.270004</v>
      </c>
      <c r="BH126" s="2">
        <v>23.15</v>
      </c>
      <c r="BI126" s="2">
        <v>241.009995</v>
      </c>
      <c r="BJ126" s="2">
        <v>289.33999599999999</v>
      </c>
      <c r="BK126" s="2">
        <v>71.746184999999997</v>
      </c>
      <c r="BL126" s="2">
        <v>96.129997000000003</v>
      </c>
      <c r="BM126" s="2">
        <v>162.83000200000001</v>
      </c>
      <c r="BN126" s="2">
        <v>107.32</v>
      </c>
      <c r="BO126" s="2">
        <v>122.389999</v>
      </c>
    </row>
    <row r="127" spans="1:67" x14ac:dyDescent="0.35">
      <c r="A127" s="1">
        <v>44012</v>
      </c>
      <c r="B127" s="2">
        <v>89.720195835981102</v>
      </c>
      <c r="C127" s="2">
        <v>198.538836429638</v>
      </c>
      <c r="D127" s="2">
        <v>134.362786664184</v>
      </c>
      <c r="E127" s="2">
        <v>69.948754568567793</v>
      </c>
      <c r="F127" s="2">
        <v>177.21245752738099</v>
      </c>
      <c r="G127" s="2">
        <v>67.901345798199301</v>
      </c>
      <c r="H127" s="2">
        <v>92.097572803481398</v>
      </c>
      <c r="I127" s="2">
        <v>69.889092316180907</v>
      </c>
      <c r="J127" s="2">
        <v>289.05155470232103</v>
      </c>
      <c r="K127" s="2">
        <v>93.200164103887403</v>
      </c>
      <c r="L127" s="2">
        <v>308.15579014335498</v>
      </c>
      <c r="M127" s="2">
        <v>191.27618676204801</v>
      </c>
      <c r="N127" s="2">
        <v>23.3836397704512</v>
      </c>
      <c r="O127" s="2">
        <v>245.52040342792901</v>
      </c>
      <c r="P127" s="2">
        <v>293.61504131204703</v>
      </c>
      <c r="Q127" s="2">
        <v>72.737286274332902</v>
      </c>
      <c r="R127" s="2">
        <v>96.277180330283301</v>
      </c>
      <c r="S127" s="2">
        <v>162.26998598290101</v>
      </c>
      <c r="T127" s="2">
        <v>110.09603456752301</v>
      </c>
      <c r="U127" s="2">
        <v>125.424495524261</v>
      </c>
      <c r="X127" s="3">
        <v>44012</v>
      </c>
      <c r="Y127">
        <v>91.112867379999997</v>
      </c>
      <c r="Z127">
        <v>202.92328710000001</v>
      </c>
      <c r="AA127">
        <v>137.28944440000001</v>
      </c>
      <c r="AB127">
        <v>70.785345680000006</v>
      </c>
      <c r="AC127">
        <v>178.45065629999999</v>
      </c>
      <c r="AD127">
        <v>70.485128149999994</v>
      </c>
      <c r="AE127">
        <v>94.642744870000001</v>
      </c>
      <c r="AF127">
        <v>70.62996382</v>
      </c>
      <c r="AG127">
        <v>293.80201679999999</v>
      </c>
      <c r="AH127">
        <v>94.038810580000003</v>
      </c>
      <c r="AI127">
        <v>314.69622609999999</v>
      </c>
      <c r="AJ127">
        <v>192.73408240000001</v>
      </c>
      <c r="AK127">
        <v>23.708129100000001</v>
      </c>
      <c r="AL127">
        <v>249.82940020000001</v>
      </c>
      <c r="AM127">
        <v>295.1706595</v>
      </c>
      <c r="AN127">
        <v>73.585255549999999</v>
      </c>
      <c r="AO127">
        <v>97.910395010000002</v>
      </c>
      <c r="AP127">
        <v>164.0990171</v>
      </c>
      <c r="AQ127">
        <v>110.94970669999999</v>
      </c>
      <c r="AR127">
        <v>126.3929677</v>
      </c>
      <c r="AT127" s="1"/>
      <c r="AU127" s="1">
        <v>44011</v>
      </c>
      <c r="AV127" s="2">
        <v>90.444999999999993</v>
      </c>
      <c r="AW127" s="2">
        <v>198.44000199999999</v>
      </c>
      <c r="AX127" s="2">
        <v>134.01899700000001</v>
      </c>
      <c r="AY127" s="2">
        <v>69.858497999999997</v>
      </c>
      <c r="AZ127" s="2">
        <v>177.19000199999999</v>
      </c>
      <c r="BA127" s="2">
        <v>67.290001000000004</v>
      </c>
      <c r="BB127" s="2">
        <v>92</v>
      </c>
      <c r="BC127" s="2">
        <v>69.748497</v>
      </c>
      <c r="BD127" s="2">
        <v>289.76001000000002</v>
      </c>
      <c r="BE127" s="2">
        <v>93</v>
      </c>
      <c r="BF127" s="2">
        <v>309.77999899999998</v>
      </c>
      <c r="BG127" s="2">
        <v>191.38000500000001</v>
      </c>
      <c r="BH127" s="2">
        <v>23.389999</v>
      </c>
      <c r="BI127" s="2">
        <v>246.11999499999999</v>
      </c>
      <c r="BJ127" s="2">
        <v>292.92999300000002</v>
      </c>
      <c r="BK127" s="2">
        <v>72.633590999999996</v>
      </c>
      <c r="BL127" s="2">
        <v>96.440002000000007</v>
      </c>
      <c r="BM127" s="2">
        <v>162.720001</v>
      </c>
      <c r="BN127" s="2">
        <v>109.480003</v>
      </c>
      <c r="BO127" s="2">
        <v>125.25</v>
      </c>
    </row>
    <row r="128" spans="1:67" x14ac:dyDescent="0.35">
      <c r="A128" s="1">
        <v>44013</v>
      </c>
      <c r="B128" s="2">
        <v>91.161621919312907</v>
      </c>
      <c r="C128" s="2">
        <v>203.225949588682</v>
      </c>
      <c r="D128" s="2">
        <v>138.26786388538201</v>
      </c>
      <c r="E128" s="2">
        <v>70.787352480162596</v>
      </c>
      <c r="F128" s="2">
        <v>178.44858657528701</v>
      </c>
      <c r="G128" s="2">
        <v>72.289288149768694</v>
      </c>
      <c r="H128" s="2">
        <v>94.970535240572104</v>
      </c>
      <c r="I128" s="2">
        <v>70.478533089638404</v>
      </c>
      <c r="J128" s="2">
        <v>294.701259849888</v>
      </c>
      <c r="K128" s="2">
        <v>93.552325997026202</v>
      </c>
      <c r="L128" s="2">
        <v>316.437426943888</v>
      </c>
      <c r="M128" s="2">
        <v>193.215167338149</v>
      </c>
      <c r="N128" s="2">
        <v>23.598509799907699</v>
      </c>
      <c r="O128" s="2">
        <v>250.75734230233999</v>
      </c>
      <c r="P128" s="2">
        <v>296.02700302097901</v>
      </c>
      <c r="Q128" s="2">
        <v>73.462210741843094</v>
      </c>
      <c r="R128" s="2">
        <v>98.481508234542801</v>
      </c>
      <c r="S128" s="2">
        <v>164.00790461349499</v>
      </c>
      <c r="T128" s="2">
        <v>110.612090996784</v>
      </c>
      <c r="U128" s="2">
        <v>125.469907829709</v>
      </c>
      <c r="X128" s="3">
        <v>44013</v>
      </c>
      <c r="Y128">
        <v>91.056909250000004</v>
      </c>
      <c r="Z128">
        <v>204.70087509999999</v>
      </c>
      <c r="AA128">
        <v>143.12856629999999</v>
      </c>
      <c r="AB128">
        <v>71.964007260000002</v>
      </c>
      <c r="AC128">
        <v>178.1169692</v>
      </c>
      <c r="AD128">
        <v>74.099795330000006</v>
      </c>
      <c r="AE128">
        <v>95.416281789999999</v>
      </c>
      <c r="AF128">
        <v>71.834417999999999</v>
      </c>
      <c r="AG128">
        <v>297.1255099</v>
      </c>
      <c r="AH128">
        <v>93.288481619999999</v>
      </c>
      <c r="AI128">
        <v>313.44174829999997</v>
      </c>
      <c r="AJ128">
        <v>193.73648700000001</v>
      </c>
      <c r="AK128">
        <v>23.313355009999999</v>
      </c>
      <c r="AL128">
        <v>248.66384049999999</v>
      </c>
      <c r="AM128">
        <v>300.21992019999999</v>
      </c>
      <c r="AN128">
        <v>74.428398580000007</v>
      </c>
      <c r="AO128">
        <v>99.008087489999994</v>
      </c>
      <c r="AP128">
        <v>163.3183023</v>
      </c>
      <c r="AQ128">
        <v>114.0268516</v>
      </c>
      <c r="AR128">
        <v>126.2054545</v>
      </c>
      <c r="AT128" s="1"/>
      <c r="AU128" s="1">
        <v>44012</v>
      </c>
      <c r="AV128" s="2">
        <v>91.199996999999996</v>
      </c>
      <c r="AW128" s="2">
        <v>203.509995</v>
      </c>
      <c r="AX128" s="2">
        <v>137.94099399999999</v>
      </c>
      <c r="AY128" s="2">
        <v>70.902495999999999</v>
      </c>
      <c r="AZ128" s="2">
        <v>178.509995</v>
      </c>
      <c r="BA128" s="2">
        <v>71.987335000000002</v>
      </c>
      <c r="BB128" s="2">
        <v>94.977501000000004</v>
      </c>
      <c r="BC128" s="2">
        <v>70.680496000000005</v>
      </c>
      <c r="BD128" s="2">
        <v>294.95001200000002</v>
      </c>
      <c r="BE128" s="2">
        <v>94.059997999999993</v>
      </c>
      <c r="BF128" s="2">
        <v>315.60998499999999</v>
      </c>
      <c r="BG128" s="2">
        <v>193.16999799999999</v>
      </c>
      <c r="BH128" s="2">
        <v>23.75</v>
      </c>
      <c r="BI128" s="2">
        <v>250.509995</v>
      </c>
      <c r="BJ128" s="2">
        <v>295.70001200000002</v>
      </c>
      <c r="BK128" s="2">
        <v>73.788169999999994</v>
      </c>
      <c r="BL128" s="2">
        <v>98.18</v>
      </c>
      <c r="BM128" s="2">
        <v>164.179993</v>
      </c>
      <c r="BN128" s="2">
        <v>111.18</v>
      </c>
      <c r="BO128" s="2">
        <v>126.5</v>
      </c>
    </row>
    <row r="129" spans="1:67" x14ac:dyDescent="0.35">
      <c r="A129" s="1">
        <v>44014</v>
      </c>
      <c r="B129" s="2">
        <v>91.761299852046903</v>
      </c>
      <c r="C129" s="2">
        <v>205.498495608372</v>
      </c>
      <c r="D129" s="2">
        <v>144.192537716754</v>
      </c>
      <c r="E129" s="2">
        <v>72.558302988292496</v>
      </c>
      <c r="F129" s="2">
        <v>178.52382294542201</v>
      </c>
      <c r="G129" s="2">
        <v>75.398624076556601</v>
      </c>
      <c r="H129" s="2">
        <v>95.711939254042093</v>
      </c>
      <c r="I129" s="2">
        <v>72.394826400175106</v>
      </c>
      <c r="J129" s="2">
        <v>300.525644847781</v>
      </c>
      <c r="K129" s="2">
        <v>94.176907572898699</v>
      </c>
      <c r="L129" s="2">
        <v>312.77734345802298</v>
      </c>
      <c r="M129" s="2">
        <v>193.908182461276</v>
      </c>
      <c r="N129" s="2">
        <v>23.478819405913001</v>
      </c>
      <c r="O129" s="2">
        <v>249.37344702505601</v>
      </c>
      <c r="P129" s="2">
        <v>301.00150886005503</v>
      </c>
      <c r="Q129" s="2">
        <v>74.967703611553105</v>
      </c>
      <c r="R129" s="2">
        <v>99.369265907937503</v>
      </c>
      <c r="S129" s="2">
        <v>164.107420023256</v>
      </c>
      <c r="T129" s="2">
        <v>114.91579982938801</v>
      </c>
      <c r="U129" s="2">
        <v>125.94249224504701</v>
      </c>
      <c r="X129" s="3">
        <v>44014</v>
      </c>
      <c r="Y129">
        <v>91.061685170000004</v>
      </c>
      <c r="Z129">
        <v>206.17514940000001</v>
      </c>
      <c r="AA129">
        <v>144.4455289</v>
      </c>
      <c r="AB129">
        <v>73.353749120000003</v>
      </c>
      <c r="AC129">
        <v>178.94455049999999</v>
      </c>
      <c r="AD129">
        <v>78.09907029</v>
      </c>
      <c r="AE129">
        <v>96.177042310000004</v>
      </c>
      <c r="AF129">
        <v>73.167438129999994</v>
      </c>
      <c r="AG129">
        <v>298.29351009999999</v>
      </c>
      <c r="AH129">
        <v>92.653827530000001</v>
      </c>
      <c r="AI129">
        <v>315.47631919999998</v>
      </c>
      <c r="AJ129">
        <v>195.20802449999999</v>
      </c>
      <c r="AK129">
        <v>23.294694790000001</v>
      </c>
      <c r="AL129">
        <v>248.69501299999999</v>
      </c>
      <c r="AM129">
        <v>302.2519456</v>
      </c>
      <c r="AN129">
        <v>75.06887605</v>
      </c>
      <c r="AO129">
        <v>98.751523759999998</v>
      </c>
      <c r="AP129">
        <v>163.8642083</v>
      </c>
      <c r="AQ129">
        <v>114.3161133</v>
      </c>
      <c r="AR129">
        <v>127.4972533</v>
      </c>
      <c r="AT129" s="1"/>
      <c r="AU129" s="1">
        <v>44013</v>
      </c>
      <c r="AV129" s="2">
        <v>91.027495999999999</v>
      </c>
      <c r="AW129" s="2">
        <v>204.699997</v>
      </c>
      <c r="AX129" s="2">
        <v>143.93499800000001</v>
      </c>
      <c r="AY129" s="2">
        <v>72.099997999999999</v>
      </c>
      <c r="AZ129" s="2">
        <v>177.990005</v>
      </c>
      <c r="BA129" s="2">
        <v>74.641998000000001</v>
      </c>
      <c r="BB129" s="2">
        <v>95.300003000000004</v>
      </c>
      <c r="BC129" s="2">
        <v>71.902000000000001</v>
      </c>
      <c r="BD129" s="2">
        <v>297.73001099999999</v>
      </c>
      <c r="BE129" s="2">
        <v>93.260002</v>
      </c>
      <c r="BF129" s="2">
        <v>312.73001099999999</v>
      </c>
      <c r="BG129" s="2">
        <v>193.779999</v>
      </c>
      <c r="BH129" s="2">
        <v>23.26</v>
      </c>
      <c r="BI129" s="2">
        <v>248.14999399999999</v>
      </c>
      <c r="BJ129" s="2">
        <v>301.17001299999998</v>
      </c>
      <c r="BK129" s="2">
        <v>74.541984999999997</v>
      </c>
      <c r="BL129" s="2">
        <v>99.139999000000003</v>
      </c>
      <c r="BM129" s="2">
        <v>163.300003</v>
      </c>
      <c r="BN129" s="2">
        <v>114.41999800000001</v>
      </c>
      <c r="BO129" s="2">
        <v>126.05999799999999</v>
      </c>
    </row>
    <row r="130" spans="1:67" x14ac:dyDescent="0.35">
      <c r="A130" s="1">
        <v>44018</v>
      </c>
      <c r="B130" s="2">
        <v>90.340009521672698</v>
      </c>
      <c r="C130" s="2">
        <v>205.43362544895299</v>
      </c>
      <c r="D130" s="2">
        <v>144.470024275893</v>
      </c>
      <c r="E130" s="2">
        <v>72.974172285095804</v>
      </c>
      <c r="F130" s="2">
        <v>177.971471913052</v>
      </c>
      <c r="G130" s="2">
        <v>81.237901686096706</v>
      </c>
      <c r="H130" s="2">
        <v>96.252100472622601</v>
      </c>
      <c r="I130" s="2">
        <v>72.831559089836105</v>
      </c>
      <c r="J130" s="2">
        <v>296.11956660213201</v>
      </c>
      <c r="K130" s="2">
        <v>92.451561782294903</v>
      </c>
      <c r="L130" s="2">
        <v>314.98362339476699</v>
      </c>
      <c r="M130" s="2">
        <v>195.488920133612</v>
      </c>
      <c r="N130" s="2">
        <v>23.1378279797209</v>
      </c>
      <c r="O130" s="2">
        <v>247.49611247202401</v>
      </c>
      <c r="P130" s="2">
        <v>302.356064688375</v>
      </c>
      <c r="Q130" s="2">
        <v>74.687392191293597</v>
      </c>
      <c r="R130" s="2">
        <v>98.0521673557366</v>
      </c>
      <c r="S130" s="2">
        <v>162.958953730064</v>
      </c>
      <c r="T130" s="2">
        <v>113.557906351311</v>
      </c>
      <c r="U130" s="2">
        <v>126.915837647453</v>
      </c>
      <c r="X130" s="3">
        <v>44018</v>
      </c>
      <c r="Y130">
        <v>93.152413569999993</v>
      </c>
      <c r="Z130">
        <v>210.33041879999999</v>
      </c>
      <c r="AA130">
        <v>151.8975069</v>
      </c>
      <c r="AB130">
        <v>74.836270159999998</v>
      </c>
      <c r="AC130">
        <v>182.0747786</v>
      </c>
      <c r="AD130">
        <v>84.314397779999993</v>
      </c>
      <c r="AE130">
        <v>98.170301620000004</v>
      </c>
      <c r="AF130">
        <v>74.724562649999996</v>
      </c>
      <c r="AG130">
        <v>301.79966539999998</v>
      </c>
      <c r="AH130">
        <v>94.873751139999996</v>
      </c>
      <c r="AI130">
        <v>318.63085899999999</v>
      </c>
      <c r="AJ130">
        <v>197.24599860000001</v>
      </c>
      <c r="AK130">
        <v>23.616417080000002</v>
      </c>
      <c r="AL130">
        <v>249.58719450000001</v>
      </c>
      <c r="AM130">
        <v>305.01687299999998</v>
      </c>
      <c r="AN130">
        <v>75.820438699999997</v>
      </c>
      <c r="AO130">
        <v>99.028727099999998</v>
      </c>
      <c r="AP130">
        <v>166.7649365</v>
      </c>
      <c r="AQ130">
        <v>115.284542</v>
      </c>
      <c r="AR130">
        <v>129.19434670000001</v>
      </c>
      <c r="AT130" s="1"/>
      <c r="AU130" s="1">
        <v>44014</v>
      </c>
      <c r="AV130" s="2">
        <v>91.027495999999999</v>
      </c>
      <c r="AW130" s="2">
        <v>206.259995</v>
      </c>
      <c r="AX130" s="2">
        <v>144.51499899999999</v>
      </c>
      <c r="AY130" s="2">
        <v>73.496498000000003</v>
      </c>
      <c r="AZ130" s="2">
        <v>178.83000200000001</v>
      </c>
      <c r="BA130" s="2">
        <v>80.577331999999998</v>
      </c>
      <c r="BB130" s="2">
        <v>96.122497999999993</v>
      </c>
      <c r="BC130" s="2">
        <v>73.235000999999997</v>
      </c>
      <c r="BD130" s="2">
        <v>298.26001000000002</v>
      </c>
      <c r="BE130" s="2">
        <v>92.660004000000001</v>
      </c>
      <c r="BF130" s="2">
        <v>315.47000100000002</v>
      </c>
      <c r="BG130" s="2">
        <v>195.66999799999999</v>
      </c>
      <c r="BH130" s="2">
        <v>23.290001</v>
      </c>
      <c r="BI130" s="2">
        <v>248.5</v>
      </c>
      <c r="BJ130" s="2">
        <v>302.42001299999998</v>
      </c>
      <c r="BK130" s="2">
        <v>75.171752999999995</v>
      </c>
      <c r="BL130" s="2">
        <v>98.879997000000003</v>
      </c>
      <c r="BM130" s="2">
        <v>163.86999499999999</v>
      </c>
      <c r="BN130" s="2">
        <v>114.360001</v>
      </c>
      <c r="BO130" s="2">
        <v>127.720001</v>
      </c>
    </row>
    <row r="131" spans="1:67" x14ac:dyDescent="0.35">
      <c r="A131" s="1">
        <v>44019</v>
      </c>
      <c r="B131" s="2">
        <v>94.182580459650197</v>
      </c>
      <c r="C131" s="2">
        <v>211.16727514102999</v>
      </c>
      <c r="D131" s="2">
        <v>152.94537719261299</v>
      </c>
      <c r="E131" s="2">
        <v>75.247289394654302</v>
      </c>
      <c r="F131" s="2">
        <v>182.59090838652401</v>
      </c>
      <c r="G131" s="2">
        <v>93.030231809349502</v>
      </c>
      <c r="H131" s="2">
        <v>99.019514918005996</v>
      </c>
      <c r="I131" s="2">
        <v>75.292779231688698</v>
      </c>
      <c r="J131" s="2">
        <v>305.27758939760298</v>
      </c>
      <c r="K131" s="2">
        <v>95.019526319108195</v>
      </c>
      <c r="L131" s="2">
        <v>318.98348248802398</v>
      </c>
      <c r="M131" s="2">
        <v>197.51244611743601</v>
      </c>
      <c r="N131" s="2">
        <v>23.7611147852225</v>
      </c>
      <c r="O131" s="2">
        <v>250.77534100263199</v>
      </c>
      <c r="P131" s="2">
        <v>305.38322618965901</v>
      </c>
      <c r="Q131" s="2">
        <v>76.363262529009901</v>
      </c>
      <c r="R131" s="2">
        <v>99.110260735043397</v>
      </c>
      <c r="S131" s="2">
        <v>167.810895185649</v>
      </c>
      <c r="T131" s="2">
        <v>114.983259347146</v>
      </c>
      <c r="U131" s="2">
        <v>130.52128266547399</v>
      </c>
      <c r="X131" s="3">
        <v>44019</v>
      </c>
      <c r="Y131">
        <v>93.249818020000006</v>
      </c>
      <c r="Z131">
        <v>208.2131771</v>
      </c>
      <c r="AA131">
        <v>150.57185200000001</v>
      </c>
      <c r="AB131">
        <v>74.466607530000005</v>
      </c>
      <c r="AC131">
        <v>181.38812300000001</v>
      </c>
      <c r="AD131">
        <v>92.390270639999997</v>
      </c>
      <c r="AE131">
        <v>98.833999500000004</v>
      </c>
      <c r="AF131">
        <v>74.255687449999996</v>
      </c>
      <c r="AG131">
        <v>297.14700049999999</v>
      </c>
      <c r="AH131">
        <v>92.589325770000002</v>
      </c>
      <c r="AI131">
        <v>314.83119349999998</v>
      </c>
      <c r="AJ131">
        <v>194.35704659999999</v>
      </c>
      <c r="AK131">
        <v>23.061595100000002</v>
      </c>
      <c r="AL131">
        <v>247.82340690000001</v>
      </c>
      <c r="AM131">
        <v>300.99567889999997</v>
      </c>
      <c r="AN131">
        <v>75.230758510000001</v>
      </c>
      <c r="AO131">
        <v>99.381481190000002</v>
      </c>
      <c r="AP131">
        <v>166.66587989999999</v>
      </c>
      <c r="AQ131">
        <v>114.45138249999999</v>
      </c>
      <c r="AR131">
        <v>127.6722166</v>
      </c>
      <c r="AT131" s="1"/>
      <c r="AU131" s="1">
        <v>44018</v>
      </c>
      <c r="AV131" s="2">
        <v>93.462502000000001</v>
      </c>
      <c r="AW131" s="2">
        <v>210.699997</v>
      </c>
      <c r="AX131" s="2">
        <v>152.85200499999999</v>
      </c>
      <c r="AY131" s="2">
        <v>74.982498000000007</v>
      </c>
      <c r="AZ131" s="2">
        <v>182.720001</v>
      </c>
      <c r="BA131" s="2">
        <v>91.438666999999995</v>
      </c>
      <c r="BB131" s="2">
        <v>98.392501999999993</v>
      </c>
      <c r="BC131" s="2">
        <v>74.785004000000001</v>
      </c>
      <c r="BD131" s="2">
        <v>302.80999800000001</v>
      </c>
      <c r="BE131" s="2">
        <v>95</v>
      </c>
      <c r="BF131" s="2">
        <v>318.790009</v>
      </c>
      <c r="BG131" s="2">
        <v>197.759995</v>
      </c>
      <c r="BH131" s="2">
        <v>23.66</v>
      </c>
      <c r="BI131" s="2">
        <v>249.550003</v>
      </c>
      <c r="BJ131" s="2">
        <v>305.57000699999998</v>
      </c>
      <c r="BK131" s="2">
        <v>75.935112000000004</v>
      </c>
      <c r="BL131" s="2">
        <v>99.010002</v>
      </c>
      <c r="BM131" s="2">
        <v>166.88999899999999</v>
      </c>
      <c r="BN131" s="2">
        <v>115.360001</v>
      </c>
      <c r="BO131" s="2">
        <v>129.429993</v>
      </c>
    </row>
    <row r="132" spans="1:67" x14ac:dyDescent="0.35">
      <c r="A132" s="1">
        <v>44020</v>
      </c>
      <c r="B132" s="2">
        <v>93.324306531901101</v>
      </c>
      <c r="C132" s="2">
        <v>208.090238813322</v>
      </c>
      <c r="D132" s="2">
        <v>149.68388010489201</v>
      </c>
      <c r="E132" s="2">
        <v>73.887327848347098</v>
      </c>
      <c r="F132" s="2">
        <v>180.93840325577901</v>
      </c>
      <c r="G132" s="2">
        <v>93.361602159034504</v>
      </c>
      <c r="H132" s="2">
        <v>98.821672325102199</v>
      </c>
      <c r="I132" s="2">
        <v>73.627462135463603</v>
      </c>
      <c r="J132" s="2">
        <v>295.64098971481701</v>
      </c>
      <c r="K132" s="2">
        <v>92.525959823458393</v>
      </c>
      <c r="L132" s="2">
        <v>313.22000808662</v>
      </c>
      <c r="M132" s="2">
        <v>194.90051180505799</v>
      </c>
      <c r="N132" s="2">
        <v>22.869215072884302</v>
      </c>
      <c r="O132" s="2">
        <v>247.12555833342299</v>
      </c>
      <c r="P132" s="2">
        <v>300.50846620062202</v>
      </c>
      <c r="Q132" s="2">
        <v>74.781730933677807</v>
      </c>
      <c r="R132" s="2">
        <v>99.537976069893404</v>
      </c>
      <c r="S132" s="2">
        <v>166.0846450416</v>
      </c>
      <c r="T132" s="2">
        <v>113.46269174673201</v>
      </c>
      <c r="U132" s="2">
        <v>127.851548754935</v>
      </c>
      <c r="X132" s="3">
        <v>44020</v>
      </c>
      <c r="Y132">
        <v>95.068708220000005</v>
      </c>
      <c r="Z132">
        <v>212.4206605</v>
      </c>
      <c r="AA132">
        <v>153.3869827</v>
      </c>
      <c r="AB132">
        <v>75.147023320000002</v>
      </c>
      <c r="AC132">
        <v>181.35281889999999</v>
      </c>
      <c r="AD132">
        <v>91.3636932</v>
      </c>
      <c r="AE132">
        <v>101.7420201</v>
      </c>
      <c r="AF132">
        <v>74.824877380000004</v>
      </c>
      <c r="AG132">
        <v>298.10212100000001</v>
      </c>
      <c r="AH132">
        <v>93.293782030000003</v>
      </c>
      <c r="AI132">
        <v>318.52871629999999</v>
      </c>
      <c r="AJ132">
        <v>194.94987370000001</v>
      </c>
      <c r="AK132">
        <v>23.108644779999999</v>
      </c>
      <c r="AL132">
        <v>248.95981420000001</v>
      </c>
      <c r="AM132">
        <v>300.15654690000002</v>
      </c>
      <c r="AN132">
        <v>74.448610239999994</v>
      </c>
      <c r="AO132">
        <v>99.211038439999996</v>
      </c>
      <c r="AP132">
        <v>169.05955539999999</v>
      </c>
      <c r="AQ132">
        <v>114.4460069</v>
      </c>
      <c r="AR132">
        <v>128.09420750000001</v>
      </c>
      <c r="AT132" s="1"/>
      <c r="AU132" s="1">
        <v>44019</v>
      </c>
      <c r="AV132" s="2">
        <v>93.172500999999997</v>
      </c>
      <c r="AW132" s="2">
        <v>208.25</v>
      </c>
      <c r="AX132" s="2">
        <v>150.00599700000001</v>
      </c>
      <c r="AY132" s="2">
        <v>74.496002000000004</v>
      </c>
      <c r="AZ132" s="2">
        <v>181.14999399999999</v>
      </c>
      <c r="BA132" s="2">
        <v>92.657332999999994</v>
      </c>
      <c r="BB132" s="2">
        <v>98.717499000000004</v>
      </c>
      <c r="BC132" s="2">
        <v>74.259003000000007</v>
      </c>
      <c r="BD132" s="2">
        <v>296.64999399999999</v>
      </c>
      <c r="BE132" s="2">
        <v>92.32</v>
      </c>
      <c r="BF132" s="2">
        <v>313.11999500000002</v>
      </c>
      <c r="BG132" s="2">
        <v>194.199997</v>
      </c>
      <c r="BH132" s="2">
        <v>23.01</v>
      </c>
      <c r="BI132" s="2">
        <v>247.35000600000001</v>
      </c>
      <c r="BJ132" s="2">
        <v>299.91000400000001</v>
      </c>
      <c r="BK132" s="2">
        <v>75.114502000000002</v>
      </c>
      <c r="BL132" s="2">
        <v>99.349997999999999</v>
      </c>
      <c r="BM132" s="2">
        <v>166.75</v>
      </c>
      <c r="BN132" s="2">
        <v>114.449997</v>
      </c>
      <c r="BO132" s="2">
        <v>127.199997</v>
      </c>
    </row>
    <row r="133" spans="1:67" x14ac:dyDescent="0.35">
      <c r="A133" s="1">
        <v>44021</v>
      </c>
      <c r="B133" s="2">
        <v>95.183008646737406</v>
      </c>
      <c r="C133" s="2">
        <v>212.773499444641</v>
      </c>
      <c r="D133" s="2">
        <v>154.31145739776699</v>
      </c>
      <c r="E133" s="2">
        <v>75.710968579209293</v>
      </c>
      <c r="F133" s="2">
        <v>181.59429331621899</v>
      </c>
      <c r="G133" s="2">
        <v>92.411151215089603</v>
      </c>
      <c r="H133" s="2">
        <v>102.335706674024</v>
      </c>
      <c r="I133" s="2">
        <v>75.340845906548196</v>
      </c>
      <c r="J133" s="2">
        <v>298.87434669331299</v>
      </c>
      <c r="K133" s="2">
        <v>93.520763941863706</v>
      </c>
      <c r="L133" s="2">
        <v>318.878468787938</v>
      </c>
      <c r="M133" s="2">
        <v>195.01924211803799</v>
      </c>
      <c r="N133" s="2">
        <v>23.141250211858502</v>
      </c>
      <c r="O133" s="2">
        <v>249.500977213109</v>
      </c>
      <c r="P133" s="2">
        <v>300.68243806733301</v>
      </c>
      <c r="Q133" s="2">
        <v>74.596273601764096</v>
      </c>
      <c r="R133" s="2">
        <v>99.183066270229205</v>
      </c>
      <c r="S133" s="2">
        <v>169.462843896528</v>
      </c>
      <c r="T133" s="2">
        <v>114.44005506424401</v>
      </c>
      <c r="U133" s="2">
        <v>127.60283997519301</v>
      </c>
      <c r="X133" s="3">
        <v>44021</v>
      </c>
      <c r="Y133">
        <v>95.733865910000006</v>
      </c>
      <c r="Z133">
        <v>214.24950089999999</v>
      </c>
      <c r="AA133">
        <v>158.36824419999999</v>
      </c>
      <c r="AB133">
        <v>75.88208478</v>
      </c>
      <c r="AC133">
        <v>179.0876154</v>
      </c>
      <c r="AD133">
        <v>92.559018949999995</v>
      </c>
      <c r="AE133">
        <v>104.76322140000001</v>
      </c>
      <c r="AF133">
        <v>75.525781499999994</v>
      </c>
      <c r="AG133">
        <v>291.57862019999999</v>
      </c>
      <c r="AH133">
        <v>91.511317079999998</v>
      </c>
      <c r="AI133">
        <v>321.65207420000002</v>
      </c>
      <c r="AJ133">
        <v>192.29448909999999</v>
      </c>
      <c r="AK133">
        <v>22.803310719999999</v>
      </c>
      <c r="AL133">
        <v>248.18245569999999</v>
      </c>
      <c r="AM133">
        <v>295.65133259999999</v>
      </c>
      <c r="AN133">
        <v>73.385650729999995</v>
      </c>
      <c r="AO133">
        <v>97.836790930000006</v>
      </c>
      <c r="AP133">
        <v>166.73717439999999</v>
      </c>
      <c r="AQ133">
        <v>114.41608789999999</v>
      </c>
      <c r="AR133">
        <v>126.2390894</v>
      </c>
      <c r="AT133" s="1"/>
      <c r="AU133" s="1">
        <v>44020</v>
      </c>
      <c r="AV133" s="2">
        <v>95.342499000000004</v>
      </c>
      <c r="AW133" s="2">
        <v>212.83000200000001</v>
      </c>
      <c r="AX133" s="2">
        <v>154.05549600000001</v>
      </c>
      <c r="AY133" s="2">
        <v>75.180000000000007</v>
      </c>
      <c r="AZ133" s="2">
        <v>181.199997</v>
      </c>
      <c r="BA133" s="2">
        <v>91.058670000000006</v>
      </c>
      <c r="BB133" s="2">
        <v>102.160004</v>
      </c>
      <c r="BC133" s="2">
        <v>74.800003000000004</v>
      </c>
      <c r="BD133" s="2">
        <v>298.35998499999999</v>
      </c>
      <c r="BE133" s="2">
        <v>93.300003000000004</v>
      </c>
      <c r="BF133" s="2">
        <v>319.57000699999998</v>
      </c>
      <c r="BG133" s="2">
        <v>195.070007</v>
      </c>
      <c r="BH133" s="2">
        <v>23.1</v>
      </c>
      <c r="BI133" s="2">
        <v>249.16999799999999</v>
      </c>
      <c r="BJ133" s="2">
        <v>300.14999399999999</v>
      </c>
      <c r="BK133" s="2">
        <v>74.351142999999993</v>
      </c>
      <c r="BL133" s="2">
        <v>99.279999000000004</v>
      </c>
      <c r="BM133" s="2">
        <v>169.13000500000001</v>
      </c>
      <c r="BN133" s="2">
        <v>114.470001</v>
      </c>
      <c r="BO133" s="2">
        <v>128.13000500000001</v>
      </c>
    </row>
    <row r="134" spans="1:67" x14ac:dyDescent="0.35">
      <c r="A134" s="1">
        <v>44022</v>
      </c>
      <c r="B134" s="2">
        <v>95.313621172062895</v>
      </c>
      <c r="C134" s="2">
        <v>214.09778621910701</v>
      </c>
      <c r="D134" s="2">
        <v>159.25060084514101</v>
      </c>
      <c r="E134" s="2">
        <v>75.662170883198101</v>
      </c>
      <c r="F134" s="2">
        <v>179.109175072097</v>
      </c>
      <c r="G134" s="2">
        <v>93.755660170722294</v>
      </c>
      <c r="H134" s="2">
        <v>105.338920259747</v>
      </c>
      <c r="I134" s="2">
        <v>75.134784784638398</v>
      </c>
      <c r="J134" s="2">
        <v>291.54934403676202</v>
      </c>
      <c r="K134" s="2">
        <v>91.089638383905395</v>
      </c>
      <c r="L134" s="2">
        <v>321.68948253748499</v>
      </c>
      <c r="M134" s="2">
        <v>192.95171095385999</v>
      </c>
      <c r="N134" s="2">
        <v>22.7557635816651</v>
      </c>
      <c r="O134" s="2">
        <v>248.39511148742699</v>
      </c>
      <c r="P134" s="2">
        <v>295.62910972592402</v>
      </c>
      <c r="Q134" s="2">
        <v>73.102563060848993</v>
      </c>
      <c r="R134" s="2">
        <v>97.628631129214199</v>
      </c>
      <c r="S134" s="2">
        <v>166.46312557887501</v>
      </c>
      <c r="T134" s="2">
        <v>114.33431884663401</v>
      </c>
      <c r="U134" s="2">
        <v>125.406766892307</v>
      </c>
      <c r="X134" s="3">
        <v>44022</v>
      </c>
      <c r="Y134">
        <v>95.961998570000006</v>
      </c>
      <c r="Z134">
        <v>213.6395843</v>
      </c>
      <c r="AA134">
        <v>159.88308739999999</v>
      </c>
      <c r="AB134">
        <v>76.838293429999993</v>
      </c>
      <c r="AC134">
        <v>182.2142485</v>
      </c>
      <c r="AD134">
        <v>96.671199340000001</v>
      </c>
      <c r="AE134">
        <v>104.7876881</v>
      </c>
      <c r="AF134">
        <v>77.025957430000005</v>
      </c>
      <c r="AG134">
        <v>291.18029150000001</v>
      </c>
      <c r="AH134">
        <v>94.943237370000006</v>
      </c>
      <c r="AI134">
        <v>319.76518099999998</v>
      </c>
      <c r="AJ134">
        <v>192.61411630000001</v>
      </c>
      <c r="AK134">
        <v>23.800562840000001</v>
      </c>
      <c r="AL134">
        <v>249.8354037</v>
      </c>
      <c r="AM134">
        <v>295.5339098</v>
      </c>
      <c r="AN134">
        <v>73.1843346</v>
      </c>
      <c r="AO134">
        <v>96.737836130000005</v>
      </c>
      <c r="AP134">
        <v>163.66971409999999</v>
      </c>
      <c r="AQ134">
        <v>115.0956669</v>
      </c>
      <c r="AR134">
        <v>127.63227790000001</v>
      </c>
      <c r="AT134" s="1"/>
      <c r="AU134" s="1">
        <v>44021</v>
      </c>
      <c r="AV134" s="2">
        <v>95.752502000000007</v>
      </c>
      <c r="AW134" s="2">
        <v>214.320007</v>
      </c>
      <c r="AX134" s="2">
        <v>159.13149999999999</v>
      </c>
      <c r="AY134" s="2">
        <v>75.932998999999995</v>
      </c>
      <c r="AZ134" s="2">
        <v>178.800003</v>
      </c>
      <c r="BA134" s="2">
        <v>92.952003000000005</v>
      </c>
      <c r="BB134" s="2">
        <v>105.089996</v>
      </c>
      <c r="BC134" s="2">
        <v>75.549499999999995</v>
      </c>
      <c r="BD134" s="2">
        <v>291.16000400000001</v>
      </c>
      <c r="BE134" s="2">
        <v>91.279999000000004</v>
      </c>
      <c r="BF134" s="2">
        <v>321.5</v>
      </c>
      <c r="BG134" s="2">
        <v>192.21000699999999</v>
      </c>
      <c r="BH134" s="2">
        <v>22.77</v>
      </c>
      <c r="BI134" s="2">
        <v>247.96000699999999</v>
      </c>
      <c r="BJ134" s="2">
        <v>294.58999599999999</v>
      </c>
      <c r="BK134" s="2">
        <v>73.177482999999995</v>
      </c>
      <c r="BL134" s="2">
        <v>97.940002000000007</v>
      </c>
      <c r="BM134" s="2">
        <v>166.449997</v>
      </c>
      <c r="BN134" s="2">
        <v>114.449997</v>
      </c>
      <c r="BO134" s="2">
        <v>125.730003</v>
      </c>
    </row>
    <row r="135" spans="1:67" x14ac:dyDescent="0.35">
      <c r="A135" s="1">
        <v>44025</v>
      </c>
      <c r="B135" s="2">
        <v>96.536462392454098</v>
      </c>
      <c r="C135" s="2">
        <v>213.85625209118101</v>
      </c>
      <c r="D135" s="2">
        <v>160.51199663327901</v>
      </c>
      <c r="E135" s="2">
        <v>77.035532255187903</v>
      </c>
      <c r="F135" s="2">
        <v>182.139837143324</v>
      </c>
      <c r="G135" s="2">
        <v>105.14906177459</v>
      </c>
      <c r="H135" s="2">
        <v>105.096507038773</v>
      </c>
      <c r="I135" s="2">
        <v>77.0527681776842</v>
      </c>
      <c r="J135" s="2">
        <v>291.10158924915299</v>
      </c>
      <c r="K135" s="2">
        <v>96.307072613215794</v>
      </c>
      <c r="L135" s="2">
        <v>319.47295327225697</v>
      </c>
      <c r="M135" s="2">
        <v>192.734553169831</v>
      </c>
      <c r="N135" s="2">
        <v>23.925509383902899</v>
      </c>
      <c r="O135" s="2">
        <v>250.10677964096001</v>
      </c>
      <c r="P135" s="2">
        <v>296.40799091405802</v>
      </c>
      <c r="Q135" s="2">
        <v>73.241067781974095</v>
      </c>
      <c r="R135" s="2">
        <v>97.0658983861195</v>
      </c>
      <c r="S135" s="2">
        <v>163.586462861846</v>
      </c>
      <c r="T135" s="2">
        <v>115.61332267290599</v>
      </c>
      <c r="U135" s="2">
        <v>127.48073279168</v>
      </c>
      <c r="X135" s="3">
        <v>44025</v>
      </c>
      <c r="Y135">
        <v>95.597809999999996</v>
      </c>
      <c r="Z135">
        <v>209.24090559999999</v>
      </c>
      <c r="AA135">
        <v>156.4174155</v>
      </c>
      <c r="AB135">
        <v>75.643105730000002</v>
      </c>
      <c r="AC135">
        <v>184.10560129999999</v>
      </c>
      <c r="AD135">
        <v>100.8845745</v>
      </c>
      <c r="AE135">
        <v>100.9132451</v>
      </c>
      <c r="AF135">
        <v>75.588566330000006</v>
      </c>
      <c r="AG135">
        <v>297.94869740000001</v>
      </c>
      <c r="AH135">
        <v>97.583400929999996</v>
      </c>
      <c r="AI135">
        <v>313.53836200000001</v>
      </c>
      <c r="AJ135">
        <v>189.17324719999999</v>
      </c>
      <c r="AK135">
        <v>24.176336419999998</v>
      </c>
      <c r="AL135">
        <v>249.69951940000001</v>
      </c>
      <c r="AM135">
        <v>291.2271652</v>
      </c>
      <c r="AN135">
        <v>73.7107642</v>
      </c>
      <c r="AO135">
        <v>97.701368200000005</v>
      </c>
      <c r="AP135">
        <v>162.17901639999999</v>
      </c>
      <c r="AQ135">
        <v>113.8398021</v>
      </c>
      <c r="AR135">
        <v>130.12324419999999</v>
      </c>
      <c r="AT135" s="1"/>
      <c r="AU135" s="1">
        <v>44022</v>
      </c>
      <c r="AV135" s="2">
        <v>95.919998000000007</v>
      </c>
      <c r="AW135" s="2">
        <v>213.66999799999999</v>
      </c>
      <c r="AX135" s="2">
        <v>160</v>
      </c>
      <c r="AY135" s="2">
        <v>76.950500000000005</v>
      </c>
      <c r="AZ135" s="2">
        <v>182.89999399999999</v>
      </c>
      <c r="BA135" s="2">
        <v>102.976669</v>
      </c>
      <c r="BB135" s="2">
        <v>104.792503</v>
      </c>
      <c r="BC135" s="2">
        <v>77.086997999999994</v>
      </c>
      <c r="BD135" s="2">
        <v>291.23001099999999</v>
      </c>
      <c r="BE135" s="2">
        <v>96.269997000000004</v>
      </c>
      <c r="BF135" s="2">
        <v>319.44000199999999</v>
      </c>
      <c r="BG135" s="2">
        <v>192.550003</v>
      </c>
      <c r="BH135" s="2">
        <v>24.02</v>
      </c>
      <c r="BI135" s="2">
        <v>250.11000100000001</v>
      </c>
      <c r="BJ135" s="2">
        <v>295.67999300000002</v>
      </c>
      <c r="BK135" s="2">
        <v>73.215652000000006</v>
      </c>
      <c r="BL135" s="2">
        <v>96.830001999999993</v>
      </c>
      <c r="BM135" s="2">
        <v>163.36000100000001</v>
      </c>
      <c r="BN135" s="2">
        <v>115.07</v>
      </c>
      <c r="BO135" s="2">
        <v>128.009995</v>
      </c>
    </row>
    <row r="136" spans="1:67" x14ac:dyDescent="0.35">
      <c r="A136" s="1">
        <v>44026</v>
      </c>
      <c r="B136" s="2">
        <v>95.410504626321099</v>
      </c>
      <c r="C136" s="2">
        <v>207.53712122151001</v>
      </c>
      <c r="D136" s="2">
        <v>155.49394530465699</v>
      </c>
      <c r="E136" s="2">
        <v>75.525827946256896</v>
      </c>
      <c r="F136" s="2">
        <v>184.17552217529399</v>
      </c>
      <c r="G136" s="2">
        <v>100.400922492622</v>
      </c>
      <c r="H136" s="2">
        <v>101.19038851297999</v>
      </c>
      <c r="I136" s="2">
        <v>75.758302099201799</v>
      </c>
      <c r="J136" s="2">
        <v>299.47009963385301</v>
      </c>
      <c r="K136" s="2">
        <v>97.304540627298096</v>
      </c>
      <c r="L136" s="2">
        <v>311.96209615699598</v>
      </c>
      <c r="M136" s="2">
        <v>189.96041568443499</v>
      </c>
      <c r="N136" s="2">
        <v>24.1956336198431</v>
      </c>
      <c r="O136" s="2">
        <v>250.1684177466</v>
      </c>
      <c r="P136" s="2">
        <v>291.32289777087902</v>
      </c>
      <c r="Q136" s="2">
        <v>73.842805418443405</v>
      </c>
      <c r="R136" s="2">
        <v>97.836851809911494</v>
      </c>
      <c r="S136" s="2">
        <v>162.31683188101201</v>
      </c>
      <c r="T136" s="2">
        <v>114.18602771881601</v>
      </c>
      <c r="U136" s="2">
        <v>131.65853066750401</v>
      </c>
      <c r="X136" s="3">
        <v>44026</v>
      </c>
      <c r="Y136">
        <v>96.8515649</v>
      </c>
      <c r="Z136">
        <v>208.3275415</v>
      </c>
      <c r="AA136">
        <v>154.3186828</v>
      </c>
      <c r="AB136">
        <v>76.082002669999994</v>
      </c>
      <c r="AC136">
        <v>188.7595614</v>
      </c>
      <c r="AD136">
        <v>100.8322438</v>
      </c>
      <c r="AE136">
        <v>103.3881863</v>
      </c>
      <c r="AF136">
        <v>76.077596310000004</v>
      </c>
      <c r="AG136">
        <v>306.69389849999999</v>
      </c>
      <c r="AH136">
        <v>98.252362300000001</v>
      </c>
      <c r="AI136">
        <v>314.75429059999999</v>
      </c>
      <c r="AJ136">
        <v>192.23695760000001</v>
      </c>
      <c r="AK136">
        <v>24.116521389999999</v>
      </c>
      <c r="AL136">
        <v>256.66907170000002</v>
      </c>
      <c r="AM136">
        <v>296.1880554</v>
      </c>
      <c r="AN136">
        <v>74.538887020000004</v>
      </c>
      <c r="AO136">
        <v>98.719096989999997</v>
      </c>
      <c r="AP136">
        <v>163.80868620000001</v>
      </c>
      <c r="AQ136">
        <v>115.1225481</v>
      </c>
      <c r="AR136">
        <v>135.9855719</v>
      </c>
      <c r="AT136" s="1"/>
      <c r="AU136" s="1">
        <v>44025</v>
      </c>
      <c r="AV136" s="2">
        <v>95.477501000000004</v>
      </c>
      <c r="AW136" s="2">
        <v>207.070007</v>
      </c>
      <c r="AX136" s="2">
        <v>155.199997</v>
      </c>
      <c r="AY136" s="2">
        <v>75.611503999999996</v>
      </c>
      <c r="AZ136" s="2">
        <v>184.13000500000001</v>
      </c>
      <c r="BA136" s="2">
        <v>99.804001</v>
      </c>
      <c r="BB136" s="2">
        <v>100.522499</v>
      </c>
      <c r="BC136" s="2">
        <v>75.567001000000005</v>
      </c>
      <c r="BD136" s="2">
        <v>299.709991</v>
      </c>
      <c r="BE136" s="2">
        <v>97.650002000000001</v>
      </c>
      <c r="BF136" s="2">
        <v>311.30999800000001</v>
      </c>
      <c r="BG136" s="2">
        <v>189.020004</v>
      </c>
      <c r="BH136" s="2">
        <v>24.190000999999999</v>
      </c>
      <c r="BI136" s="2">
        <v>249.61999499999999</v>
      </c>
      <c r="BJ136" s="2">
        <v>290.17999300000002</v>
      </c>
      <c r="BK136" s="2">
        <v>73.807250999999994</v>
      </c>
      <c r="BL136" s="2">
        <v>97.860000999999997</v>
      </c>
      <c r="BM136" s="2">
        <v>162.08000200000001</v>
      </c>
      <c r="BN136" s="2">
        <v>113.760002</v>
      </c>
      <c r="BO136" s="2">
        <v>130.570007</v>
      </c>
    </row>
    <row r="137" spans="1:67" x14ac:dyDescent="0.35">
      <c r="A137" s="1">
        <v>44027</v>
      </c>
      <c r="B137" s="2">
        <v>97.046665415251297</v>
      </c>
      <c r="C137" s="2">
        <v>208.549618171639</v>
      </c>
      <c r="D137" s="2">
        <v>154.880384856261</v>
      </c>
      <c r="E137" s="2">
        <v>75.967157235983507</v>
      </c>
      <c r="F137" s="2">
        <v>189.58719339275899</v>
      </c>
      <c r="G137" s="2">
        <v>103.158363412901</v>
      </c>
      <c r="H137" s="2">
        <v>103.578165785839</v>
      </c>
      <c r="I137" s="2">
        <v>75.946757056691894</v>
      </c>
      <c r="J137" s="2">
        <v>309.71797482156398</v>
      </c>
      <c r="K137" s="2">
        <v>98.934741368276093</v>
      </c>
      <c r="L137" s="2">
        <v>314.13192212437002</v>
      </c>
      <c r="M137" s="2">
        <v>192.88820765909301</v>
      </c>
      <c r="N137" s="2">
        <v>24.303084957250601</v>
      </c>
      <c r="O137" s="2">
        <v>257.41046913164502</v>
      </c>
      <c r="P137" s="2">
        <v>299.01637816305799</v>
      </c>
      <c r="Q137" s="2">
        <v>74.600323264582599</v>
      </c>
      <c r="R137" s="2">
        <v>98.293188606908799</v>
      </c>
      <c r="S137" s="2">
        <v>163.902160924367</v>
      </c>
      <c r="T137" s="2">
        <v>115.509876226682</v>
      </c>
      <c r="U137" s="2">
        <v>137.32986208613301</v>
      </c>
      <c r="X137" s="3">
        <v>44027</v>
      </c>
      <c r="Y137">
        <v>97.653173069999994</v>
      </c>
      <c r="Z137">
        <v>207.95990330000001</v>
      </c>
      <c r="AA137">
        <v>151.27497990000001</v>
      </c>
      <c r="AB137">
        <v>75.761813770000003</v>
      </c>
      <c r="AC137">
        <v>190.67331250000001</v>
      </c>
      <c r="AD137">
        <v>102.66398289999999</v>
      </c>
      <c r="AE137">
        <v>102.2918591</v>
      </c>
      <c r="AF137">
        <v>75.646162720000007</v>
      </c>
      <c r="AG137">
        <v>304.76296170000001</v>
      </c>
      <c r="AH137">
        <v>99.645026250000001</v>
      </c>
      <c r="AI137">
        <v>313.85338910000002</v>
      </c>
      <c r="AJ137">
        <v>195.75027750000001</v>
      </c>
      <c r="AK137">
        <v>24.53710315</v>
      </c>
      <c r="AL137">
        <v>257.98373679999997</v>
      </c>
      <c r="AM137">
        <v>304.1719635</v>
      </c>
      <c r="AN137">
        <v>75.604431329999997</v>
      </c>
      <c r="AO137">
        <v>100.2174323</v>
      </c>
      <c r="AP137">
        <v>165.371734</v>
      </c>
      <c r="AQ137">
        <v>118.750502</v>
      </c>
      <c r="AR137">
        <v>138.18217960000001</v>
      </c>
      <c r="AT137" s="1"/>
      <c r="AU137" s="1">
        <v>44026</v>
      </c>
      <c r="AV137" s="2">
        <v>97.057502999999997</v>
      </c>
      <c r="AW137" s="2">
        <v>208.35000600000001</v>
      </c>
      <c r="AX137" s="2">
        <v>154.199997</v>
      </c>
      <c r="AY137" s="2">
        <v>76.042998999999995</v>
      </c>
      <c r="AZ137" s="2">
        <v>189.71000699999999</v>
      </c>
      <c r="BA137" s="2">
        <v>101.120003</v>
      </c>
      <c r="BB137" s="2">
        <v>103.769997</v>
      </c>
      <c r="BC137" s="2">
        <v>76.028998999999999</v>
      </c>
      <c r="BD137" s="2">
        <v>308.51998900000001</v>
      </c>
      <c r="BE137" s="2">
        <v>98.209998999999996</v>
      </c>
      <c r="BF137" s="2">
        <v>315.07998700000002</v>
      </c>
      <c r="BG137" s="2">
        <v>193.33000200000001</v>
      </c>
      <c r="BH137" s="2">
        <v>24.139999</v>
      </c>
      <c r="BI137" s="2">
        <v>257.790009</v>
      </c>
      <c r="BJ137" s="2">
        <v>298.95001200000002</v>
      </c>
      <c r="BK137" s="2">
        <v>74.666031000000004</v>
      </c>
      <c r="BL137" s="2">
        <v>98.870002999999997</v>
      </c>
      <c r="BM137" s="2">
        <v>163.88000500000001</v>
      </c>
      <c r="BN137" s="2">
        <v>115.33000199999999</v>
      </c>
      <c r="BO137" s="2">
        <v>136.88000500000001</v>
      </c>
    </row>
    <row r="138" spans="1:67" x14ac:dyDescent="0.35">
      <c r="A138" s="1">
        <v>44028</v>
      </c>
      <c r="B138" s="2">
        <v>98.450211439425502</v>
      </c>
      <c r="C138" s="2">
        <v>208.53775498653101</v>
      </c>
      <c r="D138" s="2">
        <v>150.73554098227501</v>
      </c>
      <c r="E138" s="2">
        <v>75.966330589139304</v>
      </c>
      <c r="F138" s="2">
        <v>190.34960620620299</v>
      </c>
      <c r="G138" s="2">
        <v>103.728803266386</v>
      </c>
      <c r="H138" s="2">
        <v>102.358229611083</v>
      </c>
      <c r="I138" s="2">
        <v>75.662670930833201</v>
      </c>
      <c r="J138" s="2">
        <v>304.57034396412098</v>
      </c>
      <c r="K138" s="2">
        <v>98.729953669097696</v>
      </c>
      <c r="L138" s="2">
        <v>313.75881111952401</v>
      </c>
      <c r="M138" s="2">
        <v>196.312656457933</v>
      </c>
      <c r="N138" s="2">
        <v>24.3295797468157</v>
      </c>
      <c r="O138" s="2">
        <v>258.616561402542</v>
      </c>
      <c r="P138" s="2">
        <v>305.29679368714699</v>
      </c>
      <c r="Q138" s="2">
        <v>75.881132044016994</v>
      </c>
      <c r="R138" s="2">
        <v>100.442330909623</v>
      </c>
      <c r="S138" s="2">
        <v>165.63886360990301</v>
      </c>
      <c r="T138" s="2">
        <v>118.923824328023</v>
      </c>
      <c r="U138" s="2">
        <v>139.25336455610599</v>
      </c>
      <c r="X138" s="3">
        <v>44028</v>
      </c>
      <c r="Y138">
        <v>96.868273930000001</v>
      </c>
      <c r="Z138">
        <v>204.30234479999999</v>
      </c>
      <c r="AA138">
        <v>150.0450688</v>
      </c>
      <c r="AB138">
        <v>75.654231490000001</v>
      </c>
      <c r="AC138">
        <v>191.18007030000001</v>
      </c>
      <c r="AD138">
        <v>101.0177798</v>
      </c>
      <c r="AE138">
        <v>101.320593</v>
      </c>
      <c r="AF138">
        <v>75.986980939999995</v>
      </c>
      <c r="AG138">
        <v>306.46766309999998</v>
      </c>
      <c r="AH138">
        <v>100.0359507</v>
      </c>
      <c r="AI138">
        <v>311.83732149999997</v>
      </c>
      <c r="AJ138">
        <v>193.60097809999999</v>
      </c>
      <c r="AK138">
        <v>23.980467010000002</v>
      </c>
      <c r="AL138">
        <v>258.28119320000002</v>
      </c>
      <c r="AM138">
        <v>300.63500690000001</v>
      </c>
      <c r="AN138">
        <v>75.70751353</v>
      </c>
      <c r="AO138">
        <v>99.821556920000006</v>
      </c>
      <c r="AP138">
        <v>164.91813400000001</v>
      </c>
      <c r="AQ138">
        <v>119.78361099999999</v>
      </c>
      <c r="AR138">
        <v>138.6820171</v>
      </c>
      <c r="AT138" s="1"/>
      <c r="AU138" s="1">
        <v>44027</v>
      </c>
      <c r="AV138" s="2">
        <v>97.724997999999999</v>
      </c>
      <c r="AW138" s="2">
        <v>208.03999300000001</v>
      </c>
      <c r="AX138" s="2">
        <v>150.44349700000001</v>
      </c>
      <c r="AY138" s="2">
        <v>75.844002000000003</v>
      </c>
      <c r="AZ138" s="2">
        <v>190.55999800000001</v>
      </c>
      <c r="BA138" s="2">
        <v>103.067329</v>
      </c>
      <c r="BB138" s="2">
        <v>102.272499</v>
      </c>
      <c r="BC138" s="2">
        <v>75.681999000000005</v>
      </c>
      <c r="BD138" s="2">
        <v>304.07000699999998</v>
      </c>
      <c r="BE138" s="2">
        <v>99.730002999999996</v>
      </c>
      <c r="BF138" s="2">
        <v>313.77999899999998</v>
      </c>
      <c r="BG138" s="2">
        <v>196.550003</v>
      </c>
      <c r="BH138" s="2">
        <v>24.6</v>
      </c>
      <c r="BI138" s="2">
        <v>257.79998799999998</v>
      </c>
      <c r="BJ138" s="2">
        <v>305.72000100000002</v>
      </c>
      <c r="BK138" s="2">
        <v>75.801529000000002</v>
      </c>
      <c r="BL138" s="2">
        <v>100.480003</v>
      </c>
      <c r="BM138" s="2">
        <v>165.449997</v>
      </c>
      <c r="BN138" s="2">
        <v>119.209999</v>
      </c>
      <c r="BO138" s="2">
        <v>138.36000100000001</v>
      </c>
    </row>
    <row r="139" spans="1:67" x14ac:dyDescent="0.35">
      <c r="A139" s="1">
        <v>44029</v>
      </c>
      <c r="B139" s="2">
        <v>96.387809148242098</v>
      </c>
      <c r="C139" s="2">
        <v>204.97567130994301</v>
      </c>
      <c r="D139" s="2">
        <v>150.501712792452</v>
      </c>
      <c r="E139" s="2">
        <v>75.785337667504507</v>
      </c>
      <c r="F139" s="2">
        <v>190.95098060332299</v>
      </c>
      <c r="G139" s="2">
        <v>101.743525080494</v>
      </c>
      <c r="H139" s="2">
        <v>101.417577971412</v>
      </c>
      <c r="I139" s="2">
        <v>75.907591910251696</v>
      </c>
      <c r="J139" s="2">
        <v>306.508842247497</v>
      </c>
      <c r="K139" s="2">
        <v>100.425873086515</v>
      </c>
      <c r="L139" s="2">
        <v>312.14122726231</v>
      </c>
      <c r="M139" s="2">
        <v>194.162765680511</v>
      </c>
      <c r="N139" s="2">
        <v>24.0599117656595</v>
      </c>
      <c r="O139" s="2">
        <v>258.230591055177</v>
      </c>
      <c r="P139" s="2">
        <v>299.852193180749</v>
      </c>
      <c r="Q139" s="2">
        <v>75.763843604887697</v>
      </c>
      <c r="R139" s="2">
        <v>100.226296999597</v>
      </c>
      <c r="S139" s="2">
        <v>165.02738327526399</v>
      </c>
      <c r="T139" s="2">
        <v>119.62018798237099</v>
      </c>
      <c r="U139" s="2">
        <v>138.54694937729701</v>
      </c>
      <c r="X139" s="3">
        <v>44029</v>
      </c>
      <c r="Y139">
        <v>96.368238849999997</v>
      </c>
      <c r="Z139">
        <v>202.93176439999999</v>
      </c>
      <c r="AA139">
        <v>148.45368869999999</v>
      </c>
      <c r="AB139">
        <v>75.821506360000001</v>
      </c>
      <c r="AC139">
        <v>190.8294195</v>
      </c>
      <c r="AD139">
        <v>100.0576702</v>
      </c>
      <c r="AE139">
        <v>102.0899228</v>
      </c>
      <c r="AF139">
        <v>75.734094209999995</v>
      </c>
      <c r="AG139">
        <v>306.70187299999998</v>
      </c>
      <c r="AH139">
        <v>98.384058060000001</v>
      </c>
      <c r="AI139">
        <v>312.90522320000002</v>
      </c>
      <c r="AJ139">
        <v>194.70559180000001</v>
      </c>
      <c r="AK139">
        <v>23.268451129999999</v>
      </c>
      <c r="AL139">
        <v>260.07010700000001</v>
      </c>
      <c r="AM139">
        <v>303.35100660000001</v>
      </c>
      <c r="AN139">
        <v>76.16575666</v>
      </c>
      <c r="AO139">
        <v>100.7166144</v>
      </c>
      <c r="AP139">
        <v>165.9522757</v>
      </c>
      <c r="AQ139">
        <v>118.6065529</v>
      </c>
      <c r="AR139">
        <v>137.2427252</v>
      </c>
      <c r="AT139" s="1"/>
      <c r="AU139" s="1">
        <v>44028</v>
      </c>
      <c r="AV139" s="2">
        <v>96.522498999999996</v>
      </c>
      <c r="AW139" s="2">
        <v>203.91999799999999</v>
      </c>
      <c r="AX139" s="2">
        <v>149.99499499999999</v>
      </c>
      <c r="AY139" s="2">
        <v>75.746002000000004</v>
      </c>
      <c r="AZ139" s="2">
        <v>191.009995</v>
      </c>
      <c r="BA139" s="2">
        <v>100.042664</v>
      </c>
      <c r="BB139" s="2">
        <v>101.347504</v>
      </c>
      <c r="BC139" s="2">
        <v>75.900002000000001</v>
      </c>
      <c r="BD139" s="2">
        <v>307.14999399999999</v>
      </c>
      <c r="BE139" s="2">
        <v>100.010002</v>
      </c>
      <c r="BF139" s="2">
        <v>311.33999599999999</v>
      </c>
      <c r="BG139" s="2">
        <v>193.5</v>
      </c>
      <c r="BH139" s="2">
        <v>23.93</v>
      </c>
      <c r="BI139" s="2">
        <v>258.07998700000002</v>
      </c>
      <c r="BJ139" s="2">
        <v>299.35000600000001</v>
      </c>
      <c r="BK139" s="2">
        <v>75.763358999999994</v>
      </c>
      <c r="BL139" s="2">
        <v>99.919998000000007</v>
      </c>
      <c r="BM139" s="2">
        <v>165</v>
      </c>
      <c r="BN139" s="2">
        <v>119.739998</v>
      </c>
      <c r="BO139" s="2">
        <v>138.55999800000001</v>
      </c>
    </row>
    <row r="140" spans="1:67" x14ac:dyDescent="0.35">
      <c r="A140" s="1">
        <v>44033</v>
      </c>
      <c r="B140" s="2">
        <v>96.009361564933201</v>
      </c>
      <c r="C140" s="2">
        <v>203.377909613067</v>
      </c>
      <c r="D140" s="2">
        <v>148.302084393808</v>
      </c>
      <c r="E140" s="2">
        <v>75.863585364435394</v>
      </c>
      <c r="F140" s="2">
        <v>190.02975500032201</v>
      </c>
      <c r="G140" s="2">
        <v>100.665799966878</v>
      </c>
      <c r="H140" s="2">
        <v>102.177341280672</v>
      </c>
      <c r="I140" s="2">
        <v>75.847997416407196</v>
      </c>
      <c r="J140" s="2">
        <v>306.713709773549</v>
      </c>
      <c r="K140" s="2">
        <v>97.969612361948506</v>
      </c>
      <c r="L140" s="2">
        <v>311.84519348786</v>
      </c>
      <c r="M140" s="2">
        <v>194.92233006506399</v>
      </c>
      <c r="N140" s="2">
        <v>23.161316224548699</v>
      </c>
      <c r="O140" s="2">
        <v>259.87030679863898</v>
      </c>
      <c r="P140" s="2">
        <v>304.11371836642201</v>
      </c>
      <c r="Q140" s="2">
        <v>76.217928455452594</v>
      </c>
      <c r="R140" s="2">
        <v>100.714827889644</v>
      </c>
      <c r="S140" s="2">
        <v>165.99766168851099</v>
      </c>
      <c r="T140" s="2">
        <v>117.884185038865</v>
      </c>
      <c r="U140" s="2">
        <v>135.52547336109899</v>
      </c>
      <c r="X140" s="3">
        <v>44033</v>
      </c>
      <c r="Y140">
        <v>96.927407419999994</v>
      </c>
      <c r="Z140">
        <v>207.76338910000001</v>
      </c>
      <c r="AA140">
        <v>155.8974001</v>
      </c>
      <c r="AB140">
        <v>77.618623170000006</v>
      </c>
      <c r="AC140">
        <v>192.15134939999999</v>
      </c>
      <c r="AD140">
        <v>103.1901673</v>
      </c>
      <c r="AE140">
        <v>103.2354756</v>
      </c>
      <c r="AF140">
        <v>77.895219170000004</v>
      </c>
      <c r="AG140">
        <v>305.35087390000001</v>
      </c>
      <c r="AH140">
        <v>99.360839749999997</v>
      </c>
      <c r="AI140">
        <v>314.51938200000001</v>
      </c>
      <c r="AJ140">
        <v>196.1640682</v>
      </c>
      <c r="AK140">
        <v>24.219377089999998</v>
      </c>
      <c r="AL140">
        <v>262.16890030000002</v>
      </c>
      <c r="AM140">
        <v>307.05099239999998</v>
      </c>
      <c r="AN140">
        <v>75.435931010000004</v>
      </c>
      <c r="AO140">
        <v>97.483964279999995</v>
      </c>
      <c r="AP140">
        <v>165.27019720000001</v>
      </c>
      <c r="AQ140">
        <v>119.0871209</v>
      </c>
      <c r="AR140">
        <v>136.11335790000001</v>
      </c>
      <c r="AT140" s="1"/>
      <c r="AU140" s="1">
        <v>44029</v>
      </c>
      <c r="AV140" s="2">
        <v>96.327499000000003</v>
      </c>
      <c r="AW140" s="2">
        <v>202.88000500000001</v>
      </c>
      <c r="AX140" s="2">
        <v>148.09849500000001</v>
      </c>
      <c r="AY140" s="2">
        <v>75.842499000000004</v>
      </c>
      <c r="AZ140" s="2">
        <v>190.759995</v>
      </c>
      <c r="BA140" s="2">
        <v>100.056</v>
      </c>
      <c r="BB140" s="2">
        <v>102.014999</v>
      </c>
      <c r="BC140" s="2">
        <v>75.777495999999999</v>
      </c>
      <c r="BD140" s="2">
        <v>306.52999899999998</v>
      </c>
      <c r="BE140" s="2">
        <v>98.160004000000001</v>
      </c>
      <c r="BF140" s="2">
        <v>312.709991</v>
      </c>
      <c r="BG140" s="2">
        <v>195.08999600000001</v>
      </c>
      <c r="BH140" s="2">
        <v>23.219999000000001</v>
      </c>
      <c r="BI140" s="2">
        <v>260.38000499999998</v>
      </c>
      <c r="BJ140" s="2">
        <v>304.05999800000001</v>
      </c>
      <c r="BK140" s="2">
        <v>76.211830000000006</v>
      </c>
      <c r="BL140" s="2">
        <v>100.83000199999999</v>
      </c>
      <c r="BM140" s="2">
        <v>165.96000699999999</v>
      </c>
      <c r="BN140" s="2">
        <v>118.550003</v>
      </c>
      <c r="BO140" s="2">
        <v>136.89999399999999</v>
      </c>
    </row>
    <row r="141" spans="1:67" x14ac:dyDescent="0.35">
      <c r="A141" s="1">
        <v>44034</v>
      </c>
      <c r="B141" s="2">
        <v>97.250884071163199</v>
      </c>
      <c r="C141" s="2">
        <v>209.46919890914</v>
      </c>
      <c r="D141" s="2">
        <v>157.30839448807501</v>
      </c>
      <c r="E141" s="2">
        <v>77.710952007289706</v>
      </c>
      <c r="F141" s="2">
        <v>192.710731041374</v>
      </c>
      <c r="G141" s="2">
        <v>106.52646954944299</v>
      </c>
      <c r="H141" s="2">
        <v>103.64058521622999</v>
      </c>
      <c r="I141" s="2">
        <v>77.830968322902706</v>
      </c>
      <c r="J141" s="2">
        <v>305.24755948104303</v>
      </c>
      <c r="K141" s="2">
        <v>99.473000212790794</v>
      </c>
      <c r="L141" s="2">
        <v>315.09742282511201</v>
      </c>
      <c r="M141" s="2">
        <v>196.43533382752</v>
      </c>
      <c r="N141" s="2">
        <v>24.570140848212301</v>
      </c>
      <c r="O141" s="2">
        <v>263.32502291102702</v>
      </c>
      <c r="P141" s="2">
        <v>307.48042877794597</v>
      </c>
      <c r="Q141" s="2">
        <v>75.268454695761505</v>
      </c>
      <c r="R141" s="2">
        <v>97.152283230693897</v>
      </c>
      <c r="S141" s="2">
        <v>165.478897039961</v>
      </c>
      <c r="T141" s="2">
        <v>118.012600537419</v>
      </c>
      <c r="U141" s="2">
        <v>135.26020363372899</v>
      </c>
      <c r="X141" s="3">
        <v>44034</v>
      </c>
      <c r="Y141">
        <v>97.283069220000002</v>
      </c>
      <c r="Z141">
        <v>211.55055530000001</v>
      </c>
      <c r="AA141">
        <v>155.35439360000001</v>
      </c>
      <c r="AB141">
        <v>78.278799480000004</v>
      </c>
      <c r="AC141">
        <v>192.16038119999999</v>
      </c>
      <c r="AD141">
        <v>105.8151574</v>
      </c>
      <c r="AE141">
        <v>104.38189970000001</v>
      </c>
      <c r="AF141">
        <v>78.460264409999994</v>
      </c>
      <c r="AG141">
        <v>306.47595410000002</v>
      </c>
      <c r="AH141">
        <v>98.702745410000006</v>
      </c>
      <c r="AI141">
        <v>313.90630850000002</v>
      </c>
      <c r="AJ141">
        <v>198.27292869999999</v>
      </c>
      <c r="AK141">
        <v>24.307181620000001</v>
      </c>
      <c r="AL141">
        <v>264.7413914</v>
      </c>
      <c r="AM141">
        <v>312.2995267</v>
      </c>
      <c r="AN141">
        <v>75.099399689999998</v>
      </c>
      <c r="AO141">
        <v>97.737616650000007</v>
      </c>
      <c r="AP141">
        <v>164.75885349999999</v>
      </c>
      <c r="AQ141">
        <v>118.642636</v>
      </c>
      <c r="AR141">
        <v>136.9080678</v>
      </c>
      <c r="AT141" s="1"/>
      <c r="AU141" s="1">
        <v>44032</v>
      </c>
      <c r="AV141" s="2">
        <v>98.357498000000007</v>
      </c>
      <c r="AW141" s="2">
        <v>211.60000600000001</v>
      </c>
      <c r="AX141" s="2">
        <v>159.841995</v>
      </c>
      <c r="AY141" s="2">
        <v>78.192001000000005</v>
      </c>
      <c r="AZ141" s="2">
        <v>190.479996</v>
      </c>
      <c r="BA141" s="2">
        <v>109.533333</v>
      </c>
      <c r="BB141" s="2">
        <v>105.10749800000001</v>
      </c>
      <c r="BC141" s="2">
        <v>78.286002999999994</v>
      </c>
      <c r="BD141" s="2">
        <v>303.459991</v>
      </c>
      <c r="BE141" s="2">
        <v>97.300003000000004</v>
      </c>
      <c r="BF141" s="2">
        <v>317.13000499999998</v>
      </c>
      <c r="BG141" s="2">
        <v>198.470001</v>
      </c>
      <c r="BH141" s="2">
        <v>23.58</v>
      </c>
      <c r="BI141" s="2">
        <v>260.17001299999998</v>
      </c>
      <c r="BJ141" s="2">
        <v>311.959991</v>
      </c>
      <c r="BK141" s="2">
        <v>75.772902999999999</v>
      </c>
      <c r="BL141" s="2">
        <v>99.540001000000004</v>
      </c>
      <c r="BM141" s="2">
        <v>167.03999300000001</v>
      </c>
      <c r="BN141" s="2">
        <v>118.349998</v>
      </c>
      <c r="BO141" s="2">
        <v>134.63000500000001</v>
      </c>
    </row>
    <row r="142" spans="1:67" x14ac:dyDescent="0.35">
      <c r="A142" s="1">
        <v>44035</v>
      </c>
      <c r="B142" s="2">
        <v>97.581589048068395</v>
      </c>
      <c r="C142" s="2">
        <v>212.256968619866</v>
      </c>
      <c r="D142" s="2">
        <v>154.70361493238599</v>
      </c>
      <c r="E142" s="2">
        <v>78.0142697486787</v>
      </c>
      <c r="F142" s="2">
        <v>191.93774610403199</v>
      </c>
      <c r="G142" s="2">
        <v>106.778852789919</v>
      </c>
      <c r="H142" s="2">
        <v>104.32943316932</v>
      </c>
      <c r="I142" s="2">
        <v>78.3114946283102</v>
      </c>
      <c r="J142" s="2">
        <v>305.88198531209298</v>
      </c>
      <c r="K142" s="2">
        <v>98.498422083256003</v>
      </c>
      <c r="L142" s="2">
        <v>313.22975867767201</v>
      </c>
      <c r="M142" s="2">
        <v>198.57764061722301</v>
      </c>
      <c r="N142" s="2">
        <v>24.571520421471298</v>
      </c>
      <c r="O142" s="2">
        <v>264.38482098764098</v>
      </c>
      <c r="P142" s="2">
        <v>312.93269398622601</v>
      </c>
      <c r="Q142" s="2">
        <v>75.155798928120007</v>
      </c>
      <c r="R142" s="2">
        <v>97.979307387410998</v>
      </c>
      <c r="S142" s="2">
        <v>164.94308294448001</v>
      </c>
      <c r="T142" s="2">
        <v>118.042929680238</v>
      </c>
      <c r="U142" s="2">
        <v>136.36500848190801</v>
      </c>
      <c r="X142" s="3">
        <v>44035</v>
      </c>
      <c r="Y142">
        <v>94.365494569999996</v>
      </c>
      <c r="Z142">
        <v>207.09965840000001</v>
      </c>
      <c r="AA142">
        <v>150.92905540000001</v>
      </c>
      <c r="AB142">
        <v>76.082163120000004</v>
      </c>
      <c r="AC142">
        <v>193.2593904</v>
      </c>
      <c r="AD142">
        <v>103.7907611</v>
      </c>
      <c r="AE142">
        <v>101.45955859999999</v>
      </c>
      <c r="AF142">
        <v>76.073244880000004</v>
      </c>
      <c r="AG142">
        <v>303.73746970000002</v>
      </c>
      <c r="AH142">
        <v>99.008743429999996</v>
      </c>
      <c r="AI142">
        <v>310.93014390000002</v>
      </c>
      <c r="AJ142">
        <v>197.46065469999999</v>
      </c>
      <c r="AK142">
        <v>24.514279760000001</v>
      </c>
      <c r="AL142">
        <v>264.0529631</v>
      </c>
      <c r="AM142">
        <v>310.6131967</v>
      </c>
      <c r="AN142">
        <v>74.559143090000006</v>
      </c>
      <c r="AO142">
        <v>98.063043750000006</v>
      </c>
      <c r="AP142">
        <v>161.84305549999999</v>
      </c>
      <c r="AQ142">
        <v>118.1046937</v>
      </c>
      <c r="AR142">
        <v>136.71580109999999</v>
      </c>
      <c r="AT142" s="1"/>
      <c r="AU142" s="1">
        <v>44033</v>
      </c>
      <c r="AV142" s="2">
        <v>97</v>
      </c>
      <c r="AW142" s="2">
        <v>208.75</v>
      </c>
      <c r="AX142" s="2">
        <v>156.91450499999999</v>
      </c>
      <c r="AY142" s="2">
        <v>77.795997999999997</v>
      </c>
      <c r="AZ142" s="2">
        <v>192.270004</v>
      </c>
      <c r="BA142" s="2">
        <v>104.55733499999999</v>
      </c>
      <c r="BB142" s="2">
        <v>103.285004</v>
      </c>
      <c r="BC142" s="2">
        <v>77.920997999999997</v>
      </c>
      <c r="BD142" s="2">
        <v>305.10998499999999</v>
      </c>
      <c r="BE142" s="2">
        <v>99.410004000000001</v>
      </c>
      <c r="BF142" s="2">
        <v>314.33999599999999</v>
      </c>
      <c r="BG142" s="2">
        <v>196.479996</v>
      </c>
      <c r="BH142" s="2">
        <v>24.42</v>
      </c>
      <c r="BI142" s="2">
        <v>262.42001299999998</v>
      </c>
      <c r="BJ142" s="2">
        <v>307.60000600000001</v>
      </c>
      <c r="BK142" s="2">
        <v>75.276718000000002</v>
      </c>
      <c r="BL142" s="2">
        <v>97.400002000000001</v>
      </c>
      <c r="BM142" s="2">
        <v>165.300003</v>
      </c>
      <c r="BN142" s="2">
        <v>119.040001</v>
      </c>
      <c r="BO142" s="2">
        <v>135.86999499999999</v>
      </c>
    </row>
    <row r="143" spans="1:67" x14ac:dyDescent="0.35">
      <c r="A143" s="1">
        <v>44036</v>
      </c>
      <c r="B143" s="2">
        <v>92.924086525456502</v>
      </c>
      <c r="C143" s="2">
        <v>203.97131193366599</v>
      </c>
      <c r="D143" s="2">
        <v>149.48950729476499</v>
      </c>
      <c r="E143" s="2">
        <v>76.176783512309399</v>
      </c>
      <c r="F143" s="2">
        <v>193.97108619950001</v>
      </c>
      <c r="G143" s="2">
        <v>102.35378792703401</v>
      </c>
      <c r="H143" s="2">
        <v>102.17482583475901</v>
      </c>
      <c r="I143" s="2">
        <v>76.214202355038495</v>
      </c>
      <c r="J143" s="2">
        <v>304.14620093027997</v>
      </c>
      <c r="K143" s="2">
        <v>99.428247169266896</v>
      </c>
      <c r="L143" s="2">
        <v>310.678622993489</v>
      </c>
      <c r="M143" s="2">
        <v>197.76378030352299</v>
      </c>
      <c r="N143" s="2">
        <v>24.609847742714798</v>
      </c>
      <c r="O143" s="2">
        <v>264.81336865014498</v>
      </c>
      <c r="P143" s="2">
        <v>310.132396859685</v>
      </c>
      <c r="Q143" s="2">
        <v>74.455255717796902</v>
      </c>
      <c r="R143" s="2">
        <v>98.073345019556101</v>
      </c>
      <c r="S143" s="2">
        <v>161.872763428887</v>
      </c>
      <c r="T143" s="2">
        <v>118.21324621350701</v>
      </c>
      <c r="U143" s="2">
        <v>137.32908899183499</v>
      </c>
      <c r="X143" s="3">
        <v>44036</v>
      </c>
      <c r="Y143">
        <v>92.669339359999995</v>
      </c>
      <c r="Z143">
        <v>201.3551396</v>
      </c>
      <c r="AA143">
        <v>150.31262570000001</v>
      </c>
      <c r="AB143">
        <v>75.366800350000005</v>
      </c>
      <c r="AC143">
        <v>194.4787776</v>
      </c>
      <c r="AD143">
        <v>98.462455169999998</v>
      </c>
      <c r="AE143">
        <v>102.0227488</v>
      </c>
      <c r="AF143">
        <v>75.551654549999995</v>
      </c>
      <c r="AG143">
        <v>301.19642110000001</v>
      </c>
      <c r="AH143">
        <v>98.289511579999996</v>
      </c>
      <c r="AI143">
        <v>306.9683493</v>
      </c>
      <c r="AJ143">
        <v>195.1990601</v>
      </c>
      <c r="AK143">
        <v>24.362325640000002</v>
      </c>
      <c r="AL143">
        <v>265.185924</v>
      </c>
      <c r="AM143">
        <v>307.56634050000002</v>
      </c>
      <c r="AN143">
        <v>73.720174400000005</v>
      </c>
      <c r="AO143">
        <v>97.029793769999998</v>
      </c>
      <c r="AP143">
        <v>159.7676529</v>
      </c>
      <c r="AQ143">
        <v>118.3719633</v>
      </c>
      <c r="AR143">
        <v>137.5348185</v>
      </c>
      <c r="AT143" s="1"/>
      <c r="AU143" s="1">
        <v>44034</v>
      </c>
      <c r="AV143" s="2">
        <v>97.272498999999996</v>
      </c>
      <c r="AW143" s="2">
        <v>211.75</v>
      </c>
      <c r="AX143" s="2">
        <v>154.995499</v>
      </c>
      <c r="AY143" s="2">
        <v>78.242500000000007</v>
      </c>
      <c r="AZ143" s="2">
        <v>192.10000600000001</v>
      </c>
      <c r="BA143" s="2">
        <v>106.155334</v>
      </c>
      <c r="BB143" s="2">
        <v>104.387497</v>
      </c>
      <c r="BC143" s="2">
        <v>78.424499999999995</v>
      </c>
      <c r="BD143" s="2">
        <v>306.709991</v>
      </c>
      <c r="BE143" s="2">
        <v>98.690002000000007</v>
      </c>
      <c r="BF143" s="2">
        <v>313.79998799999998</v>
      </c>
      <c r="BG143" s="2">
        <v>198.86000100000001</v>
      </c>
      <c r="BH143" s="2">
        <v>24.309999000000001</v>
      </c>
      <c r="BI143" s="2">
        <v>265.17001299999998</v>
      </c>
      <c r="BJ143" s="2">
        <v>313.36999500000002</v>
      </c>
      <c r="BK143" s="2">
        <v>75.171752999999995</v>
      </c>
      <c r="BL143" s="2">
        <v>97.699996999999996</v>
      </c>
      <c r="BM143" s="2">
        <v>164.83999600000001</v>
      </c>
      <c r="BN143" s="2">
        <v>118.720001</v>
      </c>
      <c r="BO143" s="2">
        <v>136.979996</v>
      </c>
    </row>
    <row r="144" spans="1:67" x14ac:dyDescent="0.35">
      <c r="A144" s="1">
        <v>44039</v>
      </c>
      <c r="B144" s="2">
        <v>93.043192096362802</v>
      </c>
      <c r="C144" s="2">
        <v>201.83901084658299</v>
      </c>
      <c r="D144" s="2">
        <v>150.570792461656</v>
      </c>
      <c r="E144" s="2">
        <v>75.3192662630385</v>
      </c>
      <c r="F144" s="2">
        <v>194.36975566300299</v>
      </c>
      <c r="G144" s="2">
        <v>94.779401073223596</v>
      </c>
      <c r="H144" s="2">
        <v>101.973137070107</v>
      </c>
      <c r="I144" s="2">
        <v>75.389025472745502</v>
      </c>
      <c r="J144" s="2">
        <v>299.87758372743298</v>
      </c>
      <c r="K144" s="2">
        <v>98.037392512250705</v>
      </c>
      <c r="L144" s="2">
        <v>305.60452689790901</v>
      </c>
      <c r="M144" s="2">
        <v>195.63876012924999</v>
      </c>
      <c r="N144" s="2">
        <v>24.200666617411201</v>
      </c>
      <c r="O144" s="2">
        <v>264.59869164696198</v>
      </c>
      <c r="P144" s="2">
        <v>307.52546111453501</v>
      </c>
      <c r="Q144" s="2">
        <v>73.722543302494401</v>
      </c>
      <c r="R144" s="2">
        <v>96.996175773317006</v>
      </c>
      <c r="S144" s="2">
        <v>159.84246825646201</v>
      </c>
      <c r="T144" s="2">
        <v>118.494342315517</v>
      </c>
      <c r="U144" s="2">
        <v>138.078676567505</v>
      </c>
      <c r="X144" s="3">
        <v>44039</v>
      </c>
      <c r="Y144">
        <v>94.53307452</v>
      </c>
      <c r="Z144">
        <v>203.65237759999999</v>
      </c>
      <c r="AA144">
        <v>152.4214805</v>
      </c>
      <c r="AB144">
        <v>76.351180529999993</v>
      </c>
      <c r="AC144">
        <v>192.42657349999999</v>
      </c>
      <c r="AD144">
        <v>98.120539690000001</v>
      </c>
      <c r="AE144">
        <v>103.99279679999999</v>
      </c>
      <c r="AF144">
        <v>76.461217059999996</v>
      </c>
      <c r="AG144">
        <v>299.00895420000001</v>
      </c>
      <c r="AH144">
        <v>97.093313719999998</v>
      </c>
      <c r="AI144">
        <v>311.53738859999999</v>
      </c>
      <c r="AJ144">
        <v>196.48185720000001</v>
      </c>
      <c r="AK144">
        <v>24.151355299999999</v>
      </c>
      <c r="AL144">
        <v>267.15418699999998</v>
      </c>
      <c r="AM144">
        <v>308.51623389999997</v>
      </c>
      <c r="AN144">
        <v>74.929915379999997</v>
      </c>
      <c r="AO144">
        <v>97.149280000000005</v>
      </c>
      <c r="AP144">
        <v>160.49226870000001</v>
      </c>
      <c r="AQ144">
        <v>120.66600200000001</v>
      </c>
      <c r="AR144">
        <v>139.50478810000001</v>
      </c>
      <c r="AT144" s="1"/>
      <c r="AU144" s="1">
        <v>44035</v>
      </c>
      <c r="AV144" s="2">
        <v>92.845000999999996</v>
      </c>
      <c r="AW144" s="2">
        <v>202.53999300000001</v>
      </c>
      <c r="AX144" s="2">
        <v>149.32749899999999</v>
      </c>
      <c r="AY144" s="2">
        <v>75.837502000000001</v>
      </c>
      <c r="AZ144" s="2">
        <v>193.25</v>
      </c>
      <c r="BA144" s="2">
        <v>100.87133</v>
      </c>
      <c r="BB144" s="2">
        <v>101.297501</v>
      </c>
      <c r="BC144" s="2">
        <v>75.783996999999999</v>
      </c>
      <c r="BD144" s="2">
        <v>302.97000100000002</v>
      </c>
      <c r="BE144" s="2">
        <v>98.980002999999996</v>
      </c>
      <c r="BF144" s="2">
        <v>309.67001299999998</v>
      </c>
      <c r="BG144" s="2">
        <v>197.429993</v>
      </c>
      <c r="BH144" s="2">
        <v>24.540001</v>
      </c>
      <c r="BI144" s="2">
        <v>263.80999800000001</v>
      </c>
      <c r="BJ144" s="2">
        <v>309.89999399999999</v>
      </c>
      <c r="BK144" s="2">
        <v>74.484734000000003</v>
      </c>
      <c r="BL144" s="2">
        <v>98.029999000000004</v>
      </c>
      <c r="BM144" s="2">
        <v>161.520004</v>
      </c>
      <c r="BN144" s="2">
        <v>118.139999</v>
      </c>
      <c r="BO144" s="2">
        <v>136.60000600000001</v>
      </c>
    </row>
    <row r="145" spans="1:67" x14ac:dyDescent="0.35">
      <c r="A145" s="1">
        <v>44040</v>
      </c>
      <c r="B145" s="2">
        <v>94.895291842066996</v>
      </c>
      <c r="C145" s="2">
        <v>204.50749619068</v>
      </c>
      <c r="D145" s="2">
        <v>153.36957777734301</v>
      </c>
      <c r="E145" s="2">
        <v>76.589437509419199</v>
      </c>
      <c r="F145" s="2">
        <v>192.66581909176</v>
      </c>
      <c r="G145" s="2">
        <v>104.574437702145</v>
      </c>
      <c r="H145" s="2">
        <v>104.376023563217</v>
      </c>
      <c r="I145" s="2">
        <v>76.606706333007594</v>
      </c>
      <c r="J145" s="2">
        <v>299.37387308417698</v>
      </c>
      <c r="K145" s="2">
        <v>97.385059156264305</v>
      </c>
      <c r="L145" s="2">
        <v>311.85704575737799</v>
      </c>
      <c r="M145" s="2">
        <v>196.81158815425599</v>
      </c>
      <c r="N145" s="2">
        <v>24.0788248847673</v>
      </c>
      <c r="O145" s="2">
        <v>267.72494772024999</v>
      </c>
      <c r="P145" s="2">
        <v>309.270554820923</v>
      </c>
      <c r="Q145" s="2">
        <v>75.148069352502304</v>
      </c>
      <c r="R145" s="2">
        <v>97.080053830714405</v>
      </c>
      <c r="S145" s="2">
        <v>160.63335802584999</v>
      </c>
      <c r="T145" s="2">
        <v>121.368659127526</v>
      </c>
      <c r="U145" s="2">
        <v>140.114643007914</v>
      </c>
      <c r="X145" s="3">
        <v>44040</v>
      </c>
      <c r="Y145">
        <v>93.692437240000004</v>
      </c>
      <c r="Z145">
        <v>202.01079949999999</v>
      </c>
      <c r="AA145">
        <v>150.55422720000001</v>
      </c>
      <c r="AB145">
        <v>75.211550579999994</v>
      </c>
      <c r="AC145">
        <v>193.85552079999999</v>
      </c>
      <c r="AD145">
        <v>100.3613852</v>
      </c>
      <c r="AE145">
        <v>102.2178163</v>
      </c>
      <c r="AF145">
        <v>75.037286190000003</v>
      </c>
      <c r="AG145">
        <v>299.76786750000002</v>
      </c>
      <c r="AH145">
        <v>97.360337549999997</v>
      </c>
      <c r="AI145">
        <v>308.96924360000003</v>
      </c>
      <c r="AJ145">
        <v>196.61206970000001</v>
      </c>
      <c r="AK145">
        <v>24.334339079999999</v>
      </c>
      <c r="AL145">
        <v>265.73851139999999</v>
      </c>
      <c r="AM145">
        <v>306.89875089999998</v>
      </c>
      <c r="AN145">
        <v>75.928787409999998</v>
      </c>
      <c r="AO145">
        <v>96.596964799999995</v>
      </c>
      <c r="AP145">
        <v>162.5842973</v>
      </c>
      <c r="AQ145">
        <v>119.7112185</v>
      </c>
      <c r="AR145">
        <v>138.41909369999999</v>
      </c>
      <c r="AT145" s="1"/>
      <c r="AU145" s="1">
        <v>44036</v>
      </c>
      <c r="AV145" s="2">
        <v>92.614998</v>
      </c>
      <c r="AW145" s="2">
        <v>201.300003</v>
      </c>
      <c r="AX145" s="2">
        <v>150.44549599999999</v>
      </c>
      <c r="AY145" s="2">
        <v>75.410499999999999</v>
      </c>
      <c r="AZ145" s="2">
        <v>194.520004</v>
      </c>
      <c r="BA145" s="2">
        <v>94.466667000000001</v>
      </c>
      <c r="BB145" s="2">
        <v>101.94499999999999</v>
      </c>
      <c r="BC145" s="2">
        <v>75.593497999999997</v>
      </c>
      <c r="BD145" s="2">
        <v>300.790009</v>
      </c>
      <c r="BE145" s="2">
        <v>98.279999000000004</v>
      </c>
      <c r="BF145" s="2">
        <v>305.790009</v>
      </c>
      <c r="BG145" s="2">
        <v>195.14999399999999</v>
      </c>
      <c r="BH145" s="2">
        <v>24.35</v>
      </c>
      <c r="BI145" s="2">
        <v>265.30999800000001</v>
      </c>
      <c r="BJ145" s="2">
        <v>306.92001299999998</v>
      </c>
      <c r="BK145" s="2">
        <v>73.568702999999999</v>
      </c>
      <c r="BL145" s="2">
        <v>97.110000999999997</v>
      </c>
      <c r="BM145" s="2">
        <v>159.53999300000001</v>
      </c>
      <c r="BN145" s="2">
        <v>118.349998</v>
      </c>
      <c r="BO145" s="2">
        <v>137.58000200000001</v>
      </c>
    </row>
    <row r="146" spans="1:67" x14ac:dyDescent="0.35">
      <c r="A146" s="1">
        <v>44041</v>
      </c>
      <c r="B146" s="2">
        <v>92.909806839410294</v>
      </c>
      <c r="C146" s="2">
        <v>203.04209679872599</v>
      </c>
      <c r="D146" s="2">
        <v>150.35872602962999</v>
      </c>
      <c r="E146" s="2">
        <v>75.179509437760402</v>
      </c>
      <c r="F146" s="2">
        <v>193.73923460592701</v>
      </c>
      <c r="G146" s="2">
        <v>98.395166627515707</v>
      </c>
      <c r="H146" s="2">
        <v>102.53561899619</v>
      </c>
      <c r="I146" s="2">
        <v>75.036149110571401</v>
      </c>
      <c r="J146" s="2">
        <v>299.83398478208699</v>
      </c>
      <c r="K146" s="2">
        <v>97.022773682391204</v>
      </c>
      <c r="L146" s="2">
        <v>308.73386149295499</v>
      </c>
      <c r="M146" s="2">
        <v>197.01629878424899</v>
      </c>
      <c r="N146" s="2">
        <v>24.2478187923024</v>
      </c>
      <c r="O146" s="2">
        <v>265.64148798871298</v>
      </c>
      <c r="P146" s="2">
        <v>307.02691974844203</v>
      </c>
      <c r="Q146" s="2">
        <v>76.220066367951105</v>
      </c>
      <c r="R146" s="2">
        <v>97.178279975228506</v>
      </c>
      <c r="S146" s="2">
        <v>162.90029456117</v>
      </c>
      <c r="T146" s="2">
        <v>120.339868651817</v>
      </c>
      <c r="U146" s="2">
        <v>138.08327800597601</v>
      </c>
      <c r="X146" s="3">
        <v>44041</v>
      </c>
      <c r="Y146">
        <v>94.810360700000004</v>
      </c>
      <c r="Z146">
        <v>203.89356179999999</v>
      </c>
      <c r="AA146">
        <v>151.48271500000001</v>
      </c>
      <c r="AB146">
        <v>76.067878710000002</v>
      </c>
      <c r="AC146">
        <v>196.08005790000001</v>
      </c>
      <c r="AD146">
        <v>99.616432669999995</v>
      </c>
      <c r="AE146">
        <v>104.39726229999999</v>
      </c>
      <c r="AF146">
        <v>76.038055180000001</v>
      </c>
      <c r="AG146">
        <v>305.21611519999999</v>
      </c>
      <c r="AH146">
        <v>99.551326829999994</v>
      </c>
      <c r="AI146">
        <v>309.03658569999999</v>
      </c>
      <c r="AJ146">
        <v>198.13108629999999</v>
      </c>
      <c r="AK146">
        <v>25.145421639999999</v>
      </c>
      <c r="AL146">
        <v>264.78623820000001</v>
      </c>
      <c r="AM146">
        <v>308.73742620000002</v>
      </c>
      <c r="AN146">
        <v>75.748159680000001</v>
      </c>
      <c r="AO146">
        <v>97.047620420000001</v>
      </c>
      <c r="AP146">
        <v>161.7722436</v>
      </c>
      <c r="AQ146">
        <v>123.19668660000001</v>
      </c>
      <c r="AR146">
        <v>140.0978178</v>
      </c>
      <c r="AT146" s="1"/>
      <c r="AU146" s="1">
        <v>44039</v>
      </c>
      <c r="AV146" s="2">
        <v>94.809997999999993</v>
      </c>
      <c r="AW146" s="2">
        <v>203.85000600000001</v>
      </c>
      <c r="AX146" s="2">
        <v>152.76049800000001</v>
      </c>
      <c r="AY146" s="2">
        <v>76.471496999999999</v>
      </c>
      <c r="AZ146" s="2">
        <v>192.13999899999999</v>
      </c>
      <c r="BA146" s="2">
        <v>102.639999</v>
      </c>
      <c r="BB146" s="2">
        <v>104.214996</v>
      </c>
      <c r="BC146" s="2">
        <v>76.510002</v>
      </c>
      <c r="BD146" s="2">
        <v>298.60000600000001</v>
      </c>
      <c r="BE146" s="2">
        <v>96.900002000000001</v>
      </c>
      <c r="BF146" s="2">
        <v>312.67999300000002</v>
      </c>
      <c r="BG146" s="2">
        <v>196.91000399999999</v>
      </c>
      <c r="BH146" s="2">
        <v>24.139999</v>
      </c>
      <c r="BI146" s="2">
        <v>267.42001299999998</v>
      </c>
      <c r="BJ146" s="2">
        <v>308.85998499999999</v>
      </c>
      <c r="BK146" s="2">
        <v>75.314887999999996</v>
      </c>
      <c r="BL146" s="2">
        <v>97.160004000000001</v>
      </c>
      <c r="BM146" s="2">
        <v>160.5</v>
      </c>
      <c r="BN146" s="2">
        <v>121.010002</v>
      </c>
      <c r="BO146" s="2">
        <v>139.88999899999999</v>
      </c>
    </row>
    <row r="147" spans="1:67" x14ac:dyDescent="0.35">
      <c r="A147" s="1">
        <v>44042</v>
      </c>
      <c r="B147" s="2">
        <v>95.103597464372498</v>
      </c>
      <c r="C147" s="2">
        <v>204.13328744074099</v>
      </c>
      <c r="D147" s="2">
        <v>152.320635708992</v>
      </c>
      <c r="E147" s="2">
        <v>76.314866223268993</v>
      </c>
      <c r="F147" s="2">
        <v>196.28901131414401</v>
      </c>
      <c r="G147" s="2">
        <v>101.795535601699</v>
      </c>
      <c r="H147" s="2">
        <v>104.65275847056</v>
      </c>
      <c r="I147" s="2">
        <v>76.304896961617501</v>
      </c>
      <c r="J147" s="2">
        <v>306.71099351673701</v>
      </c>
      <c r="K147" s="2">
        <v>99.808172968343598</v>
      </c>
      <c r="L147" s="2">
        <v>308.19448462597501</v>
      </c>
      <c r="M147" s="2">
        <v>198.45649939101801</v>
      </c>
      <c r="N147" s="2">
        <v>25.560922175750399</v>
      </c>
      <c r="O147" s="2">
        <v>264.21850140774001</v>
      </c>
      <c r="P147" s="2">
        <v>309.67195388917702</v>
      </c>
      <c r="Q147" s="2">
        <v>75.708809659601897</v>
      </c>
      <c r="R147" s="2">
        <v>96.958803770371901</v>
      </c>
      <c r="S147" s="2">
        <v>161.832243075712</v>
      </c>
      <c r="T147" s="2">
        <v>123.708626884501</v>
      </c>
      <c r="U147" s="2">
        <v>139.93967740662501</v>
      </c>
      <c r="X147" s="3">
        <v>44042</v>
      </c>
      <c r="Y147">
        <v>96.038381119999997</v>
      </c>
      <c r="Z147">
        <v>203.8254628</v>
      </c>
      <c r="AA147">
        <v>152.47471640000001</v>
      </c>
      <c r="AB147">
        <v>76.870159700000002</v>
      </c>
      <c r="AC147">
        <v>194.5725553</v>
      </c>
      <c r="AD147">
        <v>99.314186199999995</v>
      </c>
      <c r="AE147">
        <v>106.0442037</v>
      </c>
      <c r="AF147">
        <v>76.618087619999997</v>
      </c>
      <c r="AG147">
        <v>305.47454920000001</v>
      </c>
      <c r="AH147">
        <v>97.287545170000001</v>
      </c>
      <c r="AI147">
        <v>311.96334510000003</v>
      </c>
      <c r="AJ147">
        <v>194.37156669999999</v>
      </c>
      <c r="AK147">
        <v>24.88757343</v>
      </c>
      <c r="AL147">
        <v>266.14552509999999</v>
      </c>
      <c r="AM147">
        <v>309.0104589</v>
      </c>
      <c r="AN147">
        <v>75.410992550000003</v>
      </c>
      <c r="AO147">
        <v>95.952473089999998</v>
      </c>
      <c r="AP147">
        <v>155.332919</v>
      </c>
      <c r="AQ147">
        <v>131.45869500000001</v>
      </c>
      <c r="AR147">
        <v>137.52072050000001</v>
      </c>
      <c r="AT147" s="1"/>
      <c r="AU147" s="1">
        <v>44040</v>
      </c>
      <c r="AV147" s="2">
        <v>93.252502000000007</v>
      </c>
      <c r="AW147" s="2">
        <v>202.020004</v>
      </c>
      <c r="AX147" s="2">
        <v>150.01649499999999</v>
      </c>
      <c r="AY147" s="2">
        <v>75.182502999999997</v>
      </c>
      <c r="AZ147" s="2">
        <v>194.11999499999999</v>
      </c>
      <c r="BA147" s="2">
        <v>98.432670999999999</v>
      </c>
      <c r="BB147" s="2">
        <v>102.154999</v>
      </c>
      <c r="BC147" s="2">
        <v>75.016998000000001</v>
      </c>
      <c r="BD147" s="2">
        <v>299.92999300000002</v>
      </c>
      <c r="BE147" s="2">
        <v>97.32</v>
      </c>
      <c r="BF147" s="2">
        <v>307.35000600000001</v>
      </c>
      <c r="BG147" s="2">
        <v>196.740005</v>
      </c>
      <c r="BH147" s="2">
        <v>24.360001</v>
      </c>
      <c r="BI147" s="2">
        <v>265.27999899999998</v>
      </c>
      <c r="BJ147" s="2">
        <v>306.32998700000002</v>
      </c>
      <c r="BK147" s="2">
        <v>76.040076999999997</v>
      </c>
      <c r="BL147" s="2">
        <v>96.709998999999996</v>
      </c>
      <c r="BM147" s="2">
        <v>162.64999399999999</v>
      </c>
      <c r="BN147" s="2">
        <v>119.620003</v>
      </c>
      <c r="BO147" s="2">
        <v>138.029999</v>
      </c>
    </row>
    <row r="148" spans="1:67" x14ac:dyDescent="0.35">
      <c r="A148" s="1">
        <v>44043</v>
      </c>
      <c r="B148" s="2">
        <v>96.638891530699098</v>
      </c>
      <c r="C148" s="2">
        <v>204.656480025175</v>
      </c>
      <c r="D148" s="2">
        <v>152.74235440085201</v>
      </c>
      <c r="E148" s="2">
        <v>76.942243739998105</v>
      </c>
      <c r="F148" s="2">
        <v>194.955283326862</v>
      </c>
      <c r="G148" s="2">
        <v>99.061465971222106</v>
      </c>
      <c r="H148" s="2">
        <v>106.75533733796</v>
      </c>
      <c r="I148" s="2">
        <v>76.542951124167203</v>
      </c>
      <c r="J148" s="2">
        <v>306.66710286625602</v>
      </c>
      <c r="K148" s="2">
        <v>97.379580309386498</v>
      </c>
      <c r="L148" s="2">
        <v>312.331191417024</v>
      </c>
      <c r="M148" s="2">
        <v>195.016869105344</v>
      </c>
      <c r="N148" s="2">
        <v>24.919668889317101</v>
      </c>
      <c r="O148" s="2">
        <v>266.68501061672902</v>
      </c>
      <c r="P148" s="2">
        <v>309.46219812091999</v>
      </c>
      <c r="Q148" s="2">
        <v>75.463993560991597</v>
      </c>
      <c r="R148" s="2">
        <v>95.890281923602799</v>
      </c>
      <c r="S148" s="2">
        <v>153.74389658423101</v>
      </c>
      <c r="T148" s="2">
        <v>140.46488392168001</v>
      </c>
      <c r="U148" s="2">
        <v>137.199873103296</v>
      </c>
      <c r="X148" s="3">
        <v>44043</v>
      </c>
      <c r="Y148">
        <v>100.6308459</v>
      </c>
      <c r="Z148">
        <v>205.03322120000001</v>
      </c>
      <c r="AA148">
        <v>157.44173620000001</v>
      </c>
      <c r="AB148">
        <v>74.686627220000005</v>
      </c>
      <c r="AC148">
        <v>195.67068169999999</v>
      </c>
      <c r="AD148">
        <v>96.945209730000002</v>
      </c>
      <c r="AE148">
        <v>106.20821050000001</v>
      </c>
      <c r="AF148">
        <v>74.353191449999997</v>
      </c>
      <c r="AG148">
        <v>303.25330600000001</v>
      </c>
      <c r="AH148">
        <v>96.622068740000003</v>
      </c>
      <c r="AI148">
        <v>316.16377219999998</v>
      </c>
      <c r="AJ148">
        <v>190.57018479999999</v>
      </c>
      <c r="AK148">
        <v>24.889510600000001</v>
      </c>
      <c r="AL148">
        <v>265.66609199999999</v>
      </c>
      <c r="AM148">
        <v>308.60272209999999</v>
      </c>
      <c r="AN148">
        <v>76.350221320000003</v>
      </c>
      <c r="AO148">
        <v>94.816793730000001</v>
      </c>
      <c r="AP148">
        <v>150.5789225</v>
      </c>
      <c r="AQ148">
        <v>142.60814830000001</v>
      </c>
      <c r="AR148">
        <v>133.68004809999999</v>
      </c>
      <c r="AT148" s="1"/>
      <c r="AU148" s="1">
        <v>44041</v>
      </c>
      <c r="AV148" s="2">
        <v>95.040001000000004</v>
      </c>
      <c r="AW148" s="2">
        <v>204.05999800000001</v>
      </c>
      <c r="AX148" s="2">
        <v>151.67649800000001</v>
      </c>
      <c r="AY148" s="2">
        <v>76.175499000000002</v>
      </c>
      <c r="AZ148" s="2">
        <v>196.41000399999999</v>
      </c>
      <c r="BA148" s="2">
        <v>99.940665999999993</v>
      </c>
      <c r="BB148" s="2">
        <v>104.654999</v>
      </c>
      <c r="BC148" s="2">
        <v>76.100998000000004</v>
      </c>
      <c r="BD148" s="2">
        <v>306.67999300000002</v>
      </c>
      <c r="BE148" s="2">
        <v>99.68</v>
      </c>
      <c r="BF148" s="2">
        <v>308.85000600000001</v>
      </c>
      <c r="BG148" s="2">
        <v>198.58000200000001</v>
      </c>
      <c r="BH148" s="2">
        <v>25.27</v>
      </c>
      <c r="BI148" s="2">
        <v>264.66000400000001</v>
      </c>
      <c r="BJ148" s="2">
        <v>309.29998799999998</v>
      </c>
      <c r="BK148" s="2">
        <v>75.715652000000006</v>
      </c>
      <c r="BL148" s="2">
        <v>97.010002</v>
      </c>
      <c r="BM148" s="2">
        <v>161.75</v>
      </c>
      <c r="BN148" s="2">
        <v>123.68</v>
      </c>
      <c r="BO148" s="2">
        <v>140.529999</v>
      </c>
    </row>
    <row r="149" spans="1:67" x14ac:dyDescent="0.35">
      <c r="A149" s="1">
        <v>44046</v>
      </c>
      <c r="B149" s="2">
        <v>105.65526064123</v>
      </c>
      <c r="C149" s="2">
        <v>204.84817659709</v>
      </c>
      <c r="D149" s="2">
        <v>158.53043288945599</v>
      </c>
      <c r="E149" s="2">
        <v>74.432697250919603</v>
      </c>
      <c r="F149" s="2">
        <v>195.554603848646</v>
      </c>
      <c r="G149" s="2">
        <v>96.807587449587402</v>
      </c>
      <c r="H149" s="2">
        <v>106.236351057478</v>
      </c>
      <c r="I149" s="2">
        <v>74.200974307534693</v>
      </c>
      <c r="J149" s="2">
        <v>302.24428759408801</v>
      </c>
      <c r="K149" s="2">
        <v>96.804098740948803</v>
      </c>
      <c r="L149" s="2">
        <v>316.68485553680199</v>
      </c>
      <c r="M149" s="2">
        <v>191.27040163766401</v>
      </c>
      <c r="N149" s="2">
        <v>24.783034974218101</v>
      </c>
      <c r="O149" s="2">
        <v>265.39159140531899</v>
      </c>
      <c r="P149" s="2">
        <v>309.06705859638402</v>
      </c>
      <c r="Q149" s="2">
        <v>76.517775311139602</v>
      </c>
      <c r="R149" s="2">
        <v>95.266071548494097</v>
      </c>
      <c r="S149" s="2">
        <v>150.47734684326301</v>
      </c>
      <c r="T149" s="2">
        <v>143.27011692936699</v>
      </c>
      <c r="U149" s="2">
        <v>132.744365017913</v>
      </c>
      <c r="X149" s="3">
        <v>44046</v>
      </c>
      <c r="Y149">
        <v>108.58625240000001</v>
      </c>
      <c r="Z149">
        <v>210.9785335</v>
      </c>
      <c r="AA149">
        <v>156.10479369999999</v>
      </c>
      <c r="AB149">
        <v>74.064956559999999</v>
      </c>
      <c r="AC149">
        <v>198.69547460000001</v>
      </c>
      <c r="AD149">
        <v>98.140266560000001</v>
      </c>
      <c r="AE149">
        <v>109.57824429999999</v>
      </c>
      <c r="AF149">
        <v>73.703025659999994</v>
      </c>
      <c r="AG149">
        <v>303.5920266</v>
      </c>
      <c r="AH149">
        <v>96.086369239999996</v>
      </c>
      <c r="AI149">
        <v>320.69425089999999</v>
      </c>
      <c r="AJ149">
        <v>190.75369710000001</v>
      </c>
      <c r="AK149">
        <v>24.99376539</v>
      </c>
      <c r="AL149">
        <v>266.31524100000001</v>
      </c>
      <c r="AM149">
        <v>312.00331210000002</v>
      </c>
      <c r="AN149">
        <v>78.266201820000006</v>
      </c>
      <c r="AO149">
        <v>95.781369519999998</v>
      </c>
      <c r="AP149">
        <v>152.75992400000001</v>
      </c>
      <c r="AQ149">
        <v>142.14468769999999</v>
      </c>
      <c r="AR149">
        <v>132.03648670000001</v>
      </c>
      <c r="AT149" s="1"/>
      <c r="AU149" s="1">
        <v>44042</v>
      </c>
      <c r="AV149" s="2">
        <v>96.190002000000007</v>
      </c>
      <c r="AW149" s="2">
        <v>203.89999399999999</v>
      </c>
      <c r="AX149" s="2">
        <v>152.59399400000001</v>
      </c>
      <c r="AY149" s="2">
        <v>76.918503000000001</v>
      </c>
      <c r="AZ149" s="2">
        <v>194.300003</v>
      </c>
      <c r="BA149" s="2">
        <v>99.165999999999997</v>
      </c>
      <c r="BB149" s="2">
        <v>106.139999</v>
      </c>
      <c r="BC149" s="2">
        <v>76.572502</v>
      </c>
      <c r="BD149" s="2">
        <v>305.23001099999999</v>
      </c>
      <c r="BE149" s="2">
        <v>97.019997000000004</v>
      </c>
      <c r="BF149" s="2">
        <v>312.10000600000001</v>
      </c>
      <c r="BG149" s="2">
        <v>194.05999800000001</v>
      </c>
      <c r="BH149" s="2">
        <v>24.84</v>
      </c>
      <c r="BI149" s="2">
        <v>266.30999800000001</v>
      </c>
      <c r="BJ149" s="2">
        <v>309</v>
      </c>
      <c r="BK149" s="2">
        <v>75.372139000000004</v>
      </c>
      <c r="BL149" s="2">
        <v>96.040001000000004</v>
      </c>
      <c r="BM149" s="2">
        <v>153</v>
      </c>
      <c r="BN149" s="2">
        <v>141.46000699999999</v>
      </c>
      <c r="BO149" s="2">
        <v>136.729996</v>
      </c>
    </row>
    <row r="150" spans="1:67" x14ac:dyDescent="0.35">
      <c r="A150" s="1">
        <v>44047</v>
      </c>
      <c r="B150" s="2">
        <v>109.437448960228</v>
      </c>
      <c r="C150" s="2">
        <v>215.963033583146</v>
      </c>
      <c r="D150" s="2">
        <v>155.359212538599</v>
      </c>
      <c r="E150" s="2">
        <v>74.210195426380196</v>
      </c>
      <c r="F150" s="2">
        <v>198.97843852918501</v>
      </c>
      <c r="G150" s="2">
        <v>99.104497647069095</v>
      </c>
      <c r="H150" s="2">
        <v>110.420926233415</v>
      </c>
      <c r="I150" s="2">
        <v>73.877899855533798</v>
      </c>
      <c r="J150" s="2">
        <v>304.00701762366299</v>
      </c>
      <c r="K150" s="2">
        <v>95.817303390898005</v>
      </c>
      <c r="L150" s="2">
        <v>320.75438524188399</v>
      </c>
      <c r="M150" s="2">
        <v>191.06496045967799</v>
      </c>
      <c r="N150" s="2">
        <v>24.799798155399898</v>
      </c>
      <c r="O150" s="2">
        <v>266.322169484178</v>
      </c>
      <c r="P150" s="2">
        <v>312.767668964309</v>
      </c>
      <c r="Q150" s="2">
        <v>78.492151774755598</v>
      </c>
      <c r="R150" s="2">
        <v>96.115009694658895</v>
      </c>
      <c r="S150" s="2">
        <v>153.21836019023399</v>
      </c>
      <c r="T150" s="2">
        <v>141.21028515088599</v>
      </c>
      <c r="U150" s="2">
        <v>131.921359965926</v>
      </c>
      <c r="X150" s="3">
        <v>44047</v>
      </c>
      <c r="Y150">
        <v>109.5831037</v>
      </c>
      <c r="Z150">
        <v>213.34163910000001</v>
      </c>
      <c r="AA150">
        <v>156.7957633</v>
      </c>
      <c r="AB150">
        <v>73.633110930000001</v>
      </c>
      <c r="AC150">
        <v>200.31769800000001</v>
      </c>
      <c r="AD150">
        <v>99.139993930000003</v>
      </c>
      <c r="AE150">
        <v>112.06992510000001</v>
      </c>
      <c r="AF150">
        <v>73.238012900000001</v>
      </c>
      <c r="AG150">
        <v>304.46839790000001</v>
      </c>
      <c r="AH150">
        <v>95.537496250000004</v>
      </c>
      <c r="AI150">
        <v>327.1805559</v>
      </c>
      <c r="AJ150">
        <v>191.90302980000001</v>
      </c>
      <c r="AK150">
        <v>25.00890351</v>
      </c>
      <c r="AL150">
        <v>267.69424220000002</v>
      </c>
      <c r="AM150">
        <v>314.08034850000001</v>
      </c>
      <c r="AN150">
        <v>78.049118239999999</v>
      </c>
      <c r="AO150">
        <v>94.18023393</v>
      </c>
      <c r="AP150">
        <v>154.7834599</v>
      </c>
      <c r="AQ150">
        <v>144.386708</v>
      </c>
      <c r="AR150">
        <v>131.5565264</v>
      </c>
      <c r="AT150" s="1"/>
      <c r="AU150" s="1">
        <v>44043</v>
      </c>
      <c r="AV150" s="2">
        <v>106.260002</v>
      </c>
      <c r="AW150" s="2">
        <v>205.009995</v>
      </c>
      <c r="AX150" s="2">
        <v>158.233994</v>
      </c>
      <c r="AY150" s="2">
        <v>74.397498999999996</v>
      </c>
      <c r="AZ150" s="2">
        <v>195.779999</v>
      </c>
      <c r="BA150" s="2">
        <v>95.384003000000007</v>
      </c>
      <c r="BB150" s="2">
        <v>106.147499</v>
      </c>
      <c r="BC150" s="2">
        <v>74.148003000000003</v>
      </c>
      <c r="BD150" s="2">
        <v>302.77999899999998</v>
      </c>
      <c r="BE150" s="2">
        <v>96.639999000000003</v>
      </c>
      <c r="BF150" s="2">
        <v>316.75</v>
      </c>
      <c r="BG150" s="2">
        <v>190.39999399999999</v>
      </c>
      <c r="BH150" s="2">
        <v>24.879999000000002</v>
      </c>
      <c r="BI150" s="2">
        <v>265.48998999999998</v>
      </c>
      <c r="BJ150" s="2">
        <v>308.52999899999998</v>
      </c>
      <c r="BK150" s="2">
        <v>76.564887999999996</v>
      </c>
      <c r="BL150" s="2">
        <v>94.910004000000001</v>
      </c>
      <c r="BM150" s="2">
        <v>150.28999300000001</v>
      </c>
      <c r="BN150" s="2">
        <v>142.759995</v>
      </c>
      <c r="BO150" s="2">
        <v>132.88000500000001</v>
      </c>
    </row>
    <row r="151" spans="1:67" x14ac:dyDescent="0.35">
      <c r="A151" s="1">
        <v>44048</v>
      </c>
      <c r="B151" s="2">
        <v>110.26508594823601</v>
      </c>
      <c r="C151" s="2">
        <v>213.67406527081499</v>
      </c>
      <c r="D151" s="2">
        <v>157.111966210725</v>
      </c>
      <c r="E151" s="2">
        <v>73.731748027655101</v>
      </c>
      <c r="F151" s="2">
        <v>199.99351016661601</v>
      </c>
      <c r="G151" s="2">
        <v>100.56997456702599</v>
      </c>
      <c r="H151" s="2">
        <v>112.628111106666</v>
      </c>
      <c r="I151" s="2">
        <v>73.165049121505206</v>
      </c>
      <c r="J151" s="2">
        <v>304.71585246427497</v>
      </c>
      <c r="K151" s="2">
        <v>96.053827966711907</v>
      </c>
      <c r="L151" s="2">
        <v>328.97052023910601</v>
      </c>
      <c r="M151" s="2">
        <v>192.47412397513099</v>
      </c>
      <c r="N151" s="2">
        <v>25.099989543123399</v>
      </c>
      <c r="O151" s="2">
        <v>267.74570783783997</v>
      </c>
      <c r="P151" s="2">
        <v>314.54000110094699</v>
      </c>
      <c r="Q151" s="2">
        <v>78.060070108774298</v>
      </c>
      <c r="R151" s="2">
        <v>94.209248977329395</v>
      </c>
      <c r="S151" s="2">
        <v>155.21915886033599</v>
      </c>
      <c r="T151" s="2">
        <v>142.17467887303599</v>
      </c>
      <c r="U151" s="2">
        <v>131.597800315954</v>
      </c>
      <c r="X151" s="3">
        <v>44048</v>
      </c>
      <c r="Y151">
        <v>110.04604089999999</v>
      </c>
      <c r="Z151">
        <v>212.8632594</v>
      </c>
      <c r="AA151">
        <v>159.69934330000001</v>
      </c>
      <c r="AB151">
        <v>74.000644789999996</v>
      </c>
      <c r="AC151">
        <v>203.0753704</v>
      </c>
      <c r="AD151">
        <v>99.012676670000005</v>
      </c>
      <c r="AE151">
        <v>112.9536749</v>
      </c>
      <c r="AF151">
        <v>73.738880289999997</v>
      </c>
      <c r="AG151">
        <v>310.80124060000003</v>
      </c>
      <c r="AH151">
        <v>97.120263800000004</v>
      </c>
      <c r="AI151">
        <v>329.75030149999998</v>
      </c>
      <c r="AJ151">
        <v>195.1451308</v>
      </c>
      <c r="AK151">
        <v>25.34462778</v>
      </c>
      <c r="AL151">
        <v>267.54446899999999</v>
      </c>
      <c r="AM151">
        <v>321.47862609999999</v>
      </c>
      <c r="AN151">
        <v>77.847487040000004</v>
      </c>
      <c r="AO151">
        <v>93.157896219999998</v>
      </c>
      <c r="AP151">
        <v>154.26387339999999</v>
      </c>
      <c r="AQ151">
        <v>145.12994140000001</v>
      </c>
      <c r="AR151">
        <v>134.33074020000001</v>
      </c>
      <c r="AT151" s="1"/>
      <c r="AU151" s="1">
        <v>44046</v>
      </c>
      <c r="AV151" s="2">
        <v>108.9375</v>
      </c>
      <c r="AW151" s="2">
        <v>216.53999300000001</v>
      </c>
      <c r="AX151" s="2">
        <v>155.59449799999999</v>
      </c>
      <c r="AY151" s="2">
        <v>74.138000000000005</v>
      </c>
      <c r="AZ151" s="2">
        <v>199.259995</v>
      </c>
      <c r="BA151" s="2">
        <v>99</v>
      </c>
      <c r="BB151" s="2">
        <v>110.102501</v>
      </c>
      <c r="BC151" s="2">
        <v>73.722504000000001</v>
      </c>
      <c r="BD151" s="2">
        <v>303.60998499999999</v>
      </c>
      <c r="BE151" s="2">
        <v>96.099997999999999</v>
      </c>
      <c r="BF151" s="2">
        <v>321.23001099999999</v>
      </c>
      <c r="BG151" s="2">
        <v>190.69000199999999</v>
      </c>
      <c r="BH151" s="2">
        <v>24.99</v>
      </c>
      <c r="BI151" s="2">
        <v>266.17999300000002</v>
      </c>
      <c r="BJ151" s="2">
        <v>312.58999599999999</v>
      </c>
      <c r="BK151" s="2">
        <v>78.759544000000005</v>
      </c>
      <c r="BL151" s="2">
        <v>95.940002000000007</v>
      </c>
      <c r="BM151" s="2">
        <v>152.83999600000001</v>
      </c>
      <c r="BN151" s="2">
        <v>142.179993</v>
      </c>
      <c r="BO151" s="2">
        <v>131.779999</v>
      </c>
    </row>
    <row r="152" spans="1:67" x14ac:dyDescent="0.35">
      <c r="A152" s="1">
        <v>44049</v>
      </c>
      <c r="B152" s="2">
        <v>109.078417563702</v>
      </c>
      <c r="C152" s="2">
        <v>212.51344216255401</v>
      </c>
      <c r="D152" s="2">
        <v>160.146248970252</v>
      </c>
      <c r="E152" s="2">
        <v>73.866822914750699</v>
      </c>
      <c r="F152" s="2">
        <v>203.53208081229201</v>
      </c>
      <c r="G152" s="2">
        <v>99.097446649853893</v>
      </c>
      <c r="H152" s="2">
        <v>113.112328856636</v>
      </c>
      <c r="I152" s="2">
        <v>73.637717054626293</v>
      </c>
      <c r="J152" s="2">
        <v>312.13349308958902</v>
      </c>
      <c r="K152" s="2">
        <v>96.941122452109695</v>
      </c>
      <c r="L152" s="2">
        <v>328.81174459258801</v>
      </c>
      <c r="M152" s="2">
        <v>195.80104028926701</v>
      </c>
      <c r="N152" s="2">
        <v>25.476590859917899</v>
      </c>
      <c r="O152" s="2">
        <v>267.77401837876101</v>
      </c>
      <c r="P152" s="2">
        <v>327.039102275613</v>
      </c>
      <c r="Q152" s="2">
        <v>77.732108391210602</v>
      </c>
      <c r="R152" s="2">
        <v>93.390079110744097</v>
      </c>
      <c r="S152" s="2">
        <v>154.348924427546</v>
      </c>
      <c r="T152" s="2">
        <v>144.36059418850101</v>
      </c>
      <c r="U152" s="2">
        <v>134.28509756464501</v>
      </c>
      <c r="X152" s="3">
        <v>44049</v>
      </c>
      <c r="Y152">
        <v>113.1952787</v>
      </c>
      <c r="Z152">
        <v>216.14716730000001</v>
      </c>
      <c r="AA152">
        <v>161.1249382</v>
      </c>
      <c r="AB152">
        <v>75.108324499999995</v>
      </c>
      <c r="AC152">
        <v>204.93562019999999</v>
      </c>
      <c r="AD152">
        <v>99.278536599999995</v>
      </c>
      <c r="AE152">
        <v>113.45735670000001</v>
      </c>
      <c r="AF152">
        <v>74.937329840000004</v>
      </c>
      <c r="AG152">
        <v>313.82817360000001</v>
      </c>
      <c r="AH152">
        <v>97.194124950000003</v>
      </c>
      <c r="AI152">
        <v>329.29148429999998</v>
      </c>
      <c r="AJ152">
        <v>198.1100232</v>
      </c>
      <c r="AK152">
        <v>25.48073187</v>
      </c>
      <c r="AL152">
        <v>269.1476538</v>
      </c>
      <c r="AM152">
        <v>329.75162349999999</v>
      </c>
      <c r="AN152">
        <v>77.392264190000006</v>
      </c>
      <c r="AO152">
        <v>92.483297359999995</v>
      </c>
      <c r="AP152">
        <v>153.0208878</v>
      </c>
      <c r="AQ152">
        <v>145.51983240000001</v>
      </c>
      <c r="AR152">
        <v>134.5609273</v>
      </c>
      <c r="AT152" s="1"/>
      <c r="AU152" s="1">
        <v>44047</v>
      </c>
      <c r="AV152" s="2">
        <v>109.665001</v>
      </c>
      <c r="AW152" s="2">
        <v>213.28999300000001</v>
      </c>
      <c r="AX152" s="2">
        <v>156.941498</v>
      </c>
      <c r="AY152" s="2">
        <v>73.665001000000004</v>
      </c>
      <c r="AZ152" s="2">
        <v>200.240005</v>
      </c>
      <c r="BA152" s="2">
        <v>99.133330999999998</v>
      </c>
      <c r="BB152" s="2">
        <v>112.277496</v>
      </c>
      <c r="BC152" s="2">
        <v>73.248497</v>
      </c>
      <c r="BD152" s="2">
        <v>304.5</v>
      </c>
      <c r="BE152" s="2">
        <v>95.550003000000004</v>
      </c>
      <c r="BF152" s="2">
        <v>328.39001500000001</v>
      </c>
      <c r="BG152" s="2">
        <v>192.28999300000001</v>
      </c>
      <c r="BH152" s="2">
        <v>25.01</v>
      </c>
      <c r="BI152" s="2">
        <v>267.86999500000002</v>
      </c>
      <c r="BJ152" s="2">
        <v>314.39001500000001</v>
      </c>
      <c r="BK152" s="2">
        <v>77.929389999999998</v>
      </c>
      <c r="BL152" s="2">
        <v>94.290001000000004</v>
      </c>
      <c r="BM152" s="2">
        <v>154.85000600000001</v>
      </c>
      <c r="BN152" s="2">
        <v>144.720001</v>
      </c>
      <c r="BO152" s="2">
        <v>131.520004</v>
      </c>
    </row>
    <row r="153" spans="1:67" x14ac:dyDescent="0.35">
      <c r="A153" s="1">
        <v>44050</v>
      </c>
      <c r="B153" s="2">
        <v>113.99059009970399</v>
      </c>
      <c r="C153" s="2">
        <v>215.81055070114201</v>
      </c>
      <c r="D153" s="2">
        <v>161.74059105668999</v>
      </c>
      <c r="E153" s="2">
        <v>75.315592985715895</v>
      </c>
      <c r="F153" s="2">
        <v>205.119811979395</v>
      </c>
      <c r="G153" s="2">
        <v>100.651419154327</v>
      </c>
      <c r="H153" s="2">
        <v>113.921310234049</v>
      </c>
      <c r="I153" s="2">
        <v>75.250654641528897</v>
      </c>
      <c r="J153" s="2">
        <v>315.09955101768998</v>
      </c>
      <c r="K153" s="2">
        <v>97.591752474509704</v>
      </c>
      <c r="L153" s="2">
        <v>329.89762453725803</v>
      </c>
      <c r="M153" s="2">
        <v>198.50772255904101</v>
      </c>
      <c r="N153" s="2">
        <v>25.663486800566702</v>
      </c>
      <c r="O153" s="2">
        <v>269.13913300991902</v>
      </c>
      <c r="P153" s="2">
        <v>329.52701814154602</v>
      </c>
      <c r="Q153" s="2">
        <v>77.450574125198401</v>
      </c>
      <c r="R153" s="2">
        <v>92.982699913463506</v>
      </c>
      <c r="S153" s="2">
        <v>153.35523370881799</v>
      </c>
      <c r="T153" s="2">
        <v>146.32776095951101</v>
      </c>
      <c r="U153" s="2">
        <v>134.81250191042199</v>
      </c>
      <c r="X153" s="3">
        <v>44050</v>
      </c>
      <c r="Y153">
        <v>111.9185052</v>
      </c>
      <c r="Z153">
        <v>212.74421849999999</v>
      </c>
      <c r="AA153">
        <v>158.94720960000001</v>
      </c>
      <c r="AB153">
        <v>74.856955119999995</v>
      </c>
      <c r="AC153">
        <v>208.72645700000001</v>
      </c>
      <c r="AD153">
        <v>97.475725209999993</v>
      </c>
      <c r="AE153">
        <v>112.0017864</v>
      </c>
      <c r="AF153">
        <v>74.682440510000006</v>
      </c>
      <c r="AG153">
        <v>316.37751420000001</v>
      </c>
      <c r="AH153">
        <v>99.272282720000007</v>
      </c>
      <c r="AI153">
        <v>326.82811149999998</v>
      </c>
      <c r="AJ153">
        <v>196.41511360000001</v>
      </c>
      <c r="AK153">
        <v>26.016944689999999</v>
      </c>
      <c r="AL153">
        <v>271.33747510000001</v>
      </c>
      <c r="AM153">
        <v>328.47933030000002</v>
      </c>
      <c r="AN153">
        <v>77.255881040000006</v>
      </c>
      <c r="AO153">
        <v>92.949899599999995</v>
      </c>
      <c r="AP153">
        <v>152.86372159999999</v>
      </c>
      <c r="AQ153">
        <v>152.51835299999999</v>
      </c>
      <c r="AR153">
        <v>134.97942639999999</v>
      </c>
      <c r="AT153" s="1"/>
      <c r="AU153" s="1">
        <v>44048</v>
      </c>
      <c r="AV153" s="2">
        <v>110.0625</v>
      </c>
      <c r="AW153" s="2">
        <v>212.94000199999999</v>
      </c>
      <c r="AX153" s="2">
        <v>160.25149500000001</v>
      </c>
      <c r="AY153" s="2">
        <v>73.954498000000001</v>
      </c>
      <c r="AZ153" s="2">
        <v>203.61999499999999</v>
      </c>
      <c r="BA153" s="2">
        <v>99.001334999999997</v>
      </c>
      <c r="BB153" s="2">
        <v>112.86750000000001</v>
      </c>
      <c r="BC153" s="2">
        <v>73.680496000000005</v>
      </c>
      <c r="BD153" s="2">
        <v>312.47000100000002</v>
      </c>
      <c r="BE153" s="2">
        <v>97.209998999999996</v>
      </c>
      <c r="BF153" s="2">
        <v>329.540009</v>
      </c>
      <c r="BG153" s="2">
        <v>196.10000600000001</v>
      </c>
      <c r="BH153" s="2">
        <v>25.389999</v>
      </c>
      <c r="BI153" s="2">
        <v>267.48001099999999</v>
      </c>
      <c r="BJ153" s="2">
        <v>328</v>
      </c>
      <c r="BK153" s="2">
        <v>77.900763999999995</v>
      </c>
      <c r="BL153" s="2">
        <v>93.25</v>
      </c>
      <c r="BM153" s="2">
        <v>154.33999600000001</v>
      </c>
      <c r="BN153" s="2">
        <v>145.08000200000001</v>
      </c>
      <c r="BO153" s="2">
        <v>134.970001</v>
      </c>
    </row>
    <row r="154" spans="1:67" x14ac:dyDescent="0.35">
      <c r="A154" s="1">
        <v>44053</v>
      </c>
      <c r="B154" s="2">
        <v>111.534933991247</v>
      </c>
      <c r="C154" s="2">
        <v>212.764187094318</v>
      </c>
      <c r="D154" s="2">
        <v>158.61370915606</v>
      </c>
      <c r="E154" s="2">
        <v>75.007883501822704</v>
      </c>
      <c r="F154" s="2">
        <v>208.44684772532199</v>
      </c>
      <c r="G154" s="2">
        <v>96.751904819473594</v>
      </c>
      <c r="H154" s="2">
        <v>112.237422035989</v>
      </c>
      <c r="I154" s="2">
        <v>74.736103670924706</v>
      </c>
      <c r="J154" s="2">
        <v>316.41762197360998</v>
      </c>
      <c r="K154" s="2">
        <v>99.161991654537303</v>
      </c>
      <c r="L154" s="2">
        <v>325.40761048846599</v>
      </c>
      <c r="M154" s="2">
        <v>196.814306182519</v>
      </c>
      <c r="N154" s="2">
        <v>25.915479903343702</v>
      </c>
      <c r="O154" s="2">
        <v>271.74726151445202</v>
      </c>
      <c r="P154" s="2">
        <v>328.03883834806697</v>
      </c>
      <c r="Q154" s="2">
        <v>77.255987692326002</v>
      </c>
      <c r="R154" s="2">
        <v>92.913100208575102</v>
      </c>
      <c r="S154" s="2">
        <v>152.95762540976301</v>
      </c>
      <c r="T154" s="2">
        <v>158.097660267219</v>
      </c>
      <c r="U154" s="2">
        <v>134.553519903356</v>
      </c>
      <c r="X154" s="3">
        <v>44053</v>
      </c>
      <c r="Y154">
        <v>112.5174741</v>
      </c>
      <c r="Z154">
        <v>208.68949900000001</v>
      </c>
      <c r="AA154">
        <v>157.52568460000001</v>
      </c>
      <c r="AB154">
        <v>74.75287883</v>
      </c>
      <c r="AC154">
        <v>212.09122099999999</v>
      </c>
      <c r="AD154">
        <v>95.10921467</v>
      </c>
      <c r="AE154">
        <v>111.636426</v>
      </c>
      <c r="AF154">
        <v>74.849066230000005</v>
      </c>
      <c r="AG154">
        <v>318.75247200000001</v>
      </c>
      <c r="AH154">
        <v>100.5894601</v>
      </c>
      <c r="AI154">
        <v>327.55120390000002</v>
      </c>
      <c r="AJ154">
        <v>196.82415510000001</v>
      </c>
      <c r="AK154">
        <v>26.499638269999998</v>
      </c>
      <c r="AL154">
        <v>274.25879709999998</v>
      </c>
      <c r="AM154">
        <v>323.84895230000001</v>
      </c>
      <c r="AN154">
        <v>77.131848239999997</v>
      </c>
      <c r="AO154">
        <v>92.28039115</v>
      </c>
      <c r="AP154">
        <v>152.9420068</v>
      </c>
      <c r="AQ154">
        <v>159.24339269999999</v>
      </c>
      <c r="AR154">
        <v>140.9800224</v>
      </c>
      <c r="AT154" s="1"/>
      <c r="AU154" s="1">
        <v>44049</v>
      </c>
      <c r="AV154" s="2">
        <v>113.902496</v>
      </c>
      <c r="AW154" s="2">
        <v>216.35000600000001</v>
      </c>
      <c r="AX154" s="2">
        <v>161.25</v>
      </c>
      <c r="AY154" s="2">
        <v>75.247497999999993</v>
      </c>
      <c r="AZ154" s="2">
        <v>205.020004</v>
      </c>
      <c r="BA154" s="2">
        <v>99.305335999999997</v>
      </c>
      <c r="BB154" s="2">
        <v>113.355003</v>
      </c>
      <c r="BC154" s="2">
        <v>75.004997000000003</v>
      </c>
      <c r="BD154" s="2">
        <v>314.05999800000001</v>
      </c>
      <c r="BE154" s="2">
        <v>97.239998</v>
      </c>
      <c r="BF154" s="2">
        <v>329.16000400000001</v>
      </c>
      <c r="BG154" s="2">
        <v>198.770004</v>
      </c>
      <c r="BH154" s="2">
        <v>25.469999000000001</v>
      </c>
      <c r="BI154" s="2">
        <v>269.36999500000002</v>
      </c>
      <c r="BJ154" s="2">
        <v>330.14001500000001</v>
      </c>
      <c r="BK154" s="2">
        <v>77.337783999999999</v>
      </c>
      <c r="BL154" s="2">
        <v>92.57</v>
      </c>
      <c r="BM154" s="2">
        <v>152.88000500000001</v>
      </c>
      <c r="BN154" s="2">
        <v>145.470001</v>
      </c>
      <c r="BO154" s="2">
        <v>134.38999899999999</v>
      </c>
    </row>
    <row r="155" spans="1:67" x14ac:dyDescent="0.35">
      <c r="A155" s="1">
        <v>44054</v>
      </c>
      <c r="B155" s="2">
        <v>113.305467936461</v>
      </c>
      <c r="C155" s="2">
        <v>207.984315788537</v>
      </c>
      <c r="D155" s="2">
        <v>158.157344206017</v>
      </c>
      <c r="E155" s="2">
        <v>74.722548996431001</v>
      </c>
      <c r="F155" s="2">
        <v>212.24336070227</v>
      </c>
      <c r="G155" s="2">
        <v>95.6164291563733</v>
      </c>
      <c r="H155" s="2">
        <v>111.750815475224</v>
      </c>
      <c r="I155" s="2">
        <v>74.697419086742997</v>
      </c>
      <c r="J155" s="2">
        <v>319.09881319488301</v>
      </c>
      <c r="K155" s="2">
        <v>100.626868948084</v>
      </c>
      <c r="L155" s="2">
        <v>327.05209080597803</v>
      </c>
      <c r="M155" s="2">
        <v>196.80606824200601</v>
      </c>
      <c r="N155" s="2">
        <v>26.463679919442399</v>
      </c>
      <c r="O155" s="2">
        <v>274.73252974321701</v>
      </c>
      <c r="P155" s="2">
        <v>323.55630959784901</v>
      </c>
      <c r="Q155" s="2">
        <v>77.154651036138901</v>
      </c>
      <c r="R155" s="2">
        <v>92.127147335914401</v>
      </c>
      <c r="S155" s="2">
        <v>153.453897775825</v>
      </c>
      <c r="T155" s="2">
        <v>160.24163180396101</v>
      </c>
      <c r="U155" s="2">
        <v>142.375018046798</v>
      </c>
      <c r="X155" s="3">
        <v>44054</v>
      </c>
      <c r="Y155">
        <v>110.3918237</v>
      </c>
      <c r="Z155">
        <v>204.20556569999999</v>
      </c>
      <c r="AA155">
        <v>154.74537570000001</v>
      </c>
      <c r="AB155">
        <v>74.037354559999997</v>
      </c>
      <c r="AC155">
        <v>212.82212910000001</v>
      </c>
      <c r="AD155">
        <v>92.546894379999998</v>
      </c>
      <c r="AE155">
        <v>108.6701583</v>
      </c>
      <c r="AF155">
        <v>74.037295720000003</v>
      </c>
      <c r="AG155">
        <v>316.2782843</v>
      </c>
      <c r="AH155">
        <v>103.4954484</v>
      </c>
      <c r="AI155">
        <v>324.9816515</v>
      </c>
      <c r="AJ155">
        <v>197.60796260000001</v>
      </c>
      <c r="AK155">
        <v>26.878129099999999</v>
      </c>
      <c r="AL155">
        <v>275.12226249999998</v>
      </c>
      <c r="AM155">
        <v>327.51517869999998</v>
      </c>
      <c r="AN155">
        <v>77.158554260000003</v>
      </c>
      <c r="AO155">
        <v>92.709103990000003</v>
      </c>
      <c r="AP155">
        <v>150.8962684</v>
      </c>
      <c r="AQ155">
        <v>156.16169260000001</v>
      </c>
      <c r="AR155">
        <v>142.59263060000001</v>
      </c>
      <c r="AT155" s="1"/>
      <c r="AU155" s="1">
        <v>44050</v>
      </c>
      <c r="AV155" s="2">
        <v>111.112503</v>
      </c>
      <c r="AW155" s="2">
        <v>212.479996</v>
      </c>
      <c r="AX155" s="2">
        <v>158.37300099999999</v>
      </c>
      <c r="AY155" s="2">
        <v>74.918503000000001</v>
      </c>
      <c r="AZ155" s="2">
        <v>209.479996</v>
      </c>
      <c r="BA155" s="2">
        <v>96.847335999999999</v>
      </c>
      <c r="BB155" s="2">
        <v>111.995003</v>
      </c>
      <c r="BC155" s="2">
        <v>74.724502999999999</v>
      </c>
      <c r="BD155" s="2">
        <v>317.02999899999998</v>
      </c>
      <c r="BE155" s="2">
        <v>99.379997000000003</v>
      </c>
      <c r="BF155" s="2">
        <v>325.92999300000002</v>
      </c>
      <c r="BG155" s="2">
        <v>196.36000100000001</v>
      </c>
      <c r="BH155" s="2">
        <v>26.110001</v>
      </c>
      <c r="BI155" s="2">
        <v>271.64001500000001</v>
      </c>
      <c r="BJ155" s="2">
        <v>328.01998900000001</v>
      </c>
      <c r="BK155" s="2">
        <v>77.309157999999996</v>
      </c>
      <c r="BL155" s="2">
        <v>92.919998000000007</v>
      </c>
      <c r="BM155" s="2">
        <v>152.929993</v>
      </c>
      <c r="BN155" s="2">
        <v>156.89999399999999</v>
      </c>
      <c r="BO155" s="2">
        <v>134.91999799999999</v>
      </c>
    </row>
    <row r="156" spans="1:67" x14ac:dyDescent="0.35">
      <c r="A156" s="1">
        <v>44055</v>
      </c>
      <c r="B156" s="2">
        <v>109.259806075024</v>
      </c>
      <c r="C156" s="2">
        <v>204.060744687621</v>
      </c>
      <c r="D156" s="2">
        <v>154.358948096147</v>
      </c>
      <c r="E156" s="2">
        <v>74.175737704185195</v>
      </c>
      <c r="F156" s="2">
        <v>213.298977554467</v>
      </c>
      <c r="G156" s="2">
        <v>91.444434463235496</v>
      </c>
      <c r="H156" s="2">
        <v>108.752303722584</v>
      </c>
      <c r="I156" s="2">
        <v>74.320528455883405</v>
      </c>
      <c r="J156" s="2">
        <v>315.83965338140598</v>
      </c>
      <c r="K156" s="2">
        <v>103.595591310649</v>
      </c>
      <c r="L156" s="2">
        <v>324.27801305882201</v>
      </c>
      <c r="M156" s="2">
        <v>197.790771202478</v>
      </c>
      <c r="N156" s="2">
        <v>26.974575861504501</v>
      </c>
      <c r="O156" s="2">
        <v>274.95986972439999</v>
      </c>
      <c r="P156" s="2">
        <v>328.695015154722</v>
      </c>
      <c r="Q156" s="2">
        <v>77.381845516590403</v>
      </c>
      <c r="R156" s="2">
        <v>92.906137561317195</v>
      </c>
      <c r="S156" s="2">
        <v>150.90480096144699</v>
      </c>
      <c r="T156" s="2">
        <v>158.49689679707001</v>
      </c>
      <c r="U156" s="2">
        <v>143.286838612049</v>
      </c>
      <c r="X156" s="3">
        <v>44055</v>
      </c>
      <c r="Y156">
        <v>112.38653979999999</v>
      </c>
      <c r="Z156">
        <v>208.2373542</v>
      </c>
      <c r="AA156">
        <v>157.4398047</v>
      </c>
      <c r="AB156">
        <v>75.221412459999996</v>
      </c>
      <c r="AC156">
        <v>213.374032</v>
      </c>
      <c r="AD156">
        <v>95.381207910000001</v>
      </c>
      <c r="AE156">
        <v>113.2816502</v>
      </c>
      <c r="AF156">
        <v>75.263236079999999</v>
      </c>
      <c r="AG156">
        <v>320.81130510000003</v>
      </c>
      <c r="AH156">
        <v>102.9897321</v>
      </c>
      <c r="AI156">
        <v>331.95306410000001</v>
      </c>
      <c r="AJ156">
        <v>198.5817697</v>
      </c>
      <c r="AK156">
        <v>26.742325619999999</v>
      </c>
      <c r="AL156">
        <v>280.66431469999998</v>
      </c>
      <c r="AM156">
        <v>327.82671160000001</v>
      </c>
      <c r="AN156">
        <v>78.524603330000005</v>
      </c>
      <c r="AO156">
        <v>94.998872230000003</v>
      </c>
      <c r="AP156">
        <v>152.4818046</v>
      </c>
      <c r="AQ156">
        <v>157.52334049999999</v>
      </c>
      <c r="AR156">
        <v>142.60832429999999</v>
      </c>
      <c r="AT156" s="1"/>
      <c r="AU156" s="1">
        <v>44053</v>
      </c>
      <c r="AV156" s="2">
        <v>112.727501</v>
      </c>
      <c r="AW156" s="2">
        <v>208.25</v>
      </c>
      <c r="AX156" s="2">
        <v>157.408005</v>
      </c>
      <c r="AY156" s="2">
        <v>74.841003000000001</v>
      </c>
      <c r="AZ156" s="2">
        <v>212.58000200000001</v>
      </c>
      <c r="BA156" s="2">
        <v>94.571335000000005</v>
      </c>
      <c r="BB156" s="2">
        <v>111.650002</v>
      </c>
      <c r="BC156" s="2">
        <v>74.805000000000007</v>
      </c>
      <c r="BD156" s="2">
        <v>319.10000600000001</v>
      </c>
      <c r="BE156" s="2">
        <v>100.639999</v>
      </c>
      <c r="BF156" s="2">
        <v>327.35998499999999</v>
      </c>
      <c r="BG156" s="2">
        <v>196.78999300000001</v>
      </c>
      <c r="BH156" s="2">
        <v>26.559999000000001</v>
      </c>
      <c r="BI156" s="2">
        <v>274.73001099999999</v>
      </c>
      <c r="BJ156" s="2">
        <v>322.88000499999998</v>
      </c>
      <c r="BK156" s="2">
        <v>77.204200999999998</v>
      </c>
      <c r="BL156" s="2">
        <v>92.379997000000003</v>
      </c>
      <c r="BM156" s="2">
        <v>153</v>
      </c>
      <c r="BN156" s="2">
        <v>159.58999600000001</v>
      </c>
      <c r="BO156" s="2">
        <v>142.020004</v>
      </c>
    </row>
    <row r="157" spans="1:67" x14ac:dyDescent="0.35">
      <c r="A157" s="1">
        <v>44056</v>
      </c>
      <c r="B157" s="2">
        <v>113.696865635704</v>
      </c>
      <c r="C157" s="2">
        <v>209.00295681147</v>
      </c>
      <c r="D157" s="2">
        <v>158.73999730012201</v>
      </c>
      <c r="E157" s="2">
        <v>75.286968409649603</v>
      </c>
      <c r="F157" s="2">
        <v>213.04537609811399</v>
      </c>
      <c r="G157" s="2">
        <v>105.507214400405</v>
      </c>
      <c r="H157" s="2">
        <v>114.024650547082</v>
      </c>
      <c r="I157" s="2">
        <v>75.206000500208503</v>
      </c>
      <c r="J157" s="2">
        <v>320.69236727236898</v>
      </c>
      <c r="K157" s="2">
        <v>103.03018229000099</v>
      </c>
      <c r="L157" s="2">
        <v>332.43464371813599</v>
      </c>
      <c r="M157" s="2">
        <v>198.746125502665</v>
      </c>
      <c r="N157" s="2">
        <v>26.818381460803401</v>
      </c>
      <c r="O157" s="2">
        <v>281.27558645450898</v>
      </c>
      <c r="P157" s="2">
        <v>328.03567174755301</v>
      </c>
      <c r="Q157" s="2">
        <v>78.674252392010203</v>
      </c>
      <c r="R157" s="2">
        <v>95.3983643886083</v>
      </c>
      <c r="S157" s="2">
        <v>152.642925720676</v>
      </c>
      <c r="T157" s="2">
        <v>156.021744794955</v>
      </c>
      <c r="U157" s="2">
        <v>142.113694801912</v>
      </c>
      <c r="X157" s="3">
        <v>44056</v>
      </c>
      <c r="Y157">
        <v>114.75644</v>
      </c>
      <c r="Z157">
        <v>208.64066059999999</v>
      </c>
      <c r="AA157">
        <v>157.99428990000001</v>
      </c>
      <c r="AB157">
        <v>75.863198449999999</v>
      </c>
      <c r="AC157">
        <v>212.21850180000001</v>
      </c>
      <c r="AD157">
        <v>106.7560556</v>
      </c>
      <c r="AE157">
        <v>114.4942992</v>
      </c>
      <c r="AF157">
        <v>75.933759499999994</v>
      </c>
      <c r="AG157">
        <v>321.69012739999999</v>
      </c>
      <c r="AH157">
        <v>102.3596948</v>
      </c>
      <c r="AI157">
        <v>330.70900929999999</v>
      </c>
      <c r="AJ157">
        <v>197.60260349999999</v>
      </c>
      <c r="AK157">
        <v>26.392528989999999</v>
      </c>
      <c r="AL157">
        <v>281.85932919999999</v>
      </c>
      <c r="AM157">
        <v>326.44293820000001</v>
      </c>
      <c r="AN157">
        <v>79.59192444</v>
      </c>
      <c r="AO157">
        <v>94.602343970000007</v>
      </c>
      <c r="AP157">
        <v>150.70039790000001</v>
      </c>
      <c r="AQ157">
        <v>159.095854</v>
      </c>
      <c r="AR157">
        <v>141.06853290000001</v>
      </c>
      <c r="AT157" s="1"/>
      <c r="AU157" s="1">
        <v>44054</v>
      </c>
      <c r="AV157" s="2">
        <v>109.375</v>
      </c>
      <c r="AW157" s="2">
        <v>203.38000500000001</v>
      </c>
      <c r="AX157" s="2">
        <v>154.03349299999999</v>
      </c>
      <c r="AY157" s="2">
        <v>74.027000000000001</v>
      </c>
      <c r="AZ157" s="2">
        <v>212.66000399999999</v>
      </c>
      <c r="BA157" s="2">
        <v>91.625998999999993</v>
      </c>
      <c r="BB157" s="2">
        <v>108.5</v>
      </c>
      <c r="BC157" s="2">
        <v>74.015998999999994</v>
      </c>
      <c r="BD157" s="2">
        <v>315.54998799999998</v>
      </c>
      <c r="BE157" s="2">
        <v>103.82</v>
      </c>
      <c r="BF157" s="2">
        <v>324.02999899999998</v>
      </c>
      <c r="BG157" s="2">
        <v>197.770004</v>
      </c>
      <c r="BH157" s="2">
        <v>26.92</v>
      </c>
      <c r="BI157" s="2">
        <v>274.92001299999998</v>
      </c>
      <c r="BJ157" s="2">
        <v>328.540009</v>
      </c>
      <c r="BK157" s="2">
        <v>77.204200999999998</v>
      </c>
      <c r="BL157" s="2">
        <v>92.669998000000007</v>
      </c>
      <c r="BM157" s="2">
        <v>150.63000500000001</v>
      </c>
      <c r="BN157" s="2">
        <v>155.85000600000001</v>
      </c>
      <c r="BO157" s="2">
        <v>142.529999</v>
      </c>
    </row>
    <row r="158" spans="1:67" x14ac:dyDescent="0.35">
      <c r="A158" s="1">
        <v>44057</v>
      </c>
      <c r="B158" s="2">
        <v>114.502390051164</v>
      </c>
      <c r="C158" s="2">
        <v>209.504588994713</v>
      </c>
      <c r="D158" s="2">
        <v>158.00562664005301</v>
      </c>
      <c r="E158" s="2">
        <v>75.938464505655205</v>
      </c>
      <c r="F158" s="2">
        <v>212.30693745833099</v>
      </c>
      <c r="G158" s="2">
        <v>107.96971199514699</v>
      </c>
      <c r="H158" s="2">
        <v>114.733639657323</v>
      </c>
      <c r="I158" s="2">
        <v>75.853752771959506</v>
      </c>
      <c r="J158" s="2">
        <v>322.69978523336999</v>
      </c>
      <c r="K158" s="2">
        <v>102.393461120645</v>
      </c>
      <c r="L158" s="2">
        <v>330.50522451131297</v>
      </c>
      <c r="M158" s="2">
        <v>197.92286426042801</v>
      </c>
      <c r="N158" s="2">
        <v>26.410697574854101</v>
      </c>
      <c r="O158" s="2">
        <v>281.92704900178899</v>
      </c>
      <c r="P158" s="2">
        <v>326.80131397520603</v>
      </c>
      <c r="Q158" s="2">
        <v>79.919305389437497</v>
      </c>
      <c r="R158" s="2">
        <v>94.850988807827605</v>
      </c>
      <c r="S158" s="2">
        <v>150.98420452535001</v>
      </c>
      <c r="T158" s="2">
        <v>158.44152147501401</v>
      </c>
      <c r="U158" s="2">
        <v>140.71750934195501</v>
      </c>
      <c r="X158" s="3">
        <v>44057</v>
      </c>
      <c r="Y158">
        <v>114.915665</v>
      </c>
      <c r="Z158">
        <v>208.948688</v>
      </c>
      <c r="AA158">
        <v>157.48258580000001</v>
      </c>
      <c r="AB158">
        <v>75.219634889999995</v>
      </c>
      <c r="AC158">
        <v>211.18909529999999</v>
      </c>
      <c r="AD158">
        <v>109.6374084</v>
      </c>
      <c r="AE158">
        <v>115.60598040000001</v>
      </c>
      <c r="AF158">
        <v>75.384285419999998</v>
      </c>
      <c r="AG158">
        <v>323.31010370000001</v>
      </c>
      <c r="AH158">
        <v>102.3667713</v>
      </c>
      <c r="AI158">
        <v>327.96990849999997</v>
      </c>
      <c r="AJ158">
        <v>196.63521270000001</v>
      </c>
      <c r="AK158">
        <v>26.470880900000001</v>
      </c>
      <c r="AL158">
        <v>280.75197919999999</v>
      </c>
      <c r="AM158">
        <v>326.75643170000001</v>
      </c>
      <c r="AN158">
        <v>79.595476930000004</v>
      </c>
      <c r="AO158">
        <v>95.093383660000001</v>
      </c>
      <c r="AP158">
        <v>149.99479840000001</v>
      </c>
      <c r="AQ158">
        <v>160.55583300000001</v>
      </c>
      <c r="AR158">
        <v>140.11923820000001</v>
      </c>
      <c r="AT158" s="1"/>
      <c r="AU158" s="1">
        <v>44055</v>
      </c>
      <c r="AV158" s="2">
        <v>113.010002</v>
      </c>
      <c r="AW158" s="2">
        <v>209.19000199999999</v>
      </c>
      <c r="AX158" s="2">
        <v>158.11199999999999</v>
      </c>
      <c r="AY158" s="2">
        <v>75.361999999999995</v>
      </c>
      <c r="AZ158" s="2">
        <v>213.240005</v>
      </c>
      <c r="BA158" s="2">
        <v>103.650665</v>
      </c>
      <c r="BB158" s="2">
        <v>114.402496</v>
      </c>
      <c r="BC158" s="2">
        <v>75.331001000000001</v>
      </c>
      <c r="BD158" s="2">
        <v>322.26998900000001</v>
      </c>
      <c r="BE158" s="2">
        <v>102.94000200000001</v>
      </c>
      <c r="BF158" s="2">
        <v>333.64001500000001</v>
      </c>
      <c r="BG158" s="2">
        <v>198.740005</v>
      </c>
      <c r="BH158" s="2">
        <v>26.73</v>
      </c>
      <c r="BI158" s="2">
        <v>281.57998700000002</v>
      </c>
      <c r="BJ158" s="2">
        <v>327.63000499999998</v>
      </c>
      <c r="BK158" s="2">
        <v>78.893127000000007</v>
      </c>
      <c r="BL158" s="2">
        <v>95.510002</v>
      </c>
      <c r="BM158" s="2">
        <v>152.550003</v>
      </c>
      <c r="BN158" s="2">
        <v>157.78999300000001</v>
      </c>
      <c r="BO158" s="2">
        <v>142.570007</v>
      </c>
    </row>
    <row r="159" spans="1:67" x14ac:dyDescent="0.35">
      <c r="A159" s="1">
        <v>44060</v>
      </c>
      <c r="B159" s="2">
        <v>114.646895623067</v>
      </c>
      <c r="C159" s="2">
        <v>209.69227274068601</v>
      </c>
      <c r="D159" s="2">
        <v>157.58893883444301</v>
      </c>
      <c r="E159" s="2">
        <v>75.381186782283393</v>
      </c>
      <c r="F159" s="2">
        <v>211.03747429166</v>
      </c>
      <c r="G159" s="2">
        <v>112.032954413057</v>
      </c>
      <c r="H159" s="2">
        <v>116.104035560528</v>
      </c>
      <c r="I159" s="2">
        <v>75.623781595704003</v>
      </c>
      <c r="J159" s="2">
        <v>322.54441838666997</v>
      </c>
      <c r="K159" s="2">
        <v>102.072261378381</v>
      </c>
      <c r="L159" s="2">
        <v>327.606743090576</v>
      </c>
      <c r="M159" s="2">
        <v>196.97760056259801</v>
      </c>
      <c r="N159" s="2">
        <v>26.3898153041165</v>
      </c>
      <c r="O159" s="2">
        <v>280.614996896989</v>
      </c>
      <c r="P159" s="2">
        <v>327.367854783685</v>
      </c>
      <c r="Q159" s="2">
        <v>79.531046185358207</v>
      </c>
      <c r="R159" s="2">
        <v>95.1320868489763</v>
      </c>
      <c r="S159" s="2">
        <v>150.21549406356999</v>
      </c>
      <c r="T159" s="2">
        <v>159.461735078467</v>
      </c>
      <c r="U159" s="2">
        <v>139.41780732952299</v>
      </c>
      <c r="X159" s="3">
        <v>44060</v>
      </c>
      <c r="Y159">
        <v>114.6886093</v>
      </c>
      <c r="Z159">
        <v>210.2336258</v>
      </c>
      <c r="AA159">
        <v>158.91440270000001</v>
      </c>
      <c r="AB159">
        <v>75.807609189999994</v>
      </c>
      <c r="AC159">
        <v>207.1864166</v>
      </c>
      <c r="AD159">
        <v>113.80634329999999</v>
      </c>
      <c r="AE159">
        <v>121.3859908</v>
      </c>
      <c r="AF159">
        <v>75.932090959999996</v>
      </c>
      <c r="AG159">
        <v>321.15629050000001</v>
      </c>
      <c r="AH159">
        <v>99.981166279999997</v>
      </c>
      <c r="AI159">
        <v>330.37930399999999</v>
      </c>
      <c r="AJ159">
        <v>198.73976060000001</v>
      </c>
      <c r="AK159">
        <v>25.956312189999998</v>
      </c>
      <c r="AL159">
        <v>287.19651140000002</v>
      </c>
      <c r="AM159">
        <v>329.68239920000002</v>
      </c>
      <c r="AN159">
        <v>80.654294820000004</v>
      </c>
      <c r="AO159">
        <v>96.122562619999997</v>
      </c>
      <c r="AP159">
        <v>151.44863369999999</v>
      </c>
      <c r="AQ159">
        <v>160.22854659999999</v>
      </c>
      <c r="AR159">
        <v>138.97850399999999</v>
      </c>
      <c r="AT159" s="1"/>
      <c r="AU159" s="1">
        <v>44056</v>
      </c>
      <c r="AV159" s="2">
        <v>115.010002</v>
      </c>
      <c r="AW159" s="2">
        <v>208.699997</v>
      </c>
      <c r="AX159" s="2">
        <v>158.050995</v>
      </c>
      <c r="AY159" s="2">
        <v>75.832497000000004</v>
      </c>
      <c r="AZ159" s="2">
        <v>211.979996</v>
      </c>
      <c r="BA159" s="2">
        <v>108.066666</v>
      </c>
      <c r="BB159" s="2">
        <v>114.43</v>
      </c>
      <c r="BC159" s="2">
        <v>75.922500999999997</v>
      </c>
      <c r="BD159" s="2">
        <v>321.51998900000001</v>
      </c>
      <c r="BE159" s="2">
        <v>102.370003</v>
      </c>
      <c r="BF159" s="2">
        <v>329.42001299999998</v>
      </c>
      <c r="BG159" s="2">
        <v>197.58000200000001</v>
      </c>
      <c r="BH159" s="2">
        <v>26.35</v>
      </c>
      <c r="BI159" s="2">
        <v>281.66000400000001</v>
      </c>
      <c r="BJ159" s="2">
        <v>326.19000199999999</v>
      </c>
      <c r="BK159" s="2">
        <v>79.713736999999995</v>
      </c>
      <c r="BL159" s="2">
        <v>94.68</v>
      </c>
      <c r="BM159" s="2">
        <v>150.46000699999999</v>
      </c>
      <c r="BN159" s="2">
        <v>159.28999300000001</v>
      </c>
      <c r="BO159" s="2">
        <v>140.66999799999999</v>
      </c>
    </row>
    <row r="160" spans="1:67" x14ac:dyDescent="0.35">
      <c r="A160" s="1">
        <v>44061</v>
      </c>
      <c r="B160" s="2">
        <v>115.03877959710999</v>
      </c>
      <c r="C160" s="2">
        <v>210.643874374429</v>
      </c>
      <c r="D160" s="2">
        <v>158.921379841147</v>
      </c>
      <c r="E160" s="2">
        <v>75.645898603250302</v>
      </c>
      <c r="F160" s="2">
        <v>208.04738435762101</v>
      </c>
      <c r="G160" s="2">
        <v>122.72877516518901</v>
      </c>
      <c r="H160" s="2">
        <v>123.32615781481999</v>
      </c>
      <c r="I160" s="2">
        <v>75.805216769427204</v>
      </c>
      <c r="J160" s="2">
        <v>320.73212789129201</v>
      </c>
      <c r="K160" s="2">
        <v>100.162089989092</v>
      </c>
      <c r="L160" s="2">
        <v>329.50363375377498</v>
      </c>
      <c r="M160" s="2">
        <v>199.21107833031499</v>
      </c>
      <c r="N160" s="2">
        <v>25.970275557725099</v>
      </c>
      <c r="O160" s="2">
        <v>287.30825697472102</v>
      </c>
      <c r="P160" s="2">
        <v>330.51870313851703</v>
      </c>
      <c r="Q160" s="2">
        <v>80.871269920745206</v>
      </c>
      <c r="R160" s="2">
        <v>96.345246032543599</v>
      </c>
      <c r="S160" s="2">
        <v>151.70663134946599</v>
      </c>
      <c r="T160" s="2">
        <v>159.245907418049</v>
      </c>
      <c r="U160" s="2">
        <v>138.75213475822</v>
      </c>
      <c r="X160" s="3">
        <v>44061</v>
      </c>
      <c r="Y160">
        <v>115.4381284</v>
      </c>
      <c r="Z160">
        <v>211.4855355</v>
      </c>
      <c r="AA160">
        <v>164.7986531</v>
      </c>
      <c r="AB160">
        <v>77.609286229999995</v>
      </c>
      <c r="AC160">
        <v>208.19891459999999</v>
      </c>
      <c r="AD160">
        <v>125.027258</v>
      </c>
      <c r="AE160">
        <v>122.5813832</v>
      </c>
      <c r="AF160">
        <v>77.898283259999999</v>
      </c>
      <c r="AG160">
        <v>317.56956020000001</v>
      </c>
      <c r="AH160">
        <v>98.514293190000004</v>
      </c>
      <c r="AI160">
        <v>328.81540159999997</v>
      </c>
      <c r="AJ160">
        <v>198.918744</v>
      </c>
      <c r="AK160">
        <v>25.571442900000001</v>
      </c>
      <c r="AL160">
        <v>285.75022639999997</v>
      </c>
      <c r="AM160">
        <v>330.92917340000002</v>
      </c>
      <c r="AN160">
        <v>80.645603570000006</v>
      </c>
      <c r="AO160">
        <v>95.56557574</v>
      </c>
      <c r="AP160">
        <v>153.0320213</v>
      </c>
      <c r="AQ160">
        <v>159.91351030000001</v>
      </c>
      <c r="AR160">
        <v>138.46767990000001</v>
      </c>
      <c r="AT160" s="1"/>
      <c r="AU160" s="1">
        <v>44057</v>
      </c>
      <c r="AV160" s="2">
        <v>114.907501</v>
      </c>
      <c r="AW160" s="2">
        <v>208.89999399999999</v>
      </c>
      <c r="AX160" s="2">
        <v>157.40100100000001</v>
      </c>
      <c r="AY160" s="2">
        <v>75.231498999999999</v>
      </c>
      <c r="AZ160" s="2">
        <v>210.96000699999999</v>
      </c>
      <c r="BA160" s="2">
        <v>110.04733299999999</v>
      </c>
      <c r="BB160" s="2">
        <v>115.639999</v>
      </c>
      <c r="BC160" s="2">
        <v>75.386497000000006</v>
      </c>
      <c r="BD160" s="2">
        <v>323.70001200000002</v>
      </c>
      <c r="BE160" s="2">
        <v>102.410004</v>
      </c>
      <c r="BF160" s="2">
        <v>327.82000699999998</v>
      </c>
      <c r="BG160" s="2">
        <v>196.63999899999999</v>
      </c>
      <c r="BH160" s="2">
        <v>26.469999000000001</v>
      </c>
      <c r="BI160" s="2">
        <v>280.54998799999998</v>
      </c>
      <c r="BJ160" s="2">
        <v>326.79998799999998</v>
      </c>
      <c r="BK160" s="2">
        <v>79.656486999999998</v>
      </c>
      <c r="BL160" s="2">
        <v>95.07</v>
      </c>
      <c r="BM160" s="2">
        <v>150.08999600000001</v>
      </c>
      <c r="BN160" s="2">
        <v>160.740005</v>
      </c>
      <c r="BO160" s="2">
        <v>139.96000699999999</v>
      </c>
    </row>
    <row r="161" spans="1:67" x14ac:dyDescent="0.35">
      <c r="A161" s="1">
        <v>44062</v>
      </c>
      <c r="B161" s="2">
        <v>116.185571588204</v>
      </c>
      <c r="C161" s="2">
        <v>212.83015167257199</v>
      </c>
      <c r="D161" s="2">
        <v>165.88094875414001</v>
      </c>
      <c r="E161" s="2">
        <v>77.793234826558901</v>
      </c>
      <c r="F161" s="2">
        <v>208.372947364597</v>
      </c>
      <c r="G161" s="2">
        <v>128.30451564754901</v>
      </c>
      <c r="H161" s="2">
        <v>123.583855613757</v>
      </c>
      <c r="I161" s="2">
        <v>77.920504980624003</v>
      </c>
      <c r="J161" s="2">
        <v>316.83000158483202</v>
      </c>
      <c r="K161" s="2">
        <v>98.368162785697194</v>
      </c>
      <c r="L161" s="2">
        <v>329.53025263604098</v>
      </c>
      <c r="M161" s="2">
        <v>199.29183822242399</v>
      </c>
      <c r="N161" s="2">
        <v>25.6618971763438</v>
      </c>
      <c r="O161" s="2">
        <v>286.20484112332002</v>
      </c>
      <c r="P161" s="2">
        <v>331.35146849105399</v>
      </c>
      <c r="Q161" s="2">
        <v>80.640880530857601</v>
      </c>
      <c r="R161" s="2">
        <v>95.467628914105305</v>
      </c>
      <c r="S161" s="2">
        <v>153.39198304096001</v>
      </c>
      <c r="T161" s="2">
        <v>159.44360692074599</v>
      </c>
      <c r="U161" s="2">
        <v>139.08589777988601</v>
      </c>
      <c r="X161" s="3">
        <v>44062</v>
      </c>
      <c r="Y161">
        <v>115.755172</v>
      </c>
      <c r="Z161">
        <v>209.69488630000001</v>
      </c>
      <c r="AA161">
        <v>163.5244166</v>
      </c>
      <c r="AB161">
        <v>77.21266206</v>
      </c>
      <c r="AC161">
        <v>207.4449219</v>
      </c>
      <c r="AD161">
        <v>125.3485745</v>
      </c>
      <c r="AE161">
        <v>121.3782121</v>
      </c>
      <c r="AF161">
        <v>77.376136650000007</v>
      </c>
      <c r="AG161">
        <v>315.63967780000002</v>
      </c>
      <c r="AH161">
        <v>98.566251440000002</v>
      </c>
      <c r="AI161">
        <v>329.43234389999998</v>
      </c>
      <c r="AJ161">
        <v>200.50436339999999</v>
      </c>
      <c r="AK161">
        <v>25.477039659999999</v>
      </c>
      <c r="AL161">
        <v>283.31849740000001</v>
      </c>
      <c r="AM161">
        <v>332.19705349999998</v>
      </c>
      <c r="AN161">
        <v>81.089422020000001</v>
      </c>
      <c r="AO161">
        <v>96.113019980000004</v>
      </c>
      <c r="AP161">
        <v>152.29750039999999</v>
      </c>
      <c r="AQ161">
        <v>160.38925800000001</v>
      </c>
      <c r="AR161">
        <v>138.11767879999999</v>
      </c>
      <c r="AT161" s="1"/>
      <c r="AU161" s="1">
        <v>44060</v>
      </c>
      <c r="AV161" s="2">
        <v>114.60749800000001</v>
      </c>
      <c r="AW161" s="2">
        <v>210.279999</v>
      </c>
      <c r="AX161" s="2">
        <v>159.120499</v>
      </c>
      <c r="AY161" s="2">
        <v>75.811995999999994</v>
      </c>
      <c r="AZ161" s="2">
        <v>206.779999</v>
      </c>
      <c r="BA161" s="2">
        <v>122.37599899999999</v>
      </c>
      <c r="BB161" s="2">
        <v>123.370003</v>
      </c>
      <c r="BC161" s="2">
        <v>75.899001999999996</v>
      </c>
      <c r="BD161" s="2">
        <v>320.51001000000002</v>
      </c>
      <c r="BE161" s="2">
        <v>99.709998999999996</v>
      </c>
      <c r="BF161" s="2">
        <v>330.32000699999998</v>
      </c>
      <c r="BG161" s="2">
        <v>199.429993</v>
      </c>
      <c r="BH161" s="2">
        <v>25.9</v>
      </c>
      <c r="BI161" s="2">
        <v>288.23998999999998</v>
      </c>
      <c r="BJ161" s="2">
        <v>330.23001099999999</v>
      </c>
      <c r="BK161" s="2">
        <v>80.877860999999996</v>
      </c>
      <c r="BL161" s="2">
        <v>96.349997999999999</v>
      </c>
      <c r="BM161" s="2">
        <v>151.529999</v>
      </c>
      <c r="BN161" s="2">
        <v>160.300003</v>
      </c>
      <c r="BO161" s="2">
        <v>138.720001</v>
      </c>
    </row>
    <row r="162" spans="1:67" x14ac:dyDescent="0.35">
      <c r="A162" s="1">
        <v>44063</v>
      </c>
      <c r="B162" s="2">
        <v>115.504834446457</v>
      </c>
      <c r="C162" s="2">
        <v>210.104960704311</v>
      </c>
      <c r="D162" s="2">
        <v>162.965359651868</v>
      </c>
      <c r="E162" s="2">
        <v>77.093029866711902</v>
      </c>
      <c r="F162" s="2">
        <v>207.61116784648499</v>
      </c>
      <c r="G162" s="2">
        <v>125.667477382331</v>
      </c>
      <c r="H162" s="2">
        <v>121.42994047765499</v>
      </c>
      <c r="I162" s="2">
        <v>77.277456287580506</v>
      </c>
      <c r="J162" s="2">
        <v>314.45696451390103</v>
      </c>
      <c r="K162" s="2">
        <v>98.561694029485096</v>
      </c>
      <c r="L162" s="2">
        <v>327.96553051908597</v>
      </c>
      <c r="M162" s="2">
        <v>200.824000747235</v>
      </c>
      <c r="N162" s="2">
        <v>25.603686777180201</v>
      </c>
      <c r="O162" s="2">
        <v>281.97363076780101</v>
      </c>
      <c r="P162" s="2">
        <v>332.738399140593</v>
      </c>
      <c r="Q162" s="2">
        <v>80.991424443803496</v>
      </c>
      <c r="R162" s="2">
        <v>95.913662062891603</v>
      </c>
      <c r="S162" s="2">
        <v>152.31348588288401</v>
      </c>
      <c r="T162" s="2">
        <v>160.041320525537</v>
      </c>
      <c r="U162" s="2">
        <v>139.18661562388701</v>
      </c>
      <c r="X162" s="3">
        <v>44063</v>
      </c>
      <c r="Y162">
        <v>117.9435404</v>
      </c>
      <c r="Z162">
        <v>214.06900709999999</v>
      </c>
      <c r="AA162">
        <v>164.63574539999999</v>
      </c>
      <c r="AB162">
        <v>78.661892589999994</v>
      </c>
      <c r="AC162">
        <v>206.35521600000001</v>
      </c>
      <c r="AD162">
        <v>128.89151369999999</v>
      </c>
      <c r="AE162">
        <v>121.4738583</v>
      </c>
      <c r="AF162">
        <v>79.036007830000003</v>
      </c>
      <c r="AG162">
        <v>313.70820680000003</v>
      </c>
      <c r="AH162">
        <v>97.518618009999997</v>
      </c>
      <c r="AI162">
        <v>328.9614674</v>
      </c>
      <c r="AJ162">
        <v>203.3656876</v>
      </c>
      <c r="AK162">
        <v>25.144611099999999</v>
      </c>
      <c r="AL162">
        <v>281.14841150000001</v>
      </c>
      <c r="AM162">
        <v>336.55430280000002</v>
      </c>
      <c r="AN162">
        <v>81.089851260000003</v>
      </c>
      <c r="AO162">
        <v>95.121391509999995</v>
      </c>
      <c r="AP162">
        <v>151.37157110000001</v>
      </c>
      <c r="AQ162">
        <v>159.54498090000001</v>
      </c>
      <c r="AR162">
        <v>137.6537299</v>
      </c>
      <c r="AT162" s="1"/>
      <c r="AU162" s="1">
        <v>44061</v>
      </c>
      <c r="AV162" s="2">
        <v>115.5625</v>
      </c>
      <c r="AW162" s="2">
        <v>211.490005</v>
      </c>
      <c r="AX162" s="2">
        <v>165.62449599999999</v>
      </c>
      <c r="AY162" s="2">
        <v>77.789000999999999</v>
      </c>
      <c r="AZ162" s="2">
        <v>208.33000200000001</v>
      </c>
      <c r="BA162" s="2">
        <v>125.806</v>
      </c>
      <c r="BB162" s="2">
        <v>122.60749800000001</v>
      </c>
      <c r="BC162" s="2">
        <v>77.930000000000007</v>
      </c>
      <c r="BD162" s="2">
        <v>316.80999800000001</v>
      </c>
      <c r="BE162" s="2">
        <v>98.32</v>
      </c>
      <c r="BF162" s="2">
        <v>328.64001500000001</v>
      </c>
      <c r="BG162" s="2">
        <v>199.009995</v>
      </c>
      <c r="BH162" s="2">
        <v>25.530000999999999</v>
      </c>
      <c r="BI162" s="2">
        <v>285</v>
      </c>
      <c r="BJ162" s="2">
        <v>331</v>
      </c>
      <c r="BK162" s="2">
        <v>80.687019000000006</v>
      </c>
      <c r="BL162" s="2">
        <v>95.650002000000001</v>
      </c>
      <c r="BM162" s="2">
        <v>153.11000100000001</v>
      </c>
      <c r="BN162" s="2">
        <v>159.990005</v>
      </c>
      <c r="BO162" s="2">
        <v>138.36999499999999</v>
      </c>
    </row>
    <row r="163" spans="1:67" x14ac:dyDescent="0.35">
      <c r="A163" s="1">
        <v>44064</v>
      </c>
      <c r="B163" s="2">
        <v>118.802719990307</v>
      </c>
      <c r="C163" s="2">
        <v>215.546729999143</v>
      </c>
      <c r="D163" s="2">
        <v>165.43436689193399</v>
      </c>
      <c r="E163" s="2">
        <v>79.015363592689496</v>
      </c>
      <c r="F163" s="2">
        <v>206.76562630598201</v>
      </c>
      <c r="G163" s="2">
        <v>136.427813630565</v>
      </c>
      <c r="H163" s="2">
        <v>122.096681150628</v>
      </c>
      <c r="I163" s="2">
        <v>79.292415000745294</v>
      </c>
      <c r="J163" s="2">
        <v>314.489255478507</v>
      </c>
      <c r="K163" s="2">
        <v>97.726633704622898</v>
      </c>
      <c r="L163" s="2">
        <v>329.99926216575</v>
      </c>
      <c r="M163" s="2">
        <v>203.77750036782601</v>
      </c>
      <c r="N163" s="2">
        <v>25.195939035175801</v>
      </c>
      <c r="O163" s="2">
        <v>280.96689796752202</v>
      </c>
      <c r="P163" s="2">
        <v>337.34746085546601</v>
      </c>
      <c r="Q163" s="2">
        <v>81.1242624628443</v>
      </c>
      <c r="R163" s="2">
        <v>95.191053333834901</v>
      </c>
      <c r="S163" s="2">
        <v>151.76431083595099</v>
      </c>
      <c r="T163" s="2">
        <v>160.72825567419699</v>
      </c>
      <c r="U163" s="2">
        <v>138.16069459440601</v>
      </c>
      <c r="X163" s="3">
        <v>44064</v>
      </c>
      <c r="Y163">
        <v>122.25398490000001</v>
      </c>
      <c r="Z163">
        <v>213.04035640000001</v>
      </c>
      <c r="AA163">
        <v>164.31359620000001</v>
      </c>
      <c r="AB163">
        <v>78.699160620000001</v>
      </c>
      <c r="AC163">
        <v>207.3737921</v>
      </c>
      <c r="AD163">
        <v>135.96931910000001</v>
      </c>
      <c r="AE163">
        <v>125.891464</v>
      </c>
      <c r="AF163">
        <v>78.986894489999997</v>
      </c>
      <c r="AG163">
        <v>314.12669949999997</v>
      </c>
      <c r="AH163">
        <v>97.266083839999993</v>
      </c>
      <c r="AI163">
        <v>330.2274994</v>
      </c>
      <c r="AJ163">
        <v>204.0287989</v>
      </c>
      <c r="AK163">
        <v>24.98192873</v>
      </c>
      <c r="AL163">
        <v>282.8576655</v>
      </c>
      <c r="AM163">
        <v>337.08311149999997</v>
      </c>
      <c r="AN163">
        <v>81.029359659999997</v>
      </c>
      <c r="AO163">
        <v>94.730251089999996</v>
      </c>
      <c r="AP163">
        <v>149.49929589999999</v>
      </c>
      <c r="AQ163">
        <v>158.97801530000001</v>
      </c>
      <c r="AR163">
        <v>138.3904746</v>
      </c>
      <c r="AT163" s="1"/>
      <c r="AU163" s="1">
        <v>44062</v>
      </c>
      <c r="AV163" s="2">
        <v>115.707497</v>
      </c>
      <c r="AW163" s="2">
        <v>209.699997</v>
      </c>
      <c r="AX163" s="2">
        <v>163.024002</v>
      </c>
      <c r="AY163" s="2">
        <v>77.230498999999995</v>
      </c>
      <c r="AZ163" s="2">
        <v>207.21000699999999</v>
      </c>
      <c r="BA163" s="2">
        <v>125.235336</v>
      </c>
      <c r="BB163" s="2">
        <v>121.385002</v>
      </c>
      <c r="BC163" s="2">
        <v>77.376503</v>
      </c>
      <c r="BD163" s="2">
        <v>315.39999399999999</v>
      </c>
      <c r="BE163" s="2">
        <v>98.550003000000004</v>
      </c>
      <c r="BF163" s="2">
        <v>329.209991</v>
      </c>
      <c r="BG163" s="2">
        <v>200.990005</v>
      </c>
      <c r="BH163" s="2">
        <v>25.5</v>
      </c>
      <c r="BI163" s="2">
        <v>282.85998499999999</v>
      </c>
      <c r="BJ163" s="2">
        <v>332.39999399999999</v>
      </c>
      <c r="BK163" s="2">
        <v>81.135497999999998</v>
      </c>
      <c r="BL163" s="2">
        <v>96.099997999999999</v>
      </c>
      <c r="BM163" s="2">
        <v>152.28999300000001</v>
      </c>
      <c r="BN163" s="2">
        <v>160.33999600000001</v>
      </c>
      <c r="BO163" s="2">
        <v>138.020004</v>
      </c>
    </row>
    <row r="164" spans="1:67" x14ac:dyDescent="0.35">
      <c r="A164" s="1">
        <v>44067</v>
      </c>
      <c r="B164" s="2">
        <v>124.43990543950299</v>
      </c>
      <c r="C164" s="2">
        <v>213.391581506747</v>
      </c>
      <c r="D164" s="2">
        <v>164.49051287808101</v>
      </c>
      <c r="E164" s="2">
        <v>78.614577053185698</v>
      </c>
      <c r="F164" s="2">
        <v>207.15183343821101</v>
      </c>
      <c r="G164" s="2">
        <v>137.144361333771</v>
      </c>
      <c r="H164" s="2">
        <v>126.335925204365</v>
      </c>
      <c r="I164" s="2">
        <v>78.881920488839896</v>
      </c>
      <c r="J164" s="2">
        <v>313.23270723384098</v>
      </c>
      <c r="K164" s="2">
        <v>97.513908040974499</v>
      </c>
      <c r="L164" s="2">
        <v>328.94685806898002</v>
      </c>
      <c r="M164" s="2">
        <v>204.19709621551101</v>
      </c>
      <c r="N164" s="2">
        <v>24.951150388591302</v>
      </c>
      <c r="O164" s="2">
        <v>283.057320802275</v>
      </c>
      <c r="P164" s="2">
        <v>337.37340654154201</v>
      </c>
      <c r="Q164" s="2">
        <v>81.057185423293205</v>
      </c>
      <c r="R164" s="2">
        <v>94.739436055102999</v>
      </c>
      <c r="S164" s="2">
        <v>149.429661555194</v>
      </c>
      <c r="T164" s="2">
        <v>158.73595373972501</v>
      </c>
      <c r="U164" s="2">
        <v>138.08367423589399</v>
      </c>
      <c r="X164" s="3">
        <v>44067</v>
      </c>
      <c r="Y164">
        <v>125.6626108</v>
      </c>
      <c r="Z164">
        <v>213.83763479999999</v>
      </c>
      <c r="AA164">
        <v>165.23943740000001</v>
      </c>
      <c r="AB164">
        <v>79.286105410000005</v>
      </c>
      <c r="AC164">
        <v>211.7277321</v>
      </c>
      <c r="AD164">
        <v>134.8708039</v>
      </c>
      <c r="AE164">
        <v>127.3192811</v>
      </c>
      <c r="AF164">
        <v>79.481456039999998</v>
      </c>
      <c r="AG164">
        <v>309.43090799999999</v>
      </c>
      <c r="AH164">
        <v>99.864020699999998</v>
      </c>
      <c r="AI164">
        <v>333.61000489999998</v>
      </c>
      <c r="AJ164">
        <v>205.84808380000001</v>
      </c>
      <c r="AK164">
        <v>25.584312740000001</v>
      </c>
      <c r="AL164">
        <v>286.22187270000001</v>
      </c>
      <c r="AM164">
        <v>342.21002800000002</v>
      </c>
      <c r="AN164">
        <v>81.471272799999994</v>
      </c>
      <c r="AO164">
        <v>94.38178576</v>
      </c>
      <c r="AP164">
        <v>149.514745</v>
      </c>
      <c r="AQ164">
        <v>160.1936298</v>
      </c>
      <c r="AR164">
        <v>141.07984759999999</v>
      </c>
      <c r="AT164" s="1"/>
      <c r="AU164" s="1">
        <v>44063</v>
      </c>
      <c r="AV164" s="2">
        <v>118.275002</v>
      </c>
      <c r="AW164" s="2">
        <v>214.58000200000001</v>
      </c>
      <c r="AX164" s="2">
        <v>164.86850000000001</v>
      </c>
      <c r="AY164" s="2">
        <v>78.8125</v>
      </c>
      <c r="AZ164" s="2">
        <v>206.11999499999999</v>
      </c>
      <c r="BA164" s="2">
        <v>133.45533800000001</v>
      </c>
      <c r="BB164" s="2">
        <v>121.410004</v>
      </c>
      <c r="BC164" s="2">
        <v>79.087502000000001</v>
      </c>
      <c r="BD164" s="2">
        <v>313.32998700000002</v>
      </c>
      <c r="BE164" s="2">
        <v>97.370002999999997</v>
      </c>
      <c r="BF164" s="2">
        <v>328.82998700000002</v>
      </c>
      <c r="BG164" s="2">
        <v>204.14999399999999</v>
      </c>
      <c r="BH164" s="2">
        <v>25.1</v>
      </c>
      <c r="BI164" s="2">
        <v>280.67999300000002</v>
      </c>
      <c r="BJ164" s="2">
        <v>337.32000699999998</v>
      </c>
      <c r="BK164" s="2">
        <v>81.135497999999998</v>
      </c>
      <c r="BL164" s="2">
        <v>95.199996999999996</v>
      </c>
      <c r="BM164" s="2">
        <v>151.33999600000001</v>
      </c>
      <c r="BN164" s="2">
        <v>159.550003</v>
      </c>
      <c r="BO164" s="2">
        <v>137.479996</v>
      </c>
    </row>
    <row r="165" spans="1:67" x14ac:dyDescent="0.35">
      <c r="A165" s="1">
        <v>44068</v>
      </c>
      <c r="B165" s="2">
        <v>125.056074376631</v>
      </c>
      <c r="C165" s="2">
        <v>214.27727535435099</v>
      </c>
      <c r="D165" s="2">
        <v>166.10251497231701</v>
      </c>
      <c r="E165" s="2">
        <v>79.239220034269707</v>
      </c>
      <c r="F165" s="2">
        <v>212.248902097105</v>
      </c>
      <c r="G165" s="2">
        <v>137.05722445713999</v>
      </c>
      <c r="H165" s="2">
        <v>127.13841997044401</v>
      </c>
      <c r="I165" s="2">
        <v>79.448066413390606</v>
      </c>
      <c r="J165" s="2">
        <v>310.422039528097</v>
      </c>
      <c r="K165" s="2">
        <v>99.817771299269097</v>
      </c>
      <c r="L165" s="2">
        <v>334.05570248717902</v>
      </c>
      <c r="M165" s="2">
        <v>206.08118686020899</v>
      </c>
      <c r="N165" s="2">
        <v>25.631951282736399</v>
      </c>
      <c r="O165" s="2">
        <v>286.35128934786098</v>
      </c>
      <c r="P165" s="2">
        <v>343.49498010145101</v>
      </c>
      <c r="Q165" s="2">
        <v>81.457690118014597</v>
      </c>
      <c r="R165" s="2">
        <v>94.310364351788905</v>
      </c>
      <c r="S165" s="2">
        <v>149.888733547442</v>
      </c>
      <c r="T165" s="2">
        <v>161.60079518708699</v>
      </c>
      <c r="U165" s="2">
        <v>141.316330899967</v>
      </c>
      <c r="X165" s="3">
        <v>44068</v>
      </c>
      <c r="Y165">
        <v>125.1260389</v>
      </c>
      <c r="Z165">
        <v>216.26689590000001</v>
      </c>
      <c r="AA165">
        <v>167.0682127</v>
      </c>
      <c r="AB165">
        <v>80.177029579999996</v>
      </c>
      <c r="AC165">
        <v>213.4767243</v>
      </c>
      <c r="AD165">
        <v>134.7962201</v>
      </c>
      <c r="AE165">
        <v>127.6138138</v>
      </c>
      <c r="AF165">
        <v>80.353803540000001</v>
      </c>
      <c r="AG165">
        <v>311.4475994</v>
      </c>
      <c r="AH165">
        <v>100.5393602</v>
      </c>
      <c r="AI165">
        <v>336.26682790000001</v>
      </c>
      <c r="AJ165">
        <v>207.6899306</v>
      </c>
      <c r="AK165">
        <v>25.968154980000001</v>
      </c>
      <c r="AL165">
        <v>286.25623919999998</v>
      </c>
      <c r="AM165">
        <v>347.07811349999997</v>
      </c>
      <c r="AN165">
        <v>81.773897149999996</v>
      </c>
      <c r="AO165">
        <v>93.946963490000002</v>
      </c>
      <c r="AP165">
        <v>149.64322519999999</v>
      </c>
      <c r="AQ165">
        <v>159.1197951</v>
      </c>
      <c r="AR165">
        <v>141.323476</v>
      </c>
      <c r="AT165" s="1"/>
      <c r="AU165" s="1">
        <v>44064</v>
      </c>
      <c r="AV165" s="2">
        <v>124.370003</v>
      </c>
      <c r="AW165" s="2">
        <v>213.020004</v>
      </c>
      <c r="AX165" s="2">
        <v>164.23599200000001</v>
      </c>
      <c r="AY165" s="2">
        <v>78.778503000000001</v>
      </c>
      <c r="AZ165" s="2">
        <v>207.429993</v>
      </c>
      <c r="BA165" s="2">
        <v>136.66532900000001</v>
      </c>
      <c r="BB165" s="2">
        <v>126.834999</v>
      </c>
      <c r="BC165" s="2">
        <v>79.021004000000005</v>
      </c>
      <c r="BD165" s="2">
        <v>314.14001500000001</v>
      </c>
      <c r="BE165" s="2">
        <v>97.32</v>
      </c>
      <c r="BF165" s="2">
        <v>330.01998900000001</v>
      </c>
      <c r="BG165" s="2">
        <v>204.13000500000001</v>
      </c>
      <c r="BH165" s="2">
        <v>24.98</v>
      </c>
      <c r="BI165" s="2">
        <v>283.23001099999999</v>
      </c>
      <c r="BJ165" s="2">
        <v>337.10000600000001</v>
      </c>
      <c r="BK165" s="2">
        <v>81.087783999999999</v>
      </c>
      <c r="BL165" s="2">
        <v>94.860000999999997</v>
      </c>
      <c r="BM165" s="2">
        <v>149.259995</v>
      </c>
      <c r="BN165" s="2">
        <v>159.029999</v>
      </c>
      <c r="BO165" s="2">
        <v>138.429993</v>
      </c>
    </row>
    <row r="166" spans="1:67" x14ac:dyDescent="0.35">
      <c r="A166" s="1">
        <v>44069</v>
      </c>
      <c r="B166" s="2">
        <v>125.38908622558</v>
      </c>
      <c r="C166" s="2">
        <v>216.427473776721</v>
      </c>
      <c r="D166" s="2">
        <v>167.53957571132699</v>
      </c>
      <c r="E166" s="2">
        <v>80.083464859903799</v>
      </c>
      <c r="F166" s="2">
        <v>212.957451491141</v>
      </c>
      <c r="G166" s="2">
        <v>135.508429733284</v>
      </c>
      <c r="H166" s="2">
        <v>128.39984241042501</v>
      </c>
      <c r="I166" s="2">
        <v>80.395540048675798</v>
      </c>
      <c r="J166" s="2">
        <v>311.36368762058601</v>
      </c>
      <c r="K166" s="2">
        <v>100.79841604284</v>
      </c>
      <c r="L166" s="2">
        <v>336.29568036973097</v>
      </c>
      <c r="M166" s="2">
        <v>207.882324848569</v>
      </c>
      <c r="N166" s="2">
        <v>25.974721873886999</v>
      </c>
      <c r="O166" s="2">
        <v>286.89714930275198</v>
      </c>
      <c r="P166" s="2">
        <v>347.472612151097</v>
      </c>
      <c r="Q166" s="2">
        <v>81.838905157728504</v>
      </c>
      <c r="R166" s="2">
        <v>93.973653473232005</v>
      </c>
      <c r="S166" s="2">
        <v>149.850956060513</v>
      </c>
      <c r="T166" s="2">
        <v>159.37206114190101</v>
      </c>
      <c r="U166" s="2">
        <v>141.00528808881501</v>
      </c>
      <c r="X166" s="3">
        <v>44069</v>
      </c>
      <c r="Y166">
        <v>126.3030002</v>
      </c>
      <c r="Z166">
        <v>220.70932859999999</v>
      </c>
      <c r="AA166">
        <v>171.35075800000001</v>
      </c>
      <c r="AB166">
        <v>82.032864470000007</v>
      </c>
      <c r="AC166">
        <v>214.60380309999999</v>
      </c>
      <c r="AD166">
        <v>138.56497999999999</v>
      </c>
      <c r="AE166">
        <v>127.83024380000001</v>
      </c>
      <c r="AF166">
        <v>82.595969330000003</v>
      </c>
      <c r="AG166">
        <v>309.51415279999998</v>
      </c>
      <c r="AH166">
        <v>99.286194379999998</v>
      </c>
      <c r="AI166">
        <v>339.43752210000002</v>
      </c>
      <c r="AJ166">
        <v>209.72831629999999</v>
      </c>
      <c r="AK166">
        <v>25.608535020000001</v>
      </c>
      <c r="AL166">
        <v>291.08850899999999</v>
      </c>
      <c r="AM166">
        <v>350.472172</v>
      </c>
      <c r="AN166">
        <v>81.55268744</v>
      </c>
      <c r="AO166">
        <v>94.389104149999994</v>
      </c>
      <c r="AP166">
        <v>149.17392709999999</v>
      </c>
      <c r="AQ166">
        <v>158.83634559999999</v>
      </c>
      <c r="AR166">
        <v>141.85790700000001</v>
      </c>
      <c r="AT166" s="1"/>
      <c r="AU166" s="1">
        <v>44067</v>
      </c>
      <c r="AV166" s="2">
        <v>125.85749800000001</v>
      </c>
      <c r="AW166" s="2">
        <v>213.69000199999999</v>
      </c>
      <c r="AX166" s="2">
        <v>165.37300099999999</v>
      </c>
      <c r="AY166" s="2">
        <v>79.257499999999993</v>
      </c>
      <c r="AZ166" s="2">
        <v>212.61000100000001</v>
      </c>
      <c r="BA166" s="2">
        <v>134.279999</v>
      </c>
      <c r="BB166" s="2">
        <v>127.202499</v>
      </c>
      <c r="BC166" s="2">
        <v>79.410004000000001</v>
      </c>
      <c r="BD166" s="2">
        <v>308.83999599999999</v>
      </c>
      <c r="BE166" s="2">
        <v>100.05999799999999</v>
      </c>
      <c r="BF166" s="2">
        <v>334</v>
      </c>
      <c r="BG166" s="2">
        <v>206.41000399999999</v>
      </c>
      <c r="BH166" s="2">
        <v>25.690000999999999</v>
      </c>
      <c r="BI166" s="2">
        <v>286.75</v>
      </c>
      <c r="BJ166" s="2">
        <v>343.64001500000001</v>
      </c>
      <c r="BK166" s="2">
        <v>81.507637000000003</v>
      </c>
      <c r="BL166" s="2">
        <v>94.510002</v>
      </c>
      <c r="BM166" s="2">
        <v>149.520004</v>
      </c>
      <c r="BN166" s="2">
        <v>160.35000600000001</v>
      </c>
      <c r="BO166" s="2">
        <v>141.679993</v>
      </c>
    </row>
    <row r="167" spans="1:67" x14ac:dyDescent="0.35">
      <c r="A167" s="1">
        <v>44070</v>
      </c>
      <c r="B167" s="2">
        <v>127.14034507848</v>
      </c>
      <c r="C167" s="2">
        <v>221.33716860278801</v>
      </c>
      <c r="D167" s="2">
        <v>172.51935683203601</v>
      </c>
      <c r="E167" s="2">
        <v>82.123202713167402</v>
      </c>
      <c r="F167" s="2">
        <v>215.007690973092</v>
      </c>
      <c r="G167" s="2">
        <v>146.94340575052701</v>
      </c>
      <c r="H167" s="2">
        <v>127.686604896986</v>
      </c>
      <c r="I167" s="2">
        <v>82.640083300878302</v>
      </c>
      <c r="J167" s="2">
        <v>310.21773421560903</v>
      </c>
      <c r="K167" s="2">
        <v>99.346624678319898</v>
      </c>
      <c r="L167" s="2">
        <v>338.87826691836602</v>
      </c>
      <c r="M167" s="2">
        <v>209.93818097628099</v>
      </c>
      <c r="N167" s="2">
        <v>25.596027296057301</v>
      </c>
      <c r="O167" s="2">
        <v>290.70516211563</v>
      </c>
      <c r="P167" s="2">
        <v>350.87133418726802</v>
      </c>
      <c r="Q167" s="2">
        <v>81.6007204467289</v>
      </c>
      <c r="R167" s="2">
        <v>94.245750524873301</v>
      </c>
      <c r="S167" s="2">
        <v>149.594323284403</v>
      </c>
      <c r="T167" s="2">
        <v>158.872861082936</v>
      </c>
      <c r="U167" s="2">
        <v>141.71437680729599</v>
      </c>
      <c r="X167" s="3">
        <v>44070</v>
      </c>
      <c r="Y167">
        <v>125.4379131</v>
      </c>
      <c r="Z167">
        <v>225.82829849999999</v>
      </c>
      <c r="AA167">
        <v>170.38944000000001</v>
      </c>
      <c r="AB167">
        <v>81.433571970000003</v>
      </c>
      <c r="AC167">
        <v>216.55530350000001</v>
      </c>
      <c r="AD167">
        <v>146.9656967</v>
      </c>
      <c r="AE167">
        <v>126.2974371</v>
      </c>
      <c r="AF167">
        <v>81.743120899999994</v>
      </c>
      <c r="AG167">
        <v>311.04824580000002</v>
      </c>
      <c r="AH167">
        <v>101.9962333</v>
      </c>
      <c r="AI167">
        <v>339.24868079999999</v>
      </c>
      <c r="AJ167">
        <v>210.9439318</v>
      </c>
      <c r="AK167">
        <v>25.983799730000001</v>
      </c>
      <c r="AL167">
        <v>289.39681350000001</v>
      </c>
      <c r="AM167">
        <v>355.21664470000002</v>
      </c>
      <c r="AN167">
        <v>81.904615949999993</v>
      </c>
      <c r="AO167">
        <v>94.242586250000002</v>
      </c>
      <c r="AP167">
        <v>148.86942479999999</v>
      </c>
      <c r="AQ167">
        <v>160.05588359999999</v>
      </c>
      <c r="AR167">
        <v>143.17747879999999</v>
      </c>
      <c r="AT167" s="1"/>
      <c r="AU167" s="1">
        <v>44068</v>
      </c>
      <c r="AV167" s="2">
        <v>124.824997</v>
      </c>
      <c r="AW167" s="2">
        <v>216.470001</v>
      </c>
      <c r="AX167" s="2">
        <v>167.32449299999999</v>
      </c>
      <c r="AY167" s="2">
        <v>80.292502999999996</v>
      </c>
      <c r="AZ167" s="2">
        <v>213.35000600000001</v>
      </c>
      <c r="BA167" s="2">
        <v>134.88932800000001</v>
      </c>
      <c r="BB167" s="2">
        <v>127.5</v>
      </c>
      <c r="BC167" s="2">
        <v>80.411002999999994</v>
      </c>
      <c r="BD167" s="2">
        <v>312.22000100000002</v>
      </c>
      <c r="BE167" s="2">
        <v>100.5</v>
      </c>
      <c r="BF167" s="2">
        <v>336.14001500000001</v>
      </c>
      <c r="BG167" s="2">
        <v>208.10000600000001</v>
      </c>
      <c r="BH167" s="2">
        <v>26</v>
      </c>
      <c r="BI167" s="2">
        <v>286.13000499999998</v>
      </c>
      <c r="BJ167" s="2">
        <v>347.66000400000001</v>
      </c>
      <c r="BK167" s="2">
        <v>81.755722000000006</v>
      </c>
      <c r="BL167" s="2">
        <v>94.059997999999993</v>
      </c>
      <c r="BM167" s="2">
        <v>149.679993</v>
      </c>
      <c r="BN167" s="2">
        <v>159.03999300000001</v>
      </c>
      <c r="BO167" s="2">
        <v>141.14999399999999</v>
      </c>
    </row>
    <row r="168" spans="1:67" x14ac:dyDescent="0.35">
      <c r="A168" s="1">
        <v>44071</v>
      </c>
      <c r="B168" s="2">
        <v>125.00833718609999</v>
      </c>
      <c r="C168" s="2">
        <v>226.15675985725699</v>
      </c>
      <c r="D168" s="2">
        <v>169.79921913660201</v>
      </c>
      <c r="E168" s="2">
        <v>81.256461827251002</v>
      </c>
      <c r="F168" s="2">
        <v>216.15542568741</v>
      </c>
      <c r="G168" s="2">
        <v>149.82234493728899</v>
      </c>
      <c r="H168" s="2">
        <v>127.099438500644</v>
      </c>
      <c r="I168" s="2">
        <v>81.541653465991899</v>
      </c>
      <c r="J168" s="2">
        <v>311.756417256899</v>
      </c>
      <c r="K168" s="2">
        <v>101.81174275399501</v>
      </c>
      <c r="L168" s="2">
        <v>339.902928270416</v>
      </c>
      <c r="M168" s="2">
        <v>210.92151238309799</v>
      </c>
      <c r="N168" s="2">
        <v>25.987855910749801</v>
      </c>
      <c r="O168" s="2">
        <v>289.82014750922798</v>
      </c>
      <c r="P168" s="2">
        <v>355.74615607005097</v>
      </c>
      <c r="Q168" s="2">
        <v>81.974659329530397</v>
      </c>
      <c r="R168" s="2">
        <v>94.386111796492898</v>
      </c>
      <c r="S168" s="2">
        <v>149.113787868635</v>
      </c>
      <c r="T168" s="2">
        <v>159.57567336537599</v>
      </c>
      <c r="U168" s="2">
        <v>143.76974612853701</v>
      </c>
      <c r="X168" s="3">
        <v>44071</v>
      </c>
      <c r="Y168">
        <v>124.85117049999999</v>
      </c>
      <c r="Z168">
        <v>228.71149019999999</v>
      </c>
      <c r="AA168">
        <v>170.0635187</v>
      </c>
      <c r="AB168">
        <v>81.978600189999995</v>
      </c>
      <c r="AC168">
        <v>218.3785288</v>
      </c>
      <c r="AD168">
        <v>147.88792860000001</v>
      </c>
      <c r="AE168">
        <v>130.61197419999999</v>
      </c>
      <c r="AF168">
        <v>82.256112999999999</v>
      </c>
      <c r="AG168">
        <v>313.78770969999999</v>
      </c>
      <c r="AH168">
        <v>102.8103347</v>
      </c>
      <c r="AI168">
        <v>343.9345654</v>
      </c>
      <c r="AJ168">
        <v>214.5097049</v>
      </c>
      <c r="AK168">
        <v>26.274283910000001</v>
      </c>
      <c r="AL168">
        <v>286.79874239999998</v>
      </c>
      <c r="AM168">
        <v>362.40205739999999</v>
      </c>
      <c r="AN168">
        <v>81.665243009999998</v>
      </c>
      <c r="AO168">
        <v>94.073986570000002</v>
      </c>
      <c r="AP168">
        <v>147.51466540000001</v>
      </c>
      <c r="AQ168">
        <v>162.06675759999999</v>
      </c>
      <c r="AR168">
        <v>143.74988440000001</v>
      </c>
      <c r="AT168" s="1"/>
      <c r="AU168" s="1">
        <v>44069</v>
      </c>
      <c r="AV168" s="2">
        <v>126.522499</v>
      </c>
      <c r="AW168" s="2">
        <v>221.14999399999999</v>
      </c>
      <c r="AX168" s="2">
        <v>172.092499</v>
      </c>
      <c r="AY168" s="2">
        <v>82.206496999999999</v>
      </c>
      <c r="AZ168" s="2">
        <v>214.66000399999999</v>
      </c>
      <c r="BA168" s="2">
        <v>143.54466199999999</v>
      </c>
      <c r="BB168" s="2">
        <v>127.730003</v>
      </c>
      <c r="BC168" s="2">
        <v>82.619003000000006</v>
      </c>
      <c r="BD168" s="2">
        <v>308.82000699999998</v>
      </c>
      <c r="BE168" s="2">
        <v>99.089995999999999</v>
      </c>
      <c r="BF168" s="2">
        <v>339.67001299999998</v>
      </c>
      <c r="BG168" s="2">
        <v>210.259995</v>
      </c>
      <c r="BH168" s="2">
        <v>25.559999000000001</v>
      </c>
      <c r="BI168" s="2">
        <v>291.92999300000002</v>
      </c>
      <c r="BJ168" s="2">
        <v>351.01998900000001</v>
      </c>
      <c r="BK168" s="2">
        <v>81.622139000000004</v>
      </c>
      <c r="BL168" s="2">
        <v>94.349997999999999</v>
      </c>
      <c r="BM168" s="2">
        <v>149.259995</v>
      </c>
      <c r="BN168" s="2">
        <v>158.89999399999999</v>
      </c>
      <c r="BO168" s="2">
        <v>141.83000200000001</v>
      </c>
    </row>
    <row r="169" spans="1:67" x14ac:dyDescent="0.35">
      <c r="A169" s="1">
        <v>44074</v>
      </c>
      <c r="B169" s="2">
        <v>125.049914698487</v>
      </c>
      <c r="C169" s="2">
        <v>228.694842450903</v>
      </c>
      <c r="D169" s="2">
        <v>170.29212409227699</v>
      </c>
      <c r="E169" s="2">
        <v>82.197346167881307</v>
      </c>
      <c r="F169" s="2">
        <v>218.19986181547</v>
      </c>
      <c r="G169" s="2">
        <v>150.711653074531</v>
      </c>
      <c r="H169" s="2">
        <v>130.70707692193599</v>
      </c>
      <c r="I169" s="2">
        <v>82.335827304891495</v>
      </c>
      <c r="J169" s="2">
        <v>314.47425531328298</v>
      </c>
      <c r="K169" s="2">
        <v>102.85169422486</v>
      </c>
      <c r="L169" s="2">
        <v>343.47342563311798</v>
      </c>
      <c r="M169" s="2">
        <v>214.98242700334799</v>
      </c>
      <c r="N169" s="2">
        <v>26.2225502292107</v>
      </c>
      <c r="O169" s="2">
        <v>285.55851728926399</v>
      </c>
      <c r="P169" s="2">
        <v>365.36055170995797</v>
      </c>
      <c r="Q169" s="2">
        <v>81.7187175633034</v>
      </c>
      <c r="R169" s="2">
        <v>93.919739261302894</v>
      </c>
      <c r="S169" s="2">
        <v>147.738953947944</v>
      </c>
      <c r="T169" s="2">
        <v>161.105847413905</v>
      </c>
      <c r="U169" s="2">
        <v>143.56074198259901</v>
      </c>
      <c r="X169" s="3">
        <v>44074</v>
      </c>
      <c r="Y169">
        <v>128.14799880000001</v>
      </c>
      <c r="Z169">
        <v>225.6159183</v>
      </c>
      <c r="AA169">
        <v>172.17613919999999</v>
      </c>
      <c r="AB169">
        <v>81.448569939999999</v>
      </c>
      <c r="AC169">
        <v>218.1636547</v>
      </c>
      <c r="AD169">
        <v>151.35727299999999</v>
      </c>
      <c r="AE169">
        <v>133.5231795</v>
      </c>
      <c r="AF169">
        <v>81.704019149999993</v>
      </c>
      <c r="AG169">
        <v>312.8616543</v>
      </c>
      <c r="AH169">
        <v>100.4510454</v>
      </c>
      <c r="AI169">
        <v>347.24448519999999</v>
      </c>
      <c r="AJ169">
        <v>212.16841500000001</v>
      </c>
      <c r="AK169">
        <v>25.796391580000002</v>
      </c>
      <c r="AL169">
        <v>285.27279140000002</v>
      </c>
      <c r="AM169">
        <v>360.07108390000002</v>
      </c>
      <c r="AN169">
        <v>81.407317640000002</v>
      </c>
      <c r="AO169">
        <v>95.507446999999999</v>
      </c>
      <c r="AP169">
        <v>148.369325</v>
      </c>
      <c r="AQ169">
        <v>163.47740210000001</v>
      </c>
      <c r="AR169">
        <v>142.57706590000001</v>
      </c>
      <c r="AT169" s="1"/>
      <c r="AU169" s="1">
        <v>44070</v>
      </c>
      <c r="AV169" s="2">
        <v>125.010002</v>
      </c>
      <c r="AW169" s="2">
        <v>226.58000200000001</v>
      </c>
      <c r="AX169" s="2">
        <v>170</v>
      </c>
      <c r="AY169" s="2">
        <v>81.426002999999994</v>
      </c>
      <c r="AZ169" s="2">
        <v>216.86999499999999</v>
      </c>
      <c r="BA169" s="2">
        <v>149.25</v>
      </c>
      <c r="BB169" s="2">
        <v>126.282501</v>
      </c>
      <c r="BC169" s="2">
        <v>81.716498999999999</v>
      </c>
      <c r="BD169" s="2">
        <v>311.67001299999998</v>
      </c>
      <c r="BE169" s="2">
        <v>102.349998</v>
      </c>
      <c r="BF169" s="2">
        <v>339.14001500000001</v>
      </c>
      <c r="BG169" s="2">
        <v>211.029999</v>
      </c>
      <c r="BH169" s="2">
        <v>26.049999</v>
      </c>
      <c r="BI169" s="2">
        <v>288.63000499999998</v>
      </c>
      <c r="BJ169" s="2">
        <v>356</v>
      </c>
      <c r="BK169" s="2">
        <v>81.889313000000001</v>
      </c>
      <c r="BL169" s="2">
        <v>94.300003000000004</v>
      </c>
      <c r="BM169" s="2">
        <v>148.970001</v>
      </c>
      <c r="BN169" s="2">
        <v>160.21000699999999</v>
      </c>
      <c r="BO169" s="2">
        <v>143.36999499999999</v>
      </c>
    </row>
    <row r="170" spans="1:67" x14ac:dyDescent="0.35">
      <c r="A170" s="1">
        <v>44075</v>
      </c>
      <c r="B170" s="2">
        <v>129.705196388785</v>
      </c>
      <c r="C170" s="2">
        <v>225.439695413218</v>
      </c>
      <c r="D170" s="2">
        <v>172.48432142056799</v>
      </c>
      <c r="E170" s="2">
        <v>81.216092872407302</v>
      </c>
      <c r="F170" s="2">
        <v>218.20156041860699</v>
      </c>
      <c r="G170" s="2">
        <v>168.004934710301</v>
      </c>
      <c r="H170" s="2">
        <v>134.31292555196001</v>
      </c>
      <c r="I170" s="2">
        <v>81.490438181083206</v>
      </c>
      <c r="J170" s="2">
        <v>314.30788573824799</v>
      </c>
      <c r="K170" s="2">
        <v>100.715623998702</v>
      </c>
      <c r="L170" s="2">
        <v>347.39895738411201</v>
      </c>
      <c r="M170" s="2">
        <v>212.56202244642199</v>
      </c>
      <c r="N170" s="2">
        <v>25.7455646424063</v>
      </c>
      <c r="O170" s="2">
        <v>285.090261054922</v>
      </c>
      <c r="P170" s="2">
        <v>358.66958237952502</v>
      </c>
      <c r="Q170" s="2">
        <v>81.437045967112297</v>
      </c>
      <c r="R170" s="2">
        <v>95.914107249580297</v>
      </c>
      <c r="S170" s="2">
        <v>148.490976444084</v>
      </c>
      <c r="T170" s="2">
        <v>163.45894365983</v>
      </c>
      <c r="U170" s="2">
        <v>142.37811071160601</v>
      </c>
      <c r="X170" s="3">
        <v>44075</v>
      </c>
      <c r="Y170">
        <v>132.75264849999999</v>
      </c>
      <c r="Z170">
        <v>227.15111340000001</v>
      </c>
      <c r="AA170">
        <v>174.59559669999999</v>
      </c>
      <c r="AB170">
        <v>82.615339879999993</v>
      </c>
      <c r="AC170">
        <v>218.70057259999999</v>
      </c>
      <c r="AD170">
        <v>163.66983379999999</v>
      </c>
      <c r="AE170">
        <v>137.56096790000001</v>
      </c>
      <c r="AF170">
        <v>82.967856040000001</v>
      </c>
      <c r="AG170">
        <v>312.84648750000002</v>
      </c>
      <c r="AH170">
        <v>100.0860828</v>
      </c>
      <c r="AI170">
        <v>357.76766859999998</v>
      </c>
      <c r="AJ170">
        <v>213.04588580000001</v>
      </c>
      <c r="AK170">
        <v>25.687038659999999</v>
      </c>
      <c r="AL170">
        <v>286.03037089999998</v>
      </c>
      <c r="AM170">
        <v>357.13864009999998</v>
      </c>
      <c r="AN170">
        <v>80.672861690000005</v>
      </c>
      <c r="AO170">
        <v>92.337746289999998</v>
      </c>
      <c r="AP170">
        <v>147.3579263</v>
      </c>
      <c r="AQ170">
        <v>162.6565679</v>
      </c>
      <c r="AR170">
        <v>145.3574303</v>
      </c>
      <c r="AT170" s="1"/>
      <c r="AU170" s="1">
        <v>44071</v>
      </c>
      <c r="AV170" s="2">
        <v>124.807503</v>
      </c>
      <c r="AW170" s="2">
        <v>228.91000399999999</v>
      </c>
      <c r="AX170" s="2">
        <v>170.08999600000001</v>
      </c>
      <c r="AY170" s="2">
        <v>81.971496999999999</v>
      </c>
      <c r="AZ170" s="2">
        <v>218.550003</v>
      </c>
      <c r="BA170" s="2">
        <v>147.55999800000001</v>
      </c>
      <c r="BB170" s="2">
        <v>131.47749300000001</v>
      </c>
      <c r="BC170" s="2">
        <v>82.220496999999995</v>
      </c>
      <c r="BD170" s="2">
        <v>314.36999500000002</v>
      </c>
      <c r="BE170" s="2">
        <v>102.769997</v>
      </c>
      <c r="BF170" s="2">
        <v>344.82000699999998</v>
      </c>
      <c r="BG170" s="2">
        <v>215.71000699999999</v>
      </c>
      <c r="BH170" s="2">
        <v>26.299999</v>
      </c>
      <c r="BI170" s="2">
        <v>286.290009</v>
      </c>
      <c r="BJ170" s="2">
        <v>366.11999500000002</v>
      </c>
      <c r="BK170" s="2">
        <v>81.727097000000001</v>
      </c>
      <c r="BL170" s="2">
        <v>94.169998000000007</v>
      </c>
      <c r="BM170" s="2">
        <v>147.33999600000001</v>
      </c>
      <c r="BN170" s="2">
        <v>162.36000100000001</v>
      </c>
      <c r="BO170" s="2">
        <v>143.63000500000001</v>
      </c>
    </row>
    <row r="171" spans="1:67" x14ac:dyDescent="0.35">
      <c r="A171" s="1">
        <v>44076</v>
      </c>
      <c r="B171" s="2">
        <v>133.37217829211701</v>
      </c>
      <c r="C171" s="2">
        <v>226.591683765704</v>
      </c>
      <c r="D171" s="2">
        <v>175.44141621927301</v>
      </c>
      <c r="E171" s="2">
        <v>82.750261637850102</v>
      </c>
      <c r="F171" s="2">
        <v>219.07860947905101</v>
      </c>
      <c r="G171" s="2">
        <v>161.348737392868</v>
      </c>
      <c r="H171" s="2">
        <v>138.23277571717099</v>
      </c>
      <c r="I171" s="2">
        <v>83.022383284780005</v>
      </c>
      <c r="J171" s="2">
        <v>311.71526549036702</v>
      </c>
      <c r="K171" s="2">
        <v>99.777150728113995</v>
      </c>
      <c r="L171" s="2">
        <v>358.38013227632399</v>
      </c>
      <c r="M171" s="2">
        <v>213.20972537182701</v>
      </c>
      <c r="N171" s="2">
        <v>25.723574320320498</v>
      </c>
      <c r="O171" s="2">
        <v>286.16528535750598</v>
      </c>
      <c r="P171" s="2">
        <v>357.64470297047399</v>
      </c>
      <c r="Q171" s="2">
        <v>80.605011220169104</v>
      </c>
      <c r="R171" s="2">
        <v>92.637323303832602</v>
      </c>
      <c r="S171" s="2">
        <v>147.668300240642</v>
      </c>
      <c r="T171" s="2">
        <v>162.21699421710201</v>
      </c>
      <c r="U171" s="2">
        <v>145.79815884150801</v>
      </c>
      <c r="X171" s="3">
        <v>44076</v>
      </c>
      <c r="Y171">
        <v>132.2025605</v>
      </c>
      <c r="Z171">
        <v>231.29610829999999</v>
      </c>
      <c r="AA171">
        <v>176.3875439</v>
      </c>
      <c r="AB171">
        <v>85.496321379999998</v>
      </c>
      <c r="AC171">
        <v>221.1852318</v>
      </c>
      <c r="AD171">
        <v>155.89668599999999</v>
      </c>
      <c r="AE171">
        <v>142.57958740000001</v>
      </c>
      <c r="AF171">
        <v>86.293350770000004</v>
      </c>
      <c r="AG171">
        <v>318.66634119999998</v>
      </c>
      <c r="AH171">
        <v>101.5663455</v>
      </c>
      <c r="AI171">
        <v>373.06221010000002</v>
      </c>
      <c r="AJ171">
        <v>215.7033778</v>
      </c>
      <c r="AK171">
        <v>25.988154569999999</v>
      </c>
      <c r="AL171">
        <v>287.15712860000002</v>
      </c>
      <c r="AM171">
        <v>360.13876870000001</v>
      </c>
      <c r="AN171">
        <v>82.420069249999997</v>
      </c>
      <c r="AO171">
        <v>93.683384399999994</v>
      </c>
      <c r="AP171">
        <v>149.48329290000001</v>
      </c>
      <c r="AQ171">
        <v>165.3963737</v>
      </c>
      <c r="AR171">
        <v>148.6759218</v>
      </c>
      <c r="AT171" s="1"/>
      <c r="AU171" s="1">
        <v>44074</v>
      </c>
      <c r="AV171" s="2">
        <v>129.03999300000001</v>
      </c>
      <c r="AW171" s="2">
        <v>225.529999</v>
      </c>
      <c r="AX171" s="2">
        <v>172.54800399999999</v>
      </c>
      <c r="AY171" s="2">
        <v>81.476500999999999</v>
      </c>
      <c r="AZ171" s="2">
        <v>218.03999300000001</v>
      </c>
      <c r="BA171" s="2">
        <v>166.106674</v>
      </c>
      <c r="BB171" s="2">
        <v>133.74499499999999</v>
      </c>
      <c r="BC171" s="2">
        <v>81.709000000000003</v>
      </c>
      <c r="BD171" s="2">
        <v>312.54998799999998</v>
      </c>
      <c r="BE171" s="2">
        <v>100.19000200000001</v>
      </c>
      <c r="BF171" s="2">
        <v>347.14999399999999</v>
      </c>
      <c r="BG171" s="2">
        <v>211.990005</v>
      </c>
      <c r="BH171" s="2">
        <v>25.74</v>
      </c>
      <c r="BI171" s="2">
        <v>285.040009</v>
      </c>
      <c r="BJ171" s="2">
        <v>358.19000199999999</v>
      </c>
      <c r="BK171" s="2">
        <v>81.364502000000002</v>
      </c>
      <c r="BL171" s="2">
        <v>95.769997000000004</v>
      </c>
      <c r="BM171" s="2">
        <v>148.38999899999999</v>
      </c>
      <c r="BN171" s="2">
        <v>163.61999499999999</v>
      </c>
      <c r="BO171" s="2">
        <v>142.30999800000001</v>
      </c>
    </row>
    <row r="172" spans="1:67" x14ac:dyDescent="0.35">
      <c r="A172" s="1">
        <v>44077</v>
      </c>
      <c r="B172" s="2">
        <v>131.454344687125</v>
      </c>
      <c r="C172" s="2">
        <v>231.28936604702699</v>
      </c>
      <c r="D172" s="2">
        <v>176.833065651921</v>
      </c>
      <c r="E172" s="2">
        <v>85.669839381218296</v>
      </c>
      <c r="F172" s="2">
        <v>221.258718914208</v>
      </c>
      <c r="G172" s="2">
        <v>150.07015680511699</v>
      </c>
      <c r="H172" s="2">
        <v>143.83704026935101</v>
      </c>
      <c r="I172" s="2">
        <v>86.138580719477403</v>
      </c>
      <c r="J172" s="2">
        <v>321.47399675928102</v>
      </c>
      <c r="K172" s="2">
        <v>101.54512962015799</v>
      </c>
      <c r="L172" s="2">
        <v>373.84356472493198</v>
      </c>
      <c r="M172" s="2">
        <v>216.170640455474</v>
      </c>
      <c r="N172" s="2">
        <v>26.066117238206498</v>
      </c>
      <c r="O172" s="2">
        <v>286.64156272580198</v>
      </c>
      <c r="P172" s="2">
        <v>361.15014913719199</v>
      </c>
      <c r="Q172" s="2">
        <v>82.828380236641905</v>
      </c>
      <c r="R172" s="2">
        <v>93.935748793038499</v>
      </c>
      <c r="S172" s="2">
        <v>149.60723900050601</v>
      </c>
      <c r="T172" s="2">
        <v>165.23325796439599</v>
      </c>
      <c r="U172" s="2">
        <v>149.34219777534301</v>
      </c>
      <c r="X172" s="3">
        <v>44077</v>
      </c>
      <c r="Y172">
        <v>127.07896100000001</v>
      </c>
      <c r="Z172">
        <v>226.87792239999999</v>
      </c>
      <c r="AA172">
        <v>171.42615749999999</v>
      </c>
      <c r="AB172">
        <v>82.902357789999996</v>
      </c>
      <c r="AC172">
        <v>218.50658970000001</v>
      </c>
      <c r="AD172">
        <v>146.6492537</v>
      </c>
      <c r="AE172">
        <v>136.3656311</v>
      </c>
      <c r="AF172">
        <v>83.393520910000007</v>
      </c>
      <c r="AG172">
        <v>316.97475400000002</v>
      </c>
      <c r="AH172">
        <v>101.30998820000001</v>
      </c>
      <c r="AI172">
        <v>354.69652389999999</v>
      </c>
      <c r="AJ172">
        <v>210.1366481</v>
      </c>
      <c r="AK172">
        <v>25.700318459999998</v>
      </c>
      <c r="AL172">
        <v>276.85735590000002</v>
      </c>
      <c r="AM172">
        <v>351.66278920000002</v>
      </c>
      <c r="AN172">
        <v>81.823254000000006</v>
      </c>
      <c r="AO172">
        <v>91.797015700000003</v>
      </c>
      <c r="AP172">
        <v>148.9475267</v>
      </c>
      <c r="AQ172">
        <v>159.0289214</v>
      </c>
      <c r="AR172">
        <v>147.2926008</v>
      </c>
      <c r="AT172" s="1"/>
      <c r="AU172" s="1">
        <v>44075</v>
      </c>
      <c r="AV172" s="2">
        <v>134.179993</v>
      </c>
      <c r="AW172" s="2">
        <v>227.270004</v>
      </c>
      <c r="AX172" s="2">
        <v>174.955994</v>
      </c>
      <c r="AY172" s="2">
        <v>82.753997999999996</v>
      </c>
      <c r="AZ172" s="2">
        <v>218.550003</v>
      </c>
      <c r="BA172" s="2">
        <v>158.35000600000001</v>
      </c>
      <c r="BB172" s="2">
        <v>138.21000699999999</v>
      </c>
      <c r="BC172" s="2">
        <v>83.035499999999999</v>
      </c>
      <c r="BD172" s="2">
        <v>312.82998700000002</v>
      </c>
      <c r="BE172" s="2">
        <v>100.139999</v>
      </c>
      <c r="BF172" s="2">
        <v>359.540009</v>
      </c>
      <c r="BG172" s="2">
        <v>213.35000600000001</v>
      </c>
      <c r="BH172" s="2">
        <v>25.709999</v>
      </c>
      <c r="BI172" s="2">
        <v>285.94000199999999</v>
      </c>
      <c r="BJ172" s="2">
        <v>356.89999399999999</v>
      </c>
      <c r="BK172" s="2">
        <v>80.562980999999994</v>
      </c>
      <c r="BL172" s="2">
        <v>92.239998</v>
      </c>
      <c r="BM172" s="2">
        <v>147.300003</v>
      </c>
      <c r="BN172" s="2">
        <v>162.64999399999999</v>
      </c>
      <c r="BO172" s="2">
        <v>146.050003</v>
      </c>
    </row>
    <row r="173" spans="1:67" x14ac:dyDescent="0.35">
      <c r="A173" s="1">
        <v>44078</v>
      </c>
      <c r="B173" s="2">
        <v>122.24571152416701</v>
      </c>
      <c r="C173" s="2">
        <v>217.96034635099801</v>
      </c>
      <c r="D173" s="2">
        <v>168.963694820341</v>
      </c>
      <c r="E173" s="2">
        <v>81.742725236967701</v>
      </c>
      <c r="F173" s="2">
        <v>218.93389424302001</v>
      </c>
      <c r="G173" s="2">
        <v>137.07789851473899</v>
      </c>
      <c r="H173" s="2">
        <v>131.84074266103599</v>
      </c>
      <c r="I173" s="2">
        <v>82.396318840440102</v>
      </c>
      <c r="J173" s="2">
        <v>316.62197950514502</v>
      </c>
      <c r="K173" s="2">
        <v>101.647644519549</v>
      </c>
      <c r="L173" s="2">
        <v>355.30103223548298</v>
      </c>
      <c r="M173" s="2">
        <v>210.23738017388101</v>
      </c>
      <c r="N173" s="2">
        <v>25.734593123595499</v>
      </c>
      <c r="O173" s="2">
        <v>276.04529228981897</v>
      </c>
      <c r="P173" s="2">
        <v>345.76406998724298</v>
      </c>
      <c r="Q173" s="2">
        <v>81.711897630396095</v>
      </c>
      <c r="R173" s="2">
        <v>91.965361675549502</v>
      </c>
      <c r="S173" s="2">
        <v>149.22237902791099</v>
      </c>
      <c r="T173" s="2">
        <v>158.603323615498</v>
      </c>
      <c r="U173" s="2">
        <v>147.331401175032</v>
      </c>
      <c r="X173" s="3">
        <v>44078</v>
      </c>
      <c r="Y173">
        <v>121.018799</v>
      </c>
      <c r="Z173">
        <v>214.26029320000001</v>
      </c>
      <c r="AA173">
        <v>165.53403069999999</v>
      </c>
      <c r="AB173">
        <v>79.308836700000001</v>
      </c>
      <c r="AC173">
        <v>218.50421220000001</v>
      </c>
      <c r="AD173">
        <v>138.50419729999999</v>
      </c>
      <c r="AE173">
        <v>126.5339409</v>
      </c>
      <c r="AF173">
        <v>79.800393049999997</v>
      </c>
      <c r="AG173">
        <v>312.71917780000001</v>
      </c>
      <c r="AH173">
        <v>103.408586</v>
      </c>
      <c r="AI173">
        <v>361.20950729999998</v>
      </c>
      <c r="AJ173">
        <v>204.93064799999999</v>
      </c>
      <c r="AK173">
        <v>26.419312779999998</v>
      </c>
      <c r="AL173">
        <v>270.85051069999997</v>
      </c>
      <c r="AM173">
        <v>337.31914280000001</v>
      </c>
      <c r="AN173">
        <v>81.332137000000003</v>
      </c>
      <c r="AO173">
        <v>91.840270610000005</v>
      </c>
      <c r="AP173">
        <v>150.84110749999999</v>
      </c>
      <c r="AQ173">
        <v>160.42740660000001</v>
      </c>
      <c r="AR173">
        <v>148.01657109999999</v>
      </c>
      <c r="AT173" s="1"/>
      <c r="AU173" s="1">
        <v>44076</v>
      </c>
      <c r="AV173" s="2">
        <v>131.39999399999999</v>
      </c>
      <c r="AW173" s="2">
        <v>231.64999399999999</v>
      </c>
      <c r="AX173" s="2">
        <v>176.572495</v>
      </c>
      <c r="AY173" s="2">
        <v>85.869499000000005</v>
      </c>
      <c r="AZ173" s="2">
        <v>221.679993</v>
      </c>
      <c r="BA173" s="2">
        <v>149.12333699999999</v>
      </c>
      <c r="BB173" s="2">
        <v>143.46499600000001</v>
      </c>
      <c r="BC173" s="2">
        <v>86.414000999999999</v>
      </c>
      <c r="BD173" s="2">
        <v>320.23998999999998</v>
      </c>
      <c r="BE173" s="2">
        <v>101.650002</v>
      </c>
      <c r="BF173" s="2">
        <v>375.01001000000002</v>
      </c>
      <c r="BG173" s="2">
        <v>216.479996</v>
      </c>
      <c r="BH173" s="2">
        <v>26.02</v>
      </c>
      <c r="BI173" s="2">
        <v>287.20001200000002</v>
      </c>
      <c r="BJ173" s="2">
        <v>360.70001200000002</v>
      </c>
      <c r="BK173" s="2">
        <v>82.948470999999998</v>
      </c>
      <c r="BL173" s="2">
        <v>93.949996999999996</v>
      </c>
      <c r="BM173" s="2">
        <v>149.550003</v>
      </c>
      <c r="BN173" s="2">
        <v>165.779999</v>
      </c>
      <c r="BO173" s="2">
        <v>149.270004</v>
      </c>
    </row>
    <row r="174" spans="1:67" x14ac:dyDescent="0.35">
      <c r="A174" s="1">
        <v>44082</v>
      </c>
      <c r="B174" s="2">
        <v>120.513586575115</v>
      </c>
      <c r="C174" s="2">
        <v>214.492090108338</v>
      </c>
      <c r="D174" s="2">
        <v>165.176789751927</v>
      </c>
      <c r="E174" s="2">
        <v>79.124153042164707</v>
      </c>
      <c r="F174" s="2">
        <v>218.60802434234799</v>
      </c>
      <c r="G174" s="2">
        <v>140.51931417045</v>
      </c>
      <c r="H174" s="2">
        <v>125.998421301349</v>
      </c>
      <c r="I174" s="2">
        <v>79.537072320655994</v>
      </c>
      <c r="J174" s="2">
        <v>312.41250463284399</v>
      </c>
      <c r="K174" s="2">
        <v>103.44759398134801</v>
      </c>
      <c r="L174" s="2">
        <v>358.817342328564</v>
      </c>
      <c r="M174" s="2">
        <v>205.64122199026701</v>
      </c>
      <c r="N174" s="2">
        <v>26.574173623442501</v>
      </c>
      <c r="O174" s="2">
        <v>268.55337531485497</v>
      </c>
      <c r="P174" s="2">
        <v>337.22246840282799</v>
      </c>
      <c r="Q174" s="2">
        <v>81.408839904450303</v>
      </c>
      <c r="R174" s="2">
        <v>92.195637268475593</v>
      </c>
      <c r="S174" s="2">
        <v>151.07158658313301</v>
      </c>
      <c r="T174" s="2">
        <v>160.26111675178001</v>
      </c>
      <c r="U174" s="2">
        <v>148.378439989257</v>
      </c>
      <c r="X174" s="3">
        <v>44082</v>
      </c>
      <c r="Y174">
        <v>116.9483845</v>
      </c>
      <c r="Z174">
        <v>209.52075959999999</v>
      </c>
      <c r="AA174">
        <v>159.95233039999999</v>
      </c>
      <c r="AB174">
        <v>76.631126100000003</v>
      </c>
      <c r="AC174">
        <v>217.92697200000001</v>
      </c>
      <c r="AD174">
        <v>136.94998509999999</v>
      </c>
      <c r="AE174">
        <v>120.70440809999999</v>
      </c>
      <c r="AF174">
        <v>77.043349180000007</v>
      </c>
      <c r="AG174">
        <v>307.90674339999998</v>
      </c>
      <c r="AH174">
        <v>100.35148940000001</v>
      </c>
      <c r="AI174">
        <v>353.2877489</v>
      </c>
      <c r="AJ174">
        <v>200.4354443</v>
      </c>
      <c r="AK174">
        <v>25.534791859999999</v>
      </c>
      <c r="AL174">
        <v>269.32439520000003</v>
      </c>
      <c r="AM174">
        <v>330.84694580000001</v>
      </c>
      <c r="AN174">
        <v>79.850144709999995</v>
      </c>
      <c r="AO174">
        <v>90.110233559999998</v>
      </c>
      <c r="AP174">
        <v>149.47911980000001</v>
      </c>
      <c r="AQ174">
        <v>156.8212202</v>
      </c>
      <c r="AR174">
        <v>148.6219466</v>
      </c>
      <c r="AT174" s="1"/>
      <c r="AU174" s="1">
        <v>44077</v>
      </c>
      <c r="AV174" s="2">
        <v>120.879997</v>
      </c>
      <c r="AW174" s="2">
        <v>217.300003</v>
      </c>
      <c r="AX174" s="2">
        <v>168.39999399999999</v>
      </c>
      <c r="AY174" s="2">
        <v>81.475502000000006</v>
      </c>
      <c r="AZ174" s="2">
        <v>218.14999399999999</v>
      </c>
      <c r="BA174" s="2">
        <v>135.66667200000001</v>
      </c>
      <c r="BB174" s="2">
        <v>130.154999</v>
      </c>
      <c r="BC174" s="2">
        <v>82.092003000000005</v>
      </c>
      <c r="BD174" s="2">
        <v>316.23001099999999</v>
      </c>
      <c r="BE174" s="2">
        <v>101.33000199999999</v>
      </c>
      <c r="BF174" s="2">
        <v>352.08999599999999</v>
      </c>
      <c r="BG174" s="2">
        <v>208.96000699999999</v>
      </c>
      <c r="BH174" s="2">
        <v>25.66</v>
      </c>
      <c r="BI174" s="2">
        <v>274.63000499999998</v>
      </c>
      <c r="BJ174" s="2">
        <v>343.83999599999999</v>
      </c>
      <c r="BK174" s="2">
        <v>81.574425000000005</v>
      </c>
      <c r="BL174" s="2">
        <v>91.870002999999997</v>
      </c>
      <c r="BM174" s="2">
        <v>149.020004</v>
      </c>
      <c r="BN174" s="2">
        <v>158.020004</v>
      </c>
      <c r="BO174" s="2">
        <v>146.759995</v>
      </c>
    </row>
    <row r="175" spans="1:67" x14ac:dyDescent="0.35">
      <c r="A175" s="1">
        <v>44083</v>
      </c>
      <c r="B175" s="2">
        <v>113.14429663736701</v>
      </c>
      <c r="C175" s="2">
        <v>204.02074733276501</v>
      </c>
      <c r="D175" s="2">
        <v>158.11501348100299</v>
      </c>
      <c r="E175" s="2">
        <v>76.471939221598703</v>
      </c>
      <c r="F175" s="2">
        <v>218.03618767018099</v>
      </c>
      <c r="G175" s="2">
        <v>109.902532829542</v>
      </c>
      <c r="H175" s="2">
        <v>119.63699811673</v>
      </c>
      <c r="I175" s="2">
        <v>76.867512625324594</v>
      </c>
      <c r="J175" s="2">
        <v>307.35785543923799</v>
      </c>
      <c r="K175" s="2">
        <v>100.20977406017199</v>
      </c>
      <c r="L175" s="2">
        <v>352.65651387686398</v>
      </c>
      <c r="M175" s="2">
        <v>201.361287655338</v>
      </c>
      <c r="N175" s="2">
        <v>25.5705544444677</v>
      </c>
      <c r="O175" s="2">
        <v>269.93855927886801</v>
      </c>
      <c r="P175" s="2">
        <v>331.98652433794501</v>
      </c>
      <c r="Q175" s="2">
        <v>79.592075222832605</v>
      </c>
      <c r="R175" s="2">
        <v>90.179640514056501</v>
      </c>
      <c r="S175" s="2">
        <v>149.388893697421</v>
      </c>
      <c r="T175" s="2">
        <v>157.02441807906399</v>
      </c>
      <c r="U175" s="2">
        <v>148.67194964882901</v>
      </c>
      <c r="X175" s="3">
        <v>44083</v>
      </c>
      <c r="Y175">
        <v>116.2848419</v>
      </c>
      <c r="Z175">
        <v>208.28696289999999</v>
      </c>
      <c r="AA175">
        <v>162.62618420000001</v>
      </c>
      <c r="AB175">
        <v>77.226059789999994</v>
      </c>
      <c r="AC175">
        <v>219.41184809999999</v>
      </c>
      <c r="AD175">
        <v>113.8251911</v>
      </c>
      <c r="AE175">
        <v>125.00439280000001</v>
      </c>
      <c r="AF175">
        <v>77.780327850000006</v>
      </c>
      <c r="AG175">
        <v>310.96322140000001</v>
      </c>
      <c r="AH175">
        <v>100.870102</v>
      </c>
      <c r="AI175">
        <v>358.36625229999999</v>
      </c>
      <c r="AJ175">
        <v>203.0698754</v>
      </c>
      <c r="AK175">
        <v>25.514693229999999</v>
      </c>
      <c r="AL175">
        <v>275.98343590000002</v>
      </c>
      <c r="AM175">
        <v>336.18602920000001</v>
      </c>
      <c r="AN175">
        <v>80.687577059999995</v>
      </c>
      <c r="AO175">
        <v>91.388410680000007</v>
      </c>
      <c r="AP175">
        <v>151.8821423</v>
      </c>
      <c r="AQ175">
        <v>159.39696670000001</v>
      </c>
      <c r="AR175">
        <v>151.95011959999999</v>
      </c>
      <c r="AT175" s="1"/>
      <c r="AU175" s="1">
        <v>44078</v>
      </c>
      <c r="AV175" s="2">
        <v>120.959999</v>
      </c>
      <c r="AW175" s="2">
        <v>214.25</v>
      </c>
      <c r="AX175" s="2">
        <v>164.73100299999999</v>
      </c>
      <c r="AY175" s="2">
        <v>79.060501000000002</v>
      </c>
      <c r="AZ175" s="2">
        <v>218.320007</v>
      </c>
      <c r="BA175" s="2">
        <v>139.44000199999999</v>
      </c>
      <c r="BB175" s="2">
        <v>126.224998</v>
      </c>
      <c r="BC175" s="2">
        <v>79.552002000000002</v>
      </c>
      <c r="BD175" s="2">
        <v>312</v>
      </c>
      <c r="BE175" s="2">
        <v>103.519997</v>
      </c>
      <c r="BF175" s="2">
        <v>362.95001200000002</v>
      </c>
      <c r="BG175" s="2">
        <v>204.66000399999999</v>
      </c>
      <c r="BH175" s="2">
        <v>26.540001</v>
      </c>
      <c r="BI175" s="2">
        <v>269.66000400000001</v>
      </c>
      <c r="BJ175" s="2">
        <v>335.01001000000002</v>
      </c>
      <c r="BK175" s="2">
        <v>81.335875999999999</v>
      </c>
      <c r="BL175" s="2">
        <v>91.870002999999997</v>
      </c>
      <c r="BM175" s="2">
        <v>150.91000399999999</v>
      </c>
      <c r="BN175" s="2">
        <v>160.779999</v>
      </c>
      <c r="BO175" s="2">
        <v>148.179993</v>
      </c>
    </row>
    <row r="176" spans="1:67" x14ac:dyDescent="0.35">
      <c r="A176" s="1">
        <v>44084</v>
      </c>
      <c r="B176" s="2">
        <v>117.876863498823</v>
      </c>
      <c r="C176" s="2">
        <v>211.95135364581401</v>
      </c>
      <c r="D176" s="2">
        <v>164.01708450849799</v>
      </c>
      <c r="E176" s="2">
        <v>77.278896649806597</v>
      </c>
      <c r="F176" s="2">
        <v>219.537004403807</v>
      </c>
      <c r="G176" s="2">
        <v>123.75089651005899</v>
      </c>
      <c r="H176" s="2">
        <v>125.68521199117799</v>
      </c>
      <c r="I176" s="2">
        <v>77.883155052440799</v>
      </c>
      <c r="J176" s="2">
        <v>312.13113159611601</v>
      </c>
      <c r="K176" s="2">
        <v>100.849366000747</v>
      </c>
      <c r="L176" s="2">
        <v>357.46412640093899</v>
      </c>
      <c r="M176" s="2">
        <v>204.144496247723</v>
      </c>
      <c r="N176" s="2">
        <v>25.430774506246301</v>
      </c>
      <c r="O176" s="2">
        <v>276.77608009540597</v>
      </c>
      <c r="P176" s="2">
        <v>340.536573468028</v>
      </c>
      <c r="Q176" s="2">
        <v>81.086820040919605</v>
      </c>
      <c r="R176" s="2">
        <v>91.806562596213297</v>
      </c>
      <c r="S176" s="2">
        <v>152.183879928956</v>
      </c>
      <c r="T176" s="2">
        <v>160.361489920894</v>
      </c>
      <c r="U176" s="2">
        <v>152.26847200010499</v>
      </c>
      <c r="X176" s="3">
        <v>44084</v>
      </c>
      <c r="Y176">
        <v>114.7134338</v>
      </c>
      <c r="Z176">
        <v>206.9744633</v>
      </c>
      <c r="AA176">
        <v>159.92228420000001</v>
      </c>
      <c r="AB176">
        <v>76.323170489999995</v>
      </c>
      <c r="AC176">
        <v>218.05665590000001</v>
      </c>
      <c r="AD176">
        <v>123.42431329999999</v>
      </c>
      <c r="AE176">
        <v>123.4496834</v>
      </c>
      <c r="AF176">
        <v>76.618177450000005</v>
      </c>
      <c r="AG176">
        <v>305.00973720000002</v>
      </c>
      <c r="AH176">
        <v>99.928823870000002</v>
      </c>
      <c r="AI176">
        <v>357.82813900000002</v>
      </c>
      <c r="AJ176">
        <v>201.60104910000001</v>
      </c>
      <c r="AK176">
        <v>25.181441199999998</v>
      </c>
      <c r="AL176">
        <v>273.75024589999998</v>
      </c>
      <c r="AM176">
        <v>334.2942175</v>
      </c>
      <c r="AN176">
        <v>79.966116929999998</v>
      </c>
      <c r="AO176">
        <v>89.566592159999999</v>
      </c>
      <c r="AP176">
        <v>146.9962452</v>
      </c>
      <c r="AQ176">
        <v>158.0457839</v>
      </c>
      <c r="AR176">
        <v>150.45965659999999</v>
      </c>
      <c r="AT176" s="1"/>
      <c r="AU176" s="1">
        <v>44082</v>
      </c>
      <c r="AV176" s="2">
        <v>112.82</v>
      </c>
      <c r="AW176" s="2">
        <v>202.66000399999999</v>
      </c>
      <c r="AX176" s="2">
        <v>157.49200400000001</v>
      </c>
      <c r="AY176" s="2">
        <v>76.180000000000007</v>
      </c>
      <c r="AZ176" s="2">
        <v>217.800003</v>
      </c>
      <c r="BA176" s="2">
        <v>110.07</v>
      </c>
      <c r="BB176" s="2">
        <v>119.129997</v>
      </c>
      <c r="BC176" s="2">
        <v>76.619499000000005</v>
      </c>
      <c r="BD176" s="2">
        <v>307.25</v>
      </c>
      <c r="BE176" s="2">
        <v>99.919998000000007</v>
      </c>
      <c r="BF176" s="2">
        <v>350.540009</v>
      </c>
      <c r="BG176" s="2">
        <v>200.11999499999999</v>
      </c>
      <c r="BH176" s="2">
        <v>25.48</v>
      </c>
      <c r="BI176" s="2">
        <v>269.26001000000002</v>
      </c>
      <c r="BJ176" s="2">
        <v>329.88000499999998</v>
      </c>
      <c r="BK176" s="2">
        <v>79.513358999999994</v>
      </c>
      <c r="BL176" s="2">
        <v>90.220000999999996</v>
      </c>
      <c r="BM176" s="2">
        <v>149.30999800000001</v>
      </c>
      <c r="BN176" s="2">
        <v>156.449997</v>
      </c>
      <c r="BO176" s="2">
        <v>148.520004</v>
      </c>
    </row>
    <row r="177" spans="1:67" x14ac:dyDescent="0.35">
      <c r="A177" s="1">
        <v>44085</v>
      </c>
      <c r="B177" s="2">
        <v>113.663701785076</v>
      </c>
      <c r="C177" s="2">
        <v>206.726246234157</v>
      </c>
      <c r="D177" s="2">
        <v>159.02917056086801</v>
      </c>
      <c r="E177" s="2">
        <v>76.483729596301899</v>
      </c>
      <c r="F177" s="2">
        <v>218.27071566039999</v>
      </c>
      <c r="G177" s="2">
        <v>123.448204088518</v>
      </c>
      <c r="H177" s="2">
        <v>123.63972262434</v>
      </c>
      <c r="I177" s="2">
        <v>76.652160121432303</v>
      </c>
      <c r="J177" s="2">
        <v>306.10773761439799</v>
      </c>
      <c r="K177" s="2">
        <v>99.684785420546305</v>
      </c>
      <c r="L177" s="2">
        <v>357.30058614949598</v>
      </c>
      <c r="M177" s="2">
        <v>202.47595339280099</v>
      </c>
      <c r="N177" s="2">
        <v>25.0943677964665</v>
      </c>
      <c r="O177" s="2">
        <v>273.39023381440802</v>
      </c>
      <c r="P177" s="2">
        <v>334.27020272521298</v>
      </c>
      <c r="Q177" s="2">
        <v>79.628859891306604</v>
      </c>
      <c r="R177" s="2">
        <v>89.534436228069396</v>
      </c>
      <c r="S177" s="2">
        <v>146.53118001618299</v>
      </c>
      <c r="T177" s="2">
        <v>158.02341750924001</v>
      </c>
      <c r="U177" s="2">
        <v>149.69378393442599</v>
      </c>
      <c r="X177" s="3">
        <v>44085</v>
      </c>
      <c r="Y177">
        <v>112.4219121</v>
      </c>
      <c r="Z177">
        <v>204.07515559999999</v>
      </c>
      <c r="AA177">
        <v>156.4026848</v>
      </c>
      <c r="AB177">
        <v>75.763325980000005</v>
      </c>
      <c r="AC177">
        <v>218.1076205</v>
      </c>
      <c r="AD177">
        <v>124.1902742</v>
      </c>
      <c r="AE177">
        <v>121.66216489999999</v>
      </c>
      <c r="AF177">
        <v>76.036792090000006</v>
      </c>
      <c r="AG177">
        <v>302.1102831</v>
      </c>
      <c r="AH177">
        <v>101.0222175</v>
      </c>
      <c r="AI177">
        <v>359.7345454</v>
      </c>
      <c r="AJ177">
        <v>200.66518819999999</v>
      </c>
      <c r="AK177">
        <v>25.458129100000001</v>
      </c>
      <c r="AL177">
        <v>275.7848947</v>
      </c>
      <c r="AM177">
        <v>330.76497119999999</v>
      </c>
      <c r="AN177">
        <v>80.482141150000004</v>
      </c>
      <c r="AO177">
        <v>89.689270780000001</v>
      </c>
      <c r="AP177">
        <v>148.0205995</v>
      </c>
      <c r="AQ177">
        <v>158.80022260000001</v>
      </c>
      <c r="AR177">
        <v>153.09848940000001</v>
      </c>
      <c r="AT177" s="1"/>
      <c r="AU177" s="1">
        <v>44083</v>
      </c>
      <c r="AV177" s="2">
        <v>117.32</v>
      </c>
      <c r="AW177" s="2">
        <v>211.28999300000001</v>
      </c>
      <c r="AX177" s="2">
        <v>163.43049600000001</v>
      </c>
      <c r="AY177" s="2">
        <v>77.361503999999996</v>
      </c>
      <c r="AZ177" s="2">
        <v>219.63000500000001</v>
      </c>
      <c r="BA177" s="2">
        <v>122.09332999999999</v>
      </c>
      <c r="BB177" s="2">
        <v>127.150002</v>
      </c>
      <c r="BC177" s="2">
        <v>77.847999999999999</v>
      </c>
      <c r="BD177" s="2">
        <v>312.01998900000001</v>
      </c>
      <c r="BE177" s="2">
        <v>100.870003</v>
      </c>
      <c r="BF177" s="2">
        <v>360.02999899999998</v>
      </c>
      <c r="BG177" s="2">
        <v>204.05999800000001</v>
      </c>
      <c r="BH177" s="2">
        <v>25.51</v>
      </c>
      <c r="BI177" s="2">
        <v>277.040009</v>
      </c>
      <c r="BJ177" s="2">
        <v>339.64001500000001</v>
      </c>
      <c r="BK177" s="2">
        <v>80.992362999999997</v>
      </c>
      <c r="BL177" s="2">
        <v>91.629997000000003</v>
      </c>
      <c r="BM177" s="2">
        <v>151.970001</v>
      </c>
      <c r="BN177" s="2">
        <v>159.800003</v>
      </c>
      <c r="BO177" s="2">
        <v>152.69000199999999</v>
      </c>
    </row>
    <row r="178" spans="1:67" x14ac:dyDescent="0.35">
      <c r="A178" s="1">
        <v>44088</v>
      </c>
      <c r="B178" s="2">
        <v>111.665457488689</v>
      </c>
      <c r="C178" s="2">
        <v>205.94749290676</v>
      </c>
      <c r="D178" s="2">
        <v>155.93959590594</v>
      </c>
      <c r="E178" s="2">
        <v>76.362390388368496</v>
      </c>
      <c r="F178" s="2">
        <v>218.642401617475</v>
      </c>
      <c r="G178" s="2">
        <v>126.163365560759</v>
      </c>
      <c r="H178" s="2">
        <v>122.878920011017</v>
      </c>
      <c r="I178" s="2">
        <v>76.545091749293505</v>
      </c>
      <c r="J178" s="2">
        <v>301.65685158440198</v>
      </c>
      <c r="K178" s="2">
        <v>101.493935236808</v>
      </c>
      <c r="L178" s="2">
        <v>360.96764267048098</v>
      </c>
      <c r="M178" s="2">
        <v>201.29042627525399</v>
      </c>
      <c r="N178" s="2">
        <v>25.678950665539599</v>
      </c>
      <c r="O178" s="2">
        <v>276.28488526747799</v>
      </c>
      <c r="P178" s="2">
        <v>331.51105678682001</v>
      </c>
      <c r="Q178" s="2">
        <v>80.920084838755997</v>
      </c>
      <c r="R178" s="2">
        <v>90.019293633505001</v>
      </c>
      <c r="S178" s="2">
        <v>148.26489460436801</v>
      </c>
      <c r="T178" s="2">
        <v>159.462217125054</v>
      </c>
      <c r="U178" s="2">
        <v>153.26637370794199</v>
      </c>
      <c r="X178" s="3">
        <v>44088</v>
      </c>
      <c r="Y178">
        <v>114.8346028</v>
      </c>
      <c r="Z178">
        <v>205.36363080000001</v>
      </c>
      <c r="AA178">
        <v>155.23295580000001</v>
      </c>
      <c r="AB178">
        <v>75.382763600000004</v>
      </c>
      <c r="AC178">
        <v>219.6670407</v>
      </c>
      <c r="AD178">
        <v>128.02564240000001</v>
      </c>
      <c r="AE178">
        <v>127.0783775</v>
      </c>
      <c r="AF178">
        <v>75.927977729999995</v>
      </c>
      <c r="AG178">
        <v>307.04888019999999</v>
      </c>
      <c r="AH178">
        <v>102.40077290000001</v>
      </c>
      <c r="AI178">
        <v>362.25930899999997</v>
      </c>
      <c r="AJ178">
        <v>203.88978599999999</v>
      </c>
      <c r="AK178">
        <v>25.724284910000002</v>
      </c>
      <c r="AL178">
        <v>279.98291169999999</v>
      </c>
      <c r="AM178">
        <v>336.04973819999998</v>
      </c>
      <c r="AN178">
        <v>80.330373530000003</v>
      </c>
      <c r="AO178">
        <v>90.419152170000004</v>
      </c>
      <c r="AP178">
        <v>148.99416049999999</v>
      </c>
      <c r="AQ178">
        <v>159.9950643</v>
      </c>
      <c r="AR178">
        <v>153.5872986</v>
      </c>
      <c r="AT178" s="1"/>
      <c r="AU178" s="1">
        <v>44084</v>
      </c>
      <c r="AV178" s="2">
        <v>113.489998</v>
      </c>
      <c r="AW178" s="2">
        <v>205.36999499999999</v>
      </c>
      <c r="AX178" s="2">
        <v>158.755493</v>
      </c>
      <c r="AY178" s="2">
        <v>76.302498</v>
      </c>
      <c r="AZ178" s="2">
        <v>217.800003</v>
      </c>
      <c r="BA178" s="2">
        <v>123.779999</v>
      </c>
      <c r="BB178" s="2">
        <v>123.11750000000001</v>
      </c>
      <c r="BC178" s="2">
        <v>76.600998000000004</v>
      </c>
      <c r="BD178" s="2">
        <v>304.60000600000001</v>
      </c>
      <c r="BE178" s="2">
        <v>99.830001999999993</v>
      </c>
      <c r="BF178" s="2">
        <v>357.07998700000002</v>
      </c>
      <c r="BG178" s="2">
        <v>201.53999300000001</v>
      </c>
      <c r="BH178" s="2">
        <v>25.139999</v>
      </c>
      <c r="BI178" s="2">
        <v>272.70001200000002</v>
      </c>
      <c r="BJ178" s="2">
        <v>332.88000499999998</v>
      </c>
      <c r="BK178" s="2">
        <v>79.742362999999997</v>
      </c>
      <c r="BL178" s="2">
        <v>89.650002000000001</v>
      </c>
      <c r="BM178" s="2">
        <v>146.220001</v>
      </c>
      <c r="BN178" s="2">
        <v>157.88999899999999</v>
      </c>
      <c r="BO178" s="2">
        <v>149.86000100000001</v>
      </c>
    </row>
    <row r="179" spans="1:67" x14ac:dyDescent="0.35">
      <c r="A179" s="1">
        <v>44089</v>
      </c>
      <c r="B179" s="2">
        <v>115.603889721545</v>
      </c>
      <c r="C179" s="2">
        <v>205.891463569797</v>
      </c>
      <c r="D179" s="2">
        <v>155.26566628407099</v>
      </c>
      <c r="E179" s="2">
        <v>74.996432979887601</v>
      </c>
      <c r="F179" s="2">
        <v>219.10801293151201</v>
      </c>
      <c r="G179" s="2">
        <v>140.356856494358</v>
      </c>
      <c r="H179" s="2">
        <v>128.32439379070101</v>
      </c>
      <c r="I179" s="2">
        <v>75.580890504405502</v>
      </c>
      <c r="J179" s="2">
        <v>308.51254444172798</v>
      </c>
      <c r="K179" s="2">
        <v>102.1242063895</v>
      </c>
      <c r="L179" s="2">
        <v>358.63751262483498</v>
      </c>
      <c r="M179" s="2">
        <v>204.83262859184899</v>
      </c>
      <c r="N179" s="2">
        <v>25.711683836047399</v>
      </c>
      <c r="O179" s="2">
        <v>280.30355682094603</v>
      </c>
      <c r="P179" s="2">
        <v>339.12851169548799</v>
      </c>
      <c r="Q179" s="2">
        <v>80.0501519963139</v>
      </c>
      <c r="R179" s="2">
        <v>90.344435498515296</v>
      </c>
      <c r="S179" s="2">
        <v>148.996802352804</v>
      </c>
      <c r="T179" s="2">
        <v>158.64410814909499</v>
      </c>
      <c r="U179" s="2">
        <v>153.63999716246701</v>
      </c>
      <c r="X179" s="3">
        <v>44089</v>
      </c>
      <c r="Y179">
        <v>115.5781538</v>
      </c>
      <c r="Z179">
        <v>208.57942510000001</v>
      </c>
      <c r="AA179">
        <v>157.38931529999999</v>
      </c>
      <c r="AB179">
        <v>76.616103879999997</v>
      </c>
      <c r="AC179">
        <v>219.1664337</v>
      </c>
      <c r="AD179">
        <v>143.59307029999999</v>
      </c>
      <c r="AE179">
        <v>129.88186429999999</v>
      </c>
      <c r="AF179">
        <v>77.007829130000005</v>
      </c>
      <c r="AG179">
        <v>307.46270479999998</v>
      </c>
      <c r="AH179">
        <v>99.618573389999995</v>
      </c>
      <c r="AI179">
        <v>366.30583560000002</v>
      </c>
      <c r="AJ179">
        <v>205.4333968</v>
      </c>
      <c r="AK179">
        <v>25.33141015</v>
      </c>
      <c r="AL179">
        <v>284.81443819999998</v>
      </c>
      <c r="AM179">
        <v>339.10380739999999</v>
      </c>
      <c r="AN179">
        <v>80.326423950000006</v>
      </c>
      <c r="AO179">
        <v>90.928294230000006</v>
      </c>
      <c r="AP179">
        <v>150.0536942</v>
      </c>
      <c r="AQ179">
        <v>161.35831490000001</v>
      </c>
      <c r="AR179">
        <v>149.5855478</v>
      </c>
      <c r="AT179" s="1"/>
      <c r="AU179" s="1">
        <v>44085</v>
      </c>
      <c r="AV179" s="2">
        <v>112</v>
      </c>
      <c r="AW179" s="2">
        <v>204.029999</v>
      </c>
      <c r="AX179" s="2">
        <v>155.81100499999999</v>
      </c>
      <c r="AY179" s="2">
        <v>75.788002000000006</v>
      </c>
      <c r="AZ179" s="2">
        <v>217.929993</v>
      </c>
      <c r="BA179" s="2">
        <v>124.239998</v>
      </c>
      <c r="BB179" s="2">
        <v>121.644997</v>
      </c>
      <c r="BC179" s="2">
        <v>76.036002999999994</v>
      </c>
      <c r="BD179" s="2">
        <v>301.48001099999999</v>
      </c>
      <c r="BE179" s="2">
        <v>101.07</v>
      </c>
      <c r="BF179" s="2">
        <v>359.70001200000002</v>
      </c>
      <c r="BG179" s="2">
        <v>200.679993</v>
      </c>
      <c r="BH179" s="2">
        <v>25.5</v>
      </c>
      <c r="BI179" s="2">
        <v>276.32998700000002</v>
      </c>
      <c r="BJ179" s="2">
        <v>330.14999399999999</v>
      </c>
      <c r="BK179" s="2">
        <v>80.610686999999999</v>
      </c>
      <c r="BL179" s="2">
        <v>89.699996999999996</v>
      </c>
      <c r="BM179" s="2">
        <v>148.08999600000001</v>
      </c>
      <c r="BN179" s="2">
        <v>158.86999499999999</v>
      </c>
      <c r="BO179" s="2">
        <v>153.83000200000001</v>
      </c>
    </row>
    <row r="180" spans="1:67" x14ac:dyDescent="0.35">
      <c r="A180" s="1">
        <v>44090</v>
      </c>
      <c r="B180" s="2">
        <v>116.467132689436</v>
      </c>
      <c r="C180" s="2">
        <v>211.18672202190501</v>
      </c>
      <c r="D180" s="2">
        <v>157.97440540275301</v>
      </c>
      <c r="E180" s="2">
        <v>77.251785472863602</v>
      </c>
      <c r="F180" s="2">
        <v>219.62839325930199</v>
      </c>
      <c r="G180" s="2">
        <v>152.47568738862699</v>
      </c>
      <c r="H180" s="2">
        <v>131.475707214702</v>
      </c>
      <c r="I180" s="2">
        <v>77.346866537953503</v>
      </c>
      <c r="J180" s="2">
        <v>309.55518478877599</v>
      </c>
      <c r="K180" s="2">
        <v>100.055642174746</v>
      </c>
      <c r="L180" s="2">
        <v>369.90596001999103</v>
      </c>
      <c r="M180" s="2">
        <v>205.67853510232499</v>
      </c>
      <c r="N180" s="2">
        <v>25.4472451794901</v>
      </c>
      <c r="O180" s="2">
        <v>286.62543541505198</v>
      </c>
      <c r="P180" s="2">
        <v>339.732511294549</v>
      </c>
      <c r="Q180" s="2">
        <v>80.825362331612396</v>
      </c>
      <c r="R180" s="2">
        <v>90.925254409129806</v>
      </c>
      <c r="S180" s="2">
        <v>150.591737041984</v>
      </c>
      <c r="T180" s="2">
        <v>162.35766319702901</v>
      </c>
      <c r="U180" s="2">
        <v>149.51082329958601</v>
      </c>
      <c r="X180" s="3">
        <v>44090</v>
      </c>
      <c r="Y180">
        <v>113.1703976</v>
      </c>
      <c r="Z180">
        <v>205.25573130000001</v>
      </c>
      <c r="AA180">
        <v>154.78499619999999</v>
      </c>
      <c r="AB180">
        <v>75.628120820000007</v>
      </c>
      <c r="AC180">
        <v>219.7213514</v>
      </c>
      <c r="AD180">
        <v>147.99831689999999</v>
      </c>
      <c r="AE180">
        <v>125.6791887</v>
      </c>
      <c r="AF180">
        <v>76.067389079999998</v>
      </c>
      <c r="AG180">
        <v>306.68850509999999</v>
      </c>
      <c r="AH180">
        <v>99.74033455</v>
      </c>
      <c r="AI180">
        <v>367.2346354</v>
      </c>
      <c r="AJ180">
        <v>205.00345659999999</v>
      </c>
      <c r="AK180">
        <v>25.566001629999999</v>
      </c>
      <c r="AL180">
        <v>282.5756475</v>
      </c>
      <c r="AM180">
        <v>341.33466520000002</v>
      </c>
      <c r="AN180">
        <v>81.403210849999994</v>
      </c>
      <c r="AO180">
        <v>89.686788059999998</v>
      </c>
      <c r="AP180">
        <v>150.95282230000001</v>
      </c>
      <c r="AQ180">
        <v>159.9965819</v>
      </c>
      <c r="AR180">
        <v>150.67538089999999</v>
      </c>
      <c r="AT180" s="1"/>
      <c r="AU180" s="1">
        <v>44088</v>
      </c>
      <c r="AV180" s="2">
        <v>115.360001</v>
      </c>
      <c r="AW180" s="2">
        <v>205.41000399999999</v>
      </c>
      <c r="AX180" s="2">
        <v>155.14849899999999</v>
      </c>
      <c r="AY180" s="2">
        <v>75.441497999999996</v>
      </c>
      <c r="AZ180" s="2">
        <v>219.94000199999999</v>
      </c>
      <c r="BA180" s="2">
        <v>139.87333699999999</v>
      </c>
      <c r="BB180" s="2">
        <v>128.72250399999999</v>
      </c>
      <c r="BC180" s="2">
        <v>75.963997000000006</v>
      </c>
      <c r="BD180" s="2">
        <v>308.57000699999998</v>
      </c>
      <c r="BE180" s="2">
        <v>102.470001</v>
      </c>
      <c r="BF180" s="2">
        <v>362.20001200000002</v>
      </c>
      <c r="BG180" s="2">
        <v>204.979996</v>
      </c>
      <c r="BH180" s="2">
        <v>25.75</v>
      </c>
      <c r="BI180" s="2">
        <v>280.64999399999999</v>
      </c>
      <c r="BJ180" s="2">
        <v>338.60000600000001</v>
      </c>
      <c r="BK180" s="2">
        <v>80.305344000000005</v>
      </c>
      <c r="BL180" s="2">
        <v>90.489998</v>
      </c>
      <c r="BM180" s="2">
        <v>149</v>
      </c>
      <c r="BN180" s="2">
        <v>160.13999899999999</v>
      </c>
      <c r="BO180" s="2">
        <v>153.509995</v>
      </c>
    </row>
    <row r="181" spans="1:67" x14ac:dyDescent="0.35">
      <c r="A181" s="1">
        <v>44091</v>
      </c>
      <c r="B181" s="2">
        <v>111.170143038693</v>
      </c>
      <c r="C181" s="2">
        <v>205.68292957050201</v>
      </c>
      <c r="D181" s="2">
        <v>154.10551800850899</v>
      </c>
      <c r="E181" s="2">
        <v>75.368327916451605</v>
      </c>
      <c r="F181" s="2">
        <v>219.36845919903101</v>
      </c>
      <c r="G181" s="2">
        <v>147.39065331569299</v>
      </c>
      <c r="H181" s="2">
        <v>124.95439261219801</v>
      </c>
      <c r="I181" s="2">
        <v>75.8308947144548</v>
      </c>
      <c r="J181" s="2">
        <v>306.095486722028</v>
      </c>
      <c r="K181" s="2">
        <v>99.303959934959295</v>
      </c>
      <c r="L181" s="2">
        <v>363.613623406324</v>
      </c>
      <c r="M181" s="2">
        <v>205.42785584844401</v>
      </c>
      <c r="N181" s="2">
        <v>25.369137102186599</v>
      </c>
      <c r="O181" s="2">
        <v>281.07342880017802</v>
      </c>
      <c r="P181" s="2">
        <v>342.308619610775</v>
      </c>
      <c r="Q181" s="2">
        <v>81.146764220934799</v>
      </c>
      <c r="R181" s="2">
        <v>89.749913176996699</v>
      </c>
      <c r="S181" s="2">
        <v>150.46556316719199</v>
      </c>
      <c r="T181" s="2">
        <v>158.47341136319099</v>
      </c>
      <c r="U181" s="2">
        <v>150.787730456258</v>
      </c>
      <c r="X181" s="3">
        <v>44091</v>
      </c>
      <c r="Y181">
        <v>110.8427851</v>
      </c>
      <c r="Z181">
        <v>202.8783</v>
      </c>
      <c r="AA181">
        <v>151.17669190000001</v>
      </c>
      <c r="AB181">
        <v>74.379407259999994</v>
      </c>
      <c r="AC181">
        <v>218.2869202</v>
      </c>
      <c r="AD181">
        <v>144.85350790000001</v>
      </c>
      <c r="AE181">
        <v>124.6116968</v>
      </c>
      <c r="AF181">
        <v>74.793430169999993</v>
      </c>
      <c r="AG181">
        <v>305.23553950000002</v>
      </c>
      <c r="AH181">
        <v>98.694426449999995</v>
      </c>
      <c r="AI181">
        <v>365.95058080000001</v>
      </c>
      <c r="AJ181">
        <v>205.2583812</v>
      </c>
      <c r="AK181">
        <v>25.361400029999999</v>
      </c>
      <c r="AL181">
        <v>280.27427189999997</v>
      </c>
      <c r="AM181">
        <v>339.96935230000003</v>
      </c>
      <c r="AN181">
        <v>81.700446400000004</v>
      </c>
      <c r="AO181">
        <v>89.526849119999994</v>
      </c>
      <c r="AP181">
        <v>152.39015319999999</v>
      </c>
      <c r="AQ181">
        <v>159.6901455</v>
      </c>
      <c r="AR181">
        <v>153.37587780000001</v>
      </c>
      <c r="AT181" s="1"/>
      <c r="AU181" s="1">
        <v>44089</v>
      </c>
      <c r="AV181" s="2">
        <v>115.540001</v>
      </c>
      <c r="AW181" s="2">
        <v>208.779999</v>
      </c>
      <c r="AX181" s="2">
        <v>157.80650299999999</v>
      </c>
      <c r="AY181" s="2">
        <v>76.755996999999994</v>
      </c>
      <c r="AZ181" s="2">
        <v>218.94000199999999</v>
      </c>
      <c r="BA181" s="2">
        <v>149.91999799999999</v>
      </c>
      <c r="BB181" s="2">
        <v>129.91000399999999</v>
      </c>
      <c r="BC181" s="2">
        <v>77.071999000000005</v>
      </c>
      <c r="BD181" s="2">
        <v>307.23001099999999</v>
      </c>
      <c r="BE181" s="2">
        <v>99.279999000000004</v>
      </c>
      <c r="BF181" s="2">
        <v>366.91000400000001</v>
      </c>
      <c r="BG181" s="2">
        <v>205.38999899999999</v>
      </c>
      <c r="BH181" s="2">
        <v>25.280000999999999</v>
      </c>
      <c r="BI181" s="2">
        <v>285.57998700000002</v>
      </c>
      <c r="BJ181" s="2">
        <v>339.14001500000001</v>
      </c>
      <c r="BK181" s="2">
        <v>80.353049999999996</v>
      </c>
      <c r="BL181" s="2">
        <v>90.910004000000001</v>
      </c>
      <c r="BM181" s="2">
        <v>150.08000200000001</v>
      </c>
      <c r="BN181" s="2">
        <v>161.529999</v>
      </c>
      <c r="BO181" s="2">
        <v>148.60000600000001</v>
      </c>
    </row>
    <row r="182" spans="1:67" x14ac:dyDescent="0.35">
      <c r="A182" s="1">
        <v>44092</v>
      </c>
      <c r="B182" s="2">
        <v>111.704032943705</v>
      </c>
      <c r="C182" s="2">
        <v>204.81511362224799</v>
      </c>
      <c r="D182" s="2">
        <v>150.84098845168401</v>
      </c>
      <c r="E182" s="2">
        <v>74.822696667732004</v>
      </c>
      <c r="F182" s="2">
        <v>218.71499953505801</v>
      </c>
      <c r="G182" s="2">
        <v>143.16546956291299</v>
      </c>
      <c r="H182" s="2">
        <v>126.087276659195</v>
      </c>
      <c r="I182" s="2">
        <v>75.267044092788595</v>
      </c>
      <c r="J182" s="2">
        <v>306.42381747699</v>
      </c>
      <c r="K182" s="2">
        <v>98.782083088844601</v>
      </c>
      <c r="L182" s="2">
        <v>368.059147149171</v>
      </c>
      <c r="M182" s="2">
        <v>205.527580046888</v>
      </c>
      <c r="N182" s="2">
        <v>25.383195093451</v>
      </c>
      <c r="O182" s="2">
        <v>280.81261687818699</v>
      </c>
      <c r="P182" s="2">
        <v>340.19453186826303</v>
      </c>
      <c r="Q182" s="2">
        <v>82.158831079964301</v>
      </c>
      <c r="R182" s="2">
        <v>89.750430524358094</v>
      </c>
      <c r="S182" s="2">
        <v>153.05779603507401</v>
      </c>
      <c r="T182" s="2">
        <v>160.39926846070699</v>
      </c>
      <c r="U182" s="2">
        <v>154.31149700174799</v>
      </c>
      <c r="X182" s="3">
        <v>44092</v>
      </c>
      <c r="Y182">
        <v>107.91782910000001</v>
      </c>
      <c r="Z182">
        <v>200.35325850000001</v>
      </c>
      <c r="AA182">
        <v>148.2691399</v>
      </c>
      <c r="AB182">
        <v>72.635582850000006</v>
      </c>
      <c r="AC182">
        <v>218.39267889999999</v>
      </c>
      <c r="AD182">
        <v>144.6417265</v>
      </c>
      <c r="AE182">
        <v>122.01373390000001</v>
      </c>
      <c r="AF182">
        <v>73.04465184</v>
      </c>
      <c r="AG182">
        <v>307.34870710000001</v>
      </c>
      <c r="AH182">
        <v>98.307805299999998</v>
      </c>
      <c r="AI182">
        <v>361.57405999999997</v>
      </c>
      <c r="AJ182">
        <v>202.6797613</v>
      </c>
      <c r="AK182">
        <v>25.215047869999999</v>
      </c>
      <c r="AL182">
        <v>276.34380019999998</v>
      </c>
      <c r="AM182">
        <v>336.0702465</v>
      </c>
      <c r="AN182">
        <v>81.899224239999995</v>
      </c>
      <c r="AO182">
        <v>90.117571600000005</v>
      </c>
      <c r="AP182">
        <v>154.09564639999999</v>
      </c>
      <c r="AQ182">
        <v>159.60883240000001</v>
      </c>
      <c r="AR182">
        <v>152.68347940000001</v>
      </c>
      <c r="AT182" s="1"/>
      <c r="AU182" s="1">
        <v>44090</v>
      </c>
      <c r="AV182" s="2">
        <v>112.129997</v>
      </c>
      <c r="AW182" s="2">
        <v>205.050003</v>
      </c>
      <c r="AX182" s="2">
        <v>153.904999</v>
      </c>
      <c r="AY182" s="2">
        <v>75.604500000000002</v>
      </c>
      <c r="AZ182" s="2">
        <v>219.58999600000001</v>
      </c>
      <c r="BA182" s="2">
        <v>147.25332599999999</v>
      </c>
      <c r="BB182" s="2">
        <v>125.144997</v>
      </c>
      <c r="BC182" s="2">
        <v>76.044998000000007</v>
      </c>
      <c r="BD182" s="2">
        <v>306.51998900000001</v>
      </c>
      <c r="BE182" s="2">
        <v>99.699996999999996</v>
      </c>
      <c r="BF182" s="2">
        <v>367.040009</v>
      </c>
      <c r="BG182" s="2">
        <v>205.13000500000001</v>
      </c>
      <c r="BH182" s="2">
        <v>25.6</v>
      </c>
      <c r="BI182" s="2">
        <v>281.63000499999998</v>
      </c>
      <c r="BJ182" s="2">
        <v>341.85000600000001</v>
      </c>
      <c r="BK182" s="2">
        <v>81.650763999999995</v>
      </c>
      <c r="BL182" s="2">
        <v>89.779999000000004</v>
      </c>
      <c r="BM182" s="2">
        <v>150.96000699999999</v>
      </c>
      <c r="BN182" s="2">
        <v>159.86999499999999</v>
      </c>
      <c r="BO182" s="2">
        <v>151.11000100000001</v>
      </c>
    </row>
    <row r="183" spans="1:67" x14ac:dyDescent="0.35">
      <c r="A183" s="1">
        <v>44095</v>
      </c>
      <c r="B183" s="2">
        <v>106.72631168669</v>
      </c>
      <c r="C183" s="2">
        <v>200.91465641915801</v>
      </c>
      <c r="D183" s="2">
        <v>148.19621337247301</v>
      </c>
      <c r="E183" s="2">
        <v>72.535263180751301</v>
      </c>
      <c r="F183" s="2">
        <v>217.84936038660101</v>
      </c>
      <c r="G183" s="2">
        <v>147.987900359599</v>
      </c>
      <c r="H183" s="2">
        <v>121.878626975014</v>
      </c>
      <c r="I183" s="2">
        <v>72.917254683654207</v>
      </c>
      <c r="J183" s="2">
        <v>308.07667027354302</v>
      </c>
      <c r="K183" s="2">
        <v>98.572975550811506</v>
      </c>
      <c r="L183" s="2">
        <v>358.62794691605399</v>
      </c>
      <c r="M183" s="2">
        <v>203.29207847426801</v>
      </c>
      <c r="N183" s="2">
        <v>25.265427951208601</v>
      </c>
      <c r="O183" s="2">
        <v>274.79143650867098</v>
      </c>
      <c r="P183" s="2">
        <v>336.38732125983</v>
      </c>
      <c r="Q183" s="2">
        <v>81.516872131676706</v>
      </c>
      <c r="R183" s="2">
        <v>90.005841605816201</v>
      </c>
      <c r="S183" s="2">
        <v>153.627224035522</v>
      </c>
      <c r="T183" s="2">
        <v>158.842092720685</v>
      </c>
      <c r="U183" s="2">
        <v>152.02482621289801</v>
      </c>
      <c r="X183" s="3">
        <v>44095</v>
      </c>
      <c r="Y183">
        <v>109.59222920000001</v>
      </c>
      <c r="Z183">
        <v>202.35720939999999</v>
      </c>
      <c r="AA183">
        <v>148.00358130000001</v>
      </c>
      <c r="AB183">
        <v>71.52731679</v>
      </c>
      <c r="AC183">
        <v>213.43015500000001</v>
      </c>
      <c r="AD183">
        <v>149.3076164</v>
      </c>
      <c r="AE183">
        <v>124.78480450000001</v>
      </c>
      <c r="AF183">
        <v>71.576418680000003</v>
      </c>
      <c r="AG183">
        <v>299.63396660000001</v>
      </c>
      <c r="AH183">
        <v>95.623086209999997</v>
      </c>
      <c r="AI183">
        <v>353.97799989999999</v>
      </c>
      <c r="AJ183">
        <v>197.89861859999999</v>
      </c>
      <c r="AK183">
        <v>24.517239870000001</v>
      </c>
      <c r="AL183">
        <v>272.9906072</v>
      </c>
      <c r="AM183">
        <v>329.50947689999998</v>
      </c>
      <c r="AN183">
        <v>79.799162510000002</v>
      </c>
      <c r="AO183">
        <v>88.998653210000001</v>
      </c>
      <c r="AP183">
        <v>151.4842883</v>
      </c>
      <c r="AQ183">
        <v>160.8861938</v>
      </c>
      <c r="AR183">
        <v>146.6612279</v>
      </c>
      <c r="AT183" s="1"/>
      <c r="AU183" s="1">
        <v>44091</v>
      </c>
      <c r="AV183" s="2">
        <v>110.339996</v>
      </c>
      <c r="AW183" s="2">
        <v>202.91000399999999</v>
      </c>
      <c r="AX183" s="2">
        <v>150.43649300000001</v>
      </c>
      <c r="AY183" s="2">
        <v>74.351996999999997</v>
      </c>
      <c r="AZ183" s="2">
        <v>218.050003</v>
      </c>
      <c r="BA183" s="2">
        <v>141.143326</v>
      </c>
      <c r="BB183" s="2">
        <v>124.635002</v>
      </c>
      <c r="BC183" s="2">
        <v>74.776497000000006</v>
      </c>
      <c r="BD183" s="2">
        <v>304.98001099999999</v>
      </c>
      <c r="BE183" s="2">
        <v>98.559997999999993</v>
      </c>
      <c r="BF183" s="2">
        <v>365.92001299999998</v>
      </c>
      <c r="BG183" s="2">
        <v>205.270004</v>
      </c>
      <c r="BH183" s="2">
        <v>25.35</v>
      </c>
      <c r="BI183" s="2">
        <v>279.959991</v>
      </c>
      <c r="BJ183" s="2">
        <v>339.42999300000002</v>
      </c>
      <c r="BK183" s="2">
        <v>81.717560000000006</v>
      </c>
      <c r="BL183" s="2">
        <v>89.629997000000003</v>
      </c>
      <c r="BM183" s="2">
        <v>152.470001</v>
      </c>
      <c r="BN183" s="2">
        <v>159.75</v>
      </c>
      <c r="BO183" s="2">
        <v>153.86999499999999</v>
      </c>
    </row>
    <row r="184" spans="1:67" x14ac:dyDescent="0.35">
      <c r="A184" s="1">
        <v>44096</v>
      </c>
      <c r="B184" s="2">
        <v>109.505266823057</v>
      </c>
      <c r="C184" s="2">
        <v>203.32538708152501</v>
      </c>
      <c r="D184" s="2">
        <v>148.63943065996301</v>
      </c>
      <c r="E184" s="2">
        <v>71.730310805374302</v>
      </c>
      <c r="F184" s="2">
        <v>213.81910297397499</v>
      </c>
      <c r="G184" s="2">
        <v>151.81645510286901</v>
      </c>
      <c r="H184" s="2">
        <v>124.742137943931</v>
      </c>
      <c r="I184" s="2">
        <v>71.802706692863097</v>
      </c>
      <c r="J184" s="2">
        <v>300.70873058789999</v>
      </c>
      <c r="K184" s="2">
        <v>95.662074742159504</v>
      </c>
      <c r="L184" s="2">
        <v>351.77135118378402</v>
      </c>
      <c r="M184" s="2">
        <v>198.56655700730701</v>
      </c>
      <c r="N184" s="2">
        <v>24.568663063830801</v>
      </c>
      <c r="O184" s="2">
        <v>273.06196655064298</v>
      </c>
      <c r="P184" s="2">
        <v>329.426639275865</v>
      </c>
      <c r="Q184" s="2">
        <v>79.716853695075997</v>
      </c>
      <c r="R184" s="2">
        <v>89.010505543872696</v>
      </c>
      <c r="S184" s="2">
        <v>151.82193784849099</v>
      </c>
      <c r="T184" s="2">
        <v>161.59054222215099</v>
      </c>
      <c r="U184" s="2">
        <v>145.726643486017</v>
      </c>
      <c r="X184" s="3">
        <v>44096</v>
      </c>
      <c r="Y184">
        <v>111.58682039999999</v>
      </c>
      <c r="Z184">
        <v>206.90900310000001</v>
      </c>
      <c r="AA184">
        <v>155.48448780000001</v>
      </c>
      <c r="AB184">
        <v>72.844852779999997</v>
      </c>
      <c r="AC184">
        <v>214.17362929999999</v>
      </c>
      <c r="AD184">
        <v>147.35158200000001</v>
      </c>
      <c r="AE184">
        <v>126.34478660000001</v>
      </c>
      <c r="AF184">
        <v>73.221751420000004</v>
      </c>
      <c r="AG184">
        <v>294.89501569999999</v>
      </c>
      <c r="AH184">
        <v>94.368818869999998</v>
      </c>
      <c r="AI184">
        <v>359.89103249999999</v>
      </c>
      <c r="AJ184">
        <v>199.7884956</v>
      </c>
      <c r="AK184">
        <v>23.99602123</v>
      </c>
      <c r="AL184">
        <v>273.3799166</v>
      </c>
      <c r="AM184">
        <v>333.37701679999998</v>
      </c>
      <c r="AN184">
        <v>79.092291169999996</v>
      </c>
      <c r="AO184">
        <v>88.492963720000006</v>
      </c>
      <c r="AP184">
        <v>149.9685762</v>
      </c>
      <c r="AQ184">
        <v>161.86535069999999</v>
      </c>
      <c r="AR184">
        <v>146.8861216</v>
      </c>
      <c r="AT184" s="1"/>
      <c r="AU184" s="1">
        <v>44092</v>
      </c>
      <c r="AV184" s="2">
        <v>106.839996</v>
      </c>
      <c r="AW184" s="2">
        <v>200.38999899999999</v>
      </c>
      <c r="AX184" s="2">
        <v>147.745499</v>
      </c>
      <c r="AY184" s="2">
        <v>72.554496999999998</v>
      </c>
      <c r="AZ184" s="2">
        <v>218.21000699999999</v>
      </c>
      <c r="BA184" s="2">
        <v>147.383331</v>
      </c>
      <c r="BB184" s="2">
        <v>121.89250199999999</v>
      </c>
      <c r="BC184" s="2">
        <v>72.999495999999994</v>
      </c>
      <c r="BD184" s="2">
        <v>308.01998900000001</v>
      </c>
      <c r="BE184" s="2">
        <v>98.349997999999999</v>
      </c>
      <c r="BF184" s="2">
        <v>359.73001099999999</v>
      </c>
      <c r="BG184" s="2">
        <v>202.61000100000001</v>
      </c>
      <c r="BH184" s="2">
        <v>25.209999</v>
      </c>
      <c r="BI184" s="2">
        <v>275.19000199999999</v>
      </c>
      <c r="BJ184" s="2">
        <v>335.26001000000002</v>
      </c>
      <c r="BK184" s="2">
        <v>81.879767999999999</v>
      </c>
      <c r="BL184" s="2">
        <v>90.110000999999997</v>
      </c>
      <c r="BM184" s="2">
        <v>154.16999799999999</v>
      </c>
      <c r="BN184" s="2">
        <v>159.66000399999999</v>
      </c>
      <c r="BO184" s="2">
        <v>152.38999899999999</v>
      </c>
    </row>
    <row r="185" spans="1:67" x14ac:dyDescent="0.35">
      <c r="A185" s="1">
        <v>44097</v>
      </c>
      <c r="B185" s="2">
        <v>112.443146336841</v>
      </c>
      <c r="C185" s="2">
        <v>207.559944037218</v>
      </c>
      <c r="D185" s="2">
        <v>156.85154851512601</v>
      </c>
      <c r="E185" s="2">
        <v>73.000776786380499</v>
      </c>
      <c r="F185" s="2">
        <v>214.35848597138801</v>
      </c>
      <c r="G185" s="2">
        <v>141.53746683049599</v>
      </c>
      <c r="H185" s="2">
        <v>127.057426423026</v>
      </c>
      <c r="I185" s="2">
        <v>73.376785240579196</v>
      </c>
      <c r="J185" s="2">
        <v>294.73071311513701</v>
      </c>
      <c r="K185" s="2">
        <v>94.432447134993893</v>
      </c>
      <c r="L185" s="2">
        <v>360.51035292468498</v>
      </c>
      <c r="M185" s="2">
        <v>200.647601525613</v>
      </c>
      <c r="N185" s="2">
        <v>23.952594385325799</v>
      </c>
      <c r="O185" s="2">
        <v>272.95338010420397</v>
      </c>
      <c r="P185" s="2">
        <v>336.045145946741</v>
      </c>
      <c r="Q185" s="2">
        <v>79.041818629159195</v>
      </c>
      <c r="R185" s="2">
        <v>88.670085973525502</v>
      </c>
      <c r="S185" s="2">
        <v>149.748372006084</v>
      </c>
      <c r="T185" s="2">
        <v>162.62110230947101</v>
      </c>
      <c r="U185" s="2">
        <v>147.04440324976201</v>
      </c>
      <c r="X185" s="3">
        <v>44097</v>
      </c>
      <c r="Y185">
        <v>108.78426349999999</v>
      </c>
      <c r="Z185">
        <v>202.96001459999999</v>
      </c>
      <c r="AA185">
        <v>152.00808939999999</v>
      </c>
      <c r="AB185">
        <v>70.758824829999995</v>
      </c>
      <c r="AC185">
        <v>210.03531630000001</v>
      </c>
      <c r="AD185">
        <v>138.93301249999999</v>
      </c>
      <c r="AE185">
        <v>121.8995321</v>
      </c>
      <c r="AF185">
        <v>70.998233279999994</v>
      </c>
      <c r="AG185">
        <v>292.53112470000002</v>
      </c>
      <c r="AH185">
        <v>92.946150160000002</v>
      </c>
      <c r="AI185">
        <v>354.15620969999998</v>
      </c>
      <c r="AJ185">
        <v>195.82568710000001</v>
      </c>
      <c r="AK185">
        <v>23.309928639999999</v>
      </c>
      <c r="AL185">
        <v>267.98245400000002</v>
      </c>
      <c r="AM185">
        <v>327.93587250000002</v>
      </c>
      <c r="AN185">
        <v>78.866713020000006</v>
      </c>
      <c r="AO185">
        <v>87.034695150000005</v>
      </c>
      <c r="AP185">
        <v>149.7322078</v>
      </c>
      <c r="AQ185">
        <v>161.47225560000001</v>
      </c>
      <c r="AR185">
        <v>144.96723510000001</v>
      </c>
      <c r="AT185" s="1"/>
      <c r="AU185" s="1">
        <v>44095</v>
      </c>
      <c r="AV185" s="2">
        <v>110.08000199999999</v>
      </c>
      <c r="AW185" s="2">
        <v>202.53999300000001</v>
      </c>
      <c r="AX185" s="2">
        <v>148.02349899999999</v>
      </c>
      <c r="AY185" s="2">
        <v>71.507003999999995</v>
      </c>
      <c r="AZ185" s="2">
        <v>213.020004</v>
      </c>
      <c r="BA185" s="2">
        <v>149.796661</v>
      </c>
      <c r="BB185" s="2">
        <v>125.172501</v>
      </c>
      <c r="BC185" s="2">
        <v>71.557998999999995</v>
      </c>
      <c r="BD185" s="2">
        <v>299.19000199999999</v>
      </c>
      <c r="BE185" s="2">
        <v>95.309997999999993</v>
      </c>
      <c r="BF185" s="2">
        <v>351.790009</v>
      </c>
      <c r="BG185" s="2">
        <v>197.449997</v>
      </c>
      <c r="BH185" s="2">
        <v>24.469999000000001</v>
      </c>
      <c r="BI185" s="2">
        <v>272.35000600000001</v>
      </c>
      <c r="BJ185" s="2">
        <v>327.85000600000001</v>
      </c>
      <c r="BK185" s="2">
        <v>79.322517000000005</v>
      </c>
      <c r="BL185" s="2">
        <v>89.089995999999999</v>
      </c>
      <c r="BM185" s="2">
        <v>151.179993</v>
      </c>
      <c r="BN185" s="2">
        <v>161.05999800000001</v>
      </c>
      <c r="BO185" s="2">
        <v>145.33000200000001</v>
      </c>
    </row>
    <row r="186" spans="1:67" x14ac:dyDescent="0.35">
      <c r="A186" s="1">
        <v>44098</v>
      </c>
      <c r="B186" s="2">
        <v>107.735954438403</v>
      </c>
      <c r="C186" s="2">
        <v>201.02531461418999</v>
      </c>
      <c r="D186" s="2">
        <v>150.023926554794</v>
      </c>
      <c r="E186" s="2">
        <v>70.748294744234101</v>
      </c>
      <c r="F186" s="2">
        <v>210.150797359135</v>
      </c>
      <c r="G186" s="2">
        <v>127.57970856335101</v>
      </c>
      <c r="H186" s="2">
        <v>121.729712157794</v>
      </c>
      <c r="I186" s="2">
        <v>70.920826054918194</v>
      </c>
      <c r="J186" s="2">
        <v>292.43910179926098</v>
      </c>
      <c r="K186" s="2">
        <v>92.860488321215698</v>
      </c>
      <c r="L186" s="2">
        <v>352.31579569131799</v>
      </c>
      <c r="M186" s="2">
        <v>196.580210599781</v>
      </c>
      <c r="N186" s="2">
        <v>23.2242074809913</v>
      </c>
      <c r="O186" s="2">
        <v>267.62640188514098</v>
      </c>
      <c r="P186" s="2">
        <v>326.11416822811401</v>
      </c>
      <c r="Q186" s="2">
        <v>78.826470108725999</v>
      </c>
      <c r="R186" s="2">
        <v>87.090543335929993</v>
      </c>
      <c r="S186" s="2">
        <v>150.09349382629799</v>
      </c>
      <c r="T186" s="2">
        <v>161.57311097616699</v>
      </c>
      <c r="U186" s="2">
        <v>144.47878395071899</v>
      </c>
      <c r="X186" s="3">
        <v>44098</v>
      </c>
      <c r="Y186">
        <v>108.0750019</v>
      </c>
      <c r="Z186">
        <v>202.99185600000001</v>
      </c>
      <c r="AA186">
        <v>150.8645947</v>
      </c>
      <c r="AB186">
        <v>71.112792850000005</v>
      </c>
      <c r="AC186">
        <v>208.92857470000001</v>
      </c>
      <c r="AD186">
        <v>128.76148979999999</v>
      </c>
      <c r="AE186">
        <v>123.2620354</v>
      </c>
      <c r="AF186">
        <v>71.410554959999999</v>
      </c>
      <c r="AG186">
        <v>292.69649049999998</v>
      </c>
      <c r="AH186">
        <v>92.603408349999995</v>
      </c>
      <c r="AI186">
        <v>352.7459743</v>
      </c>
      <c r="AJ186">
        <v>195.5156404</v>
      </c>
      <c r="AK186">
        <v>23.350732870000002</v>
      </c>
      <c r="AL186">
        <v>265.88038239999997</v>
      </c>
      <c r="AM186">
        <v>327.65599470000001</v>
      </c>
      <c r="AN186">
        <v>79.27992544</v>
      </c>
      <c r="AO186">
        <v>85.812036770000006</v>
      </c>
      <c r="AP186">
        <v>148.85051429999999</v>
      </c>
      <c r="AQ186">
        <v>160.45472810000001</v>
      </c>
      <c r="AR186">
        <v>145.152773</v>
      </c>
      <c r="AT186" s="1"/>
      <c r="AU186" s="1">
        <v>44096</v>
      </c>
      <c r="AV186" s="2">
        <v>111.80999799999999</v>
      </c>
      <c r="AW186" s="2">
        <v>207.41999799999999</v>
      </c>
      <c r="AX186" s="2">
        <v>156.44949299999999</v>
      </c>
      <c r="AY186" s="2">
        <v>72.990996999999993</v>
      </c>
      <c r="AZ186" s="2">
        <v>214.16000399999999</v>
      </c>
      <c r="BA186" s="2">
        <v>141.41000399999999</v>
      </c>
      <c r="BB186" s="2">
        <v>126.37750200000001</v>
      </c>
      <c r="BC186" s="2">
        <v>73.273003000000003</v>
      </c>
      <c r="BD186" s="2">
        <v>294.26001000000002</v>
      </c>
      <c r="BE186" s="2">
        <v>94.269997000000004</v>
      </c>
      <c r="BF186" s="2">
        <v>361.58999599999999</v>
      </c>
      <c r="BG186" s="2">
        <v>200.55999800000001</v>
      </c>
      <c r="BH186" s="2">
        <v>23.940000999999999</v>
      </c>
      <c r="BI186" s="2">
        <v>273.30999800000001</v>
      </c>
      <c r="BJ186" s="2">
        <v>335.30999800000001</v>
      </c>
      <c r="BK186" s="2">
        <v>79.141220000000004</v>
      </c>
      <c r="BL186" s="2">
        <v>88.599997999999999</v>
      </c>
      <c r="BM186" s="2">
        <v>149.86000100000001</v>
      </c>
      <c r="BN186" s="2">
        <v>161.88999899999999</v>
      </c>
      <c r="BO186" s="2">
        <v>147.14999399999999</v>
      </c>
    </row>
    <row r="187" spans="1:67" x14ac:dyDescent="0.35">
      <c r="A187" s="1">
        <v>44099</v>
      </c>
      <c r="B187" s="2">
        <v>107.92341438490099</v>
      </c>
      <c r="C187" s="2">
        <v>203.03600011702</v>
      </c>
      <c r="D187" s="2">
        <v>151.048341922943</v>
      </c>
      <c r="E187" s="2">
        <v>71.316362879570903</v>
      </c>
      <c r="F187" s="2">
        <v>209.327662837204</v>
      </c>
      <c r="G187" s="2">
        <v>129.576499018655</v>
      </c>
      <c r="H187" s="2">
        <v>124.214307892199</v>
      </c>
      <c r="I187" s="2">
        <v>71.788407158984</v>
      </c>
      <c r="J187" s="2">
        <v>294.50447144483297</v>
      </c>
      <c r="K187" s="2">
        <v>93.006197844890394</v>
      </c>
      <c r="L187" s="2">
        <v>352.469108258527</v>
      </c>
      <c r="M187" s="2">
        <v>196.01713051768499</v>
      </c>
      <c r="N187" s="2">
        <v>23.413221883543699</v>
      </c>
      <c r="O187" s="2">
        <v>265.38579534490498</v>
      </c>
      <c r="P187" s="2">
        <v>329.24089443966398</v>
      </c>
      <c r="Q187" s="2">
        <v>79.578520392302593</v>
      </c>
      <c r="R187" s="2">
        <v>85.990467367358207</v>
      </c>
      <c r="S187" s="2">
        <v>149.22678689637601</v>
      </c>
      <c r="T187" s="2">
        <v>161.202274435898</v>
      </c>
      <c r="U187" s="2">
        <v>145.62638438082701</v>
      </c>
      <c r="X187" s="3">
        <v>44099</v>
      </c>
      <c r="Y187">
        <v>111.47305179999999</v>
      </c>
      <c r="Z187">
        <v>207.3953309</v>
      </c>
      <c r="AA187">
        <v>154.12731350000001</v>
      </c>
      <c r="AB187">
        <v>71.887572359999993</v>
      </c>
      <c r="AC187">
        <v>210.26298410000001</v>
      </c>
      <c r="AD187">
        <v>132.7939236</v>
      </c>
      <c r="AE187">
        <v>127.85125499999999</v>
      </c>
      <c r="AF187">
        <v>72.210212979999994</v>
      </c>
      <c r="AG187">
        <v>300.4009648</v>
      </c>
      <c r="AH187">
        <v>93.497603499999997</v>
      </c>
      <c r="AI187">
        <v>356.32298500000002</v>
      </c>
      <c r="AJ187">
        <v>196.82961209999999</v>
      </c>
      <c r="AK187">
        <v>23.482062200000001</v>
      </c>
      <c r="AL187">
        <v>268.10339520000002</v>
      </c>
      <c r="AM187">
        <v>331.23022500000002</v>
      </c>
      <c r="AN187">
        <v>79.105281520000005</v>
      </c>
      <c r="AO187">
        <v>86.264591580000001</v>
      </c>
      <c r="AP187">
        <v>150.1788195</v>
      </c>
      <c r="AQ187">
        <v>165.2527245</v>
      </c>
      <c r="AR187">
        <v>145.9206634</v>
      </c>
      <c r="AT187" s="1"/>
      <c r="AU187" s="1">
        <v>44097</v>
      </c>
      <c r="AV187" s="2">
        <v>107.120003</v>
      </c>
      <c r="AW187" s="2">
        <v>200.58999600000001</v>
      </c>
      <c r="AX187" s="2">
        <v>149.99299600000001</v>
      </c>
      <c r="AY187" s="2">
        <v>70.469498000000002</v>
      </c>
      <c r="AZ187" s="2">
        <v>209.61000100000001</v>
      </c>
      <c r="BA187" s="2">
        <v>126.78666699999999</v>
      </c>
      <c r="BB187" s="2">
        <v>121.237503</v>
      </c>
      <c r="BC187" s="2">
        <v>70.760497999999998</v>
      </c>
      <c r="BD187" s="2">
        <v>292.14001500000001</v>
      </c>
      <c r="BE187" s="2">
        <v>92.739998</v>
      </c>
      <c r="BF187" s="2">
        <v>351.58999599999999</v>
      </c>
      <c r="BG187" s="2">
        <v>195.36999499999999</v>
      </c>
      <c r="BH187" s="2">
        <v>23.26</v>
      </c>
      <c r="BI187" s="2">
        <v>266.54998799999998</v>
      </c>
      <c r="BJ187" s="2">
        <v>324.52999899999998</v>
      </c>
      <c r="BK187" s="2">
        <v>78.845421000000002</v>
      </c>
      <c r="BL187" s="2">
        <v>87.139999000000003</v>
      </c>
      <c r="BM187" s="2">
        <v>149.80999800000001</v>
      </c>
      <c r="BN187" s="2">
        <v>161.550003</v>
      </c>
      <c r="BO187" s="2">
        <v>144.38000500000001</v>
      </c>
    </row>
    <row r="188" spans="1:67" x14ac:dyDescent="0.35">
      <c r="A188" s="1">
        <v>44102</v>
      </c>
      <c r="B188" s="2">
        <v>112.12445934350001</v>
      </c>
      <c r="C188" s="2">
        <v>206.94642222288701</v>
      </c>
      <c r="D188" s="2">
        <v>154.68089764528699</v>
      </c>
      <c r="E188" s="2">
        <v>71.902933794906502</v>
      </c>
      <c r="F188" s="2">
        <v>210.025460921242</v>
      </c>
      <c r="G188" s="2">
        <v>137.117770312207</v>
      </c>
      <c r="H188" s="2">
        <v>128.521095119991</v>
      </c>
      <c r="I188" s="2">
        <v>72.215081959883506</v>
      </c>
      <c r="J188" s="2">
        <v>302.05295393341697</v>
      </c>
      <c r="K188" s="2">
        <v>93.458010967110198</v>
      </c>
      <c r="L188" s="2">
        <v>355.62055509005899</v>
      </c>
      <c r="M188" s="2">
        <v>197.53529450317899</v>
      </c>
      <c r="N188" s="2">
        <v>23.573282653904599</v>
      </c>
      <c r="O188" s="2">
        <v>268.86544141045601</v>
      </c>
      <c r="P188" s="2">
        <v>332.44075921163198</v>
      </c>
      <c r="Q188" s="2">
        <v>78.954389008605304</v>
      </c>
      <c r="R188" s="2">
        <v>86.076720040134404</v>
      </c>
      <c r="S188" s="2">
        <v>150.02835753320201</v>
      </c>
      <c r="T188" s="2">
        <v>165.35690143137001</v>
      </c>
      <c r="U188" s="2">
        <v>145.202455521833</v>
      </c>
      <c r="X188" s="3">
        <v>44102</v>
      </c>
      <c r="Y188">
        <v>114.6082785</v>
      </c>
      <c r="Z188">
        <v>209.34340270000001</v>
      </c>
      <c r="AA188">
        <v>158.0476577</v>
      </c>
      <c r="AB188">
        <v>72.827818859999994</v>
      </c>
      <c r="AC188">
        <v>213.0532077</v>
      </c>
      <c r="AD188">
        <v>138.95189500000001</v>
      </c>
      <c r="AE188">
        <v>130.23222960000001</v>
      </c>
      <c r="AF188">
        <v>73.170822939999994</v>
      </c>
      <c r="AG188">
        <v>303.23374810000001</v>
      </c>
      <c r="AH188">
        <v>95.975144999999998</v>
      </c>
      <c r="AI188">
        <v>365.57269239999999</v>
      </c>
      <c r="AJ188">
        <v>199.55872339999999</v>
      </c>
      <c r="AK188">
        <v>24.006948869999999</v>
      </c>
      <c r="AL188">
        <v>271.76047</v>
      </c>
      <c r="AM188">
        <v>336.92468200000002</v>
      </c>
      <c r="AN188">
        <v>78.907609550000004</v>
      </c>
      <c r="AO188">
        <v>87.113565469999998</v>
      </c>
      <c r="AP188">
        <v>148.34767909999999</v>
      </c>
      <c r="AQ188">
        <v>168.54570810000001</v>
      </c>
      <c r="AR188">
        <v>147.42865</v>
      </c>
      <c r="AT188" s="1"/>
      <c r="AU188" s="1">
        <v>44098</v>
      </c>
      <c r="AV188" s="2">
        <v>108.220001</v>
      </c>
      <c r="AW188" s="2">
        <v>203.19000199999999</v>
      </c>
      <c r="AX188" s="2">
        <v>150.98950199999999</v>
      </c>
      <c r="AY188" s="2">
        <v>71.142998000000006</v>
      </c>
      <c r="AZ188" s="2">
        <v>208.720001</v>
      </c>
      <c r="BA188" s="2">
        <v>129.26333600000001</v>
      </c>
      <c r="BB188" s="2">
        <v>123.480003</v>
      </c>
      <c r="BC188" s="2">
        <v>71.414496999999997</v>
      </c>
      <c r="BD188" s="2">
        <v>292.66000400000001</v>
      </c>
      <c r="BE188" s="2">
        <v>92.660004000000001</v>
      </c>
      <c r="BF188" s="2">
        <v>352.51998900000001</v>
      </c>
      <c r="BG188" s="2">
        <v>195.520004</v>
      </c>
      <c r="BH188" s="2">
        <v>23.34</v>
      </c>
      <c r="BI188" s="2">
        <v>265.70001200000002</v>
      </c>
      <c r="BJ188" s="2">
        <v>328.209991</v>
      </c>
      <c r="BK188" s="2">
        <v>79.341605999999999</v>
      </c>
      <c r="BL188" s="2">
        <v>85.910004000000001</v>
      </c>
      <c r="BM188" s="2">
        <v>148.80999800000001</v>
      </c>
      <c r="BN188" s="2">
        <v>160.41000399999999</v>
      </c>
      <c r="BO188" s="2">
        <v>145.13999899999999</v>
      </c>
    </row>
    <row r="189" spans="1:67" x14ac:dyDescent="0.35">
      <c r="A189" s="1">
        <v>44103</v>
      </c>
      <c r="B189" s="2">
        <v>115.796046369465</v>
      </c>
      <c r="C189" s="2">
        <v>209.63450874809701</v>
      </c>
      <c r="D189" s="2">
        <v>158.75739850069601</v>
      </c>
      <c r="E189" s="2">
        <v>73.131391179663296</v>
      </c>
      <c r="F189" s="2">
        <v>213.813565222704</v>
      </c>
      <c r="G189" s="2">
        <v>140.808910973612</v>
      </c>
      <c r="H189" s="2">
        <v>130.78513894563599</v>
      </c>
      <c r="I189" s="2">
        <v>73.453716875543506</v>
      </c>
      <c r="J189" s="2">
        <v>306.17313872164101</v>
      </c>
      <c r="K189" s="2">
        <v>96.272036351144905</v>
      </c>
      <c r="L189" s="2">
        <v>367.08622429235902</v>
      </c>
      <c r="M189" s="2">
        <v>200.298664460124</v>
      </c>
      <c r="N189" s="2">
        <v>24.131833355885199</v>
      </c>
      <c r="O189" s="2">
        <v>272.99806428569099</v>
      </c>
      <c r="P189" s="2">
        <v>338.620612683633</v>
      </c>
      <c r="Q189" s="2">
        <v>79.481047014360996</v>
      </c>
      <c r="R189" s="2">
        <v>87.3796154603058</v>
      </c>
      <c r="S189" s="2">
        <v>148.789899835228</v>
      </c>
      <c r="T189" s="2">
        <v>169.03779684320401</v>
      </c>
      <c r="U189" s="2">
        <v>147.55547782638399</v>
      </c>
      <c r="X189" s="3">
        <v>44103</v>
      </c>
      <c r="Y189">
        <v>114.3483943</v>
      </c>
      <c r="Z189">
        <v>207.2268693</v>
      </c>
      <c r="AA189">
        <v>157.4806433</v>
      </c>
      <c r="AB189">
        <v>73.348674919999993</v>
      </c>
      <c r="AC189">
        <v>210.76756889999999</v>
      </c>
      <c r="AD189">
        <v>139.82952689999999</v>
      </c>
      <c r="AE189">
        <v>132.091611</v>
      </c>
      <c r="AF189">
        <v>73.552171599999994</v>
      </c>
      <c r="AG189">
        <v>304.11175850000001</v>
      </c>
      <c r="AH189">
        <v>95.381107080000007</v>
      </c>
      <c r="AI189">
        <v>365.05635439999998</v>
      </c>
      <c r="AJ189">
        <v>199.42771049999999</v>
      </c>
      <c r="AK189">
        <v>23.800441079999999</v>
      </c>
      <c r="AL189">
        <v>272.1800786</v>
      </c>
      <c r="AM189">
        <v>336.7000372</v>
      </c>
      <c r="AN189">
        <v>78.265113510000006</v>
      </c>
      <c r="AO189">
        <v>86.767887619999996</v>
      </c>
      <c r="AP189">
        <v>146.46890379999999</v>
      </c>
      <c r="AQ189">
        <v>168.42558500000001</v>
      </c>
      <c r="AR189">
        <v>147.4533189</v>
      </c>
      <c r="AT189" s="1"/>
      <c r="AU189" s="1">
        <v>44099</v>
      </c>
      <c r="AV189" s="2">
        <v>112.279999</v>
      </c>
      <c r="AW189" s="2">
        <v>207.820007</v>
      </c>
      <c r="AX189" s="2">
        <v>154.75649999999999</v>
      </c>
      <c r="AY189" s="2">
        <v>71.953002999999995</v>
      </c>
      <c r="AZ189" s="2">
        <v>210.449997</v>
      </c>
      <c r="BA189" s="2">
        <v>135.779999</v>
      </c>
      <c r="BB189" s="2">
        <v>128.737503</v>
      </c>
      <c r="BC189" s="2">
        <v>72.248001000000002</v>
      </c>
      <c r="BD189" s="2">
        <v>302.5</v>
      </c>
      <c r="BE189" s="2">
        <v>93.470000999999996</v>
      </c>
      <c r="BF189" s="2">
        <v>356.79998799999998</v>
      </c>
      <c r="BG189" s="2">
        <v>197.25</v>
      </c>
      <c r="BH189" s="2">
        <v>23.49</v>
      </c>
      <c r="BI189" s="2">
        <v>268.54998799999998</v>
      </c>
      <c r="BJ189" s="2">
        <v>331.77999899999998</v>
      </c>
      <c r="BK189" s="2">
        <v>79.131675999999999</v>
      </c>
      <c r="BL189" s="2">
        <v>86.230002999999996</v>
      </c>
      <c r="BM189" s="2">
        <v>150.259995</v>
      </c>
      <c r="BN189" s="2">
        <v>166.11999499999999</v>
      </c>
      <c r="BO189" s="2">
        <v>145.91000399999999</v>
      </c>
    </row>
    <row r="190" spans="1:67" x14ac:dyDescent="0.35">
      <c r="A190" s="1">
        <v>44104</v>
      </c>
      <c r="B190" s="2">
        <v>113.486155828072</v>
      </c>
      <c r="C190" s="2">
        <v>206.306026180331</v>
      </c>
      <c r="D190" s="2">
        <v>157.23374785705701</v>
      </c>
      <c r="E190" s="2">
        <v>73.234504352339997</v>
      </c>
      <c r="F190" s="2">
        <v>210.55197198000101</v>
      </c>
      <c r="G190" s="2">
        <v>140.910471983853</v>
      </c>
      <c r="H190" s="2">
        <v>132.76678937804999</v>
      </c>
      <c r="I190" s="2">
        <v>73.383253313502095</v>
      </c>
      <c r="J190" s="2">
        <v>303.75412179476598</v>
      </c>
      <c r="K190" s="2">
        <v>95.532690060523606</v>
      </c>
      <c r="L190" s="2">
        <v>364.38300794775199</v>
      </c>
      <c r="M190" s="2">
        <v>199.84525472652601</v>
      </c>
      <c r="N190" s="2">
        <v>23.6942293740154</v>
      </c>
      <c r="O190" s="2">
        <v>272.13050874368002</v>
      </c>
      <c r="P190" s="2">
        <v>336.85443368119701</v>
      </c>
      <c r="Q190" s="2">
        <v>77.917280607748694</v>
      </c>
      <c r="R190" s="2">
        <v>86.919613936260106</v>
      </c>
      <c r="S190" s="2">
        <v>146.172511856878</v>
      </c>
      <c r="T190" s="2">
        <v>168.57006180860299</v>
      </c>
      <c r="U190" s="2">
        <v>147.17092136707501</v>
      </c>
      <c r="X190" s="3">
        <v>44104</v>
      </c>
      <c r="Y190">
        <v>115.5879494</v>
      </c>
      <c r="Z190">
        <v>210.13293429999999</v>
      </c>
      <c r="AA190">
        <v>157.42623459999999</v>
      </c>
      <c r="AB190">
        <v>73.20295222</v>
      </c>
      <c r="AC190">
        <v>212.56960860000001</v>
      </c>
      <c r="AD190">
        <v>142.27025510000001</v>
      </c>
      <c r="AE190">
        <v>134.95831459999999</v>
      </c>
      <c r="AF190">
        <v>73.481404069999996</v>
      </c>
      <c r="AG190">
        <v>310.16158530000001</v>
      </c>
      <c r="AH190">
        <v>96.276474590000007</v>
      </c>
      <c r="AI190">
        <v>364.51065030000001</v>
      </c>
      <c r="AJ190">
        <v>199.95799539999999</v>
      </c>
      <c r="AK190">
        <v>24.056001429999998</v>
      </c>
      <c r="AL190">
        <v>276.8844115</v>
      </c>
      <c r="AM190">
        <v>337.826255</v>
      </c>
      <c r="AN190">
        <v>78.992938039999999</v>
      </c>
      <c r="AO190">
        <v>87.549276660000004</v>
      </c>
      <c r="AP190">
        <v>147.94749759999999</v>
      </c>
      <c r="AQ190">
        <v>166.78130730000001</v>
      </c>
      <c r="AR190">
        <v>148.90652800000001</v>
      </c>
      <c r="AT190" s="1"/>
      <c r="AU190" s="1">
        <v>44102</v>
      </c>
      <c r="AV190" s="2">
        <v>114.959999</v>
      </c>
      <c r="AW190" s="2">
        <v>209.44000199999999</v>
      </c>
      <c r="AX190" s="2">
        <v>158.70249899999999</v>
      </c>
      <c r="AY190" s="2">
        <v>72.932998999999995</v>
      </c>
      <c r="AZ190" s="2">
        <v>213.53999300000001</v>
      </c>
      <c r="BA190" s="2">
        <v>140.39999399999999</v>
      </c>
      <c r="BB190" s="2">
        <v>130.35000600000001</v>
      </c>
      <c r="BC190" s="2">
        <v>73.225998000000004</v>
      </c>
      <c r="BD190" s="2">
        <v>303.23001099999999</v>
      </c>
      <c r="BE190" s="2">
        <v>96.160004000000001</v>
      </c>
      <c r="BF190" s="2">
        <v>367.29998799999998</v>
      </c>
      <c r="BG190" s="2">
        <v>200.320007</v>
      </c>
      <c r="BH190" s="2">
        <v>24.09</v>
      </c>
      <c r="BI190" s="2">
        <v>272.32998700000002</v>
      </c>
      <c r="BJ190" s="2">
        <v>338.39001500000001</v>
      </c>
      <c r="BK190" s="2">
        <v>78.969466999999995</v>
      </c>
      <c r="BL190" s="2">
        <v>87.279999000000004</v>
      </c>
      <c r="BM190" s="2">
        <v>148.10000600000001</v>
      </c>
      <c r="BN190" s="2">
        <v>168.89999399999999</v>
      </c>
      <c r="BO190" s="2">
        <v>147.679993</v>
      </c>
    </row>
    <row r="191" spans="1:67" x14ac:dyDescent="0.35">
      <c r="A191" s="1">
        <v>44105</v>
      </c>
      <c r="B191" s="2">
        <v>116.077274757635</v>
      </c>
      <c r="C191" s="2">
        <v>210.19119651256401</v>
      </c>
      <c r="D191" s="2">
        <v>157.781167759792</v>
      </c>
      <c r="E191" s="2">
        <v>73.749221165608105</v>
      </c>
      <c r="F191" s="2">
        <v>212.97225208315001</v>
      </c>
      <c r="G191" s="2">
        <v>143.56927050130099</v>
      </c>
      <c r="H191" s="2">
        <v>136.160826851612</v>
      </c>
      <c r="I191" s="2">
        <v>73.940213468796898</v>
      </c>
      <c r="J191" s="2">
        <v>312.31837546673398</v>
      </c>
      <c r="K191" s="2">
        <v>96.311388650954896</v>
      </c>
      <c r="L191" s="2">
        <v>364.75350501745203</v>
      </c>
      <c r="M191" s="2">
        <v>200.174238431362</v>
      </c>
      <c r="N191" s="2">
        <v>23.972624609970499</v>
      </c>
      <c r="O191" s="2">
        <v>278.16111753547</v>
      </c>
      <c r="P191" s="2">
        <v>338.73486232859301</v>
      </c>
      <c r="Q191" s="2">
        <v>79.432093317671502</v>
      </c>
      <c r="R191" s="2">
        <v>87.672926937788802</v>
      </c>
      <c r="S191" s="2">
        <v>148.30202184408901</v>
      </c>
      <c r="T191" s="2">
        <v>165.73745532752901</v>
      </c>
      <c r="U191" s="2">
        <v>149.708038850094</v>
      </c>
      <c r="X191" s="3">
        <v>44105</v>
      </c>
      <c r="Y191">
        <v>116.6610048</v>
      </c>
      <c r="Z191">
        <v>212.28022189999999</v>
      </c>
      <c r="AA191">
        <v>160.4557475</v>
      </c>
      <c r="AB191">
        <v>74.26463004</v>
      </c>
      <c r="AC191">
        <v>212.23306830000001</v>
      </c>
      <c r="AD191">
        <v>146.51897969999999</v>
      </c>
      <c r="AE191">
        <v>136.1967989</v>
      </c>
      <c r="AF191">
        <v>74.445431189999994</v>
      </c>
      <c r="AG191">
        <v>312.91817759999998</v>
      </c>
      <c r="AH191">
        <v>97.011820610000001</v>
      </c>
      <c r="AI191">
        <v>368.12300299999998</v>
      </c>
      <c r="AJ191">
        <v>202.50888739999999</v>
      </c>
      <c r="AK191">
        <v>24.094134740000001</v>
      </c>
      <c r="AL191">
        <v>277.73394789999998</v>
      </c>
      <c r="AM191">
        <v>342.5166342</v>
      </c>
      <c r="AN191">
        <v>78.124517929999996</v>
      </c>
      <c r="AO191">
        <v>87.026963649999999</v>
      </c>
      <c r="AP191">
        <v>144.64357699999999</v>
      </c>
      <c r="AQ191">
        <v>167.56892909999999</v>
      </c>
      <c r="AR191">
        <v>147.22767150000001</v>
      </c>
      <c r="AT191" s="1"/>
      <c r="AU191" s="1">
        <v>44103</v>
      </c>
      <c r="AV191" s="2">
        <v>114.089996</v>
      </c>
      <c r="AW191" s="2">
        <v>207.259995</v>
      </c>
      <c r="AX191" s="2">
        <v>157.24400299999999</v>
      </c>
      <c r="AY191" s="2">
        <v>73.301002999999994</v>
      </c>
      <c r="AZ191" s="2">
        <v>210.44000199999999</v>
      </c>
      <c r="BA191" s="2">
        <v>139.69000199999999</v>
      </c>
      <c r="BB191" s="2">
        <v>132.257507</v>
      </c>
      <c r="BC191" s="2">
        <v>73.466498999999999</v>
      </c>
      <c r="BD191" s="2">
        <v>304.14999399999999</v>
      </c>
      <c r="BE191" s="2">
        <v>95.349997999999999</v>
      </c>
      <c r="BF191" s="2">
        <v>364.26001000000002</v>
      </c>
      <c r="BG191" s="2">
        <v>199.44000199999999</v>
      </c>
      <c r="BH191" s="2">
        <v>23.77</v>
      </c>
      <c r="BI191" s="2">
        <v>272.10998499999999</v>
      </c>
      <c r="BJ191" s="2">
        <v>336.23001099999999</v>
      </c>
      <c r="BK191" s="2">
        <v>78.148857000000007</v>
      </c>
      <c r="BL191" s="2">
        <v>86.889999000000003</v>
      </c>
      <c r="BM191" s="2">
        <v>146.259995</v>
      </c>
      <c r="BN191" s="2">
        <v>168.5</v>
      </c>
      <c r="BO191" s="2">
        <v>147.41000399999999</v>
      </c>
    </row>
    <row r="192" spans="1:67" x14ac:dyDescent="0.35">
      <c r="A192" s="1">
        <v>44106</v>
      </c>
      <c r="B192" s="2">
        <v>117.31791468838701</v>
      </c>
      <c r="C192" s="2">
        <v>211.86366807540099</v>
      </c>
      <c r="D192" s="2">
        <v>161.459317480137</v>
      </c>
      <c r="E192" s="2">
        <v>74.012200582178494</v>
      </c>
      <c r="F192" s="2">
        <v>211.382263357282</v>
      </c>
      <c r="G192" s="2">
        <v>150.86928285351101</v>
      </c>
      <c r="H192" s="2">
        <v>136.27163574079901</v>
      </c>
      <c r="I192" s="2">
        <v>74.155416791759293</v>
      </c>
      <c r="J192" s="2">
        <v>314.33033201562301</v>
      </c>
      <c r="K192" s="2">
        <v>96.619458120291696</v>
      </c>
      <c r="L192" s="2">
        <v>366.81295126583001</v>
      </c>
      <c r="M192" s="2">
        <v>203.16640391348099</v>
      </c>
      <c r="N192" s="2">
        <v>23.979973765484601</v>
      </c>
      <c r="O192" s="2">
        <v>277.75505143220403</v>
      </c>
      <c r="P192" s="2">
        <v>343.63368603412903</v>
      </c>
      <c r="Q192" s="2">
        <v>77.780874839167495</v>
      </c>
      <c r="R192" s="2">
        <v>87.015928107808904</v>
      </c>
      <c r="S192" s="2">
        <v>144.83007029024901</v>
      </c>
      <c r="T192" s="2">
        <v>167.40767807214101</v>
      </c>
      <c r="U192" s="2">
        <v>146.54889160406901</v>
      </c>
      <c r="X192" s="3">
        <v>44106</v>
      </c>
      <c r="Y192">
        <v>114.2159796</v>
      </c>
      <c r="Z192">
        <v>208.08143129999999</v>
      </c>
      <c r="AA192">
        <v>157.4727508</v>
      </c>
      <c r="AB192">
        <v>72.834769840000007</v>
      </c>
      <c r="AC192">
        <v>211.37796800000001</v>
      </c>
      <c r="AD192">
        <v>146.92185309999999</v>
      </c>
      <c r="AE192">
        <v>131.43153390000001</v>
      </c>
      <c r="AF192">
        <v>72.94642254</v>
      </c>
      <c r="AG192">
        <v>312.20196850000002</v>
      </c>
      <c r="AH192">
        <v>97.896476789999994</v>
      </c>
      <c r="AI192">
        <v>359.54914380000002</v>
      </c>
      <c r="AJ192">
        <v>201.49671319999999</v>
      </c>
      <c r="AK192">
        <v>24.213764909999998</v>
      </c>
      <c r="AL192">
        <v>279.13424479999998</v>
      </c>
      <c r="AM192">
        <v>339.6927359</v>
      </c>
      <c r="AN192">
        <v>77.209119000000001</v>
      </c>
      <c r="AO192">
        <v>86.028660720000005</v>
      </c>
      <c r="AP192">
        <v>145.20467260000001</v>
      </c>
      <c r="AQ192">
        <v>166.9473103</v>
      </c>
      <c r="AR192">
        <v>149.3438937</v>
      </c>
      <c r="AT192" s="1"/>
      <c r="AU192" s="1">
        <v>44104</v>
      </c>
      <c r="AV192" s="2">
        <v>115.80999799999999</v>
      </c>
      <c r="AW192" s="2">
        <v>210.33000200000001</v>
      </c>
      <c r="AX192" s="2">
        <v>157.43649300000001</v>
      </c>
      <c r="AY192" s="2">
        <v>73.279999000000004</v>
      </c>
      <c r="AZ192" s="2">
        <v>212.94000199999999</v>
      </c>
      <c r="BA192" s="2">
        <v>143.00332599999999</v>
      </c>
      <c r="BB192" s="2">
        <v>135.304993</v>
      </c>
      <c r="BC192" s="2">
        <v>73.480002999999996</v>
      </c>
      <c r="BD192" s="2">
        <v>311.76998900000001</v>
      </c>
      <c r="BE192" s="2">
        <v>96.269997000000004</v>
      </c>
      <c r="BF192" s="2">
        <v>364.32000699999998</v>
      </c>
      <c r="BG192" s="2">
        <v>199.970001</v>
      </c>
      <c r="BH192" s="2">
        <v>24.09</v>
      </c>
      <c r="BI192" s="2">
        <v>277.709991</v>
      </c>
      <c r="BJ192" s="2">
        <v>338.17001299999998</v>
      </c>
      <c r="BK192" s="2">
        <v>79.150763999999995</v>
      </c>
      <c r="BL192" s="2">
        <v>87.589995999999999</v>
      </c>
      <c r="BM192" s="2">
        <v>148.020004</v>
      </c>
      <c r="BN192" s="2">
        <v>166.63000500000001</v>
      </c>
      <c r="BO192" s="2">
        <v>149.14999399999999</v>
      </c>
    </row>
    <row r="193" spans="1:67" x14ac:dyDescent="0.35">
      <c r="A193" s="1">
        <v>44109</v>
      </c>
      <c r="B193" s="2">
        <v>113.085111943767</v>
      </c>
      <c r="C193" s="2">
        <v>206.898576966099</v>
      </c>
      <c r="D193" s="2">
        <v>156.723317227584</v>
      </c>
      <c r="E193" s="2">
        <v>73.338324668723402</v>
      </c>
      <c r="F193" s="2">
        <v>211.41310484319899</v>
      </c>
      <c r="G193" s="2">
        <v>138.37031129711499</v>
      </c>
      <c r="H193" s="2">
        <v>131.43428613579101</v>
      </c>
      <c r="I193" s="2">
        <v>73.290871991362806</v>
      </c>
      <c r="J193" s="2">
        <v>311.49464987599902</v>
      </c>
      <c r="K193" s="2">
        <v>98.126067935257694</v>
      </c>
      <c r="L193" s="2">
        <v>358.81007028773001</v>
      </c>
      <c r="M193" s="2">
        <v>201.924811821113</v>
      </c>
      <c r="N193" s="2">
        <v>24.2861475268917</v>
      </c>
      <c r="O193" s="2">
        <v>279.77013767347302</v>
      </c>
      <c r="P193" s="2">
        <v>339.66004812058497</v>
      </c>
      <c r="Q193" s="2">
        <v>77.317190983328999</v>
      </c>
      <c r="R193" s="2">
        <v>86.090268019638202</v>
      </c>
      <c r="S193" s="2">
        <v>145.08360864606499</v>
      </c>
      <c r="T193" s="2">
        <v>166.549382227564</v>
      </c>
      <c r="U193" s="2">
        <v>150.03601911697899</v>
      </c>
      <c r="X193" s="3">
        <v>44109</v>
      </c>
      <c r="Y193">
        <v>115.9338387</v>
      </c>
      <c r="Z193">
        <v>210.06902930000001</v>
      </c>
      <c r="AA193">
        <v>159.3395256</v>
      </c>
      <c r="AB193">
        <v>73.999999889999998</v>
      </c>
      <c r="AC193">
        <v>212.35669279999999</v>
      </c>
      <c r="AD193">
        <v>141.0722705</v>
      </c>
      <c r="AE193">
        <v>135.3430031</v>
      </c>
      <c r="AF193">
        <v>74.234290389999998</v>
      </c>
      <c r="AG193">
        <v>316.79262990000001</v>
      </c>
      <c r="AH193">
        <v>99.005051769999994</v>
      </c>
      <c r="AI193">
        <v>364.4865375</v>
      </c>
      <c r="AJ193">
        <v>203.02852920000001</v>
      </c>
      <c r="AK193">
        <v>24.56876437</v>
      </c>
      <c r="AL193">
        <v>281.6602944</v>
      </c>
      <c r="AM193">
        <v>342.60578450000003</v>
      </c>
      <c r="AN193">
        <v>77.482720020000002</v>
      </c>
      <c r="AO193">
        <v>87.653212460000006</v>
      </c>
      <c r="AP193">
        <v>146.54828939999999</v>
      </c>
      <c r="AQ193">
        <v>168.8610305</v>
      </c>
      <c r="AR193">
        <v>152.83195929999999</v>
      </c>
      <c r="AT193" s="1"/>
      <c r="AU193" s="1">
        <v>44105</v>
      </c>
      <c r="AV193" s="2">
        <v>116.790001</v>
      </c>
      <c r="AW193" s="2">
        <v>212.46000699999999</v>
      </c>
      <c r="AX193" s="2">
        <v>161.06300400000001</v>
      </c>
      <c r="AY193" s="2">
        <v>74.394997000000004</v>
      </c>
      <c r="AZ193" s="2">
        <v>212.020004</v>
      </c>
      <c r="BA193" s="2">
        <v>149.386673</v>
      </c>
      <c r="BB193" s="2">
        <v>136.145004</v>
      </c>
      <c r="BC193" s="2">
        <v>74.504501000000005</v>
      </c>
      <c r="BD193" s="2">
        <v>313.07000699999998</v>
      </c>
      <c r="BE193" s="2">
        <v>96.970000999999996</v>
      </c>
      <c r="BF193" s="2">
        <v>368.60000600000001</v>
      </c>
      <c r="BG193" s="2">
        <v>203.35000600000001</v>
      </c>
      <c r="BH193" s="2">
        <v>24.1</v>
      </c>
      <c r="BI193" s="2">
        <v>277.61999500000002</v>
      </c>
      <c r="BJ193" s="2">
        <v>343.36999500000002</v>
      </c>
      <c r="BK193" s="2">
        <v>77.900763999999995</v>
      </c>
      <c r="BL193" s="2">
        <v>87.139999000000003</v>
      </c>
      <c r="BM193" s="2">
        <v>144.28999300000001</v>
      </c>
      <c r="BN193" s="2">
        <v>167.64999399999999</v>
      </c>
      <c r="BO193" s="2">
        <v>146.71000699999999</v>
      </c>
    </row>
    <row r="194" spans="1:67" x14ac:dyDescent="0.35">
      <c r="A194" s="1">
        <v>44110</v>
      </c>
      <c r="B194" s="2">
        <v>116.337067776312</v>
      </c>
      <c r="C194" s="2">
        <v>209.91496773280099</v>
      </c>
      <c r="D194" s="2">
        <v>160.49074868093399</v>
      </c>
      <c r="E194" s="2">
        <v>74.039336658455895</v>
      </c>
      <c r="F194" s="2">
        <v>212.27414882000801</v>
      </c>
      <c r="G194" s="2">
        <v>143.41398595011901</v>
      </c>
      <c r="H194" s="2">
        <v>136.21212243213699</v>
      </c>
      <c r="I194" s="2">
        <v>74.286800601724906</v>
      </c>
      <c r="J194" s="2">
        <v>318.453539462756</v>
      </c>
      <c r="K194" s="2">
        <v>98.781230451305106</v>
      </c>
      <c r="L194" s="2">
        <v>363.34752710213297</v>
      </c>
      <c r="M194" s="2">
        <v>203.50997500698</v>
      </c>
      <c r="N194" s="2">
        <v>24.573750438793901</v>
      </c>
      <c r="O194" s="2">
        <v>281.85476118234499</v>
      </c>
      <c r="P194" s="2">
        <v>343.76479679804999</v>
      </c>
      <c r="Q194" s="2">
        <v>77.390281414278306</v>
      </c>
      <c r="R194" s="2">
        <v>88.003152038815301</v>
      </c>
      <c r="S194" s="2">
        <v>147.018138185509</v>
      </c>
      <c r="T194" s="2">
        <v>170.14133683003399</v>
      </c>
      <c r="U194" s="2">
        <v>153.63137544323001</v>
      </c>
      <c r="X194" s="3">
        <v>44110</v>
      </c>
      <c r="Y194">
        <v>114.1717488</v>
      </c>
      <c r="Z194">
        <v>206.4841959</v>
      </c>
      <c r="AA194">
        <v>156.28259589999999</v>
      </c>
      <c r="AB194">
        <v>72.602970429999999</v>
      </c>
      <c r="AC194">
        <v>210.53201670000001</v>
      </c>
      <c r="AD194">
        <v>139.65449799999999</v>
      </c>
      <c r="AE194">
        <v>137.3980047</v>
      </c>
      <c r="AF194">
        <v>72.700955199999996</v>
      </c>
      <c r="AG194">
        <v>315.20956849999999</v>
      </c>
      <c r="AH194">
        <v>98.111895480000001</v>
      </c>
      <c r="AI194">
        <v>364.32642929999997</v>
      </c>
      <c r="AJ194">
        <v>200.5547091</v>
      </c>
      <c r="AK194">
        <v>24.381401050000001</v>
      </c>
      <c r="AL194">
        <v>277.76431739999998</v>
      </c>
      <c r="AM194">
        <v>338.55651879999999</v>
      </c>
      <c r="AN194">
        <v>76.263674449999996</v>
      </c>
      <c r="AO194">
        <v>85.812845580000001</v>
      </c>
      <c r="AP194">
        <v>144.40578489999999</v>
      </c>
      <c r="AQ194">
        <v>169.368472</v>
      </c>
      <c r="AR194">
        <v>151.9421705</v>
      </c>
      <c r="AT194" s="1"/>
      <c r="AU194" s="1">
        <v>44106</v>
      </c>
      <c r="AV194" s="2">
        <v>113.019997</v>
      </c>
      <c r="AW194" s="2">
        <v>206.19000199999999</v>
      </c>
      <c r="AX194" s="2">
        <v>156.25</v>
      </c>
      <c r="AY194" s="2">
        <v>72.779999000000004</v>
      </c>
      <c r="AZ194" s="2">
        <v>211.179993</v>
      </c>
      <c r="BA194" s="2">
        <v>138.363327</v>
      </c>
      <c r="BB194" s="2">
        <v>130.62249800000001</v>
      </c>
      <c r="BC194" s="2">
        <v>72.920997999999997</v>
      </c>
      <c r="BD194" s="2">
        <v>311.98001099999999</v>
      </c>
      <c r="BE194" s="2">
        <v>97.889999000000003</v>
      </c>
      <c r="BF194" s="2">
        <v>356.82998700000002</v>
      </c>
      <c r="BG194" s="2">
        <v>201.46000699999999</v>
      </c>
      <c r="BH194" s="2">
        <v>24.209999</v>
      </c>
      <c r="BI194" s="2">
        <v>279.30999800000001</v>
      </c>
      <c r="BJ194" s="2">
        <v>338.82998700000002</v>
      </c>
      <c r="BK194" s="2">
        <v>77.099236000000005</v>
      </c>
      <c r="BL194" s="2">
        <v>86.120002999999997</v>
      </c>
      <c r="BM194" s="2">
        <v>145.21000699999999</v>
      </c>
      <c r="BN194" s="2">
        <v>166.96000699999999</v>
      </c>
      <c r="BO194" s="2">
        <v>149.94000199999999</v>
      </c>
    </row>
    <row r="195" spans="1:67" x14ac:dyDescent="0.35">
      <c r="A195" s="1">
        <v>44111</v>
      </c>
      <c r="B195" s="2">
        <v>113.910281566308</v>
      </c>
      <c r="C195" s="2">
        <v>206.62315713404601</v>
      </c>
      <c r="D195" s="2">
        <v>155.10723254749601</v>
      </c>
      <c r="E195" s="2">
        <v>72.832542614058099</v>
      </c>
      <c r="F195" s="2">
        <v>211.24816386828701</v>
      </c>
      <c r="G195" s="2">
        <v>137.814065135954</v>
      </c>
      <c r="H195" s="2">
        <v>137.349066948641</v>
      </c>
      <c r="I195" s="2">
        <v>72.8804701478618</v>
      </c>
      <c r="J195" s="2">
        <v>314.91090045308198</v>
      </c>
      <c r="K195" s="2">
        <v>98.3093611619081</v>
      </c>
      <c r="L195" s="2">
        <v>365.37317231838301</v>
      </c>
      <c r="M195" s="2">
        <v>201.12766971049001</v>
      </c>
      <c r="N195" s="2">
        <v>24.4642434532152</v>
      </c>
      <c r="O195" s="2">
        <v>277.58398664830298</v>
      </c>
      <c r="P195" s="2">
        <v>338.52759215302001</v>
      </c>
      <c r="Q195" s="2">
        <v>76.282662224641697</v>
      </c>
      <c r="R195" s="2">
        <v>85.946804567550998</v>
      </c>
      <c r="S195" s="2">
        <v>144.446948517968</v>
      </c>
      <c r="T195" s="2">
        <v>169.407533761976</v>
      </c>
      <c r="U195" s="2">
        <v>151.37137826658699</v>
      </c>
      <c r="X195" s="3">
        <v>44111</v>
      </c>
      <c r="Y195">
        <v>114.8355239</v>
      </c>
      <c r="Z195">
        <v>209.56156350000001</v>
      </c>
      <c r="AA195">
        <v>159.04132200000001</v>
      </c>
      <c r="AB195">
        <v>73.000484029999996</v>
      </c>
      <c r="AC195">
        <v>212.81516429999999</v>
      </c>
      <c r="AD195">
        <v>140.83085800000001</v>
      </c>
      <c r="AE195">
        <v>139.41703029999999</v>
      </c>
      <c r="AF195">
        <v>73.090497409999998</v>
      </c>
      <c r="AG195">
        <v>321.36251729999998</v>
      </c>
      <c r="AH195">
        <v>99.639360449999998</v>
      </c>
      <c r="AI195">
        <v>366.74082859999999</v>
      </c>
      <c r="AJ195">
        <v>201.97377019999999</v>
      </c>
      <c r="AK195">
        <v>24.81186275</v>
      </c>
      <c r="AL195">
        <v>281.90555949999998</v>
      </c>
      <c r="AM195">
        <v>342.50481810000002</v>
      </c>
      <c r="AN195">
        <v>76.348885769999995</v>
      </c>
      <c r="AO195">
        <v>86.858655089999999</v>
      </c>
      <c r="AP195">
        <v>148.2103534</v>
      </c>
      <c r="AQ195">
        <v>174.14584719999999</v>
      </c>
      <c r="AR195">
        <v>154.17187269999999</v>
      </c>
      <c r="AT195" s="1"/>
      <c r="AU195" s="1">
        <v>44109</v>
      </c>
      <c r="AV195" s="2">
        <v>116.5</v>
      </c>
      <c r="AW195" s="2">
        <v>210.38000500000001</v>
      </c>
      <c r="AX195" s="2">
        <v>159.96000699999999</v>
      </c>
      <c r="AY195" s="2">
        <v>74.141502000000003</v>
      </c>
      <c r="AZ195" s="2">
        <v>212.36000100000001</v>
      </c>
      <c r="BA195" s="2">
        <v>141.893326</v>
      </c>
      <c r="BB195" s="2">
        <v>136.425003</v>
      </c>
      <c r="BC195" s="2">
        <v>74.301002999999994</v>
      </c>
      <c r="BD195" s="2">
        <v>318.14999399999999</v>
      </c>
      <c r="BE195" s="2">
        <v>99.040001000000004</v>
      </c>
      <c r="BF195" s="2">
        <v>366.10000600000001</v>
      </c>
      <c r="BG195" s="2">
        <v>203.53999300000001</v>
      </c>
      <c r="BH195" s="2">
        <v>24.620000999999998</v>
      </c>
      <c r="BI195" s="2">
        <v>282.10000600000001</v>
      </c>
      <c r="BJ195" s="2">
        <v>343.25</v>
      </c>
      <c r="BK195" s="2">
        <v>77.519081</v>
      </c>
      <c r="BL195" s="2">
        <v>87.93</v>
      </c>
      <c r="BM195" s="2">
        <v>146.63000500000001</v>
      </c>
      <c r="BN195" s="2">
        <v>169.16000399999999</v>
      </c>
      <c r="BO195" s="2">
        <v>153.490005</v>
      </c>
    </row>
    <row r="196" spans="1:67" x14ac:dyDescent="0.35">
      <c r="A196" s="1">
        <v>44112</v>
      </c>
      <c r="B196" s="2">
        <v>114.926307033152</v>
      </c>
      <c r="C196" s="2">
        <v>210.35274388203899</v>
      </c>
      <c r="D196" s="2">
        <v>160.04432985778399</v>
      </c>
      <c r="E196" s="2">
        <v>73.194685509450494</v>
      </c>
      <c r="F196" s="2">
        <v>212.41752185034801</v>
      </c>
      <c r="G196" s="2">
        <v>143.379862918345</v>
      </c>
      <c r="H196" s="2">
        <v>140.01554832158601</v>
      </c>
      <c r="I196" s="2">
        <v>73.281000992428901</v>
      </c>
      <c r="J196" s="2">
        <v>322.28131323959701</v>
      </c>
      <c r="K196" s="2">
        <v>99.359680454075502</v>
      </c>
      <c r="L196" s="2">
        <v>365.93877783688202</v>
      </c>
      <c r="M196" s="2">
        <v>202.547786433467</v>
      </c>
      <c r="N196" s="2">
        <v>24.7742477258051</v>
      </c>
      <c r="O196" s="2">
        <v>281.75112254566699</v>
      </c>
      <c r="P196" s="2">
        <v>344.44995551321301</v>
      </c>
      <c r="Q196" s="2">
        <v>76.283165586827394</v>
      </c>
      <c r="R196" s="2">
        <v>87.115210137813506</v>
      </c>
      <c r="S196" s="2">
        <v>148.54547405158499</v>
      </c>
      <c r="T196" s="2">
        <v>175.51563295711099</v>
      </c>
      <c r="U196" s="2">
        <v>154.96540664106999</v>
      </c>
      <c r="X196" s="3">
        <v>44112</v>
      </c>
      <c r="Y196">
        <v>114.97848740000001</v>
      </c>
      <c r="Z196">
        <v>210.71441669999999</v>
      </c>
      <c r="AA196">
        <v>159.51310409999999</v>
      </c>
      <c r="AB196">
        <v>74.034936889999997</v>
      </c>
      <c r="AC196">
        <v>214.92247459999999</v>
      </c>
      <c r="AD196">
        <v>141.9544923</v>
      </c>
      <c r="AE196">
        <v>138.383499</v>
      </c>
      <c r="AF196">
        <v>74.228556569999995</v>
      </c>
      <c r="AG196">
        <v>322.58102869999999</v>
      </c>
      <c r="AH196">
        <v>101.6774925</v>
      </c>
      <c r="AI196">
        <v>372.25746500000002</v>
      </c>
      <c r="AJ196">
        <v>202.9772213</v>
      </c>
      <c r="AK196">
        <v>25.198129099999999</v>
      </c>
      <c r="AL196">
        <v>284.33273989999998</v>
      </c>
      <c r="AM196">
        <v>344.98192640000002</v>
      </c>
      <c r="AN196">
        <v>76.757530520000003</v>
      </c>
      <c r="AO196">
        <v>87.38175785</v>
      </c>
      <c r="AP196">
        <v>152.89331970000001</v>
      </c>
      <c r="AQ196">
        <v>174.20441750000001</v>
      </c>
      <c r="AR196">
        <v>156.37923499999999</v>
      </c>
      <c r="AT196" s="1"/>
      <c r="AU196" s="1">
        <v>44110</v>
      </c>
      <c r="AV196" s="2">
        <v>113.160004</v>
      </c>
      <c r="AW196" s="2">
        <v>205.91000399999999</v>
      </c>
      <c r="AX196" s="2">
        <v>154.99800099999999</v>
      </c>
      <c r="AY196" s="2">
        <v>72.551002999999994</v>
      </c>
      <c r="AZ196" s="2">
        <v>210.259995</v>
      </c>
      <c r="BA196" s="2">
        <v>137.99333200000001</v>
      </c>
      <c r="BB196" s="2">
        <v>137.365005</v>
      </c>
      <c r="BC196" s="2">
        <v>72.671997000000005</v>
      </c>
      <c r="BD196" s="2">
        <v>314.45001200000002</v>
      </c>
      <c r="BE196" s="2">
        <v>98.019997000000004</v>
      </c>
      <c r="BF196" s="2">
        <v>363.98001099999999</v>
      </c>
      <c r="BG196" s="2">
        <v>200.449997</v>
      </c>
      <c r="BH196" s="2">
        <v>24.370000999999998</v>
      </c>
      <c r="BI196" s="2">
        <v>276.47000100000002</v>
      </c>
      <c r="BJ196" s="2">
        <v>337.42999300000002</v>
      </c>
      <c r="BK196" s="2">
        <v>75.982826000000003</v>
      </c>
      <c r="BL196" s="2">
        <v>85.889999000000003</v>
      </c>
      <c r="BM196" s="2">
        <v>144.13000500000001</v>
      </c>
      <c r="BN196" s="2">
        <v>169.35000600000001</v>
      </c>
      <c r="BO196" s="2">
        <v>151.529999</v>
      </c>
    </row>
    <row r="197" spans="1:67" x14ac:dyDescent="0.35">
      <c r="A197" s="1">
        <v>44113</v>
      </c>
      <c r="B197" s="2">
        <v>114.68051187785601</v>
      </c>
      <c r="C197" s="2">
        <v>210.99408848822</v>
      </c>
      <c r="D197" s="2">
        <v>159.74484937962001</v>
      </c>
      <c r="E197" s="2">
        <v>73.947904734587595</v>
      </c>
      <c r="F197" s="2">
        <v>215.57846205801499</v>
      </c>
      <c r="G197" s="2">
        <v>141.764512119762</v>
      </c>
      <c r="H197" s="2">
        <v>138.74693619967599</v>
      </c>
      <c r="I197" s="2">
        <v>74.203575129333899</v>
      </c>
      <c r="J197" s="2">
        <v>323.16755825510501</v>
      </c>
      <c r="K197" s="2">
        <v>101.682956108906</v>
      </c>
      <c r="L197" s="2">
        <v>372.28917873227601</v>
      </c>
      <c r="M197" s="2">
        <v>203.24608250666799</v>
      </c>
      <c r="N197" s="2">
        <v>25.287544082387001</v>
      </c>
      <c r="O197" s="2">
        <v>285.59020787249301</v>
      </c>
      <c r="P197" s="2">
        <v>345.73465494360602</v>
      </c>
      <c r="Q197" s="2">
        <v>76.9260940169478</v>
      </c>
      <c r="R197" s="2">
        <v>87.2367382594459</v>
      </c>
      <c r="S197" s="2">
        <v>153.67581245708399</v>
      </c>
      <c r="T197" s="2">
        <v>174.52977308323099</v>
      </c>
      <c r="U197" s="2">
        <v>157.22827306298001</v>
      </c>
      <c r="X197" s="3">
        <v>44113</v>
      </c>
      <c r="Y197">
        <v>116.71643899999999</v>
      </c>
      <c r="Z197">
        <v>215.15326959999999</v>
      </c>
      <c r="AA197">
        <v>163.5879084</v>
      </c>
      <c r="AB197">
        <v>75.381362120000006</v>
      </c>
      <c r="AC197">
        <v>215.8241142</v>
      </c>
      <c r="AD197">
        <v>144.11538859999999</v>
      </c>
      <c r="AE197">
        <v>137.60145270000001</v>
      </c>
      <c r="AF197">
        <v>75.696857469999998</v>
      </c>
      <c r="AG197">
        <v>326.63866280000002</v>
      </c>
      <c r="AH197">
        <v>101.1907999</v>
      </c>
      <c r="AI197">
        <v>376.52478300000001</v>
      </c>
      <c r="AJ197">
        <v>205.72527489999999</v>
      </c>
      <c r="AK197">
        <v>25.360882329999999</v>
      </c>
      <c r="AL197">
        <v>285.82896579999999</v>
      </c>
      <c r="AM197">
        <v>350.58442639999998</v>
      </c>
      <c r="AN197">
        <v>76.606687230000006</v>
      </c>
      <c r="AO197">
        <v>87.728297800000007</v>
      </c>
      <c r="AP197">
        <v>156.68745279999999</v>
      </c>
      <c r="AQ197">
        <v>174.73795490000001</v>
      </c>
      <c r="AR197">
        <v>158.56228300000001</v>
      </c>
      <c r="AT197" s="1"/>
      <c r="AU197" s="1">
        <v>44111</v>
      </c>
      <c r="AV197" s="2">
        <v>115.08000199999999</v>
      </c>
      <c r="AW197" s="2">
        <v>209.83000200000001</v>
      </c>
      <c r="AX197" s="2">
        <v>159.78450000000001</v>
      </c>
      <c r="AY197" s="2">
        <v>72.957001000000005</v>
      </c>
      <c r="AZ197" s="2">
        <v>213.28999300000001</v>
      </c>
      <c r="BA197" s="2">
        <v>141.76666299999999</v>
      </c>
      <c r="BB197" s="2">
        <v>139.63999899999999</v>
      </c>
      <c r="BC197" s="2">
        <v>73.014503000000005</v>
      </c>
      <c r="BD197" s="2">
        <v>323.17001299999998</v>
      </c>
      <c r="BE197" s="2">
        <v>99.730002999999996</v>
      </c>
      <c r="BF197" s="2">
        <v>366.73998999999998</v>
      </c>
      <c r="BG197" s="2">
        <v>202.470001</v>
      </c>
      <c r="BH197" s="2">
        <v>24.879999000000002</v>
      </c>
      <c r="BI197" s="2">
        <v>282.790009</v>
      </c>
      <c r="BJ197" s="2">
        <v>343.89999399999999</v>
      </c>
      <c r="BK197" s="2">
        <v>76.374046000000007</v>
      </c>
      <c r="BL197" s="2">
        <v>87.07</v>
      </c>
      <c r="BM197" s="2">
        <v>148.96000699999999</v>
      </c>
      <c r="BN197" s="2">
        <v>174.990005</v>
      </c>
      <c r="BO197" s="2">
        <v>154.770004</v>
      </c>
    </row>
    <row r="198" spans="1:67" x14ac:dyDescent="0.35">
      <c r="A198" s="1">
        <v>44116</v>
      </c>
      <c r="B198" s="2">
        <v>117.855751298671</v>
      </c>
      <c r="C198" s="2">
        <v>216.92437543918501</v>
      </c>
      <c r="D198" s="2">
        <v>164.40961601189801</v>
      </c>
      <c r="E198" s="2">
        <v>75.886150824140799</v>
      </c>
      <c r="F198" s="2">
        <v>215.75992669569499</v>
      </c>
      <c r="G198" s="2">
        <v>146.44672187904001</v>
      </c>
      <c r="H198" s="2">
        <v>138.60087590525399</v>
      </c>
      <c r="I198" s="2">
        <v>76.102505904503104</v>
      </c>
      <c r="J198" s="2">
        <v>327.29884433012103</v>
      </c>
      <c r="K198" s="2">
        <v>101.43809683988199</v>
      </c>
      <c r="L198" s="2">
        <v>377.76516247231001</v>
      </c>
      <c r="M198" s="2">
        <v>206.448781700936</v>
      </c>
      <c r="N198" s="2">
        <v>25.442476551002599</v>
      </c>
      <c r="O198" s="2">
        <v>285.90282312298098</v>
      </c>
      <c r="P198" s="2">
        <v>352.55433834852499</v>
      </c>
      <c r="Q198" s="2">
        <v>76.801239029016998</v>
      </c>
      <c r="R198" s="2">
        <v>87.818498714666703</v>
      </c>
      <c r="S198" s="2">
        <v>156.40510528127001</v>
      </c>
      <c r="T198" s="2">
        <v>174.33473242493699</v>
      </c>
      <c r="U198" s="2">
        <v>158.71716175905999</v>
      </c>
      <c r="X198" s="3">
        <v>44116</v>
      </c>
      <c r="Y198">
        <v>121.1834648</v>
      </c>
      <c r="Z198">
        <v>220.56678980000001</v>
      </c>
      <c r="AA198">
        <v>171.24423300000001</v>
      </c>
      <c r="AB198">
        <v>77.94264948</v>
      </c>
      <c r="AC198">
        <v>216.53751170000001</v>
      </c>
      <c r="AD198">
        <v>146.8637305</v>
      </c>
      <c r="AE198">
        <v>141.5653725</v>
      </c>
      <c r="AF198">
        <v>78.432142220000003</v>
      </c>
      <c r="AG198">
        <v>329.60061730000001</v>
      </c>
      <c r="AH198">
        <v>102.3922187</v>
      </c>
      <c r="AI198">
        <v>381.53522040000001</v>
      </c>
      <c r="AJ198">
        <v>206.2689622</v>
      </c>
      <c r="AK198">
        <v>25.646001630000001</v>
      </c>
      <c r="AL198">
        <v>286.97003849999999</v>
      </c>
      <c r="AM198">
        <v>352.06635799999998</v>
      </c>
      <c r="AN198">
        <v>76.633743260000003</v>
      </c>
      <c r="AO198">
        <v>88.299703969999996</v>
      </c>
      <c r="AP198">
        <v>154.75781889999999</v>
      </c>
      <c r="AQ198">
        <v>176.28615669999999</v>
      </c>
      <c r="AR198">
        <v>161.92999309999999</v>
      </c>
      <c r="AT198" s="1"/>
      <c r="AU198" s="1">
        <v>44112</v>
      </c>
      <c r="AV198" s="2">
        <v>114.970001</v>
      </c>
      <c r="AW198" s="2">
        <v>210.58000200000001</v>
      </c>
      <c r="AX198" s="2">
        <v>159.52749600000001</v>
      </c>
      <c r="AY198" s="2">
        <v>74.171501000000006</v>
      </c>
      <c r="AZ198" s="2">
        <v>215.14999399999999</v>
      </c>
      <c r="BA198" s="2">
        <v>141.97332800000001</v>
      </c>
      <c r="BB198" s="2">
        <v>138.387497</v>
      </c>
      <c r="BC198" s="2">
        <v>74.296501000000006</v>
      </c>
      <c r="BD198" s="2">
        <v>322.41000400000001</v>
      </c>
      <c r="BE198" s="2">
        <v>101.779999</v>
      </c>
      <c r="BF198" s="2">
        <v>373.32998700000002</v>
      </c>
      <c r="BG198" s="2">
        <v>202.979996</v>
      </c>
      <c r="BH198" s="2">
        <v>25.24</v>
      </c>
      <c r="BI198" s="2">
        <v>284.51998900000001</v>
      </c>
      <c r="BJ198" s="2">
        <v>345.14999399999999</v>
      </c>
      <c r="BK198" s="2">
        <v>76.793892</v>
      </c>
      <c r="BL198" s="2">
        <v>87.339995999999999</v>
      </c>
      <c r="BM198" s="2">
        <v>153.5</v>
      </c>
      <c r="BN198" s="2">
        <v>174.21000699999999</v>
      </c>
      <c r="BO198" s="2">
        <v>156.66000399999999</v>
      </c>
    </row>
    <row r="199" spans="1:67" x14ac:dyDescent="0.35">
      <c r="A199" s="1">
        <v>44117</v>
      </c>
      <c r="B199" s="2">
        <v>123.83914820258801</v>
      </c>
      <c r="C199" s="2">
        <v>220.99474345722001</v>
      </c>
      <c r="D199" s="2">
        <v>172.064197808138</v>
      </c>
      <c r="E199" s="2">
        <v>77.761755468975906</v>
      </c>
      <c r="F199" s="2">
        <v>216.07801481256101</v>
      </c>
      <c r="G199" s="2">
        <v>147.30791575274301</v>
      </c>
      <c r="H199" s="2">
        <v>141.54323398777001</v>
      </c>
      <c r="I199" s="2">
        <v>78.016175640455799</v>
      </c>
      <c r="J199" s="2">
        <v>329.446475164079</v>
      </c>
      <c r="K199" s="2">
        <v>102.252834667003</v>
      </c>
      <c r="L199" s="2">
        <v>380.05059612438998</v>
      </c>
      <c r="M199" s="2">
        <v>206.64531653179901</v>
      </c>
      <c r="N199" s="2">
        <v>25.6644710630178</v>
      </c>
      <c r="O199" s="2">
        <v>286.73813308919398</v>
      </c>
      <c r="P199" s="2">
        <v>352.51241159862201</v>
      </c>
      <c r="Q199" s="2">
        <v>76.615750678181797</v>
      </c>
      <c r="R199" s="2">
        <v>88.106205148136993</v>
      </c>
      <c r="S199" s="2">
        <v>154.52838484854701</v>
      </c>
      <c r="T199" s="2">
        <v>175.87858757719999</v>
      </c>
      <c r="U199" s="2">
        <v>162.73051968616701</v>
      </c>
      <c r="X199" s="3">
        <v>44117</v>
      </c>
      <c r="Y199">
        <v>122.0956245</v>
      </c>
      <c r="Z199">
        <v>222.79587119999999</v>
      </c>
      <c r="AA199">
        <v>172.13261689999999</v>
      </c>
      <c r="AB199">
        <v>78.342529330000005</v>
      </c>
      <c r="AC199">
        <v>212.7099144</v>
      </c>
      <c r="AD199">
        <v>148.56965869999999</v>
      </c>
      <c r="AE199">
        <v>142.58059349999999</v>
      </c>
      <c r="AF199">
        <v>78.657802140000001</v>
      </c>
      <c r="AG199">
        <v>331.2173962</v>
      </c>
      <c r="AH199">
        <v>100.994586</v>
      </c>
      <c r="AI199">
        <v>381.52119290000002</v>
      </c>
      <c r="AJ199">
        <v>204.36171909999999</v>
      </c>
      <c r="AK199">
        <v>24.997611819999999</v>
      </c>
      <c r="AL199">
        <v>289.84219739999998</v>
      </c>
      <c r="AM199">
        <v>347.07303050000002</v>
      </c>
      <c r="AN199">
        <v>77.00969422</v>
      </c>
      <c r="AO199">
        <v>87.72296772</v>
      </c>
      <c r="AP199">
        <v>150.51775420000001</v>
      </c>
      <c r="AQ199">
        <v>175.39064999999999</v>
      </c>
      <c r="AR199">
        <v>162.28898559999999</v>
      </c>
      <c r="AT199" s="1"/>
      <c r="AU199" s="1">
        <v>44113</v>
      </c>
      <c r="AV199" s="2">
        <v>116.970001</v>
      </c>
      <c r="AW199" s="2">
        <v>215.80999800000001</v>
      </c>
      <c r="AX199" s="2">
        <v>164.332504</v>
      </c>
      <c r="AY199" s="2">
        <v>75.522498999999996</v>
      </c>
      <c r="AZ199" s="2">
        <v>215.679993</v>
      </c>
      <c r="BA199" s="2">
        <v>144.66667200000001</v>
      </c>
      <c r="BB199" s="2">
        <v>137.62750199999999</v>
      </c>
      <c r="BC199" s="2">
        <v>75.761002000000005</v>
      </c>
      <c r="BD199" s="2">
        <v>327.83999599999999</v>
      </c>
      <c r="BE199" s="2">
        <v>101.199997</v>
      </c>
      <c r="BF199" s="2">
        <v>376.70001200000002</v>
      </c>
      <c r="BG199" s="2">
        <v>206.63999899999999</v>
      </c>
      <c r="BH199" s="2">
        <v>25.360001</v>
      </c>
      <c r="BI199" s="2">
        <v>285.92001299999998</v>
      </c>
      <c r="BJ199" s="2">
        <v>352.39001500000001</v>
      </c>
      <c r="BK199" s="2">
        <v>76.679389999999998</v>
      </c>
      <c r="BL199" s="2">
        <v>87.699996999999996</v>
      </c>
      <c r="BM199" s="2">
        <v>156.88000500000001</v>
      </c>
      <c r="BN199" s="2">
        <v>174.69000199999999</v>
      </c>
      <c r="BO199" s="2">
        <v>158.94000199999999</v>
      </c>
    </row>
    <row r="200" spans="1:67" x14ac:dyDescent="0.35">
      <c r="A200" s="1">
        <v>44118</v>
      </c>
      <c r="B200" s="2">
        <v>121.70327878327799</v>
      </c>
      <c r="C200" s="2">
        <v>224.144643174858</v>
      </c>
      <c r="D200" s="2">
        <v>172.10451508876599</v>
      </c>
      <c r="E200" s="2">
        <v>78.903348965415802</v>
      </c>
      <c r="F200" s="2">
        <v>213.133148608684</v>
      </c>
      <c r="G200" s="2">
        <v>150.629329637301</v>
      </c>
      <c r="H200" s="2">
        <v>143.39330906812299</v>
      </c>
      <c r="I200" s="2">
        <v>79.0295613099821</v>
      </c>
      <c r="J200" s="2">
        <v>332.03258190681299</v>
      </c>
      <c r="K200" s="2">
        <v>100.805831924937</v>
      </c>
      <c r="L200" s="2">
        <v>383.37275563150303</v>
      </c>
      <c r="M200" s="2">
        <v>204.833528104631</v>
      </c>
      <c r="N200" s="2">
        <v>25.009646034317701</v>
      </c>
      <c r="O200" s="2">
        <v>291.078912536475</v>
      </c>
      <c r="P200" s="2">
        <v>346.96110190073699</v>
      </c>
      <c r="Q200" s="2">
        <v>77.200771799828502</v>
      </c>
      <c r="R200" s="2">
        <v>87.938080923141001</v>
      </c>
      <c r="S200" s="2">
        <v>150.326949498761</v>
      </c>
      <c r="T200" s="2">
        <v>175.11438657809799</v>
      </c>
      <c r="U200" s="2">
        <v>162.045898154138</v>
      </c>
      <c r="X200" s="3">
        <v>44118</v>
      </c>
      <c r="Y200">
        <v>121.2485449</v>
      </c>
      <c r="Z200">
        <v>220.8361476</v>
      </c>
      <c r="AA200">
        <v>169.09802550000001</v>
      </c>
      <c r="AB200">
        <v>78.087190460000002</v>
      </c>
      <c r="AC200">
        <v>211.14684589999999</v>
      </c>
      <c r="AD200">
        <v>152.13024350000001</v>
      </c>
      <c r="AE200">
        <v>140.9746547</v>
      </c>
      <c r="AF200">
        <v>78.361745139999996</v>
      </c>
      <c r="AG200">
        <v>322.38766329999999</v>
      </c>
      <c r="AH200">
        <v>100.20860709999999</v>
      </c>
      <c r="AI200">
        <v>380.34431740000002</v>
      </c>
      <c r="AJ200">
        <v>202.24300070000001</v>
      </c>
      <c r="AK200">
        <v>23.72993293</v>
      </c>
      <c r="AL200">
        <v>287.84851190000001</v>
      </c>
      <c r="AM200">
        <v>343.36715299999997</v>
      </c>
      <c r="AN200">
        <v>76.781101570000004</v>
      </c>
      <c r="AO200">
        <v>85.963419349999995</v>
      </c>
      <c r="AP200">
        <v>148.63284469999999</v>
      </c>
      <c r="AQ200">
        <v>174.3848778</v>
      </c>
      <c r="AR200">
        <v>163.42974799999999</v>
      </c>
      <c r="AT200" s="1"/>
      <c r="AU200" s="1">
        <v>44116</v>
      </c>
      <c r="AV200" s="2">
        <v>124.400002</v>
      </c>
      <c r="AW200" s="2">
        <v>221.39999399999999</v>
      </c>
      <c r="AX200" s="2">
        <v>172.1465</v>
      </c>
      <c r="AY200" s="2">
        <v>78.229500000000002</v>
      </c>
      <c r="AZ200" s="2">
        <v>216.41000399999999</v>
      </c>
      <c r="BA200" s="2">
        <v>147.433334</v>
      </c>
      <c r="BB200" s="2">
        <v>142.259995</v>
      </c>
      <c r="BC200" s="2">
        <v>78.457497000000004</v>
      </c>
      <c r="BD200" s="2">
        <v>329.97000100000002</v>
      </c>
      <c r="BE200" s="2">
        <v>102.44000200000001</v>
      </c>
      <c r="BF200" s="2">
        <v>382.42999300000002</v>
      </c>
      <c r="BG200" s="2">
        <v>206.39999399999999</v>
      </c>
      <c r="BH200" s="2">
        <v>25.68</v>
      </c>
      <c r="BI200" s="2">
        <v>286.91000400000001</v>
      </c>
      <c r="BJ200" s="2">
        <v>352.040009</v>
      </c>
      <c r="BK200" s="2">
        <v>76.679389999999998</v>
      </c>
      <c r="BL200" s="2">
        <v>88.32</v>
      </c>
      <c r="BM200" s="2">
        <v>154.490005</v>
      </c>
      <c r="BN200" s="2">
        <v>176.53999300000001</v>
      </c>
      <c r="BO200" s="2">
        <v>162.61000100000001</v>
      </c>
    </row>
    <row r="201" spans="1:67" x14ac:dyDescent="0.35">
      <c r="A201" s="1">
        <v>44119</v>
      </c>
      <c r="B201" s="2">
        <v>121.156343149469</v>
      </c>
      <c r="C201" s="2">
        <v>220.972251411587</v>
      </c>
      <c r="D201" s="2">
        <v>168.27686807782601</v>
      </c>
      <c r="E201" s="2">
        <v>77.764395408025294</v>
      </c>
      <c r="F201" s="2">
        <v>210.59797417813701</v>
      </c>
      <c r="G201" s="2">
        <v>153.84864521644801</v>
      </c>
      <c r="H201" s="2">
        <v>141.03836049429199</v>
      </c>
      <c r="I201" s="2">
        <v>78.049676556957905</v>
      </c>
      <c r="J201" s="2">
        <v>320.96168558337502</v>
      </c>
      <c r="K201" s="2">
        <v>100.37677625515499</v>
      </c>
      <c r="L201" s="2">
        <v>378.55514586071502</v>
      </c>
      <c r="M201" s="2">
        <v>202.83680783811201</v>
      </c>
      <c r="N201" s="2">
        <v>23.645110795249799</v>
      </c>
      <c r="O201" s="2">
        <v>286.79972649058197</v>
      </c>
      <c r="P201" s="2">
        <v>344.00036735831202</v>
      </c>
      <c r="Q201" s="2">
        <v>76.652866155926404</v>
      </c>
      <c r="R201" s="2">
        <v>85.931371374590398</v>
      </c>
      <c r="S201" s="2">
        <v>148.447279614287</v>
      </c>
      <c r="T201" s="2">
        <v>174.05866520078999</v>
      </c>
      <c r="U201" s="2">
        <v>163.00026353480399</v>
      </c>
      <c r="X201" s="3">
        <v>44119</v>
      </c>
      <c r="Y201">
        <v>120.8409431</v>
      </c>
      <c r="Z201">
        <v>219.71867370000001</v>
      </c>
      <c r="AA201">
        <v>167.09924849999999</v>
      </c>
      <c r="AB201">
        <v>77.724270809999993</v>
      </c>
      <c r="AC201">
        <v>211.776714</v>
      </c>
      <c r="AD201">
        <v>151.4959733</v>
      </c>
      <c r="AE201">
        <v>139.695999</v>
      </c>
      <c r="AF201">
        <v>77.941198670000006</v>
      </c>
      <c r="AG201">
        <v>323.98216980000001</v>
      </c>
      <c r="AH201">
        <v>101.6376625</v>
      </c>
      <c r="AI201">
        <v>380.0625445</v>
      </c>
      <c r="AJ201">
        <v>199.6190977</v>
      </c>
      <c r="AK201">
        <v>24.07944037</v>
      </c>
      <c r="AL201">
        <v>287.72410330000002</v>
      </c>
      <c r="AM201">
        <v>339.37506150000002</v>
      </c>
      <c r="AN201">
        <v>75.689650180000001</v>
      </c>
      <c r="AO201">
        <v>85.152828150000005</v>
      </c>
      <c r="AP201">
        <v>146.96353769999999</v>
      </c>
      <c r="AQ201">
        <v>173.9622454</v>
      </c>
      <c r="AR201">
        <v>164.8741934</v>
      </c>
      <c r="AT201" s="1"/>
      <c r="AU201" s="1">
        <v>44117</v>
      </c>
      <c r="AV201" s="2">
        <v>121.099998</v>
      </c>
      <c r="AW201" s="2">
        <v>222.86000100000001</v>
      </c>
      <c r="AX201" s="2">
        <v>172.18150299999999</v>
      </c>
      <c r="AY201" s="2">
        <v>78.353499999999997</v>
      </c>
      <c r="AZ201" s="2">
        <v>212.30999800000001</v>
      </c>
      <c r="BA201" s="2">
        <v>148.883331</v>
      </c>
      <c r="BB201" s="2">
        <v>142.48249799999999</v>
      </c>
      <c r="BC201" s="2">
        <v>78.584000000000003</v>
      </c>
      <c r="BD201" s="2">
        <v>331.42001299999998</v>
      </c>
      <c r="BE201" s="2">
        <v>100.779999</v>
      </c>
      <c r="BF201" s="2">
        <v>381.48998999999998</v>
      </c>
      <c r="BG201" s="2">
        <v>204.320007</v>
      </c>
      <c r="BH201" s="2">
        <v>24.950001</v>
      </c>
      <c r="BI201" s="2">
        <v>290.35998499999999</v>
      </c>
      <c r="BJ201" s="2">
        <v>345.83999599999999</v>
      </c>
      <c r="BK201" s="2">
        <v>77.013358999999994</v>
      </c>
      <c r="BL201" s="2">
        <v>87.830001999999993</v>
      </c>
      <c r="BM201" s="2">
        <v>150.08000200000001</v>
      </c>
      <c r="BN201" s="2">
        <v>175.33000200000001</v>
      </c>
      <c r="BO201" s="2">
        <v>162.11999499999999</v>
      </c>
    </row>
    <row r="202" spans="1:67" x14ac:dyDescent="0.35">
      <c r="A202" s="1">
        <v>44120</v>
      </c>
      <c r="B202" s="2">
        <v>121.20336632572</v>
      </c>
      <c r="C202" s="2">
        <v>220.40700207571999</v>
      </c>
      <c r="D202" s="2">
        <v>167.28149787786501</v>
      </c>
      <c r="E202" s="2">
        <v>78.057579499480795</v>
      </c>
      <c r="F202" s="2">
        <v>211.88360680828501</v>
      </c>
      <c r="G202" s="2">
        <v>151.051099160284</v>
      </c>
      <c r="H202" s="2">
        <v>140.438173067821</v>
      </c>
      <c r="I202" s="2">
        <v>78.269649746441502</v>
      </c>
      <c r="J202" s="2">
        <v>324.33364421120098</v>
      </c>
      <c r="K202" s="2">
        <v>101.399740746943</v>
      </c>
      <c r="L202" s="2">
        <v>380.06191713185098</v>
      </c>
      <c r="M202" s="2">
        <v>200.35182470173001</v>
      </c>
      <c r="N202" s="2">
        <v>24.1226266817255</v>
      </c>
      <c r="O202" s="2">
        <v>288.19226723162097</v>
      </c>
      <c r="P202" s="2">
        <v>340.052864519043</v>
      </c>
      <c r="Q202" s="2">
        <v>75.697756016497493</v>
      </c>
      <c r="R202" s="2">
        <v>85.2721159542305</v>
      </c>
      <c r="S202" s="2">
        <v>147.45516122313401</v>
      </c>
      <c r="T202" s="2">
        <v>174.26416820466801</v>
      </c>
      <c r="U202" s="2">
        <v>165.55687740208299</v>
      </c>
      <c r="X202" s="3">
        <v>44120</v>
      </c>
      <c r="Y202">
        <v>119.4955786</v>
      </c>
      <c r="Z202">
        <v>219.61296139999999</v>
      </c>
      <c r="AA202">
        <v>164.32457840000001</v>
      </c>
      <c r="AB202">
        <v>78.371434100000002</v>
      </c>
      <c r="AC202">
        <v>212.10502399999999</v>
      </c>
      <c r="AD202">
        <v>147.5635097</v>
      </c>
      <c r="AE202">
        <v>138.141762</v>
      </c>
      <c r="AF202">
        <v>78.637770309999993</v>
      </c>
      <c r="AG202">
        <v>328.72088059999999</v>
      </c>
      <c r="AH202">
        <v>101.467809</v>
      </c>
      <c r="AI202">
        <v>378.7180874</v>
      </c>
      <c r="AJ202">
        <v>200.19274780000001</v>
      </c>
      <c r="AK202">
        <v>24.248644779999999</v>
      </c>
      <c r="AL202">
        <v>287.86182960000002</v>
      </c>
      <c r="AM202">
        <v>339.31714060000002</v>
      </c>
      <c r="AN202">
        <v>76.061827449999996</v>
      </c>
      <c r="AO202">
        <v>86.107474749999994</v>
      </c>
      <c r="AP202">
        <v>146.0901892</v>
      </c>
      <c r="AQ202">
        <v>174.4896076</v>
      </c>
      <c r="AR202">
        <v>168.06279119999999</v>
      </c>
      <c r="AT202" s="1"/>
      <c r="AU202" s="1">
        <v>44118</v>
      </c>
      <c r="AV202" s="2">
        <v>121.19000200000001</v>
      </c>
      <c r="AW202" s="2">
        <v>220.86000100000001</v>
      </c>
      <c r="AX202" s="2">
        <v>168.18550099999999</v>
      </c>
      <c r="AY202" s="2">
        <v>78.171997000000005</v>
      </c>
      <c r="AZ202" s="2">
        <v>210.91000399999999</v>
      </c>
      <c r="BA202" s="2">
        <v>153.76666299999999</v>
      </c>
      <c r="BB202" s="2">
        <v>140.95249899999999</v>
      </c>
      <c r="BC202" s="2">
        <v>78.403998999999999</v>
      </c>
      <c r="BD202" s="2">
        <v>321.85000600000001</v>
      </c>
      <c r="BE202" s="2">
        <v>100.220001</v>
      </c>
      <c r="BF202" s="2">
        <v>380.29998799999998</v>
      </c>
      <c r="BG202" s="2">
        <v>202.199997</v>
      </c>
      <c r="BH202" s="2">
        <v>23.620000999999998</v>
      </c>
      <c r="BI202" s="2">
        <v>287.08999599999999</v>
      </c>
      <c r="BJ202" s="2">
        <v>342.70001200000002</v>
      </c>
      <c r="BK202" s="2">
        <v>76.822517000000005</v>
      </c>
      <c r="BL202" s="2">
        <v>86.07</v>
      </c>
      <c r="BM202" s="2">
        <v>148.46000699999999</v>
      </c>
      <c r="BN202" s="2">
        <v>174.38000500000001</v>
      </c>
      <c r="BO202" s="2">
        <v>163.61000100000001</v>
      </c>
    </row>
    <row r="203" spans="1:67" x14ac:dyDescent="0.35">
      <c r="A203" s="1">
        <v>44123</v>
      </c>
      <c r="B203" s="2">
        <v>118.587337078979</v>
      </c>
      <c r="C203" s="2">
        <v>219.50496123315401</v>
      </c>
      <c r="D203" s="2">
        <v>164.06371155353801</v>
      </c>
      <c r="E203" s="2">
        <v>78.330454146948099</v>
      </c>
      <c r="F203" s="2">
        <v>212.32227930660099</v>
      </c>
      <c r="G203" s="2">
        <v>146.508396546596</v>
      </c>
      <c r="H203" s="2">
        <v>138.560405525688</v>
      </c>
      <c r="I203" s="2">
        <v>78.669327886065901</v>
      </c>
      <c r="J203" s="2">
        <v>328.94040189772699</v>
      </c>
      <c r="K203" s="2">
        <v>101.880961493716</v>
      </c>
      <c r="L203" s="2">
        <v>378.59965882156598</v>
      </c>
      <c r="M203" s="2">
        <v>200.711973719273</v>
      </c>
      <c r="N203" s="2">
        <v>24.391035928099299</v>
      </c>
      <c r="O203" s="2">
        <v>287.291240482511</v>
      </c>
      <c r="P203" s="2">
        <v>340.65538923965102</v>
      </c>
      <c r="Q203" s="2">
        <v>75.967979831221101</v>
      </c>
      <c r="R203" s="2">
        <v>86.145451311126095</v>
      </c>
      <c r="S203" s="2">
        <v>146.12275591307801</v>
      </c>
      <c r="T203" s="2">
        <v>173.96958190346999</v>
      </c>
      <c r="U203" s="2">
        <v>168.75994371062001</v>
      </c>
      <c r="X203" s="3">
        <v>44123</v>
      </c>
      <c r="Y203">
        <v>116.8753547</v>
      </c>
      <c r="Z203">
        <v>215.45067760000001</v>
      </c>
      <c r="AA203">
        <v>161.04320269999999</v>
      </c>
      <c r="AB203">
        <v>76.59531192</v>
      </c>
      <c r="AC203">
        <v>209.30645949999999</v>
      </c>
      <c r="AD203">
        <v>144.53179420000001</v>
      </c>
      <c r="AE203">
        <v>135.1459376</v>
      </c>
      <c r="AF203">
        <v>76.798460019999993</v>
      </c>
      <c r="AG203">
        <v>324.76741070000003</v>
      </c>
      <c r="AH203">
        <v>100.0173389</v>
      </c>
      <c r="AI203">
        <v>376.4817415</v>
      </c>
      <c r="AJ203">
        <v>197.09507840000001</v>
      </c>
      <c r="AK203">
        <v>23.775839940000001</v>
      </c>
      <c r="AL203">
        <v>284.6702196</v>
      </c>
      <c r="AM203">
        <v>333.46329220000001</v>
      </c>
      <c r="AN203">
        <v>75.261314859999999</v>
      </c>
      <c r="AO203">
        <v>84.224500430000006</v>
      </c>
      <c r="AP203">
        <v>143.12305449999999</v>
      </c>
      <c r="AQ203">
        <v>172.2994515</v>
      </c>
      <c r="AR203">
        <v>167.78811899999999</v>
      </c>
      <c r="AT203" s="1"/>
      <c r="AU203" s="1">
        <v>44119</v>
      </c>
      <c r="AV203" s="2">
        <v>120.709999</v>
      </c>
      <c r="AW203" s="2">
        <v>219.66000399999999</v>
      </c>
      <c r="AX203" s="2">
        <v>166.93249499999999</v>
      </c>
      <c r="AY203" s="2">
        <v>77.773499000000001</v>
      </c>
      <c r="AZ203" s="2">
        <v>211.64999399999999</v>
      </c>
      <c r="BA203" s="2">
        <v>149.62666300000001</v>
      </c>
      <c r="BB203" s="2">
        <v>139.699997</v>
      </c>
      <c r="BC203" s="2">
        <v>77.956496999999999</v>
      </c>
      <c r="BD203" s="2">
        <v>324.57000699999998</v>
      </c>
      <c r="BE203" s="2">
        <v>101.720001</v>
      </c>
      <c r="BF203" s="2">
        <v>379.92999300000002</v>
      </c>
      <c r="BG203" s="2">
        <v>199.550003</v>
      </c>
      <c r="BH203" s="2">
        <v>24.15</v>
      </c>
      <c r="BI203" s="2">
        <v>287.540009</v>
      </c>
      <c r="BJ203" s="2">
        <v>338.57000699999998</v>
      </c>
      <c r="BK203" s="2">
        <v>75.438934000000003</v>
      </c>
      <c r="BL203" s="2">
        <v>85.230002999999996</v>
      </c>
      <c r="BM203" s="2">
        <v>146.779999</v>
      </c>
      <c r="BN203" s="2">
        <v>174.03999300000001</v>
      </c>
      <c r="BO203" s="2">
        <v>165.03999300000001</v>
      </c>
    </row>
    <row r="204" spans="1:67" x14ac:dyDescent="0.35">
      <c r="A204" s="1">
        <v>44124</v>
      </c>
      <c r="B204" s="2">
        <v>116.429348461876</v>
      </c>
      <c r="C204" s="2">
        <v>214.96094785186699</v>
      </c>
      <c r="D204" s="2">
        <v>160.79996183473901</v>
      </c>
      <c r="E204" s="2">
        <v>76.440679506880599</v>
      </c>
      <c r="F204" s="2">
        <v>209.90822635962101</v>
      </c>
      <c r="G204" s="2">
        <v>144.73686327556101</v>
      </c>
      <c r="H204" s="2">
        <v>134.882810259829</v>
      </c>
      <c r="I204" s="2">
        <v>76.748829976455994</v>
      </c>
      <c r="J204" s="2">
        <v>325.91788713696599</v>
      </c>
      <c r="K204" s="2">
        <v>99.993323295195694</v>
      </c>
      <c r="L204" s="2">
        <v>375.01534682346801</v>
      </c>
      <c r="M204" s="2">
        <v>197.88849889072301</v>
      </c>
      <c r="N204" s="2">
        <v>23.885824652369099</v>
      </c>
      <c r="O204" s="2">
        <v>284.71888431921599</v>
      </c>
      <c r="P204" s="2">
        <v>333.36305210735298</v>
      </c>
      <c r="Q204" s="2">
        <v>75.2886229388575</v>
      </c>
      <c r="R204" s="2">
        <v>84.258072956195093</v>
      </c>
      <c r="S204" s="2">
        <v>143.48997430726399</v>
      </c>
      <c r="T204" s="2">
        <v>172.97169598185701</v>
      </c>
      <c r="U204" s="2">
        <v>167.989927964461</v>
      </c>
      <c r="X204" s="3">
        <v>44124</v>
      </c>
      <c r="Y204">
        <v>117.3099911</v>
      </c>
      <c r="Z204">
        <v>214.83783009999999</v>
      </c>
      <c r="AA204">
        <v>160.8020626</v>
      </c>
      <c r="AB204">
        <v>77.434521219999993</v>
      </c>
      <c r="AC204">
        <v>210.10338490000001</v>
      </c>
      <c r="AD204">
        <v>141.5797148</v>
      </c>
      <c r="AE204">
        <v>136.36052620000001</v>
      </c>
      <c r="AF204">
        <v>77.734602649999999</v>
      </c>
      <c r="AG204">
        <v>323.58957359999999</v>
      </c>
      <c r="AH204">
        <v>100.4121636</v>
      </c>
      <c r="AI204">
        <v>377.19542790000003</v>
      </c>
      <c r="AJ204">
        <v>197.62772179999999</v>
      </c>
      <c r="AK204">
        <v>24.086628220000001</v>
      </c>
      <c r="AL204">
        <v>285.72762979999999</v>
      </c>
      <c r="AM204">
        <v>331.6385133</v>
      </c>
      <c r="AN204">
        <v>74.731890280000002</v>
      </c>
      <c r="AO204">
        <v>84.186818720000005</v>
      </c>
      <c r="AP204">
        <v>143.5803573</v>
      </c>
      <c r="AQ204">
        <v>174.5257191</v>
      </c>
      <c r="AR204">
        <v>168.81701459999999</v>
      </c>
      <c r="AT204" s="1"/>
      <c r="AU204" s="1">
        <v>44120</v>
      </c>
      <c r="AV204" s="2">
        <v>119.019997</v>
      </c>
      <c r="AW204" s="2">
        <v>219.66000399999999</v>
      </c>
      <c r="AX204" s="2">
        <v>163.63549800000001</v>
      </c>
      <c r="AY204" s="2">
        <v>78.385002</v>
      </c>
      <c r="AZ204" s="2">
        <v>211.91000399999999</v>
      </c>
      <c r="BA204" s="2">
        <v>146.55667099999999</v>
      </c>
      <c r="BB204" s="2">
        <v>138.115005</v>
      </c>
      <c r="BC204" s="2">
        <v>78.650497000000001</v>
      </c>
      <c r="BD204" s="2">
        <v>329.89999399999999</v>
      </c>
      <c r="BE204" s="2">
        <v>101.510002</v>
      </c>
      <c r="BF204" s="2">
        <v>378.64999399999999</v>
      </c>
      <c r="BG204" s="2">
        <v>200.259995</v>
      </c>
      <c r="BH204" s="2">
        <v>24.24</v>
      </c>
      <c r="BI204" s="2">
        <v>287.66000400000001</v>
      </c>
      <c r="BJ204" s="2">
        <v>339.39999399999999</v>
      </c>
      <c r="BK204" s="2">
        <v>76.173659999999998</v>
      </c>
      <c r="BL204" s="2">
        <v>86.269997000000004</v>
      </c>
      <c r="BM204" s="2">
        <v>146.11999499999999</v>
      </c>
      <c r="BN204" s="2">
        <v>174.44000199999999</v>
      </c>
      <c r="BO204" s="2">
        <v>168.75</v>
      </c>
    </row>
    <row r="205" spans="1:67" x14ac:dyDescent="0.35">
      <c r="A205" s="1">
        <v>44125</v>
      </c>
      <c r="B205" s="2">
        <v>118.35033732147301</v>
      </c>
      <c r="C205" s="2">
        <v>215.10591031689</v>
      </c>
      <c r="D205" s="2">
        <v>161.382027606766</v>
      </c>
      <c r="E205" s="2">
        <v>77.920697750732003</v>
      </c>
      <c r="F205" s="2">
        <v>210.03479642615201</v>
      </c>
      <c r="G205" s="2">
        <v>140.49334360449399</v>
      </c>
      <c r="H205" s="2">
        <v>137.01205371245399</v>
      </c>
      <c r="I205" s="2">
        <v>78.146659493234395</v>
      </c>
      <c r="J205" s="2">
        <v>321.67841453032497</v>
      </c>
      <c r="K205" s="2">
        <v>100.263580437092</v>
      </c>
      <c r="L205" s="2">
        <v>377.46788265203702</v>
      </c>
      <c r="M205" s="2">
        <v>198.16347426786101</v>
      </c>
      <c r="N205" s="2">
        <v>24.082013134444701</v>
      </c>
      <c r="O205" s="2">
        <v>285.38807376537699</v>
      </c>
      <c r="P205" s="2">
        <v>333.15344083417301</v>
      </c>
      <c r="Q205" s="2">
        <v>74.720865048875993</v>
      </c>
      <c r="R205" s="2">
        <v>84.328436777592003</v>
      </c>
      <c r="S205" s="2">
        <v>143.64374235839901</v>
      </c>
      <c r="T205" s="2">
        <v>174.76460893171301</v>
      </c>
      <c r="U205" s="2">
        <v>169.34005392643201</v>
      </c>
      <c r="X205" s="3">
        <v>44125</v>
      </c>
      <c r="Y205">
        <v>117.0553204</v>
      </c>
      <c r="Z205">
        <v>214.8151058</v>
      </c>
      <c r="AA205">
        <v>159.53746799999999</v>
      </c>
      <c r="AB205">
        <v>79.139300030000001</v>
      </c>
      <c r="AC205">
        <v>210.35452190000001</v>
      </c>
      <c r="AD205">
        <v>140.85752590000001</v>
      </c>
      <c r="AE205">
        <v>135.2392791</v>
      </c>
      <c r="AF205">
        <v>79.623743950000005</v>
      </c>
      <c r="AG205">
        <v>322.961883</v>
      </c>
      <c r="AH205">
        <v>99.454898729999996</v>
      </c>
      <c r="AI205">
        <v>373.55854369999997</v>
      </c>
      <c r="AJ205">
        <v>198.35771779999999</v>
      </c>
      <c r="AK205">
        <v>24.037804170000001</v>
      </c>
      <c r="AL205">
        <v>284.78765600000003</v>
      </c>
      <c r="AM205">
        <v>333.13535359999997</v>
      </c>
      <c r="AN205">
        <v>74.452856240000003</v>
      </c>
      <c r="AO205">
        <v>82.786486229999994</v>
      </c>
      <c r="AP205">
        <v>141.5688414</v>
      </c>
      <c r="AQ205">
        <v>172.91145460000001</v>
      </c>
      <c r="AR205">
        <v>167.72294579999999</v>
      </c>
      <c r="AT205" s="1"/>
      <c r="AU205" s="1">
        <v>44123</v>
      </c>
      <c r="AV205" s="2">
        <v>115.980003</v>
      </c>
      <c r="AW205" s="2">
        <v>214.220001</v>
      </c>
      <c r="AX205" s="2">
        <v>160.36050399999999</v>
      </c>
      <c r="AY205" s="2">
        <v>76.497497999999993</v>
      </c>
      <c r="AZ205" s="2">
        <v>208.990005</v>
      </c>
      <c r="BA205" s="2">
        <v>143.61000100000001</v>
      </c>
      <c r="BB205" s="2">
        <v>134.97749300000001</v>
      </c>
      <c r="BC205" s="2">
        <v>76.730498999999995</v>
      </c>
      <c r="BD205" s="2">
        <v>324.22000100000002</v>
      </c>
      <c r="BE205" s="2">
        <v>99.800003000000004</v>
      </c>
      <c r="BF205" s="2">
        <v>375.76998900000001</v>
      </c>
      <c r="BG205" s="2">
        <v>196.970001</v>
      </c>
      <c r="BH205" s="2">
        <v>23.719999000000001</v>
      </c>
      <c r="BI205" s="2">
        <v>283.73001099999999</v>
      </c>
      <c r="BJ205" s="2">
        <v>331.67001299999998</v>
      </c>
      <c r="BK205" s="2">
        <v>75.066794999999999</v>
      </c>
      <c r="BL205" s="2">
        <v>84.309997999999993</v>
      </c>
      <c r="BM205" s="2">
        <v>142.800003</v>
      </c>
      <c r="BN205" s="2">
        <v>172.10000600000001</v>
      </c>
      <c r="BO205" s="2">
        <v>167.529999</v>
      </c>
    </row>
    <row r="206" spans="1:67" x14ac:dyDescent="0.35">
      <c r="A206" s="1">
        <v>44126</v>
      </c>
      <c r="B206" s="2">
        <v>116.113208370637</v>
      </c>
      <c r="C206" s="2">
        <v>215.06028150825901</v>
      </c>
      <c r="D206" s="2">
        <v>159.66486311115401</v>
      </c>
      <c r="E206" s="2">
        <v>78.9375654887628</v>
      </c>
      <c r="F206" s="2">
        <v>209.804240621388</v>
      </c>
      <c r="G206" s="2">
        <v>141.989514061237</v>
      </c>
      <c r="H206" s="2">
        <v>135.174881955069</v>
      </c>
      <c r="I206" s="2">
        <v>79.318788172438801</v>
      </c>
      <c r="J206" s="2">
        <v>323.841627231855</v>
      </c>
      <c r="K206" s="2">
        <v>99.486918648365503</v>
      </c>
      <c r="L206" s="2">
        <v>371.62669584128201</v>
      </c>
      <c r="M206" s="2">
        <v>198.84848158093999</v>
      </c>
      <c r="N206" s="2">
        <v>24.012578279951502</v>
      </c>
      <c r="O206" s="2">
        <v>285.46436730049697</v>
      </c>
      <c r="P206" s="2">
        <v>334.55717420368302</v>
      </c>
      <c r="Q206" s="2">
        <v>74.526733168466905</v>
      </c>
      <c r="R206" s="2">
        <v>82.874910835535701</v>
      </c>
      <c r="S206" s="2">
        <v>141.85517903939501</v>
      </c>
      <c r="T206" s="2">
        <v>172.98249194101899</v>
      </c>
      <c r="U206" s="2">
        <v>167.143568977417</v>
      </c>
      <c r="X206" s="3">
        <v>44126</v>
      </c>
      <c r="Y206">
        <v>116.0740481</v>
      </c>
      <c r="Z206">
        <v>214.8724382</v>
      </c>
      <c r="AA206">
        <v>158.86264510000001</v>
      </c>
      <c r="AB206">
        <v>80.217806969999998</v>
      </c>
      <c r="AC206">
        <v>211.51625609999999</v>
      </c>
      <c r="AD206">
        <v>141.70369030000001</v>
      </c>
      <c r="AE206">
        <v>133.64101719999999</v>
      </c>
      <c r="AF206">
        <v>80.702670479999995</v>
      </c>
      <c r="AG206">
        <v>325.0853826</v>
      </c>
      <c r="AH206">
        <v>102.4241258</v>
      </c>
      <c r="AI206">
        <v>373.56860030000001</v>
      </c>
      <c r="AJ206">
        <v>197.90192139999999</v>
      </c>
      <c r="AK206">
        <v>24.755473089999999</v>
      </c>
      <c r="AL206">
        <v>281.94064550000002</v>
      </c>
      <c r="AM206">
        <v>333.58722119999999</v>
      </c>
      <c r="AN206">
        <v>75.399308309999995</v>
      </c>
      <c r="AO206">
        <v>84.067229089999998</v>
      </c>
      <c r="AP206">
        <v>141.65515819999999</v>
      </c>
      <c r="AQ206">
        <v>173.01957429999999</v>
      </c>
      <c r="AR206">
        <v>169.28728390000001</v>
      </c>
      <c r="AT206" s="1"/>
      <c r="AU206" s="1">
        <v>44124</v>
      </c>
      <c r="AV206" s="2">
        <v>117.510002</v>
      </c>
      <c r="AW206" s="2">
        <v>214.64999399999999</v>
      </c>
      <c r="AX206" s="2">
        <v>160.850494</v>
      </c>
      <c r="AY206" s="2">
        <v>77.554001</v>
      </c>
      <c r="AZ206" s="2">
        <v>210.05999800000001</v>
      </c>
      <c r="BA206" s="2">
        <v>140.64666700000001</v>
      </c>
      <c r="BB206" s="2">
        <v>136.45500200000001</v>
      </c>
      <c r="BC206" s="2">
        <v>77.796501000000006</v>
      </c>
      <c r="BD206" s="2">
        <v>323.41000400000001</v>
      </c>
      <c r="BE206" s="2">
        <v>100.370003</v>
      </c>
      <c r="BF206" s="2">
        <v>376.98998999999998</v>
      </c>
      <c r="BG206" s="2">
        <v>197.699997</v>
      </c>
      <c r="BH206" s="2">
        <v>24.139999</v>
      </c>
      <c r="BI206" s="2">
        <v>286.040009</v>
      </c>
      <c r="BJ206" s="2">
        <v>331.72000100000002</v>
      </c>
      <c r="BK206" s="2">
        <v>74.685112000000004</v>
      </c>
      <c r="BL206" s="2">
        <v>84.25</v>
      </c>
      <c r="BM206" s="2">
        <v>143.58999600000001</v>
      </c>
      <c r="BN206" s="2">
        <v>174.88000500000001</v>
      </c>
      <c r="BO206" s="2">
        <v>168.990005</v>
      </c>
    </row>
    <row r="207" spans="1:67" x14ac:dyDescent="0.35">
      <c r="A207" s="1">
        <v>44127</v>
      </c>
      <c r="B207" s="2">
        <v>116.66085687857201</v>
      </c>
      <c r="C207" s="2">
        <v>215.76022312446199</v>
      </c>
      <c r="D207" s="2">
        <v>159.10620811648101</v>
      </c>
      <c r="E207" s="2">
        <v>80.614254502994299</v>
      </c>
      <c r="F207" s="2">
        <v>211.609698410005</v>
      </c>
      <c r="G207" s="2">
        <v>141.82198912996299</v>
      </c>
      <c r="H207" s="2">
        <v>134.50643298531401</v>
      </c>
      <c r="I207" s="2">
        <v>81.105224956080903</v>
      </c>
      <c r="J207" s="2">
        <v>325.18748804910001</v>
      </c>
      <c r="K207" s="2">
        <v>102.808059163701</v>
      </c>
      <c r="L207" s="2">
        <v>373.358087892843</v>
      </c>
      <c r="M207" s="2">
        <v>198.488817361206</v>
      </c>
      <c r="N207" s="2">
        <v>24.714493617366099</v>
      </c>
      <c r="O207" s="2">
        <v>281.29084515413302</v>
      </c>
      <c r="P207" s="2">
        <v>334.65136153998202</v>
      </c>
      <c r="Q207" s="2">
        <v>75.740067948032106</v>
      </c>
      <c r="R207" s="2">
        <v>84.478259279586695</v>
      </c>
      <c r="S207" s="2">
        <v>141.92591188435199</v>
      </c>
      <c r="T207" s="2">
        <v>173.383266441617</v>
      </c>
      <c r="U207" s="2">
        <v>169.74427132721999</v>
      </c>
      <c r="X207" s="3">
        <v>44127</v>
      </c>
      <c r="Y207">
        <v>115.2494312</v>
      </c>
      <c r="Z207">
        <v>216.19294650000001</v>
      </c>
      <c r="AA207">
        <v>160.06956360000001</v>
      </c>
      <c r="AB207">
        <v>81.509058300000007</v>
      </c>
      <c r="AC207">
        <v>212.74061309999999</v>
      </c>
      <c r="AD207">
        <v>140.54593310000001</v>
      </c>
      <c r="AE207">
        <v>135.67683389999999</v>
      </c>
      <c r="AF207">
        <v>81.982061169999994</v>
      </c>
      <c r="AG207">
        <v>329.52198850000002</v>
      </c>
      <c r="AH207">
        <v>103.8143319</v>
      </c>
      <c r="AI207">
        <v>372.79381430000001</v>
      </c>
      <c r="AJ207">
        <v>197.930825</v>
      </c>
      <c r="AK207">
        <v>24.90469276</v>
      </c>
      <c r="AL207">
        <v>282.78642230000003</v>
      </c>
      <c r="AM207">
        <v>330.39754119999998</v>
      </c>
      <c r="AN207">
        <v>76.077173369999997</v>
      </c>
      <c r="AO207">
        <v>84.323810609999995</v>
      </c>
      <c r="AP207">
        <v>142.370127</v>
      </c>
      <c r="AQ207">
        <v>171.93265030000001</v>
      </c>
      <c r="AR207">
        <v>168.84182509999999</v>
      </c>
      <c r="AT207" s="1"/>
      <c r="AU207" s="1">
        <v>44125</v>
      </c>
      <c r="AV207" s="2">
        <v>116.870003</v>
      </c>
      <c r="AW207" s="2">
        <v>214.800003</v>
      </c>
      <c r="AX207" s="2">
        <v>159.246994</v>
      </c>
      <c r="AY207" s="2">
        <v>79.299499999999995</v>
      </c>
      <c r="AZ207" s="2">
        <v>210.179993</v>
      </c>
      <c r="BA207" s="2">
        <v>140.88000500000001</v>
      </c>
      <c r="BB207" s="2">
        <v>135.24749800000001</v>
      </c>
      <c r="BC207" s="2">
        <v>79.665497000000002</v>
      </c>
      <c r="BD207" s="2">
        <v>322.790009</v>
      </c>
      <c r="BE207" s="2">
        <v>99.370002999999997</v>
      </c>
      <c r="BF207" s="2">
        <v>372.04998799999998</v>
      </c>
      <c r="BG207" s="2">
        <v>198.429993</v>
      </c>
      <c r="BH207" s="2">
        <v>24.049999</v>
      </c>
      <c r="BI207" s="2">
        <v>284.51001000000002</v>
      </c>
      <c r="BJ207" s="2">
        <v>333.42001299999998</v>
      </c>
      <c r="BK207" s="2">
        <v>74.494277999999994</v>
      </c>
      <c r="BL207" s="2">
        <v>82.889999000000003</v>
      </c>
      <c r="BM207" s="2">
        <v>141.30999800000001</v>
      </c>
      <c r="BN207" s="2">
        <v>172.729996</v>
      </c>
      <c r="BO207" s="2">
        <v>167.39999399999999</v>
      </c>
    </row>
    <row r="208" spans="1:67" x14ac:dyDescent="0.35">
      <c r="A208" s="1">
        <v>44130</v>
      </c>
      <c r="B208" s="2">
        <v>115.008252464208</v>
      </c>
      <c r="C208" s="2">
        <v>216.099916865458</v>
      </c>
      <c r="D208" s="2">
        <v>160.480935783912</v>
      </c>
      <c r="E208" s="2">
        <v>81.264863685904501</v>
      </c>
      <c r="F208" s="2">
        <v>212.60714345283199</v>
      </c>
      <c r="G208" s="2">
        <v>141.14624394604701</v>
      </c>
      <c r="H208" s="2">
        <v>135.97774987152599</v>
      </c>
      <c r="I208" s="2">
        <v>81.691955774436394</v>
      </c>
      <c r="J208" s="2">
        <v>330.60547775033302</v>
      </c>
      <c r="K208" s="2">
        <v>103.775114947541</v>
      </c>
      <c r="L208" s="2">
        <v>372.61884057916501</v>
      </c>
      <c r="M208" s="2">
        <v>198.44024680054699</v>
      </c>
      <c r="N208" s="2">
        <v>24.975177057080099</v>
      </c>
      <c r="O208" s="2">
        <v>282.852294264568</v>
      </c>
      <c r="P208" s="2">
        <v>330.89166478879599</v>
      </c>
      <c r="Q208" s="2">
        <v>75.987072141668605</v>
      </c>
      <c r="R208" s="2">
        <v>84.203686120538606</v>
      </c>
      <c r="S208" s="2">
        <v>142.40947528683799</v>
      </c>
      <c r="T208" s="2">
        <v>171.19218541502201</v>
      </c>
      <c r="U208" s="2">
        <v>168.50759759143699</v>
      </c>
      <c r="X208" s="3">
        <v>44130</v>
      </c>
      <c r="Y208">
        <v>115.0880107</v>
      </c>
      <c r="Z208">
        <v>211.87184669999999</v>
      </c>
      <c r="AA208">
        <v>160.3364665</v>
      </c>
      <c r="AB208">
        <v>79.470087509999999</v>
      </c>
      <c r="AC208">
        <v>208.89971349999999</v>
      </c>
      <c r="AD208">
        <v>140.1012853</v>
      </c>
      <c r="AE208">
        <v>131.86342450000001</v>
      </c>
      <c r="AF208">
        <v>79.766018740000007</v>
      </c>
      <c r="AG208">
        <v>323.46628550000003</v>
      </c>
      <c r="AH208">
        <v>101.5002941</v>
      </c>
      <c r="AI208">
        <v>365.55525519999998</v>
      </c>
      <c r="AJ208">
        <v>193.46852870000001</v>
      </c>
      <c r="AK208">
        <v>24.58031935</v>
      </c>
      <c r="AL208">
        <v>277.48232689999998</v>
      </c>
      <c r="AM208">
        <v>321.9535644</v>
      </c>
      <c r="AN208">
        <v>75.390378620000007</v>
      </c>
      <c r="AO208">
        <v>83.802436290000003</v>
      </c>
      <c r="AP208">
        <v>141.6759504</v>
      </c>
      <c r="AQ208">
        <v>168.32670429999999</v>
      </c>
      <c r="AR208">
        <v>164.26336979999999</v>
      </c>
      <c r="AT208" s="1"/>
      <c r="AU208" s="1">
        <v>44126</v>
      </c>
      <c r="AV208" s="2">
        <v>115.75</v>
      </c>
      <c r="AW208" s="2">
        <v>214.88999899999999</v>
      </c>
      <c r="AX208" s="2">
        <v>158.820007</v>
      </c>
      <c r="AY208" s="2">
        <v>80.332999999999998</v>
      </c>
      <c r="AZ208" s="2">
        <v>211.61000100000001</v>
      </c>
      <c r="BA208" s="2">
        <v>141.929993</v>
      </c>
      <c r="BB208" s="2">
        <v>133.61000100000001</v>
      </c>
      <c r="BC208" s="2">
        <v>80.766502000000003</v>
      </c>
      <c r="BD208" s="2">
        <v>325.73001099999999</v>
      </c>
      <c r="BE208" s="2">
        <v>102.879997</v>
      </c>
      <c r="BF208" s="2">
        <v>373.36999500000002</v>
      </c>
      <c r="BG208" s="2">
        <v>197.990005</v>
      </c>
      <c r="BH208" s="2">
        <v>24.870000999999998</v>
      </c>
      <c r="BI208" s="2">
        <v>281.16000400000001</v>
      </c>
      <c r="BJ208" s="2">
        <v>333.60000600000001</v>
      </c>
      <c r="BK208" s="2">
        <v>75.582061999999993</v>
      </c>
      <c r="BL208" s="2">
        <v>84.309997999999993</v>
      </c>
      <c r="BM208" s="2">
        <v>141.64999399999999</v>
      </c>
      <c r="BN208" s="2">
        <v>172.990005</v>
      </c>
      <c r="BO208" s="2">
        <v>169.66000399999999</v>
      </c>
    </row>
    <row r="209" spans="1:67" x14ac:dyDescent="0.35">
      <c r="A209" s="1">
        <v>44131</v>
      </c>
      <c r="B209" s="2">
        <v>115.02896751167199</v>
      </c>
      <c r="C209" s="2">
        <v>211.25047939095799</v>
      </c>
      <c r="D209" s="2">
        <v>160.58862996722499</v>
      </c>
      <c r="E209" s="2">
        <v>79.618883634047904</v>
      </c>
      <c r="F209" s="2">
        <v>209.40825116827301</v>
      </c>
      <c r="G209" s="2">
        <v>140.005679295698</v>
      </c>
      <c r="H209" s="2">
        <v>132.40467926507</v>
      </c>
      <c r="I209" s="2">
        <v>79.943869899925005</v>
      </c>
      <c r="J209" s="2">
        <v>324.50312939358298</v>
      </c>
      <c r="K209" s="2">
        <v>101.84877797097199</v>
      </c>
      <c r="L209" s="2">
        <v>363.95618693909</v>
      </c>
      <c r="M209" s="2">
        <v>194.10852359338099</v>
      </c>
      <c r="N209" s="2">
        <v>24.5982921406078</v>
      </c>
      <c r="O209" s="2">
        <v>277.30556973784797</v>
      </c>
      <c r="P209" s="2">
        <v>320.01663784216203</v>
      </c>
      <c r="Q209" s="2">
        <v>75.603151284684401</v>
      </c>
      <c r="R209" s="2">
        <v>84.275908165982301</v>
      </c>
      <c r="S209" s="2">
        <v>142.32823362242101</v>
      </c>
      <c r="T209" s="2">
        <v>168.38524551029499</v>
      </c>
      <c r="U209" s="2">
        <v>163.63380995774901</v>
      </c>
      <c r="X209" s="3">
        <v>44131</v>
      </c>
      <c r="Y209">
        <v>116.3976042</v>
      </c>
      <c r="Z209">
        <v>213.05431630000001</v>
      </c>
      <c r="AA209">
        <v>163.65915129999999</v>
      </c>
      <c r="AB209">
        <v>79.89914417</v>
      </c>
      <c r="AC209">
        <v>207.12134399999999</v>
      </c>
      <c r="AD209">
        <v>141.2432603</v>
      </c>
      <c r="AE209">
        <v>133.70117809999999</v>
      </c>
      <c r="AF209">
        <v>80.201010199999999</v>
      </c>
      <c r="AG209">
        <v>321.00739950000002</v>
      </c>
      <c r="AH209">
        <v>99.556661000000005</v>
      </c>
      <c r="AI209">
        <v>360.6025459</v>
      </c>
      <c r="AJ209">
        <v>190.15733019999999</v>
      </c>
      <c r="AK209">
        <v>23.899411499999999</v>
      </c>
      <c r="AL209">
        <v>276.95751940000002</v>
      </c>
      <c r="AM209">
        <v>317.3118839</v>
      </c>
      <c r="AN209">
        <v>74.530989000000005</v>
      </c>
      <c r="AO209">
        <v>82.613036399999999</v>
      </c>
      <c r="AP209">
        <v>134.9656019</v>
      </c>
      <c r="AQ209">
        <v>170.48066660000001</v>
      </c>
      <c r="AR209">
        <v>158.95737339999999</v>
      </c>
      <c r="AT209" s="1"/>
      <c r="AU209" s="1">
        <v>44127</v>
      </c>
      <c r="AV209" s="2">
        <v>115.040001</v>
      </c>
      <c r="AW209" s="2">
        <v>216.229996</v>
      </c>
      <c r="AX209" s="2">
        <v>160.220001</v>
      </c>
      <c r="AY209" s="2">
        <v>81.649001999999996</v>
      </c>
      <c r="AZ209" s="2">
        <v>212.71000699999999</v>
      </c>
      <c r="BA209" s="2">
        <v>140.21000699999999</v>
      </c>
      <c r="BB209" s="2">
        <v>135.90249600000001</v>
      </c>
      <c r="BC209" s="2">
        <v>82.050003000000004</v>
      </c>
      <c r="BD209" s="2">
        <v>330.60000600000001</v>
      </c>
      <c r="BE209" s="2">
        <v>103.80999799999999</v>
      </c>
      <c r="BF209" s="2">
        <v>372.72000100000002</v>
      </c>
      <c r="BG209" s="2">
        <v>198.009995</v>
      </c>
      <c r="BH209" s="2">
        <v>24.9</v>
      </c>
      <c r="BI209" s="2">
        <v>283</v>
      </c>
      <c r="BJ209" s="2">
        <v>329.60998499999999</v>
      </c>
      <c r="BK209" s="2">
        <v>76.173659999999998</v>
      </c>
      <c r="BL209" s="2">
        <v>84.339995999999999</v>
      </c>
      <c r="BM209" s="2">
        <v>142.38000500000001</v>
      </c>
      <c r="BN209" s="2">
        <v>171.89999399999999</v>
      </c>
      <c r="BO209" s="2">
        <v>168.58999600000001</v>
      </c>
    </row>
    <row r="210" spans="1:67" x14ac:dyDescent="0.35">
      <c r="A210" s="1">
        <v>44132</v>
      </c>
      <c r="B210" s="2">
        <v>116.508789608385</v>
      </c>
      <c r="C210" s="2">
        <v>212.73591436806799</v>
      </c>
      <c r="D210" s="2">
        <v>164.456055186855</v>
      </c>
      <c r="E210" s="2">
        <v>79.696410396938305</v>
      </c>
      <c r="F210" s="2">
        <v>206.50239194878401</v>
      </c>
      <c r="G210" s="2">
        <v>142.47882874917701</v>
      </c>
      <c r="H210" s="2">
        <v>133.98069923663101</v>
      </c>
      <c r="I210" s="2">
        <v>79.971918681663894</v>
      </c>
      <c r="J210" s="2">
        <v>319.17174674748702</v>
      </c>
      <c r="K210" s="2">
        <v>99.056605285659302</v>
      </c>
      <c r="L210" s="2">
        <v>359.27994055008998</v>
      </c>
      <c r="M210" s="2">
        <v>190.99268239961799</v>
      </c>
      <c r="N210" s="2">
        <v>23.703487185743601</v>
      </c>
      <c r="O210" s="2">
        <v>276.11896072389902</v>
      </c>
      <c r="P210" s="2">
        <v>318.73432634897102</v>
      </c>
      <c r="Q210" s="2">
        <v>74.229013919725404</v>
      </c>
      <c r="R210" s="2">
        <v>82.747764721219397</v>
      </c>
      <c r="S210" s="2">
        <v>132.34003710378099</v>
      </c>
      <c r="T210" s="2">
        <v>169.906325095585</v>
      </c>
      <c r="U210" s="2">
        <v>157.70592475480399</v>
      </c>
      <c r="X210" s="3">
        <v>44132</v>
      </c>
      <c r="Y210">
        <v>113.2907383</v>
      </c>
      <c r="Z210">
        <v>208.54754370000001</v>
      </c>
      <c r="AA210">
        <v>160.00227279999999</v>
      </c>
      <c r="AB210">
        <v>76.974422169999997</v>
      </c>
      <c r="AC210">
        <v>201.1048845</v>
      </c>
      <c r="AD210">
        <v>139.15662879999999</v>
      </c>
      <c r="AE210">
        <v>128.19781230000001</v>
      </c>
      <c r="AF210">
        <v>77.176693540000002</v>
      </c>
      <c r="AG210">
        <v>309.48375440000001</v>
      </c>
      <c r="AH210">
        <v>96.820262299999996</v>
      </c>
      <c r="AI210">
        <v>349.95695189999998</v>
      </c>
      <c r="AJ210">
        <v>182.76792649999999</v>
      </c>
      <c r="AK210">
        <v>23.51252813</v>
      </c>
      <c r="AL210">
        <v>271.16345560000002</v>
      </c>
      <c r="AM210">
        <v>306.9767622</v>
      </c>
      <c r="AN210">
        <v>73.009078470000006</v>
      </c>
      <c r="AO210">
        <v>80.431626390000005</v>
      </c>
      <c r="AP210">
        <v>131.25484019999999</v>
      </c>
      <c r="AQ210">
        <v>159.88752679999999</v>
      </c>
      <c r="AR210">
        <v>152.43969630000001</v>
      </c>
      <c r="AT210" s="1"/>
      <c r="AU210" s="1">
        <v>44130</v>
      </c>
      <c r="AV210" s="2">
        <v>115.050003</v>
      </c>
      <c r="AW210" s="2">
        <v>210.08000200000001</v>
      </c>
      <c r="AX210" s="2">
        <v>160.35200499999999</v>
      </c>
      <c r="AY210" s="2">
        <v>79.214500000000001</v>
      </c>
      <c r="AZ210" s="2">
        <v>208.490005</v>
      </c>
      <c r="BA210" s="2">
        <v>140.09333799999999</v>
      </c>
      <c r="BB210" s="2">
        <v>131.41250600000001</v>
      </c>
      <c r="BC210" s="2">
        <v>79.522498999999996</v>
      </c>
      <c r="BD210" s="2">
        <v>323.05999800000001</v>
      </c>
      <c r="BE210" s="2">
        <v>101.239998</v>
      </c>
      <c r="BF210" s="2">
        <v>363.040009</v>
      </c>
      <c r="BG210" s="2">
        <v>193.070007</v>
      </c>
      <c r="BH210" s="2">
        <v>24.540001</v>
      </c>
      <c r="BI210" s="2">
        <v>276.040009</v>
      </c>
      <c r="BJ210" s="2">
        <v>318.05999800000001</v>
      </c>
      <c r="BK210" s="2">
        <v>75.229011999999997</v>
      </c>
      <c r="BL210" s="2">
        <v>83.919998000000007</v>
      </c>
      <c r="BM210" s="2">
        <v>141.699997</v>
      </c>
      <c r="BN210" s="2">
        <v>168</v>
      </c>
      <c r="BO210" s="2">
        <v>163.199997</v>
      </c>
    </row>
    <row r="211" spans="1:67" x14ac:dyDescent="0.35">
      <c r="A211" s="1">
        <v>44133</v>
      </c>
      <c r="B211" s="2">
        <v>112.26714587486801</v>
      </c>
      <c r="C211" s="2">
        <v>203.99067787080901</v>
      </c>
      <c r="D211" s="2">
        <v>158.480238716782</v>
      </c>
      <c r="E211" s="2">
        <v>75.986694754253904</v>
      </c>
      <c r="F211" s="2">
        <v>201.72428523928099</v>
      </c>
      <c r="G211" s="2">
        <v>134.97616420838301</v>
      </c>
      <c r="H211" s="2">
        <v>127.157348892668</v>
      </c>
      <c r="I211" s="2">
        <v>76.120897168189202</v>
      </c>
      <c r="J211" s="2">
        <v>309.84781863574301</v>
      </c>
      <c r="K211" s="2">
        <v>96.835062749327903</v>
      </c>
      <c r="L211" s="2">
        <v>348.41565787943301</v>
      </c>
      <c r="M211" s="2">
        <v>182.58719685276299</v>
      </c>
      <c r="N211" s="2">
        <v>23.527014318836599</v>
      </c>
      <c r="O211" s="2">
        <v>271.09003017135399</v>
      </c>
      <c r="P211" s="2">
        <v>294.39736273802799</v>
      </c>
      <c r="Q211" s="2">
        <v>73.013842477468998</v>
      </c>
      <c r="R211" s="2">
        <v>80.798432216811506</v>
      </c>
      <c r="S211" s="2">
        <v>131.808726564213</v>
      </c>
      <c r="T211" s="2">
        <v>156.79341524903899</v>
      </c>
      <c r="U211" s="2">
        <v>151.315200848654</v>
      </c>
      <c r="X211" s="3">
        <v>44133</v>
      </c>
      <c r="Y211">
        <v>114.48413600000001</v>
      </c>
      <c r="Z211">
        <v>204.55356269999999</v>
      </c>
      <c r="AA211">
        <v>160.1893044</v>
      </c>
      <c r="AB211">
        <v>77.622569179999999</v>
      </c>
      <c r="AC211">
        <v>201.62829959999999</v>
      </c>
      <c r="AD211">
        <v>136.60221780000001</v>
      </c>
      <c r="AE211">
        <v>129.7123641</v>
      </c>
      <c r="AF211">
        <v>78.342719849999995</v>
      </c>
      <c r="AG211">
        <v>304.38849729999998</v>
      </c>
      <c r="AH211">
        <v>97.211683960000002</v>
      </c>
      <c r="AI211">
        <v>353.67594259999998</v>
      </c>
      <c r="AJ211">
        <v>183.86345170000001</v>
      </c>
      <c r="AK211">
        <v>23.55259088</v>
      </c>
      <c r="AL211">
        <v>269.7439579</v>
      </c>
      <c r="AM211">
        <v>292.87033389999999</v>
      </c>
      <c r="AN211">
        <v>72.427948950000001</v>
      </c>
      <c r="AO211">
        <v>80.703150199999996</v>
      </c>
      <c r="AP211">
        <v>132.49542500000001</v>
      </c>
      <c r="AQ211">
        <v>160.53515590000001</v>
      </c>
      <c r="AR211">
        <v>154.01941149999999</v>
      </c>
      <c r="AT211" s="1"/>
      <c r="AU211" s="1">
        <v>44131</v>
      </c>
      <c r="AV211" s="2">
        <v>116.599998</v>
      </c>
      <c r="AW211" s="2">
        <v>213.25</v>
      </c>
      <c r="AX211" s="2">
        <v>164.316498</v>
      </c>
      <c r="AY211" s="2">
        <v>79.944000000000003</v>
      </c>
      <c r="AZ211" s="2">
        <v>206.88000500000001</v>
      </c>
      <c r="BA211" s="2">
        <v>141.55999800000001</v>
      </c>
      <c r="BB211" s="2">
        <v>133.967499</v>
      </c>
      <c r="BC211" s="2">
        <v>80.212997000000001</v>
      </c>
      <c r="BD211" s="2">
        <v>320.51001000000002</v>
      </c>
      <c r="BE211" s="2">
        <v>99.330001999999993</v>
      </c>
      <c r="BF211" s="2">
        <v>359.60000600000001</v>
      </c>
      <c r="BG211" s="2">
        <v>190.05999800000001</v>
      </c>
      <c r="BH211" s="2">
        <v>23.85</v>
      </c>
      <c r="BI211" s="2">
        <v>276.83999599999999</v>
      </c>
      <c r="BJ211" s="2">
        <v>317.10998499999999</v>
      </c>
      <c r="BK211" s="2">
        <v>74.417938000000007</v>
      </c>
      <c r="BL211" s="2">
        <v>82.709998999999996</v>
      </c>
      <c r="BM211" s="2">
        <v>131.89999399999999</v>
      </c>
      <c r="BN211" s="2">
        <v>170.83999600000001</v>
      </c>
      <c r="BO211" s="2">
        <v>157.91000399999999</v>
      </c>
    </row>
    <row r="212" spans="1:67" x14ac:dyDescent="0.35">
      <c r="A212" s="1">
        <v>44134</v>
      </c>
      <c r="B212" s="2">
        <v>115.00214645531599</v>
      </c>
      <c r="C212" s="2">
        <v>204.945751062217</v>
      </c>
      <c r="D212" s="2">
        <v>160.76212124537599</v>
      </c>
      <c r="E212" s="2">
        <v>77.913700469164596</v>
      </c>
      <c r="F212" s="2">
        <v>201.25289199278399</v>
      </c>
      <c r="G212" s="2">
        <v>137.86520701819501</v>
      </c>
      <c r="H212" s="2">
        <v>130.278179080282</v>
      </c>
      <c r="I212" s="2">
        <v>78.417829964137795</v>
      </c>
      <c r="J212" s="2">
        <v>302.97401453806901</v>
      </c>
      <c r="K212" s="2">
        <v>97.149010841994894</v>
      </c>
      <c r="L212" s="2">
        <v>353.57387074914197</v>
      </c>
      <c r="M212" s="2">
        <v>185.188187279674</v>
      </c>
      <c r="N212" s="2">
        <v>23.582548382502299</v>
      </c>
      <c r="O212" s="2">
        <v>269.37490977017097</v>
      </c>
      <c r="P212" s="2">
        <v>295.258010919551</v>
      </c>
      <c r="Q212" s="2">
        <v>72.2595643182581</v>
      </c>
      <c r="R212" s="2">
        <v>80.599943219707399</v>
      </c>
      <c r="S212" s="2">
        <v>132.90193371260901</v>
      </c>
      <c r="T212" s="2">
        <v>160.40991781137899</v>
      </c>
      <c r="U212" s="2">
        <v>154.06083561646801</v>
      </c>
      <c r="X212" s="3">
        <v>44134</v>
      </c>
      <c r="Y212">
        <v>111.6761968</v>
      </c>
      <c r="Z212">
        <v>202.4344749</v>
      </c>
      <c r="AA212">
        <v>155.1966846</v>
      </c>
      <c r="AB212">
        <v>80.468014969999999</v>
      </c>
      <c r="AC212">
        <v>202.08979360000001</v>
      </c>
      <c r="AD212">
        <v>134.50895510000001</v>
      </c>
      <c r="AE212">
        <v>125.91832429999999</v>
      </c>
      <c r="AF212">
        <v>81.025578629999998</v>
      </c>
      <c r="AG212">
        <v>304.93546609999999</v>
      </c>
      <c r="AH212">
        <v>98.056550869999995</v>
      </c>
      <c r="AI212">
        <v>351.2630317</v>
      </c>
      <c r="AJ212">
        <v>181.8215246</v>
      </c>
      <c r="AK212">
        <v>23.68918597</v>
      </c>
      <c r="AL212">
        <v>267.37232749999998</v>
      </c>
      <c r="AM212">
        <v>289.5027594</v>
      </c>
      <c r="AN212">
        <v>71.830905950000002</v>
      </c>
      <c r="AO212">
        <v>84.195966819999995</v>
      </c>
      <c r="AP212">
        <v>130.70039790000001</v>
      </c>
      <c r="AQ212">
        <v>157.47244620000001</v>
      </c>
      <c r="AR212">
        <v>156.64737120000001</v>
      </c>
      <c r="AT212" s="1"/>
      <c r="AU212" s="1">
        <v>44132</v>
      </c>
      <c r="AV212" s="2">
        <v>111.199997</v>
      </c>
      <c r="AW212" s="2">
        <v>202.679993</v>
      </c>
      <c r="AX212" s="2">
        <v>158.13900799999999</v>
      </c>
      <c r="AY212" s="2">
        <v>75.540001000000004</v>
      </c>
      <c r="AZ212" s="2">
        <v>200.699997</v>
      </c>
      <c r="BA212" s="2">
        <v>135.33999600000001</v>
      </c>
      <c r="BB212" s="2">
        <v>126.269997</v>
      </c>
      <c r="BC212" s="2">
        <v>75.831001000000001</v>
      </c>
      <c r="BD212" s="2">
        <v>308</v>
      </c>
      <c r="BE212" s="2">
        <v>96.540001000000004</v>
      </c>
      <c r="BF212" s="2">
        <v>347.209991</v>
      </c>
      <c r="BG212" s="2">
        <v>180.86999499999999</v>
      </c>
      <c r="BH212" s="2">
        <v>23.469999000000001</v>
      </c>
      <c r="BI212" s="2">
        <v>269.72000100000002</v>
      </c>
      <c r="BJ212" s="2">
        <v>291.38000499999998</v>
      </c>
      <c r="BK212" s="2">
        <v>72.690842000000004</v>
      </c>
      <c r="BL212" s="2">
        <v>80.489998</v>
      </c>
      <c r="BM212" s="2">
        <v>131.30999800000001</v>
      </c>
      <c r="BN212" s="2">
        <v>155.779999</v>
      </c>
      <c r="BO212" s="2">
        <v>151.16000399999999</v>
      </c>
    </row>
    <row r="213" spans="1:67" x14ac:dyDescent="0.35">
      <c r="A213" s="1">
        <v>44137</v>
      </c>
      <c r="B213" s="2">
        <v>108.917090334454</v>
      </c>
      <c r="C213" s="2">
        <v>203.29350594003901</v>
      </c>
      <c r="D213" s="2">
        <v>152.32708620192301</v>
      </c>
      <c r="E213" s="2">
        <v>80.4770862196238</v>
      </c>
      <c r="F213" s="2">
        <v>202.29991324784899</v>
      </c>
      <c r="G213" s="2">
        <v>128.68941065785299</v>
      </c>
      <c r="H213" s="2">
        <v>125.645296878658</v>
      </c>
      <c r="I213" s="2">
        <v>80.779022799820495</v>
      </c>
      <c r="J213" s="2">
        <v>305.912127896404</v>
      </c>
      <c r="K213" s="2">
        <v>98.267676645917803</v>
      </c>
      <c r="L213" s="2">
        <v>351.25896691922298</v>
      </c>
      <c r="M213" s="2">
        <v>182.73449067962099</v>
      </c>
      <c r="N213" s="2">
        <v>23.863879621180999</v>
      </c>
      <c r="O213" s="2">
        <v>267.26195670852201</v>
      </c>
      <c r="P213" s="2">
        <v>290.49496138550899</v>
      </c>
      <c r="Q213" s="2">
        <v>71.929442916710798</v>
      </c>
      <c r="R213" s="2">
        <v>85.073564932156799</v>
      </c>
      <c r="S213" s="2">
        <v>131.301039605917</v>
      </c>
      <c r="T213" s="2">
        <v>157.425872810181</v>
      </c>
      <c r="U213" s="2">
        <v>157.13282357855701</v>
      </c>
      <c r="X213" s="3">
        <v>44137</v>
      </c>
      <c r="Y213">
        <v>108.7786851</v>
      </c>
      <c r="Z213">
        <v>202.25687429999999</v>
      </c>
      <c r="AA213">
        <v>150.50736069999999</v>
      </c>
      <c r="AB213">
        <v>81.258779570000002</v>
      </c>
      <c r="AC213">
        <v>203.95701450000001</v>
      </c>
      <c r="AD213">
        <v>132.35543469999999</v>
      </c>
      <c r="AE213">
        <v>125.9130342</v>
      </c>
      <c r="AF213">
        <v>81.386055260000006</v>
      </c>
      <c r="AG213">
        <v>310.60047450000002</v>
      </c>
      <c r="AH213">
        <v>100.1369404</v>
      </c>
      <c r="AI213">
        <v>351.42944699999998</v>
      </c>
      <c r="AJ213">
        <v>183.98892470000001</v>
      </c>
      <c r="AK213">
        <v>24.034628779999998</v>
      </c>
      <c r="AL213">
        <v>270.12695100000002</v>
      </c>
      <c r="AM213">
        <v>289.78681619999998</v>
      </c>
      <c r="AN213">
        <v>72.906761349999996</v>
      </c>
      <c r="AO213">
        <v>87.649029650000003</v>
      </c>
      <c r="AP213">
        <v>131.5873962</v>
      </c>
      <c r="AQ213">
        <v>159.22609460000001</v>
      </c>
      <c r="AR213">
        <v>162.3872648</v>
      </c>
      <c r="AT213" s="1"/>
      <c r="AU213" s="1">
        <v>44133</v>
      </c>
      <c r="AV213" s="2">
        <v>115.32</v>
      </c>
      <c r="AW213" s="2">
        <v>204.720001</v>
      </c>
      <c r="AX213" s="2">
        <v>160.55050700000001</v>
      </c>
      <c r="AY213" s="2">
        <v>77.844002000000003</v>
      </c>
      <c r="AZ213" s="2">
        <v>201.509995</v>
      </c>
      <c r="BA213" s="2">
        <v>136.94332900000001</v>
      </c>
      <c r="BB213" s="2">
        <v>130.240005</v>
      </c>
      <c r="BC213" s="2">
        <v>78.361999999999995</v>
      </c>
      <c r="BD213" s="2">
        <v>303.67999300000002</v>
      </c>
      <c r="BE213" s="2">
        <v>97.169998000000007</v>
      </c>
      <c r="BF213" s="2">
        <v>355.01001000000002</v>
      </c>
      <c r="BG213" s="2">
        <v>184.86999499999999</v>
      </c>
      <c r="BH213" s="2">
        <v>23.540001</v>
      </c>
      <c r="BI213" s="2">
        <v>269.63000499999998</v>
      </c>
      <c r="BJ213" s="2">
        <v>293.17999300000002</v>
      </c>
      <c r="BK213" s="2">
        <v>72.414124000000001</v>
      </c>
      <c r="BL213" s="2">
        <v>80.669998000000007</v>
      </c>
      <c r="BM213" s="2">
        <v>132.550003</v>
      </c>
      <c r="BN213" s="2">
        <v>161.36000100000001</v>
      </c>
      <c r="BO213" s="2">
        <v>154.66999799999999</v>
      </c>
    </row>
    <row r="214" spans="1:67" x14ac:dyDescent="0.35">
      <c r="A214" s="1">
        <v>44138</v>
      </c>
      <c r="B214" s="2">
        <v>109.51138304474701</v>
      </c>
      <c r="C214" s="2">
        <v>203.537781697328</v>
      </c>
      <c r="D214" s="2">
        <v>150.648708632264</v>
      </c>
      <c r="E214" s="2">
        <v>81.7269194089926</v>
      </c>
      <c r="F214" s="2">
        <v>204.803273590435</v>
      </c>
      <c r="G214" s="2">
        <v>134.634990620232</v>
      </c>
      <c r="H214" s="2">
        <v>126.693065520619</v>
      </c>
      <c r="I214" s="2">
        <v>81.810827311826401</v>
      </c>
      <c r="J214" s="2">
        <v>313.50954531153297</v>
      </c>
      <c r="K214" s="2">
        <v>100.379578463578</v>
      </c>
      <c r="L214" s="2">
        <v>351.42410064475399</v>
      </c>
      <c r="M214" s="2">
        <v>184.92752921597901</v>
      </c>
      <c r="N214" s="2">
        <v>24.0911758882661</v>
      </c>
      <c r="O214" s="2">
        <v>271.29556970358402</v>
      </c>
      <c r="P214" s="2">
        <v>291.30343819800299</v>
      </c>
      <c r="Q214" s="2">
        <v>73.225881447559601</v>
      </c>
      <c r="R214" s="2">
        <v>88.295139736958603</v>
      </c>
      <c r="S214" s="2">
        <v>131.32975099268199</v>
      </c>
      <c r="T214" s="2">
        <v>160.430697022402</v>
      </c>
      <c r="U214" s="2">
        <v>163.48218282845599</v>
      </c>
      <c r="X214" s="3">
        <v>44138</v>
      </c>
      <c r="Y214">
        <v>110.223637</v>
      </c>
      <c r="Z214">
        <v>206.13565030000001</v>
      </c>
      <c r="AA214">
        <v>152.1087244</v>
      </c>
      <c r="AB214">
        <v>82.161564190000007</v>
      </c>
      <c r="AC214">
        <v>206.29431890000001</v>
      </c>
      <c r="AD214">
        <v>137.1368013</v>
      </c>
      <c r="AE214">
        <v>129.56627069999999</v>
      </c>
      <c r="AF214">
        <v>82.443110129999994</v>
      </c>
      <c r="AG214">
        <v>319.4216227</v>
      </c>
      <c r="AH214">
        <v>103.092483</v>
      </c>
      <c r="AI214">
        <v>353.81723970000002</v>
      </c>
      <c r="AJ214">
        <v>187.44118649999999</v>
      </c>
      <c r="AK214">
        <v>24.60464481</v>
      </c>
      <c r="AL214">
        <v>276.45724300000001</v>
      </c>
      <c r="AM214">
        <v>294.45869069999998</v>
      </c>
      <c r="AN214">
        <v>73.418457520000004</v>
      </c>
      <c r="AO214">
        <v>87.828810219999994</v>
      </c>
      <c r="AP214">
        <v>130.94746509999999</v>
      </c>
      <c r="AQ214">
        <v>163.014162</v>
      </c>
      <c r="AR214">
        <v>166.9416052</v>
      </c>
      <c r="AT214" s="1"/>
      <c r="AU214" s="1">
        <v>44134</v>
      </c>
      <c r="AV214" s="2">
        <v>108.860001</v>
      </c>
      <c r="AW214" s="2">
        <v>202.470001</v>
      </c>
      <c r="AX214" s="2">
        <v>151.80749499999999</v>
      </c>
      <c r="AY214" s="2">
        <v>80.805496000000005</v>
      </c>
      <c r="AZ214" s="2">
        <v>201.89999399999999</v>
      </c>
      <c r="BA214" s="2">
        <v>129.346664</v>
      </c>
      <c r="BB214" s="2">
        <v>125.339996</v>
      </c>
      <c r="BC214" s="2">
        <v>81.050499000000002</v>
      </c>
      <c r="BD214" s="2">
        <v>305.14001500000001</v>
      </c>
      <c r="BE214" s="2">
        <v>98.040001000000004</v>
      </c>
      <c r="BF214" s="2">
        <v>349.63000499999998</v>
      </c>
      <c r="BG214" s="2">
        <v>181.71000699999999</v>
      </c>
      <c r="BH214" s="2">
        <v>23.700001</v>
      </c>
      <c r="BI214" s="2">
        <v>266.709991</v>
      </c>
      <c r="BJ214" s="2">
        <v>288.64001500000001</v>
      </c>
      <c r="BK214" s="2">
        <v>71.765265999999997</v>
      </c>
      <c r="BL214" s="2">
        <v>85.099997999999999</v>
      </c>
      <c r="BM214" s="2">
        <v>130.46000699999999</v>
      </c>
      <c r="BN214" s="2">
        <v>157.11000100000001</v>
      </c>
      <c r="BO214" s="2">
        <v>157.050003</v>
      </c>
    </row>
    <row r="215" spans="1:67" x14ac:dyDescent="0.35">
      <c r="A215" s="1">
        <v>44139</v>
      </c>
      <c r="B215" s="2">
        <v>109.802893626726</v>
      </c>
      <c r="C215" s="2">
        <v>205.788967050873</v>
      </c>
      <c r="D215" s="2">
        <v>152.86608810319899</v>
      </c>
      <c r="E215" s="2">
        <v>81.546204416903095</v>
      </c>
      <c r="F215" s="2">
        <v>206.09947354421001</v>
      </c>
      <c r="G215" s="2">
        <v>140.92998720429901</v>
      </c>
      <c r="H215" s="2">
        <v>129.62165495351101</v>
      </c>
      <c r="I215" s="2">
        <v>81.758647575387499</v>
      </c>
      <c r="J215" s="2">
        <v>321.41293312332198</v>
      </c>
      <c r="K215" s="2">
        <v>103.234946608448</v>
      </c>
      <c r="L215" s="2">
        <v>353.39869667838002</v>
      </c>
      <c r="M215" s="2">
        <v>188.325269455409</v>
      </c>
      <c r="N215" s="2">
        <v>24.619682888281901</v>
      </c>
      <c r="O215" s="2">
        <v>276.93068676098699</v>
      </c>
      <c r="P215" s="2">
        <v>296.092405814519</v>
      </c>
      <c r="Q215" s="2">
        <v>73.434803604736004</v>
      </c>
      <c r="R215" s="2">
        <v>87.976960002533204</v>
      </c>
      <c r="S215" s="2">
        <v>131.781522229307</v>
      </c>
      <c r="T215" s="2">
        <v>162.74211646078999</v>
      </c>
      <c r="U215" s="2">
        <v>167.99160185906001</v>
      </c>
      <c r="X215" s="3">
        <v>44139</v>
      </c>
      <c r="Y215">
        <v>113.9092359</v>
      </c>
      <c r="Z215">
        <v>212.24585569999999</v>
      </c>
      <c r="AA215">
        <v>160.896534</v>
      </c>
      <c r="AB215">
        <v>86.217276029999994</v>
      </c>
      <c r="AC215">
        <v>206.27691809999999</v>
      </c>
      <c r="AD215">
        <v>140.50606339999999</v>
      </c>
      <c r="AE215">
        <v>135.94892709999999</v>
      </c>
      <c r="AF215">
        <v>86.688509819999993</v>
      </c>
      <c r="AG215">
        <v>332.23707330000002</v>
      </c>
      <c r="AH215">
        <v>100.5831146</v>
      </c>
      <c r="AI215">
        <v>362.88910320000002</v>
      </c>
      <c r="AJ215">
        <v>192.47099059999999</v>
      </c>
      <c r="AK215">
        <v>23.730174420000001</v>
      </c>
      <c r="AL215">
        <v>281.91429640000001</v>
      </c>
      <c r="AM215">
        <v>302.1716677</v>
      </c>
      <c r="AN215">
        <v>76.277094079999998</v>
      </c>
      <c r="AO215">
        <v>93.286120400000001</v>
      </c>
      <c r="AP215">
        <v>136.7040978</v>
      </c>
      <c r="AQ215">
        <v>162.58067729999999</v>
      </c>
      <c r="AR215">
        <v>158.01983079999999</v>
      </c>
      <c r="AT215" s="1"/>
      <c r="AU215" s="1">
        <v>44137</v>
      </c>
      <c r="AV215" s="2">
        <v>108.769997</v>
      </c>
      <c r="AW215" s="2">
        <v>202.33000200000001</v>
      </c>
      <c r="AX215" s="2">
        <v>150.22399899999999</v>
      </c>
      <c r="AY215" s="2">
        <v>81.216003000000001</v>
      </c>
      <c r="AZ215" s="2">
        <v>204.30999800000001</v>
      </c>
      <c r="BA215" s="2">
        <v>133.50332599999999</v>
      </c>
      <c r="BB215" s="2">
        <v>125.807503</v>
      </c>
      <c r="BC215" s="2">
        <v>81.301497999999995</v>
      </c>
      <c r="BD215" s="2">
        <v>312.10000600000001</v>
      </c>
      <c r="BE215" s="2">
        <v>100.25</v>
      </c>
      <c r="BF215" s="2">
        <v>351.25</v>
      </c>
      <c r="BG215" s="2">
        <v>184.740005</v>
      </c>
      <c r="BH215" s="2">
        <v>24.08</v>
      </c>
      <c r="BI215" s="2">
        <v>270.73998999999998</v>
      </c>
      <c r="BJ215" s="2">
        <v>289.97000100000002</v>
      </c>
      <c r="BK215" s="2">
        <v>73.196563999999995</v>
      </c>
      <c r="BL215" s="2">
        <v>88.25</v>
      </c>
      <c r="BM215" s="2">
        <v>131.63000500000001</v>
      </c>
      <c r="BN215" s="2">
        <v>159.550003</v>
      </c>
      <c r="BO215" s="2">
        <v>163.270004</v>
      </c>
    </row>
    <row r="216" spans="1:67" x14ac:dyDescent="0.35">
      <c r="A216" s="1">
        <v>44140</v>
      </c>
      <c r="B216" s="2">
        <v>115.399991272308</v>
      </c>
      <c r="C216" s="2">
        <v>217.40762297191199</v>
      </c>
      <c r="D216" s="2">
        <v>162.23835322450901</v>
      </c>
      <c r="E216" s="2">
        <v>87.746517607262106</v>
      </c>
      <c r="F216" s="2">
        <v>206.66083269398899</v>
      </c>
      <c r="G216" s="2">
        <v>141.39974984667799</v>
      </c>
      <c r="H216" s="2">
        <v>139.13893832441701</v>
      </c>
      <c r="I216" s="2">
        <v>87.773595265374098</v>
      </c>
      <c r="J216" s="2">
        <v>355.19546534806602</v>
      </c>
      <c r="K216" s="2">
        <v>100.703245295729</v>
      </c>
      <c r="L216" s="2">
        <v>365.26090402286098</v>
      </c>
      <c r="M216" s="2">
        <v>193.49980445334799</v>
      </c>
      <c r="N216" s="2">
        <v>23.699293217882801</v>
      </c>
      <c r="O216" s="2">
        <v>284.211099721219</v>
      </c>
      <c r="P216" s="2">
        <v>307.04097963614902</v>
      </c>
      <c r="Q216" s="2">
        <v>76.952760546087504</v>
      </c>
      <c r="R216" s="2">
        <v>94.515374151059703</v>
      </c>
      <c r="S216" s="2">
        <v>147.07454344064999</v>
      </c>
      <c r="T216" s="2">
        <v>163.497571691281</v>
      </c>
      <c r="U216" s="2">
        <v>155.86356077920499</v>
      </c>
      <c r="X216" s="3">
        <v>44140</v>
      </c>
      <c r="Y216">
        <v>118.2134925</v>
      </c>
      <c r="Z216">
        <v>221.63247480000001</v>
      </c>
      <c r="AA216">
        <v>165.43245379999999</v>
      </c>
      <c r="AB216">
        <v>88.053900670000004</v>
      </c>
      <c r="AC216">
        <v>207.4045725</v>
      </c>
      <c r="AD216">
        <v>143.7473612</v>
      </c>
      <c r="AE216">
        <v>141.1395559</v>
      </c>
      <c r="AF216">
        <v>88.152058830000001</v>
      </c>
      <c r="AG216">
        <v>354.3800698</v>
      </c>
      <c r="AH216">
        <v>103.5950024</v>
      </c>
      <c r="AI216">
        <v>378.84268550000002</v>
      </c>
      <c r="AJ216">
        <v>196.7226158</v>
      </c>
      <c r="AK216">
        <v>24.482313659999999</v>
      </c>
      <c r="AL216">
        <v>285.37422309999999</v>
      </c>
      <c r="AM216">
        <v>313.38306219999998</v>
      </c>
      <c r="AN216">
        <v>76.709261080000005</v>
      </c>
      <c r="AO216">
        <v>93.611369769999996</v>
      </c>
      <c r="AP216">
        <v>145.8286233</v>
      </c>
      <c r="AQ216">
        <v>163.4902256</v>
      </c>
      <c r="AR216">
        <v>161.83403849999999</v>
      </c>
      <c r="AT216" s="1"/>
      <c r="AU216" s="1">
        <v>44138</v>
      </c>
      <c r="AV216" s="2">
        <v>110.44000200000001</v>
      </c>
      <c r="AW216" s="2">
        <v>206.429993</v>
      </c>
      <c r="AX216" s="2">
        <v>152.420502</v>
      </c>
      <c r="AY216" s="2">
        <v>82.282996999999995</v>
      </c>
      <c r="AZ216" s="2">
        <v>206.63000500000001</v>
      </c>
      <c r="BA216" s="2">
        <v>141.300003</v>
      </c>
      <c r="BB216" s="2">
        <v>130.195007</v>
      </c>
      <c r="BC216" s="2">
        <v>82.510497999999998</v>
      </c>
      <c r="BD216" s="2">
        <v>321.35000600000001</v>
      </c>
      <c r="BE216" s="2">
        <v>103.410004</v>
      </c>
      <c r="BF216" s="2">
        <v>353.76001000000002</v>
      </c>
      <c r="BG216" s="2">
        <v>188.33999600000001</v>
      </c>
      <c r="BH216" s="2">
        <v>24.690000999999999</v>
      </c>
      <c r="BI216" s="2">
        <v>277.36999500000002</v>
      </c>
      <c r="BJ216" s="2">
        <v>295.39001500000001</v>
      </c>
      <c r="BK216" s="2">
        <v>73.396950000000004</v>
      </c>
      <c r="BL216" s="2">
        <v>87.959998999999996</v>
      </c>
      <c r="BM216" s="2">
        <v>130.979996</v>
      </c>
      <c r="BN216" s="2">
        <v>163.479996</v>
      </c>
      <c r="BO216" s="2">
        <v>167.69000199999999</v>
      </c>
    </row>
    <row r="217" spans="1:67" x14ac:dyDescent="0.35">
      <c r="A217" s="1">
        <v>44141</v>
      </c>
      <c r="B217" s="2">
        <v>119.022453775641</v>
      </c>
      <c r="C217" s="2">
        <v>222.215369671963</v>
      </c>
      <c r="D217" s="2">
        <v>166.18122154873299</v>
      </c>
      <c r="E217" s="2">
        <v>87.167335664964696</v>
      </c>
      <c r="F217" s="2">
        <v>206.16503879113699</v>
      </c>
      <c r="G217" s="2">
        <v>145.94467528368301</v>
      </c>
      <c r="H217" s="2">
        <v>141.32412199492799</v>
      </c>
      <c r="I217" s="2">
        <v>87.2595138724392</v>
      </c>
      <c r="J217" s="2">
        <v>356.47152872378501</v>
      </c>
      <c r="K217" s="2">
        <v>103.713036372641</v>
      </c>
      <c r="L217" s="2">
        <v>378.93634594415101</v>
      </c>
      <c r="M217" s="2">
        <v>197.23040261764399</v>
      </c>
      <c r="N217" s="2">
        <v>24.520400144903402</v>
      </c>
      <c r="O217" s="2">
        <v>285.03527485637102</v>
      </c>
      <c r="P217" s="2">
        <v>315.90912570612602</v>
      </c>
      <c r="Q217" s="2">
        <v>76.630272221654394</v>
      </c>
      <c r="R217" s="2">
        <v>93.416147627587506</v>
      </c>
      <c r="S217" s="2">
        <v>146.372063894745</v>
      </c>
      <c r="T217" s="2">
        <v>161.55119269562999</v>
      </c>
      <c r="U217" s="2">
        <v>161.70709155617999</v>
      </c>
      <c r="X217" s="3">
        <v>44141</v>
      </c>
      <c r="Y217">
        <v>118.7861996</v>
      </c>
      <c r="Z217">
        <v>223.9078355</v>
      </c>
      <c r="AA217">
        <v>165.63177730000001</v>
      </c>
      <c r="AB217">
        <v>87.897620430000003</v>
      </c>
      <c r="AC217">
        <v>208.7656222</v>
      </c>
      <c r="AD217">
        <v>144.08941060000001</v>
      </c>
      <c r="AE217">
        <v>145.08095950000001</v>
      </c>
      <c r="AF217">
        <v>88.049161389999995</v>
      </c>
      <c r="AG217">
        <v>347.89303710000002</v>
      </c>
      <c r="AH217">
        <v>103.1542922</v>
      </c>
      <c r="AI217">
        <v>380.77361380000002</v>
      </c>
      <c r="AJ217">
        <v>198.36349150000001</v>
      </c>
      <c r="AK217">
        <v>24.334642410000001</v>
      </c>
      <c r="AL217">
        <v>284.53590880000002</v>
      </c>
      <c r="AM217">
        <v>314.2749336</v>
      </c>
      <c r="AN217">
        <v>76.608483079999999</v>
      </c>
      <c r="AO217">
        <v>92.77282323</v>
      </c>
      <c r="AP217">
        <v>143.0329078</v>
      </c>
      <c r="AQ217">
        <v>167.1880975</v>
      </c>
      <c r="AR217">
        <v>161.66248229999999</v>
      </c>
      <c r="AT217" s="1"/>
      <c r="AU217" s="1">
        <v>44139</v>
      </c>
      <c r="AV217" s="2">
        <v>114.949997</v>
      </c>
      <c r="AW217" s="2">
        <v>216.38999899999999</v>
      </c>
      <c r="AX217" s="2">
        <v>162.057999</v>
      </c>
      <c r="AY217" s="2">
        <v>87.292502999999996</v>
      </c>
      <c r="AZ217" s="2">
        <v>206.16999799999999</v>
      </c>
      <c r="BA217" s="2">
        <v>140.32666</v>
      </c>
      <c r="BB217" s="2">
        <v>137.94250500000001</v>
      </c>
      <c r="BC217" s="2">
        <v>87.456496999999999</v>
      </c>
      <c r="BD217" s="2">
        <v>354.55999800000001</v>
      </c>
      <c r="BE217" s="2">
        <v>100.25</v>
      </c>
      <c r="BF217" s="2">
        <v>364.63000499999998</v>
      </c>
      <c r="BG217" s="2">
        <v>193.970001</v>
      </c>
      <c r="BH217" s="2">
        <v>23.68</v>
      </c>
      <c r="BI217" s="2">
        <v>282.72000100000002</v>
      </c>
      <c r="BJ217" s="2">
        <v>307.20001200000002</v>
      </c>
      <c r="BK217" s="2">
        <v>76.927482999999995</v>
      </c>
      <c r="BL217" s="2">
        <v>94.5</v>
      </c>
      <c r="BM217" s="2">
        <v>148.58999600000001</v>
      </c>
      <c r="BN217" s="2">
        <v>162.58000200000001</v>
      </c>
      <c r="BO217" s="2">
        <v>155.229996</v>
      </c>
    </row>
    <row r="218" spans="1:67" x14ac:dyDescent="0.35">
      <c r="A218" s="1">
        <v>44144</v>
      </c>
      <c r="B218" s="2">
        <v>119.836808509733</v>
      </c>
      <c r="C218" s="2">
        <v>224.57717290695101</v>
      </c>
      <c r="D218" s="2">
        <v>165.34774452825499</v>
      </c>
      <c r="E218" s="2">
        <v>88.537539396724199</v>
      </c>
      <c r="F218" s="2">
        <v>208.89008767736499</v>
      </c>
      <c r="G218" s="2">
        <v>144.171477832146</v>
      </c>
      <c r="H218" s="2">
        <v>147.420042635036</v>
      </c>
      <c r="I218" s="2">
        <v>88.8356174953135</v>
      </c>
      <c r="J218" s="2">
        <v>346.59770506498</v>
      </c>
      <c r="K218" s="2">
        <v>102.94415414627299</v>
      </c>
      <c r="L218" s="2">
        <v>383.55797817164603</v>
      </c>
      <c r="M218" s="2">
        <v>198.320268338597</v>
      </c>
      <c r="N218" s="2">
        <v>24.2934128947437</v>
      </c>
      <c r="O218" s="2">
        <v>285.61597161348999</v>
      </c>
      <c r="P218" s="2">
        <v>313.68427354113498</v>
      </c>
      <c r="Q218" s="2">
        <v>76.855801742622901</v>
      </c>
      <c r="R218" s="2">
        <v>92.840711465592705</v>
      </c>
      <c r="S218" s="2">
        <v>142.095952351835</v>
      </c>
      <c r="T218" s="2">
        <v>168.70067456959001</v>
      </c>
      <c r="U218" s="2">
        <v>161.525609928226</v>
      </c>
      <c r="X218" s="3">
        <v>44144</v>
      </c>
      <c r="Y218">
        <v>116.9897361</v>
      </c>
      <c r="Z218">
        <v>219.53884880000001</v>
      </c>
      <c r="AA218">
        <v>160.34468699999999</v>
      </c>
      <c r="AB218">
        <v>88.044443650000005</v>
      </c>
      <c r="AC218">
        <v>218.32416649999999</v>
      </c>
      <c r="AD218">
        <v>141.3084867</v>
      </c>
      <c r="AE218">
        <v>139.31245279999999</v>
      </c>
      <c r="AF218">
        <v>88.181494150000006</v>
      </c>
      <c r="AG218">
        <v>349.4624144</v>
      </c>
      <c r="AH218">
        <v>107.4469388</v>
      </c>
      <c r="AI218">
        <v>377.08894670000001</v>
      </c>
      <c r="AJ218">
        <v>207.3479006</v>
      </c>
      <c r="AK218">
        <v>25.806172750000002</v>
      </c>
      <c r="AL218">
        <v>273.01253500000001</v>
      </c>
      <c r="AM218">
        <v>321.74443969999999</v>
      </c>
      <c r="AN218">
        <v>76.82582128</v>
      </c>
      <c r="AO218">
        <v>94.773624220000002</v>
      </c>
      <c r="AP218">
        <v>142.2418773</v>
      </c>
      <c r="AQ218">
        <v>163.6060008</v>
      </c>
      <c r="AR218">
        <v>168.8341547</v>
      </c>
      <c r="AT218" s="1"/>
      <c r="AU218" s="1">
        <v>44140</v>
      </c>
      <c r="AV218" s="2">
        <v>119.029999</v>
      </c>
      <c r="AW218" s="2">
        <v>223.28999300000001</v>
      </c>
      <c r="AX218" s="2">
        <v>166.10000600000001</v>
      </c>
      <c r="AY218" s="2">
        <v>88.125</v>
      </c>
      <c r="AZ218" s="2">
        <v>207.449997</v>
      </c>
      <c r="BA218" s="2">
        <v>146.029999</v>
      </c>
      <c r="BB218" s="2">
        <v>141.60000600000001</v>
      </c>
      <c r="BC218" s="2">
        <v>88.168503000000001</v>
      </c>
      <c r="BD218" s="2">
        <v>354.39999399999999</v>
      </c>
      <c r="BE218" s="2">
        <v>104.349998</v>
      </c>
      <c r="BF218" s="2">
        <v>380.86999500000002</v>
      </c>
      <c r="BG218" s="2">
        <v>197.63999899999999</v>
      </c>
      <c r="BH218" s="2">
        <v>24.610001</v>
      </c>
      <c r="BI218" s="2">
        <v>285.85000600000001</v>
      </c>
      <c r="BJ218" s="2">
        <v>316.52999899999998</v>
      </c>
      <c r="BK218" s="2">
        <v>76.774811</v>
      </c>
      <c r="BL218" s="2">
        <v>93.690002000000007</v>
      </c>
      <c r="BM218" s="2">
        <v>145.520004</v>
      </c>
      <c r="BN218" s="2">
        <v>163.55999800000001</v>
      </c>
      <c r="BO218" s="2">
        <v>163.08999600000001</v>
      </c>
    </row>
    <row r="219" spans="1:67" x14ac:dyDescent="0.35">
      <c r="A219" s="1">
        <v>44145</v>
      </c>
      <c r="B219" s="2">
        <v>115.289354698854</v>
      </c>
      <c r="C219" s="2">
        <v>218.07029780825599</v>
      </c>
      <c r="D219" s="2">
        <v>157.23834695836601</v>
      </c>
      <c r="E219" s="2">
        <v>87.684435167689003</v>
      </c>
      <c r="F219" s="2">
        <v>219.439140046636</v>
      </c>
      <c r="G219" s="2">
        <v>140.24944598250801</v>
      </c>
      <c r="H219" s="2">
        <v>137.23114646728899</v>
      </c>
      <c r="I219" s="2">
        <v>87.711763780530106</v>
      </c>
      <c r="J219" s="2">
        <v>346.83050423821101</v>
      </c>
      <c r="K219" s="2">
        <v>115.93882834378699</v>
      </c>
      <c r="L219" s="2">
        <v>374.437384837406</v>
      </c>
      <c r="M219" s="2">
        <v>210.72717084406599</v>
      </c>
      <c r="N219" s="2">
        <v>27.581570879419299</v>
      </c>
      <c r="O219" s="2">
        <v>270.23026807244702</v>
      </c>
      <c r="P219" s="2">
        <v>342.29882979318501</v>
      </c>
      <c r="Q219" s="2">
        <v>76.283715606946302</v>
      </c>
      <c r="R219" s="2">
        <v>94.729380515569304</v>
      </c>
      <c r="S219" s="2">
        <v>141.71393402267299</v>
      </c>
      <c r="T219" s="2">
        <v>161.33211288834599</v>
      </c>
      <c r="U219" s="2">
        <v>169.663088194023</v>
      </c>
      <c r="X219" s="3">
        <v>44145</v>
      </c>
      <c r="Y219">
        <v>116.06971</v>
      </c>
      <c r="Z219">
        <v>213.8679324</v>
      </c>
      <c r="AA219">
        <v>153.2423029</v>
      </c>
      <c r="AB219">
        <v>86.91078272</v>
      </c>
      <c r="AC219">
        <v>227.29156520000001</v>
      </c>
      <c r="AD219">
        <v>138.22493549999999</v>
      </c>
      <c r="AE219">
        <v>130.21378720000001</v>
      </c>
      <c r="AF219">
        <v>87.038911560000003</v>
      </c>
      <c r="AG219">
        <v>352.81098780000002</v>
      </c>
      <c r="AH219">
        <v>116.5020664</v>
      </c>
      <c r="AI219">
        <v>365.87774680000001</v>
      </c>
      <c r="AJ219">
        <v>213.25949299999999</v>
      </c>
      <c r="AK219">
        <v>27.651529570000001</v>
      </c>
      <c r="AL219">
        <v>274.74442749999997</v>
      </c>
      <c r="AM219">
        <v>337.59618289999997</v>
      </c>
      <c r="AN219">
        <v>77.301161820000004</v>
      </c>
      <c r="AO219">
        <v>98.112725580000003</v>
      </c>
      <c r="AP219">
        <v>146.0889392</v>
      </c>
      <c r="AQ219">
        <v>164.5339104</v>
      </c>
      <c r="AR219">
        <v>172.1221816</v>
      </c>
      <c r="AT219" s="1"/>
      <c r="AU219" s="1">
        <v>44141</v>
      </c>
      <c r="AV219" s="2">
        <v>118.69000200000001</v>
      </c>
      <c r="AW219" s="2">
        <v>223.720001</v>
      </c>
      <c r="AX219" s="2">
        <v>165.56849700000001</v>
      </c>
      <c r="AY219" s="2">
        <v>87.986503999999996</v>
      </c>
      <c r="AZ219" s="2">
        <v>208.85000600000001</v>
      </c>
      <c r="BA219" s="2">
        <v>143.316666</v>
      </c>
      <c r="BB219" s="2">
        <v>145.61999499999999</v>
      </c>
      <c r="BC219" s="2">
        <v>88.087502000000001</v>
      </c>
      <c r="BD219" s="2">
        <v>347.459991</v>
      </c>
      <c r="BE219" s="2">
        <v>102.959999</v>
      </c>
      <c r="BF219" s="2">
        <v>380.61999500000002</v>
      </c>
      <c r="BG219" s="2">
        <v>198.470001</v>
      </c>
      <c r="BH219" s="2">
        <v>24.309999000000001</v>
      </c>
      <c r="BI219" s="2">
        <v>284.23998999999998</v>
      </c>
      <c r="BJ219" s="2">
        <v>313.64001500000001</v>
      </c>
      <c r="BK219" s="2">
        <v>76.679389999999998</v>
      </c>
      <c r="BL219" s="2">
        <v>92.849997999999999</v>
      </c>
      <c r="BM219" s="2">
        <v>142.740005</v>
      </c>
      <c r="BN219" s="2">
        <v>167.679993</v>
      </c>
      <c r="BO219" s="2">
        <v>161.28999300000001</v>
      </c>
    </row>
    <row r="220" spans="1:67" x14ac:dyDescent="0.35">
      <c r="A220" s="1">
        <v>44146</v>
      </c>
      <c r="B220" s="2">
        <v>116.67619743997</v>
      </c>
      <c r="C220" s="2">
        <v>211.647763354939</v>
      </c>
      <c r="D220" s="2">
        <v>152.20027442681999</v>
      </c>
      <c r="E220" s="2">
        <v>86.844347269884295</v>
      </c>
      <c r="F220" s="2">
        <v>228.57591421830699</v>
      </c>
      <c r="G220" s="2">
        <v>137.39092066496701</v>
      </c>
      <c r="H220" s="2">
        <v>128.18884588622601</v>
      </c>
      <c r="I220" s="2">
        <v>86.962170649188096</v>
      </c>
      <c r="J220" s="2">
        <v>354.41100440745299</v>
      </c>
      <c r="K220" s="2">
        <v>116.48030492309201</v>
      </c>
      <c r="L220" s="2">
        <v>364.462178658445</v>
      </c>
      <c r="M220" s="2">
        <v>212.925241556304</v>
      </c>
      <c r="N220" s="2">
        <v>27.696838208107401</v>
      </c>
      <c r="O220" s="2">
        <v>274.94226961238297</v>
      </c>
      <c r="P220" s="2">
        <v>334.32898409885598</v>
      </c>
      <c r="Q220" s="2">
        <v>77.576094493657294</v>
      </c>
      <c r="R220" s="2">
        <v>98.621652259161706</v>
      </c>
      <c r="S220" s="2">
        <v>147.562948260041</v>
      </c>
      <c r="T220" s="2">
        <v>165.87497123858401</v>
      </c>
      <c r="U220" s="2">
        <v>172.92120539219599</v>
      </c>
      <c r="X220" s="3">
        <v>44146</v>
      </c>
      <c r="Y220">
        <v>118.90955289999999</v>
      </c>
      <c r="Z220">
        <v>215.7427682</v>
      </c>
      <c r="AA220">
        <v>156.10365179999999</v>
      </c>
      <c r="AB220">
        <v>87.390969819999995</v>
      </c>
      <c r="AC220">
        <v>227.6050305</v>
      </c>
      <c r="AD220">
        <v>138.58193170000001</v>
      </c>
      <c r="AE220">
        <v>132.81714629999999</v>
      </c>
      <c r="AF220">
        <v>87.640582289999998</v>
      </c>
      <c r="AG220">
        <v>352.05731489999999</v>
      </c>
      <c r="AH220">
        <v>114.99888079999999</v>
      </c>
      <c r="AI220">
        <v>374.13648890000002</v>
      </c>
      <c r="AJ220">
        <v>212.63834499999999</v>
      </c>
      <c r="AK220">
        <v>27.370441079999999</v>
      </c>
      <c r="AL220">
        <v>277.46864479999999</v>
      </c>
      <c r="AM220">
        <v>332.92136310000001</v>
      </c>
      <c r="AN220">
        <v>77.288905499999998</v>
      </c>
      <c r="AO220">
        <v>98.066737020000005</v>
      </c>
      <c r="AP220">
        <v>144.96297319999999</v>
      </c>
      <c r="AQ220">
        <v>166.3775139</v>
      </c>
      <c r="AR220">
        <v>170.06172509999999</v>
      </c>
      <c r="AT220" s="1"/>
      <c r="AU220" s="1">
        <v>44144</v>
      </c>
      <c r="AV220" s="2">
        <v>116.32</v>
      </c>
      <c r="AW220" s="2">
        <v>218.38999899999999</v>
      </c>
      <c r="AX220" s="2">
        <v>157.18699599999999</v>
      </c>
      <c r="AY220" s="2">
        <v>88.070999</v>
      </c>
      <c r="AZ220" s="2">
        <v>221.5</v>
      </c>
      <c r="BA220" s="2">
        <v>140.41999799999999</v>
      </c>
      <c r="BB220" s="2">
        <v>136.30749499999999</v>
      </c>
      <c r="BC220" s="2">
        <v>88.150002000000001</v>
      </c>
      <c r="BD220" s="2">
        <v>350</v>
      </c>
      <c r="BE220" s="2">
        <v>116.900002</v>
      </c>
      <c r="BF220" s="2">
        <v>375.540009</v>
      </c>
      <c r="BG220" s="2">
        <v>212.679993</v>
      </c>
      <c r="BH220" s="2">
        <v>27.76</v>
      </c>
      <c r="BI220" s="2">
        <v>269.97000100000002</v>
      </c>
      <c r="BJ220" s="2">
        <v>344.55999800000001</v>
      </c>
      <c r="BK220" s="2">
        <v>76.812980999999994</v>
      </c>
      <c r="BL220" s="2">
        <v>95.120002999999997</v>
      </c>
      <c r="BM220" s="2">
        <v>142.33000200000001</v>
      </c>
      <c r="BN220" s="2">
        <v>163.220001</v>
      </c>
      <c r="BO220" s="2">
        <v>170.820007</v>
      </c>
    </row>
    <row r="221" spans="1:67" x14ac:dyDescent="0.35">
      <c r="A221" s="1">
        <v>44147</v>
      </c>
      <c r="B221" s="2">
        <v>119.473356754684</v>
      </c>
      <c r="C221" s="2">
        <v>216.02274432447501</v>
      </c>
      <c r="D221" s="2">
        <v>157.59814334062901</v>
      </c>
      <c r="E221" s="2">
        <v>87.429049081037107</v>
      </c>
      <c r="F221" s="2">
        <v>228.33481129180799</v>
      </c>
      <c r="G221" s="2">
        <v>138.98462150038</v>
      </c>
      <c r="H221" s="2">
        <v>133.36451713763</v>
      </c>
      <c r="I221" s="2">
        <v>87.789115125306594</v>
      </c>
      <c r="J221" s="2">
        <v>349.23613222868198</v>
      </c>
      <c r="K221" s="2">
        <v>115.701652386281</v>
      </c>
      <c r="L221" s="2">
        <v>373.644178937417</v>
      </c>
      <c r="M221" s="2">
        <v>212.46294318181901</v>
      </c>
      <c r="N221" s="2">
        <v>27.583030918020299</v>
      </c>
      <c r="O221" s="2">
        <v>278.83126125402902</v>
      </c>
      <c r="P221" s="2">
        <v>332.55508943381898</v>
      </c>
      <c r="Q221" s="2">
        <v>76.842100970006996</v>
      </c>
      <c r="R221" s="2">
        <v>97.392080909480498</v>
      </c>
      <c r="S221" s="2">
        <v>143.60728483563699</v>
      </c>
      <c r="T221" s="2">
        <v>165.91866678852401</v>
      </c>
      <c r="U221" s="2">
        <v>170.98970177147299</v>
      </c>
      <c r="X221" s="3">
        <v>44147</v>
      </c>
      <c r="Y221">
        <v>119.2835122</v>
      </c>
      <c r="Z221">
        <v>215.50309519999999</v>
      </c>
      <c r="AA221">
        <v>155.71410349999999</v>
      </c>
      <c r="AB221">
        <v>87.061905999999993</v>
      </c>
      <c r="AC221">
        <v>225.02094539999999</v>
      </c>
      <c r="AD221">
        <v>137.60892680000001</v>
      </c>
      <c r="AE221">
        <v>134.6822952</v>
      </c>
      <c r="AF221">
        <v>87.447253700000005</v>
      </c>
      <c r="AG221">
        <v>353.82494780000002</v>
      </c>
      <c r="AH221">
        <v>113.5662008</v>
      </c>
      <c r="AI221">
        <v>371.92438340000001</v>
      </c>
      <c r="AJ221">
        <v>208.55631</v>
      </c>
      <c r="AK221">
        <v>26.741596260000001</v>
      </c>
      <c r="AL221">
        <v>276.51177769999998</v>
      </c>
      <c r="AM221">
        <v>329.09123039999997</v>
      </c>
      <c r="AN221">
        <v>76.404612790000002</v>
      </c>
      <c r="AO221">
        <v>97.500976640000005</v>
      </c>
      <c r="AP221">
        <v>141.3835819</v>
      </c>
      <c r="AQ221">
        <v>163.40306670000001</v>
      </c>
      <c r="AR221">
        <v>169.2140995</v>
      </c>
      <c r="AT221" s="1"/>
      <c r="AU221" s="1">
        <v>44145</v>
      </c>
      <c r="AV221" s="2">
        <v>115.970001</v>
      </c>
      <c r="AW221" s="2">
        <v>211.009995</v>
      </c>
      <c r="AX221" s="2">
        <v>151.75100699999999</v>
      </c>
      <c r="AY221" s="2">
        <v>86.886002000000005</v>
      </c>
      <c r="AZ221" s="2">
        <v>228.479996</v>
      </c>
      <c r="BA221" s="2">
        <v>136.78666699999999</v>
      </c>
      <c r="BB221" s="2">
        <v>127.699997</v>
      </c>
      <c r="BC221" s="2">
        <v>87.019501000000005</v>
      </c>
      <c r="BD221" s="2">
        <v>353.69000199999999</v>
      </c>
      <c r="BE221" s="2">
        <v>116.519997</v>
      </c>
      <c r="BF221" s="2">
        <v>363.13000499999998</v>
      </c>
      <c r="BG221" s="2">
        <v>213.30999800000001</v>
      </c>
      <c r="BH221" s="2">
        <v>27.66</v>
      </c>
      <c r="BI221" s="2">
        <v>275.57000699999998</v>
      </c>
      <c r="BJ221" s="2">
        <v>334.77999899999998</v>
      </c>
      <c r="BK221" s="2">
        <v>77.395034999999993</v>
      </c>
      <c r="BL221" s="2">
        <v>98.870002999999997</v>
      </c>
      <c r="BM221" s="2">
        <v>146.55999800000001</v>
      </c>
      <c r="BN221" s="2">
        <v>164.729996</v>
      </c>
      <c r="BO221" s="2">
        <v>172.300003</v>
      </c>
    </row>
    <row r="222" spans="1:67" x14ac:dyDescent="0.35">
      <c r="A222" s="1">
        <v>44148</v>
      </c>
      <c r="B222" s="2">
        <v>118.99370326143099</v>
      </c>
      <c r="C222" s="2">
        <v>215.73975854287599</v>
      </c>
      <c r="D222" s="2">
        <v>156.16467579062601</v>
      </c>
      <c r="E222" s="2">
        <v>87.141391025158697</v>
      </c>
      <c r="F222" s="2">
        <v>223.98226962156301</v>
      </c>
      <c r="G222" s="2">
        <v>137.717031129768</v>
      </c>
      <c r="H222" s="2">
        <v>133.95113281302699</v>
      </c>
      <c r="I222" s="2">
        <v>87.466433614086995</v>
      </c>
      <c r="J222" s="2">
        <v>354.45685083798799</v>
      </c>
      <c r="K222" s="2">
        <v>111.585754890833</v>
      </c>
      <c r="L222" s="2">
        <v>371.54270369648901</v>
      </c>
      <c r="M222" s="2">
        <v>208.715614291072</v>
      </c>
      <c r="N222" s="2">
        <v>26.3126931252778</v>
      </c>
      <c r="O222" s="2">
        <v>276.59405030985499</v>
      </c>
      <c r="P222" s="2">
        <v>328.93540304490801</v>
      </c>
      <c r="Q222" s="2">
        <v>76.629703271960494</v>
      </c>
      <c r="R222" s="2">
        <v>97.4402965935666</v>
      </c>
      <c r="S222" s="2">
        <v>142.47743610334001</v>
      </c>
      <c r="T222" s="2">
        <v>163.59616186345201</v>
      </c>
      <c r="U222" s="2">
        <v>168.584327158646</v>
      </c>
      <c r="X222" s="3">
        <v>44148</v>
      </c>
      <c r="Y222">
        <v>119.31321819999999</v>
      </c>
      <c r="Z222">
        <v>216.5449983</v>
      </c>
      <c r="AA222">
        <v>156.32063339999999</v>
      </c>
      <c r="AB222">
        <v>88.467348540000003</v>
      </c>
      <c r="AC222">
        <v>227.0105318</v>
      </c>
      <c r="AD222">
        <v>136.3659883</v>
      </c>
      <c r="AE222">
        <v>132.99778409999999</v>
      </c>
      <c r="AF222">
        <v>88.783849860000004</v>
      </c>
      <c r="AG222">
        <v>355.53205480000003</v>
      </c>
      <c r="AH222">
        <v>114.12183899999999</v>
      </c>
      <c r="AI222">
        <v>373.34728330000002</v>
      </c>
      <c r="AJ222">
        <v>209.93318429999999</v>
      </c>
      <c r="AK222">
        <v>26.968154980000001</v>
      </c>
      <c r="AL222">
        <v>277.2501168</v>
      </c>
      <c r="AM222">
        <v>333.49767179999998</v>
      </c>
      <c r="AN222">
        <v>77.167182400000002</v>
      </c>
      <c r="AO222">
        <v>98.794829280000002</v>
      </c>
      <c r="AP222">
        <v>142.30763469999999</v>
      </c>
      <c r="AQ222">
        <v>163.70812839999999</v>
      </c>
      <c r="AR222">
        <v>171.25842109999999</v>
      </c>
      <c r="AT222" s="1"/>
      <c r="AU222" s="1">
        <v>44146</v>
      </c>
      <c r="AV222" s="2">
        <v>119.489998</v>
      </c>
      <c r="AW222" s="2">
        <v>216.550003</v>
      </c>
      <c r="AX222" s="2">
        <v>156.869507</v>
      </c>
      <c r="AY222" s="2">
        <v>87.361503999999996</v>
      </c>
      <c r="AZ222" s="2">
        <v>227.36999499999999</v>
      </c>
      <c r="BA222" s="2">
        <v>139.04333500000001</v>
      </c>
      <c r="BB222" s="2">
        <v>134.179993</v>
      </c>
      <c r="BC222" s="2">
        <v>87.635497999999998</v>
      </c>
      <c r="BD222" s="2">
        <v>351.70001200000002</v>
      </c>
      <c r="BE222" s="2">
        <v>114.779999</v>
      </c>
      <c r="BF222" s="2">
        <v>375.92001299999998</v>
      </c>
      <c r="BG222" s="2">
        <v>212.699997</v>
      </c>
      <c r="BH222" s="2">
        <v>27.34</v>
      </c>
      <c r="BI222" s="2">
        <v>277.75</v>
      </c>
      <c r="BJ222" s="2">
        <v>332.39001500000001</v>
      </c>
      <c r="BK222" s="2">
        <v>77.347328000000005</v>
      </c>
      <c r="BL222" s="2">
        <v>98.150002000000001</v>
      </c>
      <c r="BM222" s="2">
        <v>144.759995</v>
      </c>
      <c r="BN222" s="2">
        <v>166.63999899999999</v>
      </c>
      <c r="BO222" s="2">
        <v>169.46000699999999</v>
      </c>
    </row>
    <row r="223" spans="1:67" x14ac:dyDescent="0.35">
      <c r="A223" s="1">
        <v>44151</v>
      </c>
      <c r="B223" s="2">
        <v>120.377152617798</v>
      </c>
      <c r="C223" s="2">
        <v>216.92909992342999</v>
      </c>
      <c r="D223" s="2">
        <v>156.399771084257</v>
      </c>
      <c r="E223" s="2">
        <v>88.585044017152498</v>
      </c>
      <c r="F223" s="2">
        <v>226.62080699044199</v>
      </c>
      <c r="G223" s="2">
        <v>136.09901787054201</v>
      </c>
      <c r="H223" s="2">
        <v>133.86373590735499</v>
      </c>
      <c r="I223" s="2">
        <v>88.716590866266202</v>
      </c>
      <c r="J223" s="2">
        <v>354.08420227143898</v>
      </c>
      <c r="K223" s="2">
        <v>114.687305158819</v>
      </c>
      <c r="L223" s="2">
        <v>373.904084618436</v>
      </c>
      <c r="M223" s="2">
        <v>210.30643179255</v>
      </c>
      <c r="N223" s="2">
        <v>27.155578786943</v>
      </c>
      <c r="O223" s="2">
        <v>277.02454107382698</v>
      </c>
      <c r="P223" s="2">
        <v>335.20630270790002</v>
      </c>
      <c r="Q223" s="2">
        <v>77.071670086178003</v>
      </c>
      <c r="R223" s="2">
        <v>98.663945945017204</v>
      </c>
      <c r="S223" s="2">
        <v>141.19231345700501</v>
      </c>
      <c r="T223" s="2">
        <v>165.096883857177</v>
      </c>
      <c r="U223" s="2">
        <v>173.70604418052901</v>
      </c>
      <c r="X223" s="3">
        <v>44151</v>
      </c>
      <c r="Y223">
        <v>120.16290530000001</v>
      </c>
      <c r="Z223">
        <v>217.3700327</v>
      </c>
      <c r="AA223">
        <v>156.532679</v>
      </c>
      <c r="AB223">
        <v>88.676804059999995</v>
      </c>
      <c r="AC223">
        <v>232.1327565</v>
      </c>
      <c r="AD223">
        <v>136.04243299999999</v>
      </c>
      <c r="AE223">
        <v>134.94376890000001</v>
      </c>
      <c r="AF223">
        <v>89.155978959999999</v>
      </c>
      <c r="AG223">
        <v>356.72095350000001</v>
      </c>
      <c r="AH223">
        <v>116.9610617</v>
      </c>
      <c r="AI223">
        <v>379.5618245</v>
      </c>
      <c r="AJ223">
        <v>212.15318529999999</v>
      </c>
      <c r="AK223">
        <v>27.501166000000001</v>
      </c>
      <c r="AL223">
        <v>279.23513179999998</v>
      </c>
      <c r="AM223">
        <v>335.43848329999997</v>
      </c>
      <c r="AN223">
        <v>76.641082639999993</v>
      </c>
      <c r="AO223">
        <v>98.273298359999998</v>
      </c>
      <c r="AP223">
        <v>140.79145109999999</v>
      </c>
      <c r="AQ223">
        <v>167.8311995</v>
      </c>
      <c r="AR223">
        <v>173.01218080000001</v>
      </c>
      <c r="AT223" s="1"/>
      <c r="AU223" s="1">
        <v>44147</v>
      </c>
      <c r="AV223" s="2">
        <v>119.209999</v>
      </c>
      <c r="AW223" s="2">
        <v>215.44000199999999</v>
      </c>
      <c r="AX223" s="2">
        <v>155.51400799999999</v>
      </c>
      <c r="AY223" s="2">
        <v>87.140998999999994</v>
      </c>
      <c r="AZ223" s="2">
        <v>224.720001</v>
      </c>
      <c r="BA223" s="2">
        <v>137.25332599999999</v>
      </c>
      <c r="BB223" s="2">
        <v>134.56750500000001</v>
      </c>
      <c r="BC223" s="2">
        <v>87.491996999999998</v>
      </c>
      <c r="BD223" s="2">
        <v>354.41000400000001</v>
      </c>
      <c r="BE223" s="2">
        <v>113.370003</v>
      </c>
      <c r="BF223" s="2">
        <v>370.20001200000002</v>
      </c>
      <c r="BG223" s="2">
        <v>208.259995</v>
      </c>
      <c r="BH223" s="2">
        <v>26.690000999999999</v>
      </c>
      <c r="BI223" s="2">
        <v>276.23998999999998</v>
      </c>
      <c r="BJ223" s="2">
        <v>328.290009</v>
      </c>
      <c r="BK223" s="2">
        <v>76.202292999999997</v>
      </c>
      <c r="BL223" s="2">
        <v>97.599997999999999</v>
      </c>
      <c r="BM223" s="2">
        <v>141.029999</v>
      </c>
      <c r="BN223" s="2">
        <v>163.11000100000001</v>
      </c>
      <c r="BO223" s="2">
        <v>169.13000500000001</v>
      </c>
    </row>
    <row r="224" spans="1:67" x14ac:dyDescent="0.35">
      <c r="A224" s="1">
        <v>44152</v>
      </c>
      <c r="B224" s="2">
        <v>120.40590885405</v>
      </c>
      <c r="C224" s="2">
        <v>216.74935903027099</v>
      </c>
      <c r="D224" s="2">
        <v>156.56799756997</v>
      </c>
      <c r="E224" s="2">
        <v>88.724718050623906</v>
      </c>
      <c r="F224" s="2">
        <v>231.810194005444</v>
      </c>
      <c r="G224" s="2">
        <v>136.501577705084</v>
      </c>
      <c r="H224" s="2">
        <v>135.65902168774201</v>
      </c>
      <c r="I224" s="2">
        <v>89.031888254749205</v>
      </c>
      <c r="J224" s="2">
        <v>356.487658536163</v>
      </c>
      <c r="K224" s="2">
        <v>116.519130823968</v>
      </c>
      <c r="L224" s="2">
        <v>379.294073888036</v>
      </c>
      <c r="M224" s="2">
        <v>212.592433177446</v>
      </c>
      <c r="N224" s="2">
        <v>27.469790477502801</v>
      </c>
      <c r="O224" s="2">
        <v>280.42094454355799</v>
      </c>
      <c r="P224" s="2">
        <v>335.79823029794602</v>
      </c>
      <c r="Q224" s="2">
        <v>76.875726893152503</v>
      </c>
      <c r="R224" s="2">
        <v>97.978009157515103</v>
      </c>
      <c r="S224" s="2">
        <v>142.04969782221099</v>
      </c>
      <c r="T224" s="2">
        <v>167.070924506767</v>
      </c>
      <c r="U224" s="2">
        <v>171.29132187389499</v>
      </c>
      <c r="X224" s="3">
        <v>44152</v>
      </c>
      <c r="Y224">
        <v>119.65888769999999</v>
      </c>
      <c r="Z224">
        <v>214.43602430000001</v>
      </c>
      <c r="AA224">
        <v>156.76874570000001</v>
      </c>
      <c r="AB224">
        <v>88.073425790000002</v>
      </c>
      <c r="AC224">
        <v>233.3159253</v>
      </c>
      <c r="AD224">
        <v>139.77257850000001</v>
      </c>
      <c r="AE224">
        <v>134.19571139999999</v>
      </c>
      <c r="AF224">
        <v>88.507942729999996</v>
      </c>
      <c r="AG224">
        <v>352.76037710000003</v>
      </c>
      <c r="AH224">
        <v>116.2621228</v>
      </c>
      <c r="AI224">
        <v>380.76036060000001</v>
      </c>
      <c r="AJ224">
        <v>210.74912320000001</v>
      </c>
      <c r="AK224">
        <v>27.527038659999999</v>
      </c>
      <c r="AL224">
        <v>273.91331350000002</v>
      </c>
      <c r="AM224">
        <v>336.36425409999998</v>
      </c>
      <c r="AN224">
        <v>77.531653460000001</v>
      </c>
      <c r="AO224">
        <v>99.11822343</v>
      </c>
      <c r="AP224">
        <v>141.1858666</v>
      </c>
      <c r="AQ224">
        <v>168.92902029999999</v>
      </c>
      <c r="AR224">
        <v>172.17116379999999</v>
      </c>
      <c r="AT224" s="1"/>
      <c r="AU224" s="1">
        <v>44148</v>
      </c>
      <c r="AV224" s="2">
        <v>119.260002</v>
      </c>
      <c r="AW224" s="2">
        <v>216.509995</v>
      </c>
      <c r="AX224" s="2">
        <v>156.440506</v>
      </c>
      <c r="AY224" s="2">
        <v>88.612999000000002</v>
      </c>
      <c r="AZ224" s="2">
        <v>227.41999799999999</v>
      </c>
      <c r="BA224" s="2">
        <v>136.16667200000001</v>
      </c>
      <c r="BB224" s="2">
        <v>132.970001</v>
      </c>
      <c r="BC224" s="2">
        <v>88.850998000000004</v>
      </c>
      <c r="BD224" s="2">
        <v>355.67001299999998</v>
      </c>
      <c r="BE224" s="2">
        <v>114.08000199999999</v>
      </c>
      <c r="BF224" s="2">
        <v>373.5</v>
      </c>
      <c r="BG224" s="2">
        <v>210.479996</v>
      </c>
      <c r="BH224" s="2">
        <v>27</v>
      </c>
      <c r="BI224" s="2">
        <v>277.17001299999998</v>
      </c>
      <c r="BJ224" s="2">
        <v>335.02999899999998</v>
      </c>
      <c r="BK224" s="2">
        <v>77.375953999999993</v>
      </c>
      <c r="BL224" s="2">
        <v>99.040001000000004</v>
      </c>
      <c r="BM224" s="2">
        <v>142.38000500000001</v>
      </c>
      <c r="BN224" s="2">
        <v>163.66999799999999</v>
      </c>
      <c r="BO224" s="2">
        <v>171.71000699999999</v>
      </c>
    </row>
    <row r="225" spans="1:67" x14ac:dyDescent="0.35">
      <c r="A225" s="1">
        <v>44153</v>
      </c>
      <c r="B225" s="2">
        <v>119.403410051473</v>
      </c>
      <c r="C225" s="2">
        <v>215.90061876747899</v>
      </c>
      <c r="D225" s="2">
        <v>157.13421217826399</v>
      </c>
      <c r="E225" s="2">
        <v>88.132628339184393</v>
      </c>
      <c r="F225" s="2">
        <v>235.786444593477</v>
      </c>
      <c r="G225" s="2">
        <v>147.597278953879</v>
      </c>
      <c r="H225" s="2">
        <v>135.38260963853901</v>
      </c>
      <c r="I225" s="2">
        <v>88.8774486538492</v>
      </c>
      <c r="J225" s="2">
        <v>351.476111541188</v>
      </c>
      <c r="K225" s="2">
        <v>117.147676292383</v>
      </c>
      <c r="L225" s="2">
        <v>382.77549968989598</v>
      </c>
      <c r="M225" s="2">
        <v>211.12512680248801</v>
      </c>
      <c r="N225" s="2">
        <v>28.139335063735899</v>
      </c>
      <c r="O225" s="2">
        <v>272.77594780379098</v>
      </c>
      <c r="P225" s="2">
        <v>336.90000724585798</v>
      </c>
      <c r="Q225" s="2">
        <v>77.667923509910494</v>
      </c>
      <c r="R225" s="2">
        <v>98.839817497189699</v>
      </c>
      <c r="S225" s="2">
        <v>140.51489162364501</v>
      </c>
      <c r="T225" s="2">
        <v>170.35226100796899</v>
      </c>
      <c r="U225" s="2">
        <v>172.02010323512201</v>
      </c>
      <c r="X225" s="3">
        <v>44153</v>
      </c>
      <c r="Y225">
        <v>118.41738340000001</v>
      </c>
      <c r="Z225">
        <v>211.16592180000001</v>
      </c>
      <c r="AA225">
        <v>155.52908830000001</v>
      </c>
      <c r="AB225">
        <v>87.052420659999996</v>
      </c>
      <c r="AC225">
        <v>230.39694080000001</v>
      </c>
      <c r="AD225">
        <v>150.9854354</v>
      </c>
      <c r="AE225">
        <v>134.35952470000001</v>
      </c>
      <c r="AF225">
        <v>87.357497240000001</v>
      </c>
      <c r="AG225">
        <v>344.91516890000003</v>
      </c>
      <c r="AH225">
        <v>115.29453700000001</v>
      </c>
      <c r="AI225">
        <v>380.80841880000003</v>
      </c>
      <c r="AJ225">
        <v>207.91610750000001</v>
      </c>
      <c r="AK225">
        <v>27.03631219</v>
      </c>
      <c r="AL225">
        <v>270.41692230000001</v>
      </c>
      <c r="AM225">
        <v>336.04340209999998</v>
      </c>
      <c r="AN225">
        <v>76.786491499999997</v>
      </c>
      <c r="AO225">
        <v>98.612966790000002</v>
      </c>
      <c r="AP225">
        <v>140.2164961</v>
      </c>
      <c r="AQ225">
        <v>168.37758969999999</v>
      </c>
      <c r="AR225">
        <v>172.73615770000001</v>
      </c>
      <c r="AT225" s="1"/>
      <c r="AU225" s="1">
        <v>44151</v>
      </c>
      <c r="AV225" s="2">
        <v>120.300003</v>
      </c>
      <c r="AW225" s="2">
        <v>217.229996</v>
      </c>
      <c r="AX225" s="2">
        <v>156.55299400000001</v>
      </c>
      <c r="AY225" s="2">
        <v>88.701499999999996</v>
      </c>
      <c r="AZ225" s="2">
        <v>233.10000600000001</v>
      </c>
      <c r="BA225" s="2">
        <v>136.029999</v>
      </c>
      <c r="BB225" s="2">
        <v>135.15249600000001</v>
      </c>
      <c r="BC225" s="2">
        <v>89.069000000000003</v>
      </c>
      <c r="BD225" s="2">
        <v>356.82000699999998</v>
      </c>
      <c r="BE225" s="2">
        <v>117.300003</v>
      </c>
      <c r="BF225" s="2">
        <v>380.80999800000001</v>
      </c>
      <c r="BG225" s="2">
        <v>212.699997</v>
      </c>
      <c r="BH225" s="2">
        <v>27.58</v>
      </c>
      <c r="BI225" s="2">
        <v>279.57000699999998</v>
      </c>
      <c r="BJ225" s="2">
        <v>335.45001200000002</v>
      </c>
      <c r="BK225" s="2">
        <v>76.507637000000003</v>
      </c>
      <c r="BL225" s="2">
        <v>98.360000999999997</v>
      </c>
      <c r="BM225" s="2">
        <v>140.58999600000001</v>
      </c>
      <c r="BN225" s="2">
        <v>168.44000199999999</v>
      </c>
      <c r="BO225" s="2">
        <v>173.19000199999999</v>
      </c>
    </row>
    <row r="226" spans="1:67" x14ac:dyDescent="0.35">
      <c r="A226" s="1">
        <v>44154</v>
      </c>
      <c r="B226" s="2">
        <v>117.586515550822</v>
      </c>
      <c r="C226" s="2">
        <v>210.970191448691</v>
      </c>
      <c r="D226" s="2">
        <v>155.73568333420801</v>
      </c>
      <c r="E226" s="2">
        <v>86.779369022601003</v>
      </c>
      <c r="F226" s="2">
        <v>231.04264541935501</v>
      </c>
      <c r="G226" s="2">
        <v>163.44285570536499</v>
      </c>
      <c r="H226" s="2">
        <v>134.07417076529799</v>
      </c>
      <c r="I226" s="2">
        <v>87.019672375110503</v>
      </c>
      <c r="J226" s="2">
        <v>343.90289748735</v>
      </c>
      <c r="K226" s="2">
        <v>114.75268720017399</v>
      </c>
      <c r="L226" s="2">
        <v>378.76400784004898</v>
      </c>
      <c r="M226" s="2">
        <v>208.43690494049801</v>
      </c>
      <c r="N226" s="2">
        <v>26.9370772750699</v>
      </c>
      <c r="O226" s="2">
        <v>270.25668142353499</v>
      </c>
      <c r="P226" s="2">
        <v>336.51103198543302</v>
      </c>
      <c r="Q226" s="2">
        <v>76.690663276561594</v>
      </c>
      <c r="R226" s="2">
        <v>98.559418636765898</v>
      </c>
      <c r="S226" s="2">
        <v>140.75920427657499</v>
      </c>
      <c r="T226" s="2">
        <v>168.19529776336</v>
      </c>
      <c r="U226" s="2">
        <v>172.26324907655999</v>
      </c>
      <c r="X226" s="3">
        <v>44154</v>
      </c>
      <c r="Y226">
        <v>118.5815386</v>
      </c>
      <c r="Z226">
        <v>212.3829485</v>
      </c>
      <c r="AA226">
        <v>155.78203139999999</v>
      </c>
      <c r="AB226">
        <v>87.84140112</v>
      </c>
      <c r="AC226">
        <v>229.6635488</v>
      </c>
      <c r="AD226">
        <v>165.24316160000001</v>
      </c>
      <c r="AE226">
        <v>134.48267580000001</v>
      </c>
      <c r="AF226">
        <v>88.154812019999994</v>
      </c>
      <c r="AG226">
        <v>337.40705150000002</v>
      </c>
      <c r="AH226">
        <v>115.5935915</v>
      </c>
      <c r="AI226">
        <v>384.0276293</v>
      </c>
      <c r="AJ226">
        <v>207.4434589</v>
      </c>
      <c r="AK226">
        <v>26.969337880000001</v>
      </c>
      <c r="AL226">
        <v>270.9461192</v>
      </c>
      <c r="AM226">
        <v>334.32326810000001</v>
      </c>
      <c r="AN226">
        <v>76.720855150000006</v>
      </c>
      <c r="AO226">
        <v>99.541830050000002</v>
      </c>
      <c r="AP226">
        <v>143.2475632</v>
      </c>
      <c r="AQ226">
        <v>166.64238449999999</v>
      </c>
      <c r="AR226">
        <v>173.00903199999999</v>
      </c>
      <c r="AT226" s="1"/>
      <c r="AU226" s="1">
        <v>44152</v>
      </c>
      <c r="AV226" s="2">
        <v>119.389999</v>
      </c>
      <c r="AW226" s="2">
        <v>214.46000699999999</v>
      </c>
      <c r="AX226" s="2">
        <v>156.783005</v>
      </c>
      <c r="AY226" s="2">
        <v>88.082999999999998</v>
      </c>
      <c r="AZ226" s="2">
        <v>233.16000399999999</v>
      </c>
      <c r="BA226" s="2">
        <v>147.203339</v>
      </c>
      <c r="BB226" s="2">
        <v>134.22250399999999</v>
      </c>
      <c r="BC226" s="2">
        <v>88.507499999999993</v>
      </c>
      <c r="BD226" s="2">
        <v>352.10000600000001</v>
      </c>
      <c r="BE226" s="2">
        <v>116.110001</v>
      </c>
      <c r="BF226" s="2">
        <v>380.60000600000001</v>
      </c>
      <c r="BG226" s="2">
        <v>210.71000699999999</v>
      </c>
      <c r="BH226" s="2">
        <v>27.549999</v>
      </c>
      <c r="BI226" s="2">
        <v>272.47000100000002</v>
      </c>
      <c r="BJ226" s="2">
        <v>336.5</v>
      </c>
      <c r="BK226" s="2">
        <v>77.767173999999997</v>
      </c>
      <c r="BL226" s="2">
        <v>99.209998999999996</v>
      </c>
      <c r="BM226" s="2">
        <v>141.199997</v>
      </c>
      <c r="BN226" s="2">
        <v>168.88000500000001</v>
      </c>
      <c r="BO226" s="2">
        <v>171.91000399999999</v>
      </c>
    </row>
    <row r="227" spans="1:67" x14ac:dyDescent="0.35">
      <c r="A227" s="1">
        <v>44155</v>
      </c>
      <c r="B227" s="2">
        <v>119.60321422170399</v>
      </c>
      <c r="C227" s="2">
        <v>213.64317994954001</v>
      </c>
      <c r="D227" s="2">
        <v>156.13193421582201</v>
      </c>
      <c r="E227" s="2">
        <v>88.343368299993003</v>
      </c>
      <c r="F227" s="2">
        <v>228.92011052422299</v>
      </c>
      <c r="G227" s="2">
        <v>166.99456572418401</v>
      </c>
      <c r="H227" s="2">
        <v>135.19491619056399</v>
      </c>
      <c r="I227" s="2">
        <v>88.5121281972133</v>
      </c>
      <c r="J227" s="2">
        <v>336.675147300878</v>
      </c>
      <c r="K227" s="2">
        <v>115.708279458512</v>
      </c>
      <c r="L227" s="2">
        <v>385.70952771717202</v>
      </c>
      <c r="M227" s="2">
        <v>207.953057218889</v>
      </c>
      <c r="N227" s="2">
        <v>27.063934922176099</v>
      </c>
      <c r="O227" s="2">
        <v>270.91923299303198</v>
      </c>
      <c r="P227" s="2">
        <v>334.66039058349003</v>
      </c>
      <c r="Q227" s="2">
        <v>76.886640183266294</v>
      </c>
      <c r="R227" s="2">
        <v>99.895574405582195</v>
      </c>
      <c r="S227" s="2">
        <v>143.31615760804701</v>
      </c>
      <c r="T227" s="2">
        <v>165.545747716645</v>
      </c>
      <c r="U227" s="2">
        <v>173.03551843554899</v>
      </c>
      <c r="X227" s="3">
        <v>44155</v>
      </c>
      <c r="Y227">
        <v>117.7115068</v>
      </c>
      <c r="Z227">
        <v>210.36410839999999</v>
      </c>
      <c r="AA227">
        <v>155.08717580000001</v>
      </c>
      <c r="AB227">
        <v>86.841254109999994</v>
      </c>
      <c r="AC227">
        <v>227.3039119</v>
      </c>
      <c r="AD227">
        <v>164.31873250000001</v>
      </c>
      <c r="AE227">
        <v>131.1062709</v>
      </c>
      <c r="AF227">
        <v>87.130113440000002</v>
      </c>
      <c r="AG227">
        <v>335.13652280000002</v>
      </c>
      <c r="AH227">
        <v>114.6515022</v>
      </c>
      <c r="AI227">
        <v>383.3535187</v>
      </c>
      <c r="AJ227">
        <v>204.05427470000001</v>
      </c>
      <c r="AK227">
        <v>26.819904910000002</v>
      </c>
      <c r="AL227">
        <v>270.01251839999998</v>
      </c>
      <c r="AM227">
        <v>326.46765970000001</v>
      </c>
      <c r="AN227">
        <v>76.743405010000004</v>
      </c>
      <c r="AO227">
        <v>100.6318299</v>
      </c>
      <c r="AP227">
        <v>145.42418029999999</v>
      </c>
      <c r="AQ227">
        <v>163.98882</v>
      </c>
      <c r="AR227">
        <v>172.391648</v>
      </c>
      <c r="AT227" s="1"/>
      <c r="AU227" s="1">
        <v>44153</v>
      </c>
      <c r="AV227" s="2">
        <v>118.029999</v>
      </c>
      <c r="AW227" s="2">
        <v>211.08000200000001</v>
      </c>
      <c r="AX227" s="2">
        <v>155.27299500000001</v>
      </c>
      <c r="AY227" s="2">
        <v>87.031998000000002</v>
      </c>
      <c r="AZ227" s="2">
        <v>230.070007</v>
      </c>
      <c r="BA227" s="2">
        <v>162.21333300000001</v>
      </c>
      <c r="BB227" s="2">
        <v>134.28750600000001</v>
      </c>
      <c r="BC227" s="2">
        <v>87.338997000000006</v>
      </c>
      <c r="BD227" s="2">
        <v>344.51001000000002</v>
      </c>
      <c r="BE227" s="2">
        <v>115.25</v>
      </c>
      <c r="BF227" s="2">
        <v>380.61999500000002</v>
      </c>
      <c r="BG227" s="2">
        <v>207.83000200000001</v>
      </c>
      <c r="BH227" s="2">
        <v>26.98</v>
      </c>
      <c r="BI227" s="2">
        <v>269.82998700000002</v>
      </c>
      <c r="BJ227" s="2">
        <v>335.94000199999999</v>
      </c>
      <c r="BK227" s="2">
        <v>76.574425000000005</v>
      </c>
      <c r="BL227" s="2">
        <v>98.720000999999996</v>
      </c>
      <c r="BM227" s="2">
        <v>140.16999799999999</v>
      </c>
      <c r="BN227" s="2">
        <v>168.449997</v>
      </c>
      <c r="BO227" s="2">
        <v>172.740005</v>
      </c>
    </row>
    <row r="228" spans="1:67" x14ac:dyDescent="0.35">
      <c r="A228" s="1">
        <v>44158</v>
      </c>
      <c r="B228" s="2">
        <v>116.81934306731</v>
      </c>
      <c r="C228" s="2">
        <v>210.920748765067</v>
      </c>
      <c r="D228" s="2">
        <v>155.28815009522199</v>
      </c>
      <c r="E228" s="2">
        <v>86.662463813308804</v>
      </c>
      <c r="F228" s="2">
        <v>226.72331529128601</v>
      </c>
      <c r="G228" s="2">
        <v>164.17844452650201</v>
      </c>
      <c r="H228" s="2">
        <v>131.19637674331099</v>
      </c>
      <c r="I228" s="2">
        <v>87.035296057358806</v>
      </c>
      <c r="J228" s="2">
        <v>334.31836039941498</v>
      </c>
      <c r="K228" s="2">
        <v>114.570156040268</v>
      </c>
      <c r="L228" s="2">
        <v>382.48441316105601</v>
      </c>
      <c r="M228" s="2">
        <v>204.74987026626599</v>
      </c>
      <c r="N228" s="2">
        <v>26.820186372116702</v>
      </c>
      <c r="O228" s="2">
        <v>270.77232592903499</v>
      </c>
      <c r="P228" s="2">
        <v>324.60093247871498</v>
      </c>
      <c r="Q228" s="2">
        <v>76.440606310068304</v>
      </c>
      <c r="R228" s="2">
        <v>100.643766470432</v>
      </c>
      <c r="S228" s="2">
        <v>145.076945882247</v>
      </c>
      <c r="T228" s="2">
        <v>163.838482965884</v>
      </c>
      <c r="U228" s="2">
        <v>173.683011670018</v>
      </c>
      <c r="X228" s="3">
        <v>44158</v>
      </c>
      <c r="Y228">
        <v>114.9236228</v>
      </c>
      <c r="Z228">
        <v>210.0278615</v>
      </c>
      <c r="AA228">
        <v>154.8615278</v>
      </c>
      <c r="AB228">
        <v>86.33751891</v>
      </c>
      <c r="AC228">
        <v>229.1637715</v>
      </c>
      <c r="AD228">
        <v>166.93823649999999</v>
      </c>
      <c r="AE228">
        <v>131.49665450000001</v>
      </c>
      <c r="AF228">
        <v>86.711441980000004</v>
      </c>
      <c r="AG228">
        <v>335.1057854</v>
      </c>
      <c r="AH228">
        <v>117.5009881</v>
      </c>
      <c r="AI228">
        <v>386.71317920000001</v>
      </c>
      <c r="AJ228">
        <v>207.0754579</v>
      </c>
      <c r="AK228">
        <v>27.311164999999999</v>
      </c>
      <c r="AL228">
        <v>271.2520298</v>
      </c>
      <c r="AM228">
        <v>329.09464300000002</v>
      </c>
      <c r="AN228">
        <v>76.541196009999993</v>
      </c>
      <c r="AO228">
        <v>101.9463172</v>
      </c>
      <c r="AP228">
        <v>143.62253899999999</v>
      </c>
      <c r="AQ228">
        <v>166.24067479999999</v>
      </c>
      <c r="AR228">
        <v>174.33565720000001</v>
      </c>
      <c r="AT228" s="1"/>
      <c r="AU228" s="1">
        <v>44154</v>
      </c>
      <c r="AV228" s="2">
        <v>118.639999</v>
      </c>
      <c r="AW228" s="2">
        <v>212.41999799999999</v>
      </c>
      <c r="AX228" s="2">
        <v>155.850998</v>
      </c>
      <c r="AY228" s="2">
        <v>87.928496999999993</v>
      </c>
      <c r="AZ228" s="2">
        <v>229.529999</v>
      </c>
      <c r="BA228" s="2">
        <v>166.42334</v>
      </c>
      <c r="BB228" s="2">
        <v>134.40249600000001</v>
      </c>
      <c r="BC228" s="2">
        <v>88.195999</v>
      </c>
      <c r="BD228" s="2">
        <v>337</v>
      </c>
      <c r="BE228" s="2">
        <v>115.55999799999999</v>
      </c>
      <c r="BF228" s="2">
        <v>384.32998700000002</v>
      </c>
      <c r="BG228" s="2">
        <v>207.570007</v>
      </c>
      <c r="BH228" s="2">
        <v>26.98</v>
      </c>
      <c r="BI228" s="2">
        <v>270.92999300000002</v>
      </c>
      <c r="BJ228" s="2">
        <v>333.88000499999998</v>
      </c>
      <c r="BK228" s="2">
        <v>76.708015000000003</v>
      </c>
      <c r="BL228" s="2">
        <v>99.669998000000007</v>
      </c>
      <c r="BM228" s="2">
        <v>143.41000399999999</v>
      </c>
      <c r="BN228" s="2">
        <v>166.479996</v>
      </c>
      <c r="BO228" s="2">
        <v>172.89999399999999</v>
      </c>
    </row>
    <row r="229" spans="1:67" x14ac:dyDescent="0.35">
      <c r="A229" s="1">
        <v>44159</v>
      </c>
      <c r="B229" s="2">
        <v>114.43965696104399</v>
      </c>
      <c r="C229" s="2">
        <v>211.28604145012099</v>
      </c>
      <c r="D229" s="2">
        <v>155.28721363806801</v>
      </c>
      <c r="E229" s="2">
        <v>86.599826224313304</v>
      </c>
      <c r="F229" s="2">
        <v>229.58733732316301</v>
      </c>
      <c r="G229" s="2">
        <v>175.065731034479</v>
      </c>
      <c r="H229" s="2">
        <v>131.728336881329</v>
      </c>
      <c r="I229" s="2">
        <v>86.970281013728496</v>
      </c>
      <c r="J229" s="2">
        <v>335.58274140573701</v>
      </c>
      <c r="K229" s="2">
        <v>117.92279884337999</v>
      </c>
      <c r="L229" s="2">
        <v>387.04465090306701</v>
      </c>
      <c r="M229" s="2">
        <v>208.01906030731499</v>
      </c>
      <c r="N229" s="2">
        <v>27.514105866053001</v>
      </c>
      <c r="O229" s="2">
        <v>271.22513701634199</v>
      </c>
      <c r="P229" s="2">
        <v>332.64140505354698</v>
      </c>
      <c r="Q229" s="2">
        <v>77.023327635071396</v>
      </c>
      <c r="R229" s="2">
        <v>102.435668588138</v>
      </c>
      <c r="S229" s="2">
        <v>144.091992365799</v>
      </c>
      <c r="T229" s="2">
        <v>165.59203942474099</v>
      </c>
      <c r="U229" s="2">
        <v>174.313004087764</v>
      </c>
      <c r="X229" s="3">
        <v>44159</v>
      </c>
      <c r="Y229">
        <v>114.99608859999999</v>
      </c>
      <c r="Z229">
        <v>213.6198679</v>
      </c>
      <c r="AA229">
        <v>155.77908260000001</v>
      </c>
      <c r="AB229">
        <v>88.029581109999995</v>
      </c>
      <c r="AC229">
        <v>233.18132499999999</v>
      </c>
      <c r="AD229">
        <v>177.6926326</v>
      </c>
      <c r="AE229">
        <v>129.62276309999999</v>
      </c>
      <c r="AF229">
        <v>88.391903139999997</v>
      </c>
      <c r="AG229">
        <v>335.96524520000003</v>
      </c>
      <c r="AH229">
        <v>121.6562078</v>
      </c>
      <c r="AI229">
        <v>391.44347800000003</v>
      </c>
      <c r="AJ229">
        <v>209.31417730000001</v>
      </c>
      <c r="AK229">
        <v>28.587557820000001</v>
      </c>
      <c r="AL229">
        <v>273.08403270000002</v>
      </c>
      <c r="AM229">
        <v>338.50035910000003</v>
      </c>
      <c r="AN229">
        <v>76.400015440000004</v>
      </c>
      <c r="AO229">
        <v>103.68632239999999</v>
      </c>
      <c r="AP229">
        <v>144.82039459999999</v>
      </c>
      <c r="AQ229">
        <v>171.68638480000001</v>
      </c>
      <c r="AR229">
        <v>176.56233040000001</v>
      </c>
      <c r="AT229" s="1"/>
      <c r="AU229" s="1">
        <v>44155</v>
      </c>
      <c r="AV229" s="2">
        <v>117.339996</v>
      </c>
      <c r="AW229" s="2">
        <v>210.38999899999999</v>
      </c>
      <c r="AX229" s="2">
        <v>154.970001</v>
      </c>
      <c r="AY229" s="2">
        <v>86.819000000000003</v>
      </c>
      <c r="AZ229" s="2">
        <v>227.009995</v>
      </c>
      <c r="BA229" s="2">
        <v>163.203339</v>
      </c>
      <c r="BB229" s="2">
        <v>130.87750199999999</v>
      </c>
      <c r="BC229" s="2">
        <v>87.109497000000005</v>
      </c>
      <c r="BD229" s="2">
        <v>334.70001200000002</v>
      </c>
      <c r="BE229" s="2">
        <v>114.57</v>
      </c>
      <c r="BF229" s="2">
        <v>383.32998700000002</v>
      </c>
      <c r="BG229" s="2">
        <v>203.88000500000001</v>
      </c>
      <c r="BH229" s="2">
        <v>26.809999000000001</v>
      </c>
      <c r="BI229" s="2">
        <v>269.80999800000001</v>
      </c>
      <c r="BJ229" s="2">
        <v>323</v>
      </c>
      <c r="BK229" s="2">
        <v>76.765265999999997</v>
      </c>
      <c r="BL229" s="2">
        <v>100.839996</v>
      </c>
      <c r="BM229" s="2">
        <v>145.490005</v>
      </c>
      <c r="BN229" s="2">
        <v>163.759995</v>
      </c>
      <c r="BO229" s="2">
        <v>172.229996</v>
      </c>
    </row>
    <row r="230" spans="1:67" x14ac:dyDescent="0.35">
      <c r="A230" s="1">
        <v>44160</v>
      </c>
      <c r="B230" s="2">
        <v>115.98766102405</v>
      </c>
      <c r="C230" s="2">
        <v>214.20095881261801</v>
      </c>
      <c r="D230" s="2">
        <v>156.229394631237</v>
      </c>
      <c r="E230" s="2">
        <v>88.125006795812595</v>
      </c>
      <c r="F230" s="2">
        <v>234.794531460413</v>
      </c>
      <c r="G230" s="2">
        <v>186.69524016903901</v>
      </c>
      <c r="H230" s="2">
        <v>130.17481459048901</v>
      </c>
      <c r="I230" s="2">
        <v>88.190202444417096</v>
      </c>
      <c r="J230" s="2">
        <v>336.59006068911202</v>
      </c>
      <c r="K230" s="2">
        <v>122.71343747791001</v>
      </c>
      <c r="L230" s="2">
        <v>392.24322107786202</v>
      </c>
      <c r="M230" s="2">
        <v>209.858002388963</v>
      </c>
      <c r="N230" s="2">
        <v>28.858865460322001</v>
      </c>
      <c r="O230" s="2">
        <v>274.02451977519502</v>
      </c>
      <c r="P230" s="2">
        <v>342.19641112146297</v>
      </c>
      <c r="Q230" s="2">
        <v>76.039426369467705</v>
      </c>
      <c r="R230" s="2">
        <v>104.065548806067</v>
      </c>
      <c r="S230" s="2">
        <v>143.90815483527399</v>
      </c>
      <c r="T230" s="2">
        <v>173.21400090828499</v>
      </c>
      <c r="U230" s="2">
        <v>177.01085415710301</v>
      </c>
      <c r="X230" s="3">
        <v>44160</v>
      </c>
      <c r="Y230">
        <v>115.9222642</v>
      </c>
      <c r="Z230">
        <v>213.82652039999999</v>
      </c>
      <c r="AA230">
        <v>158.6938643</v>
      </c>
      <c r="AB230">
        <v>88.138899600000002</v>
      </c>
      <c r="AC230">
        <v>233.3170532</v>
      </c>
      <c r="AD230">
        <v>188.62086049999999</v>
      </c>
      <c r="AE230">
        <v>132.04701320000001</v>
      </c>
      <c r="AF230">
        <v>88.645817440000002</v>
      </c>
      <c r="AG230">
        <v>333.75107839999998</v>
      </c>
      <c r="AH230">
        <v>122.2135552</v>
      </c>
      <c r="AI230">
        <v>390.92998469999998</v>
      </c>
      <c r="AJ230">
        <v>210.64522700000001</v>
      </c>
      <c r="AK230">
        <v>29.04276046</v>
      </c>
      <c r="AL230">
        <v>274.1013117</v>
      </c>
      <c r="AM230">
        <v>341.536338</v>
      </c>
      <c r="AN230">
        <v>76.326918359999993</v>
      </c>
      <c r="AO230">
        <v>104.2430677</v>
      </c>
      <c r="AP230">
        <v>144.66606920000001</v>
      </c>
      <c r="AQ230">
        <v>170.68556580000001</v>
      </c>
      <c r="AR230">
        <v>175.1109572</v>
      </c>
      <c r="AT230" s="1"/>
      <c r="AU230" s="1">
        <v>44158</v>
      </c>
      <c r="AV230" s="2">
        <v>113.849998</v>
      </c>
      <c r="AW230" s="2">
        <v>210.11000100000001</v>
      </c>
      <c r="AX230" s="2">
        <v>154.91949500000001</v>
      </c>
      <c r="AY230" s="2">
        <v>86.377998000000005</v>
      </c>
      <c r="AZ230" s="2">
        <v>229.53999300000001</v>
      </c>
      <c r="BA230" s="2">
        <v>173.949997</v>
      </c>
      <c r="BB230" s="2">
        <v>131.39999399999999</v>
      </c>
      <c r="BC230" s="2">
        <v>86.742996000000005</v>
      </c>
      <c r="BD230" s="2">
        <v>335.05999800000001</v>
      </c>
      <c r="BE230" s="2">
        <v>117.870003</v>
      </c>
      <c r="BF230" s="2">
        <v>387</v>
      </c>
      <c r="BG230" s="2">
        <v>208.16000399999999</v>
      </c>
      <c r="BH230" s="2">
        <v>27.389999</v>
      </c>
      <c r="BI230" s="2">
        <v>271.39999399999999</v>
      </c>
      <c r="BJ230" s="2">
        <v>332.040009</v>
      </c>
      <c r="BK230" s="2">
        <v>76.603049999999996</v>
      </c>
      <c r="BL230" s="2">
        <v>102.18</v>
      </c>
      <c r="BM230" s="2">
        <v>143.38000500000001</v>
      </c>
      <c r="BN230" s="2">
        <v>166.60000600000001</v>
      </c>
      <c r="BO230" s="2">
        <v>174.779999</v>
      </c>
    </row>
    <row r="231" spans="1:67" x14ac:dyDescent="0.35">
      <c r="A231" s="1">
        <v>44162</v>
      </c>
      <c r="B231" s="2">
        <v>115.496516365513</v>
      </c>
      <c r="C231" s="2">
        <v>214.67764130030699</v>
      </c>
      <c r="D231" s="2">
        <v>159.421361900096</v>
      </c>
      <c r="E231" s="2">
        <v>88.364961273451598</v>
      </c>
      <c r="F231" s="2">
        <v>233.62995788298599</v>
      </c>
      <c r="G231" s="2">
        <v>192.78434878965001</v>
      </c>
      <c r="H231" s="2">
        <v>132.031293067989</v>
      </c>
      <c r="I231" s="2">
        <v>88.694982745298702</v>
      </c>
      <c r="J231" s="2">
        <v>334.07709383803899</v>
      </c>
      <c r="K231" s="2">
        <v>122.81430210829301</v>
      </c>
      <c r="L231" s="2">
        <v>390.74640126025099</v>
      </c>
      <c r="M231" s="2">
        <v>210.98791461570599</v>
      </c>
      <c r="N231" s="2">
        <v>29.1643297371924</v>
      </c>
      <c r="O231" s="2">
        <v>274.27748361946499</v>
      </c>
      <c r="P231" s="2">
        <v>341.51740378903099</v>
      </c>
      <c r="Q231" s="2">
        <v>76.864012643770593</v>
      </c>
      <c r="R231" s="2">
        <v>104.827408134609</v>
      </c>
      <c r="S231" s="2">
        <v>145.673436381183</v>
      </c>
      <c r="T231" s="2">
        <v>171.010964399069</v>
      </c>
      <c r="U231" s="2">
        <v>173.655511729967</v>
      </c>
      <c r="X231" s="3">
        <v>44162</v>
      </c>
      <c r="Y231">
        <v>116.5437936</v>
      </c>
      <c r="Z231">
        <v>215.18824570000001</v>
      </c>
      <c r="AA231">
        <v>159.7136276</v>
      </c>
      <c r="AB231">
        <v>89.216852290000006</v>
      </c>
      <c r="AC231">
        <v>231.78894879999999</v>
      </c>
      <c r="AD231">
        <v>194.2406805</v>
      </c>
      <c r="AE231">
        <v>132.72138820000001</v>
      </c>
      <c r="AF231">
        <v>89.596339939999993</v>
      </c>
      <c r="AG231">
        <v>336.88739029999999</v>
      </c>
      <c r="AH231">
        <v>121.251108</v>
      </c>
      <c r="AI231">
        <v>394.51956209999997</v>
      </c>
      <c r="AJ231">
        <v>210.97108969999999</v>
      </c>
      <c r="AK231">
        <v>28.96601944</v>
      </c>
      <c r="AL231">
        <v>275.74091329999999</v>
      </c>
      <c r="AM231">
        <v>339.56404320000001</v>
      </c>
      <c r="AN231">
        <v>76.160871240000006</v>
      </c>
      <c r="AO231">
        <v>104.85234440000001</v>
      </c>
      <c r="AP231">
        <v>147.3499017</v>
      </c>
      <c r="AQ231">
        <v>169.01036909999999</v>
      </c>
      <c r="AR231">
        <v>175.15559830000001</v>
      </c>
      <c r="AT231" s="1"/>
      <c r="AU231" s="1">
        <v>44159</v>
      </c>
      <c r="AV231" s="2">
        <v>115.16999800000001</v>
      </c>
      <c r="AW231" s="2">
        <v>213.86000100000001</v>
      </c>
      <c r="AX231" s="2">
        <v>155.90299999999999</v>
      </c>
      <c r="AY231" s="2">
        <v>88.194999999999993</v>
      </c>
      <c r="AZ231" s="2">
        <v>233.91999799999999</v>
      </c>
      <c r="BA231" s="2">
        <v>185.12666300000001</v>
      </c>
      <c r="BB231" s="2">
        <v>129.57749899999999</v>
      </c>
      <c r="BC231" s="2">
        <v>88.444000000000003</v>
      </c>
      <c r="BD231" s="2">
        <v>336.01001000000002</v>
      </c>
      <c r="BE231" s="2">
        <v>123.32</v>
      </c>
      <c r="BF231" s="2">
        <v>392.23001099999999</v>
      </c>
      <c r="BG231" s="2">
        <v>209.679993</v>
      </c>
      <c r="BH231" s="2">
        <v>28.98</v>
      </c>
      <c r="BI231" s="2">
        <v>273.30999800000001</v>
      </c>
      <c r="BJ231" s="2">
        <v>342.39001500000001</v>
      </c>
      <c r="BK231" s="2">
        <v>76.469466999999995</v>
      </c>
      <c r="BL231" s="2">
        <v>103.959999</v>
      </c>
      <c r="BM231" s="2">
        <v>144.89999399999999</v>
      </c>
      <c r="BN231" s="2">
        <v>172.69000199999999</v>
      </c>
      <c r="BO231" s="2">
        <v>176.89999399999999</v>
      </c>
    </row>
    <row r="232" spans="1:67" x14ac:dyDescent="0.35">
      <c r="A232" s="1">
        <v>44165</v>
      </c>
      <c r="B232" s="2">
        <v>116.64308223937699</v>
      </c>
      <c r="C232" s="2">
        <v>215.84751317452199</v>
      </c>
      <c r="D232" s="2">
        <v>159.84266984513101</v>
      </c>
      <c r="E232" s="2">
        <v>89.285132062351906</v>
      </c>
      <c r="F232" s="2">
        <v>231.13879727790899</v>
      </c>
      <c r="G232" s="2">
        <v>197.047753768337</v>
      </c>
      <c r="H232" s="2">
        <v>133.42417833122801</v>
      </c>
      <c r="I232" s="2">
        <v>89.533605184732806</v>
      </c>
      <c r="J232" s="2">
        <v>338.07190133320103</v>
      </c>
      <c r="K232" s="2">
        <v>120.851782687126</v>
      </c>
      <c r="L232" s="2">
        <v>394.894318061555</v>
      </c>
      <c r="M232" s="2">
        <v>211.21405187846401</v>
      </c>
      <c r="N232" s="2">
        <v>28.843616050562002</v>
      </c>
      <c r="O232" s="2">
        <v>276.15508533232702</v>
      </c>
      <c r="P232" s="2">
        <v>339.62048634545101</v>
      </c>
      <c r="Q232" s="2">
        <v>75.926451784781804</v>
      </c>
      <c r="R232" s="2">
        <v>104.964492671763</v>
      </c>
      <c r="S232" s="2">
        <v>146.61117121090399</v>
      </c>
      <c r="T232" s="2">
        <v>169.40917602521199</v>
      </c>
      <c r="U232" s="2">
        <v>175.091269112541</v>
      </c>
      <c r="X232" s="3">
        <v>44165</v>
      </c>
      <c r="Y232">
        <v>118.7360711</v>
      </c>
      <c r="Z232">
        <v>214.13188049999999</v>
      </c>
      <c r="AA232">
        <v>158.60533190000001</v>
      </c>
      <c r="AB232">
        <v>87.776691729999996</v>
      </c>
      <c r="AC232">
        <v>229.210399</v>
      </c>
      <c r="AD232">
        <v>192.8554231</v>
      </c>
      <c r="AE232">
        <v>133.9339272</v>
      </c>
      <c r="AF232">
        <v>88.065415360000003</v>
      </c>
      <c r="AG232">
        <v>336.60372489999997</v>
      </c>
      <c r="AH232">
        <v>118.24863209999999</v>
      </c>
      <c r="AI232">
        <v>400.4983757</v>
      </c>
      <c r="AJ232">
        <v>210.29595069999999</v>
      </c>
      <c r="AK232">
        <v>28.205765</v>
      </c>
      <c r="AL232">
        <v>277.31177939999998</v>
      </c>
      <c r="AM232">
        <v>337.08681719999998</v>
      </c>
      <c r="AN232">
        <v>76.642931079999997</v>
      </c>
      <c r="AO232">
        <v>104.4475996</v>
      </c>
      <c r="AP232">
        <v>145.8514486</v>
      </c>
      <c r="AQ232">
        <v>170.77329929999999</v>
      </c>
      <c r="AR232">
        <v>173.88587559999999</v>
      </c>
      <c r="AT232" s="1"/>
      <c r="AU232" s="1">
        <v>44160</v>
      </c>
      <c r="AV232" s="2">
        <v>116.029999</v>
      </c>
      <c r="AW232" s="2">
        <v>213.86999499999999</v>
      </c>
      <c r="AX232" s="2">
        <v>159.25349399999999</v>
      </c>
      <c r="AY232" s="2">
        <v>88.206496999999999</v>
      </c>
      <c r="AZ232" s="2">
        <v>233.13000500000001</v>
      </c>
      <c r="BA232" s="2">
        <v>191.33332799999999</v>
      </c>
      <c r="BB232" s="2">
        <v>132.34750399999999</v>
      </c>
      <c r="BC232" s="2">
        <v>88.571503000000007</v>
      </c>
      <c r="BD232" s="2">
        <v>333.19000199999999</v>
      </c>
      <c r="BE232" s="2">
        <v>122.029999</v>
      </c>
      <c r="BF232" s="2">
        <v>390.82998700000002</v>
      </c>
      <c r="BG232" s="2">
        <v>210.88999899999999</v>
      </c>
      <c r="BH232" s="2">
        <v>29.030000999999999</v>
      </c>
      <c r="BI232" s="2">
        <v>273.959991</v>
      </c>
      <c r="BJ232" s="2">
        <v>341.32000699999998</v>
      </c>
      <c r="BK232" s="2">
        <v>76.393127000000007</v>
      </c>
      <c r="BL232" s="2">
        <v>104.199997</v>
      </c>
      <c r="BM232" s="2">
        <v>144.75</v>
      </c>
      <c r="BN232" s="2">
        <v>170.5</v>
      </c>
      <c r="BO232" s="2">
        <v>174.63000500000001</v>
      </c>
    </row>
    <row r="233" spans="1:67" x14ac:dyDescent="0.35">
      <c r="A233" s="1">
        <v>44166</v>
      </c>
      <c r="B233" s="2">
        <v>119.34292374338</v>
      </c>
      <c r="C233" s="2">
        <v>214.398750971509</v>
      </c>
      <c r="D233" s="2">
        <v>158.525019008454</v>
      </c>
      <c r="E233" s="2">
        <v>87.989894257554695</v>
      </c>
      <c r="F233" s="2">
        <v>228.98776228636299</v>
      </c>
      <c r="G233" s="2">
        <v>190.20273828502701</v>
      </c>
      <c r="H233" s="2">
        <v>134.26165970080299</v>
      </c>
      <c r="I233" s="2">
        <v>88.2268948533805</v>
      </c>
      <c r="J233" s="2">
        <v>337.56440540506202</v>
      </c>
      <c r="K233" s="2">
        <v>117.953442010225</v>
      </c>
      <c r="L233" s="2">
        <v>400.841518108478</v>
      </c>
      <c r="M233" s="2">
        <v>210.671654334918</v>
      </c>
      <c r="N233" s="2">
        <v>28.172615776878398</v>
      </c>
      <c r="O233" s="2">
        <v>278.00411392263601</v>
      </c>
      <c r="P233" s="2">
        <v>337.31819215435098</v>
      </c>
      <c r="Q233" s="2">
        <v>76.935229114943198</v>
      </c>
      <c r="R233" s="2">
        <v>104.586954241201</v>
      </c>
      <c r="S233" s="2">
        <v>146.147786811413</v>
      </c>
      <c r="T233" s="2">
        <v>170.387015797695</v>
      </c>
      <c r="U233" s="2">
        <v>174.38952638598099</v>
      </c>
      <c r="X233" s="3">
        <v>44166</v>
      </c>
      <c r="Y233">
        <v>122.08287900000001</v>
      </c>
      <c r="Z233">
        <v>216.02872450000001</v>
      </c>
      <c r="AA233">
        <v>160.59938959999999</v>
      </c>
      <c r="AB233">
        <v>89.580691049999999</v>
      </c>
      <c r="AC233">
        <v>229.8031703</v>
      </c>
      <c r="AD233">
        <v>192.6234676</v>
      </c>
      <c r="AE233">
        <v>133.9373172</v>
      </c>
      <c r="AF233">
        <v>89.863184899999993</v>
      </c>
      <c r="AG233">
        <v>340.11628839999997</v>
      </c>
      <c r="AH233">
        <v>119.6450517</v>
      </c>
      <c r="AI233">
        <v>404.50780980000002</v>
      </c>
      <c r="AJ233">
        <v>211.08667750000001</v>
      </c>
      <c r="AK233">
        <v>28.619441070000001</v>
      </c>
      <c r="AL233">
        <v>276.77487289999999</v>
      </c>
      <c r="AM233">
        <v>338.44117119999999</v>
      </c>
      <c r="AN233">
        <v>77.626432699999995</v>
      </c>
      <c r="AO233">
        <v>103.9403951</v>
      </c>
      <c r="AP233">
        <v>145.48467830000001</v>
      </c>
      <c r="AQ233">
        <v>168.2187452</v>
      </c>
      <c r="AR233">
        <v>173.34408880000001</v>
      </c>
      <c r="AT233" s="1"/>
      <c r="AU233" s="1">
        <v>44162</v>
      </c>
      <c r="AV233" s="2">
        <v>116.589996</v>
      </c>
      <c r="AW233" s="2">
        <v>215.229996</v>
      </c>
      <c r="AX233" s="2">
        <v>159.766998</v>
      </c>
      <c r="AY233" s="2">
        <v>89.350998000000004</v>
      </c>
      <c r="AZ233" s="2">
        <v>231.550003</v>
      </c>
      <c r="BA233" s="2">
        <v>195.25332599999999</v>
      </c>
      <c r="BB233" s="2">
        <v>132.612503</v>
      </c>
      <c r="BC233" s="2">
        <v>89.659499999999994</v>
      </c>
      <c r="BD233" s="2">
        <v>337.94000199999999</v>
      </c>
      <c r="BE233" s="2">
        <v>121.220001</v>
      </c>
      <c r="BF233" s="2">
        <v>394.95001200000002</v>
      </c>
      <c r="BG233" s="2">
        <v>211</v>
      </c>
      <c r="BH233" s="2">
        <v>28.99</v>
      </c>
      <c r="BI233" s="2">
        <v>275.98998999999998</v>
      </c>
      <c r="BJ233" s="2">
        <v>339.07000699999998</v>
      </c>
      <c r="BK233" s="2">
        <v>76.202292999999997</v>
      </c>
      <c r="BL233" s="2">
        <v>104.889999</v>
      </c>
      <c r="BM233" s="2">
        <v>147.44000199999999</v>
      </c>
      <c r="BN233" s="2">
        <v>168.88999899999999</v>
      </c>
      <c r="BO233" s="2">
        <v>175.08000200000001</v>
      </c>
    </row>
    <row r="234" spans="1:67" x14ac:dyDescent="0.35">
      <c r="A234" s="1">
        <v>44167</v>
      </c>
      <c r="B234" s="2">
        <v>122.897973354339</v>
      </c>
      <c r="C234" s="2">
        <v>216.616684566245</v>
      </c>
      <c r="D234" s="2">
        <v>161.007134819454</v>
      </c>
      <c r="E234" s="2">
        <v>89.663108603900497</v>
      </c>
      <c r="F234" s="2">
        <v>229.40835108531201</v>
      </c>
      <c r="G234" s="2">
        <v>196.93087282837499</v>
      </c>
      <c r="H234" s="2">
        <v>134.43026946325801</v>
      </c>
      <c r="I234" s="2">
        <v>89.654090232140604</v>
      </c>
      <c r="J234" s="2">
        <v>341.30345734740899</v>
      </c>
      <c r="K234" s="2">
        <v>119.563248196922</v>
      </c>
      <c r="L234" s="2">
        <v>404.71856160822199</v>
      </c>
      <c r="M234" s="2">
        <v>211.341484319508</v>
      </c>
      <c r="N234" s="2">
        <v>28.542124336987499</v>
      </c>
      <c r="O234" s="2">
        <v>276.79231156449401</v>
      </c>
      <c r="P234" s="2">
        <v>339.45757804900597</v>
      </c>
      <c r="Q234" s="2">
        <v>77.661407587792198</v>
      </c>
      <c r="R234" s="2">
        <v>104.25339506395299</v>
      </c>
      <c r="S234" s="2">
        <v>145.428738722166</v>
      </c>
      <c r="T234" s="2">
        <v>168.13353813151599</v>
      </c>
      <c r="U234" s="2">
        <v>173.84792493861099</v>
      </c>
      <c r="X234" s="3">
        <v>44167</v>
      </c>
      <c r="Y234">
        <v>123.06960119999999</v>
      </c>
      <c r="Z234">
        <v>215.3845163</v>
      </c>
      <c r="AA234">
        <v>160.28667329999999</v>
      </c>
      <c r="AB234">
        <v>91.102498010000005</v>
      </c>
      <c r="AC234">
        <v>230.54671630000001</v>
      </c>
      <c r="AD234">
        <v>192.5538493</v>
      </c>
      <c r="AE234">
        <v>135.33875689999999</v>
      </c>
      <c r="AF234">
        <v>91.334459440000003</v>
      </c>
      <c r="AG234">
        <v>346.16432680000003</v>
      </c>
      <c r="AH234">
        <v>121.9182783</v>
      </c>
      <c r="AI234">
        <v>403.77425260000001</v>
      </c>
      <c r="AJ234">
        <v>210.1851672</v>
      </c>
      <c r="AK234">
        <v>29.016416289999999</v>
      </c>
      <c r="AL234">
        <v>272.37574960000001</v>
      </c>
      <c r="AM234">
        <v>340.03412120000002</v>
      </c>
      <c r="AN234">
        <v>78.097364949999999</v>
      </c>
      <c r="AO234">
        <v>104.86183010000001</v>
      </c>
      <c r="AP234">
        <v>145.06995989999999</v>
      </c>
      <c r="AQ234">
        <v>168.79288819999999</v>
      </c>
      <c r="AR234">
        <v>173.91532620000001</v>
      </c>
      <c r="AT234" s="1"/>
      <c r="AU234" s="1">
        <v>44165</v>
      </c>
      <c r="AV234" s="2">
        <v>119.050003</v>
      </c>
      <c r="AW234" s="2">
        <v>214.070007</v>
      </c>
      <c r="AX234" s="2">
        <v>158.401993</v>
      </c>
      <c r="AY234" s="2">
        <v>87.720000999999996</v>
      </c>
      <c r="AZ234" s="2">
        <v>228.91000399999999</v>
      </c>
      <c r="BA234" s="2">
        <v>189.199997</v>
      </c>
      <c r="BB234" s="2">
        <v>134.01499899999999</v>
      </c>
      <c r="BC234" s="2">
        <v>88.037002999999999</v>
      </c>
      <c r="BD234" s="2">
        <v>336.33999599999999</v>
      </c>
      <c r="BE234" s="2">
        <v>117.879997</v>
      </c>
      <c r="BF234" s="2">
        <v>401.57998700000002</v>
      </c>
      <c r="BG234" s="2">
        <v>210.35000600000001</v>
      </c>
      <c r="BH234" s="2">
        <v>28.16</v>
      </c>
      <c r="BI234" s="2">
        <v>277.41000400000001</v>
      </c>
      <c r="BJ234" s="2">
        <v>336.51001000000002</v>
      </c>
      <c r="BK234" s="2">
        <v>76.708015000000003</v>
      </c>
      <c r="BL234" s="2">
        <v>104.58000199999999</v>
      </c>
      <c r="BM234" s="2">
        <v>145.64999399999999</v>
      </c>
      <c r="BN234" s="2">
        <v>171.070007</v>
      </c>
      <c r="BO234" s="2">
        <v>173.58999600000001</v>
      </c>
    </row>
    <row r="235" spans="1:67" x14ac:dyDescent="0.35">
      <c r="A235" s="1">
        <v>44168</v>
      </c>
      <c r="B235" s="2">
        <v>122.696812237527</v>
      </c>
      <c r="C235" s="2">
        <v>215.29930720256201</v>
      </c>
      <c r="D235" s="2">
        <v>160.502085585066</v>
      </c>
      <c r="E235" s="2">
        <v>91.055450255778894</v>
      </c>
      <c r="F235" s="2">
        <v>231.24948383244899</v>
      </c>
      <c r="G235" s="2">
        <v>190.28519031461701</v>
      </c>
      <c r="H235" s="2">
        <v>135.855477892099</v>
      </c>
      <c r="I235" s="2">
        <v>91.2623583890106</v>
      </c>
      <c r="J235" s="2">
        <v>347.88936922348199</v>
      </c>
      <c r="K235" s="2">
        <v>122.07043591299799</v>
      </c>
      <c r="L235" s="2">
        <v>403.77057314813999</v>
      </c>
      <c r="M235" s="2">
        <v>210.59598182714601</v>
      </c>
      <c r="N235" s="2">
        <v>29.116394628864899</v>
      </c>
      <c r="O235" s="2">
        <v>271.85809467509</v>
      </c>
      <c r="P235" s="2">
        <v>340.734225539428</v>
      </c>
      <c r="Q235" s="2">
        <v>78.120742739557102</v>
      </c>
      <c r="R235" s="2">
        <v>104.971914431505</v>
      </c>
      <c r="S235" s="2">
        <v>144.81603879691599</v>
      </c>
      <c r="T235" s="2">
        <v>169.36731919693401</v>
      </c>
      <c r="U235" s="2">
        <v>174.53689398346199</v>
      </c>
      <c r="X235" s="3">
        <v>44168</v>
      </c>
      <c r="Y235">
        <v>122.9550856</v>
      </c>
      <c r="Z235">
        <v>214.30403530000001</v>
      </c>
      <c r="AA235">
        <v>159.44824460000001</v>
      </c>
      <c r="AB235">
        <v>91.004937339999998</v>
      </c>
      <c r="AC235">
        <v>231.15376430000001</v>
      </c>
      <c r="AD235">
        <v>193.26120969999999</v>
      </c>
      <c r="AE235">
        <v>133.9782759</v>
      </c>
      <c r="AF235">
        <v>91.307153670000005</v>
      </c>
      <c r="AG235">
        <v>348.59026160000002</v>
      </c>
      <c r="AH235">
        <v>121.2684793</v>
      </c>
      <c r="AI235">
        <v>400.9948875</v>
      </c>
      <c r="AJ235">
        <v>208.09334240000001</v>
      </c>
      <c r="AK235">
        <v>28.91568247</v>
      </c>
      <c r="AL235">
        <v>268.81325670000001</v>
      </c>
      <c r="AM235">
        <v>336.09702679999998</v>
      </c>
      <c r="AN235">
        <v>77.762282639999995</v>
      </c>
      <c r="AO235">
        <v>104.6128703</v>
      </c>
      <c r="AP235">
        <v>144.16038760000001</v>
      </c>
      <c r="AQ235">
        <v>167.84064860000001</v>
      </c>
      <c r="AR235">
        <v>174.6427755</v>
      </c>
      <c r="AT235" s="1"/>
      <c r="AU235" s="1">
        <v>44166</v>
      </c>
      <c r="AV235" s="2">
        <v>122.720001</v>
      </c>
      <c r="AW235" s="2">
        <v>216.21000699999999</v>
      </c>
      <c r="AX235" s="2">
        <v>161.003998</v>
      </c>
      <c r="AY235" s="2">
        <v>89.767998000000006</v>
      </c>
      <c r="AZ235" s="2">
        <v>229.679993</v>
      </c>
      <c r="BA235" s="2">
        <v>194.91999799999999</v>
      </c>
      <c r="BB235" s="2">
        <v>133.89999399999999</v>
      </c>
      <c r="BC235" s="2">
        <v>89.904999000000004</v>
      </c>
      <c r="BD235" s="2">
        <v>341.19000199999999</v>
      </c>
      <c r="BE235" s="2">
        <v>119.739998</v>
      </c>
      <c r="BF235" s="2">
        <v>404.57000699999998</v>
      </c>
      <c r="BG235" s="2">
        <v>211.199997</v>
      </c>
      <c r="BH235" s="2">
        <v>28.690000999999999</v>
      </c>
      <c r="BI235" s="2">
        <v>276.60000600000001</v>
      </c>
      <c r="BJ235" s="2">
        <v>338.88000499999998</v>
      </c>
      <c r="BK235" s="2">
        <v>77.814887999999996</v>
      </c>
      <c r="BL235" s="2">
        <v>104.040001</v>
      </c>
      <c r="BM235" s="2">
        <v>145.55999800000001</v>
      </c>
      <c r="BN235" s="2">
        <v>167.96000699999999</v>
      </c>
      <c r="BO235" s="2">
        <v>173.259995</v>
      </c>
    </row>
    <row r="236" spans="1:67" x14ac:dyDescent="0.35">
      <c r="A236" s="1">
        <v>44169</v>
      </c>
      <c r="B236" s="2">
        <v>124.268534731028</v>
      </c>
      <c r="C236" s="2">
        <v>214.79478419955501</v>
      </c>
      <c r="D236" s="2">
        <v>159.596197810853</v>
      </c>
      <c r="E236" s="2">
        <v>91.483457535677104</v>
      </c>
      <c r="F236" s="2">
        <v>231.551375238535</v>
      </c>
      <c r="G236" s="2">
        <v>200.145862738413</v>
      </c>
      <c r="H236" s="2">
        <v>134.157414156421</v>
      </c>
      <c r="I236" s="2">
        <v>91.445062435356704</v>
      </c>
      <c r="J236" s="2">
        <v>349.94247407990599</v>
      </c>
      <c r="K236" s="2">
        <v>121.823753869576</v>
      </c>
      <c r="L236" s="2">
        <v>399.878332885264</v>
      </c>
      <c r="M236" s="2">
        <v>208.632455038617</v>
      </c>
      <c r="N236" s="2">
        <v>29.150695564607201</v>
      </c>
      <c r="O236" s="2">
        <v>268.18762909331798</v>
      </c>
      <c r="P236" s="2">
        <v>336.11430697904598</v>
      </c>
      <c r="Q236" s="2">
        <v>77.785833640040195</v>
      </c>
      <c r="R236" s="2">
        <v>104.744016616718</v>
      </c>
      <c r="S236" s="2">
        <v>144.73809816000801</v>
      </c>
      <c r="T236" s="2">
        <v>167.37750366928699</v>
      </c>
      <c r="U236" s="2">
        <v>173.93832920730301</v>
      </c>
      <c r="X236" s="3">
        <v>44169</v>
      </c>
      <c r="Y236">
        <v>122.4525555</v>
      </c>
      <c r="Z236">
        <v>214.35883899999999</v>
      </c>
      <c r="AA236">
        <v>158.28188549999999</v>
      </c>
      <c r="AB236">
        <v>91.166781940000007</v>
      </c>
      <c r="AC236">
        <v>231.542337</v>
      </c>
      <c r="AD236">
        <v>199.2882668</v>
      </c>
      <c r="AE236">
        <v>135.4630401</v>
      </c>
      <c r="AF236">
        <v>91.429855939999996</v>
      </c>
      <c r="AG236">
        <v>349.76959310000001</v>
      </c>
      <c r="AH236">
        <v>122.3125589</v>
      </c>
      <c r="AI236">
        <v>409.9176104</v>
      </c>
      <c r="AJ236">
        <v>211.49446459999999</v>
      </c>
      <c r="AK236">
        <v>29.24462948</v>
      </c>
      <c r="AL236">
        <v>264.9896407</v>
      </c>
      <c r="AM236">
        <v>341.28703899999999</v>
      </c>
      <c r="AN236">
        <v>78.134777580000005</v>
      </c>
      <c r="AO236">
        <v>106.8596235</v>
      </c>
      <c r="AP236">
        <v>147.93296699999999</v>
      </c>
      <c r="AQ236">
        <v>167.2146947</v>
      </c>
      <c r="AR236">
        <v>181.04239559999999</v>
      </c>
      <c r="AT236" s="1"/>
      <c r="AU236" s="1">
        <v>44167</v>
      </c>
      <c r="AV236" s="2">
        <v>123.08000199999999</v>
      </c>
      <c r="AW236" s="2">
        <v>215.36999499999999</v>
      </c>
      <c r="AX236" s="2">
        <v>160.17649800000001</v>
      </c>
      <c r="AY236" s="2">
        <v>91.248497</v>
      </c>
      <c r="AZ236" s="2">
        <v>230.41999799999999</v>
      </c>
      <c r="BA236" s="2">
        <v>189.606674</v>
      </c>
      <c r="BB236" s="2">
        <v>135.445007</v>
      </c>
      <c r="BC236" s="2">
        <v>91.397498999999996</v>
      </c>
      <c r="BD236" s="2">
        <v>347.55999800000001</v>
      </c>
      <c r="BE236" s="2">
        <v>122.040001</v>
      </c>
      <c r="BF236" s="2">
        <v>403.73001099999999</v>
      </c>
      <c r="BG236" s="2">
        <v>210.179993</v>
      </c>
      <c r="BH236" s="2">
        <v>29.059999000000001</v>
      </c>
      <c r="BI236" s="2">
        <v>271.10000600000001</v>
      </c>
      <c r="BJ236" s="2">
        <v>340.22000100000002</v>
      </c>
      <c r="BK236" s="2">
        <v>78.082061999999993</v>
      </c>
      <c r="BL236" s="2">
        <v>104.989998</v>
      </c>
      <c r="BM236" s="2">
        <v>145.16000399999999</v>
      </c>
      <c r="BN236" s="2">
        <v>168.83000200000001</v>
      </c>
      <c r="BO236" s="2">
        <v>173.86999499999999</v>
      </c>
    </row>
    <row r="237" spans="1:67" x14ac:dyDescent="0.35">
      <c r="A237" s="1">
        <v>44172</v>
      </c>
      <c r="B237" s="2">
        <v>121.92953420896499</v>
      </c>
      <c r="C237" s="2">
        <v>213.95129241724101</v>
      </c>
      <c r="D237" s="2">
        <v>158.29917968127</v>
      </c>
      <c r="E237" s="2">
        <v>90.894591508275298</v>
      </c>
      <c r="F237" s="2">
        <v>230.93404976494199</v>
      </c>
      <c r="G237" s="2">
        <v>200.40221506841601</v>
      </c>
      <c r="H237" s="2">
        <v>136.07856414072199</v>
      </c>
      <c r="I237" s="2">
        <v>91.160556255890299</v>
      </c>
      <c r="J237" s="2">
        <v>349.03373194447403</v>
      </c>
      <c r="K237" s="2">
        <v>122.050913537813</v>
      </c>
      <c r="L237" s="2">
        <v>410.07865807311902</v>
      </c>
      <c r="M237" s="2">
        <v>212.35221401154101</v>
      </c>
      <c r="N237" s="2">
        <v>29.225583215733199</v>
      </c>
      <c r="O237" s="2">
        <v>264.65775652775397</v>
      </c>
      <c r="P237" s="2">
        <v>344.49158555751097</v>
      </c>
      <c r="Q237" s="2">
        <v>78.019536198157198</v>
      </c>
      <c r="R237" s="2">
        <v>106.671241014744</v>
      </c>
      <c r="S237" s="2">
        <v>147.56444387566401</v>
      </c>
      <c r="T237" s="2">
        <v>167.387238555582</v>
      </c>
      <c r="U237" s="2">
        <v>181.216322754652</v>
      </c>
      <c r="X237" s="3">
        <v>44172</v>
      </c>
      <c r="Y237">
        <v>123.5535971</v>
      </c>
      <c r="Z237">
        <v>214.22118359999999</v>
      </c>
      <c r="AA237">
        <v>157.87736520000001</v>
      </c>
      <c r="AB237">
        <v>90.791132709999999</v>
      </c>
      <c r="AC237">
        <v>229.5125573</v>
      </c>
      <c r="AD237">
        <v>203.45694850000001</v>
      </c>
      <c r="AE237">
        <v>136.1702726</v>
      </c>
      <c r="AF237">
        <v>90.95452066</v>
      </c>
      <c r="AG237">
        <v>348.2277995</v>
      </c>
      <c r="AH237">
        <v>121.863525</v>
      </c>
      <c r="AI237">
        <v>419.28987009999997</v>
      </c>
      <c r="AJ237">
        <v>212.5453857</v>
      </c>
      <c r="AK237">
        <v>29.101630750000002</v>
      </c>
      <c r="AL237">
        <v>262.8819676</v>
      </c>
      <c r="AM237">
        <v>341.66156230000001</v>
      </c>
      <c r="AN237">
        <v>78.651623139999998</v>
      </c>
      <c r="AO237">
        <v>105.7350857</v>
      </c>
      <c r="AP237">
        <v>147.46649600000001</v>
      </c>
      <c r="AQ237">
        <v>167.4936213</v>
      </c>
      <c r="AR237">
        <v>179.4436795</v>
      </c>
      <c r="AT237" s="1"/>
      <c r="AU237" s="1">
        <v>44168</v>
      </c>
      <c r="AV237" s="2">
        <v>122.94000200000001</v>
      </c>
      <c r="AW237" s="2">
        <v>214.240005</v>
      </c>
      <c r="AX237" s="2">
        <v>159.336502</v>
      </c>
      <c r="AY237" s="2">
        <v>91.092003000000005</v>
      </c>
      <c r="AZ237" s="2">
        <v>231.020004</v>
      </c>
      <c r="BA237" s="2">
        <v>197.79333500000001</v>
      </c>
      <c r="BB237" s="2">
        <v>133.96000699999999</v>
      </c>
      <c r="BC237" s="2">
        <v>91.338500999999994</v>
      </c>
      <c r="BD237" s="2">
        <v>348.67999300000002</v>
      </c>
      <c r="BE237" s="2">
        <v>121.239998</v>
      </c>
      <c r="BF237" s="2">
        <v>399.79998799999998</v>
      </c>
      <c r="BG237" s="2">
        <v>208.050003</v>
      </c>
      <c r="BH237" s="2">
        <v>28.91</v>
      </c>
      <c r="BI237" s="2">
        <v>268.14001500000001</v>
      </c>
      <c r="BJ237" s="2">
        <v>335.14001500000001</v>
      </c>
      <c r="BK237" s="2">
        <v>77.719466999999995</v>
      </c>
      <c r="BL237" s="2">
        <v>104.739998</v>
      </c>
      <c r="BM237" s="2">
        <v>144.11000100000001</v>
      </c>
      <c r="BN237" s="2">
        <v>167.83000200000001</v>
      </c>
      <c r="BO237" s="2">
        <v>174.63000500000001</v>
      </c>
    </row>
    <row r="238" spans="1:67" x14ac:dyDescent="0.35">
      <c r="A238" s="1">
        <v>44173</v>
      </c>
      <c r="B238" s="2">
        <v>123.11886149784701</v>
      </c>
      <c r="C238" s="2">
        <v>214.89093872749999</v>
      </c>
      <c r="D238" s="2">
        <v>158.14676129213399</v>
      </c>
      <c r="E238" s="2">
        <v>91.247208818577406</v>
      </c>
      <c r="F238" s="2">
        <v>229.528986657177</v>
      </c>
      <c r="G238" s="2">
        <v>217.19285982085501</v>
      </c>
      <c r="H238" s="2">
        <v>136.20126502938899</v>
      </c>
      <c r="I238" s="2">
        <v>91.307766937917194</v>
      </c>
      <c r="J238" s="2">
        <v>348.83706465440002</v>
      </c>
      <c r="K238" s="2">
        <v>121.94597319174601</v>
      </c>
      <c r="L238" s="2">
        <v>420.74772596654998</v>
      </c>
      <c r="M238" s="2">
        <v>212.94146706357199</v>
      </c>
      <c r="N238" s="2">
        <v>29.178388629151598</v>
      </c>
      <c r="O238" s="2">
        <v>262.96028210692202</v>
      </c>
      <c r="P238" s="2">
        <v>341.55881196222202</v>
      </c>
      <c r="Q238" s="2">
        <v>78.779329580836801</v>
      </c>
      <c r="R238" s="2">
        <v>105.81030400668899</v>
      </c>
      <c r="S238" s="2">
        <v>148.29670402577401</v>
      </c>
      <c r="T238" s="2">
        <v>167.35840929558699</v>
      </c>
      <c r="U238" s="2">
        <v>179.047471897961</v>
      </c>
      <c r="X238" s="3">
        <v>44173</v>
      </c>
      <c r="Y238">
        <v>124.31619600000001</v>
      </c>
      <c r="Z238">
        <v>215.89472309999999</v>
      </c>
      <c r="AA238">
        <v>158.7419859</v>
      </c>
      <c r="AB238">
        <v>90.497780579999997</v>
      </c>
      <c r="AC238">
        <v>228.4229508</v>
      </c>
      <c r="AD238">
        <v>216.0721594</v>
      </c>
      <c r="AE238">
        <v>133.60408319999999</v>
      </c>
      <c r="AF238">
        <v>90.900210029999997</v>
      </c>
      <c r="AG238">
        <v>347.8082794</v>
      </c>
      <c r="AH238">
        <v>121.9833694</v>
      </c>
      <c r="AI238">
        <v>423.46517310000002</v>
      </c>
      <c r="AJ238">
        <v>212.74622400000001</v>
      </c>
      <c r="AK238">
        <v>28.93752052</v>
      </c>
      <c r="AL238">
        <v>261.90909549999998</v>
      </c>
      <c r="AM238">
        <v>340.74974950000001</v>
      </c>
      <c r="AN238">
        <v>79.265682069999997</v>
      </c>
      <c r="AO238">
        <v>107.4089949</v>
      </c>
      <c r="AP238">
        <v>149.23085990000001</v>
      </c>
      <c r="AQ238">
        <v>166.4202238</v>
      </c>
      <c r="AR238">
        <v>178.93040199999999</v>
      </c>
      <c r="AT238" s="1"/>
      <c r="AU238" s="1">
        <v>44169</v>
      </c>
      <c r="AV238" s="2">
        <v>122.25</v>
      </c>
      <c r="AW238" s="2">
        <v>214.36000100000001</v>
      </c>
      <c r="AX238" s="2">
        <v>158.128998</v>
      </c>
      <c r="AY238" s="2">
        <v>91.188004000000006</v>
      </c>
      <c r="AZ238" s="2">
        <v>231.35000600000001</v>
      </c>
      <c r="BA238" s="2">
        <v>199.679993</v>
      </c>
      <c r="BB238" s="2">
        <v>135.582504</v>
      </c>
      <c r="BC238" s="2">
        <v>91.399497999999994</v>
      </c>
      <c r="BD238" s="2">
        <v>349.89001500000001</v>
      </c>
      <c r="BE238" s="2">
        <v>122.339996</v>
      </c>
      <c r="BF238" s="2">
        <v>411.67999300000002</v>
      </c>
      <c r="BG238" s="2">
        <v>212.679993</v>
      </c>
      <c r="BH238" s="2">
        <v>29.290001</v>
      </c>
      <c r="BI238" s="2">
        <v>263.98998999999998</v>
      </c>
      <c r="BJ238" s="2">
        <v>344.35000600000001</v>
      </c>
      <c r="BK238" s="2">
        <v>78.187019000000006</v>
      </c>
      <c r="BL238" s="2">
        <v>107.279999</v>
      </c>
      <c r="BM238" s="2">
        <v>148.449997</v>
      </c>
      <c r="BN238" s="2">
        <v>167.25</v>
      </c>
      <c r="BO238" s="2">
        <v>182.21000699999999</v>
      </c>
    </row>
    <row r="239" spans="1:67" x14ac:dyDescent="0.35">
      <c r="A239" s="1">
        <v>44175</v>
      </c>
      <c r="B239" s="2">
        <v>125.118824588018</v>
      </c>
      <c r="C239" s="2">
        <v>215.585566668659</v>
      </c>
      <c r="D239" s="2">
        <v>159.26487311768199</v>
      </c>
      <c r="E239" s="2">
        <v>90.259367632375699</v>
      </c>
      <c r="F239" s="2">
        <v>228.130953084542</v>
      </c>
      <c r="G239" s="2">
        <v>217.355263427876</v>
      </c>
      <c r="H239" s="2">
        <v>134.11163322859801</v>
      </c>
      <c r="I239" s="2">
        <v>90.628802065001395</v>
      </c>
      <c r="J239" s="2">
        <v>346.97854572988598</v>
      </c>
      <c r="K239" s="2">
        <v>122.136803789806</v>
      </c>
      <c r="L239" s="2">
        <v>423.564456291657</v>
      </c>
      <c r="M239" s="2">
        <v>212.95464098930799</v>
      </c>
      <c r="N239" s="2">
        <v>28.934400949424099</v>
      </c>
      <c r="O239" s="2">
        <v>262.10069223582201</v>
      </c>
      <c r="P239" s="2">
        <v>341.428020916413</v>
      </c>
      <c r="Q239" s="2">
        <v>79.164116208429206</v>
      </c>
      <c r="R239" s="2">
        <v>107.637205080005</v>
      </c>
      <c r="S239" s="2">
        <v>148.38720649861199</v>
      </c>
      <c r="T239" s="2">
        <v>166.20948810389299</v>
      </c>
      <c r="U239" s="2">
        <v>178.78803289700301</v>
      </c>
      <c r="X239" s="3">
        <v>44175</v>
      </c>
      <c r="Y239">
        <v>123.569309</v>
      </c>
      <c r="Z239">
        <v>211.78837709999999</v>
      </c>
      <c r="AA239">
        <v>155.91703609999999</v>
      </c>
      <c r="AB239">
        <v>88.553914559999996</v>
      </c>
      <c r="AC239">
        <v>227.5479775</v>
      </c>
      <c r="AD239">
        <v>214.19218269999999</v>
      </c>
      <c r="AE239">
        <v>129.99910030000001</v>
      </c>
      <c r="AF239">
        <v>88.889167110000002</v>
      </c>
      <c r="AG239">
        <v>340.057545</v>
      </c>
      <c r="AH239">
        <v>120.4883718</v>
      </c>
      <c r="AI239">
        <v>412.8174909</v>
      </c>
      <c r="AJ239">
        <v>208.0586222</v>
      </c>
      <c r="AK239">
        <v>29.093513000000002</v>
      </c>
      <c r="AL239">
        <v>264.33878429999999</v>
      </c>
      <c r="AM239">
        <v>334.05698949999999</v>
      </c>
      <c r="AN239">
        <v>79.140005979999998</v>
      </c>
      <c r="AO239">
        <v>107.3714102</v>
      </c>
      <c r="AP239">
        <v>154.76364989999999</v>
      </c>
      <c r="AQ239">
        <v>164.4214619</v>
      </c>
      <c r="AR239">
        <v>178.87275149999999</v>
      </c>
      <c r="AT239" s="1"/>
      <c r="AU239" s="1">
        <v>44172</v>
      </c>
      <c r="AV239" s="2">
        <v>123.75</v>
      </c>
      <c r="AW239" s="2">
        <v>214.28999300000001</v>
      </c>
      <c r="AX239" s="2">
        <v>157.89999399999999</v>
      </c>
      <c r="AY239" s="2">
        <v>90.851500999999999</v>
      </c>
      <c r="AZ239" s="2">
        <v>229.240005</v>
      </c>
      <c r="BA239" s="2">
        <v>213.91999799999999</v>
      </c>
      <c r="BB239" s="2">
        <v>136.06750500000001</v>
      </c>
      <c r="BC239" s="2">
        <v>90.973999000000006</v>
      </c>
      <c r="BD239" s="2">
        <v>347.85998499999999</v>
      </c>
      <c r="BE239" s="2">
        <v>121.879997</v>
      </c>
      <c r="BF239" s="2">
        <v>420.89001500000001</v>
      </c>
      <c r="BG239" s="2">
        <v>212.64999399999999</v>
      </c>
      <c r="BH239" s="2">
        <v>29.09</v>
      </c>
      <c r="BI239" s="2">
        <v>262.64001500000001</v>
      </c>
      <c r="BJ239" s="2">
        <v>340.959991</v>
      </c>
      <c r="BK239" s="2">
        <v>78.730919</v>
      </c>
      <c r="BL239" s="2">
        <v>105.839996</v>
      </c>
      <c r="BM239" s="2">
        <v>147.41999799999999</v>
      </c>
      <c r="BN239" s="2">
        <v>167.470001</v>
      </c>
      <c r="BO239" s="2">
        <v>178.71000699999999</v>
      </c>
    </row>
    <row r="240" spans="1:67" x14ac:dyDescent="0.35">
      <c r="A240" s="1">
        <v>44176</v>
      </c>
      <c r="B240" s="2">
        <v>123.49290925272901</v>
      </c>
      <c r="C240" s="2">
        <v>211.23935823837201</v>
      </c>
      <c r="D240" s="2">
        <v>155.43291884821201</v>
      </c>
      <c r="E240" s="2">
        <v>88.821871476285295</v>
      </c>
      <c r="F240" s="2">
        <v>227.99406939100501</v>
      </c>
      <c r="G240" s="2">
        <v>211.60703312534201</v>
      </c>
      <c r="H240" s="2">
        <v>130.16980652837</v>
      </c>
      <c r="I240" s="2">
        <v>89.207134323174003</v>
      </c>
      <c r="J240" s="2">
        <v>340.58194366427301</v>
      </c>
      <c r="K240" s="2">
        <v>120.451197829804</v>
      </c>
      <c r="L240" s="2">
        <v>410.702972288578</v>
      </c>
      <c r="M240" s="2">
        <v>208.58779457580999</v>
      </c>
      <c r="N240" s="2">
        <v>29.1553366239994</v>
      </c>
      <c r="O240" s="2">
        <v>265.293885488694</v>
      </c>
      <c r="P240" s="2">
        <v>332.91601801014201</v>
      </c>
      <c r="Q240" s="2">
        <v>79.304260169341106</v>
      </c>
      <c r="R240" s="2">
        <v>107.19858354316</v>
      </c>
      <c r="S240" s="2">
        <v>160.36359271352501</v>
      </c>
      <c r="T240" s="2">
        <v>163.879763616427</v>
      </c>
      <c r="U240" s="2">
        <v>179.72373306005201</v>
      </c>
      <c r="X240" s="3">
        <v>44176</v>
      </c>
      <c r="Y240">
        <v>122.6579119</v>
      </c>
      <c r="Z240">
        <v>213.05845489999999</v>
      </c>
      <c r="AA240">
        <v>155.72055979999999</v>
      </c>
      <c r="AB240">
        <v>88.788536879999995</v>
      </c>
      <c r="AC240">
        <v>226.61031840000001</v>
      </c>
      <c r="AD240">
        <v>206.6391443</v>
      </c>
      <c r="AE240">
        <v>130.24459999999999</v>
      </c>
      <c r="AF240">
        <v>89.165294070000002</v>
      </c>
      <c r="AG240">
        <v>337.5745632</v>
      </c>
      <c r="AH240">
        <v>119.5711405</v>
      </c>
      <c r="AI240">
        <v>407.10900329999998</v>
      </c>
      <c r="AJ240">
        <v>206.27029540000001</v>
      </c>
      <c r="AK240">
        <v>28.626169650000001</v>
      </c>
      <c r="AL240">
        <v>264.61624119999999</v>
      </c>
      <c r="AM240">
        <v>328.22123069999998</v>
      </c>
      <c r="AN240">
        <v>79.107022139999998</v>
      </c>
      <c r="AO240">
        <v>106.24588900000001</v>
      </c>
      <c r="AP240">
        <v>160.0733457</v>
      </c>
      <c r="AQ240">
        <v>167.90218820000001</v>
      </c>
      <c r="AR240">
        <v>179.3680708</v>
      </c>
      <c r="AT240" s="1"/>
      <c r="AU240" s="1">
        <v>44173</v>
      </c>
      <c r="AV240" s="2">
        <v>124.379997</v>
      </c>
      <c r="AW240" s="2">
        <v>216.009995</v>
      </c>
      <c r="AX240" s="2">
        <v>158.86450199999999</v>
      </c>
      <c r="AY240" s="2">
        <v>90.566497999999996</v>
      </c>
      <c r="AZ240" s="2">
        <v>228.19000199999999</v>
      </c>
      <c r="BA240" s="2">
        <v>216.62666300000001</v>
      </c>
      <c r="BB240" s="2">
        <v>133.5</v>
      </c>
      <c r="BC240" s="2">
        <v>90.927498</v>
      </c>
      <c r="BD240" s="2">
        <v>347.85998499999999</v>
      </c>
      <c r="BE240" s="2">
        <v>122</v>
      </c>
      <c r="BF240" s="2">
        <v>423.41000400000001</v>
      </c>
      <c r="BG240" s="2">
        <v>212.770004</v>
      </c>
      <c r="BH240" s="2">
        <v>28.93</v>
      </c>
      <c r="BI240" s="2">
        <v>261.72000100000002</v>
      </c>
      <c r="BJ240" s="2">
        <v>340.790009</v>
      </c>
      <c r="BK240" s="2">
        <v>79.370232000000001</v>
      </c>
      <c r="BL240" s="2">
        <v>107.69000200000001</v>
      </c>
      <c r="BM240" s="2">
        <v>149.300003</v>
      </c>
      <c r="BN240" s="2">
        <v>166.38999899999999</v>
      </c>
      <c r="BO240" s="2">
        <v>178.83999600000001</v>
      </c>
    </row>
    <row r="241" spans="1:67" x14ac:dyDescent="0.35">
      <c r="A241" s="1">
        <v>44179</v>
      </c>
      <c r="B241" s="2">
        <v>122.230102923749</v>
      </c>
      <c r="C241" s="2">
        <v>212.98446232597999</v>
      </c>
      <c r="D241" s="2">
        <v>155.96123157025099</v>
      </c>
      <c r="E241" s="2">
        <v>88.535742525373195</v>
      </c>
      <c r="F241" s="2">
        <v>226.64056009171401</v>
      </c>
      <c r="G241" s="2">
        <v>203.70589565383901</v>
      </c>
      <c r="H241" s="2">
        <v>130.32256065591301</v>
      </c>
      <c r="I241" s="2">
        <v>89.026801539886605</v>
      </c>
      <c r="J241" s="2">
        <v>336.62270978488903</v>
      </c>
      <c r="K241" s="2">
        <v>119.729018228462</v>
      </c>
      <c r="L241" s="2">
        <v>405.26198610240999</v>
      </c>
      <c r="M241" s="2">
        <v>206.775995408749</v>
      </c>
      <c r="N241" s="2">
        <v>28.652665129786701</v>
      </c>
      <c r="O241" s="2">
        <v>264.97120532275801</v>
      </c>
      <c r="P241" s="2">
        <v>328.87734248568501</v>
      </c>
      <c r="Q241" s="2">
        <v>79.108498751941895</v>
      </c>
      <c r="R241" s="2">
        <v>106.058615159939</v>
      </c>
      <c r="S241" s="2">
        <v>160.05742512713499</v>
      </c>
      <c r="T241" s="2">
        <v>168.14290874114599</v>
      </c>
      <c r="U241" s="2">
        <v>179.570822416769</v>
      </c>
      <c r="X241" s="3">
        <v>44179</v>
      </c>
      <c r="Y241">
        <v>121.961859</v>
      </c>
      <c r="Z241">
        <v>214.27620440000001</v>
      </c>
      <c r="AA241">
        <v>157.57519300000001</v>
      </c>
      <c r="AB241">
        <v>87.635813600000006</v>
      </c>
      <c r="AC241">
        <v>223.2073149</v>
      </c>
      <c r="AD241">
        <v>207.04726020000001</v>
      </c>
      <c r="AE241">
        <v>132.75653109999999</v>
      </c>
      <c r="AF241">
        <v>88.023643039999996</v>
      </c>
      <c r="AG241">
        <v>336.34171240000001</v>
      </c>
      <c r="AH241">
        <v>118.47623040000001</v>
      </c>
      <c r="AI241">
        <v>410.85694790000002</v>
      </c>
      <c r="AJ241">
        <v>207.07897080000001</v>
      </c>
      <c r="AK241">
        <v>28.259007159999999</v>
      </c>
      <c r="AL241">
        <v>265.62550499999998</v>
      </c>
      <c r="AM241">
        <v>330.59331909999997</v>
      </c>
      <c r="AN241">
        <v>77.110667989999996</v>
      </c>
      <c r="AO241">
        <v>104.13326410000001</v>
      </c>
      <c r="AP241">
        <v>158.1546295</v>
      </c>
      <c r="AQ241">
        <v>166.76096329999999</v>
      </c>
      <c r="AR241">
        <v>178.30850559999999</v>
      </c>
      <c r="AT241" s="1"/>
      <c r="AU241" s="1">
        <v>44174</v>
      </c>
      <c r="AV241" s="2">
        <v>121.779999</v>
      </c>
      <c r="AW241" s="2">
        <v>211.800003</v>
      </c>
      <c r="AX241" s="2">
        <v>155.21000699999999</v>
      </c>
      <c r="AY241" s="2">
        <v>88.892998000000006</v>
      </c>
      <c r="AZ241" s="2">
        <v>227.509995</v>
      </c>
      <c r="BA241" s="2">
        <v>201.49333200000001</v>
      </c>
      <c r="BB241" s="2">
        <v>129.30749499999999</v>
      </c>
      <c r="BC241" s="2">
        <v>89.206496999999999</v>
      </c>
      <c r="BD241" s="2">
        <v>344.41000400000001</v>
      </c>
      <c r="BE241" s="2">
        <v>121.050003</v>
      </c>
      <c r="BF241" s="2">
        <v>416.22000100000002</v>
      </c>
      <c r="BG241" s="2">
        <v>209.58000200000001</v>
      </c>
      <c r="BH241" s="2">
        <v>28.799999</v>
      </c>
      <c r="BI241" s="2">
        <v>265.57998700000002</v>
      </c>
      <c r="BJ241" s="2">
        <v>336.85000600000001</v>
      </c>
      <c r="BK241" s="2">
        <v>79.646950000000004</v>
      </c>
      <c r="BL241" s="2">
        <v>108.66999800000001</v>
      </c>
      <c r="BM241" s="2">
        <v>158</v>
      </c>
      <c r="BN241" s="2">
        <v>169.179993</v>
      </c>
      <c r="BO241" s="2">
        <v>180.070007</v>
      </c>
    </row>
    <row r="242" spans="1:67" x14ac:dyDescent="0.35">
      <c r="A242" s="1">
        <v>44180</v>
      </c>
      <c r="B242" s="2">
        <v>122.440202649407</v>
      </c>
      <c r="C242" s="2">
        <v>214.271565055916</v>
      </c>
      <c r="D242" s="2">
        <v>158.132410344156</v>
      </c>
      <c r="E242" s="2">
        <v>87.697425336740594</v>
      </c>
      <c r="F242" s="2">
        <v>223.29133584094899</v>
      </c>
      <c r="G242" s="2">
        <v>216.355810008822</v>
      </c>
      <c r="H242" s="2">
        <v>132.829178948129</v>
      </c>
      <c r="I242" s="2">
        <v>88.065724708062007</v>
      </c>
      <c r="J242" s="2">
        <v>336.43777128263798</v>
      </c>
      <c r="K242" s="2">
        <v>118.430472710592</v>
      </c>
      <c r="L242" s="2">
        <v>410.33300636599</v>
      </c>
      <c r="M242" s="2">
        <v>207.55751145709499</v>
      </c>
      <c r="N242" s="2">
        <v>28.2110884721818</v>
      </c>
      <c r="O242" s="2">
        <v>266.18051644298498</v>
      </c>
      <c r="P242" s="2">
        <v>332.02252840818602</v>
      </c>
      <c r="Q242" s="2">
        <v>76.864224180795105</v>
      </c>
      <c r="R242" s="2">
        <v>103.860541227471</v>
      </c>
      <c r="S242" s="2">
        <v>156.914663383673</v>
      </c>
      <c r="T242" s="2">
        <v>166.66779440936401</v>
      </c>
      <c r="U242" s="2">
        <v>177.595558428884</v>
      </c>
      <c r="X242" s="3">
        <v>44180</v>
      </c>
      <c r="Y242">
        <v>125.76011630000001</v>
      </c>
      <c r="Z242">
        <v>214.06119760000001</v>
      </c>
      <c r="AA242">
        <v>158.21980009999999</v>
      </c>
      <c r="AB242">
        <v>88.09131739</v>
      </c>
      <c r="AC242">
        <v>224.25513509999999</v>
      </c>
      <c r="AD242">
        <v>211.5841346</v>
      </c>
      <c r="AE242">
        <v>133.70245750000001</v>
      </c>
      <c r="AF242">
        <v>88.460354960000004</v>
      </c>
      <c r="AG242">
        <v>338.84428989999998</v>
      </c>
      <c r="AH242">
        <v>120.21884110000001</v>
      </c>
      <c r="AI242">
        <v>417.05963320000001</v>
      </c>
      <c r="AJ242">
        <v>208.15243950000001</v>
      </c>
      <c r="AK242">
        <v>28.586628220000001</v>
      </c>
      <c r="AL242">
        <v>267.64512839999998</v>
      </c>
      <c r="AM242">
        <v>333.18235720000001</v>
      </c>
      <c r="AN242">
        <v>76.811168899999998</v>
      </c>
      <c r="AO242">
        <v>102.7161658</v>
      </c>
      <c r="AP242">
        <v>163.1674021</v>
      </c>
      <c r="AQ242">
        <v>167.21036090000001</v>
      </c>
      <c r="AR242">
        <v>181.0563908</v>
      </c>
      <c r="AT242" s="1"/>
      <c r="AU242" s="1">
        <v>44175</v>
      </c>
      <c r="AV242" s="2">
        <v>123.239998</v>
      </c>
      <c r="AW242" s="2">
        <v>210.520004</v>
      </c>
      <c r="AX242" s="2">
        <v>155.07449299999999</v>
      </c>
      <c r="AY242" s="2">
        <v>88.382499999999993</v>
      </c>
      <c r="AZ242" s="2">
        <v>227.35000600000001</v>
      </c>
      <c r="BA242" s="2">
        <v>209.02333100000001</v>
      </c>
      <c r="BB242" s="2">
        <v>129.72250399999999</v>
      </c>
      <c r="BC242" s="2">
        <v>88.766502000000003</v>
      </c>
      <c r="BD242" s="2">
        <v>339.64999399999999</v>
      </c>
      <c r="BE242" s="2">
        <v>120.269997</v>
      </c>
      <c r="BF242" s="2">
        <v>410.040009</v>
      </c>
      <c r="BG242" s="2">
        <v>207.61000100000001</v>
      </c>
      <c r="BH242" s="2">
        <v>29.110001</v>
      </c>
      <c r="BI242" s="2">
        <v>264.80999800000001</v>
      </c>
      <c r="BJ242" s="2">
        <v>331.51998900000001</v>
      </c>
      <c r="BK242" s="2">
        <v>79.188934000000003</v>
      </c>
      <c r="BL242" s="2">
        <v>107.489998</v>
      </c>
      <c r="BM242" s="2">
        <v>161</v>
      </c>
      <c r="BN242" s="2">
        <v>164.240005</v>
      </c>
      <c r="BO242" s="2">
        <v>178.85000600000001</v>
      </c>
    </row>
    <row r="243" spans="1:67" x14ac:dyDescent="0.35">
      <c r="A243" s="1">
        <v>44181</v>
      </c>
      <c r="B243" s="2">
        <v>128.27749926288499</v>
      </c>
      <c r="C243" s="2">
        <v>214.82824901009101</v>
      </c>
      <c r="D243" s="2">
        <v>158.58417695466301</v>
      </c>
      <c r="E243" s="2">
        <v>88.309120929520802</v>
      </c>
      <c r="F243" s="2">
        <v>224.20377998161999</v>
      </c>
      <c r="G243" s="2">
        <v>211.290869622847</v>
      </c>
      <c r="H243" s="2">
        <v>134.04546220955399</v>
      </c>
      <c r="I243" s="2">
        <v>88.486883989857901</v>
      </c>
      <c r="J243" s="2">
        <v>340.66834713496502</v>
      </c>
      <c r="K243" s="2">
        <v>120.40449234435199</v>
      </c>
      <c r="L243" s="2">
        <v>418.58330263149401</v>
      </c>
      <c r="M243" s="2">
        <v>208.62187690154201</v>
      </c>
      <c r="N243" s="2">
        <v>28.655011488061401</v>
      </c>
      <c r="O243" s="2">
        <v>268.01479656969798</v>
      </c>
      <c r="P243" s="2">
        <v>334.25028154090597</v>
      </c>
      <c r="Q243" s="2">
        <v>76.775114319040995</v>
      </c>
      <c r="R243" s="2">
        <v>103.08957726635801</v>
      </c>
      <c r="S243" s="2">
        <v>167.122716294235</v>
      </c>
      <c r="T243" s="2">
        <v>167.674560418959</v>
      </c>
      <c r="U243" s="2">
        <v>181.374538694297</v>
      </c>
      <c r="X243" s="3">
        <v>44181</v>
      </c>
      <c r="Y243">
        <v>127.8201055</v>
      </c>
      <c r="Z243">
        <v>218.65896979999999</v>
      </c>
      <c r="AA243">
        <v>161.41507809999999</v>
      </c>
      <c r="AB243">
        <v>87.776636159999995</v>
      </c>
      <c r="AC243">
        <v>222.2012766</v>
      </c>
      <c r="AD243">
        <v>208.91550179999999</v>
      </c>
      <c r="AE243">
        <v>132.41410070000001</v>
      </c>
      <c r="AF243">
        <v>88.108828009999996</v>
      </c>
      <c r="AG243">
        <v>339.41558900000001</v>
      </c>
      <c r="AH243">
        <v>120.7073767</v>
      </c>
      <c r="AI243">
        <v>423.76937020000003</v>
      </c>
      <c r="AJ243">
        <v>208.14784119999999</v>
      </c>
      <c r="AK243">
        <v>28.73073187</v>
      </c>
      <c r="AL243">
        <v>269.43658529999999</v>
      </c>
      <c r="AM243">
        <v>332.38610240000003</v>
      </c>
      <c r="AN243">
        <v>76.233566539999998</v>
      </c>
      <c r="AO243">
        <v>104.3621641</v>
      </c>
      <c r="AP243">
        <v>171.40535819999999</v>
      </c>
      <c r="AQ243">
        <v>169.7606676</v>
      </c>
      <c r="AR243">
        <v>179.9744087</v>
      </c>
      <c r="AT243" s="1"/>
      <c r="AU243" s="1">
        <v>44176</v>
      </c>
      <c r="AV243" s="2">
        <v>122.410004</v>
      </c>
      <c r="AW243" s="2">
        <v>213.259995</v>
      </c>
      <c r="AX243" s="2">
        <v>155.820999</v>
      </c>
      <c r="AY243" s="2">
        <v>88.739998</v>
      </c>
      <c r="AZ243" s="2">
        <v>226.38999899999999</v>
      </c>
      <c r="BA243" s="2">
        <v>203.33000200000001</v>
      </c>
      <c r="BB243" s="2">
        <v>130.132507</v>
      </c>
      <c r="BC243" s="2">
        <v>89.088500999999994</v>
      </c>
      <c r="BD243" s="2">
        <v>337.07000699999998</v>
      </c>
      <c r="BE243" s="2">
        <v>119.55999799999999</v>
      </c>
      <c r="BF243" s="2">
        <v>405.82000699999998</v>
      </c>
      <c r="BG243" s="2">
        <v>206.240005</v>
      </c>
      <c r="BH243" s="2">
        <v>28.57</v>
      </c>
      <c r="BI243" s="2">
        <v>264.54998799999998</v>
      </c>
      <c r="BJ243" s="2">
        <v>327.42001299999998</v>
      </c>
      <c r="BK243" s="2">
        <v>79.160301000000004</v>
      </c>
      <c r="BL243" s="2">
        <v>106.339996</v>
      </c>
      <c r="BM243" s="2">
        <v>160.03999300000001</v>
      </c>
      <c r="BN243" s="2">
        <v>168.39999399999999</v>
      </c>
      <c r="BO243" s="2">
        <v>179.28999300000001</v>
      </c>
    </row>
    <row r="244" spans="1:67" x14ac:dyDescent="0.35">
      <c r="A244" s="1">
        <v>44182</v>
      </c>
      <c r="B244" s="2">
        <v>127.13493621052901</v>
      </c>
      <c r="C244" s="2">
        <v>218.60658315479799</v>
      </c>
      <c r="D244" s="2">
        <v>162.09954680574</v>
      </c>
      <c r="E244" s="2">
        <v>87.625037987851599</v>
      </c>
      <c r="F244" s="2">
        <v>222.290440495545</v>
      </c>
      <c r="G244" s="2">
        <v>210.192568107569</v>
      </c>
      <c r="H244" s="2">
        <v>133.202951504471</v>
      </c>
      <c r="I244" s="2">
        <v>88.066394115649899</v>
      </c>
      <c r="J244" s="2">
        <v>339.66916347974097</v>
      </c>
      <c r="K244" s="2">
        <v>120.79673782506499</v>
      </c>
      <c r="L244" s="2">
        <v>424.004209643553</v>
      </c>
      <c r="M244" s="2">
        <v>208.62890617304501</v>
      </c>
      <c r="N244" s="2">
        <v>28.788367671182598</v>
      </c>
      <c r="O244" s="2">
        <v>270.43851280848401</v>
      </c>
      <c r="P244" s="2">
        <v>332.83754059289799</v>
      </c>
      <c r="Q244" s="2">
        <v>76.226749503131103</v>
      </c>
      <c r="R244" s="2">
        <v>104.23465475187901</v>
      </c>
      <c r="S244" s="2">
        <v>171.47061724267101</v>
      </c>
      <c r="T244" s="2">
        <v>169.566305228559</v>
      </c>
      <c r="U244" s="2">
        <v>179.25387530574699</v>
      </c>
      <c r="X244" s="3">
        <v>44182</v>
      </c>
      <c r="Y244">
        <v>128.587188</v>
      </c>
      <c r="Z244">
        <v>219.42970120000001</v>
      </c>
      <c r="AA244">
        <v>161.78554890000001</v>
      </c>
      <c r="AB244">
        <v>87.037416120000003</v>
      </c>
      <c r="AC244">
        <v>224.256742</v>
      </c>
      <c r="AD244">
        <v>211.33034330000001</v>
      </c>
      <c r="AE244">
        <v>133.43614640000001</v>
      </c>
      <c r="AF244">
        <v>87.413407160000006</v>
      </c>
      <c r="AG244">
        <v>341.21863990000003</v>
      </c>
      <c r="AH244">
        <v>119.7548937</v>
      </c>
      <c r="AI244">
        <v>426.30682359999997</v>
      </c>
      <c r="AJ244">
        <v>210.45940770000001</v>
      </c>
      <c r="AK244">
        <v>28.83376539</v>
      </c>
      <c r="AL244">
        <v>273.29134590000001</v>
      </c>
      <c r="AM244">
        <v>336.16768159999998</v>
      </c>
      <c r="AN244">
        <v>76.115949009999994</v>
      </c>
      <c r="AO244">
        <v>104.9326518</v>
      </c>
      <c r="AP244">
        <v>172.62209809999999</v>
      </c>
      <c r="AQ244">
        <v>173.9602563</v>
      </c>
      <c r="AR244">
        <v>179.25409250000001</v>
      </c>
      <c r="AT244" s="1"/>
      <c r="AU244" s="1">
        <v>44179</v>
      </c>
      <c r="AV244" s="2">
        <v>121.779999</v>
      </c>
      <c r="AW244" s="2">
        <v>214.199997</v>
      </c>
      <c r="AX244" s="2">
        <v>157.84849500000001</v>
      </c>
      <c r="AY244" s="2">
        <v>87.612999000000002</v>
      </c>
      <c r="AZ244" s="2">
        <v>222.85000600000001</v>
      </c>
      <c r="BA244" s="2">
        <v>213.27667199999999</v>
      </c>
      <c r="BB244" s="2">
        <v>133.08749399999999</v>
      </c>
      <c r="BC244" s="2">
        <v>88.002998000000005</v>
      </c>
      <c r="BD244" s="2">
        <v>336.13000499999998</v>
      </c>
      <c r="BE244" s="2">
        <v>118.300003</v>
      </c>
      <c r="BF244" s="2">
        <v>411.79998799999998</v>
      </c>
      <c r="BG244" s="2">
        <v>207.25</v>
      </c>
      <c r="BH244" s="2">
        <v>28.219999000000001</v>
      </c>
      <c r="BI244" s="2">
        <v>265.57998700000002</v>
      </c>
      <c r="BJ244" s="2">
        <v>331.14999399999999</v>
      </c>
      <c r="BK244" s="2">
        <v>76.641220000000004</v>
      </c>
      <c r="BL244" s="2">
        <v>104.199997</v>
      </c>
      <c r="BM244" s="2">
        <v>157.91000399999999</v>
      </c>
      <c r="BN244" s="2">
        <v>166.61999499999999</v>
      </c>
      <c r="BO244" s="2">
        <v>178.050003</v>
      </c>
    </row>
    <row r="245" spans="1:67" x14ac:dyDescent="0.35">
      <c r="A245" s="1">
        <v>44183</v>
      </c>
      <c r="B245" s="2">
        <v>129.12169587843599</v>
      </c>
      <c r="C245" s="2">
        <v>220.5676679103</v>
      </c>
      <c r="D245" s="2">
        <v>161.85873678694</v>
      </c>
      <c r="E245" s="2">
        <v>87.433549102848104</v>
      </c>
      <c r="F245" s="2">
        <v>224.724883291206</v>
      </c>
      <c r="G245" s="2">
        <v>219.40716619165099</v>
      </c>
      <c r="H245" s="2">
        <v>133.68335467556699</v>
      </c>
      <c r="I245" s="2">
        <v>87.689370705941997</v>
      </c>
      <c r="J245" s="2">
        <v>342.88918360684897</v>
      </c>
      <c r="K245" s="2">
        <v>120.106922954314</v>
      </c>
      <c r="L245" s="2">
        <v>426.78367999552103</v>
      </c>
      <c r="M245" s="2">
        <v>211.057333969052</v>
      </c>
      <c r="N245" s="2">
        <v>28.831119195913601</v>
      </c>
      <c r="O245" s="2">
        <v>273.78745954552102</v>
      </c>
      <c r="P245" s="2">
        <v>337.20561613736697</v>
      </c>
      <c r="Q245" s="2">
        <v>76.3766894558795</v>
      </c>
      <c r="R245" s="2">
        <v>105.009681851593</v>
      </c>
      <c r="S245" s="2">
        <v>171.87194609234899</v>
      </c>
      <c r="T245" s="2">
        <v>174.511717441092</v>
      </c>
      <c r="U245" s="2">
        <v>180.29119651469301</v>
      </c>
      <c r="X245" s="3">
        <v>44183</v>
      </c>
      <c r="Y245">
        <v>127.2324685</v>
      </c>
      <c r="Z245">
        <v>218.60240970000001</v>
      </c>
      <c r="AA245">
        <v>160.4099879</v>
      </c>
      <c r="AB245">
        <v>86.312387799999996</v>
      </c>
      <c r="AC245">
        <v>223.66847490000001</v>
      </c>
      <c r="AD245">
        <v>222.4000159</v>
      </c>
      <c r="AE245">
        <v>132.69522230000001</v>
      </c>
      <c r="AF245">
        <v>86.576143619999996</v>
      </c>
      <c r="AG245">
        <v>339.0491012</v>
      </c>
      <c r="AH245">
        <v>119.0722947</v>
      </c>
      <c r="AI245">
        <v>433.1124671</v>
      </c>
      <c r="AJ245">
        <v>211.29216529999999</v>
      </c>
      <c r="AK245">
        <v>28.677520520000002</v>
      </c>
      <c r="AL245">
        <v>271.27766150000002</v>
      </c>
      <c r="AM245">
        <v>339.7823755</v>
      </c>
      <c r="AN245">
        <v>75.90123036</v>
      </c>
      <c r="AO245">
        <v>104.3354559</v>
      </c>
      <c r="AP245">
        <v>171.48691640000001</v>
      </c>
      <c r="AQ245">
        <v>175.1922907</v>
      </c>
      <c r="AR245">
        <v>180.70337689999999</v>
      </c>
      <c r="AT245" s="1"/>
      <c r="AU245" s="1">
        <v>44180</v>
      </c>
      <c r="AV245" s="2">
        <v>127.879997</v>
      </c>
      <c r="AW245" s="2">
        <v>214.13000500000001</v>
      </c>
      <c r="AX245" s="2">
        <v>158.25599700000001</v>
      </c>
      <c r="AY245" s="2">
        <v>88.054001</v>
      </c>
      <c r="AZ245" s="2">
        <v>224.38000500000001</v>
      </c>
      <c r="BA245" s="2">
        <v>211.08332799999999</v>
      </c>
      <c r="BB245" s="2">
        <v>133.604996</v>
      </c>
      <c r="BC245" s="2">
        <v>88.388496000000004</v>
      </c>
      <c r="BD245" s="2">
        <v>339.67001299999998</v>
      </c>
      <c r="BE245" s="2">
        <v>120.32</v>
      </c>
      <c r="BF245" s="2">
        <v>418.05999800000001</v>
      </c>
      <c r="BG245" s="2">
        <v>208.36000100000001</v>
      </c>
      <c r="BH245" s="2">
        <v>28.639999</v>
      </c>
      <c r="BI245" s="2">
        <v>267.98001099999999</v>
      </c>
      <c r="BJ245" s="2">
        <v>333.64999399999999</v>
      </c>
      <c r="BK245" s="2">
        <v>76.793892</v>
      </c>
      <c r="BL245" s="2">
        <v>102.82</v>
      </c>
      <c r="BM245" s="2">
        <v>167.429993</v>
      </c>
      <c r="BN245" s="2">
        <v>167.16999799999999</v>
      </c>
      <c r="BO245" s="2">
        <v>181.740005</v>
      </c>
    </row>
    <row r="246" spans="1:67" x14ac:dyDescent="0.35">
      <c r="A246" s="1">
        <v>44186</v>
      </c>
      <c r="B246" s="2">
        <v>127.29746764390499</v>
      </c>
      <c r="C246" s="2">
        <v>218.42718591479399</v>
      </c>
      <c r="D246" s="2">
        <v>160.156498799774</v>
      </c>
      <c r="E246" s="2">
        <v>86.153823261613297</v>
      </c>
      <c r="F246" s="2">
        <v>223.67927635554599</v>
      </c>
      <c r="G246" s="2">
        <v>235.18925363821401</v>
      </c>
      <c r="H246" s="2">
        <v>133.10201287283999</v>
      </c>
      <c r="I246" s="2">
        <v>86.399836095518097</v>
      </c>
      <c r="J246" s="2">
        <v>338.58768077825403</v>
      </c>
      <c r="K246" s="2">
        <v>118.905430408801</v>
      </c>
      <c r="L246" s="2">
        <v>432.99021649706299</v>
      </c>
      <c r="M246" s="2">
        <v>211.541748200874</v>
      </c>
      <c r="N246" s="2">
        <v>28.687318313291499</v>
      </c>
      <c r="O246" s="2">
        <v>271.58711921796601</v>
      </c>
      <c r="P246" s="2">
        <v>340.44929549346602</v>
      </c>
      <c r="Q246" s="2">
        <v>75.837300054312905</v>
      </c>
      <c r="R246" s="2">
        <v>104.426965987576</v>
      </c>
      <c r="S246" s="2">
        <v>171.811990920282</v>
      </c>
      <c r="T246" s="2">
        <v>175.39453733260399</v>
      </c>
      <c r="U246" s="2">
        <v>181.89571680513399</v>
      </c>
      <c r="X246" s="3">
        <v>44186</v>
      </c>
      <c r="Y246">
        <v>128.02523600000001</v>
      </c>
      <c r="Z246">
        <v>222.3112667</v>
      </c>
      <c r="AA246">
        <v>160.29515369999999</v>
      </c>
      <c r="AB246">
        <v>86.769607230000005</v>
      </c>
      <c r="AC246">
        <v>223.64593049999999</v>
      </c>
      <c r="AD246">
        <v>229.18878319999999</v>
      </c>
      <c r="AE246">
        <v>133.40680069999999</v>
      </c>
      <c r="AF246">
        <v>87.031358909999994</v>
      </c>
      <c r="AG246">
        <v>336.51650510000002</v>
      </c>
      <c r="AH246">
        <v>122.572338</v>
      </c>
      <c r="AI246">
        <v>430.59384089999998</v>
      </c>
      <c r="AJ246">
        <v>209.05992420000001</v>
      </c>
      <c r="AK246">
        <v>29.581982239999999</v>
      </c>
      <c r="AL246">
        <v>271.14978309999998</v>
      </c>
      <c r="AM246">
        <v>335.53419910000002</v>
      </c>
      <c r="AN246">
        <v>75.64763232</v>
      </c>
      <c r="AO246">
        <v>103.62779860000001</v>
      </c>
      <c r="AP246">
        <v>169.06356070000001</v>
      </c>
      <c r="AQ246">
        <v>172.80890959999999</v>
      </c>
      <c r="AR246">
        <v>180.3413583</v>
      </c>
      <c r="AT246" s="1"/>
      <c r="AU246" s="1">
        <v>44181</v>
      </c>
      <c r="AV246" s="2">
        <v>127.80999799999999</v>
      </c>
      <c r="AW246" s="2">
        <v>219.279999</v>
      </c>
      <c r="AX246" s="2">
        <v>162.04800399999999</v>
      </c>
      <c r="AY246" s="2">
        <v>87.859497000000005</v>
      </c>
      <c r="AZ246" s="2">
        <v>221.91000399999999</v>
      </c>
      <c r="BA246" s="2">
        <v>207.58999600000001</v>
      </c>
      <c r="BB246" s="2">
        <v>132.425003</v>
      </c>
      <c r="BC246" s="2">
        <v>88.150002000000001</v>
      </c>
      <c r="BD246" s="2">
        <v>339.33999599999999</v>
      </c>
      <c r="BE246" s="2">
        <v>120.66999800000001</v>
      </c>
      <c r="BF246" s="2">
        <v>424.89999399999999</v>
      </c>
      <c r="BG246" s="2">
        <v>208.270004</v>
      </c>
      <c r="BH246" s="2">
        <v>28.719999000000001</v>
      </c>
      <c r="BI246" s="2">
        <v>269.58999599999999</v>
      </c>
      <c r="BJ246" s="2">
        <v>332.10000600000001</v>
      </c>
      <c r="BK246" s="2">
        <v>76.173659999999998</v>
      </c>
      <c r="BL246" s="2">
        <v>104.639999</v>
      </c>
      <c r="BM246" s="2">
        <v>172.050003</v>
      </c>
      <c r="BN246" s="2">
        <v>170.13000500000001</v>
      </c>
      <c r="BO246" s="2">
        <v>179.5</v>
      </c>
    </row>
    <row r="247" spans="1:67" x14ac:dyDescent="0.35">
      <c r="A247" s="1">
        <v>44187</v>
      </c>
      <c r="B247" s="2">
        <v>127.810492129068</v>
      </c>
      <c r="C247" s="2">
        <v>222.97732723446001</v>
      </c>
      <c r="D247" s="2">
        <v>160.54170681539401</v>
      </c>
      <c r="E247" s="2">
        <v>87.167753681711602</v>
      </c>
      <c r="F247" s="2">
        <v>223.45157003448301</v>
      </c>
      <c r="G247" s="2">
        <v>216.58981243360901</v>
      </c>
      <c r="H247" s="2">
        <v>133.347827890063</v>
      </c>
      <c r="I247" s="2">
        <v>87.415145667130105</v>
      </c>
      <c r="J247" s="2">
        <v>337.082202301194</v>
      </c>
      <c r="K247" s="2">
        <v>123.289292337859</v>
      </c>
      <c r="L247" s="2">
        <v>429.61841013428602</v>
      </c>
      <c r="M247" s="2">
        <v>209.56172523139099</v>
      </c>
      <c r="N247" s="2">
        <v>29.585024925277398</v>
      </c>
      <c r="O247" s="2">
        <v>270.805350663453</v>
      </c>
      <c r="P247" s="2">
        <v>335.168910842088</v>
      </c>
      <c r="Q247" s="2">
        <v>76.061449406313201</v>
      </c>
      <c r="R247" s="2">
        <v>104.10147269671999</v>
      </c>
      <c r="S247" s="2">
        <v>168.837988855102</v>
      </c>
      <c r="T247" s="2">
        <v>172.791333519689</v>
      </c>
      <c r="U247" s="2">
        <v>180.36598594482001</v>
      </c>
      <c r="X247" s="3">
        <v>44187</v>
      </c>
      <c r="Y247">
        <v>131.25071800000001</v>
      </c>
      <c r="Z247">
        <v>223.90059070000001</v>
      </c>
      <c r="AA247">
        <v>160.2713067</v>
      </c>
      <c r="AB247">
        <v>86.012644780000002</v>
      </c>
      <c r="AC247">
        <v>222.12134399999999</v>
      </c>
      <c r="AD247">
        <v>214.52772340000001</v>
      </c>
      <c r="AE247">
        <v>132.75902009999999</v>
      </c>
      <c r="AF247">
        <v>86.196667610000006</v>
      </c>
      <c r="AG247">
        <v>335.23079569999999</v>
      </c>
      <c r="AH247">
        <v>121.8953672</v>
      </c>
      <c r="AI247">
        <v>432.64050609999998</v>
      </c>
      <c r="AJ247">
        <v>205.9525156</v>
      </c>
      <c r="AK247">
        <v>29.266019329999999</v>
      </c>
      <c r="AL247">
        <v>270.22796529999999</v>
      </c>
      <c r="AM247">
        <v>332.70199960000002</v>
      </c>
      <c r="AN247">
        <v>75.792044799999999</v>
      </c>
      <c r="AO247">
        <v>102.720799</v>
      </c>
      <c r="AP247">
        <v>166.95708149999999</v>
      </c>
      <c r="AQ247">
        <v>174.28927239999999</v>
      </c>
      <c r="AR247">
        <v>177.32907470000001</v>
      </c>
      <c r="AT247" s="1"/>
      <c r="AU247" s="1">
        <v>44182</v>
      </c>
      <c r="AV247" s="2">
        <v>128.699997</v>
      </c>
      <c r="AW247" s="2">
        <v>219.41999799999999</v>
      </c>
      <c r="AX247" s="2">
        <v>161.804001</v>
      </c>
      <c r="AY247" s="2">
        <v>87.025497000000001</v>
      </c>
      <c r="AZ247" s="2">
        <v>224.679993</v>
      </c>
      <c r="BA247" s="2">
        <v>218.633331</v>
      </c>
      <c r="BB247" s="2">
        <v>133.41250600000001</v>
      </c>
      <c r="BC247" s="2">
        <v>87.394997000000004</v>
      </c>
      <c r="BD247" s="2">
        <v>341.67001299999998</v>
      </c>
      <c r="BE247" s="2">
        <v>119.66999800000001</v>
      </c>
      <c r="BF247" s="2">
        <v>426.10000600000001</v>
      </c>
      <c r="BG247" s="2">
        <v>211.179993</v>
      </c>
      <c r="BH247" s="2">
        <v>28.83</v>
      </c>
      <c r="BI247" s="2">
        <v>273.97000100000002</v>
      </c>
      <c r="BJ247" s="2">
        <v>336.89999399999999</v>
      </c>
      <c r="BK247" s="2">
        <v>76.164124000000001</v>
      </c>
      <c r="BL247" s="2">
        <v>104.889999</v>
      </c>
      <c r="BM247" s="2">
        <v>172.63000500000001</v>
      </c>
      <c r="BN247" s="2">
        <v>174.490005</v>
      </c>
      <c r="BO247" s="2">
        <v>179.16999799999999</v>
      </c>
    </row>
    <row r="248" spans="1:67" x14ac:dyDescent="0.35">
      <c r="A248" s="1">
        <v>44188</v>
      </c>
      <c r="B248" s="2">
        <v>131.981620774243</v>
      </c>
      <c r="C248" s="2">
        <v>224.13990812232501</v>
      </c>
      <c r="D248" s="2">
        <v>160.67600731454399</v>
      </c>
      <c r="E248" s="2">
        <v>85.816904584209198</v>
      </c>
      <c r="F248" s="2">
        <v>221.207138139438</v>
      </c>
      <c r="G248" s="2">
        <v>216.29165643027201</v>
      </c>
      <c r="H248" s="2">
        <v>133.32377478117201</v>
      </c>
      <c r="I248" s="2">
        <v>85.911524225464902</v>
      </c>
      <c r="J248" s="2">
        <v>334.95241357980302</v>
      </c>
      <c r="K248" s="2">
        <v>122.126614575722</v>
      </c>
      <c r="L248" s="2">
        <v>432.05710992046801</v>
      </c>
      <c r="M248" s="2">
        <v>206.56975895661799</v>
      </c>
      <c r="N248" s="2">
        <v>29.2839358448459</v>
      </c>
      <c r="O248" s="2">
        <v>270.57220828791299</v>
      </c>
      <c r="P248" s="2">
        <v>333.14590205591202</v>
      </c>
      <c r="Q248" s="2">
        <v>75.570102380828104</v>
      </c>
      <c r="R248" s="2">
        <v>103.107008402101</v>
      </c>
      <c r="S248" s="2">
        <v>166.743547092222</v>
      </c>
      <c r="T248" s="2">
        <v>173.619121607869</v>
      </c>
      <c r="U248" s="2">
        <v>175.63985347883201</v>
      </c>
      <c r="X248" s="3">
        <v>44188</v>
      </c>
      <c r="Y248">
        <v>131.231517</v>
      </c>
      <c r="Z248">
        <v>221.0109454</v>
      </c>
      <c r="AA248">
        <v>159.38819580000001</v>
      </c>
      <c r="AB248">
        <v>86.455849889999996</v>
      </c>
      <c r="AC248">
        <v>223.89664590000001</v>
      </c>
      <c r="AD248">
        <v>214.9361859</v>
      </c>
      <c r="AE248">
        <v>130.2083744</v>
      </c>
      <c r="AF248">
        <v>86.673420460000003</v>
      </c>
      <c r="AG248">
        <v>337.04016230000002</v>
      </c>
      <c r="AH248">
        <v>124.6610254</v>
      </c>
      <c r="AI248">
        <v>427.58257129999998</v>
      </c>
      <c r="AJ248">
        <v>205.22756219999999</v>
      </c>
      <c r="AK248">
        <v>29.93346704</v>
      </c>
      <c r="AL248">
        <v>269.8777546</v>
      </c>
      <c r="AM248">
        <v>329.8801838</v>
      </c>
      <c r="AN248">
        <v>76.106298800000005</v>
      </c>
      <c r="AO248">
        <v>103.28757109999999</v>
      </c>
      <c r="AP248">
        <v>165.56938239999999</v>
      </c>
      <c r="AQ248">
        <v>172.79689379999999</v>
      </c>
      <c r="AR248">
        <v>178.1513253</v>
      </c>
      <c r="AT248" s="1"/>
      <c r="AU248" s="1">
        <v>44183</v>
      </c>
      <c r="AV248" s="2">
        <v>126.660004</v>
      </c>
      <c r="AW248" s="2">
        <v>218.58999600000001</v>
      </c>
      <c r="AX248" s="2">
        <v>160.082504</v>
      </c>
      <c r="AY248" s="2">
        <v>86.310997</v>
      </c>
      <c r="AZ248" s="2">
        <v>223.429993</v>
      </c>
      <c r="BA248" s="2">
        <v>231.66667200000001</v>
      </c>
      <c r="BB248" s="2">
        <v>132.720001</v>
      </c>
      <c r="BC248" s="2">
        <v>86.550499000000002</v>
      </c>
      <c r="BD248" s="2">
        <v>338.38000499999998</v>
      </c>
      <c r="BE248" s="2">
        <v>119.08000199999999</v>
      </c>
      <c r="BF248" s="2">
        <v>434.55999800000001</v>
      </c>
      <c r="BG248" s="2">
        <v>211.30999800000001</v>
      </c>
      <c r="BH248" s="2">
        <v>28.67</v>
      </c>
      <c r="BI248" s="2">
        <v>270.45001200000002</v>
      </c>
      <c r="BJ248" s="2">
        <v>340.32998700000002</v>
      </c>
      <c r="BK248" s="2">
        <v>75.887405000000001</v>
      </c>
      <c r="BL248" s="2">
        <v>104.449997</v>
      </c>
      <c r="BM248" s="2">
        <v>171.39999399999999</v>
      </c>
      <c r="BN248" s="2">
        <v>175.179993</v>
      </c>
      <c r="BO248" s="2">
        <v>180.96000699999999</v>
      </c>
    </row>
    <row r="249" spans="1:67" x14ac:dyDescent="0.35">
      <c r="A249" s="1">
        <v>44189</v>
      </c>
      <c r="B249" s="2">
        <v>132.275911576212</v>
      </c>
      <c r="C249" s="2">
        <v>221.58476830714099</v>
      </c>
      <c r="D249" s="2">
        <v>159.55630843637601</v>
      </c>
      <c r="E249" s="2">
        <v>86.601610958543205</v>
      </c>
      <c r="F249" s="2">
        <v>224.37383356462001</v>
      </c>
      <c r="G249" s="2">
        <v>215.352998100055</v>
      </c>
      <c r="H249" s="2">
        <v>130.485581784152</v>
      </c>
      <c r="I249" s="2">
        <v>86.952149999541405</v>
      </c>
      <c r="J249" s="2">
        <v>338.63932595864799</v>
      </c>
      <c r="K249" s="2">
        <v>124.94884752459799</v>
      </c>
      <c r="L249" s="2">
        <v>425.67430887467299</v>
      </c>
      <c r="M249" s="2">
        <v>205.73899169243501</v>
      </c>
      <c r="N249" s="2">
        <v>30.010374453187001</v>
      </c>
      <c r="O249" s="2">
        <v>270.40884421510901</v>
      </c>
      <c r="P249" s="2">
        <v>330.28848790936001</v>
      </c>
      <c r="Q249" s="2">
        <v>76.381098724769103</v>
      </c>
      <c r="R249" s="2">
        <v>103.17638660796899</v>
      </c>
      <c r="S249" s="2">
        <v>165.80010348608801</v>
      </c>
      <c r="T249" s="2">
        <v>173.037456690429</v>
      </c>
      <c r="U249" s="2">
        <v>177.604831452746</v>
      </c>
      <c r="X249" s="3">
        <v>44189</v>
      </c>
      <c r="Y249">
        <v>131.836817</v>
      </c>
      <c r="Z249">
        <v>222.6329159</v>
      </c>
      <c r="AA249">
        <v>158.7113157</v>
      </c>
      <c r="AB249">
        <v>86.754620860000003</v>
      </c>
      <c r="AC249">
        <v>226.20005599999999</v>
      </c>
      <c r="AD249">
        <v>218.6640615</v>
      </c>
      <c r="AE249">
        <v>129.96670259999999</v>
      </c>
      <c r="AF249">
        <v>87.019239670000005</v>
      </c>
      <c r="AG249">
        <v>340.07318650000002</v>
      </c>
      <c r="AH249">
        <v>124.5074912</v>
      </c>
      <c r="AI249">
        <v>430.512968</v>
      </c>
      <c r="AJ249">
        <v>207.85367539999999</v>
      </c>
      <c r="AK249">
        <v>29.947804170000001</v>
      </c>
      <c r="AL249">
        <v>270.9318566</v>
      </c>
      <c r="AM249">
        <v>334.45196249999998</v>
      </c>
      <c r="AN249">
        <v>76.455295840000005</v>
      </c>
      <c r="AO249">
        <v>103.2197723</v>
      </c>
      <c r="AP249">
        <v>166.61564870000001</v>
      </c>
      <c r="AQ249">
        <v>172.12043929999999</v>
      </c>
      <c r="AR249">
        <v>179.48091299999999</v>
      </c>
      <c r="AT249" s="1"/>
      <c r="AU249" s="1">
        <v>44186</v>
      </c>
      <c r="AV249" s="2">
        <v>128.229996</v>
      </c>
      <c r="AW249" s="2">
        <v>222.58999600000001</v>
      </c>
      <c r="AX249" s="2">
        <v>160.30900600000001</v>
      </c>
      <c r="AY249" s="2">
        <v>86.727997000000002</v>
      </c>
      <c r="AZ249" s="2">
        <v>223.490005</v>
      </c>
      <c r="BA249" s="2">
        <v>216.61999499999999</v>
      </c>
      <c r="BB249" s="2">
        <v>133.322495</v>
      </c>
      <c r="BC249" s="2">
        <v>86.968497999999997</v>
      </c>
      <c r="BD249" s="2">
        <v>336.07998700000002</v>
      </c>
      <c r="BE249" s="2">
        <v>123.550003</v>
      </c>
      <c r="BF249" s="2">
        <v>428.88000499999998</v>
      </c>
      <c r="BG249" s="2">
        <v>209.009995</v>
      </c>
      <c r="BH249" s="2">
        <v>29.74</v>
      </c>
      <c r="BI249" s="2">
        <v>270.98998999999998</v>
      </c>
      <c r="BJ249" s="2">
        <v>334.36999500000002</v>
      </c>
      <c r="BK249" s="2">
        <v>75.658394000000001</v>
      </c>
      <c r="BL249" s="2">
        <v>103.709999</v>
      </c>
      <c r="BM249" s="2">
        <v>168.779999</v>
      </c>
      <c r="BN249" s="2">
        <v>172.58999600000001</v>
      </c>
      <c r="BO249" s="2">
        <v>180.16000399999999</v>
      </c>
    </row>
    <row r="250" spans="1:67" x14ac:dyDescent="0.35">
      <c r="A250" s="1">
        <v>44193</v>
      </c>
      <c r="B250" s="2">
        <v>131.11634065946501</v>
      </c>
      <c r="C250" s="2">
        <v>222.77441226899401</v>
      </c>
      <c r="D250" s="2">
        <v>158.86678972532701</v>
      </c>
      <c r="E250" s="2">
        <v>86.710569047715495</v>
      </c>
      <c r="F250" s="2">
        <v>225.902792659553</v>
      </c>
      <c r="G250" s="2">
        <v>223.58915602191999</v>
      </c>
      <c r="H250" s="2">
        <v>130.11387576023401</v>
      </c>
      <c r="I250" s="2">
        <v>86.966185401240807</v>
      </c>
      <c r="J250" s="2">
        <v>341.17272297785399</v>
      </c>
      <c r="K250" s="2">
        <v>124.181709454185</v>
      </c>
      <c r="L250" s="2">
        <v>430.865198879459</v>
      </c>
      <c r="M250" s="2">
        <v>208.59607856954199</v>
      </c>
      <c r="N250" s="2">
        <v>29.893681948604101</v>
      </c>
      <c r="O250" s="2">
        <v>270.71775760632499</v>
      </c>
      <c r="P250" s="2">
        <v>336.341005491229</v>
      </c>
      <c r="Q250" s="2">
        <v>76.243676561363799</v>
      </c>
      <c r="R250" s="2">
        <v>103.604619676084</v>
      </c>
      <c r="S250" s="2">
        <v>166.32853646545601</v>
      </c>
      <c r="T250" s="2">
        <v>172.303458025818</v>
      </c>
      <c r="U250" s="2">
        <v>179.64515576920999</v>
      </c>
      <c r="X250" s="3">
        <v>44193</v>
      </c>
      <c r="Y250">
        <v>135.52749439999999</v>
      </c>
      <c r="Z250">
        <v>224.7681111</v>
      </c>
      <c r="AA250">
        <v>163.40909619999999</v>
      </c>
      <c r="AB250">
        <v>88.516953450000003</v>
      </c>
      <c r="AC250">
        <v>228.1762348</v>
      </c>
      <c r="AD250">
        <v>221.12702630000001</v>
      </c>
      <c r="AE250">
        <v>128.97337780000001</v>
      </c>
      <c r="AF250">
        <v>88.762316130000002</v>
      </c>
      <c r="AG250">
        <v>344.80866209999999</v>
      </c>
      <c r="AH250">
        <v>125.36613149999999</v>
      </c>
      <c r="AI250">
        <v>432.09241259999999</v>
      </c>
      <c r="AJ250">
        <v>211.64260849999999</v>
      </c>
      <c r="AK250">
        <v>30.116334640000002</v>
      </c>
      <c r="AL250">
        <v>269.56428069999998</v>
      </c>
      <c r="AM250">
        <v>341.90669889999998</v>
      </c>
      <c r="AN250">
        <v>76.773833069999995</v>
      </c>
      <c r="AO250">
        <v>103.4859613</v>
      </c>
      <c r="AP250">
        <v>166.41475729999999</v>
      </c>
      <c r="AQ250">
        <v>171.35716590000001</v>
      </c>
      <c r="AR250">
        <v>178.62760220000001</v>
      </c>
      <c r="AT250" s="1"/>
      <c r="AU250" s="1">
        <v>44187</v>
      </c>
      <c r="AV250" s="2">
        <v>131.88000500000001</v>
      </c>
      <c r="AW250" s="2">
        <v>223.94000199999999</v>
      </c>
      <c r="AX250" s="2">
        <v>160.32600400000001</v>
      </c>
      <c r="AY250" s="2">
        <v>86.011002000000005</v>
      </c>
      <c r="AZ250" s="2">
        <v>221.88000500000001</v>
      </c>
      <c r="BA250" s="2">
        <v>213.44667100000001</v>
      </c>
      <c r="BB250" s="2">
        <v>132.782501</v>
      </c>
      <c r="BC250" s="2">
        <v>86.175003000000004</v>
      </c>
      <c r="BD250" s="2">
        <v>335.01001000000002</v>
      </c>
      <c r="BE250" s="2">
        <v>121.66999800000001</v>
      </c>
      <c r="BF250" s="2">
        <v>433.10000600000001</v>
      </c>
      <c r="BG250" s="2">
        <v>205.83999600000001</v>
      </c>
      <c r="BH250" s="2">
        <v>29.209999</v>
      </c>
      <c r="BI250" s="2">
        <v>270.040009</v>
      </c>
      <c r="BJ250" s="2">
        <v>332.23998999999998</v>
      </c>
      <c r="BK250" s="2">
        <v>75.782439999999994</v>
      </c>
      <c r="BL250" s="2">
        <v>102.800003</v>
      </c>
      <c r="BM250" s="2">
        <v>166.720001</v>
      </c>
      <c r="BN250" s="2">
        <v>174.55999800000001</v>
      </c>
      <c r="BO250" s="2">
        <v>176.58000200000001</v>
      </c>
    </row>
    <row r="251" spans="1:67" x14ac:dyDescent="0.35">
      <c r="A251" s="1">
        <v>44194</v>
      </c>
      <c r="B251" s="2">
        <v>136.56891829863699</v>
      </c>
      <c r="C251" s="2">
        <v>225.01926164155401</v>
      </c>
      <c r="D251" s="2">
        <v>164.23011636110101</v>
      </c>
      <c r="E251" s="2">
        <v>88.664475464434403</v>
      </c>
      <c r="F251" s="2">
        <v>229.440964633286</v>
      </c>
      <c r="G251" s="2">
        <v>221.25991450418601</v>
      </c>
      <c r="H251" s="2">
        <v>129.356143611916</v>
      </c>
      <c r="I251" s="2">
        <v>88.677576276317893</v>
      </c>
      <c r="J251" s="2">
        <v>346.774273416092</v>
      </c>
      <c r="K251" s="2">
        <v>125.81326674258</v>
      </c>
      <c r="L251" s="2">
        <v>431.16551292516402</v>
      </c>
      <c r="M251" s="2">
        <v>212.36859646992701</v>
      </c>
      <c r="N251" s="2">
        <v>30.1983767068131</v>
      </c>
      <c r="O251" s="2">
        <v>270.44679284407698</v>
      </c>
      <c r="P251" s="2">
        <v>344.18009790434598</v>
      </c>
      <c r="Q251" s="2">
        <v>76.875573948049905</v>
      </c>
      <c r="R251" s="2">
        <v>103.578088492315</v>
      </c>
      <c r="S251" s="2">
        <v>166.58983857409601</v>
      </c>
      <c r="T251" s="2">
        <v>171.59738085516</v>
      </c>
      <c r="U251" s="2">
        <v>178.720342528191</v>
      </c>
      <c r="X251" s="3">
        <v>44194</v>
      </c>
      <c r="Y251">
        <v>135.38101130000001</v>
      </c>
      <c r="Z251">
        <v>224.15812919999999</v>
      </c>
      <c r="AA251">
        <v>165.85467679999999</v>
      </c>
      <c r="AB251">
        <v>87.898032790000002</v>
      </c>
      <c r="AC251">
        <v>229.57515950000001</v>
      </c>
      <c r="AD251">
        <v>221.8531414</v>
      </c>
      <c r="AE251">
        <v>129.54196469999999</v>
      </c>
      <c r="AF251">
        <v>87.963409729999995</v>
      </c>
      <c r="AG251">
        <v>347.16413490000002</v>
      </c>
      <c r="AH251">
        <v>124.99192840000001</v>
      </c>
      <c r="AI251">
        <v>429.73264669999998</v>
      </c>
      <c r="AJ251">
        <v>213.9470254</v>
      </c>
      <c r="AK251">
        <v>30.011928560000001</v>
      </c>
      <c r="AL251">
        <v>266.89063570000002</v>
      </c>
      <c r="AM251">
        <v>346.26064989999998</v>
      </c>
      <c r="AN251">
        <v>77.550853290000006</v>
      </c>
      <c r="AO251">
        <v>104.4750281</v>
      </c>
      <c r="AP251">
        <v>166.52616449999999</v>
      </c>
      <c r="AQ251">
        <v>169.2286479</v>
      </c>
      <c r="AR251">
        <v>177.0070116</v>
      </c>
      <c r="AT251" s="1"/>
      <c r="AU251" s="1">
        <v>44188</v>
      </c>
      <c r="AV251" s="2">
        <v>130.96000699999999</v>
      </c>
      <c r="AW251" s="2">
        <v>221.020004</v>
      </c>
      <c r="AX251" s="2">
        <v>159.26350400000001</v>
      </c>
      <c r="AY251" s="2">
        <v>86.411499000000006</v>
      </c>
      <c r="AZ251" s="2">
        <v>224.240005</v>
      </c>
      <c r="BA251" s="2">
        <v>215.32666</v>
      </c>
      <c r="BB251" s="2">
        <v>130.092499</v>
      </c>
      <c r="BC251" s="2">
        <v>86.619003000000006</v>
      </c>
      <c r="BD251" s="2">
        <v>337.58999599999999</v>
      </c>
      <c r="BE251" s="2">
        <v>125.07</v>
      </c>
      <c r="BF251" s="2">
        <v>425.459991</v>
      </c>
      <c r="BG251" s="2">
        <v>205.300003</v>
      </c>
      <c r="BH251" s="2">
        <v>30.049999</v>
      </c>
      <c r="BI251" s="2">
        <v>269.80999800000001</v>
      </c>
      <c r="BJ251" s="2">
        <v>329.23001099999999</v>
      </c>
      <c r="BK251" s="2">
        <v>76.106872999999993</v>
      </c>
      <c r="BL251" s="2">
        <v>103.279999</v>
      </c>
      <c r="BM251" s="2">
        <v>165.479996</v>
      </c>
      <c r="BN251" s="2">
        <v>172.63999899999999</v>
      </c>
      <c r="BO251" s="2">
        <v>178.41999799999999</v>
      </c>
    </row>
    <row r="252" spans="1:67" x14ac:dyDescent="0.35">
      <c r="A252" s="1">
        <v>44195</v>
      </c>
      <c r="B252" s="2">
        <v>135.74526786746401</v>
      </c>
      <c r="C252" s="2">
        <v>224.795490664026</v>
      </c>
      <c r="D252" s="2">
        <v>166.178474997091</v>
      </c>
      <c r="E252" s="2">
        <v>88.074280474523803</v>
      </c>
      <c r="F252" s="2">
        <v>228.97345162431699</v>
      </c>
      <c r="G252" s="2">
        <v>224.93799280890599</v>
      </c>
      <c r="H252" s="2">
        <v>129.457440652061</v>
      </c>
      <c r="I252" s="2">
        <v>87.941079253051896</v>
      </c>
      <c r="J252" s="2">
        <v>347.94228952349903</v>
      </c>
      <c r="K252" s="2">
        <v>124.535763668524</v>
      </c>
      <c r="L252" s="2">
        <v>430.30848650312498</v>
      </c>
      <c r="M252" s="2">
        <v>214.29519708036599</v>
      </c>
      <c r="N252" s="2">
        <v>29.9547337710605</v>
      </c>
      <c r="O252" s="2">
        <v>266.013983294588</v>
      </c>
      <c r="P252" s="2">
        <v>346.477467766941</v>
      </c>
      <c r="Q252" s="2">
        <v>77.541925469739994</v>
      </c>
      <c r="R252" s="2">
        <v>105.052463467358</v>
      </c>
      <c r="S252" s="2">
        <v>166.33616258853999</v>
      </c>
      <c r="T252" s="2">
        <v>169.34058733570899</v>
      </c>
      <c r="U252" s="2">
        <v>177.525642603921</v>
      </c>
      <c r="X252" s="3">
        <v>44195</v>
      </c>
      <c r="Y252">
        <v>134.05194320000001</v>
      </c>
      <c r="Z252">
        <v>221.6430359</v>
      </c>
      <c r="AA252">
        <v>164.63362889999999</v>
      </c>
      <c r="AB252">
        <v>86.833686589999999</v>
      </c>
      <c r="AC252">
        <v>229.81211450000001</v>
      </c>
      <c r="AD252">
        <v>225.70454620000001</v>
      </c>
      <c r="AE252">
        <v>131.27316149999999</v>
      </c>
      <c r="AF252">
        <v>87.000383749999997</v>
      </c>
      <c r="AG252">
        <v>345.44132680000001</v>
      </c>
      <c r="AH252">
        <v>125.3973798</v>
      </c>
      <c r="AI252">
        <v>433.92387450000001</v>
      </c>
      <c r="AJ252">
        <v>217.3561996</v>
      </c>
      <c r="AK252">
        <v>29.957039859999998</v>
      </c>
      <c r="AL252">
        <v>265.448713</v>
      </c>
      <c r="AM252">
        <v>352.70706209999997</v>
      </c>
      <c r="AN252">
        <v>77.005591999999993</v>
      </c>
      <c r="AO252">
        <v>105.2601196</v>
      </c>
      <c r="AP252">
        <v>167.015523</v>
      </c>
      <c r="AQ252">
        <v>166.46490259999999</v>
      </c>
      <c r="AR252">
        <v>179.41223740000001</v>
      </c>
      <c r="AT252" s="1"/>
      <c r="AU252" s="1">
        <v>44189</v>
      </c>
      <c r="AV252" s="2">
        <v>131.970001</v>
      </c>
      <c r="AW252" s="2">
        <v>222.75</v>
      </c>
      <c r="AX252" s="2">
        <v>158.63450599999999</v>
      </c>
      <c r="AY252" s="2">
        <v>86.707999999999998</v>
      </c>
      <c r="AZ252" s="2">
        <v>226.529999</v>
      </c>
      <c r="BA252" s="2">
        <v>220.58999600000001</v>
      </c>
      <c r="BB252" s="2">
        <v>129.9375</v>
      </c>
      <c r="BC252" s="2">
        <v>86.942497000000003</v>
      </c>
      <c r="BD252" s="2">
        <v>340.790009</v>
      </c>
      <c r="BE252" s="2">
        <v>124.519997</v>
      </c>
      <c r="BF252" s="2">
        <v>431.459991</v>
      </c>
      <c r="BG252" s="2">
        <v>208.699997</v>
      </c>
      <c r="BH252" s="2">
        <v>29.959999</v>
      </c>
      <c r="BI252" s="2">
        <v>270.92001299999998</v>
      </c>
      <c r="BJ252" s="2">
        <v>336</v>
      </c>
      <c r="BK252" s="2">
        <v>76.469466999999995</v>
      </c>
      <c r="BL252" s="2">
        <v>103.260002</v>
      </c>
      <c r="BM252" s="2">
        <v>166.66000399999999</v>
      </c>
      <c r="BN252" s="2">
        <v>172.19000199999999</v>
      </c>
      <c r="BO252" s="2">
        <v>179.55999800000001</v>
      </c>
    </row>
    <row r="253" spans="1:67" x14ac:dyDescent="0.35">
      <c r="A253" s="1">
        <v>44196</v>
      </c>
      <c r="B253" s="2">
        <v>133.60044772578701</v>
      </c>
      <c r="C253" s="2">
        <v>221.89380222658301</v>
      </c>
      <c r="D253" s="2">
        <v>164.479972607918</v>
      </c>
      <c r="E253" s="2">
        <v>86.851726429467504</v>
      </c>
      <c r="F253" s="2">
        <v>229.54142395879899</v>
      </c>
      <c r="G253" s="2">
        <v>232.068833981361</v>
      </c>
      <c r="H253" s="2">
        <v>131.78531137684601</v>
      </c>
      <c r="I253" s="2">
        <v>87.150590013637</v>
      </c>
      <c r="J253" s="2">
        <v>345.39492040599703</v>
      </c>
      <c r="K253" s="2">
        <v>125.81673155447</v>
      </c>
      <c r="L253" s="2">
        <v>432.64266102074998</v>
      </c>
      <c r="M253" s="2">
        <v>217.81998831162801</v>
      </c>
      <c r="N253" s="2">
        <v>30.1413322308556</v>
      </c>
      <c r="O253" s="2">
        <v>265.98877256329899</v>
      </c>
      <c r="P253" s="2">
        <v>354.86441908200101</v>
      </c>
      <c r="Q253" s="2">
        <v>76.966788004677497</v>
      </c>
      <c r="R253" s="2">
        <v>105.04888079254501</v>
      </c>
      <c r="S253" s="2">
        <v>167.055544421874</v>
      </c>
      <c r="T253" s="2">
        <v>166.233462115734</v>
      </c>
      <c r="U253" s="2">
        <v>180.00661427768699</v>
      </c>
      <c r="X253" s="3">
        <v>44196</v>
      </c>
      <c r="Y253">
        <v>132.9903865</v>
      </c>
      <c r="Z253">
        <v>222.55646680000001</v>
      </c>
      <c r="AA253">
        <v>163.07853729999999</v>
      </c>
      <c r="AB253">
        <v>87.564175750000004</v>
      </c>
      <c r="AC253">
        <v>231.5533993</v>
      </c>
      <c r="AD253">
        <v>234.35710399999999</v>
      </c>
      <c r="AE253">
        <v>130.5226456</v>
      </c>
      <c r="AF253">
        <v>87.598592879999998</v>
      </c>
      <c r="AG253">
        <v>349.42168529999998</v>
      </c>
      <c r="AH253">
        <v>126.9793578</v>
      </c>
      <c r="AI253">
        <v>437.77958769999998</v>
      </c>
      <c r="AJ253">
        <v>218.78685859999999</v>
      </c>
      <c r="AK253">
        <v>30.273814890000001</v>
      </c>
      <c r="AL253">
        <v>265.81397070000003</v>
      </c>
      <c r="AM253">
        <v>356.74070719999997</v>
      </c>
      <c r="AN253">
        <v>77.850521549999996</v>
      </c>
      <c r="AO253">
        <v>106.8657815</v>
      </c>
      <c r="AP253">
        <v>168.76953</v>
      </c>
      <c r="AQ253">
        <v>168.10443319999999</v>
      </c>
      <c r="AR253">
        <v>181.71716609999999</v>
      </c>
      <c r="AT253" s="1"/>
      <c r="AU253" s="1">
        <v>44193</v>
      </c>
      <c r="AV253" s="2">
        <v>136.69000199999999</v>
      </c>
      <c r="AW253" s="2">
        <v>224.96000699999999</v>
      </c>
      <c r="AX253" s="2">
        <v>164.19799800000001</v>
      </c>
      <c r="AY253" s="2">
        <v>88.697997999999998</v>
      </c>
      <c r="AZ253" s="2">
        <v>228.41000399999999</v>
      </c>
      <c r="BA253" s="2">
        <v>221.229996</v>
      </c>
      <c r="BB253" s="2">
        <v>129</v>
      </c>
      <c r="BC253" s="2">
        <v>88.804496999999998</v>
      </c>
      <c r="BD253" s="2">
        <v>345.95001200000002</v>
      </c>
      <c r="BE253" s="2">
        <v>125.339996</v>
      </c>
      <c r="BF253" s="2">
        <v>431.88000499999998</v>
      </c>
      <c r="BG253" s="2">
        <v>212.63000500000001</v>
      </c>
      <c r="BH253" s="2">
        <v>30.129999000000002</v>
      </c>
      <c r="BI253" s="2">
        <v>269.25</v>
      </c>
      <c r="BJ253" s="2">
        <v>344.47000100000002</v>
      </c>
      <c r="BK253" s="2">
        <v>76.765265999999997</v>
      </c>
      <c r="BL253" s="2">
        <v>103.449997</v>
      </c>
      <c r="BM253" s="2">
        <v>166.5</v>
      </c>
      <c r="BN253" s="2">
        <v>171.36000100000001</v>
      </c>
      <c r="BO253" s="2">
        <v>178.36999499999999</v>
      </c>
    </row>
    <row r="254" spans="1:67" x14ac:dyDescent="0.35">
      <c r="A254" s="1">
        <v>44200</v>
      </c>
      <c r="B254" s="2">
        <v>130.285608550105</v>
      </c>
      <c r="C254" s="2">
        <v>218.39502646073501</v>
      </c>
      <c r="D254" s="2">
        <v>159.615315149183</v>
      </c>
      <c r="E254" s="2">
        <v>86.511096853826999</v>
      </c>
      <c r="F254" s="2">
        <v>229.37067107007201</v>
      </c>
      <c r="G254" s="2">
        <v>243.38682002994801</v>
      </c>
      <c r="H254" s="2">
        <v>131.44682638980601</v>
      </c>
      <c r="I254" s="2">
        <v>86.583213195514006</v>
      </c>
      <c r="J254" s="2">
        <v>350.38457152913401</v>
      </c>
      <c r="K254" s="2">
        <v>126.540120834691</v>
      </c>
      <c r="L254" s="2">
        <v>425.304028600501</v>
      </c>
      <c r="M254" s="2">
        <v>217.838547030462</v>
      </c>
      <c r="N254" s="2">
        <v>30.266345708146702</v>
      </c>
      <c r="O254" s="2">
        <v>264.59480976072598</v>
      </c>
      <c r="P254" s="2">
        <v>352.51129971730597</v>
      </c>
      <c r="Q254" s="2">
        <v>77.251009192330102</v>
      </c>
      <c r="R254" s="2">
        <v>105.67223210118399</v>
      </c>
      <c r="S254" s="2">
        <v>165.603752890902</v>
      </c>
      <c r="T254" s="2">
        <v>163.60956992303599</v>
      </c>
      <c r="U254" s="2">
        <v>182.308333098476</v>
      </c>
      <c r="X254" s="3">
        <v>44200</v>
      </c>
      <c r="Y254">
        <v>130.39763840000001</v>
      </c>
      <c r="Z254">
        <v>218.4240843</v>
      </c>
      <c r="AA254">
        <v>160.085972</v>
      </c>
      <c r="AB254">
        <v>86.337376770000006</v>
      </c>
      <c r="AC254">
        <v>228.7988498</v>
      </c>
      <c r="AD254">
        <v>238.8700049</v>
      </c>
      <c r="AE254">
        <v>131.22192620000001</v>
      </c>
      <c r="AF254">
        <v>86.430217440000007</v>
      </c>
      <c r="AG254">
        <v>349.7269842</v>
      </c>
      <c r="AH254">
        <v>126.0256136</v>
      </c>
      <c r="AI254">
        <v>427.97586769999998</v>
      </c>
      <c r="AJ254">
        <v>217.7589476</v>
      </c>
      <c r="AK254">
        <v>30.048743609999999</v>
      </c>
      <c r="AL254">
        <v>264.24409859999997</v>
      </c>
      <c r="AM254">
        <v>352.52561040000001</v>
      </c>
      <c r="AN254">
        <v>77.361790330000005</v>
      </c>
      <c r="AO254">
        <v>105.3012844</v>
      </c>
      <c r="AP254">
        <v>165.82430500000001</v>
      </c>
      <c r="AQ254">
        <v>164.20265470000001</v>
      </c>
      <c r="AR254">
        <v>182.24040070000001</v>
      </c>
      <c r="AT254" s="1"/>
      <c r="AU254" s="1">
        <v>44194</v>
      </c>
      <c r="AV254" s="2">
        <v>134.86999499999999</v>
      </c>
      <c r="AW254" s="2">
        <v>224.14999399999999</v>
      </c>
      <c r="AX254" s="2">
        <v>166.10000600000001</v>
      </c>
      <c r="AY254" s="2">
        <v>87.888000000000005</v>
      </c>
      <c r="AZ254" s="2">
        <v>229.570007</v>
      </c>
      <c r="BA254" s="2">
        <v>221.99667400000001</v>
      </c>
      <c r="BB254" s="2">
        <v>129.43249499999999</v>
      </c>
      <c r="BC254" s="2">
        <v>87.935997</v>
      </c>
      <c r="BD254" s="2">
        <v>347.35000600000001</v>
      </c>
      <c r="BE254" s="2">
        <v>125.010002</v>
      </c>
      <c r="BF254" s="2">
        <v>429.040009</v>
      </c>
      <c r="BG254" s="2">
        <v>214.36999499999999</v>
      </c>
      <c r="BH254" s="2">
        <v>30.01</v>
      </c>
      <c r="BI254" s="2">
        <v>266.19000199999999</v>
      </c>
      <c r="BJ254" s="2">
        <v>346.66000400000001</v>
      </c>
      <c r="BK254" s="2">
        <v>77.690842000000004</v>
      </c>
      <c r="BL254" s="2">
        <v>104.699997</v>
      </c>
      <c r="BM254" s="2">
        <v>166.58000200000001</v>
      </c>
      <c r="BN254" s="2">
        <v>169.029999</v>
      </c>
      <c r="BO254" s="2">
        <v>176.64999399999999</v>
      </c>
    </row>
    <row r="255" spans="1:67" x14ac:dyDescent="0.35">
      <c r="A255" s="1">
        <v>44201</v>
      </c>
      <c r="B255" s="2">
        <v>130.99285686375401</v>
      </c>
      <c r="C255" s="2">
        <v>218.382870194715</v>
      </c>
      <c r="D255" s="2">
        <v>161.20331744172</v>
      </c>
      <c r="E255" s="2">
        <v>86.848388563596501</v>
      </c>
      <c r="F255" s="2">
        <v>227.83172981472899</v>
      </c>
      <c r="G255" s="2">
        <v>245.38945343508601</v>
      </c>
      <c r="H255" s="2">
        <v>134.37716945907201</v>
      </c>
      <c r="I255" s="2">
        <v>86.936979077317005</v>
      </c>
      <c r="J255" s="2">
        <v>344.73348857071102</v>
      </c>
      <c r="K255" s="2">
        <v>125.39025325985899</v>
      </c>
      <c r="L255" s="2">
        <v>427.53847315906597</v>
      </c>
      <c r="M255" s="2">
        <v>215.01500254534301</v>
      </c>
      <c r="N255" s="2">
        <v>30.200660950478898</v>
      </c>
      <c r="O255" s="2">
        <v>266.22865798253099</v>
      </c>
      <c r="P255" s="2">
        <v>348.237948458679</v>
      </c>
      <c r="Q255" s="2">
        <v>77.481474876891696</v>
      </c>
      <c r="R255" s="2">
        <v>106.52044347413801</v>
      </c>
      <c r="S255" s="2">
        <v>166.352238146969</v>
      </c>
      <c r="T255" s="2">
        <v>161.68763624119401</v>
      </c>
      <c r="U255" s="2">
        <v>183.34348656949999</v>
      </c>
      <c r="X255" s="3">
        <v>44201</v>
      </c>
      <c r="Y255">
        <v>130.80171580000001</v>
      </c>
      <c r="Z255">
        <v>217.95596449999999</v>
      </c>
      <c r="AA255">
        <v>160.74506220000001</v>
      </c>
      <c r="AB255">
        <v>86.966371719999998</v>
      </c>
      <c r="AC255">
        <v>227.69395059999999</v>
      </c>
      <c r="AD255">
        <v>244.66448270000001</v>
      </c>
      <c r="AE255">
        <v>133.72364229999999</v>
      </c>
      <c r="AF255">
        <v>87.046724080000004</v>
      </c>
      <c r="AG255">
        <v>345.46277659999998</v>
      </c>
      <c r="AH255">
        <v>125.60989069999999</v>
      </c>
      <c r="AI255">
        <v>428.06795269999998</v>
      </c>
      <c r="AJ255">
        <v>214.6307736</v>
      </c>
      <c r="AK255">
        <v>30.234278710000002</v>
      </c>
      <c r="AL255">
        <v>265.77981599999998</v>
      </c>
      <c r="AM255">
        <v>348.217444</v>
      </c>
      <c r="AN255">
        <v>77.398338280000004</v>
      </c>
      <c r="AO255">
        <v>106.3177422</v>
      </c>
      <c r="AP255">
        <v>166.3109149</v>
      </c>
      <c r="AQ255">
        <v>161.7146367</v>
      </c>
      <c r="AR255">
        <v>183.45974630000001</v>
      </c>
      <c r="AT255" s="1"/>
      <c r="AU255" s="1">
        <v>44195</v>
      </c>
      <c r="AV255" s="2">
        <v>133.720001</v>
      </c>
      <c r="AW255" s="2">
        <v>221.679993</v>
      </c>
      <c r="AX255" s="2">
        <v>164.292496</v>
      </c>
      <c r="AY255" s="2">
        <v>86.8125</v>
      </c>
      <c r="AZ255" s="2">
        <v>229.64999399999999</v>
      </c>
      <c r="BA255" s="2">
        <v>231.59333799999999</v>
      </c>
      <c r="BB255" s="2">
        <v>131.457504</v>
      </c>
      <c r="BC255" s="2">
        <v>86.975998000000004</v>
      </c>
      <c r="BD255" s="2">
        <v>344.98998999999998</v>
      </c>
      <c r="BE255" s="2">
        <v>125.360001</v>
      </c>
      <c r="BF255" s="2">
        <v>434.82998700000002</v>
      </c>
      <c r="BG255" s="2">
        <v>218.36000100000001</v>
      </c>
      <c r="BH255" s="2">
        <v>29.98</v>
      </c>
      <c r="BI255" s="2">
        <v>265.26001000000002</v>
      </c>
      <c r="BJ255" s="2">
        <v>355.54998799999998</v>
      </c>
      <c r="BK255" s="2">
        <v>76.898857000000007</v>
      </c>
      <c r="BL255" s="2">
        <v>105.269997</v>
      </c>
      <c r="BM255" s="2">
        <v>167.009995</v>
      </c>
      <c r="BN255" s="2">
        <v>166.229996</v>
      </c>
      <c r="BO255" s="2">
        <v>180.03999300000001</v>
      </c>
    </row>
    <row r="256" spans="1:67" x14ac:dyDescent="0.35">
      <c r="A256" s="1">
        <v>44202</v>
      </c>
      <c r="B256" s="2">
        <v>126.34576172364</v>
      </c>
      <c r="C256" s="2">
        <v>213.13370874744299</v>
      </c>
      <c r="D256" s="2">
        <v>157.53259549174001</v>
      </c>
      <c r="E256" s="2">
        <v>86.338905035574797</v>
      </c>
      <c r="F256" s="2">
        <v>229.82276090238</v>
      </c>
      <c r="G256" s="2">
        <v>252.28271396760999</v>
      </c>
      <c r="H256" s="2">
        <v>126.92798992407</v>
      </c>
      <c r="I256" s="2">
        <v>86.938928490416103</v>
      </c>
      <c r="J256" s="2">
        <v>357.76724035962297</v>
      </c>
      <c r="K256" s="2">
        <v>131.08365014664099</v>
      </c>
      <c r="L256" s="2">
        <v>426.01612029276498</v>
      </c>
      <c r="M256" s="2">
        <v>213.01293123073799</v>
      </c>
      <c r="N256" s="2">
        <v>32.101283627509702</v>
      </c>
      <c r="O256" s="2">
        <v>268.01173640731298</v>
      </c>
      <c r="P256" s="2">
        <v>347.86291674515599</v>
      </c>
      <c r="Q256" s="2">
        <v>78.378483693305</v>
      </c>
      <c r="R256" s="2">
        <v>105.339109585439</v>
      </c>
      <c r="S256" s="2">
        <v>164.451482898525</v>
      </c>
      <c r="T256" s="2">
        <v>160.188700362801</v>
      </c>
      <c r="U256" s="2">
        <v>193.84624772036801</v>
      </c>
      <c r="X256" s="3">
        <v>44202</v>
      </c>
      <c r="Y256">
        <v>128.1111885</v>
      </c>
      <c r="Z256">
        <v>213.64105509999999</v>
      </c>
      <c r="AA256">
        <v>157.83518849999999</v>
      </c>
      <c r="AB256">
        <v>86.157285459999997</v>
      </c>
      <c r="AC256">
        <v>229.8408264</v>
      </c>
      <c r="AD256">
        <v>248.6099566</v>
      </c>
      <c r="AE256">
        <v>128.19962860000001</v>
      </c>
      <c r="AF256">
        <v>86.722408160000001</v>
      </c>
      <c r="AG256">
        <v>354.61678519999998</v>
      </c>
      <c r="AH256">
        <v>129.5362834</v>
      </c>
      <c r="AI256">
        <v>426.0640803</v>
      </c>
      <c r="AJ256">
        <v>212.6567014</v>
      </c>
      <c r="AK256">
        <v>31.555023349999999</v>
      </c>
      <c r="AL256">
        <v>267.44070549999998</v>
      </c>
      <c r="AM256">
        <v>347.50751869999999</v>
      </c>
      <c r="AN256">
        <v>78.383306489999995</v>
      </c>
      <c r="AO256">
        <v>105.4997948</v>
      </c>
      <c r="AP256">
        <v>164.5501045</v>
      </c>
      <c r="AQ256">
        <v>160.97679360000001</v>
      </c>
      <c r="AR256">
        <v>191.48158069999999</v>
      </c>
      <c r="AT256" s="1"/>
      <c r="AU256" s="1">
        <v>44196</v>
      </c>
      <c r="AV256" s="2">
        <v>132.69000199999999</v>
      </c>
      <c r="AW256" s="2">
        <v>222.41999799999999</v>
      </c>
      <c r="AX256" s="2">
        <v>162.846497</v>
      </c>
      <c r="AY256" s="2">
        <v>87.632003999999995</v>
      </c>
      <c r="AZ256" s="2">
        <v>231.86999499999999</v>
      </c>
      <c r="BA256" s="2">
        <v>235.22332800000001</v>
      </c>
      <c r="BB256" s="2">
        <v>130.550003</v>
      </c>
      <c r="BC256" s="2">
        <v>87.594002000000003</v>
      </c>
      <c r="BD256" s="2">
        <v>350.67999300000002</v>
      </c>
      <c r="BE256" s="2">
        <v>127.07</v>
      </c>
      <c r="BF256" s="2">
        <v>437.85000600000001</v>
      </c>
      <c r="BG256" s="2">
        <v>218.729996</v>
      </c>
      <c r="BH256" s="2">
        <v>30.309999000000001</v>
      </c>
      <c r="BI256" s="2">
        <v>265.61999500000002</v>
      </c>
      <c r="BJ256" s="2">
        <v>356.94000199999999</v>
      </c>
      <c r="BK256" s="2">
        <v>78.053436000000005</v>
      </c>
      <c r="BL256" s="2">
        <v>107.150002</v>
      </c>
      <c r="BM256" s="2">
        <v>168.83999600000001</v>
      </c>
      <c r="BN256" s="2">
        <v>168.39999399999999</v>
      </c>
      <c r="BO256" s="2">
        <v>182.020004</v>
      </c>
    </row>
    <row r="257" spans="1:67" x14ac:dyDescent="0.35">
      <c r="A257" s="1">
        <v>44203</v>
      </c>
      <c r="B257" s="2">
        <v>131.37122477698</v>
      </c>
      <c r="C257" s="2">
        <v>218.32615159729201</v>
      </c>
      <c r="D257" s="2">
        <v>158.30609680349201</v>
      </c>
      <c r="E257" s="2">
        <v>88.402930779861094</v>
      </c>
      <c r="F257" s="2">
        <v>232.994776345601</v>
      </c>
      <c r="G257" s="2">
        <v>272.32231393426599</v>
      </c>
      <c r="H257" s="2">
        <v>133.08967810155201</v>
      </c>
      <c r="I257" s="2">
        <v>89.033231939523603</v>
      </c>
      <c r="J257" s="2">
        <v>366.81257628028999</v>
      </c>
      <c r="K257" s="2">
        <v>135.76146439382401</v>
      </c>
      <c r="L257" s="2">
        <v>441.444025544922</v>
      </c>
      <c r="M257" s="2">
        <v>213.87114187588699</v>
      </c>
      <c r="N257" s="2">
        <v>32.9486535447123</v>
      </c>
      <c r="O257" s="2">
        <v>267.03108063322401</v>
      </c>
      <c r="P257" s="2">
        <v>349.92458760195598</v>
      </c>
      <c r="Q257" s="2">
        <v>80.324657579005802</v>
      </c>
      <c r="R257" s="2">
        <v>106.359945206674</v>
      </c>
      <c r="S257" s="2">
        <v>165.89194333792699</v>
      </c>
      <c r="T257" s="2">
        <v>159.10770039148099</v>
      </c>
      <c r="U257" s="2">
        <v>194.77728416139601</v>
      </c>
      <c r="X257" s="3">
        <v>44203</v>
      </c>
      <c r="Y257">
        <v>129.98264230000001</v>
      </c>
      <c r="Z257">
        <v>217.20412970000001</v>
      </c>
      <c r="AA257">
        <v>157.9721931</v>
      </c>
      <c r="AB257">
        <v>88.454914799999997</v>
      </c>
      <c r="AC257">
        <v>232.48818320000001</v>
      </c>
      <c r="AD257">
        <v>255.794454</v>
      </c>
      <c r="AE257">
        <v>131.6860623</v>
      </c>
      <c r="AF257">
        <v>89.341488920000003</v>
      </c>
      <c r="AG257">
        <v>363.75667299999998</v>
      </c>
      <c r="AH257">
        <v>134.9854723</v>
      </c>
      <c r="AI257">
        <v>441.13244150000003</v>
      </c>
      <c r="AJ257">
        <v>213.573183</v>
      </c>
      <c r="AK257">
        <v>32.75431304</v>
      </c>
      <c r="AL257">
        <v>266.49870670000001</v>
      </c>
      <c r="AM257">
        <v>349.43433640000001</v>
      </c>
      <c r="AN257">
        <v>79.840369019999997</v>
      </c>
      <c r="AO257">
        <v>106.51436870000001</v>
      </c>
      <c r="AP257">
        <v>165.75015400000001</v>
      </c>
      <c r="AQ257">
        <v>159.16992690000001</v>
      </c>
      <c r="AR257">
        <v>194.32495399999999</v>
      </c>
      <c r="AT257" s="1"/>
      <c r="AU257" s="1">
        <v>44200</v>
      </c>
      <c r="AV257" s="2">
        <v>129.41000399999999</v>
      </c>
      <c r="AW257" s="2">
        <v>217.69000199999999</v>
      </c>
      <c r="AX257" s="2">
        <v>159.33149700000001</v>
      </c>
      <c r="AY257" s="2">
        <v>86.306503000000006</v>
      </c>
      <c r="AZ257" s="2">
        <v>228.449997</v>
      </c>
      <c r="BA257" s="2">
        <v>243.25666799999999</v>
      </c>
      <c r="BB257" s="2">
        <v>131.134995</v>
      </c>
      <c r="BC257" s="2">
        <v>86.412002999999999</v>
      </c>
      <c r="BD257" s="2">
        <v>349.5</v>
      </c>
      <c r="BE257" s="2">
        <v>125.870003</v>
      </c>
      <c r="BF257" s="2">
        <v>425.22000100000002</v>
      </c>
      <c r="BG257" s="2">
        <v>217.759995</v>
      </c>
      <c r="BH257" s="2">
        <v>30.030000999999999</v>
      </c>
      <c r="BI257" s="2">
        <v>263.92001299999998</v>
      </c>
      <c r="BJ257" s="2">
        <v>351.48998999999998</v>
      </c>
      <c r="BK257" s="2">
        <v>77.251907000000003</v>
      </c>
      <c r="BL257" s="2">
        <v>105.410004</v>
      </c>
      <c r="BM257" s="2">
        <v>165.5</v>
      </c>
      <c r="BN257" s="2">
        <v>163.800003</v>
      </c>
      <c r="BO257" s="2">
        <v>182.14999399999999</v>
      </c>
    </row>
    <row r="258" spans="1:67" x14ac:dyDescent="0.35">
      <c r="A258" s="1">
        <v>44204</v>
      </c>
      <c r="B258" s="2">
        <v>132.31240355768099</v>
      </c>
      <c r="C258" s="2">
        <v>219.79977419643399</v>
      </c>
      <c r="D258" s="2">
        <v>159.391209887202</v>
      </c>
      <c r="E258" s="2">
        <v>89.698876834338193</v>
      </c>
      <c r="F258" s="2">
        <v>234.138728202789</v>
      </c>
      <c r="G258" s="2">
        <v>294.43107106397099</v>
      </c>
      <c r="H258" s="2">
        <v>133.23292919600101</v>
      </c>
      <c r="I258" s="2">
        <v>90.2297813188584</v>
      </c>
      <c r="J258" s="2">
        <v>362.68788660404698</v>
      </c>
      <c r="K258" s="2">
        <v>136.53780723743901</v>
      </c>
      <c r="L258" s="2">
        <v>447.04295685649402</v>
      </c>
      <c r="M258" s="2">
        <v>215.48163027490301</v>
      </c>
      <c r="N258" s="2">
        <v>32.620484379269897</v>
      </c>
      <c r="O258" s="2">
        <v>268.87318091271197</v>
      </c>
      <c r="P258" s="2">
        <v>353.71592892734702</v>
      </c>
      <c r="Q258" s="2">
        <v>79.070958031894094</v>
      </c>
      <c r="R258" s="2">
        <v>106.952482015919</v>
      </c>
      <c r="S258" s="2">
        <v>166.27640816234</v>
      </c>
      <c r="T258" s="2">
        <v>158.52171992381301</v>
      </c>
      <c r="U258" s="2">
        <v>194.095523890918</v>
      </c>
      <c r="X258" s="3">
        <v>44204</v>
      </c>
      <c r="Y258">
        <v>131.90103149999999</v>
      </c>
      <c r="Z258">
        <v>219.58532360000001</v>
      </c>
      <c r="AA258">
        <v>159.00766759999999</v>
      </c>
      <c r="AB258">
        <v>89.756299479999996</v>
      </c>
      <c r="AC258">
        <v>234.03938930000001</v>
      </c>
      <c r="AD258">
        <v>275.81715050000003</v>
      </c>
      <c r="AE258">
        <v>132.7429143</v>
      </c>
      <c r="AF258">
        <v>90.303550819999998</v>
      </c>
      <c r="AG258">
        <v>363.66245179999999</v>
      </c>
      <c r="AH258">
        <v>136.01278060000001</v>
      </c>
      <c r="AI258">
        <v>445.74861379999999</v>
      </c>
      <c r="AJ258">
        <v>215.0527763</v>
      </c>
      <c r="AK258">
        <v>32.563310270000002</v>
      </c>
      <c r="AL258">
        <v>268.64576119999998</v>
      </c>
      <c r="AM258">
        <v>353.27149600000001</v>
      </c>
      <c r="AN258">
        <v>79.388465339999996</v>
      </c>
      <c r="AO258">
        <v>107.2621415</v>
      </c>
      <c r="AP258">
        <v>166.40209709999999</v>
      </c>
      <c r="AQ258">
        <v>158.36296899999999</v>
      </c>
      <c r="AR258">
        <v>194.2931471</v>
      </c>
      <c r="AT258" s="1"/>
      <c r="AU258" s="1">
        <v>44201</v>
      </c>
      <c r="AV258" s="2">
        <v>131.009995</v>
      </c>
      <c r="AW258" s="2">
        <v>217.89999399999999</v>
      </c>
      <c r="AX258" s="2">
        <v>160.92550700000001</v>
      </c>
      <c r="AY258" s="2">
        <v>87.002502000000007</v>
      </c>
      <c r="AZ258" s="2">
        <v>227.470001</v>
      </c>
      <c r="BA258" s="2">
        <v>245.03666699999999</v>
      </c>
      <c r="BB258" s="2">
        <v>134.04750100000001</v>
      </c>
      <c r="BC258" s="2">
        <v>87.045997999999997</v>
      </c>
      <c r="BD258" s="2">
        <v>344.79998799999998</v>
      </c>
      <c r="BE258" s="2">
        <v>125.650002</v>
      </c>
      <c r="BF258" s="2">
        <v>428.10000600000001</v>
      </c>
      <c r="BG258" s="2">
        <v>214.509995</v>
      </c>
      <c r="BH258" s="2">
        <v>30.26</v>
      </c>
      <c r="BI258" s="2">
        <v>266.04998799999998</v>
      </c>
      <c r="BJ258" s="2">
        <v>347.42001299999998</v>
      </c>
      <c r="BK258" s="2">
        <v>77.385497999999998</v>
      </c>
      <c r="BL258" s="2">
        <v>106.5</v>
      </c>
      <c r="BM258" s="2">
        <v>166.320007</v>
      </c>
      <c r="BN258" s="2">
        <v>161.520004</v>
      </c>
      <c r="BO258" s="2">
        <v>183.63999899999999</v>
      </c>
    </row>
    <row r="259" spans="1:67" x14ac:dyDescent="0.35">
      <c r="A259" s="1">
        <v>44207</v>
      </c>
      <c r="B259" s="2">
        <v>128.97025031941001</v>
      </c>
      <c r="C259" s="2">
        <v>218.627771803862</v>
      </c>
      <c r="D259" s="2">
        <v>156.15855317004801</v>
      </c>
      <c r="E259" s="2">
        <v>88.194914898681404</v>
      </c>
      <c r="F259" s="2">
        <v>234.13143123843599</v>
      </c>
      <c r="G259" s="2">
        <v>270.869572976087</v>
      </c>
      <c r="H259" s="2">
        <v>136.25763382854899</v>
      </c>
      <c r="I259" s="2">
        <v>88.661179238917796</v>
      </c>
      <c r="J259" s="2">
        <v>360.20352844968198</v>
      </c>
      <c r="K259" s="2">
        <v>137.144219675405</v>
      </c>
      <c r="L259" s="2">
        <v>445.671019644132</v>
      </c>
      <c r="M259" s="2">
        <v>213.54654696048601</v>
      </c>
      <c r="N259" s="2">
        <v>32.8886039937844</v>
      </c>
      <c r="O259" s="2">
        <v>272.10606720824001</v>
      </c>
      <c r="P259" s="2">
        <v>349.24781545340301</v>
      </c>
      <c r="Q259" s="2">
        <v>81.171329378847105</v>
      </c>
      <c r="R259" s="2">
        <v>109.145436309941</v>
      </c>
      <c r="S259" s="2">
        <v>185.043100142204</v>
      </c>
      <c r="T259" s="2">
        <v>161.55214014877001</v>
      </c>
      <c r="U259" s="2">
        <v>193.30707348945</v>
      </c>
      <c r="X259" s="3">
        <v>44207</v>
      </c>
      <c r="Y259">
        <v>129.8865303</v>
      </c>
      <c r="Z259">
        <v>217.4587166</v>
      </c>
      <c r="AA259">
        <v>156.43734599999999</v>
      </c>
      <c r="AB259">
        <v>87.956056360000005</v>
      </c>
      <c r="AC259">
        <v>233.58209969999999</v>
      </c>
      <c r="AD259">
        <v>290.85301029999999</v>
      </c>
      <c r="AE259">
        <v>135.7960592</v>
      </c>
      <c r="AF259">
        <v>88.425178369999998</v>
      </c>
      <c r="AG259">
        <v>361.26882139999998</v>
      </c>
      <c r="AH259">
        <v>137.94841550000001</v>
      </c>
      <c r="AI259">
        <v>445.95405950000003</v>
      </c>
      <c r="AJ259">
        <v>212.95340949999999</v>
      </c>
      <c r="AK259">
        <v>32.99804116</v>
      </c>
      <c r="AL259">
        <v>270.95762819999999</v>
      </c>
      <c r="AM259">
        <v>349.28320919999999</v>
      </c>
      <c r="AN259">
        <v>80.685906349999996</v>
      </c>
      <c r="AO259">
        <v>108.7493825</v>
      </c>
      <c r="AP259">
        <v>172.1764632</v>
      </c>
      <c r="AQ259">
        <v>161.4456146</v>
      </c>
      <c r="AR259">
        <v>193.9856886</v>
      </c>
      <c r="AT259" s="1"/>
      <c r="AU259" s="1">
        <v>44202</v>
      </c>
      <c r="AV259" s="2">
        <v>126.599998</v>
      </c>
      <c r="AW259" s="2">
        <v>212.25</v>
      </c>
      <c r="AX259" s="2">
        <v>156.919006</v>
      </c>
      <c r="AY259" s="2">
        <v>86.143996999999999</v>
      </c>
      <c r="AZ259" s="2">
        <v>230.270004</v>
      </c>
      <c r="BA259" s="2">
        <v>251.99333200000001</v>
      </c>
      <c r="BB259" s="2">
        <v>126.144997</v>
      </c>
      <c r="BC259" s="2">
        <v>86.764503000000005</v>
      </c>
      <c r="BD259" s="2">
        <v>359.26998900000001</v>
      </c>
      <c r="BE259" s="2">
        <v>131.550003</v>
      </c>
      <c r="BF259" s="2">
        <v>425.459991</v>
      </c>
      <c r="BG259" s="2">
        <v>212.61999499999999</v>
      </c>
      <c r="BH259" s="2">
        <v>32.150002000000001</v>
      </c>
      <c r="BI259" s="2">
        <v>267.57000699999998</v>
      </c>
      <c r="BJ259" s="2">
        <v>347.54998799999998</v>
      </c>
      <c r="BK259" s="2">
        <v>78.606872999999993</v>
      </c>
      <c r="BL259" s="2">
        <v>105.58000199999999</v>
      </c>
      <c r="BM259" s="2">
        <v>164.320007</v>
      </c>
      <c r="BN259" s="2">
        <v>161.03999300000001</v>
      </c>
      <c r="BO259" s="2">
        <v>193.86000100000001</v>
      </c>
    </row>
    <row r="260" spans="1:67" x14ac:dyDescent="0.35">
      <c r="A260" s="1">
        <v>44208</v>
      </c>
      <c r="B260" s="2">
        <v>129.23686589812399</v>
      </c>
      <c r="C260" s="2">
        <v>214.77281825738399</v>
      </c>
      <c r="D260" s="2">
        <v>156.315252518737</v>
      </c>
      <c r="E260" s="2">
        <v>86.617164620355396</v>
      </c>
      <c r="F260" s="2">
        <v>232.43924924430499</v>
      </c>
      <c r="G260" s="2">
        <v>285.75851083545899</v>
      </c>
      <c r="H260" s="2">
        <v>135.472588382184</v>
      </c>
      <c r="I260" s="2">
        <v>87.123436947684397</v>
      </c>
      <c r="J260" s="2">
        <v>357.20361161833199</v>
      </c>
      <c r="K260" s="2">
        <v>140.01537147096701</v>
      </c>
      <c r="L260" s="2">
        <v>448.04549987449099</v>
      </c>
      <c r="M260" s="2">
        <v>209.71364388531799</v>
      </c>
      <c r="N260" s="2">
        <v>33.626928477293099</v>
      </c>
      <c r="O260" s="2">
        <v>276.19557773732902</v>
      </c>
      <c r="P260" s="2">
        <v>343.872195703285</v>
      </c>
      <c r="Q260" s="2">
        <v>79.275112237981901</v>
      </c>
      <c r="R260" s="2">
        <v>109.210238547304</v>
      </c>
      <c r="S260" s="2">
        <v>179.165137309269</v>
      </c>
      <c r="T260" s="2">
        <v>163.96386632942</v>
      </c>
      <c r="U260" s="2">
        <v>197.246198560511</v>
      </c>
      <c r="X260" s="3">
        <v>44208</v>
      </c>
      <c r="Y260">
        <v>128.83337879999999</v>
      </c>
      <c r="Z260">
        <v>214.8940025</v>
      </c>
      <c r="AA260">
        <v>156.0151152</v>
      </c>
      <c r="AB260">
        <v>86.888314489999999</v>
      </c>
      <c r="AC260">
        <v>233.11969339999999</v>
      </c>
      <c r="AD260">
        <v>274.16044090000003</v>
      </c>
      <c r="AE260">
        <v>134.8550085</v>
      </c>
      <c r="AF260">
        <v>87.350451530000001</v>
      </c>
      <c r="AG260">
        <v>358.05959039999999</v>
      </c>
      <c r="AH260">
        <v>140.11014030000001</v>
      </c>
      <c r="AI260">
        <v>449.11873059999999</v>
      </c>
      <c r="AJ260">
        <v>209.08485099999999</v>
      </c>
      <c r="AK260">
        <v>33.579122820000002</v>
      </c>
      <c r="AL260">
        <v>275.54671029999997</v>
      </c>
      <c r="AM260">
        <v>343.91802189999999</v>
      </c>
      <c r="AN260">
        <v>79.621135170000002</v>
      </c>
      <c r="AO260">
        <v>109.71936359999999</v>
      </c>
      <c r="AP260">
        <v>180.1782814</v>
      </c>
      <c r="AQ260">
        <v>163.62888219999999</v>
      </c>
      <c r="AR260">
        <v>196.85818190000001</v>
      </c>
      <c r="AT260" s="1"/>
      <c r="AU260" s="1">
        <v>44203</v>
      </c>
      <c r="AV260" s="2">
        <v>130.91999799999999</v>
      </c>
      <c r="AW260" s="2">
        <v>218.28999300000001</v>
      </c>
      <c r="AX260" s="2">
        <v>158.108002</v>
      </c>
      <c r="AY260" s="2">
        <v>88.717003000000005</v>
      </c>
      <c r="AZ260" s="2">
        <v>232.88000500000001</v>
      </c>
      <c r="BA260" s="2">
        <v>272.01333599999998</v>
      </c>
      <c r="BB260" s="2">
        <v>133.44000199999999</v>
      </c>
      <c r="BC260" s="2">
        <v>89.362503000000004</v>
      </c>
      <c r="BD260" s="2">
        <v>365.02999899999998</v>
      </c>
      <c r="BE260" s="2">
        <v>135.86999499999999</v>
      </c>
      <c r="BF260" s="2">
        <v>443.39001500000001</v>
      </c>
      <c r="BG260" s="2">
        <v>213.80999800000001</v>
      </c>
      <c r="BH260" s="2">
        <v>32.860000999999997</v>
      </c>
      <c r="BI260" s="2">
        <v>266.26001000000002</v>
      </c>
      <c r="BJ260" s="2">
        <v>349.85998499999999</v>
      </c>
      <c r="BK260" s="2">
        <v>80.171752999999995</v>
      </c>
      <c r="BL260" s="2">
        <v>106.709999</v>
      </c>
      <c r="BM260" s="2">
        <v>165.83000200000001</v>
      </c>
      <c r="BN260" s="2">
        <v>159</v>
      </c>
      <c r="BO260" s="2">
        <v>194.229996</v>
      </c>
    </row>
    <row r="261" spans="1:67" x14ac:dyDescent="0.35">
      <c r="A261" s="1">
        <v>44209</v>
      </c>
      <c r="B261" s="2">
        <v>131.56028850856001</v>
      </c>
      <c r="C261" s="2">
        <v>217.224716121623</v>
      </c>
      <c r="D261" s="2">
        <v>158.41919048832699</v>
      </c>
      <c r="E261" s="2">
        <v>87.532973379163806</v>
      </c>
      <c r="F261" s="2">
        <v>234.253451002834</v>
      </c>
      <c r="G261" s="2">
        <v>286.62195535907</v>
      </c>
      <c r="H261" s="2">
        <v>136.306197139012</v>
      </c>
      <c r="I261" s="2">
        <v>87.821181057068003</v>
      </c>
      <c r="J261" s="2">
        <v>353.94953141484501</v>
      </c>
      <c r="K261" s="2">
        <v>140.46207090688199</v>
      </c>
      <c r="L261" s="2">
        <v>452.26667124684298</v>
      </c>
      <c r="M261" s="2">
        <v>209.58338389140201</v>
      </c>
      <c r="N261" s="2">
        <v>33.553960950556302</v>
      </c>
      <c r="O261" s="2">
        <v>274.96487624839801</v>
      </c>
      <c r="P261" s="2">
        <v>346.22414618677402</v>
      </c>
      <c r="Q261" s="2">
        <v>78.677132084389598</v>
      </c>
      <c r="R261" s="2">
        <v>112.228775133623</v>
      </c>
      <c r="S261" s="2">
        <v>184.60755893251701</v>
      </c>
      <c r="T261" s="2">
        <v>163.55449144096301</v>
      </c>
      <c r="U261" s="2">
        <v>196.06132370802601</v>
      </c>
      <c r="X261" s="3">
        <v>44209</v>
      </c>
      <c r="Y261">
        <v>130.62593240000001</v>
      </c>
      <c r="Z261">
        <v>216.28683079999999</v>
      </c>
      <c r="AA261">
        <v>157.96974399999999</v>
      </c>
      <c r="AB261">
        <v>87.387777389999997</v>
      </c>
      <c r="AC261">
        <v>234.40067769999999</v>
      </c>
      <c r="AD261">
        <v>284.4529058</v>
      </c>
      <c r="AE261">
        <v>135.42276240000001</v>
      </c>
      <c r="AF261">
        <v>87.790990410000006</v>
      </c>
      <c r="AG261">
        <v>355.48394669999999</v>
      </c>
      <c r="AH261">
        <v>140.33650180000001</v>
      </c>
      <c r="AI261">
        <v>451.37419790000001</v>
      </c>
      <c r="AJ261">
        <v>209.35645729999999</v>
      </c>
      <c r="AK261">
        <v>33.471629749999998</v>
      </c>
      <c r="AL261">
        <v>274.54348160000001</v>
      </c>
      <c r="AM261">
        <v>345.78240169999998</v>
      </c>
      <c r="AN261">
        <v>78.65119172</v>
      </c>
      <c r="AO261">
        <v>111.99014529999999</v>
      </c>
      <c r="AP261">
        <v>183.55070799999999</v>
      </c>
      <c r="AQ261">
        <v>163.10553880000001</v>
      </c>
      <c r="AR261">
        <v>196.2298394</v>
      </c>
      <c r="AT261" s="1"/>
      <c r="AU261" s="1">
        <v>44204</v>
      </c>
      <c r="AV261" s="2">
        <v>132.050003</v>
      </c>
      <c r="AW261" s="2">
        <v>219.61999499999999</v>
      </c>
      <c r="AX261" s="2">
        <v>159.134995</v>
      </c>
      <c r="AY261" s="2">
        <v>89.891502000000003</v>
      </c>
      <c r="AZ261" s="2">
        <v>234.029999</v>
      </c>
      <c r="BA261" s="2">
        <v>293.33999599999999</v>
      </c>
      <c r="BB261" s="2">
        <v>132.76750200000001</v>
      </c>
      <c r="BC261" s="2">
        <v>90.360496999999995</v>
      </c>
      <c r="BD261" s="2">
        <v>363.39001500000001</v>
      </c>
      <c r="BE261" s="2">
        <v>136.020004</v>
      </c>
      <c r="BF261" s="2">
        <v>445.64001500000001</v>
      </c>
      <c r="BG261" s="2">
        <v>215.449997</v>
      </c>
      <c r="BH261" s="2">
        <v>32.529998999999997</v>
      </c>
      <c r="BI261" s="2">
        <v>269.08999599999999</v>
      </c>
      <c r="BJ261" s="2">
        <v>353.85000600000001</v>
      </c>
      <c r="BK261" s="2">
        <v>79.227097000000001</v>
      </c>
      <c r="BL261" s="2">
        <v>107.269997</v>
      </c>
      <c r="BM261" s="2">
        <v>166.41000399999999</v>
      </c>
      <c r="BN261" s="2">
        <v>158.38999899999999</v>
      </c>
      <c r="BO261" s="2">
        <v>194.259995</v>
      </c>
    </row>
    <row r="262" spans="1:67" x14ac:dyDescent="0.35">
      <c r="A262" s="1">
        <v>44210</v>
      </c>
      <c r="B262" s="2">
        <v>128.04715074057901</v>
      </c>
      <c r="C262" s="2">
        <v>213.084821479168</v>
      </c>
      <c r="D262" s="2">
        <v>156.71672681619501</v>
      </c>
      <c r="E262" s="2">
        <v>86.303564433444294</v>
      </c>
      <c r="F262" s="2">
        <v>235.37237256255801</v>
      </c>
      <c r="G262" s="2">
        <v>284.00842036417902</v>
      </c>
      <c r="H262" s="2">
        <v>131.530719784236</v>
      </c>
      <c r="I262" s="2">
        <v>86.689346297640498</v>
      </c>
      <c r="J262" s="2">
        <v>351.28383788961099</v>
      </c>
      <c r="K262" s="2">
        <v>141.11647153185999</v>
      </c>
      <c r="L262" s="2">
        <v>450.29590294513099</v>
      </c>
      <c r="M262" s="2">
        <v>203.504668923678</v>
      </c>
      <c r="N262" s="2">
        <v>34.129397009896003</v>
      </c>
      <c r="O262" s="2">
        <v>268.82781314732301</v>
      </c>
      <c r="P262" s="2">
        <v>329.61475196501698</v>
      </c>
      <c r="Q262" s="2">
        <v>78.281267588878606</v>
      </c>
      <c r="R262" s="2">
        <v>111.48382044720501</v>
      </c>
      <c r="S262" s="2">
        <v>186.14891660993899</v>
      </c>
      <c r="T262" s="2">
        <v>163.04143941454299</v>
      </c>
      <c r="U262" s="2">
        <v>197.40071423828201</v>
      </c>
      <c r="X262" s="3">
        <v>44210</v>
      </c>
      <c r="Y262">
        <v>129.46548870000001</v>
      </c>
      <c r="Z262">
        <v>213.08938989999999</v>
      </c>
      <c r="AA262">
        <v>156.73272850000001</v>
      </c>
      <c r="AB262">
        <v>86.556552060000001</v>
      </c>
      <c r="AC262">
        <v>235.17057410000001</v>
      </c>
      <c r="AD262">
        <v>282.72110509999999</v>
      </c>
      <c r="AE262">
        <v>132.1967033</v>
      </c>
      <c r="AF262">
        <v>87.023365310000003</v>
      </c>
      <c r="AG262">
        <v>351.21573289999998</v>
      </c>
      <c r="AH262">
        <v>141.1961345</v>
      </c>
      <c r="AI262">
        <v>452.30113590000002</v>
      </c>
      <c r="AJ262">
        <v>203.02523160000001</v>
      </c>
      <c r="AK262">
        <v>33.919441849999998</v>
      </c>
      <c r="AL262">
        <v>269.64535039999998</v>
      </c>
      <c r="AM262">
        <v>336.87113549999998</v>
      </c>
      <c r="AN262">
        <v>78.344633009999995</v>
      </c>
      <c r="AO262">
        <v>111.5518551</v>
      </c>
      <c r="AP262">
        <v>186.64391459999999</v>
      </c>
      <c r="AQ262">
        <v>163.5199404</v>
      </c>
      <c r="AR262">
        <v>197.2148612</v>
      </c>
      <c r="AT262" s="1"/>
      <c r="AU262" s="1">
        <v>44207</v>
      </c>
      <c r="AV262" s="2">
        <v>128.979996</v>
      </c>
      <c r="AW262" s="2">
        <v>217.490005</v>
      </c>
      <c r="AX262" s="2">
        <v>155.71049500000001</v>
      </c>
      <c r="AY262" s="2">
        <v>87.814498999999998</v>
      </c>
      <c r="AZ262" s="2">
        <v>233.429993</v>
      </c>
      <c r="BA262" s="2">
        <v>270.39666699999998</v>
      </c>
      <c r="BB262" s="2">
        <v>136.21499600000001</v>
      </c>
      <c r="BC262" s="2">
        <v>88.335999000000001</v>
      </c>
      <c r="BD262" s="2">
        <v>360.75</v>
      </c>
      <c r="BE262" s="2">
        <v>138.050003</v>
      </c>
      <c r="BF262" s="2">
        <v>445.76001000000002</v>
      </c>
      <c r="BG262" s="2">
        <v>212.88999899999999</v>
      </c>
      <c r="BH262" s="2">
        <v>33.07</v>
      </c>
      <c r="BI262" s="2">
        <v>271.23001099999999</v>
      </c>
      <c r="BJ262" s="2">
        <v>348.20001200000002</v>
      </c>
      <c r="BK262" s="2">
        <v>81.106872999999993</v>
      </c>
      <c r="BL262" s="2">
        <v>109.019997</v>
      </c>
      <c r="BM262" s="2">
        <v>185.94000199999999</v>
      </c>
      <c r="BN262" s="2">
        <v>161.86000100000001</v>
      </c>
      <c r="BO262" s="2">
        <v>193.86000100000001</v>
      </c>
    </row>
    <row r="263" spans="1:67" x14ac:dyDescent="0.35">
      <c r="A263" s="1">
        <v>44211</v>
      </c>
      <c r="B263" s="2">
        <v>127.930950960242</v>
      </c>
      <c r="C263" s="2">
        <v>213.42597214374399</v>
      </c>
      <c r="D263" s="2">
        <v>155.367957646706</v>
      </c>
      <c r="E263" s="2">
        <v>86.635230454950303</v>
      </c>
      <c r="F263" s="2">
        <v>234.13302436217899</v>
      </c>
      <c r="G263" s="2">
        <v>277.06947617409298</v>
      </c>
      <c r="H263" s="2">
        <v>129.868024799734</v>
      </c>
      <c r="I263" s="2">
        <v>87.138508492081897</v>
      </c>
      <c r="J263" s="2">
        <v>350.41776598052297</v>
      </c>
      <c r="K263" s="2">
        <v>138.73034252841001</v>
      </c>
      <c r="L263" s="2">
        <v>447.75863860025402</v>
      </c>
      <c r="M263" s="2">
        <v>202.02806211125201</v>
      </c>
      <c r="N263" s="2">
        <v>33.097279117371102</v>
      </c>
      <c r="O263" s="2">
        <v>274.837044447273</v>
      </c>
      <c r="P263" s="2">
        <v>323.893789102798</v>
      </c>
      <c r="Q263" s="2">
        <v>79.706845382447099</v>
      </c>
      <c r="R263" s="2">
        <v>110.78259897384601</v>
      </c>
      <c r="S263" s="2">
        <v>191.319285003186</v>
      </c>
      <c r="T263" s="2">
        <v>158.73997954978</v>
      </c>
      <c r="U263" s="2">
        <v>194.04183560119699</v>
      </c>
      <c r="X263" s="3">
        <v>44211</v>
      </c>
      <c r="Y263">
        <v>127.6373226</v>
      </c>
      <c r="Z263">
        <v>212.57524280000001</v>
      </c>
      <c r="AA263">
        <v>155.3521183</v>
      </c>
      <c r="AB263">
        <v>86.294734550000001</v>
      </c>
      <c r="AC263">
        <v>233.7265171</v>
      </c>
      <c r="AD263">
        <v>279.26143769999999</v>
      </c>
      <c r="AE263">
        <v>128.80386440000001</v>
      </c>
      <c r="AF263">
        <v>86.768058460000006</v>
      </c>
      <c r="AG263">
        <v>351.29585550000002</v>
      </c>
      <c r="AH263">
        <v>138.89744400000001</v>
      </c>
      <c r="AI263">
        <v>447.70144370000003</v>
      </c>
      <c r="AJ263">
        <v>201.46592749999999</v>
      </c>
      <c r="AK263">
        <v>33.058249109999998</v>
      </c>
      <c r="AL263">
        <v>274.6080407</v>
      </c>
      <c r="AM263">
        <v>324.00385940000001</v>
      </c>
      <c r="AN263">
        <v>79.358151550000002</v>
      </c>
      <c r="AO263">
        <v>110.42783110000001</v>
      </c>
      <c r="AP263">
        <v>190.35761640000001</v>
      </c>
      <c r="AQ263">
        <v>159.29901369999999</v>
      </c>
      <c r="AR263">
        <v>195.2093026</v>
      </c>
      <c r="AT263" s="1"/>
      <c r="AU263" s="1">
        <v>44208</v>
      </c>
      <c r="AV263" s="2">
        <v>128.800003</v>
      </c>
      <c r="AW263" s="2">
        <v>214.929993</v>
      </c>
      <c r="AX263" s="2">
        <v>156.041504</v>
      </c>
      <c r="AY263" s="2">
        <v>86.871498000000003</v>
      </c>
      <c r="AZ263" s="2">
        <v>233.029999</v>
      </c>
      <c r="BA263" s="2">
        <v>283.14666699999998</v>
      </c>
      <c r="BB263" s="2">
        <v>134.84750399999999</v>
      </c>
      <c r="BC263" s="2">
        <v>87.327499000000003</v>
      </c>
      <c r="BD263" s="2">
        <v>357.36999500000002</v>
      </c>
      <c r="BE263" s="2">
        <v>140.220001</v>
      </c>
      <c r="BF263" s="2">
        <v>449.39001500000001</v>
      </c>
      <c r="BG263" s="2">
        <v>208.86000100000001</v>
      </c>
      <c r="BH263" s="2">
        <v>33.659999999999997</v>
      </c>
      <c r="BI263" s="2">
        <v>276.32998700000002</v>
      </c>
      <c r="BJ263" s="2">
        <v>342.92001299999998</v>
      </c>
      <c r="BK263" s="2">
        <v>79.284347999999994</v>
      </c>
      <c r="BL263" s="2">
        <v>109.779999</v>
      </c>
      <c r="BM263" s="2">
        <v>178.800003</v>
      </c>
      <c r="BN263" s="2">
        <v>163.91000399999999</v>
      </c>
      <c r="BO263" s="2">
        <v>197.53999300000001</v>
      </c>
    </row>
    <row r="264" spans="1:67" x14ac:dyDescent="0.35">
      <c r="A264" s="1">
        <v>44215</v>
      </c>
      <c r="B264" s="2">
        <v>128.23182909549999</v>
      </c>
      <c r="C264" s="2">
        <v>215.96339899950499</v>
      </c>
      <c r="D264" s="2">
        <v>156.14772378395</v>
      </c>
      <c r="E264" s="2">
        <v>88.919511530525895</v>
      </c>
      <c r="F264" s="2">
        <v>234.552933679685</v>
      </c>
      <c r="G264" s="2">
        <v>283.88558557175497</v>
      </c>
      <c r="H264" s="2">
        <v>129.48851859173001</v>
      </c>
      <c r="I264" s="2">
        <v>89.377752921254299</v>
      </c>
      <c r="J264" s="2">
        <v>353.13731983497098</v>
      </c>
      <c r="K264" s="2">
        <v>138.180069061528</v>
      </c>
      <c r="L264" s="2">
        <v>456.49111505984303</v>
      </c>
      <c r="M264" s="2">
        <v>202.27554434955101</v>
      </c>
      <c r="N264" s="2">
        <v>32.827298930745698</v>
      </c>
      <c r="O264" s="2">
        <v>274.89139128413899</v>
      </c>
      <c r="P264" s="2">
        <v>325.89789898333402</v>
      </c>
      <c r="Q264" s="2">
        <v>79.242376477163106</v>
      </c>
      <c r="R264" s="2">
        <v>111.848959516587</v>
      </c>
      <c r="S264" s="2">
        <v>196.318352222692</v>
      </c>
      <c r="T264" s="2">
        <v>156.31428114505999</v>
      </c>
      <c r="U264" s="2">
        <v>194.35850961287099</v>
      </c>
      <c r="X264" s="3">
        <v>44215</v>
      </c>
      <c r="Y264">
        <v>127.7546205</v>
      </c>
      <c r="Z264">
        <v>216.1933377</v>
      </c>
      <c r="AA264">
        <v>155.9279933</v>
      </c>
      <c r="AB264">
        <v>88.910966880000004</v>
      </c>
      <c r="AC264">
        <v>234.5976536</v>
      </c>
      <c r="AD264">
        <v>278.87090649999999</v>
      </c>
      <c r="AE264">
        <v>130.12716470000001</v>
      </c>
      <c r="AF264">
        <v>89.515440740000003</v>
      </c>
      <c r="AG264">
        <v>352.15839999999997</v>
      </c>
      <c r="AH264">
        <v>138.0338179</v>
      </c>
      <c r="AI264">
        <v>457.46236529999999</v>
      </c>
      <c r="AJ264">
        <v>201.6082925</v>
      </c>
      <c r="AK264">
        <v>32.780586130000003</v>
      </c>
      <c r="AL264">
        <v>273.71411599999999</v>
      </c>
      <c r="AM264">
        <v>325.4315934</v>
      </c>
      <c r="AN264">
        <v>79.330839979999993</v>
      </c>
      <c r="AO264">
        <v>111.91716599999999</v>
      </c>
      <c r="AP264">
        <v>195.74891270000001</v>
      </c>
      <c r="AQ264">
        <v>156.50120670000001</v>
      </c>
      <c r="AR264">
        <v>194.2342342</v>
      </c>
      <c r="AT264" s="1"/>
      <c r="AU264" s="1">
        <v>44209</v>
      </c>
      <c r="AV264" s="2">
        <v>130.88999899999999</v>
      </c>
      <c r="AW264" s="2">
        <v>216.33999600000001</v>
      </c>
      <c r="AX264" s="2">
        <v>158.29449500000001</v>
      </c>
      <c r="AY264" s="2">
        <v>87.362503000000004</v>
      </c>
      <c r="AZ264" s="2">
        <v>234.509995</v>
      </c>
      <c r="BA264" s="2">
        <v>284.80334499999998</v>
      </c>
      <c r="BB264" s="2">
        <v>135.31750500000001</v>
      </c>
      <c r="BC264" s="2">
        <v>87.720000999999996</v>
      </c>
      <c r="BD264" s="2">
        <v>355.040009</v>
      </c>
      <c r="BE264" s="2">
        <v>140.35000600000001</v>
      </c>
      <c r="BF264" s="2">
        <v>451.209991</v>
      </c>
      <c r="BG264" s="2">
        <v>209.35000600000001</v>
      </c>
      <c r="BH264" s="2">
        <v>33.459999000000003</v>
      </c>
      <c r="BI264" s="2">
        <v>274.04998799999998</v>
      </c>
      <c r="BJ264" s="2">
        <v>346.32998700000002</v>
      </c>
      <c r="BK264" s="2">
        <v>78.568702999999999</v>
      </c>
      <c r="BL264" s="2">
        <v>112.449997</v>
      </c>
      <c r="BM264" s="2">
        <v>185.5</v>
      </c>
      <c r="BN264" s="2">
        <v>163.11000100000001</v>
      </c>
      <c r="BO264" s="2">
        <v>195.88999899999999</v>
      </c>
    </row>
    <row r="265" spans="1:67" x14ac:dyDescent="0.35">
      <c r="A265" s="1">
        <v>44216</v>
      </c>
      <c r="B265" s="2">
        <v>131.55316060940501</v>
      </c>
      <c r="C265" s="2">
        <v>224.21163953978501</v>
      </c>
      <c r="D265" s="2">
        <v>163.27111557889901</v>
      </c>
      <c r="E265" s="2">
        <v>93.566077873286602</v>
      </c>
      <c r="F265" s="2">
        <v>234.52986434227699</v>
      </c>
      <c r="G265" s="2">
        <v>283.60500345059899</v>
      </c>
      <c r="H265" s="2">
        <v>133.99127366876201</v>
      </c>
      <c r="I265" s="2">
        <v>93.927642910896694</v>
      </c>
      <c r="J265" s="2">
        <v>351.21668332729899</v>
      </c>
      <c r="K265" s="2">
        <v>136.087092271849</v>
      </c>
      <c r="L265" s="2">
        <v>462.88581954116398</v>
      </c>
      <c r="M265" s="2">
        <v>205.86356949473799</v>
      </c>
      <c r="N265" s="2">
        <v>32.494534183199903</v>
      </c>
      <c r="O265" s="2">
        <v>273.74208477060301</v>
      </c>
      <c r="P265" s="2">
        <v>334.124087330142</v>
      </c>
      <c r="Q265" s="2">
        <v>79.029804987613502</v>
      </c>
      <c r="R265" s="2">
        <v>112.57041636541599</v>
      </c>
      <c r="S265" s="2">
        <v>202.69453407461799</v>
      </c>
      <c r="T265" s="2">
        <v>159.29504298183201</v>
      </c>
      <c r="U265" s="2">
        <v>192.67074686843401</v>
      </c>
      <c r="X265" s="3">
        <v>44216</v>
      </c>
      <c r="Y265">
        <v>131.15447320000001</v>
      </c>
      <c r="Z265">
        <v>221.92883800000001</v>
      </c>
      <c r="AA265">
        <v>162.31404259999999</v>
      </c>
      <c r="AB265">
        <v>93.03841491</v>
      </c>
      <c r="AC265">
        <v>234.9503818</v>
      </c>
      <c r="AD265">
        <v>283.07619149999999</v>
      </c>
      <c r="AE265">
        <v>133.24663949999999</v>
      </c>
      <c r="AF265">
        <v>93.657985199999999</v>
      </c>
      <c r="AG265">
        <v>351.07369</v>
      </c>
      <c r="AH265">
        <v>136.20347649999999</v>
      </c>
      <c r="AI265">
        <v>461.91660189999999</v>
      </c>
      <c r="AJ265">
        <v>204.90557670000001</v>
      </c>
      <c r="AK265">
        <v>32.387573430000003</v>
      </c>
      <c r="AL265">
        <v>274.31184409999997</v>
      </c>
      <c r="AM265">
        <v>332.01260180000003</v>
      </c>
      <c r="AN265">
        <v>78.759923700000002</v>
      </c>
      <c r="AO265">
        <v>112.6348002</v>
      </c>
      <c r="AP265">
        <v>201.16192910000001</v>
      </c>
      <c r="AQ265">
        <v>159.41662690000001</v>
      </c>
      <c r="AR265">
        <v>192.697014</v>
      </c>
      <c r="AT265" s="1"/>
      <c r="AU265" s="1">
        <v>44210</v>
      </c>
      <c r="AV265" s="2">
        <v>128.91000399999999</v>
      </c>
      <c r="AW265" s="2">
        <v>213.020004</v>
      </c>
      <c r="AX265" s="2">
        <v>156.37350499999999</v>
      </c>
      <c r="AY265" s="2">
        <v>86.545997999999997</v>
      </c>
      <c r="AZ265" s="2">
        <v>235.020004</v>
      </c>
      <c r="BA265" s="2">
        <v>281.66665599999999</v>
      </c>
      <c r="BB265" s="2">
        <v>132.00250199999999</v>
      </c>
      <c r="BC265" s="2">
        <v>87.009003000000007</v>
      </c>
      <c r="BD265" s="2">
        <v>350.52999899999998</v>
      </c>
      <c r="BE265" s="2">
        <v>141.16999799999999</v>
      </c>
      <c r="BF265" s="2">
        <v>452.07000699999998</v>
      </c>
      <c r="BG265" s="2">
        <v>201.86000100000001</v>
      </c>
      <c r="BH265" s="2">
        <v>33.990001999999997</v>
      </c>
      <c r="BI265" s="2">
        <v>268.33999599999999</v>
      </c>
      <c r="BJ265" s="2">
        <v>326.92999300000002</v>
      </c>
      <c r="BK265" s="2">
        <v>78.406486999999998</v>
      </c>
      <c r="BL265" s="2">
        <v>111.629997</v>
      </c>
      <c r="BM265" s="2">
        <v>186.69000199999999</v>
      </c>
      <c r="BN265" s="2">
        <v>163.470001</v>
      </c>
      <c r="BO265" s="2">
        <v>197.39999399999999</v>
      </c>
    </row>
    <row r="266" spans="1:67" x14ac:dyDescent="0.35">
      <c r="A266" s="1">
        <v>44217</v>
      </c>
      <c r="B266" s="2">
        <v>137.28834551781199</v>
      </c>
      <c r="C266" s="2">
        <v>224.771038503027</v>
      </c>
      <c r="D266" s="2">
        <v>165.449322727886</v>
      </c>
      <c r="E266" s="2">
        <v>94.208176710543498</v>
      </c>
      <c r="F266" s="2">
        <v>234.365879019831</v>
      </c>
      <c r="G266" s="2">
        <v>281.71974698958297</v>
      </c>
      <c r="H266" s="2">
        <v>138.83717067013799</v>
      </c>
      <c r="I266" s="2">
        <v>94.709541955114005</v>
      </c>
      <c r="J266" s="2">
        <v>354.88015147625401</v>
      </c>
      <c r="K266" s="2">
        <v>135.30304482109401</v>
      </c>
      <c r="L266" s="2">
        <v>466.46958082685398</v>
      </c>
      <c r="M266" s="2">
        <v>205.77475243515499</v>
      </c>
      <c r="N266" s="2">
        <v>31.945155068207601</v>
      </c>
      <c r="O266" s="2">
        <v>279.35941987447802</v>
      </c>
      <c r="P266" s="2">
        <v>334.85561319933601</v>
      </c>
      <c r="Q266" s="2">
        <v>77.433597115789695</v>
      </c>
      <c r="R266" s="2">
        <v>111.28541359977</v>
      </c>
      <c r="S266" s="2">
        <v>201.03783461236401</v>
      </c>
      <c r="T266" s="2">
        <v>160.65633302710199</v>
      </c>
      <c r="U266" s="2">
        <v>192.00483219594301</v>
      </c>
      <c r="X266" s="3">
        <v>44217</v>
      </c>
      <c r="Y266">
        <v>135.63461190000001</v>
      </c>
      <c r="Z266">
        <v>225.12266510000001</v>
      </c>
      <c r="AA266">
        <v>165.0413945</v>
      </c>
      <c r="AB266">
        <v>94.240018309999996</v>
      </c>
      <c r="AC266">
        <v>234.31210799999999</v>
      </c>
      <c r="AD266">
        <v>282.02781229999999</v>
      </c>
      <c r="AE266">
        <v>137.86643040000001</v>
      </c>
      <c r="AF266">
        <v>94.649488959999999</v>
      </c>
      <c r="AG266">
        <v>354.06036189999998</v>
      </c>
      <c r="AH266">
        <v>134.9644304</v>
      </c>
      <c r="AI266">
        <v>466.14302520000001</v>
      </c>
      <c r="AJ266">
        <v>205.12645069999999</v>
      </c>
      <c r="AK266">
        <v>31.82631211</v>
      </c>
      <c r="AL266">
        <v>278.30622160000001</v>
      </c>
      <c r="AM266">
        <v>334.51272549999999</v>
      </c>
      <c r="AN266">
        <v>77.6797416</v>
      </c>
      <c r="AO266">
        <v>111.1564892</v>
      </c>
      <c r="AP266">
        <v>202.3218292</v>
      </c>
      <c r="AQ266">
        <v>160.12957549999999</v>
      </c>
      <c r="AR266">
        <v>192.18212829999999</v>
      </c>
      <c r="AT266" s="1"/>
      <c r="AU266" s="1">
        <v>44211</v>
      </c>
      <c r="AV266" s="2">
        <v>127.139999</v>
      </c>
      <c r="AW266" s="2">
        <v>212.64999399999999</v>
      </c>
      <c r="AX266" s="2">
        <v>155.21249399999999</v>
      </c>
      <c r="AY266" s="2">
        <v>86.380996999999994</v>
      </c>
      <c r="AZ266" s="2">
        <v>233.490005</v>
      </c>
      <c r="BA266" s="2">
        <v>275.38665800000001</v>
      </c>
      <c r="BB266" s="2">
        <v>128.595001</v>
      </c>
      <c r="BC266" s="2">
        <v>86.809501999999995</v>
      </c>
      <c r="BD266" s="2">
        <v>351.29998799999998</v>
      </c>
      <c r="BE266" s="2">
        <v>138.63999899999999</v>
      </c>
      <c r="BF266" s="2">
        <v>445.85000600000001</v>
      </c>
      <c r="BG266" s="2">
        <v>201.58999600000001</v>
      </c>
      <c r="BH266" s="2">
        <v>33.009998000000003</v>
      </c>
      <c r="BI266" s="2">
        <v>275.58999599999999</v>
      </c>
      <c r="BJ266" s="2">
        <v>323.26001000000002</v>
      </c>
      <c r="BK266" s="2">
        <v>79.561065999999997</v>
      </c>
      <c r="BL266" s="2">
        <v>110.519997</v>
      </c>
      <c r="BM266" s="2">
        <v>190.770004</v>
      </c>
      <c r="BN266" s="2">
        <v>158.89999399999999</v>
      </c>
      <c r="BO266" s="2">
        <v>194.61999499999999</v>
      </c>
    </row>
    <row r="267" spans="1:67" x14ac:dyDescent="0.35">
      <c r="A267" s="1">
        <v>44218</v>
      </c>
      <c r="B267" s="2">
        <v>139.81152787654199</v>
      </c>
      <c r="C267" s="2">
        <v>225.71327656765101</v>
      </c>
      <c r="D267" s="2">
        <v>164.524702141136</v>
      </c>
      <c r="E267" s="2">
        <v>94.463058725377806</v>
      </c>
      <c r="F267" s="2">
        <v>233.46689427771301</v>
      </c>
      <c r="G267" s="2">
        <v>282.21081663306097</v>
      </c>
      <c r="H267" s="2">
        <v>137.84283099058501</v>
      </c>
      <c r="I267" s="2">
        <v>95.032080960133101</v>
      </c>
      <c r="J267" s="2">
        <v>349.23426949998702</v>
      </c>
      <c r="K267" s="2">
        <v>133.84202490905599</v>
      </c>
      <c r="L267" s="2">
        <v>464.32463456531502</v>
      </c>
      <c r="M267" s="2">
        <v>202.805553071068</v>
      </c>
      <c r="N267" s="2">
        <v>31.504158113609801</v>
      </c>
      <c r="O267" s="2">
        <v>284.648341409463</v>
      </c>
      <c r="P267" s="2">
        <v>329.95246615971803</v>
      </c>
      <c r="Q267" s="2">
        <v>77.495483744644204</v>
      </c>
      <c r="R267" s="2">
        <v>111.048280592571</v>
      </c>
      <c r="S267" s="2">
        <v>207.232929118855</v>
      </c>
      <c r="T267" s="2">
        <v>159.34843830498599</v>
      </c>
      <c r="U267" s="2">
        <v>191.205068843552</v>
      </c>
      <c r="X267" s="3">
        <v>44218</v>
      </c>
      <c r="Y267">
        <v>138.79244940000001</v>
      </c>
      <c r="Z267">
        <v>226.0130351</v>
      </c>
      <c r="AA267">
        <v>164.7093673</v>
      </c>
      <c r="AB267">
        <v>94.668974820000003</v>
      </c>
      <c r="AC267">
        <v>233.15718530000001</v>
      </c>
      <c r="AD267">
        <v>282.1391673</v>
      </c>
      <c r="AE267">
        <v>137.14884749999999</v>
      </c>
      <c r="AF267">
        <v>95.092347720000006</v>
      </c>
      <c r="AG267">
        <v>347.95876220000002</v>
      </c>
      <c r="AH267">
        <v>133.88881760000001</v>
      </c>
      <c r="AI267">
        <v>465.24271929999998</v>
      </c>
      <c r="AJ267">
        <v>202.12759030000001</v>
      </c>
      <c r="AK267">
        <v>31.561037120000002</v>
      </c>
      <c r="AL267">
        <v>283.23203410000002</v>
      </c>
      <c r="AM267">
        <v>330.02561040000001</v>
      </c>
      <c r="AN267">
        <v>77.229572570000002</v>
      </c>
      <c r="AO267">
        <v>110.7394091</v>
      </c>
      <c r="AP267">
        <v>205.83175589999999</v>
      </c>
      <c r="AQ267">
        <v>159.02750209999999</v>
      </c>
      <c r="AR267">
        <v>191.96973070000001</v>
      </c>
      <c r="AT267" s="1"/>
      <c r="AU267" s="1">
        <v>44215</v>
      </c>
      <c r="AV267" s="2">
        <v>127.83000199999999</v>
      </c>
      <c r="AW267" s="2">
        <v>216.44000199999999</v>
      </c>
      <c r="AX267" s="2">
        <v>156.037994</v>
      </c>
      <c r="AY267" s="2">
        <v>89.223502999999994</v>
      </c>
      <c r="AZ267" s="2">
        <v>234.550003</v>
      </c>
      <c r="BA267" s="2">
        <v>281.51666299999999</v>
      </c>
      <c r="BB267" s="2">
        <v>130.25250199999999</v>
      </c>
      <c r="BC267" s="2">
        <v>89.542998999999995</v>
      </c>
      <c r="BD267" s="2">
        <v>352.19000199999999</v>
      </c>
      <c r="BE267" s="2">
        <v>138.03999300000001</v>
      </c>
      <c r="BF267" s="2">
        <v>459.26998900000001</v>
      </c>
      <c r="BG267" s="2">
        <v>201.66000399999999</v>
      </c>
      <c r="BH267" s="2">
        <v>32.770000000000003</v>
      </c>
      <c r="BI267" s="2">
        <v>273.19000199999999</v>
      </c>
      <c r="BJ267" s="2">
        <v>325.94000199999999</v>
      </c>
      <c r="BK267" s="2">
        <v>79.379767999999999</v>
      </c>
      <c r="BL267" s="2">
        <v>112.18</v>
      </c>
      <c r="BM267" s="2">
        <v>198.479996</v>
      </c>
      <c r="BN267" s="2">
        <v>156.279999</v>
      </c>
      <c r="BO267" s="2">
        <v>194.05999800000001</v>
      </c>
    </row>
    <row r="268" spans="1:67" x14ac:dyDescent="0.35">
      <c r="A268" s="1">
        <v>44221</v>
      </c>
      <c r="B268" s="2">
        <v>142.258556443142</v>
      </c>
      <c r="C268" s="2">
        <v>228.90188821557601</v>
      </c>
      <c r="D268" s="2">
        <v>164.62408930358799</v>
      </c>
      <c r="E268" s="2">
        <v>94.581213435972501</v>
      </c>
      <c r="F268" s="2">
        <v>233.19698122733899</v>
      </c>
      <c r="G268" s="2">
        <v>293.78989923810298</v>
      </c>
      <c r="H268" s="2">
        <v>137.626195551742</v>
      </c>
      <c r="I268" s="2">
        <v>94.838331601063004</v>
      </c>
      <c r="J268" s="2">
        <v>346.91250866076899</v>
      </c>
      <c r="K268" s="2">
        <v>132.67259345351701</v>
      </c>
      <c r="L268" s="2">
        <v>465.59283315861001</v>
      </c>
      <c r="M268" s="2">
        <v>201.45037811774799</v>
      </c>
      <c r="N268" s="2">
        <v>31.3385354064274</v>
      </c>
      <c r="O268" s="2">
        <v>284.865983432436</v>
      </c>
      <c r="P268" s="2">
        <v>329.44125887458699</v>
      </c>
      <c r="Q268" s="2">
        <v>77.351290258154293</v>
      </c>
      <c r="R268" s="2">
        <v>110.463441433325</v>
      </c>
      <c r="S268" s="2">
        <v>211.20851260815499</v>
      </c>
      <c r="T268" s="2">
        <v>161.45338652368599</v>
      </c>
      <c r="U268" s="2">
        <v>187.673296469924</v>
      </c>
      <c r="X268" s="3">
        <v>44221</v>
      </c>
      <c r="Y268">
        <v>142.2084682</v>
      </c>
      <c r="Z268">
        <v>229.31258099999999</v>
      </c>
      <c r="AA268">
        <v>164.67285140000001</v>
      </c>
      <c r="AB268">
        <v>94.688140050000001</v>
      </c>
      <c r="AC268">
        <v>233.1752204</v>
      </c>
      <c r="AD268">
        <v>285.95937170000002</v>
      </c>
      <c r="AE268">
        <v>136.50822120000001</v>
      </c>
      <c r="AF268">
        <v>94.931391719999993</v>
      </c>
      <c r="AG268">
        <v>347.8214954</v>
      </c>
      <c r="AH268">
        <v>132.33515059999999</v>
      </c>
      <c r="AI268">
        <v>464.94699209999999</v>
      </c>
      <c r="AJ268">
        <v>200.9876573</v>
      </c>
      <c r="AK268">
        <v>31.203583689999999</v>
      </c>
      <c r="AL268">
        <v>285.10468170000001</v>
      </c>
      <c r="AM268">
        <v>329.18822510000001</v>
      </c>
      <c r="AN268">
        <v>77.452663119999997</v>
      </c>
      <c r="AO268">
        <v>110.3733144</v>
      </c>
      <c r="AP268">
        <v>210.7522721</v>
      </c>
      <c r="AQ268">
        <v>161.39740760000001</v>
      </c>
      <c r="AR268">
        <v>188.27353020000001</v>
      </c>
      <c r="AT268" s="1"/>
      <c r="AU268" s="1">
        <v>44216</v>
      </c>
      <c r="AV268" s="2">
        <v>132.029999</v>
      </c>
      <c r="AW268" s="2">
        <v>224.33999600000001</v>
      </c>
      <c r="AX268" s="2">
        <v>163.169006</v>
      </c>
      <c r="AY268" s="2">
        <v>94.003501999999997</v>
      </c>
      <c r="AZ268" s="2">
        <v>234.759995</v>
      </c>
      <c r="BA268" s="2">
        <v>283.48333700000001</v>
      </c>
      <c r="BB268" s="2">
        <v>133.657501</v>
      </c>
      <c r="BC268" s="2">
        <v>94.345000999999996</v>
      </c>
      <c r="BD268" s="2">
        <v>350.83999599999999</v>
      </c>
      <c r="BE268" s="2">
        <v>135.970001</v>
      </c>
      <c r="BF268" s="2">
        <v>461.88000499999998</v>
      </c>
      <c r="BG268" s="2">
        <v>206.009995</v>
      </c>
      <c r="BH268" s="2">
        <v>32.340000000000003</v>
      </c>
      <c r="BI268" s="2">
        <v>274.29998799999998</v>
      </c>
      <c r="BJ268" s="2">
        <v>334.91000400000001</v>
      </c>
      <c r="BK268" s="2">
        <v>78.683205000000001</v>
      </c>
      <c r="BL268" s="2">
        <v>112.620003</v>
      </c>
      <c r="BM268" s="2">
        <v>201.259995</v>
      </c>
      <c r="BN268" s="2">
        <v>159.83999600000001</v>
      </c>
      <c r="BO268" s="2">
        <v>192.33999600000001</v>
      </c>
    </row>
    <row r="269" spans="1:67" x14ac:dyDescent="0.35">
      <c r="A269" s="1">
        <v>44222</v>
      </c>
      <c r="B269" s="2">
        <v>143.01114227209399</v>
      </c>
      <c r="C269" s="2">
        <v>231.94663813829999</v>
      </c>
      <c r="D269" s="2">
        <v>166.566578608474</v>
      </c>
      <c r="E269" s="2">
        <v>95.198453393387496</v>
      </c>
      <c r="F269" s="2">
        <v>231.63158242166099</v>
      </c>
      <c r="G269" s="2">
        <v>294.67242819744598</v>
      </c>
      <c r="H269" s="2">
        <v>134.082346149356</v>
      </c>
      <c r="I269" s="2">
        <v>95.447171511824294</v>
      </c>
      <c r="J269" s="2">
        <v>344.53624833505899</v>
      </c>
      <c r="K269" s="2">
        <v>131.627861093207</v>
      </c>
      <c r="L269" s="2">
        <v>462.13625791158802</v>
      </c>
      <c r="M269" s="2">
        <v>202.22563886524301</v>
      </c>
      <c r="N269" s="2">
        <v>30.863679158070799</v>
      </c>
      <c r="O269" s="2">
        <v>283.680838190278</v>
      </c>
      <c r="P269" s="2">
        <v>328.181744932931</v>
      </c>
      <c r="Q269" s="2">
        <v>76.758475522839205</v>
      </c>
      <c r="R269" s="2">
        <v>108.69583934771499</v>
      </c>
      <c r="S269" s="2">
        <v>213.20901782913</v>
      </c>
      <c r="T269" s="2">
        <v>161.008478795641</v>
      </c>
      <c r="U269" s="2">
        <v>187.421532821748</v>
      </c>
      <c r="X269" s="3">
        <v>44222</v>
      </c>
      <c r="Y269">
        <v>143.17977490000001</v>
      </c>
      <c r="Z269">
        <v>232.1260058</v>
      </c>
      <c r="AA269">
        <v>166.12355969999999</v>
      </c>
      <c r="AB269">
        <v>95.364653050000001</v>
      </c>
      <c r="AC269">
        <v>231.805655</v>
      </c>
      <c r="AD269">
        <v>294.22086639999998</v>
      </c>
      <c r="AE269">
        <v>134.4243199</v>
      </c>
      <c r="AF269">
        <v>95.816171560000001</v>
      </c>
      <c r="AG269">
        <v>343.77277350000003</v>
      </c>
      <c r="AH269">
        <v>131.5663725</v>
      </c>
      <c r="AI269">
        <v>463.90377840000002</v>
      </c>
      <c r="AJ269">
        <v>201.8314809</v>
      </c>
      <c r="AK269">
        <v>30.951039290000001</v>
      </c>
      <c r="AL269">
        <v>283.14483510000002</v>
      </c>
      <c r="AM269">
        <v>327.966092</v>
      </c>
      <c r="AN269">
        <v>76.704568370000004</v>
      </c>
      <c r="AO269">
        <v>108.68888490000001</v>
      </c>
      <c r="AP269">
        <v>212.72783419999999</v>
      </c>
      <c r="AQ269">
        <v>161.35262729999999</v>
      </c>
      <c r="AR269">
        <v>187.20518770000001</v>
      </c>
      <c r="AT269" s="1"/>
      <c r="AU269" s="1">
        <v>44217</v>
      </c>
      <c r="AV269" s="2">
        <v>136.86999499999999</v>
      </c>
      <c r="AW269" s="2">
        <v>224.970001</v>
      </c>
      <c r="AX269" s="2">
        <v>165.349503</v>
      </c>
      <c r="AY269" s="2">
        <v>94.207497000000004</v>
      </c>
      <c r="AZ269" s="2">
        <v>234.16000399999999</v>
      </c>
      <c r="BA269" s="2">
        <v>281.66332999999997</v>
      </c>
      <c r="BB269" s="2">
        <v>138.675003</v>
      </c>
      <c r="BC269" s="2">
        <v>94.5625</v>
      </c>
      <c r="BD269" s="2">
        <v>355</v>
      </c>
      <c r="BE269" s="2">
        <v>134.83000200000001</v>
      </c>
      <c r="BF269" s="2">
        <v>466.82000699999998</v>
      </c>
      <c r="BG269" s="2">
        <v>205.13999899999999</v>
      </c>
      <c r="BH269" s="2">
        <v>31.77</v>
      </c>
      <c r="BI269" s="2">
        <v>279.04998799999998</v>
      </c>
      <c r="BJ269" s="2">
        <v>334.44000199999999</v>
      </c>
      <c r="BK269" s="2">
        <v>77.461830000000006</v>
      </c>
      <c r="BL269" s="2">
        <v>111.260002</v>
      </c>
      <c r="BM269" s="2">
        <v>202.35000600000001</v>
      </c>
      <c r="BN269" s="2">
        <v>160.10000600000001</v>
      </c>
      <c r="BO269" s="2">
        <v>192.19000199999999</v>
      </c>
    </row>
    <row r="270" spans="1:67" x14ac:dyDescent="0.35">
      <c r="A270" s="1">
        <v>44223</v>
      </c>
      <c r="B270" s="2">
        <v>143.180095315274</v>
      </c>
      <c r="C270" s="2">
        <v>232.48571239519001</v>
      </c>
      <c r="D270" s="2">
        <v>162.12932814188699</v>
      </c>
      <c r="E270" s="2">
        <v>91.080647279431304</v>
      </c>
      <c r="F270" s="2">
        <v>228.099171388543</v>
      </c>
      <c r="G270" s="2">
        <v>288.08812374909598</v>
      </c>
      <c r="H270" s="2">
        <v>130.091183811067</v>
      </c>
      <c r="I270" s="2">
        <v>91.666077497102705</v>
      </c>
      <c r="J270" s="2">
        <v>333.89440979220598</v>
      </c>
      <c r="K270" s="2">
        <v>128.517146736901</v>
      </c>
      <c r="L270" s="2">
        <v>447.58323631009301</v>
      </c>
      <c r="M270" s="2">
        <v>196.50847590123101</v>
      </c>
      <c r="N270" s="2">
        <v>29.9380087632317</v>
      </c>
      <c r="O270" s="2">
        <v>274.01191548522303</v>
      </c>
      <c r="P270" s="2">
        <v>317.23761406003302</v>
      </c>
      <c r="Q270" s="2">
        <v>73.755162490979401</v>
      </c>
      <c r="R270" s="2">
        <v>103.11496635673301</v>
      </c>
      <c r="S270" s="2">
        <v>208.45902467915499</v>
      </c>
      <c r="T270" s="2">
        <v>157.95989042064301</v>
      </c>
      <c r="U270" s="2">
        <v>180.944372269909</v>
      </c>
      <c r="X270" s="3">
        <v>44223</v>
      </c>
      <c r="Y270">
        <v>142.37878520000001</v>
      </c>
      <c r="Z270">
        <v>233.06729989999999</v>
      </c>
      <c r="AA270">
        <v>162.7967907</v>
      </c>
      <c r="AB270">
        <v>92.416736090000001</v>
      </c>
      <c r="AC270">
        <v>227.76888360000001</v>
      </c>
      <c r="AD270">
        <v>291.95722130000001</v>
      </c>
      <c r="AE270">
        <v>129.8522925</v>
      </c>
      <c r="AF270">
        <v>92.841384939999998</v>
      </c>
      <c r="AG270">
        <v>333.63498850000002</v>
      </c>
      <c r="AH270">
        <v>128.32532760000001</v>
      </c>
      <c r="AI270">
        <v>447.44412199999999</v>
      </c>
      <c r="AJ270">
        <v>195.9706276</v>
      </c>
      <c r="AK270">
        <v>29.8911886</v>
      </c>
      <c r="AL270">
        <v>275.5313645</v>
      </c>
      <c r="AM270">
        <v>319.8219373</v>
      </c>
      <c r="AN270">
        <v>74.107718500000004</v>
      </c>
      <c r="AO270">
        <v>103.3279144</v>
      </c>
      <c r="AP270">
        <v>208.16420819999999</v>
      </c>
      <c r="AQ270">
        <v>157.9653644</v>
      </c>
      <c r="AR270">
        <v>181.88205490000001</v>
      </c>
      <c r="AT270" s="1"/>
      <c r="AU270" s="1">
        <v>44218</v>
      </c>
      <c r="AV270" s="2">
        <v>139.070007</v>
      </c>
      <c r="AW270" s="2">
        <v>225.949997</v>
      </c>
      <c r="AX270" s="2">
        <v>164.61149599999999</v>
      </c>
      <c r="AY270" s="2">
        <v>94.627998000000005</v>
      </c>
      <c r="AZ270" s="2">
        <v>232.91999799999999</v>
      </c>
      <c r="BA270" s="2">
        <v>282.21331800000002</v>
      </c>
      <c r="BB270" s="2">
        <v>137.125</v>
      </c>
      <c r="BC270" s="2">
        <v>95.052498</v>
      </c>
      <c r="BD270" s="2">
        <v>347.54998799999998</v>
      </c>
      <c r="BE270" s="2">
        <v>133.78999300000001</v>
      </c>
      <c r="BF270" s="2">
        <v>465.01998900000001</v>
      </c>
      <c r="BG270" s="2">
        <v>202.020004</v>
      </c>
      <c r="BH270" s="2">
        <v>31.549999</v>
      </c>
      <c r="BI270" s="2">
        <v>284</v>
      </c>
      <c r="BJ270" s="2">
        <v>328.98998999999998</v>
      </c>
      <c r="BK270" s="2">
        <v>77.270988000000003</v>
      </c>
      <c r="BL270" s="2">
        <v>110.860001</v>
      </c>
      <c r="BM270" s="2">
        <v>206.13999899999999</v>
      </c>
      <c r="BN270" s="2">
        <v>158.990005</v>
      </c>
      <c r="BO270" s="2">
        <v>191.94000199999999</v>
      </c>
    </row>
    <row r="271" spans="1:67" x14ac:dyDescent="0.35">
      <c r="A271" s="1">
        <v>44224</v>
      </c>
      <c r="B271" s="2">
        <v>137.009238218218</v>
      </c>
      <c r="C271" s="2">
        <v>238.011743116242</v>
      </c>
      <c r="D271" s="2">
        <v>161.745711408262</v>
      </c>
      <c r="E271" s="2">
        <v>92.556259888796006</v>
      </c>
      <c r="F271" s="2">
        <v>230.419485401022</v>
      </c>
      <c r="G271" s="2">
        <v>278.24200869984702</v>
      </c>
      <c r="H271" s="2">
        <v>129.775666005631</v>
      </c>
      <c r="I271" s="2">
        <v>93.218640799032798</v>
      </c>
      <c r="J271" s="2">
        <v>337.41385636959302</v>
      </c>
      <c r="K271" s="2">
        <v>129.87646486927801</v>
      </c>
      <c r="L271" s="2">
        <v>448.86688999624999</v>
      </c>
      <c r="M271" s="2">
        <v>198.00940411788</v>
      </c>
      <c r="N271" s="2">
        <v>30.147910262440998</v>
      </c>
      <c r="O271" s="2">
        <v>278.06490172239302</v>
      </c>
      <c r="P271" s="2">
        <v>323.42267432116898</v>
      </c>
      <c r="Q271" s="2">
        <v>74.373560266231493</v>
      </c>
      <c r="R271" s="2">
        <v>103.864710989511</v>
      </c>
      <c r="S271" s="2">
        <v>209.462472399945</v>
      </c>
      <c r="T271" s="2">
        <v>156.799841833004</v>
      </c>
      <c r="U271" s="2">
        <v>183.87884967399401</v>
      </c>
      <c r="X271" s="3">
        <v>44224</v>
      </c>
      <c r="Y271">
        <v>138.9161028</v>
      </c>
      <c r="Z271">
        <v>237.8500846</v>
      </c>
      <c r="AA271">
        <v>161.86416700000001</v>
      </c>
      <c r="AB271">
        <v>92.501957520000005</v>
      </c>
      <c r="AC271">
        <v>230.36366570000001</v>
      </c>
      <c r="AD271">
        <v>285.59726810000001</v>
      </c>
      <c r="AE271">
        <v>130.44456450000001</v>
      </c>
      <c r="AF271">
        <v>93.098491100000004</v>
      </c>
      <c r="AG271">
        <v>337.00864389999998</v>
      </c>
      <c r="AH271">
        <v>129.99334640000001</v>
      </c>
      <c r="AI271">
        <v>450.56069589999998</v>
      </c>
      <c r="AJ271">
        <v>197.41254670000001</v>
      </c>
      <c r="AK271">
        <v>30.253800729999998</v>
      </c>
      <c r="AL271">
        <v>277.44233689999999</v>
      </c>
      <c r="AM271">
        <v>321.50461059999998</v>
      </c>
      <c r="AN271">
        <v>74.230593060000004</v>
      </c>
      <c r="AO271">
        <v>103.9672303</v>
      </c>
      <c r="AP271">
        <v>210.0399242</v>
      </c>
      <c r="AQ271">
        <v>157.19424040000001</v>
      </c>
      <c r="AR271">
        <v>183.6527912</v>
      </c>
      <c r="AT271" s="1"/>
      <c r="AU271" s="1">
        <v>44221</v>
      </c>
      <c r="AV271" s="2">
        <v>142.91999799999999</v>
      </c>
      <c r="AW271" s="2">
        <v>229.529999</v>
      </c>
      <c r="AX271" s="2">
        <v>164.699997</v>
      </c>
      <c r="AY271" s="2">
        <v>94.713997000000006</v>
      </c>
      <c r="AZ271" s="2">
        <v>233.009995</v>
      </c>
      <c r="BA271" s="2">
        <v>293.60000600000001</v>
      </c>
      <c r="BB271" s="2">
        <v>136.532501</v>
      </c>
      <c r="BC271" s="2">
        <v>94.970000999999996</v>
      </c>
      <c r="BD271" s="2">
        <v>347.80999800000001</v>
      </c>
      <c r="BE271" s="2">
        <v>132.11999499999999</v>
      </c>
      <c r="BF271" s="2">
        <v>464.790009</v>
      </c>
      <c r="BG271" s="2">
        <v>200.979996</v>
      </c>
      <c r="BH271" s="2">
        <v>31.16</v>
      </c>
      <c r="BI271" s="2">
        <v>285.07998700000002</v>
      </c>
      <c r="BJ271" s="2">
        <v>329.19000199999999</v>
      </c>
      <c r="BK271" s="2">
        <v>77.433205000000001</v>
      </c>
      <c r="BL271" s="2">
        <v>110.5</v>
      </c>
      <c r="BM271" s="2">
        <v>212.35000600000001</v>
      </c>
      <c r="BN271" s="2">
        <v>161.75</v>
      </c>
      <c r="BO271" s="2">
        <v>187.33999600000001</v>
      </c>
    </row>
    <row r="272" spans="1:67" x14ac:dyDescent="0.35">
      <c r="A272" s="1">
        <v>44225</v>
      </c>
      <c r="B272" s="2">
        <v>132.287682533713</v>
      </c>
      <c r="C272" s="2">
        <v>232.47526595580999</v>
      </c>
      <c r="D272" s="2">
        <v>160.43649055899999</v>
      </c>
      <c r="E272" s="2">
        <v>91.036726892329696</v>
      </c>
      <c r="F272" s="2">
        <v>228.775958310758</v>
      </c>
      <c r="G272" s="2">
        <v>266.14841711622</v>
      </c>
      <c r="H272" s="2">
        <v>130.70206707111799</v>
      </c>
      <c r="I272" s="2">
        <v>91.460813058921801</v>
      </c>
      <c r="J272" s="2">
        <v>336.724336620347</v>
      </c>
      <c r="K272" s="2">
        <v>129.11361332855299</v>
      </c>
      <c r="L272" s="2">
        <v>452.132812292594</v>
      </c>
      <c r="M272" s="2">
        <v>194.629118188429</v>
      </c>
      <c r="N272" s="2">
        <v>29.651829588932902</v>
      </c>
      <c r="O272" s="2">
        <v>271.807302350545</v>
      </c>
      <c r="P272" s="2">
        <v>317.61584429805703</v>
      </c>
      <c r="Q272" s="2">
        <v>73.749525755684999</v>
      </c>
      <c r="R272" s="2">
        <v>102.241529961105</v>
      </c>
      <c r="S272" s="2">
        <v>209.36949863176099</v>
      </c>
      <c r="T272" s="2">
        <v>154.75875034498901</v>
      </c>
      <c r="U272" s="2">
        <v>183.43310022841999</v>
      </c>
      <c r="X272" s="3">
        <v>44225</v>
      </c>
      <c r="Y272">
        <v>133.88236409999999</v>
      </c>
      <c r="Z272">
        <v>234.45273689999999</v>
      </c>
      <c r="AA272">
        <v>160.58895860000001</v>
      </c>
      <c r="AB272">
        <v>91.397186809999994</v>
      </c>
      <c r="AC272">
        <v>228.19629710000001</v>
      </c>
      <c r="AD272">
        <v>276.00121259999997</v>
      </c>
      <c r="AE272">
        <v>129.87296599999999</v>
      </c>
      <c r="AF272">
        <v>91.803964350000001</v>
      </c>
      <c r="AG272">
        <v>334.25848669999999</v>
      </c>
      <c r="AH272">
        <v>128.86891410000001</v>
      </c>
      <c r="AI272">
        <v>450.55751220000002</v>
      </c>
      <c r="AJ272">
        <v>193.65517410000001</v>
      </c>
      <c r="AK272">
        <v>29.700467010000001</v>
      </c>
      <c r="AL272">
        <v>272.26428140000002</v>
      </c>
      <c r="AM272">
        <v>318.198035</v>
      </c>
      <c r="AN272">
        <v>73.653125450000005</v>
      </c>
      <c r="AO272">
        <v>102.37021059999999</v>
      </c>
      <c r="AP272">
        <v>208.21667059999999</v>
      </c>
      <c r="AQ272">
        <v>155.19366500000001</v>
      </c>
      <c r="AR272">
        <v>183.1382686</v>
      </c>
      <c r="AT272" s="1"/>
      <c r="AU272" s="1">
        <v>44222</v>
      </c>
      <c r="AV272" s="2">
        <v>143.16000399999999</v>
      </c>
      <c r="AW272" s="2">
        <v>232.33000200000001</v>
      </c>
      <c r="AX272" s="2">
        <v>166.30650299999999</v>
      </c>
      <c r="AY272" s="2">
        <v>95.397498999999996</v>
      </c>
      <c r="AZ272" s="2">
        <v>231.570007</v>
      </c>
      <c r="BA272" s="2">
        <v>294.36334199999999</v>
      </c>
      <c r="BB272" s="2">
        <v>134.35249300000001</v>
      </c>
      <c r="BC272" s="2">
        <v>95.861999999999995</v>
      </c>
      <c r="BD272" s="2">
        <v>343.10998499999999</v>
      </c>
      <c r="BE272" s="2">
        <v>131.58000200000001</v>
      </c>
      <c r="BF272" s="2">
        <v>463.86999500000002</v>
      </c>
      <c r="BG272" s="2">
        <v>202.009995</v>
      </c>
      <c r="BH272" s="2">
        <v>30.940000999999999</v>
      </c>
      <c r="BI272" s="2">
        <v>282.60000600000001</v>
      </c>
      <c r="BJ272" s="2">
        <v>327.70001200000002</v>
      </c>
      <c r="BK272" s="2">
        <v>76.574425000000005</v>
      </c>
      <c r="BL272" s="2">
        <v>108.800003</v>
      </c>
      <c r="BM272" s="2">
        <v>212.720001</v>
      </c>
      <c r="BN272" s="2">
        <v>161.429993</v>
      </c>
      <c r="BO272" s="2">
        <v>187.21000699999999</v>
      </c>
    </row>
    <row r="273" spans="1:67" x14ac:dyDescent="0.35">
      <c r="A273" s="1">
        <v>44228</v>
      </c>
      <c r="B273" s="2">
        <v>134.90040423021799</v>
      </c>
      <c r="C273" s="2">
        <v>238.50478135962899</v>
      </c>
      <c r="D273" s="2">
        <v>167.22196508625399</v>
      </c>
      <c r="E273" s="2">
        <v>94.700356919508394</v>
      </c>
      <c r="F273" s="2">
        <v>229.23465769181101</v>
      </c>
      <c r="G273" s="2">
        <v>279.73523639661897</v>
      </c>
      <c r="H273" s="2">
        <v>132.147210203935</v>
      </c>
      <c r="I273" s="2">
        <v>95.351925435783102</v>
      </c>
      <c r="J273" s="2">
        <v>333.67486952310003</v>
      </c>
      <c r="K273" s="2">
        <v>129.948335006006</v>
      </c>
      <c r="L273" s="2">
        <v>465.47642317490698</v>
      </c>
      <c r="M273" s="2">
        <v>197.85765045445601</v>
      </c>
      <c r="N273" s="2">
        <v>29.920747039693399</v>
      </c>
      <c r="O273" s="2">
        <v>270.12427347415297</v>
      </c>
      <c r="P273" s="2">
        <v>321.13274816624102</v>
      </c>
      <c r="Q273" s="2">
        <v>73.851529362004499</v>
      </c>
      <c r="R273" s="2">
        <v>102.63801419821</v>
      </c>
      <c r="S273" s="2">
        <v>202.82386685831301</v>
      </c>
      <c r="T273" s="2">
        <v>156.662622151926</v>
      </c>
      <c r="U273" s="2">
        <v>184.92198306184699</v>
      </c>
      <c r="X273" s="3">
        <v>44228</v>
      </c>
      <c r="Y273">
        <v>133.86496199999999</v>
      </c>
      <c r="Z273">
        <v>237.40320879999999</v>
      </c>
      <c r="AA273">
        <v>166.30404419999999</v>
      </c>
      <c r="AB273">
        <v>94.236901290000006</v>
      </c>
      <c r="AC273">
        <v>229.2200268</v>
      </c>
      <c r="AD273">
        <v>268.29453280000001</v>
      </c>
      <c r="AE273">
        <v>132.11653620000001</v>
      </c>
      <c r="AF273">
        <v>94.967872549999996</v>
      </c>
      <c r="AG273">
        <v>334.0559695</v>
      </c>
      <c r="AH273">
        <v>129.62009570000001</v>
      </c>
      <c r="AI273">
        <v>464.71268049999998</v>
      </c>
      <c r="AJ273">
        <v>197.02890529999999</v>
      </c>
      <c r="AK273">
        <v>29.928153980000001</v>
      </c>
      <c r="AL273">
        <v>270.23768050000001</v>
      </c>
      <c r="AM273">
        <v>320.68266890000001</v>
      </c>
      <c r="AN273">
        <v>73.830123560000004</v>
      </c>
      <c r="AO273">
        <v>102.1863017</v>
      </c>
      <c r="AP273">
        <v>203.65747529999999</v>
      </c>
      <c r="AQ273">
        <v>156.1174019</v>
      </c>
      <c r="AR273">
        <v>184.44166060000001</v>
      </c>
      <c r="AT273" s="1"/>
      <c r="AU273" s="1">
        <v>44223</v>
      </c>
      <c r="AV273" s="2">
        <v>142.05999800000001</v>
      </c>
      <c r="AW273" s="2">
        <v>232.89999399999999</v>
      </c>
      <c r="AX273" s="2">
        <v>161.628998</v>
      </c>
      <c r="AY273" s="2">
        <v>90.946999000000005</v>
      </c>
      <c r="AZ273" s="2">
        <v>227.36000100000001</v>
      </c>
      <c r="BA273" s="2">
        <v>288.05334499999998</v>
      </c>
      <c r="BB273" s="2">
        <v>129.177505</v>
      </c>
      <c r="BC273" s="2">
        <v>91.539496999999997</v>
      </c>
      <c r="BD273" s="2">
        <v>332.98998999999998</v>
      </c>
      <c r="BE273" s="2">
        <v>127.860001</v>
      </c>
      <c r="BF273" s="2">
        <v>444.70001200000002</v>
      </c>
      <c r="BG273" s="2">
        <v>194.970001</v>
      </c>
      <c r="BH273" s="2">
        <v>29.83</v>
      </c>
      <c r="BI273" s="2">
        <v>274.04998799999998</v>
      </c>
      <c r="BJ273" s="2">
        <v>315.48998999999998</v>
      </c>
      <c r="BK273" s="2">
        <v>73.540076999999997</v>
      </c>
      <c r="BL273" s="2">
        <v>102.790001</v>
      </c>
      <c r="BM273" s="2">
        <v>207.570007</v>
      </c>
      <c r="BN273" s="2">
        <v>157.64999399999999</v>
      </c>
      <c r="BO273" s="2">
        <v>180.63000500000001</v>
      </c>
    </row>
    <row r="274" spans="1:67" x14ac:dyDescent="0.35">
      <c r="A274" s="1">
        <v>44229</v>
      </c>
      <c r="B274" s="2">
        <v>134.97702684069</v>
      </c>
      <c r="C274" s="2">
        <v>239.411248605536</v>
      </c>
      <c r="D274" s="2">
        <v>169.247257369739</v>
      </c>
      <c r="E274" s="2">
        <v>95.662250511353193</v>
      </c>
      <c r="F274" s="2">
        <v>231.90400348220001</v>
      </c>
      <c r="G274" s="2">
        <v>292.83885692353999</v>
      </c>
      <c r="H274" s="2">
        <v>136.133383356032</v>
      </c>
      <c r="I274" s="2">
        <v>96.098627836178096</v>
      </c>
      <c r="J274" s="2">
        <v>340.30979515344001</v>
      </c>
      <c r="K274" s="2">
        <v>133.023673674365</v>
      </c>
      <c r="L274" s="2">
        <v>476.449986005281</v>
      </c>
      <c r="M274" s="2">
        <v>202.437991767613</v>
      </c>
      <c r="N274" s="2">
        <v>30.871082681028199</v>
      </c>
      <c r="O274" s="2">
        <v>272.12136097179803</v>
      </c>
      <c r="P274" s="2">
        <v>333.07605923684201</v>
      </c>
      <c r="Q274" s="2">
        <v>74.254306845792698</v>
      </c>
      <c r="R274" s="2">
        <v>103.609640009293</v>
      </c>
      <c r="S274" s="2">
        <v>198.23992264668499</v>
      </c>
      <c r="T274" s="2">
        <v>160.044387360717</v>
      </c>
      <c r="U274" s="2">
        <v>191.9928171585</v>
      </c>
      <c r="X274" s="3">
        <v>44229</v>
      </c>
      <c r="Y274">
        <v>134.88391960000001</v>
      </c>
      <c r="Z274">
        <v>239.43686729999999</v>
      </c>
      <c r="AA274">
        <v>168.76474400000001</v>
      </c>
      <c r="AB274">
        <v>95.816510609999995</v>
      </c>
      <c r="AC274">
        <v>231.78705479999999</v>
      </c>
      <c r="AD274">
        <v>283.6761401</v>
      </c>
      <c r="AE274">
        <v>135.19464120000001</v>
      </c>
      <c r="AF274">
        <v>96.30768003</v>
      </c>
      <c r="AG274">
        <v>337.6735635</v>
      </c>
      <c r="AH274">
        <v>132.91636510000001</v>
      </c>
      <c r="AI274">
        <v>475.16386699999998</v>
      </c>
      <c r="AJ274">
        <v>201.53392400000001</v>
      </c>
      <c r="AK274">
        <v>30.871982559999999</v>
      </c>
      <c r="AL274">
        <v>271.89846920000002</v>
      </c>
      <c r="AM274">
        <v>328.52256319999998</v>
      </c>
      <c r="AN274">
        <v>74.182854770000006</v>
      </c>
      <c r="AO274">
        <v>103.2618349</v>
      </c>
      <c r="AP274">
        <v>198.27963199999999</v>
      </c>
      <c r="AQ274">
        <v>159.810846</v>
      </c>
      <c r="AR274">
        <v>191.27032610000001</v>
      </c>
      <c r="AT274" s="1"/>
      <c r="AU274" s="1">
        <v>44224</v>
      </c>
      <c r="AV274" s="2">
        <v>137.08999600000001</v>
      </c>
      <c r="AW274" s="2">
        <v>238.929993</v>
      </c>
      <c r="AX274" s="2">
        <v>161.88099700000001</v>
      </c>
      <c r="AY274" s="2">
        <v>92.660004000000001</v>
      </c>
      <c r="AZ274" s="2">
        <v>230.949997</v>
      </c>
      <c r="BA274" s="2">
        <v>278.476654</v>
      </c>
      <c r="BB274" s="2">
        <v>130.509995</v>
      </c>
      <c r="BC274" s="2">
        <v>93.155501999999998</v>
      </c>
      <c r="BD274" s="2">
        <v>338.14999399999999</v>
      </c>
      <c r="BE274" s="2">
        <v>130.11000100000001</v>
      </c>
      <c r="BF274" s="2">
        <v>451.73998999999998</v>
      </c>
      <c r="BG274" s="2">
        <v>198.220001</v>
      </c>
      <c r="BH274" s="2">
        <v>30.32</v>
      </c>
      <c r="BI274" s="2">
        <v>278.04998799999998</v>
      </c>
      <c r="BJ274" s="2">
        <v>324.27999899999998</v>
      </c>
      <c r="BK274" s="2">
        <v>74.351142999999993</v>
      </c>
      <c r="BL274" s="2">
        <v>104.209999</v>
      </c>
      <c r="BM274" s="2">
        <v>210.11999499999999</v>
      </c>
      <c r="BN274" s="2">
        <v>157.270004</v>
      </c>
      <c r="BO274" s="2">
        <v>184.33999600000001</v>
      </c>
    </row>
    <row r="275" spans="1:67" x14ac:dyDescent="0.35">
      <c r="A275" s="1">
        <v>44230</v>
      </c>
      <c r="B275" s="2">
        <v>133.529915441307</v>
      </c>
      <c r="C275" s="2">
        <v>242.98725106217699</v>
      </c>
      <c r="D275" s="2">
        <v>165.64439331929501</v>
      </c>
      <c r="E275" s="2">
        <v>103.07117123066701</v>
      </c>
      <c r="F275" s="2">
        <v>233.00141421777701</v>
      </c>
      <c r="G275" s="2">
        <v>286.74151256410198</v>
      </c>
      <c r="H275" s="2">
        <v>136.17402153065899</v>
      </c>
      <c r="I275" s="2">
        <v>103.605077229098</v>
      </c>
      <c r="J275" s="2">
        <v>339.70534533705597</v>
      </c>
      <c r="K275" s="2">
        <v>135.62424062730099</v>
      </c>
      <c r="L275" s="2">
        <v>468.02910551282298</v>
      </c>
      <c r="M275" s="2">
        <v>201.79409140601501</v>
      </c>
      <c r="N275" s="2">
        <v>31.626818644783</v>
      </c>
      <c r="O275" s="2">
        <v>275.29227650289698</v>
      </c>
      <c r="P275" s="2">
        <v>333.377152897023</v>
      </c>
      <c r="Q275" s="2">
        <v>74.018558810717096</v>
      </c>
      <c r="R275" s="2">
        <v>107.220579749169</v>
      </c>
      <c r="S275" s="2">
        <v>197.18873038639001</v>
      </c>
      <c r="T275" s="2">
        <v>160.268961590717</v>
      </c>
      <c r="U275" s="2">
        <v>192.184871052863</v>
      </c>
      <c r="X275" s="3">
        <v>44230</v>
      </c>
      <c r="Y275">
        <v>134.24564269999999</v>
      </c>
      <c r="Z275">
        <v>242.79130620000001</v>
      </c>
      <c r="AA275">
        <v>166.3380779</v>
      </c>
      <c r="AB275">
        <v>100.686362</v>
      </c>
      <c r="AC275">
        <v>232.8533429</v>
      </c>
      <c r="AD275">
        <v>288.53278019999999</v>
      </c>
      <c r="AE275">
        <v>135.30651560000001</v>
      </c>
      <c r="AF275">
        <v>101.16832530000001</v>
      </c>
      <c r="AG275">
        <v>338.07411930000001</v>
      </c>
      <c r="AH275">
        <v>135.0536999</v>
      </c>
      <c r="AI275">
        <v>467.90503560000002</v>
      </c>
      <c r="AJ275">
        <v>201.38967170000001</v>
      </c>
      <c r="AK275">
        <v>31.506515690000001</v>
      </c>
      <c r="AL275">
        <v>273.92495289999999</v>
      </c>
      <c r="AM275">
        <v>333.10610339999999</v>
      </c>
      <c r="AN275">
        <v>73.827146639999995</v>
      </c>
      <c r="AO275">
        <v>106.25991879999999</v>
      </c>
      <c r="AP275">
        <v>196.90819070000001</v>
      </c>
      <c r="AQ275">
        <v>159.67469729999999</v>
      </c>
      <c r="AR275">
        <v>191.6985717</v>
      </c>
      <c r="AT275" s="1"/>
      <c r="AU275" s="1">
        <v>44225</v>
      </c>
      <c r="AV275" s="2">
        <v>131.96000699999999</v>
      </c>
      <c r="AW275" s="2">
        <v>231.96000699999999</v>
      </c>
      <c r="AX275" s="2">
        <v>160.30999800000001</v>
      </c>
      <c r="AY275" s="2">
        <v>91.367996000000005</v>
      </c>
      <c r="AZ275" s="2">
        <v>227.86999499999999</v>
      </c>
      <c r="BA275" s="2">
        <v>264.51001000000002</v>
      </c>
      <c r="BB275" s="2">
        <v>129.89750699999999</v>
      </c>
      <c r="BC275" s="2">
        <v>91.787002999999999</v>
      </c>
      <c r="BD275" s="2">
        <v>333.57998700000002</v>
      </c>
      <c r="BE275" s="2">
        <v>128.66999799999999</v>
      </c>
      <c r="BF275" s="2">
        <v>450.5</v>
      </c>
      <c r="BG275" s="2">
        <v>193.25</v>
      </c>
      <c r="BH275" s="2">
        <v>29.65</v>
      </c>
      <c r="BI275" s="2">
        <v>270.82000699999998</v>
      </c>
      <c r="BJ275" s="2">
        <v>316.290009</v>
      </c>
      <c r="BK275" s="2">
        <v>73.540076999999997</v>
      </c>
      <c r="BL275" s="2">
        <v>102.480003</v>
      </c>
      <c r="BM275" s="2">
        <v>207.970001</v>
      </c>
      <c r="BN275" s="2">
        <v>155</v>
      </c>
      <c r="BO275" s="2">
        <v>182.83999600000001</v>
      </c>
    </row>
    <row r="276" spans="1:67" x14ac:dyDescent="0.35">
      <c r="A276" s="1">
        <v>44231</v>
      </c>
      <c r="B276" s="2">
        <v>138.19934251493501</v>
      </c>
      <c r="C276" s="2">
        <v>241.68566779018701</v>
      </c>
      <c r="D276" s="2">
        <v>166.65201370282301</v>
      </c>
      <c r="E276" s="2">
        <v>102.171506235549</v>
      </c>
      <c r="F276" s="2">
        <v>234.81218566734501</v>
      </c>
      <c r="G276" s="2">
        <v>285.24417476805303</v>
      </c>
      <c r="H276" s="2">
        <v>136.511495229339</v>
      </c>
      <c r="I276" s="2">
        <v>102.581391930523</v>
      </c>
      <c r="J276" s="2">
        <v>329.92261806287399</v>
      </c>
      <c r="K276" s="2">
        <v>137.897043093962</v>
      </c>
      <c r="L276" s="2">
        <v>466.894490557643</v>
      </c>
      <c r="M276" s="2">
        <v>208.090853979218</v>
      </c>
      <c r="N276" s="2">
        <v>32.3403202319789</v>
      </c>
      <c r="O276" s="2">
        <v>278.10656398219999</v>
      </c>
      <c r="P276" s="2">
        <v>340.12489890057799</v>
      </c>
      <c r="Q276" s="2">
        <v>72.483851672404896</v>
      </c>
      <c r="R276" s="2">
        <v>108.773222037712</v>
      </c>
      <c r="S276" s="2">
        <v>201.82441217961701</v>
      </c>
      <c r="T276" s="2">
        <v>162.055267127864</v>
      </c>
      <c r="U276" s="2">
        <v>191.22798142963401</v>
      </c>
      <c r="X276" s="3">
        <v>44231</v>
      </c>
      <c r="Y276">
        <v>136.83432529999999</v>
      </c>
      <c r="Z276">
        <v>242.0532987</v>
      </c>
      <c r="AA276">
        <v>166.43032919999999</v>
      </c>
      <c r="AB276">
        <v>102.60897629999999</v>
      </c>
      <c r="AC276">
        <v>235.28321589999999</v>
      </c>
      <c r="AD276">
        <v>283.62746229999999</v>
      </c>
      <c r="AE276">
        <v>136.5758045</v>
      </c>
      <c r="AF276">
        <v>103.09087270000001</v>
      </c>
      <c r="AG276">
        <v>329.74425739999998</v>
      </c>
      <c r="AH276">
        <v>137.94957650000001</v>
      </c>
      <c r="AI276">
        <v>469.7879284</v>
      </c>
      <c r="AJ276">
        <v>207.03535289999999</v>
      </c>
      <c r="AK276">
        <v>32.373918359999998</v>
      </c>
      <c r="AL276">
        <v>278.08930930000002</v>
      </c>
      <c r="AM276">
        <v>338.56145759999998</v>
      </c>
      <c r="AN276">
        <v>72.767566650000006</v>
      </c>
      <c r="AO276">
        <v>108.267578</v>
      </c>
      <c r="AP276">
        <v>200.95594980000001</v>
      </c>
      <c r="AQ276">
        <v>161.925791</v>
      </c>
      <c r="AR276">
        <v>191.77201310000001</v>
      </c>
      <c r="AT276" s="1"/>
      <c r="AU276" s="1">
        <v>44228</v>
      </c>
      <c r="AV276" s="2">
        <v>134.13999899999999</v>
      </c>
      <c r="AW276" s="2">
        <v>239.64999399999999</v>
      </c>
      <c r="AX276" s="2">
        <v>167.14399700000001</v>
      </c>
      <c r="AY276" s="2">
        <v>94.653503000000001</v>
      </c>
      <c r="AZ276" s="2">
        <v>229.320007</v>
      </c>
      <c r="BA276" s="2">
        <v>279.93667599999998</v>
      </c>
      <c r="BB276" s="2">
        <v>132.36999499999999</v>
      </c>
      <c r="BC276" s="2">
        <v>95.067497000000003</v>
      </c>
      <c r="BD276" s="2">
        <v>334</v>
      </c>
      <c r="BE276" s="2">
        <v>129.61999499999999</v>
      </c>
      <c r="BF276" s="2">
        <v>466.73998999999998</v>
      </c>
      <c r="BG276" s="2">
        <v>198.36000100000001</v>
      </c>
      <c r="BH276" s="2">
        <v>29.959999</v>
      </c>
      <c r="BI276" s="2">
        <v>270.07000699999998</v>
      </c>
      <c r="BJ276" s="2">
        <v>321.55999800000001</v>
      </c>
      <c r="BK276" s="2">
        <v>73.816794999999999</v>
      </c>
      <c r="BL276" s="2">
        <v>102.300003</v>
      </c>
      <c r="BM276" s="2">
        <v>203.13999899999999</v>
      </c>
      <c r="BN276" s="2">
        <v>156.259995</v>
      </c>
      <c r="BO276" s="2">
        <v>184.720001</v>
      </c>
    </row>
    <row r="277" spans="1:67" x14ac:dyDescent="0.35">
      <c r="A277" s="1">
        <v>44232</v>
      </c>
      <c r="B277" s="2">
        <v>137.07639789970401</v>
      </c>
      <c r="C277" s="2">
        <v>243.720933726114</v>
      </c>
      <c r="D277" s="2">
        <v>167.912452005853</v>
      </c>
      <c r="E277" s="2">
        <v>105.06150619678201</v>
      </c>
      <c r="F277" s="2">
        <v>236.16082017056499</v>
      </c>
      <c r="G277" s="2">
        <v>285.96039043389101</v>
      </c>
      <c r="H277" s="2">
        <v>136.96751219798699</v>
      </c>
      <c r="I277" s="2">
        <v>105.516795469852</v>
      </c>
      <c r="J277" s="2">
        <v>325.869791315231</v>
      </c>
      <c r="K277" s="2">
        <v>138.02600332656101</v>
      </c>
      <c r="L277" s="2">
        <v>468.86725629650698</v>
      </c>
      <c r="M277" s="2">
        <v>209.094400943956</v>
      </c>
      <c r="N277" s="2">
        <v>32.446359842601701</v>
      </c>
      <c r="O277" s="2">
        <v>280.33238505997701</v>
      </c>
      <c r="P277" s="2">
        <v>339.36934106033499</v>
      </c>
      <c r="Q277" s="2">
        <v>72.552635991875903</v>
      </c>
      <c r="R277" s="2">
        <v>109.09584584648201</v>
      </c>
      <c r="S277" s="2">
        <v>203.18502356160801</v>
      </c>
      <c r="T277" s="2">
        <v>163.95607591508099</v>
      </c>
      <c r="U277" s="2">
        <v>193.81444396066499</v>
      </c>
      <c r="X277" s="3">
        <v>44232</v>
      </c>
      <c r="Y277">
        <v>136.94185469999999</v>
      </c>
      <c r="Z277">
        <v>242.24212370000001</v>
      </c>
      <c r="AA277">
        <v>167.4776104</v>
      </c>
      <c r="AB277">
        <v>104.2802946</v>
      </c>
      <c r="AC277">
        <v>235.31390999999999</v>
      </c>
      <c r="AD277">
        <v>283.93947009999999</v>
      </c>
      <c r="AE277">
        <v>135.88458729999999</v>
      </c>
      <c r="AF277">
        <v>104.8528408</v>
      </c>
      <c r="AG277">
        <v>325.15949769999997</v>
      </c>
      <c r="AH277">
        <v>137.9500931</v>
      </c>
      <c r="AI277">
        <v>467.42345039999998</v>
      </c>
      <c r="AJ277">
        <v>208.68821650000001</v>
      </c>
      <c r="AK277">
        <v>32.37419276</v>
      </c>
      <c r="AL277">
        <v>279.05295510000002</v>
      </c>
      <c r="AM277">
        <v>339.19862239999998</v>
      </c>
      <c r="AN277">
        <v>72.309994739999993</v>
      </c>
      <c r="AO277">
        <v>108.7687648</v>
      </c>
      <c r="AP277">
        <v>201.7310798</v>
      </c>
      <c r="AQ277">
        <v>164.0903007</v>
      </c>
      <c r="AR277">
        <v>192.8558878</v>
      </c>
      <c r="AT277" s="1"/>
      <c r="AU277" s="1">
        <v>44229</v>
      </c>
      <c r="AV277" s="2">
        <v>134.990005</v>
      </c>
      <c r="AW277" s="2">
        <v>239.509995</v>
      </c>
      <c r="AX277" s="2">
        <v>169</v>
      </c>
      <c r="AY277" s="2">
        <v>95.956001000000001</v>
      </c>
      <c r="AZ277" s="2">
        <v>232.240005</v>
      </c>
      <c r="BA277" s="2">
        <v>290.92999300000002</v>
      </c>
      <c r="BB277" s="2">
        <v>135.56750500000001</v>
      </c>
      <c r="BC277" s="2">
        <v>96.375504000000006</v>
      </c>
      <c r="BD277" s="2">
        <v>338.72000100000002</v>
      </c>
      <c r="BE277" s="2">
        <v>133.61000100000001</v>
      </c>
      <c r="BF277" s="2">
        <v>476.88000499999998</v>
      </c>
      <c r="BG277" s="2">
        <v>202.61000100000001</v>
      </c>
      <c r="BH277" s="2">
        <v>31.030000999999999</v>
      </c>
      <c r="BI277" s="2">
        <v>272.16000400000001</v>
      </c>
      <c r="BJ277" s="2">
        <v>334.36999500000002</v>
      </c>
      <c r="BK277" s="2">
        <v>74.208015000000003</v>
      </c>
      <c r="BL277" s="2">
        <v>103.470001</v>
      </c>
      <c r="BM277" s="2">
        <v>197.55999800000001</v>
      </c>
      <c r="BN277" s="2">
        <v>160.28999300000001</v>
      </c>
      <c r="BO277" s="2">
        <v>192.5</v>
      </c>
    </row>
    <row r="278" spans="1:67" x14ac:dyDescent="0.35">
      <c r="A278" s="1">
        <v>44235</v>
      </c>
      <c r="B278" s="2">
        <v>136.35709564757499</v>
      </c>
      <c r="C278" s="2">
        <v>241.979332144886</v>
      </c>
      <c r="D278" s="2">
        <v>166.58424565025899</v>
      </c>
      <c r="E278" s="2">
        <v>103.381031227473</v>
      </c>
      <c r="F278" s="2">
        <v>236.46409862403999</v>
      </c>
      <c r="G278" s="2">
        <v>289.53368297276899</v>
      </c>
      <c r="H278" s="2">
        <v>143.34159907880601</v>
      </c>
      <c r="I278" s="2">
        <v>103.80223345605501</v>
      </c>
      <c r="J278" s="2">
        <v>324.55398897318798</v>
      </c>
      <c r="K278" s="2">
        <v>139.823631284057</v>
      </c>
      <c r="L278" s="2">
        <v>470.14890768151298</v>
      </c>
      <c r="M278" s="2">
        <v>207.376673428522</v>
      </c>
      <c r="N278" s="2">
        <v>32.8764696998429</v>
      </c>
      <c r="O278" s="2">
        <v>279.50875209640401</v>
      </c>
      <c r="P278" s="2">
        <v>337.54011630519801</v>
      </c>
      <c r="Q278" s="2">
        <v>71.509824413151904</v>
      </c>
      <c r="R278" s="2">
        <v>106.818907682163</v>
      </c>
      <c r="S278" s="2">
        <v>205.30237589577999</v>
      </c>
      <c r="T278" s="2">
        <v>163.27169158623801</v>
      </c>
      <c r="U278" s="2">
        <v>196.72715573096499</v>
      </c>
      <c r="X278" s="3">
        <v>44235</v>
      </c>
      <c r="Y278">
        <v>136.95627759999999</v>
      </c>
      <c r="Z278">
        <v>242.57891129999999</v>
      </c>
      <c r="AA278">
        <v>166.38438350000001</v>
      </c>
      <c r="AB278">
        <v>104.1462032</v>
      </c>
      <c r="AC278">
        <v>237.0957836</v>
      </c>
      <c r="AD278">
        <v>286.89248179999998</v>
      </c>
      <c r="AE278">
        <v>141.97429769999999</v>
      </c>
      <c r="AF278">
        <v>104.604097</v>
      </c>
      <c r="AG278">
        <v>324.32082359999998</v>
      </c>
      <c r="AH278">
        <v>140.03087729999999</v>
      </c>
      <c r="AI278">
        <v>471.60460869999997</v>
      </c>
      <c r="AJ278">
        <v>206.92649040000001</v>
      </c>
      <c r="AK278">
        <v>32.983231760000002</v>
      </c>
      <c r="AL278">
        <v>280.01744589999998</v>
      </c>
      <c r="AM278">
        <v>337.36973610000001</v>
      </c>
      <c r="AN278">
        <v>71.688499500000006</v>
      </c>
      <c r="AO278">
        <v>106.7471697</v>
      </c>
      <c r="AP278">
        <v>205.3873988</v>
      </c>
      <c r="AQ278">
        <v>163.4531412</v>
      </c>
      <c r="AR278">
        <v>196.7006341</v>
      </c>
      <c r="AT278" s="1"/>
      <c r="AU278" s="1">
        <v>44230</v>
      </c>
      <c r="AV278" s="2">
        <v>133.94000199999999</v>
      </c>
      <c r="AW278" s="2">
        <v>243</v>
      </c>
      <c r="AX278" s="2">
        <v>165.62649500000001</v>
      </c>
      <c r="AY278" s="2">
        <v>102.944</v>
      </c>
      <c r="AZ278" s="2">
        <v>232.679993</v>
      </c>
      <c r="BA278" s="2">
        <v>284.89666699999998</v>
      </c>
      <c r="BB278" s="2">
        <v>135.304993</v>
      </c>
      <c r="BC278" s="2">
        <v>103.503502</v>
      </c>
      <c r="BD278" s="2">
        <v>337.89001500000001</v>
      </c>
      <c r="BE278" s="2">
        <v>135.13999899999999</v>
      </c>
      <c r="BF278" s="2">
        <v>465.19000199999999</v>
      </c>
      <c r="BG278" s="2">
        <v>201.36000100000001</v>
      </c>
      <c r="BH278" s="2">
        <v>31.58</v>
      </c>
      <c r="BI278" s="2">
        <v>274.17001299999998</v>
      </c>
      <c r="BJ278" s="2">
        <v>332.82000699999998</v>
      </c>
      <c r="BK278" s="2">
        <v>73.778625000000005</v>
      </c>
      <c r="BL278" s="2">
        <v>106.949997</v>
      </c>
      <c r="BM278" s="2">
        <v>196.96000699999999</v>
      </c>
      <c r="BN278" s="2">
        <v>159.71000699999999</v>
      </c>
      <c r="BO278" s="2">
        <v>191.449997</v>
      </c>
    </row>
    <row r="279" spans="1:67" x14ac:dyDescent="0.35">
      <c r="A279" s="1">
        <v>44236</v>
      </c>
      <c r="B279" s="2">
        <v>137.139920943709</v>
      </c>
      <c r="C279" s="2">
        <v>245.421469370669</v>
      </c>
      <c r="D279" s="2">
        <v>165.57645649718901</v>
      </c>
      <c r="E279" s="2">
        <v>104.232308533832</v>
      </c>
      <c r="F279" s="2">
        <v>239.982483653278</v>
      </c>
      <c r="G279" s="2">
        <v>284.83473917584701</v>
      </c>
      <c r="H279" s="2">
        <v>143.582310420743</v>
      </c>
      <c r="I279" s="2">
        <v>104.57388225221599</v>
      </c>
      <c r="J279" s="2">
        <v>331.53531886224499</v>
      </c>
      <c r="K279" s="2">
        <v>139.59478450305099</v>
      </c>
      <c r="L279" s="2">
        <v>475.68363867611299</v>
      </c>
      <c r="M279" s="2">
        <v>206.752270223605</v>
      </c>
      <c r="N279" s="2">
        <v>33.019119677629298</v>
      </c>
      <c r="O279" s="2">
        <v>277.75092561582898</v>
      </c>
      <c r="P279" s="2">
        <v>334.178731793797</v>
      </c>
      <c r="Q279" s="2">
        <v>71.751028331902305</v>
      </c>
      <c r="R279" s="2">
        <v>105.499011430062</v>
      </c>
      <c r="S279" s="2">
        <v>203.005988962473</v>
      </c>
      <c r="T279" s="2">
        <v>166.60766117502999</v>
      </c>
      <c r="U279" s="2">
        <v>197.11456949629101</v>
      </c>
      <c r="X279" s="3">
        <v>44236</v>
      </c>
      <c r="Y279">
        <v>136.2762621</v>
      </c>
      <c r="Z279">
        <v>243.7425935</v>
      </c>
      <c r="AA279">
        <v>165.3678477</v>
      </c>
      <c r="AB279">
        <v>103.7331915</v>
      </c>
      <c r="AC279">
        <v>239.54154940000001</v>
      </c>
      <c r="AD279">
        <v>285.48450259999998</v>
      </c>
      <c r="AE279">
        <v>142.6726802</v>
      </c>
      <c r="AF279">
        <v>104.1643024</v>
      </c>
      <c r="AG279">
        <v>328.45978739999998</v>
      </c>
      <c r="AH279">
        <v>139.5686082</v>
      </c>
      <c r="AI279">
        <v>474.7820792</v>
      </c>
      <c r="AJ279">
        <v>206.42052649999999</v>
      </c>
      <c r="AK279">
        <v>32.95504983</v>
      </c>
      <c r="AL279">
        <v>277.52574679999998</v>
      </c>
      <c r="AM279">
        <v>334.17130989999998</v>
      </c>
      <c r="AN279">
        <v>71.557403260000001</v>
      </c>
      <c r="AO279">
        <v>105.29509179999999</v>
      </c>
      <c r="AP279">
        <v>202.0982291</v>
      </c>
      <c r="AQ279">
        <v>166.50561200000001</v>
      </c>
      <c r="AR279">
        <v>197.2707308</v>
      </c>
      <c r="AT279" s="1"/>
      <c r="AU279" s="1">
        <v>44231</v>
      </c>
      <c r="AV279" s="2">
        <v>137.38999899999999</v>
      </c>
      <c r="AW279" s="2">
        <v>242.009995</v>
      </c>
      <c r="AX279" s="2">
        <v>166.550003</v>
      </c>
      <c r="AY279" s="2">
        <v>102.68150300000001</v>
      </c>
      <c r="AZ279" s="2">
        <v>235.770004</v>
      </c>
      <c r="BA279" s="2">
        <v>283.32998700000002</v>
      </c>
      <c r="BB279" s="2">
        <v>136.64250200000001</v>
      </c>
      <c r="BC279" s="2">
        <v>103.1185</v>
      </c>
      <c r="BD279" s="2">
        <v>329.32000699999998</v>
      </c>
      <c r="BE279" s="2">
        <v>138.25</v>
      </c>
      <c r="BF279" s="2">
        <v>470.63000499999998</v>
      </c>
      <c r="BG279" s="2">
        <v>209.25</v>
      </c>
      <c r="BH279" s="2">
        <v>32.5</v>
      </c>
      <c r="BI279" s="2">
        <v>278.82000699999998</v>
      </c>
      <c r="BJ279" s="2">
        <v>340.82998700000002</v>
      </c>
      <c r="BK279" s="2">
        <v>72.547707000000003</v>
      </c>
      <c r="BL279" s="2">
        <v>108.529999</v>
      </c>
      <c r="BM279" s="2">
        <v>201.61999499999999</v>
      </c>
      <c r="BN279" s="2">
        <v>162.259995</v>
      </c>
      <c r="BO279" s="2">
        <v>191.64999399999999</v>
      </c>
    </row>
    <row r="280" spans="1:67" x14ac:dyDescent="0.35">
      <c r="A280" s="1">
        <v>44237</v>
      </c>
      <c r="B280" s="2">
        <v>135.56461558186001</v>
      </c>
      <c r="C280" s="2">
        <v>242.826906242192</v>
      </c>
      <c r="D280" s="2">
        <v>164.49786233942299</v>
      </c>
      <c r="E280" s="2">
        <v>103.709972831032</v>
      </c>
      <c r="F280" s="2">
        <v>240.314077210335</v>
      </c>
      <c r="G280" s="2">
        <v>269.70351906715001</v>
      </c>
      <c r="H280" s="2">
        <v>147.748180921959</v>
      </c>
      <c r="I280" s="2">
        <v>104.234708529291</v>
      </c>
      <c r="J280" s="2">
        <v>334.45444299316199</v>
      </c>
      <c r="K280" s="2">
        <v>139.81674479370599</v>
      </c>
      <c r="L280" s="2">
        <v>471.12818267156001</v>
      </c>
      <c r="M280" s="2">
        <v>206.635164550886</v>
      </c>
      <c r="N280" s="2">
        <v>33.075097846985301</v>
      </c>
      <c r="O280" s="2">
        <v>278.59346533497097</v>
      </c>
      <c r="P280" s="2">
        <v>334.40264041090398</v>
      </c>
      <c r="Q280" s="2">
        <v>71.442350028011504</v>
      </c>
      <c r="R280" s="2">
        <v>103.950967320923</v>
      </c>
      <c r="S280" s="2">
        <v>203.790093189603</v>
      </c>
      <c r="T280" s="2">
        <v>165.58958989211399</v>
      </c>
      <c r="U280" s="2">
        <v>198.16173428743201</v>
      </c>
      <c r="X280" s="3">
        <v>44237</v>
      </c>
      <c r="Y280">
        <v>135.5683918</v>
      </c>
      <c r="Z280">
        <v>242.8562804</v>
      </c>
      <c r="AA280">
        <v>164.4466324</v>
      </c>
      <c r="AB280">
        <v>104.3281324</v>
      </c>
      <c r="AC280">
        <v>240.06042429999999</v>
      </c>
      <c r="AD280">
        <v>280.67577549999999</v>
      </c>
      <c r="AE280">
        <v>146.836276</v>
      </c>
      <c r="AF280">
        <v>104.77974140000001</v>
      </c>
      <c r="AG280">
        <v>332.50246429999999</v>
      </c>
      <c r="AH280">
        <v>139.63097759999999</v>
      </c>
      <c r="AI280">
        <v>471.45126959999999</v>
      </c>
      <c r="AJ280">
        <v>206.32058939999999</v>
      </c>
      <c r="AK280">
        <v>32.984692760000001</v>
      </c>
      <c r="AL280">
        <v>278.46220030000001</v>
      </c>
      <c r="AM280">
        <v>334.13916440000003</v>
      </c>
      <c r="AN280">
        <v>71.39162958</v>
      </c>
      <c r="AO280">
        <v>103.9466437</v>
      </c>
      <c r="AP280">
        <v>204.30066959999999</v>
      </c>
      <c r="AQ280">
        <v>165.73139370000001</v>
      </c>
      <c r="AR280">
        <v>197.79807489999999</v>
      </c>
      <c r="AT280" s="1"/>
      <c r="AU280" s="1">
        <v>44232</v>
      </c>
      <c r="AV280" s="2">
        <v>136.759995</v>
      </c>
      <c r="AW280" s="2">
        <v>242.199997</v>
      </c>
      <c r="AX280" s="2">
        <v>167.60749799999999</v>
      </c>
      <c r="AY280" s="2">
        <v>104.441498</v>
      </c>
      <c r="AZ280" s="2">
        <v>235.16000399999999</v>
      </c>
      <c r="BA280" s="2">
        <v>284.07666</v>
      </c>
      <c r="BB280" s="2">
        <v>135.91000399999999</v>
      </c>
      <c r="BC280" s="2">
        <v>104.900002</v>
      </c>
      <c r="BD280" s="2">
        <v>324.51001000000002</v>
      </c>
      <c r="BE280" s="2">
        <v>137.979996</v>
      </c>
      <c r="BF280" s="2">
        <v>466.01001000000002</v>
      </c>
      <c r="BG280" s="2">
        <v>208.770004</v>
      </c>
      <c r="BH280" s="2">
        <v>32.369999</v>
      </c>
      <c r="BI280" s="2">
        <v>278.85998499999999</v>
      </c>
      <c r="BJ280" s="2">
        <v>338.75</v>
      </c>
      <c r="BK280" s="2">
        <v>72.328247000000005</v>
      </c>
      <c r="BL280" s="2">
        <v>108.730003</v>
      </c>
      <c r="BM280" s="2">
        <v>201.770004</v>
      </c>
      <c r="BN280" s="2">
        <v>164.38000500000001</v>
      </c>
      <c r="BO280" s="2">
        <v>193</v>
      </c>
    </row>
    <row r="281" spans="1:67" x14ac:dyDescent="0.35">
      <c r="A281" s="1">
        <v>44238</v>
      </c>
      <c r="B281" s="2">
        <v>134.513035755049</v>
      </c>
      <c r="C281" s="2">
        <v>245.693951613466</v>
      </c>
      <c r="D281" s="2">
        <v>163.46427600472401</v>
      </c>
      <c r="E281" s="2">
        <v>104.891455369478</v>
      </c>
      <c r="F281" s="2">
        <v>239.71088650458401</v>
      </c>
      <c r="G281" s="2">
        <v>272.24084313095699</v>
      </c>
      <c r="H281" s="2">
        <v>152.542772458717</v>
      </c>
      <c r="I281" s="2">
        <v>105.25497403223601</v>
      </c>
      <c r="J281" s="2">
        <v>334.80507203676802</v>
      </c>
      <c r="K281" s="2">
        <v>139.128662786506</v>
      </c>
      <c r="L281" s="2">
        <v>475.66244625261601</v>
      </c>
      <c r="M281" s="2">
        <v>210.13806982574201</v>
      </c>
      <c r="N281" s="2">
        <v>32.873879858925697</v>
      </c>
      <c r="O281" s="2">
        <v>277.47804031864302</v>
      </c>
      <c r="P281" s="2">
        <v>342.10673924051702</v>
      </c>
      <c r="Q281" s="2">
        <v>71.469320900561797</v>
      </c>
      <c r="R281" s="2">
        <v>103.44203620944</v>
      </c>
      <c r="S281" s="2">
        <v>202.88366405806801</v>
      </c>
      <c r="T281" s="2">
        <v>162.668697372113</v>
      </c>
      <c r="U281" s="2">
        <v>197.78248406008001</v>
      </c>
      <c r="X281" s="3">
        <v>44238</v>
      </c>
      <c r="Y281">
        <v>135.19587999999999</v>
      </c>
      <c r="Z281">
        <v>244.38393959999999</v>
      </c>
      <c r="AA281">
        <v>163.26389750000001</v>
      </c>
      <c r="AB281">
        <v>104.4234513</v>
      </c>
      <c r="AC281">
        <v>239.82359220000001</v>
      </c>
      <c r="AD281">
        <v>270.08816710000002</v>
      </c>
      <c r="AE281">
        <v>151.745621</v>
      </c>
      <c r="AF281">
        <v>104.8027474</v>
      </c>
      <c r="AG281">
        <v>333.14558440000002</v>
      </c>
      <c r="AH281">
        <v>139.25193870000001</v>
      </c>
      <c r="AI281">
        <v>476.96453300000002</v>
      </c>
      <c r="AJ281">
        <v>209.59236949999999</v>
      </c>
      <c r="AK281">
        <v>32.871530129999996</v>
      </c>
      <c r="AL281">
        <v>277.36132689999999</v>
      </c>
      <c r="AM281">
        <v>340.181532</v>
      </c>
      <c r="AN281">
        <v>71.248501700000006</v>
      </c>
      <c r="AO281">
        <v>103.61789090000001</v>
      </c>
      <c r="AP281">
        <v>202.78448639999999</v>
      </c>
      <c r="AQ281">
        <v>162.64305279999999</v>
      </c>
      <c r="AR281">
        <v>198.3913393</v>
      </c>
      <c r="AT281" s="1"/>
      <c r="AU281" s="1">
        <v>44235</v>
      </c>
      <c r="AV281" s="2">
        <v>136.91000399999999</v>
      </c>
      <c r="AW281" s="2">
        <v>242.470001</v>
      </c>
      <c r="AX281" s="2">
        <v>166.14700300000001</v>
      </c>
      <c r="AY281" s="2">
        <v>104.225998</v>
      </c>
      <c r="AZ281" s="2">
        <v>237.41999799999999</v>
      </c>
      <c r="BA281" s="2">
        <v>287.80667099999999</v>
      </c>
      <c r="BB281" s="2">
        <v>144.387497</v>
      </c>
      <c r="BC281" s="2">
        <v>104.6455</v>
      </c>
      <c r="BD281" s="2">
        <v>324.33999599999999</v>
      </c>
      <c r="BE281" s="2">
        <v>140.13999899999999</v>
      </c>
      <c r="BF281" s="2">
        <v>472.70001200000002</v>
      </c>
      <c r="BG281" s="2">
        <v>206.88999899999999</v>
      </c>
      <c r="BH281" s="2">
        <v>33.090000000000003</v>
      </c>
      <c r="BI281" s="2">
        <v>280.02999899999998</v>
      </c>
      <c r="BJ281" s="2">
        <v>337.02999899999998</v>
      </c>
      <c r="BK281" s="2">
        <v>71.603049999999996</v>
      </c>
      <c r="BL281" s="2">
        <v>106.839996</v>
      </c>
      <c r="BM281" s="2">
        <v>205.770004</v>
      </c>
      <c r="BN281" s="2">
        <v>163.449997</v>
      </c>
      <c r="BO281" s="2">
        <v>197.449997</v>
      </c>
    </row>
    <row r="282" spans="1:67" x14ac:dyDescent="0.35">
      <c r="A282" s="1">
        <v>44239</v>
      </c>
      <c r="B282" s="2">
        <v>136.07924515186301</v>
      </c>
      <c r="C282" s="2">
        <v>245.35811467742101</v>
      </c>
      <c r="D282" s="2">
        <v>164.16247419189801</v>
      </c>
      <c r="E282" s="2">
        <v>104.229544850415</v>
      </c>
      <c r="F282" s="2">
        <v>242.60026293527</v>
      </c>
      <c r="G282" s="2">
        <v>273.53905415294901</v>
      </c>
      <c r="H282" s="2">
        <v>150.60962903185001</v>
      </c>
      <c r="I282" s="2">
        <v>104.678863440074</v>
      </c>
      <c r="J282" s="2">
        <v>329.04320284705602</v>
      </c>
      <c r="K282" s="2">
        <v>141.304722019579</v>
      </c>
      <c r="L282" s="2">
        <v>488.403727745705</v>
      </c>
      <c r="M282" s="2">
        <v>210.29186254143701</v>
      </c>
      <c r="N282" s="2">
        <v>33.497965823312299</v>
      </c>
      <c r="O282" s="2">
        <v>278.14902689517498</v>
      </c>
      <c r="P282" s="2">
        <v>341.59316866892698</v>
      </c>
      <c r="Q282" s="2">
        <v>71.571036917164705</v>
      </c>
      <c r="R282" s="2">
        <v>103.919595007651</v>
      </c>
      <c r="S282" s="2">
        <v>207.74042450293001</v>
      </c>
      <c r="T282" s="2">
        <v>163.54804857178101</v>
      </c>
      <c r="U282" s="2">
        <v>198.47746172047201</v>
      </c>
      <c r="X282" s="3">
        <v>44239</v>
      </c>
      <c r="Y282">
        <v>135.3897699</v>
      </c>
      <c r="Z282">
        <v>245.17230129999999</v>
      </c>
      <c r="AA282">
        <v>163.7817641</v>
      </c>
      <c r="AB282">
        <v>104.7989374</v>
      </c>
      <c r="AC282">
        <v>242.0505383</v>
      </c>
      <c r="AD282">
        <v>271.71962580000002</v>
      </c>
      <c r="AE282">
        <v>149.75044170000001</v>
      </c>
      <c r="AF282">
        <v>105.2706151</v>
      </c>
      <c r="AG282">
        <v>328.88705970000001</v>
      </c>
      <c r="AH282">
        <v>141.1503562</v>
      </c>
      <c r="AI282">
        <v>484.96509329999998</v>
      </c>
      <c r="AJ282">
        <v>209.91921489999999</v>
      </c>
      <c r="AK282">
        <v>33.3037998</v>
      </c>
      <c r="AL282">
        <v>277.69410449999998</v>
      </c>
      <c r="AM282">
        <v>341.38550989999999</v>
      </c>
      <c r="AN282">
        <v>71.583062229999996</v>
      </c>
      <c r="AO282">
        <v>104.4023474</v>
      </c>
      <c r="AP282">
        <v>206.60128520000001</v>
      </c>
      <c r="AQ282">
        <v>163.30892990000001</v>
      </c>
      <c r="AR282">
        <v>198.09448</v>
      </c>
      <c r="AT282" s="1"/>
      <c r="AU282" s="1">
        <v>44236</v>
      </c>
      <c r="AV282" s="2">
        <v>136.009995</v>
      </c>
      <c r="AW282" s="2">
        <v>243.770004</v>
      </c>
      <c r="AX282" s="2">
        <v>165.25</v>
      </c>
      <c r="AY282" s="2">
        <v>103.76950100000001</v>
      </c>
      <c r="AZ282" s="2">
        <v>239.91000399999999</v>
      </c>
      <c r="BA282" s="2">
        <v>283.15332000000001</v>
      </c>
      <c r="BB282" s="2">
        <v>142.632507</v>
      </c>
      <c r="BC282" s="2">
        <v>104.175499</v>
      </c>
      <c r="BD282" s="2">
        <v>329.63000499999998</v>
      </c>
      <c r="BE282" s="2">
        <v>139.58000200000001</v>
      </c>
      <c r="BF282" s="2">
        <v>474.63000499999998</v>
      </c>
      <c r="BG282" s="2">
        <v>206.520004</v>
      </c>
      <c r="BH282" s="2">
        <v>32.950001</v>
      </c>
      <c r="BI282" s="2">
        <v>276.76998900000001</v>
      </c>
      <c r="BJ282" s="2">
        <v>333.44000199999999</v>
      </c>
      <c r="BK282" s="2">
        <v>71.603049999999996</v>
      </c>
      <c r="BL282" s="2">
        <v>105.400002</v>
      </c>
      <c r="BM282" s="2">
        <v>201.71000699999999</v>
      </c>
      <c r="BN282" s="2">
        <v>166.91999799999999</v>
      </c>
      <c r="BO282" s="2">
        <v>197.279999</v>
      </c>
    </row>
    <row r="283" spans="1:67" x14ac:dyDescent="0.35">
      <c r="A283" s="1">
        <v>44243</v>
      </c>
      <c r="B283" s="2">
        <v>133.66091649410799</v>
      </c>
      <c r="C283" s="2">
        <v>244.599925210056</v>
      </c>
      <c r="D283" s="2">
        <v>163.72589740388599</v>
      </c>
      <c r="E283" s="2">
        <v>105.87508100573601</v>
      </c>
      <c r="F283" s="2">
        <v>244.58326831836601</v>
      </c>
      <c r="G283" s="2">
        <v>266.74109660008497</v>
      </c>
      <c r="H283" s="2">
        <v>152.52247605095701</v>
      </c>
      <c r="I283" s="2">
        <v>106.440397091093</v>
      </c>
      <c r="J283" s="2">
        <v>325.368563552669</v>
      </c>
      <c r="K283" s="2">
        <v>144.38648378149199</v>
      </c>
      <c r="L283" s="2">
        <v>487.209778867127</v>
      </c>
      <c r="M283" s="2">
        <v>208.415819684133</v>
      </c>
      <c r="N283" s="2">
        <v>34.294156379059899</v>
      </c>
      <c r="O283" s="2">
        <v>275.26253507264698</v>
      </c>
      <c r="P283" s="2">
        <v>341.492356201299</v>
      </c>
      <c r="Q283" s="2">
        <v>70.991041438370502</v>
      </c>
      <c r="R283" s="2">
        <v>103.93637825158901</v>
      </c>
      <c r="S283" s="2">
        <v>206.04838794621901</v>
      </c>
      <c r="T283" s="2">
        <v>161.852487061136</v>
      </c>
      <c r="U283" s="2">
        <v>202.144177655227</v>
      </c>
      <c r="X283" s="3">
        <v>44243</v>
      </c>
      <c r="Y283">
        <v>133.802864</v>
      </c>
      <c r="Z283">
        <v>243.75031949999999</v>
      </c>
      <c r="AA283">
        <v>163.4941556</v>
      </c>
      <c r="AB283">
        <v>105.4762934</v>
      </c>
      <c r="AC283">
        <v>244.84686959999999</v>
      </c>
      <c r="AD283">
        <v>269.62501830000002</v>
      </c>
      <c r="AE283">
        <v>152.83537960000001</v>
      </c>
      <c r="AF283">
        <v>106.049487</v>
      </c>
      <c r="AG283">
        <v>325.36364279999998</v>
      </c>
      <c r="AH283">
        <v>144.2410227</v>
      </c>
      <c r="AI283">
        <v>489.11713459999999</v>
      </c>
      <c r="AJ283">
        <v>207.9410934</v>
      </c>
      <c r="AK283">
        <v>34.146821719999998</v>
      </c>
      <c r="AL283">
        <v>275.84359230000001</v>
      </c>
      <c r="AM283">
        <v>341.21318910000002</v>
      </c>
      <c r="AN283">
        <v>70.931727030000005</v>
      </c>
      <c r="AO283">
        <v>104.0745927</v>
      </c>
      <c r="AP283">
        <v>205.9154891</v>
      </c>
      <c r="AQ283">
        <v>161.8741167</v>
      </c>
      <c r="AR283">
        <v>201.6325779</v>
      </c>
      <c r="AT283" s="1"/>
      <c r="AU283" s="1">
        <v>44237</v>
      </c>
      <c r="AV283" s="2">
        <v>135.38999899999999</v>
      </c>
      <c r="AW283" s="2">
        <v>242.820007</v>
      </c>
      <c r="AX283" s="2">
        <v>164.32899499999999</v>
      </c>
      <c r="AY283" s="2">
        <v>104.32399700000001</v>
      </c>
      <c r="AZ283" s="2">
        <v>239.91999799999999</v>
      </c>
      <c r="BA283" s="2">
        <v>268.273346</v>
      </c>
      <c r="BB283" s="2">
        <v>147.64250200000001</v>
      </c>
      <c r="BC283" s="2">
        <v>104.768997</v>
      </c>
      <c r="BD283" s="2">
        <v>333.39999399999999</v>
      </c>
      <c r="BE283" s="2">
        <v>139.66000399999999</v>
      </c>
      <c r="BF283" s="2">
        <v>470.04998799999998</v>
      </c>
      <c r="BG283" s="2">
        <v>206.44000199999999</v>
      </c>
      <c r="BH283" s="2">
        <v>32.979999999999997</v>
      </c>
      <c r="BI283" s="2">
        <v>278.69000199999999</v>
      </c>
      <c r="BJ283" s="2">
        <v>334.209991</v>
      </c>
      <c r="BK283" s="2">
        <v>71.459923000000003</v>
      </c>
      <c r="BL283" s="2">
        <v>104.050003</v>
      </c>
      <c r="BM283" s="2">
        <v>204.38999899999999</v>
      </c>
      <c r="BN283" s="2">
        <v>165.66000399999999</v>
      </c>
      <c r="BO283" s="2">
        <v>197.720001</v>
      </c>
    </row>
    <row r="284" spans="1:67" x14ac:dyDescent="0.35">
      <c r="A284" s="1">
        <v>44244</v>
      </c>
      <c r="B284" s="2">
        <v>130.622626968021</v>
      </c>
      <c r="C284" s="2">
        <v>244.75627241635999</v>
      </c>
      <c r="D284" s="2">
        <v>165.52742424744301</v>
      </c>
      <c r="E284" s="2">
        <v>105.64288428362801</v>
      </c>
      <c r="F284" s="2">
        <v>245.99344484685199</v>
      </c>
      <c r="G284" s="2">
        <v>267.40819085261802</v>
      </c>
      <c r="H284" s="2">
        <v>150.52718546827501</v>
      </c>
      <c r="I284" s="2">
        <v>106.42943300992999</v>
      </c>
      <c r="J284" s="2">
        <v>327.528068408129</v>
      </c>
      <c r="K284" s="2">
        <v>145.529033414526</v>
      </c>
      <c r="L284" s="2">
        <v>484.25690144314802</v>
      </c>
      <c r="M284" s="2">
        <v>207.744421277611</v>
      </c>
      <c r="N284" s="2">
        <v>34.627681673359298</v>
      </c>
      <c r="O284" s="2">
        <v>281.51296851857597</v>
      </c>
      <c r="P284" s="2">
        <v>338.12116187096501</v>
      </c>
      <c r="Q284" s="2">
        <v>71.999256379339599</v>
      </c>
      <c r="R284" s="2">
        <v>106.24430966553101</v>
      </c>
      <c r="S284" s="2">
        <v>207.21538486957701</v>
      </c>
      <c r="T284" s="2">
        <v>161.54061194103599</v>
      </c>
      <c r="U284" s="2">
        <v>202.85376028375001</v>
      </c>
      <c r="X284" s="3">
        <v>44244</v>
      </c>
      <c r="Y284">
        <v>131.50362290000001</v>
      </c>
      <c r="Z284">
        <v>244.38229329999999</v>
      </c>
      <c r="AA284">
        <v>165.16835879999999</v>
      </c>
      <c r="AB284">
        <v>105.9760656</v>
      </c>
      <c r="AC284">
        <v>245.37679679999999</v>
      </c>
      <c r="AD284">
        <v>265.94595249999998</v>
      </c>
      <c r="AE284">
        <v>149.44362419999999</v>
      </c>
      <c r="AF284">
        <v>106.492345</v>
      </c>
      <c r="AG284">
        <v>326.44549549999999</v>
      </c>
      <c r="AH284">
        <v>145.13890889999999</v>
      </c>
      <c r="AI284">
        <v>484.43422709999999</v>
      </c>
      <c r="AJ284">
        <v>207.41396140000001</v>
      </c>
      <c r="AK284">
        <v>34.404969399999999</v>
      </c>
      <c r="AL284">
        <v>280.09998209999998</v>
      </c>
      <c r="AM284">
        <v>338.10440390000002</v>
      </c>
      <c r="AN284">
        <v>71.853606889999995</v>
      </c>
      <c r="AO284">
        <v>105.982355</v>
      </c>
      <c r="AP284">
        <v>206.44851159999999</v>
      </c>
      <c r="AQ284">
        <v>160.99264450000001</v>
      </c>
      <c r="AR284">
        <v>202.30139019999999</v>
      </c>
      <c r="AT284" s="1"/>
      <c r="AU284" s="1">
        <v>44238</v>
      </c>
      <c r="AV284" s="2">
        <v>135.13000500000001</v>
      </c>
      <c r="AW284" s="2">
        <v>244.490005</v>
      </c>
      <c r="AX284" s="2">
        <v>163.106506</v>
      </c>
      <c r="AY284" s="2">
        <v>104.4375</v>
      </c>
      <c r="AZ284" s="2">
        <v>239.759995</v>
      </c>
      <c r="BA284" s="2">
        <v>270.55334499999998</v>
      </c>
      <c r="BB284" s="2">
        <v>152.507507</v>
      </c>
      <c r="BC284" s="2">
        <v>104.79450199999999</v>
      </c>
      <c r="BD284" s="2">
        <v>333.07000699999998</v>
      </c>
      <c r="BE284" s="2">
        <v>139.270004</v>
      </c>
      <c r="BF284" s="2">
        <v>478.39001500000001</v>
      </c>
      <c r="BG284" s="2">
        <v>210.66000399999999</v>
      </c>
      <c r="BH284" s="2">
        <v>32.880001</v>
      </c>
      <c r="BI284" s="2">
        <v>277.05999800000001</v>
      </c>
      <c r="BJ284" s="2">
        <v>342.86999500000002</v>
      </c>
      <c r="BK284" s="2">
        <v>71.316794999999999</v>
      </c>
      <c r="BL284" s="2">
        <v>103.75</v>
      </c>
      <c r="BM284" s="2">
        <v>202.58000200000001</v>
      </c>
      <c r="BN284" s="2">
        <v>162.36999499999999</v>
      </c>
      <c r="BO284" s="2">
        <v>198.35000600000001</v>
      </c>
    </row>
    <row r="285" spans="1:67" x14ac:dyDescent="0.35">
      <c r="A285" s="1">
        <v>44245</v>
      </c>
      <c r="B285" s="2">
        <v>130.129000300831</v>
      </c>
      <c r="C285" s="2">
        <v>244.13040123021699</v>
      </c>
      <c r="D285" s="2">
        <v>166.57332156434001</v>
      </c>
      <c r="E285" s="2">
        <v>105.154687101882</v>
      </c>
      <c r="F285" s="2">
        <v>243.922667764755</v>
      </c>
      <c r="G285" s="2">
        <v>263.78976591937698</v>
      </c>
      <c r="H285" s="2">
        <v>147.520479281262</v>
      </c>
      <c r="I285" s="2">
        <v>105.703895749263</v>
      </c>
      <c r="J285" s="2">
        <v>329.66334270246398</v>
      </c>
      <c r="K285" s="2">
        <v>145.377417888248</v>
      </c>
      <c r="L285" s="2">
        <v>482.23951666440303</v>
      </c>
      <c r="M285" s="2">
        <v>209.22621279339401</v>
      </c>
      <c r="N285" s="2">
        <v>34.1818795738711</v>
      </c>
      <c r="O285" s="2">
        <v>282.932141859529</v>
      </c>
      <c r="P285" s="2">
        <v>338.61776211411802</v>
      </c>
      <c r="Q285" s="2">
        <v>71.995622577540104</v>
      </c>
      <c r="R285" s="2">
        <v>105.685323577999</v>
      </c>
      <c r="S285" s="2">
        <v>200.74826456591001</v>
      </c>
      <c r="T285" s="2">
        <v>162.05829002050999</v>
      </c>
      <c r="U285" s="2">
        <v>199.418994316452</v>
      </c>
      <c r="X285" s="3">
        <v>44245</v>
      </c>
      <c r="Y285">
        <v>130.0366831</v>
      </c>
      <c r="Z285">
        <v>243.71863400000001</v>
      </c>
      <c r="AA285">
        <v>166.28788209999999</v>
      </c>
      <c r="AB285">
        <v>105.2836676</v>
      </c>
      <c r="AC285">
        <v>243.7514803</v>
      </c>
      <c r="AD285">
        <v>263.86303279999998</v>
      </c>
      <c r="AE285">
        <v>148.26367490000001</v>
      </c>
      <c r="AF285">
        <v>105.85983880000001</v>
      </c>
      <c r="AG285">
        <v>328.18709530000001</v>
      </c>
      <c r="AH285">
        <v>145.6298554</v>
      </c>
      <c r="AI285">
        <v>483.49698790000002</v>
      </c>
      <c r="AJ285">
        <v>208.9010869</v>
      </c>
      <c r="AK285">
        <v>34.201037120000002</v>
      </c>
      <c r="AL285">
        <v>282.77981599999998</v>
      </c>
      <c r="AM285">
        <v>338.30230069999999</v>
      </c>
      <c r="AN285">
        <v>71.884953280000005</v>
      </c>
      <c r="AO285">
        <v>105.93631000000001</v>
      </c>
      <c r="AP285">
        <v>201.7664657</v>
      </c>
      <c r="AQ285">
        <v>162.01201359999999</v>
      </c>
      <c r="AR285">
        <v>200.42478159999999</v>
      </c>
      <c r="AT285" s="1"/>
      <c r="AU285" s="1">
        <v>44239</v>
      </c>
      <c r="AV285" s="2">
        <v>135.36999499999999</v>
      </c>
      <c r="AW285" s="2">
        <v>244.990005</v>
      </c>
      <c r="AX285" s="2">
        <v>163.88549800000001</v>
      </c>
      <c r="AY285" s="2">
        <v>104.751503</v>
      </c>
      <c r="AZ285" s="2">
        <v>242.46000699999999</v>
      </c>
      <c r="BA285" s="2">
        <v>272.040009</v>
      </c>
      <c r="BB285" s="2">
        <v>149.612503</v>
      </c>
      <c r="BC285" s="2">
        <v>105.20549800000001</v>
      </c>
      <c r="BD285" s="2">
        <v>328.23998999999998</v>
      </c>
      <c r="BE285" s="2">
        <v>141.25</v>
      </c>
      <c r="BF285" s="2">
        <v>486.32000699999998</v>
      </c>
      <c r="BG285" s="2">
        <v>209.96000699999999</v>
      </c>
      <c r="BH285" s="2">
        <v>33.369999</v>
      </c>
      <c r="BI285" s="2">
        <v>277.51001000000002</v>
      </c>
      <c r="BJ285" s="2">
        <v>341</v>
      </c>
      <c r="BK285" s="2">
        <v>71.564887999999996</v>
      </c>
      <c r="BL285" s="2">
        <v>104.44000200000001</v>
      </c>
      <c r="BM285" s="2">
        <v>207.28999300000001</v>
      </c>
      <c r="BN285" s="2">
        <v>163.38999899999999</v>
      </c>
      <c r="BO285" s="2">
        <v>197.990005</v>
      </c>
    </row>
    <row r="286" spans="1:67" x14ac:dyDescent="0.35">
      <c r="A286" s="1">
        <v>44246</v>
      </c>
      <c r="B286" s="2">
        <v>130.659287340557</v>
      </c>
      <c r="C286" s="2">
        <v>241.84097737938001</v>
      </c>
      <c r="D286" s="2">
        <v>162.618939094778</v>
      </c>
      <c r="E286" s="2">
        <v>104.912236617696</v>
      </c>
      <c r="F286" s="2">
        <v>242.01889093424799</v>
      </c>
      <c r="G286" s="2">
        <v>261.761466635332</v>
      </c>
      <c r="H286" s="2">
        <v>149.64192987079201</v>
      </c>
      <c r="I286" s="2">
        <v>105.50691654522301</v>
      </c>
      <c r="J286" s="2">
        <v>325.93152258953302</v>
      </c>
      <c r="K286" s="2">
        <v>147.718845591296</v>
      </c>
      <c r="L286" s="2">
        <v>488.88407675306797</v>
      </c>
      <c r="M286" s="2">
        <v>205.68897463685701</v>
      </c>
      <c r="N286" s="2">
        <v>34.506442722092999</v>
      </c>
      <c r="O286" s="2">
        <v>280.90994274771998</v>
      </c>
      <c r="P286" s="2">
        <v>334.13772312679902</v>
      </c>
      <c r="Q286" s="2">
        <v>71.000558226414896</v>
      </c>
      <c r="R286" s="2">
        <v>105.11352170421399</v>
      </c>
      <c r="S286" s="2">
        <v>201.63170416892899</v>
      </c>
      <c r="T286" s="2">
        <v>160.31619188397701</v>
      </c>
      <c r="U286" s="2">
        <v>209.191654906331</v>
      </c>
      <c r="X286" s="3">
        <v>44246</v>
      </c>
      <c r="Y286">
        <v>129.91401590000001</v>
      </c>
      <c r="Z286">
        <v>240.95011400000001</v>
      </c>
      <c r="AA286">
        <v>163.38010829999999</v>
      </c>
      <c r="AB286">
        <v>104.45337689999999</v>
      </c>
      <c r="AC286">
        <v>242.0944054</v>
      </c>
      <c r="AD286">
        <v>260.86710160000001</v>
      </c>
      <c r="AE286">
        <v>149.29132100000001</v>
      </c>
      <c r="AF286">
        <v>105.07943160000001</v>
      </c>
      <c r="AG286">
        <v>325.34493120000002</v>
      </c>
      <c r="AH286">
        <v>147.88198650000001</v>
      </c>
      <c r="AI286">
        <v>488.8622785</v>
      </c>
      <c r="AJ286">
        <v>205.06122619999999</v>
      </c>
      <c r="AK286">
        <v>34.499770849999997</v>
      </c>
      <c r="AL286">
        <v>280.43724479999997</v>
      </c>
      <c r="AM286">
        <v>334.17015850000001</v>
      </c>
      <c r="AN286">
        <v>71.089307410000004</v>
      </c>
      <c r="AO286">
        <v>104.91764980000001</v>
      </c>
      <c r="AP286">
        <v>200.8289412</v>
      </c>
      <c r="AQ286">
        <v>160.65656509999999</v>
      </c>
      <c r="AR286">
        <v>207.6676732</v>
      </c>
      <c r="AT286" s="1"/>
      <c r="AU286" s="1">
        <v>44243</v>
      </c>
      <c r="AV286" s="2">
        <v>133.19000199999999</v>
      </c>
      <c r="AW286" s="2">
        <v>243.699997</v>
      </c>
      <c r="AX286" s="2">
        <v>163.447495</v>
      </c>
      <c r="AY286" s="2">
        <v>105.535004</v>
      </c>
      <c r="AZ286" s="2">
        <v>245.279999</v>
      </c>
      <c r="BA286" s="2">
        <v>265.406677</v>
      </c>
      <c r="BB286" s="2">
        <v>153.302505</v>
      </c>
      <c r="BC286" s="2">
        <v>106.095001</v>
      </c>
      <c r="BD286" s="2">
        <v>324.61999500000002</v>
      </c>
      <c r="BE286" s="2">
        <v>144.64999399999999</v>
      </c>
      <c r="BF286" s="2">
        <v>489.13000499999998</v>
      </c>
      <c r="BG286" s="2">
        <v>207.89999399999999</v>
      </c>
      <c r="BH286" s="2">
        <v>34.270000000000003</v>
      </c>
      <c r="BI286" s="2">
        <v>275.39001500000001</v>
      </c>
      <c r="BJ286" s="2">
        <v>341.209991</v>
      </c>
      <c r="BK286" s="2">
        <v>70.849236000000005</v>
      </c>
      <c r="BL286" s="2">
        <v>104.199997</v>
      </c>
      <c r="BM286" s="2">
        <v>205.759995</v>
      </c>
      <c r="BN286" s="2">
        <v>161.75</v>
      </c>
      <c r="BO286" s="2">
        <v>202.38000500000001</v>
      </c>
    </row>
    <row r="287" spans="1:67" x14ac:dyDescent="0.35">
      <c r="A287" s="1">
        <v>44249</v>
      </c>
      <c r="B287" s="2">
        <v>125.54582504224901</v>
      </c>
      <c r="C287" s="2">
        <v>235.07897515330299</v>
      </c>
      <c r="D287" s="2">
        <v>159.338133104592</v>
      </c>
      <c r="E287" s="2">
        <v>102.55238785129001</v>
      </c>
      <c r="F287" s="2">
        <v>244.483682858446</v>
      </c>
      <c r="G287" s="2">
        <v>238.885327814204</v>
      </c>
      <c r="H287" s="2">
        <v>144.328971873505</v>
      </c>
      <c r="I287" s="2">
        <v>103.10654403864</v>
      </c>
      <c r="J287" s="2">
        <v>327.83856668100799</v>
      </c>
      <c r="K287" s="2">
        <v>149.43432131436001</v>
      </c>
      <c r="L287" s="2">
        <v>479.09115941400898</v>
      </c>
      <c r="M287" s="2">
        <v>207.85993243633899</v>
      </c>
      <c r="N287" s="2">
        <v>35.148866829600301</v>
      </c>
      <c r="O287" s="2">
        <v>275.42950135450201</v>
      </c>
      <c r="P287" s="2">
        <v>340.01392699544698</v>
      </c>
      <c r="Q287" s="2">
        <v>71.374150757556706</v>
      </c>
      <c r="R287" s="2">
        <v>106.873437899287</v>
      </c>
      <c r="S287" s="2">
        <v>200.42657492349599</v>
      </c>
      <c r="T287" s="2">
        <v>161.49538123837601</v>
      </c>
      <c r="U287" s="2">
        <v>218.97833352753599</v>
      </c>
      <c r="X287" s="3">
        <v>44249</v>
      </c>
      <c r="Y287">
        <v>127.24197839999999</v>
      </c>
      <c r="Z287">
        <v>236.56138419999999</v>
      </c>
      <c r="AA287">
        <v>159.77399829999999</v>
      </c>
      <c r="AB287">
        <v>102.7828193</v>
      </c>
      <c r="AC287">
        <v>244.4772337</v>
      </c>
      <c r="AD287">
        <v>257.9467866</v>
      </c>
      <c r="AE287">
        <v>144.4434704</v>
      </c>
      <c r="AF287">
        <v>103.29422599999999</v>
      </c>
      <c r="AG287">
        <v>326.96322329999998</v>
      </c>
      <c r="AH287">
        <v>149.34208889999999</v>
      </c>
      <c r="AI287">
        <v>479.14252779999998</v>
      </c>
      <c r="AJ287">
        <v>207.42383670000001</v>
      </c>
      <c r="AK287">
        <v>35.064645810000002</v>
      </c>
      <c r="AL287">
        <v>276.75199570000001</v>
      </c>
      <c r="AM287">
        <v>338.70933230000003</v>
      </c>
      <c r="AN287">
        <v>71.401605029999999</v>
      </c>
      <c r="AO287">
        <v>106.7569158</v>
      </c>
      <c r="AP287">
        <v>200.58296619999999</v>
      </c>
      <c r="AQ287">
        <v>161.50794389999999</v>
      </c>
      <c r="AR287">
        <v>216.7018376</v>
      </c>
      <c r="AT287" s="1"/>
      <c r="AU287" s="1">
        <v>44244</v>
      </c>
      <c r="AV287" s="2">
        <v>130.83999600000001</v>
      </c>
      <c r="AW287" s="2">
        <v>244.199997</v>
      </c>
      <c r="AX287" s="2">
        <v>165.432007</v>
      </c>
      <c r="AY287" s="2">
        <v>105.931</v>
      </c>
      <c r="AZ287" s="2">
        <v>245.25</v>
      </c>
      <c r="BA287" s="2">
        <v>266.04998799999998</v>
      </c>
      <c r="BB287" s="2">
        <v>149.05999800000001</v>
      </c>
      <c r="BC287" s="2">
        <v>106.415497</v>
      </c>
      <c r="BD287" s="2">
        <v>326.85998499999999</v>
      </c>
      <c r="BE287" s="2">
        <v>145.10000600000001</v>
      </c>
      <c r="BF287" s="2">
        <v>482.48001099999999</v>
      </c>
      <c r="BG287" s="2">
        <v>207.509995</v>
      </c>
      <c r="BH287" s="2">
        <v>34.409999999999997</v>
      </c>
      <c r="BI287" s="2">
        <v>280.92001299999998</v>
      </c>
      <c r="BJ287" s="2">
        <v>337.32998700000002</v>
      </c>
      <c r="BK287" s="2">
        <v>72.080153999999993</v>
      </c>
      <c r="BL287" s="2">
        <v>106.290001</v>
      </c>
      <c r="BM287" s="2">
        <v>206.46000699999999</v>
      </c>
      <c r="BN287" s="2">
        <v>161</v>
      </c>
      <c r="BO287" s="2">
        <v>202.300003</v>
      </c>
    </row>
    <row r="288" spans="1:67" x14ac:dyDescent="0.35">
      <c r="A288" s="1">
        <v>44250</v>
      </c>
      <c r="B288" s="2">
        <v>126.131868459594</v>
      </c>
      <c r="C288" s="2">
        <v>233.876834573298</v>
      </c>
      <c r="D288" s="2">
        <v>160.10075647193099</v>
      </c>
      <c r="E288" s="2">
        <v>103.27506292324701</v>
      </c>
      <c r="F288" s="2">
        <v>246.05544860944099</v>
      </c>
      <c r="G288" s="2">
        <v>233.95098596252799</v>
      </c>
      <c r="H288" s="2">
        <v>141.12418790592599</v>
      </c>
      <c r="I288" s="2">
        <v>103.826604122467</v>
      </c>
      <c r="J288" s="2">
        <v>330.98156196315699</v>
      </c>
      <c r="K288" s="2">
        <v>150.72391649246899</v>
      </c>
      <c r="L288" s="2">
        <v>470.25559376627302</v>
      </c>
      <c r="M288" s="2">
        <v>211.68148788833199</v>
      </c>
      <c r="N288" s="2">
        <v>35.632195685728398</v>
      </c>
      <c r="O288" s="2">
        <v>268.56878908339098</v>
      </c>
      <c r="P288" s="2">
        <v>349.56433357026401</v>
      </c>
      <c r="Q288" s="2">
        <v>71.312148314654095</v>
      </c>
      <c r="R288" s="2">
        <v>106.183188962543</v>
      </c>
      <c r="S288" s="2">
        <v>202.75701373582399</v>
      </c>
      <c r="T288" s="2">
        <v>160.254528211538</v>
      </c>
      <c r="U288" s="2">
        <v>219.98173108754801</v>
      </c>
      <c r="X288" s="3">
        <v>44250</v>
      </c>
      <c r="Y288">
        <v>125.8750841</v>
      </c>
      <c r="Z288">
        <v>233.32514029999999</v>
      </c>
      <c r="AA288">
        <v>159.6353986</v>
      </c>
      <c r="AB288">
        <v>103.05244620000001</v>
      </c>
      <c r="AC288">
        <v>245.66497519999999</v>
      </c>
      <c r="AD288">
        <v>235.80564330000001</v>
      </c>
      <c r="AE288">
        <v>141.48860329999999</v>
      </c>
      <c r="AF288">
        <v>103.6230968</v>
      </c>
      <c r="AG288">
        <v>329.21887930000003</v>
      </c>
      <c r="AH288">
        <v>150.56782720000001</v>
      </c>
      <c r="AI288">
        <v>473.26439929999998</v>
      </c>
      <c r="AJ288">
        <v>211.160516</v>
      </c>
      <c r="AK288">
        <v>35.476417290000001</v>
      </c>
      <c r="AL288">
        <v>268.72511800000001</v>
      </c>
      <c r="AM288">
        <v>346.96602669999999</v>
      </c>
      <c r="AN288">
        <v>71.170751050000007</v>
      </c>
      <c r="AO288">
        <v>106.19036989999999</v>
      </c>
      <c r="AP288">
        <v>202.4086772</v>
      </c>
      <c r="AQ288">
        <v>160.80497679999999</v>
      </c>
      <c r="AR288">
        <v>219.84232940000001</v>
      </c>
      <c r="AT288" s="1"/>
      <c r="AU288" s="1">
        <v>44245</v>
      </c>
      <c r="AV288" s="2">
        <v>129.71000699999999</v>
      </c>
      <c r="AW288" s="2">
        <v>243.78999300000001</v>
      </c>
      <c r="AX288" s="2">
        <v>166.41149899999999</v>
      </c>
      <c r="AY288" s="2">
        <v>105.290497</v>
      </c>
      <c r="AZ288" s="2">
        <v>243.5</v>
      </c>
      <c r="BA288" s="2">
        <v>262.459991</v>
      </c>
      <c r="BB288" s="2">
        <v>148.28999300000001</v>
      </c>
      <c r="BC288" s="2">
        <v>105.860001</v>
      </c>
      <c r="BD288" s="2">
        <v>328.41000400000001</v>
      </c>
      <c r="BE288" s="2">
        <v>145.58999600000001</v>
      </c>
      <c r="BF288" s="2">
        <v>483.26001000000002</v>
      </c>
      <c r="BG288" s="2">
        <v>209.35000600000001</v>
      </c>
      <c r="BH288" s="2">
        <v>34.189999</v>
      </c>
      <c r="BI288" s="2">
        <v>283.04998799999998</v>
      </c>
      <c r="BJ288" s="2">
        <v>338.459991</v>
      </c>
      <c r="BK288" s="2">
        <v>71.956108</v>
      </c>
      <c r="BL288" s="2">
        <v>106.05999799999999</v>
      </c>
      <c r="BM288" s="2">
        <v>201.11999499999999</v>
      </c>
      <c r="BN288" s="2">
        <v>162.11999499999999</v>
      </c>
      <c r="BO288" s="2">
        <v>199.91999799999999</v>
      </c>
    </row>
    <row r="289" spans="1:67" x14ac:dyDescent="0.35">
      <c r="A289" s="1">
        <v>44251</v>
      </c>
      <c r="B289" s="2">
        <v>126.06361032353099</v>
      </c>
      <c r="C289" s="2">
        <v>234.58874796612201</v>
      </c>
      <c r="D289" s="2">
        <v>158.44774781937599</v>
      </c>
      <c r="E289" s="2">
        <v>104.17949159460299</v>
      </c>
      <c r="F289" s="2">
        <v>248.775323198286</v>
      </c>
      <c r="G289" s="2">
        <v>248.462461217217</v>
      </c>
      <c r="H289" s="2">
        <v>145.75950675589101</v>
      </c>
      <c r="I289" s="2">
        <v>104.713756305118</v>
      </c>
      <c r="J289" s="2">
        <v>332.83906810465601</v>
      </c>
      <c r="K289" s="2">
        <v>152.896425664524</v>
      </c>
      <c r="L289" s="2">
        <v>481.27766546612298</v>
      </c>
      <c r="M289" s="2">
        <v>218.346061633848</v>
      </c>
      <c r="N289" s="2">
        <v>36.381995772724203</v>
      </c>
      <c r="O289" s="2">
        <v>259.96815638101799</v>
      </c>
      <c r="P289" s="2">
        <v>365.66006444526101</v>
      </c>
      <c r="Q289" s="2">
        <v>71.0263991746382</v>
      </c>
      <c r="R289" s="2">
        <v>108.701342873128</v>
      </c>
      <c r="S289" s="2">
        <v>204.468127440975</v>
      </c>
      <c r="T289" s="2">
        <v>159.82947074366501</v>
      </c>
      <c r="U289" s="2">
        <v>222.32519257790699</v>
      </c>
      <c r="X289" s="3">
        <v>44251</v>
      </c>
      <c r="Y289">
        <v>125.4899034</v>
      </c>
      <c r="Z289">
        <v>234.52753849999999</v>
      </c>
      <c r="AA289">
        <v>158.30880250000001</v>
      </c>
      <c r="AB289">
        <v>104.0549508</v>
      </c>
      <c r="AC289">
        <v>247.99704700000001</v>
      </c>
      <c r="AD289">
        <v>236.7247261</v>
      </c>
      <c r="AE289">
        <v>144.5471843</v>
      </c>
      <c r="AF289">
        <v>104.691005</v>
      </c>
      <c r="AG289">
        <v>331.62770560000001</v>
      </c>
      <c r="AH289">
        <v>153.08361379999999</v>
      </c>
      <c r="AI289">
        <v>479.32939540000001</v>
      </c>
      <c r="AJ289">
        <v>217.412184</v>
      </c>
      <c r="AK289">
        <v>36.261386080000001</v>
      </c>
      <c r="AL289">
        <v>261.41459980000002</v>
      </c>
      <c r="AM289">
        <v>357.89952890000001</v>
      </c>
      <c r="AN289">
        <v>71.119692270000002</v>
      </c>
      <c r="AO289">
        <v>108.3023756</v>
      </c>
      <c r="AP289">
        <v>204.45383409999999</v>
      </c>
      <c r="AQ289">
        <v>160.06178220000001</v>
      </c>
      <c r="AR289">
        <v>222.08978070000001</v>
      </c>
      <c r="AT289" s="1"/>
      <c r="AU289" s="1">
        <v>44246</v>
      </c>
      <c r="AV289" s="2">
        <v>129.86999499999999</v>
      </c>
      <c r="AW289" s="2">
        <v>240.970001</v>
      </c>
      <c r="AX289" s="2">
        <v>162.49499499999999</v>
      </c>
      <c r="AY289" s="2">
        <v>104.44049800000001</v>
      </c>
      <c r="AZ289" s="2">
        <v>241.85000600000001</v>
      </c>
      <c r="BA289" s="2">
        <v>260.43331899999998</v>
      </c>
      <c r="BB289" s="2">
        <v>149.26499899999999</v>
      </c>
      <c r="BC289" s="2">
        <v>105.056999</v>
      </c>
      <c r="BD289" s="2">
        <v>324.57998700000002</v>
      </c>
      <c r="BE289" s="2">
        <v>148.020004</v>
      </c>
      <c r="BF289" s="2">
        <v>489.959991</v>
      </c>
      <c r="BG289" s="2">
        <v>204.729996</v>
      </c>
      <c r="BH289" s="2">
        <v>34.540000999999997</v>
      </c>
      <c r="BI289" s="2">
        <v>279.64001500000001</v>
      </c>
      <c r="BJ289" s="2">
        <v>333.17001299999998</v>
      </c>
      <c r="BK289" s="2">
        <v>70.906486999999998</v>
      </c>
      <c r="BL289" s="2">
        <v>105.010002</v>
      </c>
      <c r="BM289" s="2">
        <v>200.91999799999999</v>
      </c>
      <c r="BN289" s="2">
        <v>160.53999300000001</v>
      </c>
      <c r="BO289" s="2">
        <v>209.91000399999999</v>
      </c>
    </row>
    <row r="290" spans="1:67" x14ac:dyDescent="0.35">
      <c r="A290" s="1">
        <v>44252</v>
      </c>
      <c r="B290" s="2">
        <v>120.901951526773</v>
      </c>
      <c r="C290" s="2">
        <v>230.10056186409199</v>
      </c>
      <c r="D290" s="2">
        <v>153.253467023361</v>
      </c>
      <c r="E290" s="2">
        <v>101.201562932637</v>
      </c>
      <c r="F290" s="2">
        <v>244.42246211221399</v>
      </c>
      <c r="G290" s="2">
        <v>227.94267395641799</v>
      </c>
      <c r="H290" s="2">
        <v>133.50669580496501</v>
      </c>
      <c r="I290" s="2">
        <v>101.68031931989999</v>
      </c>
      <c r="J290" s="2">
        <v>329.88379302772</v>
      </c>
      <c r="K290" s="2">
        <v>151.57883829923901</v>
      </c>
      <c r="L290" s="2">
        <v>459.62897899812202</v>
      </c>
      <c r="M290" s="2">
        <v>214.71341126152501</v>
      </c>
      <c r="N290" s="2">
        <v>36.013619606771798</v>
      </c>
      <c r="O290" s="2">
        <v>255.85193594678401</v>
      </c>
      <c r="P290" s="2">
        <v>356.52219702935901</v>
      </c>
      <c r="Q290" s="2">
        <v>71.342196508530506</v>
      </c>
      <c r="R290" s="2">
        <v>107.571082792729</v>
      </c>
      <c r="S290" s="2">
        <v>204.37231047550301</v>
      </c>
      <c r="T290" s="2">
        <v>157.572004152011</v>
      </c>
      <c r="U290" s="2">
        <v>221.39621343486999</v>
      </c>
      <c r="X290" s="3">
        <v>44252</v>
      </c>
      <c r="Y290">
        <v>122.4748074</v>
      </c>
      <c r="Z290">
        <v>230.31168489999999</v>
      </c>
      <c r="AA290">
        <v>154.2090891</v>
      </c>
      <c r="AB290">
        <v>101.53391860000001</v>
      </c>
      <c r="AC290">
        <v>244.10927950000001</v>
      </c>
      <c r="AD290">
        <v>244.85534730000001</v>
      </c>
      <c r="AE290">
        <v>138.10345240000001</v>
      </c>
      <c r="AF290">
        <v>102.12833500000001</v>
      </c>
      <c r="AG290">
        <v>329.55047999999999</v>
      </c>
      <c r="AH290">
        <v>151.41390809999999</v>
      </c>
      <c r="AI290">
        <v>459.74412969999997</v>
      </c>
      <c r="AJ290">
        <v>214.3292371</v>
      </c>
      <c r="AK290">
        <v>35.97949328</v>
      </c>
      <c r="AL290">
        <v>256.39420269999999</v>
      </c>
      <c r="AM290">
        <v>359.27322930000003</v>
      </c>
      <c r="AN290">
        <v>71.175671019999996</v>
      </c>
      <c r="AO290">
        <v>107.22648909999999</v>
      </c>
      <c r="AP290">
        <v>203.8016179</v>
      </c>
      <c r="AQ290">
        <v>157.72660959999999</v>
      </c>
      <c r="AR290">
        <v>221.9832681</v>
      </c>
      <c r="AT290" s="1"/>
      <c r="AU290" s="1">
        <v>44249</v>
      </c>
      <c r="AV290" s="2">
        <v>126</v>
      </c>
      <c r="AW290" s="2">
        <v>234.509995</v>
      </c>
      <c r="AX290" s="2">
        <v>159.037003</v>
      </c>
      <c r="AY290" s="2">
        <v>102.712997</v>
      </c>
      <c r="AZ290" s="2">
        <v>244.970001</v>
      </c>
      <c r="BA290" s="2">
        <v>238.16667200000001</v>
      </c>
      <c r="BB290" s="2">
        <v>143.55749499999999</v>
      </c>
      <c r="BC290" s="2">
        <v>103.24400300000001</v>
      </c>
      <c r="BD290" s="2">
        <v>327.64001500000001</v>
      </c>
      <c r="BE290" s="2">
        <v>149.41000399999999</v>
      </c>
      <c r="BF290" s="2">
        <v>476.35998499999999</v>
      </c>
      <c r="BG290" s="2">
        <v>208.320007</v>
      </c>
      <c r="BH290" s="2">
        <v>35.150002000000001</v>
      </c>
      <c r="BI290" s="2">
        <v>275.85000600000001</v>
      </c>
      <c r="BJ290" s="2">
        <v>340.66000400000001</v>
      </c>
      <c r="BK290" s="2">
        <v>71.498092999999997</v>
      </c>
      <c r="BL290" s="2">
        <v>107.05999799999999</v>
      </c>
      <c r="BM290" s="2">
        <v>200.679993</v>
      </c>
      <c r="BN290" s="2">
        <v>161.60000600000001</v>
      </c>
      <c r="BO290" s="2">
        <v>218.05999800000001</v>
      </c>
    </row>
    <row r="291" spans="1:67" x14ac:dyDescent="0.35">
      <c r="A291" s="1">
        <v>44253</v>
      </c>
      <c r="B291" s="2">
        <v>121.34791072905</v>
      </c>
      <c r="C291" s="2">
        <v>232.101288548615</v>
      </c>
      <c r="D291" s="2">
        <v>154.83712856997499</v>
      </c>
      <c r="E291" s="2">
        <v>101.146010596499</v>
      </c>
      <c r="F291" s="2">
        <v>240.778036552629</v>
      </c>
      <c r="G291" s="2">
        <v>226.038682898292</v>
      </c>
      <c r="H291" s="2">
        <v>137.46898800364201</v>
      </c>
      <c r="I291" s="2">
        <v>101.937386800441</v>
      </c>
      <c r="J291" s="2">
        <v>332.492613439519</v>
      </c>
      <c r="K291" s="2">
        <v>147.483066862599</v>
      </c>
      <c r="L291" s="2">
        <v>467.37553261023902</v>
      </c>
      <c r="M291" s="2">
        <v>212.374841873143</v>
      </c>
      <c r="N291" s="2">
        <v>34.760876816865299</v>
      </c>
      <c r="O291" s="2">
        <v>258.656213927708</v>
      </c>
      <c r="P291" s="2">
        <v>354.225314036469</v>
      </c>
      <c r="Q291" s="2">
        <v>69.442779745158802</v>
      </c>
      <c r="R291" s="2">
        <v>107.850921671682</v>
      </c>
      <c r="S291" s="2">
        <v>204.813010965297</v>
      </c>
      <c r="T291" s="2">
        <v>157.52830557616801</v>
      </c>
      <c r="U291" s="2">
        <v>215.47045822057601</v>
      </c>
      <c r="X291" s="3">
        <v>44253</v>
      </c>
      <c r="Y291">
        <v>121.2714347</v>
      </c>
      <c r="Z291">
        <v>232.1783538</v>
      </c>
      <c r="AA291">
        <v>154.4258107</v>
      </c>
      <c r="AB291">
        <v>101.1421843</v>
      </c>
      <c r="AC291">
        <v>240.84270409999999</v>
      </c>
      <c r="AD291">
        <v>225.6880869</v>
      </c>
      <c r="AE291">
        <v>136.59437840000001</v>
      </c>
      <c r="AF291">
        <v>101.9257976</v>
      </c>
      <c r="AG291">
        <v>331.45718690000001</v>
      </c>
      <c r="AH291">
        <v>147.72950220000001</v>
      </c>
      <c r="AI291">
        <v>468.08895530000001</v>
      </c>
      <c r="AJ291">
        <v>212.42023230000001</v>
      </c>
      <c r="AK291">
        <v>34.791464589999997</v>
      </c>
      <c r="AL291">
        <v>257.86878209999998</v>
      </c>
      <c r="AM291">
        <v>354.0074674</v>
      </c>
      <c r="AN291">
        <v>69.647283049999999</v>
      </c>
      <c r="AO291">
        <v>107.7600073</v>
      </c>
      <c r="AP291">
        <v>204.86557550000001</v>
      </c>
      <c r="AQ291">
        <v>157.87446460000001</v>
      </c>
      <c r="AR291">
        <v>217.03034070000001</v>
      </c>
      <c r="AT291" s="1"/>
      <c r="AU291" s="1">
        <v>44250</v>
      </c>
      <c r="AV291" s="2">
        <v>125.860001</v>
      </c>
      <c r="AW291" s="2">
        <v>233.270004</v>
      </c>
      <c r="AX291" s="2">
        <v>159.72500600000001</v>
      </c>
      <c r="AY291" s="2">
        <v>103.00599699999999</v>
      </c>
      <c r="AZ291" s="2">
        <v>245.529999</v>
      </c>
      <c r="BA291" s="2">
        <v>232.94667100000001</v>
      </c>
      <c r="BB291" s="2">
        <v>141.41999799999999</v>
      </c>
      <c r="BC291" s="2">
        <v>103.54299899999999</v>
      </c>
      <c r="BD291" s="2">
        <v>329.51001000000002</v>
      </c>
      <c r="BE291" s="2">
        <v>150.61000100000001</v>
      </c>
      <c r="BF291" s="2">
        <v>471.89999399999999</v>
      </c>
      <c r="BG291" s="2">
        <v>212.11000100000001</v>
      </c>
      <c r="BH291" s="2">
        <v>35.520000000000003</v>
      </c>
      <c r="BI291" s="2">
        <v>267.23998999999998</v>
      </c>
      <c r="BJ291" s="2">
        <v>350.42001299999998</v>
      </c>
      <c r="BK291" s="2">
        <v>71.125953999999993</v>
      </c>
      <c r="BL291" s="2">
        <v>106.269997</v>
      </c>
      <c r="BM291" s="2">
        <v>202.479996</v>
      </c>
      <c r="BN291" s="2">
        <v>160.80999800000001</v>
      </c>
      <c r="BO291" s="2">
        <v>220.179993</v>
      </c>
    </row>
    <row r="292" spans="1:67" x14ac:dyDescent="0.35">
      <c r="A292" s="1">
        <v>44256</v>
      </c>
      <c r="B292" s="2">
        <v>128.48252850368999</v>
      </c>
      <c r="C292" s="2">
        <v>237.16311421564399</v>
      </c>
      <c r="D292" s="2">
        <v>157.60282251108401</v>
      </c>
      <c r="E292" s="2">
        <v>103.589996645303</v>
      </c>
      <c r="F292" s="2">
        <v>247.65673003649599</v>
      </c>
      <c r="G292" s="2">
        <v>240.25649528365699</v>
      </c>
      <c r="H292" s="2">
        <v>138.40912123586</v>
      </c>
      <c r="I292" s="2">
        <v>104.106085358158</v>
      </c>
      <c r="J292" s="2">
        <v>335.16023121218501</v>
      </c>
      <c r="K292" s="2">
        <v>149.91240318464301</v>
      </c>
      <c r="L292" s="2">
        <v>490.12243464486801</v>
      </c>
      <c r="M292" s="2">
        <v>215.97902525519399</v>
      </c>
      <c r="N292" s="2">
        <v>35.679133889625398</v>
      </c>
      <c r="O292" s="2">
        <v>262.05915606359099</v>
      </c>
      <c r="P292" s="2">
        <v>362.12602416760501</v>
      </c>
      <c r="Q292" s="2">
        <v>69.081975260313996</v>
      </c>
      <c r="R292" s="2">
        <v>108.14527934053299</v>
      </c>
      <c r="S292" s="2">
        <v>206.52639470337101</v>
      </c>
      <c r="T292" s="2">
        <v>161.558407169433</v>
      </c>
      <c r="U292" s="2">
        <v>219.64932621489001</v>
      </c>
      <c r="X292" s="3">
        <v>44256</v>
      </c>
      <c r="Y292">
        <v>125.3295169</v>
      </c>
      <c r="Z292">
        <v>236.53660830000001</v>
      </c>
      <c r="AA292">
        <v>156.88925929999999</v>
      </c>
      <c r="AB292">
        <v>103.25023210000001</v>
      </c>
      <c r="AC292">
        <v>247.6525106</v>
      </c>
      <c r="AD292">
        <v>228.9441343</v>
      </c>
      <c r="AE292">
        <v>138.3673302</v>
      </c>
      <c r="AF292">
        <v>104.0533618</v>
      </c>
      <c r="AG292">
        <v>334.15763149999998</v>
      </c>
      <c r="AH292">
        <v>150.11927059999999</v>
      </c>
      <c r="AI292">
        <v>486.9937339</v>
      </c>
      <c r="AJ292">
        <v>215.55674379999999</v>
      </c>
      <c r="AK292">
        <v>35.629181610000003</v>
      </c>
      <c r="AL292">
        <v>261.12566939999999</v>
      </c>
      <c r="AM292">
        <v>359.94776860000002</v>
      </c>
      <c r="AN292">
        <v>69.054121159999994</v>
      </c>
      <c r="AO292">
        <v>108.3776384</v>
      </c>
      <c r="AP292">
        <v>206.39202130000001</v>
      </c>
      <c r="AQ292">
        <v>161.0382534</v>
      </c>
      <c r="AR292">
        <v>219.0427287</v>
      </c>
      <c r="AT292" s="1"/>
      <c r="AU292" s="1">
        <v>44251</v>
      </c>
      <c r="AV292" s="2">
        <v>125.349998</v>
      </c>
      <c r="AW292" s="2">
        <v>234.550003</v>
      </c>
      <c r="AX292" s="2">
        <v>157.97650100000001</v>
      </c>
      <c r="AY292" s="2">
        <v>104.19049800000001</v>
      </c>
      <c r="AZ292" s="2">
        <v>248.449997</v>
      </c>
      <c r="BA292" s="2">
        <v>247.33999600000001</v>
      </c>
      <c r="BB292" s="2">
        <v>144.990005</v>
      </c>
      <c r="BC292" s="2">
        <v>104.758499</v>
      </c>
      <c r="BD292" s="2">
        <v>332.209991</v>
      </c>
      <c r="BE292" s="2">
        <v>153.259995</v>
      </c>
      <c r="BF292" s="2">
        <v>480.88000499999998</v>
      </c>
      <c r="BG292" s="2">
        <v>219.429993</v>
      </c>
      <c r="BH292" s="2">
        <v>36.380001</v>
      </c>
      <c r="BI292" s="2">
        <v>259.97000100000002</v>
      </c>
      <c r="BJ292" s="2">
        <v>367.32000699999998</v>
      </c>
      <c r="BK292" s="2">
        <v>71.154578999999998</v>
      </c>
      <c r="BL292" s="2">
        <v>108.69000200000001</v>
      </c>
      <c r="BM292" s="2">
        <v>204.520004</v>
      </c>
      <c r="BN292" s="2">
        <v>160.070007</v>
      </c>
      <c r="BO292" s="2">
        <v>222.470001</v>
      </c>
    </row>
    <row r="293" spans="1:67" x14ac:dyDescent="0.35">
      <c r="A293" s="1">
        <v>44257</v>
      </c>
      <c r="B293" s="2">
        <v>125.02339917603599</v>
      </c>
      <c r="C293" s="2">
        <v>234.768822646806</v>
      </c>
      <c r="D293" s="2">
        <v>154.97180349079099</v>
      </c>
      <c r="E293" s="2">
        <v>103.375163526596</v>
      </c>
      <c r="F293" s="2">
        <v>250.58881271507801</v>
      </c>
      <c r="G293" s="2">
        <v>229.383352761884</v>
      </c>
      <c r="H293" s="2">
        <v>134.89331935229501</v>
      </c>
      <c r="I293" s="2">
        <v>103.975271873607</v>
      </c>
      <c r="J293" s="2">
        <v>335.79824099536899</v>
      </c>
      <c r="K293" s="2">
        <v>150.52619095140699</v>
      </c>
      <c r="L293" s="2">
        <v>482.222870339525</v>
      </c>
      <c r="M293" s="2">
        <v>216.06562684162199</v>
      </c>
      <c r="N293" s="2">
        <v>35.693446805809799</v>
      </c>
      <c r="O293" s="2">
        <v>261.48700640682398</v>
      </c>
      <c r="P293" s="2">
        <v>363.20430487512903</v>
      </c>
      <c r="Q293" s="2">
        <v>69.620363627675999</v>
      </c>
      <c r="R293" s="2">
        <v>108.155771640759</v>
      </c>
      <c r="S293" s="2">
        <v>204.93124834261201</v>
      </c>
      <c r="T293" s="2">
        <v>162.05063984906801</v>
      </c>
      <c r="U293" s="2">
        <v>215.16363598174601</v>
      </c>
      <c r="X293" s="3">
        <v>44257</v>
      </c>
      <c r="Y293">
        <v>125.8854109</v>
      </c>
      <c r="Z293">
        <v>233.8837953</v>
      </c>
      <c r="AA293">
        <v>155.2219274</v>
      </c>
      <c r="AB293">
        <v>103.15086959999999</v>
      </c>
      <c r="AC293">
        <v>249.3604273</v>
      </c>
      <c r="AD293">
        <v>237.01367859999999</v>
      </c>
      <c r="AE293">
        <v>134.47581510000001</v>
      </c>
      <c r="AF293">
        <v>103.7498387</v>
      </c>
      <c r="AG293">
        <v>334.58895699999999</v>
      </c>
      <c r="AH293">
        <v>149.99369899999999</v>
      </c>
      <c r="AI293">
        <v>482.9207437</v>
      </c>
      <c r="AJ293">
        <v>215.75519929999999</v>
      </c>
      <c r="AK293">
        <v>35.543336340000003</v>
      </c>
      <c r="AL293">
        <v>260.5303179</v>
      </c>
      <c r="AM293">
        <v>362.7494562</v>
      </c>
      <c r="AN293">
        <v>69.467285660000002</v>
      </c>
      <c r="AO293">
        <v>107.7515569</v>
      </c>
      <c r="AP293">
        <v>204.4030578</v>
      </c>
      <c r="AQ293">
        <v>161.3157965</v>
      </c>
      <c r="AR293">
        <v>216.6366927</v>
      </c>
      <c r="AT293" s="1"/>
      <c r="AU293" s="1">
        <v>44252</v>
      </c>
      <c r="AV293" s="2">
        <v>120.989998</v>
      </c>
      <c r="AW293" s="2">
        <v>228.990005</v>
      </c>
      <c r="AX293" s="2">
        <v>152.858002</v>
      </c>
      <c r="AY293" s="2">
        <v>100.797501</v>
      </c>
      <c r="AZ293" s="2">
        <v>243.69000199999999</v>
      </c>
      <c r="BA293" s="2">
        <v>227.40666200000001</v>
      </c>
      <c r="BB293" s="2">
        <v>133.074997</v>
      </c>
      <c r="BC293" s="2">
        <v>101.568001</v>
      </c>
      <c r="BD293" s="2">
        <v>328.86999500000002</v>
      </c>
      <c r="BE293" s="2">
        <v>151.179993</v>
      </c>
      <c r="BF293" s="2">
        <v>457.16000400000001</v>
      </c>
      <c r="BG293" s="2">
        <v>213.75</v>
      </c>
      <c r="BH293" s="2">
        <v>35.93</v>
      </c>
      <c r="BI293" s="2">
        <v>255.25</v>
      </c>
      <c r="BJ293" s="2">
        <v>354.57000699999998</v>
      </c>
      <c r="BK293" s="2">
        <v>71.202292999999997</v>
      </c>
      <c r="BL293" s="2">
        <v>107.33000199999999</v>
      </c>
      <c r="BM293" s="2">
        <v>203.820007</v>
      </c>
      <c r="BN293" s="2">
        <v>157.509995</v>
      </c>
      <c r="BO293" s="2">
        <v>221.820007</v>
      </c>
    </row>
    <row r="294" spans="1:67" x14ac:dyDescent="0.35">
      <c r="A294" s="1">
        <v>44258</v>
      </c>
      <c r="B294" s="2">
        <v>122.01185295532601</v>
      </c>
      <c r="C294" s="2">
        <v>227.88076773681999</v>
      </c>
      <c r="D294" s="2">
        <v>150.467246653583</v>
      </c>
      <c r="E294" s="2">
        <v>100.821508988115</v>
      </c>
      <c r="F294" s="2">
        <v>251.57012907470201</v>
      </c>
      <c r="G294" s="2">
        <v>218.33723567235</v>
      </c>
      <c r="H294" s="2">
        <v>128.678922464632</v>
      </c>
      <c r="I294" s="2">
        <v>101.354830015103</v>
      </c>
      <c r="J294" s="2">
        <v>332.627827016553</v>
      </c>
      <c r="K294" s="2">
        <v>153.183349043102</v>
      </c>
      <c r="L294" s="2">
        <v>463.959948212016</v>
      </c>
      <c r="M294" s="2">
        <v>215.004644389943</v>
      </c>
      <c r="N294" s="2">
        <v>36.460287403576203</v>
      </c>
      <c r="O294" s="2">
        <v>257.43069395162303</v>
      </c>
      <c r="P294" s="2">
        <v>360.91592447133098</v>
      </c>
      <c r="Q294" s="2">
        <v>69.908064468920699</v>
      </c>
      <c r="R294" s="2">
        <v>106.685939084298</v>
      </c>
      <c r="S294" s="2">
        <v>202.25199768446399</v>
      </c>
      <c r="T294" s="2">
        <v>160.58630880130499</v>
      </c>
      <c r="U294" s="2">
        <v>214.58963930447601</v>
      </c>
      <c r="X294" s="3">
        <v>44258</v>
      </c>
      <c r="Y294">
        <v>122.9627945</v>
      </c>
      <c r="Z294">
        <v>229.48486930000001</v>
      </c>
      <c r="AA294">
        <v>151.33879429999999</v>
      </c>
      <c r="AB294">
        <v>100.9152251</v>
      </c>
      <c r="AC294">
        <v>251.2124006</v>
      </c>
      <c r="AD294">
        <v>226.34823109999999</v>
      </c>
      <c r="AE294">
        <v>129.0694991</v>
      </c>
      <c r="AF294">
        <v>101.5522473</v>
      </c>
      <c r="AG294">
        <v>333.16820639999997</v>
      </c>
      <c r="AH294">
        <v>152.67370030000001</v>
      </c>
      <c r="AI294">
        <v>465.84289410000002</v>
      </c>
      <c r="AJ294">
        <v>214.8427217</v>
      </c>
      <c r="AK294">
        <v>36.298116880000002</v>
      </c>
      <c r="AL294">
        <v>258.02504970000001</v>
      </c>
      <c r="AM294">
        <v>360.82949400000001</v>
      </c>
      <c r="AN294">
        <v>69.902746640000004</v>
      </c>
      <c r="AO294">
        <v>106.6163439</v>
      </c>
      <c r="AP294">
        <v>202.24565430000001</v>
      </c>
      <c r="AQ294">
        <v>160.43400489999999</v>
      </c>
      <c r="AR294">
        <v>215.12043729999999</v>
      </c>
      <c r="AT294" s="1"/>
      <c r="AU294" s="1">
        <v>44253</v>
      </c>
      <c r="AV294" s="2">
        <v>121.260002</v>
      </c>
      <c r="AW294" s="2">
        <v>232.38000500000001</v>
      </c>
      <c r="AX294" s="2">
        <v>154.6465</v>
      </c>
      <c r="AY294" s="2">
        <v>101.09549699999999</v>
      </c>
      <c r="AZ294" s="2">
        <v>240.509995</v>
      </c>
      <c r="BA294" s="2">
        <v>225.16667200000001</v>
      </c>
      <c r="BB294" s="2">
        <v>137.145004</v>
      </c>
      <c r="BC294" s="2">
        <v>101.843002</v>
      </c>
      <c r="BD294" s="2">
        <v>332.22000100000002</v>
      </c>
      <c r="BE294" s="2">
        <v>147.16999799999999</v>
      </c>
      <c r="BF294" s="2">
        <v>469.86999500000002</v>
      </c>
      <c r="BG294" s="2">
        <v>212.38999899999999</v>
      </c>
      <c r="BH294" s="2">
        <v>34.709999000000003</v>
      </c>
      <c r="BI294" s="2">
        <v>258.33999599999999</v>
      </c>
      <c r="BJ294" s="2">
        <v>353.85000600000001</v>
      </c>
      <c r="BK294" s="2">
        <v>69.293892</v>
      </c>
      <c r="BL294" s="2">
        <v>107.739998</v>
      </c>
      <c r="BM294" s="2">
        <v>204.88999899999999</v>
      </c>
      <c r="BN294" s="2">
        <v>157.83000200000001</v>
      </c>
      <c r="BO294" s="2">
        <v>215.88000500000001</v>
      </c>
    </row>
    <row r="295" spans="1:67" x14ac:dyDescent="0.35">
      <c r="A295" s="1">
        <v>44259</v>
      </c>
      <c r="B295" s="2">
        <v>120.85457637330001</v>
      </c>
      <c r="C295" s="2">
        <v>227.354039619075</v>
      </c>
      <c r="D295" s="2">
        <v>149.18308673793899</v>
      </c>
      <c r="E295" s="2">
        <v>102.00282775341699</v>
      </c>
      <c r="F295" s="2">
        <v>246.579735342753</v>
      </c>
      <c r="G295" s="2">
        <v>207.40814723382201</v>
      </c>
      <c r="H295" s="2">
        <v>124.758523300818</v>
      </c>
      <c r="I295" s="2">
        <v>102.72262720091599</v>
      </c>
      <c r="J295" s="2">
        <v>334.68111479124002</v>
      </c>
      <c r="K295" s="2">
        <v>150.64415157949199</v>
      </c>
      <c r="L295" s="2">
        <v>445.67647581016303</v>
      </c>
      <c r="M295" s="2">
        <v>212.14268577987301</v>
      </c>
      <c r="N295" s="2">
        <v>36.587269454320797</v>
      </c>
      <c r="O295" s="2">
        <v>252.19639477683401</v>
      </c>
      <c r="P295" s="2">
        <v>351.13388491980697</v>
      </c>
      <c r="Q295" s="2">
        <v>69.010272062715401</v>
      </c>
      <c r="R295" s="2">
        <v>105.755956046012</v>
      </c>
      <c r="S295" s="2">
        <v>201.30048022413499</v>
      </c>
      <c r="T295" s="2">
        <v>159.54163948649</v>
      </c>
      <c r="U295" s="2">
        <v>213.64778161305</v>
      </c>
      <c r="X295" s="3">
        <v>44259</v>
      </c>
      <c r="Y295">
        <v>120.6714671</v>
      </c>
      <c r="Z295">
        <v>226.7424097</v>
      </c>
      <c r="AA295">
        <v>149.0840662</v>
      </c>
      <c r="AB295">
        <v>101.5640867</v>
      </c>
      <c r="AC295">
        <v>245.88650290000001</v>
      </c>
      <c r="AD295">
        <v>215.27076120000001</v>
      </c>
      <c r="AE295">
        <v>124.1131158</v>
      </c>
      <c r="AF295">
        <v>102.3898279</v>
      </c>
      <c r="AG295">
        <v>333.76739650000002</v>
      </c>
      <c r="AH295">
        <v>150.8070744</v>
      </c>
      <c r="AI295">
        <v>446.32278939999998</v>
      </c>
      <c r="AJ295">
        <v>211.6317387</v>
      </c>
      <c r="AK295">
        <v>36.510732439999998</v>
      </c>
      <c r="AL295">
        <v>252.32479549999999</v>
      </c>
      <c r="AM295">
        <v>352.8874333</v>
      </c>
      <c r="AN295">
        <v>69.053173119999997</v>
      </c>
      <c r="AO295">
        <v>105.5575575</v>
      </c>
      <c r="AP295">
        <v>200.6808795</v>
      </c>
      <c r="AQ295">
        <v>159.45752809999999</v>
      </c>
      <c r="AR295">
        <v>213.2224286</v>
      </c>
      <c r="AT295" s="1"/>
      <c r="AU295" s="1">
        <v>44256</v>
      </c>
      <c r="AV295" s="2">
        <v>127.790001</v>
      </c>
      <c r="AW295" s="2">
        <v>236.94000199999999</v>
      </c>
      <c r="AX295" s="2">
        <v>157.307007</v>
      </c>
      <c r="AY295" s="2">
        <v>103.483002</v>
      </c>
      <c r="AZ295" s="2">
        <v>249.21000699999999</v>
      </c>
      <c r="BA295" s="2">
        <v>239.47666899999999</v>
      </c>
      <c r="BB295" s="2">
        <v>138.417496</v>
      </c>
      <c r="BC295" s="2">
        <v>104.07550000000001</v>
      </c>
      <c r="BD295" s="2">
        <v>334.64999399999999</v>
      </c>
      <c r="BE295" s="2">
        <v>150.5</v>
      </c>
      <c r="BF295" s="2">
        <v>489.57998700000002</v>
      </c>
      <c r="BG295" s="2">
        <v>216.63000500000001</v>
      </c>
      <c r="BH295" s="2">
        <v>35.790000999999997</v>
      </c>
      <c r="BI295" s="2">
        <v>261.61999500000002</v>
      </c>
      <c r="BJ295" s="2">
        <v>362.89999399999999</v>
      </c>
      <c r="BK295" s="2">
        <v>69.064887999999996</v>
      </c>
      <c r="BL295" s="2">
        <v>108.410004</v>
      </c>
      <c r="BM295" s="2">
        <v>206.470001</v>
      </c>
      <c r="BN295" s="2">
        <v>161.470001</v>
      </c>
      <c r="BO295" s="2">
        <v>219.759995</v>
      </c>
    </row>
    <row r="296" spans="1:67" x14ac:dyDescent="0.35">
      <c r="A296" s="1">
        <v>44260</v>
      </c>
      <c r="B296" s="2">
        <v>121.19046480637699</v>
      </c>
      <c r="C296" s="2">
        <v>231.303922151346</v>
      </c>
      <c r="D296" s="2">
        <v>150.43145539517499</v>
      </c>
      <c r="E296" s="2">
        <v>104.391268753079</v>
      </c>
      <c r="F296" s="2">
        <v>251.26078217135299</v>
      </c>
      <c r="G296" s="2">
        <v>199.63778146792501</v>
      </c>
      <c r="H296" s="2">
        <v>123.881709153816</v>
      </c>
      <c r="I296" s="2">
        <v>104.98024622294101</v>
      </c>
      <c r="J296" s="2">
        <v>346.29808807229699</v>
      </c>
      <c r="K296" s="2">
        <v>151.159800999493</v>
      </c>
      <c r="L296" s="2">
        <v>447.779485336351</v>
      </c>
      <c r="M296" s="2">
        <v>214.87950768923201</v>
      </c>
      <c r="N296" s="2">
        <v>36.939740345579096</v>
      </c>
      <c r="O296" s="2">
        <v>253.213060657932</v>
      </c>
      <c r="P296" s="2">
        <v>359.78714793171503</v>
      </c>
      <c r="Q296" s="2">
        <v>69.770819002522202</v>
      </c>
      <c r="R296" s="2">
        <v>106.601472014203</v>
      </c>
      <c r="S296" s="2">
        <v>206.44015547994999</v>
      </c>
      <c r="T296" s="2">
        <v>163.58196479193199</v>
      </c>
      <c r="U296" s="2">
        <v>220.482629756466</v>
      </c>
      <c r="X296" s="3">
        <v>44260</v>
      </c>
      <c r="Y296">
        <v>121.24996710000001</v>
      </c>
      <c r="Z296">
        <v>231.0927599</v>
      </c>
      <c r="AA296">
        <v>149.88913880000001</v>
      </c>
      <c r="AB296">
        <v>104.4700534</v>
      </c>
      <c r="AC296">
        <v>251.82995059999999</v>
      </c>
      <c r="AD296">
        <v>204.70875219999999</v>
      </c>
      <c r="AE296">
        <v>124.6534558</v>
      </c>
      <c r="AF296">
        <v>105.3772609</v>
      </c>
      <c r="AG296">
        <v>343.2881544</v>
      </c>
      <c r="AH296">
        <v>150.94738319999999</v>
      </c>
      <c r="AI296">
        <v>449.0765068</v>
      </c>
      <c r="AJ296">
        <v>214.42805530000001</v>
      </c>
      <c r="AK296">
        <v>36.874398909999996</v>
      </c>
      <c r="AL296">
        <v>253.13697289999999</v>
      </c>
      <c r="AM296">
        <v>356.19505930000003</v>
      </c>
      <c r="AN296">
        <v>69.642546460000005</v>
      </c>
      <c r="AO296">
        <v>106.533564</v>
      </c>
      <c r="AP296">
        <v>205.20270930000001</v>
      </c>
      <c r="AQ296">
        <v>163.75026600000001</v>
      </c>
      <c r="AR296">
        <v>219.04651509999999</v>
      </c>
      <c r="AT296" s="1"/>
      <c r="AU296" s="1">
        <v>44257</v>
      </c>
      <c r="AV296" s="2">
        <v>125.120003</v>
      </c>
      <c r="AW296" s="2">
        <v>233.86999499999999</v>
      </c>
      <c r="AX296" s="2">
        <v>154.72650100000001</v>
      </c>
      <c r="AY296" s="2">
        <v>103.22399900000001</v>
      </c>
      <c r="AZ296" s="2">
        <v>249.220001</v>
      </c>
      <c r="BA296" s="2">
        <v>228.81333900000001</v>
      </c>
      <c r="BB296" s="2">
        <v>134.0625</v>
      </c>
      <c r="BC296" s="2">
        <v>103.792</v>
      </c>
      <c r="BD296" s="2">
        <v>334.64001500000001</v>
      </c>
      <c r="BE296" s="2">
        <v>150.009995</v>
      </c>
      <c r="BF296" s="2">
        <v>480.51001000000002</v>
      </c>
      <c r="BG296" s="2">
        <v>215.770004</v>
      </c>
      <c r="BH296" s="2">
        <v>35.529998999999997</v>
      </c>
      <c r="BI296" s="2">
        <v>260.290009</v>
      </c>
      <c r="BJ296" s="2">
        <v>362.82000699999998</v>
      </c>
      <c r="BK296" s="2">
        <v>69.513358999999994</v>
      </c>
      <c r="BL296" s="2">
        <v>107.849998</v>
      </c>
      <c r="BM296" s="2">
        <v>204.13999899999999</v>
      </c>
      <c r="BN296" s="2">
        <v>161.36999499999999</v>
      </c>
      <c r="BO296" s="2">
        <v>215.820007</v>
      </c>
    </row>
    <row r="297" spans="1:67" x14ac:dyDescent="0.35">
      <c r="A297" s="1">
        <v>44263</v>
      </c>
      <c r="B297" s="2">
        <v>116.436247703066</v>
      </c>
      <c r="C297" s="2">
        <v>228.526127707086</v>
      </c>
      <c r="D297" s="2">
        <v>147.969032691861</v>
      </c>
      <c r="E297" s="2">
        <v>101.025358432972</v>
      </c>
      <c r="F297" s="2">
        <v>256.81725363949403</v>
      </c>
      <c r="G297" s="2">
        <v>187.69086752668099</v>
      </c>
      <c r="H297" s="2">
        <v>117.131034408</v>
      </c>
      <c r="I297" s="2">
        <v>101.84601284673199</v>
      </c>
      <c r="J297" s="2">
        <v>352.03579553660802</v>
      </c>
      <c r="K297" s="2">
        <v>152.43131002709001</v>
      </c>
      <c r="L297" s="2">
        <v>426.53647368275301</v>
      </c>
      <c r="M297" s="2">
        <v>219.71151528124301</v>
      </c>
      <c r="N297" s="2">
        <v>37.021322678982102</v>
      </c>
      <c r="O297" s="2">
        <v>259.912883082181</v>
      </c>
      <c r="P297" s="2">
        <v>370.36938659303701</v>
      </c>
      <c r="Q297" s="2">
        <v>70.717788249667706</v>
      </c>
      <c r="R297" s="2">
        <v>106.346972522584</v>
      </c>
      <c r="S297" s="2">
        <v>207.43455148787601</v>
      </c>
      <c r="T297" s="2">
        <v>161.40696251890401</v>
      </c>
      <c r="U297" s="2">
        <v>221.29587436140301</v>
      </c>
      <c r="X297" s="3">
        <v>44263</v>
      </c>
      <c r="Y297">
        <v>118.2399199</v>
      </c>
      <c r="Z297">
        <v>227.8188892</v>
      </c>
      <c r="AA297">
        <v>148.05598359999999</v>
      </c>
      <c r="AB297">
        <v>101.8661127</v>
      </c>
      <c r="AC297">
        <v>256.85644580000002</v>
      </c>
      <c r="AD297">
        <v>196.84889319999999</v>
      </c>
      <c r="AE297">
        <v>118.49710399999999</v>
      </c>
      <c r="AF297">
        <v>102.4347523</v>
      </c>
      <c r="AG297">
        <v>349.49045849999999</v>
      </c>
      <c r="AH297">
        <v>152.80964209999999</v>
      </c>
      <c r="AI297">
        <v>423.7794098</v>
      </c>
      <c r="AJ297">
        <v>219.01579530000001</v>
      </c>
      <c r="AK297">
        <v>37.107935840000003</v>
      </c>
      <c r="AL297">
        <v>258.21155449999998</v>
      </c>
      <c r="AM297">
        <v>367.36498119999999</v>
      </c>
      <c r="AN297">
        <v>70.617763179999997</v>
      </c>
      <c r="AO297">
        <v>106.0132748</v>
      </c>
      <c r="AP297">
        <v>206.98257799999999</v>
      </c>
      <c r="AQ297">
        <v>161.1630605</v>
      </c>
      <c r="AR297">
        <v>221.4165801</v>
      </c>
      <c r="AT297" s="1"/>
      <c r="AU297" s="1">
        <v>44258</v>
      </c>
      <c r="AV297" s="2">
        <v>122.05999799999999</v>
      </c>
      <c r="AW297" s="2">
        <v>227.55999800000001</v>
      </c>
      <c r="AX297" s="2">
        <v>150.25</v>
      </c>
      <c r="AY297" s="2">
        <v>100.570503</v>
      </c>
      <c r="AZ297" s="2">
        <v>251.550003</v>
      </c>
      <c r="BA297" s="2">
        <v>217.73333700000001</v>
      </c>
      <c r="BB297" s="2">
        <v>128.04750100000001</v>
      </c>
      <c r="BC297" s="2">
        <v>101.335503</v>
      </c>
      <c r="BD297" s="2">
        <v>332.86999500000002</v>
      </c>
      <c r="BE297" s="2">
        <v>152.91000399999999</v>
      </c>
      <c r="BF297" s="2">
        <v>463.05999800000001</v>
      </c>
      <c r="BG297" s="2">
        <v>214.85000600000001</v>
      </c>
      <c r="BH297" s="2">
        <v>36.419998</v>
      </c>
      <c r="BI297" s="2">
        <v>257.35998499999999</v>
      </c>
      <c r="BJ297" s="2">
        <v>360.25</v>
      </c>
      <c r="BK297" s="2">
        <v>69.942749000000006</v>
      </c>
      <c r="BL297" s="2">
        <v>106.709999</v>
      </c>
      <c r="BM297" s="2">
        <v>202</v>
      </c>
      <c r="BN297" s="2">
        <v>160.429993</v>
      </c>
      <c r="BO297" s="2">
        <v>214.91000399999999</v>
      </c>
    </row>
    <row r="298" spans="1:67" x14ac:dyDescent="0.35">
      <c r="A298" s="1">
        <v>44264</v>
      </c>
      <c r="B298" s="2">
        <v>121.93406086981901</v>
      </c>
      <c r="C298" s="2">
        <v>233.20080841948101</v>
      </c>
      <c r="D298" s="2">
        <v>153.18234297053101</v>
      </c>
      <c r="E298" s="2">
        <v>102.045085410946</v>
      </c>
      <c r="F298" s="2">
        <v>260.76654630897701</v>
      </c>
      <c r="G298" s="2">
        <v>225.923819371083</v>
      </c>
      <c r="H298" s="2">
        <v>124.911154050921</v>
      </c>
      <c r="I298" s="2">
        <v>102.712291950281</v>
      </c>
      <c r="J298" s="2">
        <v>351.31785936158002</v>
      </c>
      <c r="K298" s="2">
        <v>152.67771507426701</v>
      </c>
      <c r="L298" s="2">
        <v>440.36008981198398</v>
      </c>
      <c r="M298" s="2">
        <v>220.449894497755</v>
      </c>
      <c r="N298" s="2">
        <v>36.566221832192902</v>
      </c>
      <c r="O298" s="2">
        <v>265.618866228108</v>
      </c>
      <c r="P298" s="2">
        <v>376.24688419994902</v>
      </c>
      <c r="Q298" s="2">
        <v>70.810661802296593</v>
      </c>
      <c r="R298" s="2">
        <v>106.76691038486599</v>
      </c>
      <c r="S298" s="2">
        <v>206.27236697416799</v>
      </c>
      <c r="T298" s="2">
        <v>163.033529134747</v>
      </c>
      <c r="U298" s="2">
        <v>216.55794311452999</v>
      </c>
      <c r="X298" s="3">
        <v>44264</v>
      </c>
      <c r="Y298">
        <v>119.9215083</v>
      </c>
      <c r="Z298">
        <v>232.47263960000001</v>
      </c>
      <c r="AA298">
        <v>152.35443219999999</v>
      </c>
      <c r="AB298">
        <v>101.86416060000001</v>
      </c>
      <c r="AC298">
        <v>258.93248469999997</v>
      </c>
      <c r="AD298">
        <v>191.48241039999999</v>
      </c>
      <c r="AE298">
        <v>122.29178760000001</v>
      </c>
      <c r="AF298">
        <v>102.5695506</v>
      </c>
      <c r="AG298">
        <v>351.70118050000002</v>
      </c>
      <c r="AH298">
        <v>151.94281860000001</v>
      </c>
      <c r="AI298">
        <v>440.36074550000001</v>
      </c>
      <c r="AJ298">
        <v>220.32073969999999</v>
      </c>
      <c r="AK298">
        <v>36.365803870000001</v>
      </c>
      <c r="AL298">
        <v>264.1080245</v>
      </c>
      <c r="AM298">
        <v>375.66998039999999</v>
      </c>
      <c r="AN298">
        <v>70.691001279999995</v>
      </c>
      <c r="AO298">
        <v>106.7550021</v>
      </c>
      <c r="AP298">
        <v>206.13606799999999</v>
      </c>
      <c r="AQ298">
        <v>162.94999300000001</v>
      </c>
      <c r="AR298">
        <v>217.76393160000001</v>
      </c>
      <c r="AT298" s="1"/>
      <c r="AU298" s="1">
        <v>44259</v>
      </c>
      <c r="AV298" s="2">
        <v>120.129997</v>
      </c>
      <c r="AW298" s="2">
        <v>226.729996</v>
      </c>
      <c r="AX298" s="2">
        <v>148.87849399999999</v>
      </c>
      <c r="AY298" s="2">
        <v>101.69650300000001</v>
      </c>
      <c r="AZ298" s="2">
        <v>245.479996</v>
      </c>
      <c r="BA298" s="2">
        <v>207.14666700000001</v>
      </c>
      <c r="BB298" s="2">
        <v>123.702499</v>
      </c>
      <c r="BC298" s="2">
        <v>102.454498</v>
      </c>
      <c r="BD298" s="2">
        <v>333.80999800000001</v>
      </c>
      <c r="BE298" s="2">
        <v>150.55999800000001</v>
      </c>
      <c r="BF298" s="2">
        <v>443.58999599999999</v>
      </c>
      <c r="BG298" s="2">
        <v>211.5</v>
      </c>
      <c r="BH298" s="2">
        <v>36.5</v>
      </c>
      <c r="BI298" s="2">
        <v>250.929993</v>
      </c>
      <c r="BJ298" s="2">
        <v>349.5</v>
      </c>
      <c r="BK298" s="2">
        <v>68.864502000000002</v>
      </c>
      <c r="BL298" s="2">
        <v>105.650002</v>
      </c>
      <c r="BM298" s="2">
        <v>200.53999300000001</v>
      </c>
      <c r="BN298" s="2">
        <v>159.449997</v>
      </c>
      <c r="BO298" s="2">
        <v>212.770004</v>
      </c>
    </row>
    <row r="299" spans="1:67" x14ac:dyDescent="0.35">
      <c r="A299" s="1">
        <v>44265</v>
      </c>
      <c r="B299" s="2">
        <v>119.946155397251</v>
      </c>
      <c r="C299" s="2">
        <v>233.12269943148399</v>
      </c>
      <c r="D299" s="2">
        <v>153.035263326511</v>
      </c>
      <c r="E299" s="2">
        <v>101.800934205898</v>
      </c>
      <c r="F299" s="2">
        <v>262.74413093324898</v>
      </c>
      <c r="G299" s="2">
        <v>222.61715051679599</v>
      </c>
      <c r="H299" s="2">
        <v>125.394219781629</v>
      </c>
      <c r="I299" s="2">
        <v>102.411086076573</v>
      </c>
      <c r="J299" s="2">
        <v>349.47880310500898</v>
      </c>
      <c r="K299" s="2">
        <v>154.64233131639301</v>
      </c>
      <c r="L299" s="2">
        <v>440.82028432220397</v>
      </c>
      <c r="M299" s="2">
        <v>222.61986390674099</v>
      </c>
      <c r="N299" s="2">
        <v>37.068444557577898</v>
      </c>
      <c r="O299" s="2">
        <v>266.71444305758502</v>
      </c>
      <c r="P299" s="2">
        <v>381.45331360170201</v>
      </c>
      <c r="Q299" s="2">
        <v>71.164882049563005</v>
      </c>
      <c r="R299" s="2">
        <v>107.70828210063399</v>
      </c>
      <c r="S299" s="2">
        <v>205.61485791066701</v>
      </c>
      <c r="T299" s="2">
        <v>164.487845069434</v>
      </c>
      <c r="U299" s="2">
        <v>220.25810351618799</v>
      </c>
      <c r="X299" s="3">
        <v>44265</v>
      </c>
      <c r="Y299">
        <v>120.3014173</v>
      </c>
      <c r="Z299">
        <v>232.46300729999999</v>
      </c>
      <c r="AA299">
        <v>152.8687022</v>
      </c>
      <c r="AB299">
        <v>101.7287062</v>
      </c>
      <c r="AC299">
        <v>263.14436439999997</v>
      </c>
      <c r="AD299">
        <v>223.05722359999999</v>
      </c>
      <c r="AE299">
        <v>124.65916230000001</v>
      </c>
      <c r="AF299">
        <v>102.8202154</v>
      </c>
      <c r="AG299">
        <v>350.05624840000002</v>
      </c>
      <c r="AH299">
        <v>154.76099009999999</v>
      </c>
      <c r="AI299">
        <v>439.38909050000001</v>
      </c>
      <c r="AJ299">
        <v>222.47471429999999</v>
      </c>
      <c r="AK299">
        <v>37.217312560000003</v>
      </c>
      <c r="AL299">
        <v>266.19032399999998</v>
      </c>
      <c r="AM299">
        <v>380.85333880000002</v>
      </c>
      <c r="AN299">
        <v>71.239389369999998</v>
      </c>
      <c r="AO299">
        <v>107.7814597</v>
      </c>
      <c r="AP299">
        <v>205.4201912</v>
      </c>
      <c r="AQ299">
        <v>164.96061779999999</v>
      </c>
      <c r="AR299">
        <v>220.3168962</v>
      </c>
      <c r="AT299" s="1"/>
      <c r="AU299" s="1">
        <v>44260</v>
      </c>
      <c r="AV299" s="2">
        <v>121.41999800000001</v>
      </c>
      <c r="AW299" s="2">
        <v>231.60000600000001</v>
      </c>
      <c r="AX299" s="2">
        <v>150.02299500000001</v>
      </c>
      <c r="AY299" s="2">
        <v>104.8535</v>
      </c>
      <c r="AZ299" s="2">
        <v>253.14999399999999</v>
      </c>
      <c r="BA299" s="2">
        <v>199.316666</v>
      </c>
      <c r="BB299" s="2">
        <v>124.614998</v>
      </c>
      <c r="BC299" s="2">
        <v>105.427002</v>
      </c>
      <c r="BD299" s="2">
        <v>347.10000600000001</v>
      </c>
      <c r="BE299" s="2">
        <v>150.91000399999999</v>
      </c>
      <c r="BF299" s="2">
        <v>450.14001500000001</v>
      </c>
      <c r="BG299" s="2">
        <v>215.41000399999999</v>
      </c>
      <c r="BH299" s="2">
        <v>36.93</v>
      </c>
      <c r="BI299" s="2">
        <v>253.520004</v>
      </c>
      <c r="BJ299" s="2">
        <v>360.88000499999998</v>
      </c>
      <c r="BK299" s="2">
        <v>69.780533000000005</v>
      </c>
      <c r="BL299" s="2">
        <v>106.699997</v>
      </c>
      <c r="BM299" s="2">
        <v>206.91999799999999</v>
      </c>
      <c r="BN299" s="2">
        <v>164.39999399999999</v>
      </c>
      <c r="BO299" s="2">
        <v>220.16000399999999</v>
      </c>
    </row>
    <row r="300" spans="1:67" x14ac:dyDescent="0.35">
      <c r="A300" s="1">
        <v>44266</v>
      </c>
      <c r="B300" s="2">
        <v>121.769166247605</v>
      </c>
      <c r="C300" s="2">
        <v>237.13817907204401</v>
      </c>
      <c r="D300" s="2">
        <v>155.59048718379699</v>
      </c>
      <c r="E300" s="2">
        <v>104.88018081375699</v>
      </c>
      <c r="F300" s="2">
        <v>262.02748796702599</v>
      </c>
      <c r="G300" s="2">
        <v>234.76118010274601</v>
      </c>
      <c r="H300" s="2">
        <v>130.888304811832</v>
      </c>
      <c r="I300" s="2">
        <v>105.706441075637</v>
      </c>
      <c r="J300" s="2">
        <v>352.84198200460798</v>
      </c>
      <c r="K300" s="2">
        <v>154.729374580887</v>
      </c>
      <c r="L300" s="2">
        <v>453.92474515071802</v>
      </c>
      <c r="M300" s="2">
        <v>225.62270404150601</v>
      </c>
      <c r="N300" s="2">
        <v>37.449479058263698</v>
      </c>
      <c r="O300" s="2">
        <v>269.626872862526</v>
      </c>
      <c r="P300" s="2">
        <v>384.445582707227</v>
      </c>
      <c r="Q300" s="2">
        <v>71.349480794384903</v>
      </c>
      <c r="R300" s="2">
        <v>108.04441364449001</v>
      </c>
      <c r="S300" s="2">
        <v>206.15748378903899</v>
      </c>
      <c r="T300" s="2">
        <v>167.78375035335699</v>
      </c>
      <c r="U300" s="2">
        <v>220.39227593605099</v>
      </c>
      <c r="X300" s="3">
        <v>44266</v>
      </c>
      <c r="Y300">
        <v>121.7087257</v>
      </c>
      <c r="Z300">
        <v>236.6794281</v>
      </c>
      <c r="AA300">
        <v>155.23149359999999</v>
      </c>
      <c r="AB300">
        <v>104.6282104</v>
      </c>
      <c r="AC300">
        <v>261.23630470000001</v>
      </c>
      <c r="AD300">
        <v>226.41689109999999</v>
      </c>
      <c r="AE300">
        <v>129.0504225</v>
      </c>
      <c r="AF300">
        <v>105.6869602</v>
      </c>
      <c r="AG300">
        <v>352.28795989999998</v>
      </c>
      <c r="AH300">
        <v>154.351114</v>
      </c>
      <c r="AI300">
        <v>451.67829899999998</v>
      </c>
      <c r="AJ300">
        <v>225.41163839999999</v>
      </c>
      <c r="AK300">
        <v>37.244194819999997</v>
      </c>
      <c r="AL300">
        <v>268.46152169999999</v>
      </c>
      <c r="AM300">
        <v>383.87159650000001</v>
      </c>
      <c r="AN300">
        <v>71.140675279999996</v>
      </c>
      <c r="AO300">
        <v>107.77399440000001</v>
      </c>
      <c r="AP300">
        <v>205.1129822</v>
      </c>
      <c r="AQ300">
        <v>166.96399890000001</v>
      </c>
      <c r="AR300">
        <v>220.02409349999999</v>
      </c>
      <c r="AT300" s="1"/>
      <c r="AU300" s="1">
        <v>44263</v>
      </c>
      <c r="AV300" s="2">
        <v>116.360001</v>
      </c>
      <c r="AW300" s="2">
        <v>227.38999899999999</v>
      </c>
      <c r="AX300" s="2">
        <v>147.59750399999999</v>
      </c>
      <c r="AY300" s="2">
        <v>100.375</v>
      </c>
      <c r="AZ300" s="2">
        <v>257.60998499999999</v>
      </c>
      <c r="BA300" s="2">
        <v>187.66667200000001</v>
      </c>
      <c r="BB300" s="2">
        <v>115.932503</v>
      </c>
      <c r="BC300" s="2">
        <v>101.208504</v>
      </c>
      <c r="BD300" s="2">
        <v>350.17001299999998</v>
      </c>
      <c r="BE300" s="2">
        <v>152.91000399999999</v>
      </c>
      <c r="BF300" s="2">
        <v>421.25</v>
      </c>
      <c r="BG300" s="2">
        <v>220.270004</v>
      </c>
      <c r="BH300" s="2">
        <v>37.130001</v>
      </c>
      <c r="BI300" s="2">
        <v>259.02999899999998</v>
      </c>
      <c r="BJ300" s="2">
        <v>371.32998700000002</v>
      </c>
      <c r="BK300" s="2">
        <v>70.772902999999999</v>
      </c>
      <c r="BL300" s="2">
        <v>106.110001</v>
      </c>
      <c r="BM300" s="2">
        <v>207.029999</v>
      </c>
      <c r="BN300" s="2">
        <v>160.86999499999999</v>
      </c>
      <c r="BO300" s="2">
        <v>221.58000200000001</v>
      </c>
    </row>
    <row r="301" spans="1:67" x14ac:dyDescent="0.35">
      <c r="A301" s="1">
        <v>44267</v>
      </c>
      <c r="B301" s="2">
        <v>121.44665212584199</v>
      </c>
      <c r="C301" s="2">
        <v>235.671835875586</v>
      </c>
      <c r="D301" s="2">
        <v>154.58882406395</v>
      </c>
      <c r="E301" s="2">
        <v>102.79694641523299</v>
      </c>
      <c r="F301" s="2">
        <v>258.69251907980998</v>
      </c>
      <c r="G301" s="2">
        <v>231.50266785877301</v>
      </c>
      <c r="H301" s="2">
        <v>128.786719069768</v>
      </c>
      <c r="I301" s="2">
        <v>103.41917871063301</v>
      </c>
      <c r="J301" s="2">
        <v>355.16812325254199</v>
      </c>
      <c r="K301" s="2">
        <v>156.11874601928</v>
      </c>
      <c r="L301" s="2">
        <v>450.70848754390897</v>
      </c>
      <c r="M301" s="2">
        <v>224.57686675438501</v>
      </c>
      <c r="N301" s="2">
        <v>37.9514458974893</v>
      </c>
      <c r="O301" s="2">
        <v>272.98844827661901</v>
      </c>
      <c r="P301" s="2">
        <v>383.29675044669</v>
      </c>
      <c r="Q301" s="2">
        <v>71.034523464907593</v>
      </c>
      <c r="R301" s="2">
        <v>108.09568189434</v>
      </c>
      <c r="S301" s="2">
        <v>207.874170635523</v>
      </c>
      <c r="T301" s="2">
        <v>167.328600521731</v>
      </c>
      <c r="U301" s="2">
        <v>228.25778313961499</v>
      </c>
      <c r="X301" s="3">
        <v>44267</v>
      </c>
      <c r="Y301">
        <v>121.3041329</v>
      </c>
      <c r="Z301">
        <v>235.79082450000001</v>
      </c>
      <c r="AA301">
        <v>154.62664430000001</v>
      </c>
      <c r="AB301">
        <v>102.79153549999999</v>
      </c>
      <c r="AC301">
        <v>260.22856430000002</v>
      </c>
      <c r="AD301">
        <v>231.65198760000001</v>
      </c>
      <c r="AE301">
        <v>128.56822</v>
      </c>
      <c r="AF301">
        <v>103.3860914</v>
      </c>
      <c r="AG301">
        <v>355.38053689999998</v>
      </c>
      <c r="AH301">
        <v>156.0561395</v>
      </c>
      <c r="AI301">
        <v>451.71195519999998</v>
      </c>
      <c r="AJ301">
        <v>224.39475279999999</v>
      </c>
      <c r="AK301">
        <v>37.83525229</v>
      </c>
      <c r="AL301">
        <v>272.44626909999999</v>
      </c>
      <c r="AM301">
        <v>383.0354486</v>
      </c>
      <c r="AN301">
        <v>71.129928280000001</v>
      </c>
      <c r="AO301">
        <v>108.2499026</v>
      </c>
      <c r="AP301">
        <v>207.97347070000001</v>
      </c>
      <c r="AQ301">
        <v>167.73882019999999</v>
      </c>
      <c r="AR301">
        <v>227.16440069999999</v>
      </c>
      <c r="AT301" s="1"/>
      <c r="AU301" s="1">
        <v>44264</v>
      </c>
      <c r="AV301" s="2">
        <v>121.089996</v>
      </c>
      <c r="AW301" s="2">
        <v>233.779999</v>
      </c>
      <c r="AX301" s="2">
        <v>153.14250200000001</v>
      </c>
      <c r="AY301" s="2">
        <v>102.01799800000001</v>
      </c>
      <c r="AZ301" s="2">
        <v>259.01998900000001</v>
      </c>
      <c r="BA301" s="2">
        <v>224.52667199999999</v>
      </c>
      <c r="BB301" s="2">
        <v>125.202499</v>
      </c>
      <c r="BC301" s="2">
        <v>102.635002</v>
      </c>
      <c r="BD301" s="2">
        <v>351.98001099999999</v>
      </c>
      <c r="BE301" s="2">
        <v>151.83000200000001</v>
      </c>
      <c r="BF301" s="2">
        <v>443.60000600000001</v>
      </c>
      <c r="BG301" s="2">
        <v>220.36000100000001</v>
      </c>
      <c r="BH301" s="2">
        <v>36.32</v>
      </c>
      <c r="BI301" s="2">
        <v>264.959991</v>
      </c>
      <c r="BJ301" s="2">
        <v>376.51998900000001</v>
      </c>
      <c r="BK301" s="2">
        <v>70.744277999999994</v>
      </c>
      <c r="BL301" s="2">
        <v>106.790001</v>
      </c>
      <c r="BM301" s="2">
        <v>206.11000100000001</v>
      </c>
      <c r="BN301" s="2">
        <v>163.270004</v>
      </c>
      <c r="BO301" s="2">
        <v>216.800003</v>
      </c>
    </row>
    <row r="302" spans="1:67" x14ac:dyDescent="0.35">
      <c r="A302" s="1">
        <v>44270</v>
      </c>
      <c r="B302" s="2">
        <v>124.024848580604</v>
      </c>
      <c r="C302" s="2">
        <v>235.834153530365</v>
      </c>
      <c r="D302" s="2">
        <v>154.225451243066</v>
      </c>
      <c r="E302" s="2">
        <v>103.07747244811</v>
      </c>
      <c r="F302" s="2">
        <v>256.67742662035101</v>
      </c>
      <c r="G302" s="2">
        <v>237.18351628616699</v>
      </c>
      <c r="H302" s="2">
        <v>133.46025468455801</v>
      </c>
      <c r="I302" s="2">
        <v>103.41056037305999</v>
      </c>
      <c r="J302" s="2">
        <v>354.83440662873397</v>
      </c>
      <c r="K302" s="2">
        <v>155.45377892140201</v>
      </c>
      <c r="L302" s="2">
        <v>472.94466819774601</v>
      </c>
      <c r="M302" s="2">
        <v>223.31298595100901</v>
      </c>
      <c r="N302" s="2">
        <v>37.823510386994599</v>
      </c>
      <c r="O302" s="2">
        <v>279.46856925231998</v>
      </c>
      <c r="P302" s="2">
        <v>382.25635369854399</v>
      </c>
      <c r="Q302" s="2">
        <v>72.690928966568805</v>
      </c>
      <c r="R302" s="2">
        <v>110.217128772607</v>
      </c>
      <c r="S302" s="2">
        <v>190.91925485237999</v>
      </c>
      <c r="T302" s="2">
        <v>163.54733807170899</v>
      </c>
      <c r="U302" s="2">
        <v>231.745701829799</v>
      </c>
      <c r="X302" s="3">
        <v>44270</v>
      </c>
      <c r="Y302">
        <v>123.5780812</v>
      </c>
      <c r="Z302">
        <v>234.84439370000001</v>
      </c>
      <c r="AA302">
        <v>154.11330269999999</v>
      </c>
      <c r="AB302">
        <v>102.75730660000001</v>
      </c>
      <c r="AC302">
        <v>255.0175912</v>
      </c>
      <c r="AD302">
        <v>234.4498797</v>
      </c>
      <c r="AE302">
        <v>131.51147710000001</v>
      </c>
      <c r="AF302">
        <v>103.41106000000001</v>
      </c>
      <c r="AG302">
        <v>354.27623299999999</v>
      </c>
      <c r="AH302">
        <v>155.39397930000001</v>
      </c>
      <c r="AI302">
        <v>468.20665880000001</v>
      </c>
      <c r="AJ302">
        <v>223.28388129999999</v>
      </c>
      <c r="AK302">
        <v>37.762325709999999</v>
      </c>
      <c r="AL302">
        <v>277.72712289999998</v>
      </c>
      <c r="AM302">
        <v>381.961905</v>
      </c>
      <c r="AN302">
        <v>72.410087840000003</v>
      </c>
      <c r="AO302">
        <v>109.9580536</v>
      </c>
      <c r="AP302">
        <v>200.22647230000001</v>
      </c>
      <c r="AQ302">
        <v>163.10162550000001</v>
      </c>
      <c r="AR302">
        <v>230.49653499999999</v>
      </c>
      <c r="AT302" s="1"/>
      <c r="AU302" s="1">
        <v>44265</v>
      </c>
      <c r="AV302" s="2">
        <v>119.980003</v>
      </c>
      <c r="AW302" s="2">
        <v>232.41999799999999</v>
      </c>
      <c r="AX302" s="2">
        <v>152.88200399999999</v>
      </c>
      <c r="AY302" s="2">
        <v>101.80950199999999</v>
      </c>
      <c r="AZ302" s="2">
        <v>263.98998999999998</v>
      </c>
      <c r="BA302" s="2">
        <v>222.68666099999999</v>
      </c>
      <c r="BB302" s="2">
        <v>124.682503</v>
      </c>
      <c r="BC302" s="2">
        <v>102.751503</v>
      </c>
      <c r="BD302" s="2">
        <v>349.60000600000001</v>
      </c>
      <c r="BE302" s="2">
        <v>155.13000500000001</v>
      </c>
      <c r="BF302" s="2">
        <v>437.58999599999999</v>
      </c>
      <c r="BG302" s="2">
        <v>223.16999799999999</v>
      </c>
      <c r="BH302" s="2">
        <v>37.369999</v>
      </c>
      <c r="BI302" s="2">
        <v>266.23998999999998</v>
      </c>
      <c r="BJ302" s="2">
        <v>381.70001200000002</v>
      </c>
      <c r="BK302" s="2">
        <v>71.335875999999999</v>
      </c>
      <c r="BL302" s="2">
        <v>108</v>
      </c>
      <c r="BM302" s="2">
        <v>205.449997</v>
      </c>
      <c r="BN302" s="2">
        <v>165.229996</v>
      </c>
      <c r="BO302" s="2">
        <v>221.05999800000001</v>
      </c>
    </row>
    <row r="303" spans="1:67" x14ac:dyDescent="0.35">
      <c r="A303" s="1">
        <v>44271</v>
      </c>
      <c r="B303" s="2">
        <v>124.671738738473</v>
      </c>
      <c r="C303" s="2">
        <v>236.68862324810399</v>
      </c>
      <c r="D303" s="2">
        <v>154.81092975649301</v>
      </c>
      <c r="E303" s="2">
        <v>103.522283784794</v>
      </c>
      <c r="F303" s="2">
        <v>252.472300620033</v>
      </c>
      <c r="G303" s="2">
        <v>225.84812895469199</v>
      </c>
      <c r="H303" s="2">
        <v>131.87525443648499</v>
      </c>
      <c r="I303" s="2">
        <v>103.976813270774</v>
      </c>
      <c r="J303" s="2">
        <v>352.86702751796003</v>
      </c>
      <c r="K303" s="2">
        <v>153.950348812182</v>
      </c>
      <c r="L303" s="2">
        <v>474.61771274173498</v>
      </c>
      <c r="M303" s="2">
        <v>224.45926245638</v>
      </c>
      <c r="N303" s="2">
        <v>37.695844230672201</v>
      </c>
      <c r="O303" s="2">
        <v>282.04314602035703</v>
      </c>
      <c r="P303" s="2">
        <v>382.68896290329201</v>
      </c>
      <c r="Q303" s="2">
        <v>73.248167007840607</v>
      </c>
      <c r="R303" s="2">
        <v>110.78069024539001</v>
      </c>
      <c r="S303" s="2">
        <v>189.67336876052201</v>
      </c>
      <c r="T303" s="2">
        <v>161.99806224819901</v>
      </c>
      <c r="U303" s="2">
        <v>226.48572616446199</v>
      </c>
      <c r="X303" s="3">
        <v>44271</v>
      </c>
      <c r="Y303">
        <v>125.3640619</v>
      </c>
      <c r="Z303">
        <v>237.50530620000001</v>
      </c>
      <c r="AA303">
        <v>154.54058219999999</v>
      </c>
      <c r="AB303">
        <v>104.0488332</v>
      </c>
      <c r="AC303">
        <v>251.82820409999999</v>
      </c>
      <c r="AD303">
        <v>233.51874409999999</v>
      </c>
      <c r="AE303">
        <v>132.93347990000001</v>
      </c>
      <c r="AF303">
        <v>104.5581299</v>
      </c>
      <c r="AG303">
        <v>354.60562850000002</v>
      </c>
      <c r="AH303">
        <v>153.7344909</v>
      </c>
      <c r="AI303">
        <v>476.90537119999999</v>
      </c>
      <c r="AJ303">
        <v>224.36864919999999</v>
      </c>
      <c r="AK303">
        <v>37.63718162</v>
      </c>
      <c r="AL303">
        <v>281.54883969999997</v>
      </c>
      <c r="AM303">
        <v>382.33529149999998</v>
      </c>
      <c r="AN303">
        <v>73.209080220000004</v>
      </c>
      <c r="AO303">
        <v>110.82807819999999</v>
      </c>
      <c r="AP303">
        <v>190.82687770000001</v>
      </c>
      <c r="AQ303">
        <v>162.8366604</v>
      </c>
      <c r="AR303">
        <v>227.33800500000001</v>
      </c>
      <c r="AT303" s="1"/>
      <c r="AU303" s="1">
        <v>44266</v>
      </c>
      <c r="AV303" s="2">
        <v>121.959999</v>
      </c>
      <c r="AW303" s="2">
        <v>237.13000500000001</v>
      </c>
      <c r="AX303" s="2">
        <v>155.67950400000001</v>
      </c>
      <c r="AY303" s="2">
        <v>105.027</v>
      </c>
      <c r="AZ303" s="2">
        <v>260.91000400000001</v>
      </c>
      <c r="BA303" s="2">
        <v>233.199997</v>
      </c>
      <c r="BB303" s="2">
        <v>129.93499800000001</v>
      </c>
      <c r="BC303" s="2">
        <v>105.73850299999999</v>
      </c>
      <c r="BD303" s="2">
        <v>353.10000600000001</v>
      </c>
      <c r="BE303" s="2">
        <v>154.320007</v>
      </c>
      <c r="BF303" s="2">
        <v>453.69000199999999</v>
      </c>
      <c r="BG303" s="2">
        <v>226.14999399999999</v>
      </c>
      <c r="BH303" s="2">
        <v>37.240001999999997</v>
      </c>
      <c r="BI303" s="2">
        <v>268.85000600000001</v>
      </c>
      <c r="BJ303" s="2">
        <v>384.38000499999998</v>
      </c>
      <c r="BK303" s="2">
        <v>71.211830000000006</v>
      </c>
      <c r="BL303" s="2">
        <v>107.870003</v>
      </c>
      <c r="BM303" s="2">
        <v>205.21000699999999</v>
      </c>
      <c r="BN303" s="2">
        <v>167.240005</v>
      </c>
      <c r="BO303" s="2">
        <v>219.759995</v>
      </c>
    </row>
    <row r="304" spans="1:67" x14ac:dyDescent="0.35">
      <c r="A304" s="1">
        <v>44272</v>
      </c>
      <c r="B304" s="2">
        <v>126.216831487378</v>
      </c>
      <c r="C304" s="2">
        <v>238.46643534783999</v>
      </c>
      <c r="D304" s="2">
        <v>156.96709890155199</v>
      </c>
      <c r="E304" s="2">
        <v>105.024309879025</v>
      </c>
      <c r="F304" s="2">
        <v>251.96255367048099</v>
      </c>
      <c r="G304" s="2">
        <v>235.13866218380701</v>
      </c>
      <c r="H304" s="2">
        <v>135.02354062444499</v>
      </c>
      <c r="I304" s="2">
        <v>105.31969767947101</v>
      </c>
      <c r="J304" s="2">
        <v>353.15097544890102</v>
      </c>
      <c r="K304" s="2">
        <v>154.81121523811001</v>
      </c>
      <c r="L304" s="2">
        <v>488.12856412417102</v>
      </c>
      <c r="M304" s="2">
        <v>223.50677200745599</v>
      </c>
      <c r="N304" s="2">
        <v>37.826285210367097</v>
      </c>
      <c r="O304" s="2">
        <v>281.002824364812</v>
      </c>
      <c r="P304" s="2">
        <v>379.50328043781002</v>
      </c>
      <c r="Q304" s="2">
        <v>73.694396200270802</v>
      </c>
      <c r="R304" s="2">
        <v>105.370337716691</v>
      </c>
      <c r="S304" s="2">
        <v>186.94901408086</v>
      </c>
      <c r="T304" s="2">
        <v>161.434433583583</v>
      </c>
      <c r="U304" s="2">
        <v>232.684284377393</v>
      </c>
      <c r="X304" s="3">
        <v>44272</v>
      </c>
      <c r="Y304">
        <v>125.0026668</v>
      </c>
      <c r="Z304">
        <v>237.0148743</v>
      </c>
      <c r="AA304">
        <v>156.47541079999999</v>
      </c>
      <c r="AB304">
        <v>104.0216648</v>
      </c>
      <c r="AC304">
        <v>252.15380780000001</v>
      </c>
      <c r="AD304">
        <v>229.2871595</v>
      </c>
      <c r="AE304">
        <v>133.51280560000001</v>
      </c>
      <c r="AF304">
        <v>104.5179845</v>
      </c>
      <c r="AG304">
        <v>352.6460088</v>
      </c>
      <c r="AH304">
        <v>155.0013696</v>
      </c>
      <c r="AI304">
        <v>482.75317680000001</v>
      </c>
      <c r="AJ304">
        <v>223.05307260000001</v>
      </c>
      <c r="AK304">
        <v>37.918155339999998</v>
      </c>
      <c r="AL304">
        <v>280.46645539999997</v>
      </c>
      <c r="AM304">
        <v>379.42865310000002</v>
      </c>
      <c r="AN304">
        <v>73.707300270000005</v>
      </c>
      <c r="AO304">
        <v>105.5352413</v>
      </c>
      <c r="AP304">
        <v>187.13225410000001</v>
      </c>
      <c r="AQ304">
        <v>160.83351200000001</v>
      </c>
      <c r="AR304">
        <v>232.57328649999999</v>
      </c>
      <c r="AT304" s="1"/>
      <c r="AU304" s="1">
        <v>44267</v>
      </c>
      <c r="AV304" s="2">
        <v>121.029999</v>
      </c>
      <c r="AW304" s="2">
        <v>235.75</v>
      </c>
      <c r="AX304" s="2">
        <v>154.474503</v>
      </c>
      <c r="AY304" s="2">
        <v>102.5</v>
      </c>
      <c r="AZ304" s="2">
        <v>260.01998900000001</v>
      </c>
      <c r="BA304" s="2">
        <v>231.24333200000001</v>
      </c>
      <c r="BB304" s="2">
        <v>128.55999800000001</v>
      </c>
      <c r="BC304" s="2">
        <v>103.096001</v>
      </c>
      <c r="BD304" s="2">
        <v>356.01998900000001</v>
      </c>
      <c r="BE304" s="2">
        <v>156.14999399999999</v>
      </c>
      <c r="BF304" s="2">
        <v>451.17001299999998</v>
      </c>
      <c r="BG304" s="2">
        <v>224.36000100000001</v>
      </c>
      <c r="BH304" s="2">
        <v>37.939999</v>
      </c>
      <c r="BI304" s="2">
        <v>273.10000600000001</v>
      </c>
      <c r="BJ304" s="2">
        <v>382.709991</v>
      </c>
      <c r="BK304" s="2">
        <v>71.183205000000001</v>
      </c>
      <c r="BL304" s="2">
        <v>108.220001</v>
      </c>
      <c r="BM304" s="2">
        <v>208.08000200000001</v>
      </c>
      <c r="BN304" s="2">
        <v>167.69000199999999</v>
      </c>
      <c r="BO304" s="2">
        <v>229</v>
      </c>
    </row>
    <row r="305" spans="1:67" x14ac:dyDescent="0.35">
      <c r="A305" s="1">
        <v>44273</v>
      </c>
      <c r="B305" s="2">
        <v>120.631292987416</v>
      </c>
      <c r="C305" s="2">
        <v>230.61533674705299</v>
      </c>
      <c r="D305" s="2">
        <v>151.70075947173501</v>
      </c>
      <c r="E305" s="2">
        <v>100.631146408173</v>
      </c>
      <c r="F305" s="2">
        <v>253.40894136076901</v>
      </c>
      <c r="G305" s="2">
        <v>217.77311019991899</v>
      </c>
      <c r="H305" s="2">
        <v>127.133139064825</v>
      </c>
      <c r="I305" s="2">
        <v>101.50840516178</v>
      </c>
      <c r="J305" s="2">
        <v>360.315269934637</v>
      </c>
      <c r="K305" s="2">
        <v>157.819597281748</v>
      </c>
      <c r="L305" s="2">
        <v>462.74352272118199</v>
      </c>
      <c r="M305" s="2">
        <v>221.23482758334001</v>
      </c>
      <c r="N305" s="2">
        <v>39.075461381722398</v>
      </c>
      <c r="O305" s="2">
        <v>282.72117802410202</v>
      </c>
      <c r="P305" s="2">
        <v>368.74312677520999</v>
      </c>
      <c r="Q305" s="2">
        <v>73.777836337764697</v>
      </c>
      <c r="R305" s="2">
        <v>103.655463555474</v>
      </c>
      <c r="S305" s="2">
        <v>184.45113435416499</v>
      </c>
      <c r="T305" s="2">
        <v>160.26496154637499</v>
      </c>
      <c r="U305" s="2">
        <v>231.53483910650499</v>
      </c>
      <c r="X305" s="3">
        <v>44273</v>
      </c>
      <c r="Y305">
        <v>121.9475906</v>
      </c>
      <c r="Z305">
        <v>232.65324939999999</v>
      </c>
      <c r="AA305">
        <v>152.86870740000001</v>
      </c>
      <c r="AB305">
        <v>101.60280419999999</v>
      </c>
      <c r="AC305">
        <v>252.6268134</v>
      </c>
      <c r="AD305">
        <v>231.45663010000001</v>
      </c>
      <c r="AE305">
        <v>128.32762489999999</v>
      </c>
      <c r="AF305">
        <v>102.14489260000001</v>
      </c>
      <c r="AG305">
        <v>359.94117069999999</v>
      </c>
      <c r="AH305">
        <v>157.4909849</v>
      </c>
      <c r="AI305">
        <v>466.88393079999997</v>
      </c>
      <c r="AJ305">
        <v>220.71266779999999</v>
      </c>
      <c r="AK305">
        <v>38.801082180000002</v>
      </c>
      <c r="AL305">
        <v>282.6842211</v>
      </c>
      <c r="AM305">
        <v>370.97851229999998</v>
      </c>
      <c r="AN305">
        <v>73.677642280000001</v>
      </c>
      <c r="AO305">
        <v>103.6699447</v>
      </c>
      <c r="AP305">
        <v>184.22400730000001</v>
      </c>
      <c r="AQ305">
        <v>160.13043429999999</v>
      </c>
      <c r="AR305">
        <v>231.30429290000001</v>
      </c>
      <c r="AT305" s="1"/>
      <c r="AU305" s="1">
        <v>44270</v>
      </c>
      <c r="AV305" s="2">
        <v>123.989998</v>
      </c>
      <c r="AW305" s="2">
        <v>234.80999800000001</v>
      </c>
      <c r="AX305" s="2">
        <v>154.084</v>
      </c>
      <c r="AY305" s="2">
        <v>102.72199999999999</v>
      </c>
      <c r="AZ305" s="2">
        <v>254.61000100000001</v>
      </c>
      <c r="BA305" s="2">
        <v>235.979996</v>
      </c>
      <c r="BB305" s="2">
        <v>131.91250600000001</v>
      </c>
      <c r="BC305" s="2">
        <v>103.324501</v>
      </c>
      <c r="BD305" s="2">
        <v>353.88000499999998</v>
      </c>
      <c r="BE305" s="2">
        <v>155.36999499999999</v>
      </c>
      <c r="BF305" s="2">
        <v>470.76998900000001</v>
      </c>
      <c r="BG305" s="2">
        <v>223.270004</v>
      </c>
      <c r="BH305" s="2">
        <v>37.75</v>
      </c>
      <c r="BI305" s="2">
        <v>278.540009</v>
      </c>
      <c r="BJ305" s="2">
        <v>381.76001000000002</v>
      </c>
      <c r="BK305" s="2">
        <v>72.738547999999994</v>
      </c>
      <c r="BL305" s="2">
        <v>110.260002</v>
      </c>
      <c r="BM305" s="2">
        <v>189.16000399999999</v>
      </c>
      <c r="BN305" s="2">
        <v>162.63999899999999</v>
      </c>
      <c r="BO305" s="2">
        <v>230.740005</v>
      </c>
    </row>
    <row r="306" spans="1:67" x14ac:dyDescent="0.35">
      <c r="A306" s="1">
        <v>44274</v>
      </c>
      <c r="B306" s="2">
        <v>119.734333107468</v>
      </c>
      <c r="C306" s="2">
        <v>231.22470912921199</v>
      </c>
      <c r="D306" s="2">
        <v>153.83479251028899</v>
      </c>
      <c r="E306" s="2">
        <v>101.974027692278</v>
      </c>
      <c r="F306" s="2">
        <v>250.92841138505</v>
      </c>
      <c r="G306" s="2">
        <v>219.31739622942001</v>
      </c>
      <c r="H306" s="2">
        <v>129.00635771282401</v>
      </c>
      <c r="I306" s="2">
        <v>102.689314566215</v>
      </c>
      <c r="J306" s="2">
        <v>366.47635079923498</v>
      </c>
      <c r="K306" s="2">
        <v>155.74803662086799</v>
      </c>
      <c r="L306" s="2">
        <v>474.55898854770498</v>
      </c>
      <c r="M306" s="2">
        <v>209.30589121060501</v>
      </c>
      <c r="N306" s="2">
        <v>38.588580847948201</v>
      </c>
      <c r="O306" s="2">
        <v>289.41218695302598</v>
      </c>
      <c r="P306" s="2">
        <v>358.057858619277</v>
      </c>
      <c r="Q306" s="2">
        <v>73.910922984589007</v>
      </c>
      <c r="R306" s="2">
        <v>103.03306330916</v>
      </c>
      <c r="S306" s="2">
        <v>183.92269537666101</v>
      </c>
      <c r="T306" s="2">
        <v>159.53349407955599</v>
      </c>
      <c r="U306" s="2">
        <v>223.807500196967</v>
      </c>
      <c r="X306" s="3">
        <v>44274</v>
      </c>
      <c r="Y306">
        <v>120.1404807</v>
      </c>
      <c r="Z306">
        <v>230.2752533</v>
      </c>
      <c r="AA306">
        <v>153.4012779</v>
      </c>
      <c r="AB306">
        <v>101.3934263</v>
      </c>
      <c r="AC306">
        <v>251.22472909999999</v>
      </c>
      <c r="AD306">
        <v>218.20947709999999</v>
      </c>
      <c r="AE306">
        <v>128.41763979999999</v>
      </c>
      <c r="AF306">
        <v>102.2356691</v>
      </c>
      <c r="AG306">
        <v>364.75770729999999</v>
      </c>
      <c r="AH306">
        <v>155.39609909999999</v>
      </c>
      <c r="AI306">
        <v>472.73883210000002</v>
      </c>
      <c r="AJ306">
        <v>211.53654879999999</v>
      </c>
      <c r="AK306">
        <v>38.575614479999999</v>
      </c>
      <c r="AL306">
        <v>288.24722409999998</v>
      </c>
      <c r="AM306">
        <v>359.73948869999998</v>
      </c>
      <c r="AN306">
        <v>73.979802800000002</v>
      </c>
      <c r="AO306">
        <v>103.2917818</v>
      </c>
      <c r="AP306">
        <v>184.29723569999999</v>
      </c>
      <c r="AQ306">
        <v>159.29137850000001</v>
      </c>
      <c r="AR306">
        <v>226.3533664</v>
      </c>
      <c r="AT306" s="1"/>
      <c r="AU306" s="1">
        <v>44271</v>
      </c>
      <c r="AV306" s="2">
        <v>125.57</v>
      </c>
      <c r="AW306" s="2">
        <v>237.71000699999999</v>
      </c>
      <c r="AX306" s="2">
        <v>154.59300200000001</v>
      </c>
      <c r="AY306" s="2">
        <v>104.19450399999999</v>
      </c>
      <c r="AZ306" s="2">
        <v>251.5</v>
      </c>
      <c r="BA306" s="2">
        <v>225.62666300000001</v>
      </c>
      <c r="BB306" s="2">
        <v>132.91250600000001</v>
      </c>
      <c r="BC306" s="2">
        <v>104.62599899999999</v>
      </c>
      <c r="BD306" s="2">
        <v>354.60000600000001</v>
      </c>
      <c r="BE306" s="2">
        <v>153.509995</v>
      </c>
      <c r="BF306" s="2">
        <v>478.17999300000002</v>
      </c>
      <c r="BG306" s="2">
        <v>224.699997</v>
      </c>
      <c r="BH306" s="2">
        <v>37.639999000000003</v>
      </c>
      <c r="BI306" s="2">
        <v>282.07998700000002</v>
      </c>
      <c r="BJ306" s="2">
        <v>382.38000499999998</v>
      </c>
      <c r="BK306" s="2">
        <v>73.291984999999997</v>
      </c>
      <c r="BL306" s="2">
        <v>110.839996</v>
      </c>
      <c r="BM306" s="2">
        <v>190.89999399999999</v>
      </c>
      <c r="BN306" s="2">
        <v>162.820007</v>
      </c>
      <c r="BO306" s="2">
        <v>226.46000699999999</v>
      </c>
    </row>
    <row r="307" spans="1:67" x14ac:dyDescent="0.35">
      <c r="A307" s="1">
        <v>44277</v>
      </c>
      <c r="B307" s="2">
        <v>123.458818308614</v>
      </c>
      <c r="C307" s="2">
        <v>235.64657637798999</v>
      </c>
      <c r="D307" s="2">
        <v>155.80004713726399</v>
      </c>
      <c r="E307" s="2">
        <v>101.068293811857</v>
      </c>
      <c r="F307" s="2">
        <v>251.28299994375101</v>
      </c>
      <c r="G307" s="2">
        <v>223.368985384198</v>
      </c>
      <c r="H307" s="2">
        <v>131.55321741330999</v>
      </c>
      <c r="I307" s="2">
        <v>101.641117599878</v>
      </c>
      <c r="J307" s="2">
        <v>366.45653033343001</v>
      </c>
      <c r="K307" s="2">
        <v>151.376750946035</v>
      </c>
      <c r="L307" s="2">
        <v>475.08436955879102</v>
      </c>
      <c r="M307" s="2">
        <v>207.87479131519899</v>
      </c>
      <c r="N307" s="2">
        <v>37.770483668844101</v>
      </c>
      <c r="O307" s="2">
        <v>289.59653916345002</v>
      </c>
      <c r="P307" s="2">
        <v>358.50092875444</v>
      </c>
      <c r="Q307" s="2">
        <v>73.944645825787404</v>
      </c>
      <c r="R307" s="2">
        <v>105.928072641292</v>
      </c>
      <c r="S307" s="2">
        <v>187.04415998440399</v>
      </c>
      <c r="T307" s="2">
        <v>161.17474362684001</v>
      </c>
      <c r="U307" s="2">
        <v>226.26750267281099</v>
      </c>
      <c r="X307" s="3">
        <v>44277</v>
      </c>
      <c r="Y307">
        <v>122.8513628</v>
      </c>
      <c r="Z307">
        <v>235.1303805</v>
      </c>
      <c r="AA307">
        <v>155.32131519999999</v>
      </c>
      <c r="AB307">
        <v>101.5623971</v>
      </c>
      <c r="AC307">
        <v>250.51745819999999</v>
      </c>
      <c r="AD307">
        <v>221.5772743</v>
      </c>
      <c r="AE307">
        <v>131.45164149999999</v>
      </c>
      <c r="AF307">
        <v>101.8885891</v>
      </c>
      <c r="AG307">
        <v>366.71507839999998</v>
      </c>
      <c r="AH307">
        <v>151.5887946</v>
      </c>
      <c r="AI307">
        <v>475.51410370000002</v>
      </c>
      <c r="AJ307">
        <v>207.79588609999999</v>
      </c>
      <c r="AK307">
        <v>37.705846190000003</v>
      </c>
      <c r="AL307">
        <v>289.02135920000001</v>
      </c>
      <c r="AM307">
        <v>358.06831299999999</v>
      </c>
      <c r="AN307">
        <v>73.914276259999994</v>
      </c>
      <c r="AO307">
        <v>105.49596219999999</v>
      </c>
      <c r="AP307">
        <v>185.76118170000001</v>
      </c>
      <c r="AQ307">
        <v>160.81836010000001</v>
      </c>
      <c r="AR307">
        <v>226.03878090000001</v>
      </c>
      <c r="AT307" s="1"/>
      <c r="AU307" s="1">
        <v>44272</v>
      </c>
      <c r="AV307" s="2">
        <v>124.760002</v>
      </c>
      <c r="AW307" s="2">
        <v>237.03999300000001</v>
      </c>
      <c r="AX307" s="2">
        <v>156.78649899999999</v>
      </c>
      <c r="AY307" s="2">
        <v>104.111</v>
      </c>
      <c r="AZ307" s="2">
        <v>252</v>
      </c>
      <c r="BA307" s="2">
        <v>233.93666099999999</v>
      </c>
      <c r="BB307" s="2">
        <v>133.41250600000001</v>
      </c>
      <c r="BC307" s="2">
        <v>104.554001</v>
      </c>
      <c r="BD307" s="2">
        <v>352.17999300000002</v>
      </c>
      <c r="BE307" s="2">
        <v>155.08999600000001</v>
      </c>
      <c r="BF307" s="2">
        <v>483.58999599999999</v>
      </c>
      <c r="BG307" s="2">
        <v>223.020004</v>
      </c>
      <c r="BH307" s="2">
        <v>37.950001</v>
      </c>
      <c r="BI307" s="2">
        <v>280.02999899999998</v>
      </c>
      <c r="BJ307" s="2">
        <v>378.67999300000002</v>
      </c>
      <c r="BK307" s="2">
        <v>73.759544000000005</v>
      </c>
      <c r="BL307" s="2">
        <v>105.040001</v>
      </c>
      <c r="BM307" s="2">
        <v>186.729996</v>
      </c>
      <c r="BN307" s="2">
        <v>160.64999399999999</v>
      </c>
      <c r="BO307" s="2">
        <v>233.63000500000001</v>
      </c>
    </row>
    <row r="308" spans="1:67" x14ac:dyDescent="0.35">
      <c r="A308" s="1">
        <v>44278</v>
      </c>
      <c r="B308" s="2">
        <v>123.16308123796701</v>
      </c>
      <c r="C308" s="2">
        <v>238.065679068159</v>
      </c>
      <c r="D308" s="2">
        <v>156.968323808403</v>
      </c>
      <c r="E308" s="2">
        <v>102.372174134297</v>
      </c>
      <c r="F308" s="2">
        <v>248.221313497957</v>
      </c>
      <c r="G308" s="2">
        <v>220.751360980686</v>
      </c>
      <c r="H308" s="2">
        <v>131.03621142341399</v>
      </c>
      <c r="I308" s="2">
        <v>103.008476028755</v>
      </c>
      <c r="J308" s="2">
        <v>367.12022898962601</v>
      </c>
      <c r="K308" s="2">
        <v>149.36782431885899</v>
      </c>
      <c r="L308" s="2">
        <v>466.139216860955</v>
      </c>
      <c r="M308" s="2">
        <v>208.32613392231599</v>
      </c>
      <c r="N308" s="2">
        <v>36.831334416967302</v>
      </c>
      <c r="O308" s="2">
        <v>289.53659243369702</v>
      </c>
      <c r="P308" s="2">
        <v>355.97995508784999</v>
      </c>
      <c r="Q308" s="2">
        <v>72.867955732358396</v>
      </c>
      <c r="R308" s="2">
        <v>104.967549337251</v>
      </c>
      <c r="S308" s="2">
        <v>182.99830336634</v>
      </c>
      <c r="T308" s="2">
        <v>159.24981111652301</v>
      </c>
      <c r="U308" s="2">
        <v>218.55090688506201</v>
      </c>
      <c r="X308" s="3">
        <v>44278</v>
      </c>
      <c r="Y308">
        <v>122.793154</v>
      </c>
      <c r="Z308">
        <v>237.48922189999999</v>
      </c>
      <c r="AA308">
        <v>156.73044250000001</v>
      </c>
      <c r="AB308">
        <v>102.078068</v>
      </c>
      <c r="AC308">
        <v>248.57933940000001</v>
      </c>
      <c r="AD308">
        <v>221.43416310000001</v>
      </c>
      <c r="AE308">
        <v>130.69409329999999</v>
      </c>
      <c r="AF308">
        <v>102.63025279999999</v>
      </c>
      <c r="AG308">
        <v>368.25719500000002</v>
      </c>
      <c r="AH308">
        <v>149.6646614</v>
      </c>
      <c r="AI308">
        <v>466.74811799999998</v>
      </c>
      <c r="AJ308">
        <v>208.14561950000001</v>
      </c>
      <c r="AK308">
        <v>36.946615770000001</v>
      </c>
      <c r="AL308">
        <v>290.0213617</v>
      </c>
      <c r="AM308">
        <v>355.93580830000002</v>
      </c>
      <c r="AN308">
        <v>72.986835200000002</v>
      </c>
      <c r="AO308">
        <v>104.7475519</v>
      </c>
      <c r="AP308">
        <v>183.9276672</v>
      </c>
      <c r="AQ308">
        <v>159.91860389999999</v>
      </c>
      <c r="AR308">
        <v>219.70689150000001</v>
      </c>
      <c r="AT308" s="1"/>
      <c r="AU308" s="1">
        <v>44273</v>
      </c>
      <c r="AV308" s="2">
        <v>120.529999</v>
      </c>
      <c r="AW308" s="2">
        <v>230.720001</v>
      </c>
      <c r="AX308" s="2">
        <v>151.399506</v>
      </c>
      <c r="AY308" s="2">
        <v>101.067001</v>
      </c>
      <c r="AZ308" s="2">
        <v>252.46000699999999</v>
      </c>
      <c r="BA308" s="2">
        <v>217.720001</v>
      </c>
      <c r="BB308" s="2">
        <v>127.224998</v>
      </c>
      <c r="BC308" s="2">
        <v>101.810997</v>
      </c>
      <c r="BD308" s="2">
        <v>362.04998799999998</v>
      </c>
      <c r="BE308" s="2">
        <v>157.64999399999999</v>
      </c>
      <c r="BF308" s="2">
        <v>464.14999399999999</v>
      </c>
      <c r="BG308" s="2">
        <v>220.66000399999999</v>
      </c>
      <c r="BH308" s="2">
        <v>38.939999</v>
      </c>
      <c r="BI308" s="2">
        <v>283.16000400000001</v>
      </c>
      <c r="BJ308" s="2">
        <v>367</v>
      </c>
      <c r="BK308" s="2">
        <v>73.730919</v>
      </c>
      <c r="BL308" s="2">
        <v>103.769997</v>
      </c>
      <c r="BM308" s="2">
        <v>183.929993</v>
      </c>
      <c r="BN308" s="2">
        <v>160.199997</v>
      </c>
      <c r="BO308" s="2">
        <v>230.679993</v>
      </c>
    </row>
    <row r="309" spans="1:67" x14ac:dyDescent="0.35">
      <c r="A309" s="1">
        <v>44279</v>
      </c>
      <c r="B309" s="2">
        <v>120.583920733946</v>
      </c>
      <c r="C309" s="2">
        <v>236.112225689691</v>
      </c>
      <c r="D309" s="2">
        <v>154.489423587663</v>
      </c>
      <c r="E309" s="2">
        <v>101.826614661102</v>
      </c>
      <c r="F309" s="2">
        <v>249.76365577607999</v>
      </c>
      <c r="G309" s="2">
        <v>210.24140646997799</v>
      </c>
      <c r="H309" s="2">
        <v>127.759372801296</v>
      </c>
      <c r="I309" s="2">
        <v>102.423069416518</v>
      </c>
      <c r="J309" s="2">
        <v>371.06025841022898</v>
      </c>
      <c r="K309" s="2">
        <v>150.907827536029</v>
      </c>
      <c r="L309" s="2">
        <v>457.43331619200899</v>
      </c>
      <c r="M309" s="2">
        <v>208.25230715005199</v>
      </c>
      <c r="N309" s="2">
        <v>36.950131385200002</v>
      </c>
      <c r="O309" s="2">
        <v>293.08231184817998</v>
      </c>
      <c r="P309" s="2">
        <v>359.46472960748201</v>
      </c>
      <c r="Q309" s="2">
        <v>72.716859044885695</v>
      </c>
      <c r="R309" s="2">
        <v>103.38607923439599</v>
      </c>
      <c r="S309" s="2">
        <v>181.23395650504301</v>
      </c>
      <c r="T309" s="2">
        <v>160.37739834991001</v>
      </c>
      <c r="U309" s="2">
        <v>220.57201673338199</v>
      </c>
      <c r="X309" s="3">
        <v>44279</v>
      </c>
      <c r="Y309">
        <v>120.7844906</v>
      </c>
      <c r="Z309">
        <v>235.429157</v>
      </c>
      <c r="AA309">
        <v>154.8344998</v>
      </c>
      <c r="AB309">
        <v>101.58579450000001</v>
      </c>
      <c r="AC309">
        <v>249.5706619</v>
      </c>
      <c r="AD309">
        <v>218.25718950000001</v>
      </c>
      <c r="AE309">
        <v>126.82270320000001</v>
      </c>
      <c r="AF309">
        <v>102.2274398</v>
      </c>
      <c r="AG309">
        <v>370.24207610000002</v>
      </c>
      <c r="AH309">
        <v>150.58358150000001</v>
      </c>
      <c r="AI309">
        <v>459.25830209999998</v>
      </c>
      <c r="AJ309">
        <v>207.95059839999999</v>
      </c>
      <c r="AK309">
        <v>36.889339880000001</v>
      </c>
      <c r="AL309">
        <v>292.31536999999997</v>
      </c>
      <c r="AM309">
        <v>359.01344119999999</v>
      </c>
      <c r="AN309">
        <v>72.694816279999998</v>
      </c>
      <c r="AO309">
        <v>102.95554919999999</v>
      </c>
      <c r="AP309">
        <v>180.50581260000001</v>
      </c>
      <c r="AQ309">
        <v>159.89454559999999</v>
      </c>
      <c r="AR309">
        <v>220.68642009999999</v>
      </c>
      <c r="AT309" s="1"/>
      <c r="AU309" s="1">
        <v>44274</v>
      </c>
      <c r="AV309" s="2">
        <v>119.989998</v>
      </c>
      <c r="AW309" s="2">
        <v>230.35000600000001</v>
      </c>
      <c r="AX309" s="2">
        <v>153.74800099999999</v>
      </c>
      <c r="AY309" s="2">
        <v>101.348</v>
      </c>
      <c r="AZ309" s="2">
        <v>250.990005</v>
      </c>
      <c r="BA309" s="2">
        <v>218.28999300000001</v>
      </c>
      <c r="BB309" s="2">
        <v>128.457504</v>
      </c>
      <c r="BC309" s="2">
        <v>102.160004</v>
      </c>
      <c r="BD309" s="2">
        <v>365.57998700000002</v>
      </c>
      <c r="BE309" s="2">
        <v>155.13999899999999</v>
      </c>
      <c r="BF309" s="2">
        <v>474.459991</v>
      </c>
      <c r="BG309" s="2">
        <v>206.89999399999999</v>
      </c>
      <c r="BH309" s="2">
        <v>38.529998999999997</v>
      </c>
      <c r="BI309" s="2">
        <v>289.10000600000001</v>
      </c>
      <c r="BJ309" s="2">
        <v>356.51001000000002</v>
      </c>
      <c r="BK309" s="2">
        <v>73.959923000000003</v>
      </c>
      <c r="BL309" s="2">
        <v>103.41999800000001</v>
      </c>
      <c r="BM309" s="2">
        <v>184.28999300000001</v>
      </c>
      <c r="BN309" s="2">
        <v>159.28999300000001</v>
      </c>
      <c r="BO309" s="2">
        <v>225.28999300000001</v>
      </c>
    </row>
    <row r="310" spans="1:67" x14ac:dyDescent="0.35">
      <c r="A310" s="1">
        <v>44280</v>
      </c>
      <c r="B310" s="2">
        <v>120.816924656946</v>
      </c>
      <c r="C310" s="2">
        <v>232.706577890229</v>
      </c>
      <c r="D310" s="2">
        <v>152.495187344648</v>
      </c>
      <c r="E310" s="2">
        <v>101.68976505124201</v>
      </c>
      <c r="F310" s="2">
        <v>251.09512654771601</v>
      </c>
      <c r="G310" s="2">
        <v>214.18342361441699</v>
      </c>
      <c r="H310" s="2">
        <v>125.335304023025</v>
      </c>
      <c r="I310" s="2">
        <v>102.242720695646</v>
      </c>
      <c r="J310" s="2">
        <v>369.30587834465899</v>
      </c>
      <c r="K310" s="2">
        <v>152.90379688283801</v>
      </c>
      <c r="L310" s="2">
        <v>461.91198941964598</v>
      </c>
      <c r="M310" s="2">
        <v>208.152054916579</v>
      </c>
      <c r="N310" s="2">
        <v>37.699064428203101</v>
      </c>
      <c r="O310" s="2">
        <v>296.89687460445703</v>
      </c>
      <c r="P310" s="2">
        <v>358.86830097087898</v>
      </c>
      <c r="Q310" s="2">
        <v>72.696117419646896</v>
      </c>
      <c r="R310" s="2">
        <v>103.737710670319</v>
      </c>
      <c r="S310" s="2">
        <v>182.39578703937701</v>
      </c>
      <c r="T310" s="2">
        <v>161.80549483040599</v>
      </c>
      <c r="U310" s="2">
        <v>225.677250623975</v>
      </c>
      <c r="X310" s="3">
        <v>44280</v>
      </c>
      <c r="Y310">
        <v>120.55642640000001</v>
      </c>
      <c r="Z310">
        <v>232.3631767</v>
      </c>
      <c r="AA310">
        <v>152.69290810000001</v>
      </c>
      <c r="AB310">
        <v>101.5502243</v>
      </c>
      <c r="AC310">
        <v>250.77211209999999</v>
      </c>
      <c r="AD310">
        <v>212.70727350000001</v>
      </c>
      <c r="AE310">
        <v>125.3322766</v>
      </c>
      <c r="AF310">
        <v>102.194613</v>
      </c>
      <c r="AG310">
        <v>371.13425219999999</v>
      </c>
      <c r="AH310">
        <v>152.45197010000001</v>
      </c>
      <c r="AI310">
        <v>461.17899770000002</v>
      </c>
      <c r="AJ310">
        <v>207.8450866</v>
      </c>
      <c r="AK310">
        <v>37.549471099999998</v>
      </c>
      <c r="AL310">
        <v>296.49160590000002</v>
      </c>
      <c r="AM310">
        <v>358.59863100000001</v>
      </c>
      <c r="AN310">
        <v>72.524022529999996</v>
      </c>
      <c r="AO310">
        <v>103.7987712</v>
      </c>
      <c r="AP310">
        <v>182.9779087</v>
      </c>
      <c r="AQ310">
        <v>162.847882</v>
      </c>
      <c r="AR310">
        <v>223.6977531</v>
      </c>
      <c r="AT310" s="1"/>
      <c r="AU310" s="1">
        <v>44277</v>
      </c>
      <c r="AV310" s="2">
        <v>123.389999</v>
      </c>
      <c r="AW310" s="2">
        <v>235.990005</v>
      </c>
      <c r="AX310" s="2">
        <v>155.54350299999999</v>
      </c>
      <c r="AY310" s="2">
        <v>101.53449999999999</v>
      </c>
      <c r="AZ310" s="2">
        <v>250.36000100000001</v>
      </c>
      <c r="BA310" s="2">
        <v>223.33332799999999</v>
      </c>
      <c r="BB310" s="2">
        <v>131.862503</v>
      </c>
      <c r="BC310" s="2">
        <v>101.929497</v>
      </c>
      <c r="BD310" s="2">
        <v>366.85998499999999</v>
      </c>
      <c r="BE310" s="2">
        <v>150.970001</v>
      </c>
      <c r="BF310" s="2">
        <v>475.27999899999998</v>
      </c>
      <c r="BG310" s="2">
        <v>208</v>
      </c>
      <c r="BH310" s="2">
        <v>37.659999999999997</v>
      </c>
      <c r="BI310" s="2">
        <v>288.94000199999999</v>
      </c>
      <c r="BJ310" s="2">
        <v>358.39999399999999</v>
      </c>
      <c r="BK310" s="2">
        <v>73.959923000000003</v>
      </c>
      <c r="BL310" s="2">
        <v>105.900002</v>
      </c>
      <c r="BM310" s="2">
        <v>185.83999600000001</v>
      </c>
      <c r="BN310" s="2">
        <v>161.05999800000001</v>
      </c>
      <c r="BO310" s="2">
        <v>226.020004</v>
      </c>
    </row>
    <row r="311" spans="1:67" x14ac:dyDescent="0.35">
      <c r="A311" s="1">
        <v>44281</v>
      </c>
      <c r="B311" s="2">
        <v>122.00361594138</v>
      </c>
      <c r="C311" s="2">
        <v>236.99646044730599</v>
      </c>
      <c r="D311" s="2">
        <v>152.898746523516</v>
      </c>
      <c r="E311" s="2">
        <v>101.409557935115</v>
      </c>
      <c r="F311" s="2">
        <v>256.44093076785902</v>
      </c>
      <c r="G311" s="2">
        <v>206.14457377865099</v>
      </c>
      <c r="H311" s="2">
        <v>128.66381294005299</v>
      </c>
      <c r="I311" s="2">
        <v>102.003980097788</v>
      </c>
      <c r="J311" s="2">
        <v>376.54537607681499</v>
      </c>
      <c r="K311" s="2">
        <v>155.288823797471</v>
      </c>
      <c r="L311" s="2">
        <v>480.081938731555</v>
      </c>
      <c r="M311" s="2">
        <v>212.76155483650399</v>
      </c>
      <c r="N311" s="2">
        <v>38.832661072321997</v>
      </c>
      <c r="O311" s="2">
        <v>303.67553797844801</v>
      </c>
      <c r="P311" s="2">
        <v>365.55844907085702</v>
      </c>
      <c r="Q311" s="2">
        <v>73.778739456016595</v>
      </c>
      <c r="R311" s="2">
        <v>106.210314776505</v>
      </c>
      <c r="S311" s="2">
        <v>185.97862127160801</v>
      </c>
      <c r="T311" s="2">
        <v>168.328258530265</v>
      </c>
      <c r="U311" s="2">
        <v>228.57988642189</v>
      </c>
      <c r="X311" s="3">
        <v>44281</v>
      </c>
      <c r="Y311">
        <v>121.1488982</v>
      </c>
      <c r="Z311">
        <v>236.17855890000001</v>
      </c>
      <c r="AA311">
        <v>152.58032119999999</v>
      </c>
      <c r="AB311">
        <v>101.18508439999999</v>
      </c>
      <c r="AC311">
        <v>255.74594719999999</v>
      </c>
      <c r="AD311">
        <v>211.0353839</v>
      </c>
      <c r="AE311">
        <v>128.04710829999999</v>
      </c>
      <c r="AF311">
        <v>101.7608869</v>
      </c>
      <c r="AG311">
        <v>375.28755059999997</v>
      </c>
      <c r="AH311">
        <v>154.9345308</v>
      </c>
      <c r="AI311">
        <v>479.31586270000003</v>
      </c>
      <c r="AJ311">
        <v>212.05424819999999</v>
      </c>
      <c r="AK311">
        <v>38.534620820000001</v>
      </c>
      <c r="AL311">
        <v>302.897246</v>
      </c>
      <c r="AM311">
        <v>364.01459340000002</v>
      </c>
      <c r="AN311">
        <v>73.609897829999994</v>
      </c>
      <c r="AO311">
        <v>105.6709865</v>
      </c>
      <c r="AP311">
        <v>185.24375090000001</v>
      </c>
      <c r="AQ311">
        <v>167.37975990000001</v>
      </c>
      <c r="AR311">
        <v>228.71562460000001</v>
      </c>
      <c r="AT311" s="1"/>
      <c r="AU311" s="1">
        <v>44278</v>
      </c>
      <c r="AV311" s="2">
        <v>122.540001</v>
      </c>
      <c r="AW311" s="2">
        <v>237.58000200000001</v>
      </c>
      <c r="AX311" s="2">
        <v>156.875</v>
      </c>
      <c r="AY311" s="2">
        <v>102.066498</v>
      </c>
      <c r="AZ311" s="2">
        <v>248.30999800000001</v>
      </c>
      <c r="BA311" s="2">
        <v>220.720001</v>
      </c>
      <c r="BB311" s="2">
        <v>130.707504</v>
      </c>
      <c r="BC311" s="2">
        <v>102.648003</v>
      </c>
      <c r="BD311" s="2">
        <v>368.5</v>
      </c>
      <c r="BE311" s="2">
        <v>149.46000699999999</v>
      </c>
      <c r="BF311" s="2">
        <v>464.05999800000001</v>
      </c>
      <c r="BG311" s="2">
        <v>208.14999399999999</v>
      </c>
      <c r="BH311" s="2">
        <v>36.900002000000001</v>
      </c>
      <c r="BI311" s="2">
        <v>289.98001099999999</v>
      </c>
      <c r="BJ311" s="2">
        <v>355.26998900000001</v>
      </c>
      <c r="BK311" s="2">
        <v>72.776718000000002</v>
      </c>
      <c r="BL311" s="2">
        <v>104.839996</v>
      </c>
      <c r="BM311" s="2">
        <v>183.679993</v>
      </c>
      <c r="BN311" s="2">
        <v>159.86000100000001</v>
      </c>
      <c r="BO311" s="2">
        <v>218.25</v>
      </c>
    </row>
    <row r="312" spans="1:67" x14ac:dyDescent="0.35">
      <c r="A312" s="1">
        <v>44284</v>
      </c>
      <c r="B312" s="2">
        <v>120.74848522675801</v>
      </c>
      <c r="C312" s="2">
        <v>235.51302001809</v>
      </c>
      <c r="D312" s="2">
        <v>154.07329417214001</v>
      </c>
      <c r="E312" s="2">
        <v>102.353923719959</v>
      </c>
      <c r="F312" s="2">
        <v>258.83055487034699</v>
      </c>
      <c r="G312" s="2">
        <v>204.32732729089199</v>
      </c>
      <c r="H312" s="2">
        <v>129.16450743692499</v>
      </c>
      <c r="I312" s="2">
        <v>102.858782845985</v>
      </c>
      <c r="J312" s="2">
        <v>377.883888492241</v>
      </c>
      <c r="K312" s="2">
        <v>153.04349089603099</v>
      </c>
      <c r="L312" s="2">
        <v>476.40562215081002</v>
      </c>
      <c r="M312" s="2">
        <v>214.575355176416</v>
      </c>
      <c r="N312" s="2">
        <v>38.308280250284</v>
      </c>
      <c r="O312" s="2">
        <v>302.63000420736</v>
      </c>
      <c r="P312" s="2">
        <v>363.66667134842697</v>
      </c>
      <c r="Q312" s="2">
        <v>74.729934843008493</v>
      </c>
      <c r="R312" s="2">
        <v>106.60289758737601</v>
      </c>
      <c r="S312" s="2">
        <v>186.59137916978</v>
      </c>
      <c r="T312" s="2">
        <v>167.97970710913501</v>
      </c>
      <c r="U312" s="2">
        <v>230.19929033688101</v>
      </c>
      <c r="X312" s="3">
        <v>44284</v>
      </c>
      <c r="Y312">
        <v>121.42815179999999</v>
      </c>
      <c r="Z312">
        <v>235.29514130000001</v>
      </c>
      <c r="AA312">
        <v>153.65088069999999</v>
      </c>
      <c r="AB312">
        <v>102.1706708</v>
      </c>
      <c r="AC312">
        <v>258.53572819999999</v>
      </c>
      <c r="AD312">
        <v>204.3998928</v>
      </c>
      <c r="AE312">
        <v>129.48026050000001</v>
      </c>
      <c r="AF312">
        <v>102.7387736</v>
      </c>
      <c r="AG312">
        <v>378.51016429999999</v>
      </c>
      <c r="AH312">
        <v>152.9301159</v>
      </c>
      <c r="AI312">
        <v>475.0919255</v>
      </c>
      <c r="AJ312">
        <v>214.34795800000001</v>
      </c>
      <c r="AK312">
        <v>38.351442900000002</v>
      </c>
      <c r="AL312">
        <v>302.49592269999999</v>
      </c>
      <c r="AM312">
        <v>363.58923779999998</v>
      </c>
      <c r="AN312">
        <v>74.585192449999994</v>
      </c>
      <c r="AO312">
        <v>106.6727344</v>
      </c>
      <c r="AP312">
        <v>186.3224156</v>
      </c>
      <c r="AQ312">
        <v>168.1531354</v>
      </c>
      <c r="AR312">
        <v>230.2402214</v>
      </c>
      <c r="AT312" s="1"/>
      <c r="AU312" s="1">
        <v>44279</v>
      </c>
      <c r="AV312" s="2">
        <v>120.089996</v>
      </c>
      <c r="AW312" s="2">
        <v>235.46000699999999</v>
      </c>
      <c r="AX312" s="2">
        <v>154.3535</v>
      </c>
      <c r="AY312" s="2">
        <v>101.626503</v>
      </c>
      <c r="AZ312" s="2">
        <v>249.63000500000001</v>
      </c>
      <c r="BA312" s="2">
        <v>210.08999600000001</v>
      </c>
      <c r="BB312" s="2">
        <v>126.43</v>
      </c>
      <c r="BC312" s="2">
        <v>102.25299800000001</v>
      </c>
      <c r="BD312" s="2">
        <v>370.60000600000001</v>
      </c>
      <c r="BE312" s="2">
        <v>150.61999499999999</v>
      </c>
      <c r="BF312" s="2">
        <v>457.26998900000001</v>
      </c>
      <c r="BG312" s="2">
        <v>208.070007</v>
      </c>
      <c r="BH312" s="2">
        <v>36.900002000000001</v>
      </c>
      <c r="BI312" s="2">
        <v>292.75</v>
      </c>
      <c r="BJ312" s="2">
        <v>359.64999399999999</v>
      </c>
      <c r="BK312" s="2">
        <v>72.748092999999997</v>
      </c>
      <c r="BL312" s="2">
        <v>103.05999799999999</v>
      </c>
      <c r="BM312" s="2">
        <v>180.16999799999999</v>
      </c>
      <c r="BN312" s="2">
        <v>159.91000399999999</v>
      </c>
      <c r="BO312" s="2">
        <v>221.229996</v>
      </c>
    </row>
    <row r="313" spans="1:67" x14ac:dyDescent="0.35">
      <c r="A313" s="1">
        <v>44285</v>
      </c>
      <c r="B313" s="2">
        <v>120.381460034136</v>
      </c>
      <c r="C313" s="2">
        <v>232.94343689493201</v>
      </c>
      <c r="D313" s="2">
        <v>152.97827765079799</v>
      </c>
      <c r="E313" s="2">
        <v>102.479018900195</v>
      </c>
      <c r="F313" s="2">
        <v>258.38488469498702</v>
      </c>
      <c r="G313" s="2">
        <v>212.24535155571701</v>
      </c>
      <c r="H313" s="2">
        <v>129.89997756997201</v>
      </c>
      <c r="I313" s="2">
        <v>102.88518853365601</v>
      </c>
      <c r="J313" s="2">
        <v>373.66954655287998</v>
      </c>
      <c r="K313" s="2">
        <v>154.32168166990201</v>
      </c>
      <c r="L313" s="2">
        <v>456.69491489555702</v>
      </c>
      <c r="M313" s="2">
        <v>212.508176327824</v>
      </c>
      <c r="N313" s="2">
        <v>38.883641326646497</v>
      </c>
      <c r="O313" s="2">
        <v>304.03960055833699</v>
      </c>
      <c r="P313" s="2">
        <v>359.084531891273</v>
      </c>
      <c r="Q313" s="2">
        <v>73.603275886131598</v>
      </c>
      <c r="R313" s="2">
        <v>106.995512087764</v>
      </c>
      <c r="S313" s="2">
        <v>185.557993158453</v>
      </c>
      <c r="T313" s="2">
        <v>168.597381400367</v>
      </c>
      <c r="U313" s="2">
        <v>233.865354972902</v>
      </c>
      <c r="X313" s="3">
        <v>44285</v>
      </c>
      <c r="Y313">
        <v>120.3219138</v>
      </c>
      <c r="Z313">
        <v>231.93879630000001</v>
      </c>
      <c r="AA313">
        <v>152.8850841</v>
      </c>
      <c r="AB313">
        <v>102.26686170000001</v>
      </c>
      <c r="AC313">
        <v>258.34745950000001</v>
      </c>
      <c r="AD313">
        <v>207.41400709999999</v>
      </c>
      <c r="AE313">
        <v>128.69131780000001</v>
      </c>
      <c r="AF313">
        <v>102.7602742</v>
      </c>
      <c r="AG313">
        <v>374.1277139</v>
      </c>
      <c r="AH313">
        <v>154.38710649999999</v>
      </c>
      <c r="AI313">
        <v>458.95479399999999</v>
      </c>
      <c r="AJ313">
        <v>211.96649600000001</v>
      </c>
      <c r="AK313">
        <v>38.886719579999998</v>
      </c>
      <c r="AL313">
        <v>304.42877579999998</v>
      </c>
      <c r="AM313">
        <v>359.08999490000002</v>
      </c>
      <c r="AN313">
        <v>73.664705499999997</v>
      </c>
      <c r="AO313">
        <v>106.78271340000001</v>
      </c>
      <c r="AP313">
        <v>185.51083180000001</v>
      </c>
      <c r="AQ313">
        <v>168.68631439999999</v>
      </c>
      <c r="AR313">
        <v>232.5630353</v>
      </c>
      <c r="AT313" s="1"/>
      <c r="AU313" s="1">
        <v>44280</v>
      </c>
      <c r="AV313" s="2">
        <v>120.589996</v>
      </c>
      <c r="AW313" s="2">
        <v>232.33999600000001</v>
      </c>
      <c r="AX313" s="2">
        <v>152.31300400000001</v>
      </c>
      <c r="AY313" s="2">
        <v>101.623001</v>
      </c>
      <c r="AZ313" s="2">
        <v>250.75</v>
      </c>
      <c r="BA313" s="2">
        <v>213.46333300000001</v>
      </c>
      <c r="BB313" s="2">
        <v>125.352501</v>
      </c>
      <c r="BC313" s="2">
        <v>102.218002</v>
      </c>
      <c r="BD313" s="2">
        <v>371.08999599999999</v>
      </c>
      <c r="BE313" s="2">
        <v>152.550003</v>
      </c>
      <c r="BF313" s="2">
        <v>461.70001200000002</v>
      </c>
      <c r="BG313" s="2">
        <v>207.970001</v>
      </c>
      <c r="BH313" s="2">
        <v>37.659999999999997</v>
      </c>
      <c r="BI313" s="2">
        <v>297.17999300000002</v>
      </c>
      <c r="BJ313" s="2">
        <v>358.35998499999999</v>
      </c>
      <c r="BK313" s="2">
        <v>72.585875999999999</v>
      </c>
      <c r="BL313" s="2">
        <v>103.879997</v>
      </c>
      <c r="BM313" s="2">
        <v>183.08999600000001</v>
      </c>
      <c r="BN313" s="2">
        <v>163.25</v>
      </c>
      <c r="BO313" s="2">
        <v>224.25</v>
      </c>
    </row>
    <row r="314" spans="1:67" x14ac:dyDescent="0.35">
      <c r="A314" s="1">
        <v>44286</v>
      </c>
      <c r="B314" s="2">
        <v>122.38193078427901</v>
      </c>
      <c r="C314" s="2">
        <v>235.311182307813</v>
      </c>
      <c r="D314" s="2">
        <v>154.74899783111101</v>
      </c>
      <c r="E314" s="2">
        <v>103.139650476109</v>
      </c>
      <c r="F314" s="2">
        <v>255.60726944191299</v>
      </c>
      <c r="G314" s="2">
        <v>223.42647073504401</v>
      </c>
      <c r="H314" s="2">
        <v>133.38310154051501</v>
      </c>
      <c r="I314" s="2">
        <v>103.52879935749399</v>
      </c>
      <c r="J314" s="2">
        <v>370.42064458024998</v>
      </c>
      <c r="K314" s="2">
        <v>152.42060288936301</v>
      </c>
      <c r="L314" s="2">
        <v>462.571015728482</v>
      </c>
      <c r="M314" s="2">
        <v>211.89979337973401</v>
      </c>
      <c r="N314" s="2">
        <v>38.639288860863303</v>
      </c>
      <c r="O314" s="2">
        <v>305.34124130540698</v>
      </c>
      <c r="P314" s="2">
        <v>356.62089703752702</v>
      </c>
      <c r="Q314" s="2">
        <v>73.478580510673197</v>
      </c>
      <c r="R314" s="2">
        <v>108.414531721993</v>
      </c>
      <c r="S314" s="2">
        <v>187.40593421050599</v>
      </c>
      <c r="T314" s="2">
        <v>169.963415496121</v>
      </c>
      <c r="U314" s="2">
        <v>231.381681629258</v>
      </c>
      <c r="X314" s="3">
        <v>44286</v>
      </c>
      <c r="Y314">
        <v>121.8660022</v>
      </c>
      <c r="Z314">
        <v>235.5015655</v>
      </c>
      <c r="AA314">
        <v>154.45037919999999</v>
      </c>
      <c r="AB314">
        <v>103.0624674</v>
      </c>
      <c r="AC314">
        <v>255.77484000000001</v>
      </c>
      <c r="AD314">
        <v>215.6086818</v>
      </c>
      <c r="AE314">
        <v>132.7501177</v>
      </c>
      <c r="AF314">
        <v>103.42744570000001</v>
      </c>
      <c r="AG314">
        <v>372.31942309999999</v>
      </c>
      <c r="AH314">
        <v>152.47212339999999</v>
      </c>
      <c r="AI314">
        <v>462.37131740000001</v>
      </c>
      <c r="AJ314">
        <v>211.60206070000001</v>
      </c>
      <c r="AK314">
        <v>38.714642660000003</v>
      </c>
      <c r="AL314">
        <v>305.43716230000001</v>
      </c>
      <c r="AM314">
        <v>356.51734829999998</v>
      </c>
      <c r="AN314">
        <v>73.568762800000002</v>
      </c>
      <c r="AO314">
        <v>107.9760374</v>
      </c>
      <c r="AP314">
        <v>186.75238200000001</v>
      </c>
      <c r="AQ314">
        <v>169.82696809999999</v>
      </c>
      <c r="AR314">
        <v>232.12793600000001</v>
      </c>
      <c r="AT314" s="1"/>
      <c r="AU314" s="1">
        <v>44281</v>
      </c>
      <c r="AV314" s="2">
        <v>121.209999</v>
      </c>
      <c r="AW314" s="2">
        <v>236.479996</v>
      </c>
      <c r="AX314" s="2">
        <v>152.60150100000001</v>
      </c>
      <c r="AY314" s="2">
        <v>101.236504</v>
      </c>
      <c r="AZ314" s="2">
        <v>256.76998900000001</v>
      </c>
      <c r="BA314" s="2">
        <v>206.23666399999999</v>
      </c>
      <c r="BB314" s="2">
        <v>128.39250200000001</v>
      </c>
      <c r="BC314" s="2">
        <v>101.777496</v>
      </c>
      <c r="BD314" s="2">
        <v>376.48001099999999</v>
      </c>
      <c r="BE314" s="2">
        <v>155.08999600000001</v>
      </c>
      <c r="BF314" s="2">
        <v>482.040009</v>
      </c>
      <c r="BG314" s="2">
        <v>213.529999</v>
      </c>
      <c r="BH314" s="2">
        <v>38.68</v>
      </c>
      <c r="BI314" s="2">
        <v>303.80999800000001</v>
      </c>
      <c r="BJ314" s="2">
        <v>366.14001500000001</v>
      </c>
      <c r="BK314" s="2">
        <v>73.845421000000002</v>
      </c>
      <c r="BL314" s="2">
        <v>105.980003</v>
      </c>
      <c r="BM314" s="2">
        <v>185.30999800000001</v>
      </c>
      <c r="BN314" s="2">
        <v>167.979996</v>
      </c>
      <c r="BO314" s="2">
        <v>229.5</v>
      </c>
    </row>
    <row r="315" spans="1:67" x14ac:dyDescent="0.35">
      <c r="A315" s="1">
        <v>44287</v>
      </c>
      <c r="B315" s="2">
        <v>122.97121105797601</v>
      </c>
      <c r="C315" s="2">
        <v>242.70566409354299</v>
      </c>
      <c r="D315" s="2">
        <v>158.10917248994201</v>
      </c>
      <c r="E315" s="2">
        <v>106.48572925913599</v>
      </c>
      <c r="F315" s="2">
        <v>258.07605237776897</v>
      </c>
      <c r="G315" s="2">
        <v>220.938086441715</v>
      </c>
      <c r="H315" s="2">
        <v>138.52094031149301</v>
      </c>
      <c r="I315" s="2">
        <v>106.83090390666401</v>
      </c>
      <c r="J315" s="2">
        <v>367.06229042069799</v>
      </c>
      <c r="K315" s="2">
        <v>154.024821518615</v>
      </c>
      <c r="L315" s="2">
        <v>476.31896710223998</v>
      </c>
      <c r="M315" s="2">
        <v>216.16548384985001</v>
      </c>
      <c r="N315" s="2">
        <v>39.457348392146201</v>
      </c>
      <c r="O315" s="2">
        <v>307.45067508623498</v>
      </c>
      <c r="P315" s="2">
        <v>362.77374786436599</v>
      </c>
      <c r="Q315" s="2">
        <v>73.669028678649696</v>
      </c>
      <c r="R315" s="2">
        <v>108.546237780955</v>
      </c>
      <c r="S315" s="2">
        <v>185.00021881399101</v>
      </c>
      <c r="T315" s="2">
        <v>171.26261811811801</v>
      </c>
      <c r="U315" s="2">
        <v>232.93023250663001</v>
      </c>
      <c r="X315" s="3">
        <v>44287</v>
      </c>
      <c r="Y315">
        <v>122.893916</v>
      </c>
      <c r="Z315">
        <v>240.91546030000001</v>
      </c>
      <c r="AA315">
        <v>157.49119569999999</v>
      </c>
      <c r="AB315">
        <v>106.05122160000001</v>
      </c>
      <c r="AC315">
        <v>257.7846414</v>
      </c>
      <c r="AD315">
        <v>221.0296926</v>
      </c>
      <c r="AE315">
        <v>137.42217260000001</v>
      </c>
      <c r="AF315">
        <v>106.7484611</v>
      </c>
      <c r="AG315">
        <v>367.69659109999998</v>
      </c>
      <c r="AH315">
        <v>153.63029560000001</v>
      </c>
      <c r="AI315">
        <v>474.17999209999999</v>
      </c>
      <c r="AJ315">
        <v>215.5226486</v>
      </c>
      <c r="AK315">
        <v>39.377055329999997</v>
      </c>
      <c r="AL315">
        <v>307.39060919999997</v>
      </c>
      <c r="AM315">
        <v>361.48871079999998</v>
      </c>
      <c r="AN315">
        <v>73.513511260000001</v>
      </c>
      <c r="AO315">
        <v>108.5576166</v>
      </c>
      <c r="AP315">
        <v>185.40533110000001</v>
      </c>
      <c r="AQ315">
        <v>171.1304389</v>
      </c>
      <c r="AR315">
        <v>232.7252005</v>
      </c>
      <c r="AT315" s="1"/>
      <c r="AU315" s="1">
        <v>44284</v>
      </c>
      <c r="AV315" s="2">
        <v>121.389999</v>
      </c>
      <c r="AW315" s="2">
        <v>235.240005</v>
      </c>
      <c r="AX315" s="2">
        <v>153.78649899999999</v>
      </c>
      <c r="AY315" s="2">
        <v>102.289497</v>
      </c>
      <c r="AZ315" s="2">
        <v>258.82000699999998</v>
      </c>
      <c r="BA315" s="2">
        <v>203.76333600000001</v>
      </c>
      <c r="BB315" s="2">
        <v>129.48249799999999</v>
      </c>
      <c r="BC315" s="2">
        <v>102.797501</v>
      </c>
      <c r="BD315" s="2">
        <v>379.05999800000001</v>
      </c>
      <c r="BE315" s="2">
        <v>152.679993</v>
      </c>
      <c r="BF315" s="2">
        <v>472.61999500000002</v>
      </c>
      <c r="BG315" s="2">
        <v>214.509995</v>
      </c>
      <c r="BH315" s="2">
        <v>38.310001</v>
      </c>
      <c r="BI315" s="2">
        <v>302.20001200000002</v>
      </c>
      <c r="BJ315" s="2">
        <v>362.91000400000001</v>
      </c>
      <c r="BK315" s="2">
        <v>74.713736999999995</v>
      </c>
      <c r="BL315" s="2">
        <v>106.730003</v>
      </c>
      <c r="BM315" s="2">
        <v>186.33999600000001</v>
      </c>
      <c r="BN315" s="2">
        <v>168.13999899999999</v>
      </c>
      <c r="BO315" s="2">
        <v>230.220001</v>
      </c>
    </row>
    <row r="316" spans="1:67" x14ac:dyDescent="0.35">
      <c r="A316" s="1">
        <v>44291</v>
      </c>
      <c r="B316" s="2">
        <v>125.994592717971</v>
      </c>
      <c r="C316" s="2">
        <v>248.283901748517</v>
      </c>
      <c r="D316" s="2">
        <v>161.30628856849299</v>
      </c>
      <c r="E316" s="2">
        <v>110.806471819886</v>
      </c>
      <c r="F316" s="2">
        <v>262.361760431226</v>
      </c>
      <c r="G316" s="2">
        <v>231.31262468524099</v>
      </c>
      <c r="H316" s="2">
        <v>140.17211464919899</v>
      </c>
      <c r="I316" s="2">
        <v>111.153603112279</v>
      </c>
      <c r="J316" s="2">
        <v>369.24257169698001</v>
      </c>
      <c r="K316" s="2">
        <v>153.51578205419699</v>
      </c>
      <c r="L316" s="2">
        <v>487.4383604514</v>
      </c>
      <c r="M316" s="2">
        <v>218.89793352603701</v>
      </c>
      <c r="N316" s="2">
        <v>39.774643873994101</v>
      </c>
      <c r="O316" s="2">
        <v>314.42982512579999</v>
      </c>
      <c r="P316" s="2">
        <v>368.09606187549201</v>
      </c>
      <c r="Q316" s="2">
        <v>73.3817464654323</v>
      </c>
      <c r="R316" s="2">
        <v>106.288851667088</v>
      </c>
      <c r="S316" s="2">
        <v>185.61416549978699</v>
      </c>
      <c r="T316" s="2">
        <v>172.607683260513</v>
      </c>
      <c r="U316" s="2">
        <v>233.258998956601</v>
      </c>
      <c r="X316" s="3">
        <v>44291</v>
      </c>
      <c r="Y316">
        <v>125.5022417</v>
      </c>
      <c r="Z316">
        <v>247.53919859999999</v>
      </c>
      <c r="AA316">
        <v>160.78874500000001</v>
      </c>
      <c r="AB316">
        <v>110.1259968</v>
      </c>
      <c r="AC316">
        <v>261.90646500000003</v>
      </c>
      <c r="AD316">
        <v>224.2959056</v>
      </c>
      <c r="AE316">
        <v>139.73317220000001</v>
      </c>
      <c r="AF316">
        <v>110.8005847</v>
      </c>
      <c r="AG316">
        <v>369.48923139999999</v>
      </c>
      <c r="AH316">
        <v>153.56201440000001</v>
      </c>
      <c r="AI316">
        <v>486.7041036</v>
      </c>
      <c r="AJ316">
        <v>218.50326770000001</v>
      </c>
      <c r="AK316">
        <v>39.768154420000002</v>
      </c>
      <c r="AL316">
        <v>314.36212990000001</v>
      </c>
      <c r="AM316">
        <v>367.52453209999999</v>
      </c>
      <c r="AN316">
        <v>73.404467819999994</v>
      </c>
      <c r="AO316">
        <v>106.0985167</v>
      </c>
      <c r="AP316">
        <v>184.79191900000001</v>
      </c>
      <c r="AQ316">
        <v>171.96598610000001</v>
      </c>
      <c r="AR316">
        <v>233.66672149999999</v>
      </c>
      <c r="AT316" s="1"/>
      <c r="AU316" s="1">
        <v>44285</v>
      </c>
      <c r="AV316" s="2">
        <v>119.900002</v>
      </c>
      <c r="AW316" s="2">
        <v>231.85000600000001</v>
      </c>
      <c r="AX316" s="2">
        <v>152.76449600000001</v>
      </c>
      <c r="AY316" s="2">
        <v>102.323502</v>
      </c>
      <c r="AZ316" s="2">
        <v>258.19000199999999</v>
      </c>
      <c r="BA316" s="2">
        <v>211.87333699999999</v>
      </c>
      <c r="BB316" s="2">
        <v>128.717499</v>
      </c>
      <c r="BC316" s="2">
        <v>102.777</v>
      </c>
      <c r="BD316" s="2">
        <v>373.55999800000001</v>
      </c>
      <c r="BE316" s="2">
        <v>154.479996</v>
      </c>
      <c r="BF316" s="2">
        <v>456.16000400000001</v>
      </c>
      <c r="BG316" s="2">
        <v>211.89999399999999</v>
      </c>
      <c r="BH316" s="2">
        <v>38.990001999999997</v>
      </c>
      <c r="BI316" s="2">
        <v>304.82000699999998</v>
      </c>
      <c r="BJ316" s="2">
        <v>358.20001200000002</v>
      </c>
      <c r="BK316" s="2">
        <v>73.435112000000004</v>
      </c>
      <c r="BL316" s="2">
        <v>106.790001</v>
      </c>
      <c r="BM316" s="2">
        <v>185.5</v>
      </c>
      <c r="BN316" s="2">
        <v>168.63999899999999</v>
      </c>
      <c r="BO316" s="2">
        <v>233.08000200000001</v>
      </c>
    </row>
    <row r="317" spans="1:67" x14ac:dyDescent="0.35">
      <c r="A317" s="1">
        <v>44292</v>
      </c>
      <c r="B317" s="2">
        <v>126.696746970126</v>
      </c>
      <c r="C317" s="2">
        <v>248.114000989055</v>
      </c>
      <c r="D317" s="2">
        <v>161.190987536042</v>
      </c>
      <c r="E317" s="2">
        <v>110.448164724867</v>
      </c>
      <c r="F317" s="2">
        <v>264.14528581205798</v>
      </c>
      <c r="G317" s="2">
        <v>230.927167656835</v>
      </c>
      <c r="H317" s="2">
        <v>139.38023906199999</v>
      </c>
      <c r="I317" s="2">
        <v>111.186344284859</v>
      </c>
      <c r="J317" s="2">
        <v>364.67105874079601</v>
      </c>
      <c r="K317" s="2">
        <v>153.23860744801499</v>
      </c>
      <c r="L317" s="2">
        <v>486.42926557263399</v>
      </c>
      <c r="M317" s="2">
        <v>218.90397588816899</v>
      </c>
      <c r="N317" s="2">
        <v>39.845645784639899</v>
      </c>
      <c r="O317" s="2">
        <v>314.60573000130898</v>
      </c>
      <c r="P317" s="2">
        <v>369.79465816661298</v>
      </c>
      <c r="Q317" s="2">
        <v>72.429921820948195</v>
      </c>
      <c r="R317" s="2">
        <v>105.30095840080099</v>
      </c>
      <c r="S317" s="2">
        <v>182.719498672621</v>
      </c>
      <c r="T317" s="2">
        <v>172.94927118339501</v>
      </c>
      <c r="U317" s="2">
        <v>231.18126186860101</v>
      </c>
      <c r="X317" s="3">
        <v>44292</v>
      </c>
      <c r="Y317">
        <v>126.2091458</v>
      </c>
      <c r="Z317">
        <v>247.91781570000001</v>
      </c>
      <c r="AA317">
        <v>161.14975699999999</v>
      </c>
      <c r="AB317">
        <v>110.43334230000001</v>
      </c>
      <c r="AC317">
        <v>263.24649590000001</v>
      </c>
      <c r="AD317">
        <v>230.5251998</v>
      </c>
      <c r="AE317">
        <v>138.61169039999999</v>
      </c>
      <c r="AF317">
        <v>111.2124044</v>
      </c>
      <c r="AG317">
        <v>364.90315650000002</v>
      </c>
      <c r="AH317">
        <v>152.65280960000001</v>
      </c>
      <c r="AI317">
        <v>485.28040659999999</v>
      </c>
      <c r="AJ317">
        <v>218.55396039999999</v>
      </c>
      <c r="AK317">
        <v>39.68718106</v>
      </c>
      <c r="AL317">
        <v>314.07861639999999</v>
      </c>
      <c r="AM317">
        <v>369.4019394</v>
      </c>
      <c r="AN317">
        <v>72.522972839999994</v>
      </c>
      <c r="AO317">
        <v>105.29884130000001</v>
      </c>
      <c r="AP317">
        <v>183.0403939</v>
      </c>
      <c r="AQ317">
        <v>172.88893189999999</v>
      </c>
      <c r="AR317">
        <v>231.2886666</v>
      </c>
      <c r="AT317" s="1"/>
      <c r="AU317" s="1">
        <v>44286</v>
      </c>
      <c r="AV317" s="2">
        <v>122.150002</v>
      </c>
      <c r="AW317" s="2">
        <v>235.770004</v>
      </c>
      <c r="AX317" s="2">
        <v>154.70399499999999</v>
      </c>
      <c r="AY317" s="2">
        <v>103.12599899999999</v>
      </c>
      <c r="AZ317" s="2">
        <v>255.470001</v>
      </c>
      <c r="BA317" s="2">
        <v>222.643326</v>
      </c>
      <c r="BB317" s="2">
        <v>133.48249799999999</v>
      </c>
      <c r="BC317" s="2">
        <v>103.43150300000001</v>
      </c>
      <c r="BD317" s="2">
        <v>372.07000699999998</v>
      </c>
      <c r="BE317" s="2">
        <v>152.229996</v>
      </c>
      <c r="BF317" s="2">
        <v>463.66000400000001</v>
      </c>
      <c r="BG317" s="2">
        <v>211.729996</v>
      </c>
      <c r="BH317" s="2">
        <v>38.689999</v>
      </c>
      <c r="BI317" s="2">
        <v>305.25</v>
      </c>
      <c r="BJ317" s="2">
        <v>356.04998799999998</v>
      </c>
      <c r="BK317" s="2">
        <v>73.559157999999996</v>
      </c>
      <c r="BL317" s="2">
        <v>108.220001</v>
      </c>
      <c r="BM317" s="2">
        <v>186.820007</v>
      </c>
      <c r="BN317" s="2">
        <v>169.990005</v>
      </c>
      <c r="BO317" s="2">
        <v>231.86999499999999</v>
      </c>
    </row>
    <row r="318" spans="1:67" x14ac:dyDescent="0.35">
      <c r="A318" s="1">
        <v>44293</v>
      </c>
      <c r="B318" s="2">
        <v>127.869865266508</v>
      </c>
      <c r="C318" s="2">
        <v>249.40931070393299</v>
      </c>
      <c r="D318" s="2">
        <v>163.910834537212</v>
      </c>
      <c r="E318" s="2">
        <v>112.06834748441101</v>
      </c>
      <c r="F318" s="2">
        <v>263.62917565597098</v>
      </c>
      <c r="G318" s="2">
        <v>224.294357714992</v>
      </c>
      <c r="H318" s="2">
        <v>141.76134350658</v>
      </c>
      <c r="I318" s="2">
        <v>112.61140295454101</v>
      </c>
      <c r="J318" s="2">
        <v>365.27125538816398</v>
      </c>
      <c r="K318" s="2">
        <v>154.46769264426399</v>
      </c>
      <c r="L318" s="2">
        <v>481.60863717983102</v>
      </c>
      <c r="M318" s="2">
        <v>219.33362729643</v>
      </c>
      <c r="N318" s="2">
        <v>39.907451070290399</v>
      </c>
      <c r="O318" s="2">
        <v>311.26394621621802</v>
      </c>
      <c r="P318" s="2">
        <v>371.26303935539801</v>
      </c>
      <c r="Q318" s="2">
        <v>72.674018215350102</v>
      </c>
      <c r="R318" s="2">
        <v>105.348103408494</v>
      </c>
      <c r="S318" s="2">
        <v>182.92769235339301</v>
      </c>
      <c r="T318" s="2">
        <v>172.139841393892</v>
      </c>
      <c r="U318" s="2">
        <v>230.00963230730801</v>
      </c>
      <c r="X318" s="3">
        <v>44293</v>
      </c>
      <c r="Y318">
        <v>127.68135580000001</v>
      </c>
      <c r="Z318">
        <v>249.73355770000001</v>
      </c>
      <c r="AA318">
        <v>163.5256359</v>
      </c>
      <c r="AB318">
        <v>111.8051676</v>
      </c>
      <c r="AC318">
        <v>263.75497139999999</v>
      </c>
      <c r="AD318">
        <v>228.11908159999999</v>
      </c>
      <c r="AE318">
        <v>141.1263859</v>
      </c>
      <c r="AF318">
        <v>112.4161558</v>
      </c>
      <c r="AG318">
        <v>365.49857250000002</v>
      </c>
      <c r="AH318">
        <v>154.7974806</v>
      </c>
      <c r="AI318">
        <v>482.5626527</v>
      </c>
      <c r="AJ318">
        <v>219.22299290000001</v>
      </c>
      <c r="AK318">
        <v>40.008128229999997</v>
      </c>
      <c r="AL318">
        <v>312.70869779999998</v>
      </c>
      <c r="AM318">
        <v>370.84483970000002</v>
      </c>
      <c r="AN318">
        <v>72.63608687</v>
      </c>
      <c r="AO318">
        <v>105.0996725</v>
      </c>
      <c r="AP318">
        <v>182.2402649</v>
      </c>
      <c r="AQ318">
        <v>171.96553639999999</v>
      </c>
      <c r="AR318">
        <v>230.42613370000001</v>
      </c>
      <c r="AT318" s="1"/>
      <c r="AU318" s="1">
        <v>44287</v>
      </c>
      <c r="AV318" s="2">
        <v>123</v>
      </c>
      <c r="AW318" s="2">
        <v>242.35000600000001</v>
      </c>
      <c r="AX318" s="2">
        <v>158.050003</v>
      </c>
      <c r="AY318" s="2">
        <v>106.488998</v>
      </c>
      <c r="AZ318" s="2">
        <v>258.20001200000002</v>
      </c>
      <c r="BA318" s="2">
        <v>220.58332799999999</v>
      </c>
      <c r="BB318" s="2">
        <v>138.117493</v>
      </c>
      <c r="BC318" s="2">
        <v>106.887497</v>
      </c>
      <c r="BD318" s="2">
        <v>367.07000699999998</v>
      </c>
      <c r="BE318" s="2">
        <v>153.71000699999999</v>
      </c>
      <c r="BF318" s="2">
        <v>475.95001200000002</v>
      </c>
      <c r="BG318" s="2">
        <v>216.86000100000001</v>
      </c>
      <c r="BH318" s="2">
        <v>39.490001999999997</v>
      </c>
      <c r="BI318" s="2">
        <v>307.75</v>
      </c>
      <c r="BJ318" s="2">
        <v>363.29998799999998</v>
      </c>
      <c r="BK318" s="2">
        <v>73.559157999999996</v>
      </c>
      <c r="BL318" s="2">
        <v>108.519997</v>
      </c>
      <c r="BM318" s="2">
        <v>185.240005</v>
      </c>
      <c r="BN318" s="2">
        <v>171.279999</v>
      </c>
      <c r="BO318" s="2">
        <v>232.740005</v>
      </c>
    </row>
    <row r="319" spans="1:67" x14ac:dyDescent="0.35">
      <c r="A319" s="1">
        <v>44294</v>
      </c>
      <c r="B319" s="2">
        <v>130.04665183636399</v>
      </c>
      <c r="C319" s="2">
        <v>252.75111563657401</v>
      </c>
      <c r="D319" s="2">
        <v>165.07748590056201</v>
      </c>
      <c r="E319" s="2">
        <v>112.23039062574</v>
      </c>
      <c r="F319" s="2">
        <v>263.40703713112498</v>
      </c>
      <c r="G319" s="2">
        <v>228.432188685407</v>
      </c>
      <c r="H319" s="2">
        <v>142.78272931225101</v>
      </c>
      <c r="I319" s="2">
        <v>112.973239328744</v>
      </c>
      <c r="J319" s="2">
        <v>364.48802699849603</v>
      </c>
      <c r="K319" s="2">
        <v>155.634703300517</v>
      </c>
      <c r="L319" s="2">
        <v>485.31298227830899</v>
      </c>
      <c r="M319" s="2">
        <v>220.64108861942299</v>
      </c>
      <c r="N319" s="2">
        <v>39.932979597116898</v>
      </c>
      <c r="O319" s="2">
        <v>314.15482143186603</v>
      </c>
      <c r="P319" s="2">
        <v>377.318238186028</v>
      </c>
      <c r="Q319" s="2">
        <v>72.088252673007602</v>
      </c>
      <c r="R319" s="2">
        <v>105.74508738077699</v>
      </c>
      <c r="S319" s="2">
        <v>182.61866092029399</v>
      </c>
      <c r="T319" s="2">
        <v>172.998225152462</v>
      </c>
      <c r="U319" s="2">
        <v>230.43585327169799</v>
      </c>
      <c r="X319" s="3">
        <v>44294</v>
      </c>
      <c r="Y319">
        <v>130.04607050000001</v>
      </c>
      <c r="Z319">
        <v>253.05039410000001</v>
      </c>
      <c r="AA319">
        <v>164.8401662</v>
      </c>
      <c r="AB319">
        <v>112.52054510000001</v>
      </c>
      <c r="AC319">
        <v>263.59359369999999</v>
      </c>
      <c r="AD319">
        <v>226.71192450000001</v>
      </c>
      <c r="AE319">
        <v>143.03184669999999</v>
      </c>
      <c r="AF319">
        <v>113.2414582</v>
      </c>
      <c r="AG319">
        <v>365.06015339999999</v>
      </c>
      <c r="AH319">
        <v>155.1254218</v>
      </c>
      <c r="AI319">
        <v>485.4095926</v>
      </c>
      <c r="AJ319">
        <v>220.36864919999999</v>
      </c>
      <c r="AK319">
        <v>39.739008290000001</v>
      </c>
      <c r="AL319">
        <v>314.19469070000002</v>
      </c>
      <c r="AM319">
        <v>376.24910069999999</v>
      </c>
      <c r="AN319">
        <v>72.0902995</v>
      </c>
      <c r="AO319">
        <v>105.9938908</v>
      </c>
      <c r="AP319">
        <v>182.60964730000001</v>
      </c>
      <c r="AQ319">
        <v>172.92524320000001</v>
      </c>
      <c r="AR319">
        <v>230.5336011</v>
      </c>
      <c r="AT319" s="1"/>
      <c r="AU319" s="1">
        <v>44291</v>
      </c>
      <c r="AV319" s="2">
        <v>125.900002</v>
      </c>
      <c r="AW319" s="2">
        <v>249.070007</v>
      </c>
      <c r="AX319" s="2">
        <v>161.336502</v>
      </c>
      <c r="AY319" s="2">
        <v>110.947998</v>
      </c>
      <c r="AZ319" s="2">
        <v>262.66000400000001</v>
      </c>
      <c r="BA319" s="2">
        <v>230.35000600000001</v>
      </c>
      <c r="BB319" s="2">
        <v>139.875</v>
      </c>
      <c r="BC319" s="2">
        <v>111.277496</v>
      </c>
      <c r="BD319" s="2">
        <v>370.17999300000002</v>
      </c>
      <c r="BE319" s="2">
        <v>153.61999499999999</v>
      </c>
      <c r="BF319" s="2">
        <v>488.48001099999999</v>
      </c>
      <c r="BG319" s="2">
        <v>219.03999300000001</v>
      </c>
      <c r="BH319" s="2">
        <v>39.799999</v>
      </c>
      <c r="BI319" s="2">
        <v>315.39999399999999</v>
      </c>
      <c r="BJ319" s="2">
        <v>368.32000699999998</v>
      </c>
      <c r="BK319" s="2">
        <v>73.473281999999998</v>
      </c>
      <c r="BL319" s="2">
        <v>106.139999</v>
      </c>
      <c r="BM319" s="2">
        <v>184.88999899999999</v>
      </c>
      <c r="BN319" s="2">
        <v>171.949997</v>
      </c>
      <c r="BO319" s="2">
        <v>233.71000699999999</v>
      </c>
    </row>
    <row r="320" spans="1:67" x14ac:dyDescent="0.35">
      <c r="A320" s="1">
        <v>44295</v>
      </c>
      <c r="B320" s="2">
        <v>133.93937893325801</v>
      </c>
      <c r="C320" s="2">
        <v>255.95212544944201</v>
      </c>
      <c r="D320" s="2">
        <v>168.61183178254799</v>
      </c>
      <c r="E320" s="2">
        <v>113.427551739545</v>
      </c>
      <c r="F320" s="2">
        <v>265.41301415215202</v>
      </c>
      <c r="G320" s="2">
        <v>226.20701488773801</v>
      </c>
      <c r="H320" s="2">
        <v>144.409000201418</v>
      </c>
      <c r="I320" s="2">
        <v>114.186548340455</v>
      </c>
      <c r="J320" s="2">
        <v>376.67890193947198</v>
      </c>
      <c r="K320" s="2">
        <v>156.28880032003099</v>
      </c>
      <c r="L320" s="2">
        <v>486.01293351872198</v>
      </c>
      <c r="M320" s="2">
        <v>222.40498029872001</v>
      </c>
      <c r="N320" s="2">
        <v>39.924000333842798</v>
      </c>
      <c r="O320" s="2">
        <v>318.696582826932</v>
      </c>
      <c r="P320" s="2">
        <v>380.19903097794798</v>
      </c>
      <c r="Q320" s="2">
        <v>72.907708437703505</v>
      </c>
      <c r="R320" s="2">
        <v>107.28999048621399</v>
      </c>
      <c r="S320" s="2">
        <v>184.63164624488601</v>
      </c>
      <c r="T320" s="2">
        <v>175.14440220289899</v>
      </c>
      <c r="U320" s="2">
        <v>230.86537105802799</v>
      </c>
      <c r="X320" s="3">
        <v>44295</v>
      </c>
      <c r="Y320">
        <v>132.65572069999999</v>
      </c>
      <c r="Z320">
        <v>255.65186</v>
      </c>
      <c r="AA320">
        <v>167.9997673</v>
      </c>
      <c r="AB320">
        <v>113.4223226</v>
      </c>
      <c r="AC320">
        <v>265.63961660000001</v>
      </c>
      <c r="AD320">
        <v>226.2038416</v>
      </c>
      <c r="AE320">
        <v>144.05336170000001</v>
      </c>
      <c r="AF320">
        <v>114.2351189</v>
      </c>
      <c r="AG320">
        <v>373.56630899999999</v>
      </c>
      <c r="AH320">
        <v>156.24358330000001</v>
      </c>
      <c r="AI320">
        <v>485.22040800000002</v>
      </c>
      <c r="AJ320">
        <v>222.076292</v>
      </c>
      <c r="AK320">
        <v>39.961195179999997</v>
      </c>
      <c r="AL320">
        <v>318.48018130000003</v>
      </c>
      <c r="AM320">
        <v>379.64775120000002</v>
      </c>
      <c r="AN320">
        <v>72.697951290000006</v>
      </c>
      <c r="AO320">
        <v>107.2948293</v>
      </c>
      <c r="AP320">
        <v>184.42086169999999</v>
      </c>
      <c r="AQ320">
        <v>175.5739964</v>
      </c>
      <c r="AR320">
        <v>230.8676931</v>
      </c>
      <c r="AT320" s="1"/>
      <c r="AU320" s="1">
        <v>44292</v>
      </c>
      <c r="AV320" s="2">
        <v>126.209999</v>
      </c>
      <c r="AW320" s="2">
        <v>247.86000100000001</v>
      </c>
      <c r="AX320" s="2">
        <v>161.19099399999999</v>
      </c>
      <c r="AY320" s="2">
        <v>110.462997</v>
      </c>
      <c r="AZ320" s="2">
        <v>263.05999800000001</v>
      </c>
      <c r="BA320" s="2">
        <v>230.53999300000001</v>
      </c>
      <c r="BB320" s="2">
        <v>138.615005</v>
      </c>
      <c r="BC320" s="2">
        <v>111.237503</v>
      </c>
      <c r="BD320" s="2">
        <v>364.36999500000002</v>
      </c>
      <c r="BE320" s="2">
        <v>152.53999300000001</v>
      </c>
      <c r="BF320" s="2">
        <v>483.86999500000002</v>
      </c>
      <c r="BG320" s="2">
        <v>218.64999399999999</v>
      </c>
      <c r="BH320" s="2">
        <v>39.689999</v>
      </c>
      <c r="BI320" s="2">
        <v>313.77999899999998</v>
      </c>
      <c r="BJ320" s="2">
        <v>369.57000699999998</v>
      </c>
      <c r="BK320" s="2">
        <v>72.318702999999999</v>
      </c>
      <c r="BL320" s="2">
        <v>105.379997</v>
      </c>
      <c r="BM320" s="2">
        <v>182.800003</v>
      </c>
      <c r="BN320" s="2">
        <v>172.970001</v>
      </c>
      <c r="BO320" s="2">
        <v>230.63999899999999</v>
      </c>
    </row>
    <row r="321" spans="1:67" x14ac:dyDescent="0.35">
      <c r="A321" s="1">
        <v>44298</v>
      </c>
      <c r="B321" s="2">
        <v>131.049111449561</v>
      </c>
      <c r="C321" s="2">
        <v>255.17225170660899</v>
      </c>
      <c r="D321" s="2">
        <v>169.05762739663999</v>
      </c>
      <c r="E321" s="2">
        <v>112.24701949697599</v>
      </c>
      <c r="F321" s="2">
        <v>268.210555298663</v>
      </c>
      <c r="G321" s="2">
        <v>234.56736879746401</v>
      </c>
      <c r="H321" s="2">
        <v>151.566788565373</v>
      </c>
      <c r="I321" s="2">
        <v>112.660925669698</v>
      </c>
      <c r="J321" s="2">
        <v>376.36051487088002</v>
      </c>
      <c r="K321" s="2">
        <v>156.13254449786601</v>
      </c>
      <c r="L321" s="2">
        <v>483.07468005339501</v>
      </c>
      <c r="M321" s="2">
        <v>221.83827933643201</v>
      </c>
      <c r="N321" s="2">
        <v>40.197226445339901</v>
      </c>
      <c r="O321" s="2">
        <v>320.309707680408</v>
      </c>
      <c r="P321" s="2">
        <v>380.24382502853001</v>
      </c>
      <c r="Q321" s="2">
        <v>72.690165478562193</v>
      </c>
      <c r="R321" s="2">
        <v>108.282602993403</v>
      </c>
      <c r="S321" s="2">
        <v>182.22102771297901</v>
      </c>
      <c r="T321" s="2">
        <v>178.885788663623</v>
      </c>
      <c r="U321" s="2">
        <v>230.95980981945499</v>
      </c>
      <c r="X321" s="3">
        <v>44298</v>
      </c>
      <c r="Y321">
        <v>131.73459779999999</v>
      </c>
      <c r="Z321">
        <v>255.87993510000001</v>
      </c>
      <c r="AA321">
        <v>168.93952519999999</v>
      </c>
      <c r="AB321">
        <v>112.2607028</v>
      </c>
      <c r="AC321">
        <v>267.68371680000001</v>
      </c>
      <c r="AD321">
        <v>229.33430630000001</v>
      </c>
      <c r="AE321">
        <v>149.90443519999999</v>
      </c>
      <c r="AF321">
        <v>112.763012</v>
      </c>
      <c r="AG321">
        <v>376.22958979999999</v>
      </c>
      <c r="AH321">
        <v>155.93192490000001</v>
      </c>
      <c r="AI321">
        <v>483.77533940000001</v>
      </c>
      <c r="AJ321">
        <v>221.47890480000001</v>
      </c>
      <c r="AK321">
        <v>40.07259123</v>
      </c>
      <c r="AL321">
        <v>320.65012109999998</v>
      </c>
      <c r="AM321">
        <v>379.83069890000002</v>
      </c>
      <c r="AN321">
        <v>72.660197819999993</v>
      </c>
      <c r="AO321">
        <v>108.20600779999999</v>
      </c>
      <c r="AP321">
        <v>182.10659129999999</v>
      </c>
      <c r="AQ321">
        <v>178.2377525</v>
      </c>
      <c r="AR321">
        <v>231.04690479999999</v>
      </c>
      <c r="AT321" s="1"/>
      <c r="AU321" s="1">
        <v>44293</v>
      </c>
      <c r="AV321" s="2">
        <v>127.900002</v>
      </c>
      <c r="AW321" s="2">
        <v>249.89999399999999</v>
      </c>
      <c r="AX321" s="2">
        <v>163.96949799999999</v>
      </c>
      <c r="AY321" s="2">
        <v>111.9515</v>
      </c>
      <c r="AZ321" s="2">
        <v>263.61999500000002</v>
      </c>
      <c r="BA321" s="2">
        <v>223.65666200000001</v>
      </c>
      <c r="BB321" s="2">
        <v>141.43499800000001</v>
      </c>
      <c r="BC321" s="2">
        <v>112.48400100000001</v>
      </c>
      <c r="BD321" s="2">
        <v>365.64001500000001</v>
      </c>
      <c r="BE321" s="2">
        <v>154.929993</v>
      </c>
      <c r="BF321" s="2">
        <v>482.459991</v>
      </c>
      <c r="BG321" s="2">
        <v>219.270004</v>
      </c>
      <c r="BH321" s="2">
        <v>40.049999</v>
      </c>
      <c r="BI321" s="2">
        <v>312.47000100000002</v>
      </c>
      <c r="BJ321" s="2">
        <v>371.07998700000002</v>
      </c>
      <c r="BK321" s="2">
        <v>72.633590999999996</v>
      </c>
      <c r="BL321" s="2">
        <v>105.209999</v>
      </c>
      <c r="BM321" s="2">
        <v>182.320007</v>
      </c>
      <c r="BN321" s="2">
        <v>171.949997</v>
      </c>
      <c r="BO321" s="2">
        <v>230.41000399999999</v>
      </c>
    </row>
    <row r="322" spans="1:67" x14ac:dyDescent="0.35">
      <c r="A322" s="1">
        <v>44299</v>
      </c>
      <c r="B322" s="2">
        <v>135.05246162526399</v>
      </c>
      <c r="C322" s="2">
        <v>258.66368353178399</v>
      </c>
      <c r="D322" s="2">
        <v>170.00469443419101</v>
      </c>
      <c r="E322" s="2">
        <v>112.81457066394501</v>
      </c>
      <c r="F322" s="2">
        <v>268.09527066697001</v>
      </c>
      <c r="G322" s="2">
        <v>255.09025598769401</v>
      </c>
      <c r="H322" s="2">
        <v>157.258279925761</v>
      </c>
      <c r="I322" s="2">
        <v>113.318722527105</v>
      </c>
      <c r="J322" s="2">
        <v>375.15140682156903</v>
      </c>
      <c r="K322" s="2">
        <v>154.36232317290401</v>
      </c>
      <c r="L322" s="2">
        <v>486.11119463135202</v>
      </c>
      <c r="M322" s="2">
        <v>221.25834906744601</v>
      </c>
      <c r="N322" s="2">
        <v>39.434592547721998</v>
      </c>
      <c r="O322" s="2">
        <v>320.22859840277698</v>
      </c>
      <c r="P322" s="2">
        <v>378.69334710559599</v>
      </c>
      <c r="Q322" s="2">
        <v>73.0972921567827</v>
      </c>
      <c r="R322" s="2">
        <v>108.026752765434</v>
      </c>
      <c r="S322" s="2">
        <v>182.82638245387</v>
      </c>
      <c r="T322" s="2">
        <v>178.94816222230401</v>
      </c>
      <c r="U322" s="2">
        <v>229.79050922804399</v>
      </c>
      <c r="X322" s="3">
        <v>44299</v>
      </c>
      <c r="Y322">
        <v>133.9569846</v>
      </c>
      <c r="Z322">
        <v>258.29209109999999</v>
      </c>
      <c r="AA322">
        <v>169.87238500000001</v>
      </c>
      <c r="AB322">
        <v>112.7469411</v>
      </c>
      <c r="AC322">
        <v>267.2957791</v>
      </c>
      <c r="AD322">
        <v>237.79466650000001</v>
      </c>
      <c r="AE322">
        <v>156.07990169999999</v>
      </c>
      <c r="AF322">
        <v>113.36663059999999</v>
      </c>
      <c r="AG322">
        <v>374.80091169999997</v>
      </c>
      <c r="AH322">
        <v>154.31449169999999</v>
      </c>
      <c r="AI322">
        <v>485.16063539999999</v>
      </c>
      <c r="AJ322">
        <v>220.9335007</v>
      </c>
      <c r="AK322">
        <v>39.367240780000003</v>
      </c>
      <c r="AL322">
        <v>320.46445180000001</v>
      </c>
      <c r="AM322">
        <v>378.46694680000002</v>
      </c>
      <c r="AN322">
        <v>72.950897979999993</v>
      </c>
      <c r="AO322">
        <v>108.17405770000001</v>
      </c>
      <c r="AP322">
        <v>182.51985099999999</v>
      </c>
      <c r="AQ322">
        <v>179.3922044</v>
      </c>
      <c r="AR322">
        <v>229.67017730000001</v>
      </c>
      <c r="AT322" s="1"/>
      <c r="AU322" s="1">
        <v>44294</v>
      </c>
      <c r="AV322" s="2">
        <v>130.36000100000001</v>
      </c>
      <c r="AW322" s="2">
        <v>253.25</v>
      </c>
      <c r="AX322" s="2">
        <v>164.96499600000001</v>
      </c>
      <c r="AY322" s="2">
        <v>112.5215</v>
      </c>
      <c r="AZ322" s="2">
        <v>263.51001000000002</v>
      </c>
      <c r="BA322" s="2">
        <v>227.933334</v>
      </c>
      <c r="BB322" s="2">
        <v>143.16999799999999</v>
      </c>
      <c r="BC322" s="2">
        <v>113.272003</v>
      </c>
      <c r="BD322" s="2">
        <v>364.89001500000001</v>
      </c>
      <c r="BE322" s="2">
        <v>155.11999499999999</v>
      </c>
      <c r="BF322" s="2">
        <v>485.48001099999999</v>
      </c>
      <c r="BG322" s="2">
        <v>220.699997</v>
      </c>
      <c r="BH322" s="2">
        <v>39.700001</v>
      </c>
      <c r="BI322" s="2">
        <v>314.42999300000002</v>
      </c>
      <c r="BJ322" s="2">
        <v>377.73998999999998</v>
      </c>
      <c r="BK322" s="2">
        <v>72.032439999999994</v>
      </c>
      <c r="BL322" s="2">
        <v>106.099998</v>
      </c>
      <c r="BM322" s="2">
        <v>182.61000100000001</v>
      </c>
      <c r="BN322" s="2">
        <v>173.020004</v>
      </c>
      <c r="BO322" s="2">
        <v>230.479996</v>
      </c>
    </row>
    <row r="323" spans="1:67" x14ac:dyDescent="0.35">
      <c r="A323" s="1">
        <v>44300</v>
      </c>
      <c r="B323" s="2">
        <v>132.575603039003</v>
      </c>
      <c r="C323" s="2">
        <v>255.383616755075</v>
      </c>
      <c r="D323" s="2">
        <v>166.89896065742499</v>
      </c>
      <c r="E323" s="2">
        <v>111.801759962525</v>
      </c>
      <c r="F323" s="2">
        <v>267.31909855914699</v>
      </c>
      <c r="G323" s="2">
        <v>244.51248090044899</v>
      </c>
      <c r="H323" s="2">
        <v>153.33992273433401</v>
      </c>
      <c r="I323" s="2">
        <v>112.51040676092499</v>
      </c>
      <c r="J323" s="2">
        <v>373.89169064792702</v>
      </c>
      <c r="K323" s="2">
        <v>151.53654271062001</v>
      </c>
      <c r="L323" s="2">
        <v>477.59587364916098</v>
      </c>
      <c r="M323" s="2">
        <v>221.99069235555999</v>
      </c>
      <c r="N323" s="2">
        <v>39.828289234178499</v>
      </c>
      <c r="O323" s="2">
        <v>319.03749197680997</v>
      </c>
      <c r="P323" s="2">
        <v>378.65935217430803</v>
      </c>
      <c r="Q323" s="2">
        <v>72.762300455021702</v>
      </c>
      <c r="R323" s="2">
        <v>106.00745042118299</v>
      </c>
      <c r="S323" s="2">
        <v>183.45441433534</v>
      </c>
      <c r="T323" s="2">
        <v>176.33764107133501</v>
      </c>
      <c r="U323" s="2">
        <v>232.306656272628</v>
      </c>
      <c r="X323" s="3">
        <v>44300</v>
      </c>
      <c r="Y323">
        <v>132.70895669999999</v>
      </c>
      <c r="Z323">
        <v>255.57848989999999</v>
      </c>
      <c r="AA323">
        <v>167.35461380000001</v>
      </c>
      <c r="AB323">
        <v>112.0868749</v>
      </c>
      <c r="AC323">
        <v>267.70662529999998</v>
      </c>
      <c r="AD323">
        <v>251.6474217</v>
      </c>
      <c r="AE323">
        <v>153.10044439999999</v>
      </c>
      <c r="AF323">
        <v>112.74784289999999</v>
      </c>
      <c r="AG323">
        <v>375.53758529999999</v>
      </c>
      <c r="AH323">
        <v>151.50075670000001</v>
      </c>
      <c r="AI323">
        <v>479.42687999999998</v>
      </c>
      <c r="AJ323">
        <v>221.82618629999999</v>
      </c>
      <c r="AK323">
        <v>39.804862479999997</v>
      </c>
      <c r="AL323">
        <v>320.08452929999999</v>
      </c>
      <c r="AM323">
        <v>378.31288160000003</v>
      </c>
      <c r="AN323">
        <v>72.847487040000004</v>
      </c>
      <c r="AO323">
        <v>105.8521519</v>
      </c>
      <c r="AP323">
        <v>183.00068640000001</v>
      </c>
      <c r="AQ323">
        <v>176.47663779999999</v>
      </c>
      <c r="AR323">
        <v>231.98389330000001</v>
      </c>
      <c r="AT323" s="1"/>
      <c r="AU323" s="1">
        <v>44295</v>
      </c>
      <c r="AV323" s="2">
        <v>133</v>
      </c>
      <c r="AW323" s="2">
        <v>255.85000600000001</v>
      </c>
      <c r="AX323" s="2">
        <v>168.61000100000001</v>
      </c>
      <c r="AY323" s="2">
        <v>113.533501</v>
      </c>
      <c r="AZ323" s="2">
        <v>266.01001000000002</v>
      </c>
      <c r="BA323" s="2">
        <v>225.67334</v>
      </c>
      <c r="BB323" s="2">
        <v>144</v>
      </c>
      <c r="BC323" s="2">
        <v>114.293999</v>
      </c>
      <c r="BD323" s="2">
        <v>376.29998799999998</v>
      </c>
      <c r="BE323" s="2">
        <v>156.279999</v>
      </c>
      <c r="BF323" s="2">
        <v>485.08999599999999</v>
      </c>
      <c r="BG323" s="2">
        <v>222.520004</v>
      </c>
      <c r="BH323" s="2">
        <v>39.990001999999997</v>
      </c>
      <c r="BI323" s="2">
        <v>319.23001099999999</v>
      </c>
      <c r="BJ323" s="2">
        <v>380.07998700000002</v>
      </c>
      <c r="BK323" s="2">
        <v>72.814887999999996</v>
      </c>
      <c r="BL323" s="2">
        <v>107.540001</v>
      </c>
      <c r="BM323" s="2">
        <v>184.490005</v>
      </c>
      <c r="BN323" s="2">
        <v>175.94000199999999</v>
      </c>
      <c r="BO323" s="2">
        <v>230.75</v>
      </c>
    </row>
    <row r="324" spans="1:67" x14ac:dyDescent="0.35">
      <c r="A324" s="1">
        <v>44301</v>
      </c>
      <c r="B324" s="2">
        <v>134.57972708768099</v>
      </c>
      <c r="C324" s="2">
        <v>259.46954394114601</v>
      </c>
      <c r="D324" s="2">
        <v>169.095338968048</v>
      </c>
      <c r="E324" s="2">
        <v>114.52410187657</v>
      </c>
      <c r="F324" s="2">
        <v>269.02710406022999</v>
      </c>
      <c r="G324" s="2">
        <v>247.16188231647101</v>
      </c>
      <c r="H324" s="2">
        <v>161.30358560176199</v>
      </c>
      <c r="I324" s="2">
        <v>114.644492460762</v>
      </c>
      <c r="J324" s="2">
        <v>390.45637077975999</v>
      </c>
      <c r="K324" s="2">
        <v>152.17074783096501</v>
      </c>
      <c r="L324" s="2">
        <v>479.97272708145198</v>
      </c>
      <c r="M324" s="2">
        <v>225.745896827926</v>
      </c>
      <c r="N324" s="2">
        <v>38.928119375853598</v>
      </c>
      <c r="O324" s="2">
        <v>322.44287683874597</v>
      </c>
      <c r="P324" s="2">
        <v>385.90204771340302</v>
      </c>
      <c r="Q324" s="2">
        <v>73.302231275923305</v>
      </c>
      <c r="R324" s="2">
        <v>106.562694416475</v>
      </c>
      <c r="S324" s="2">
        <v>186.00810076425299</v>
      </c>
      <c r="T324" s="2">
        <v>179.11796493372401</v>
      </c>
      <c r="U324" s="2">
        <v>233.04522281613799</v>
      </c>
      <c r="X324" s="3">
        <v>44301</v>
      </c>
      <c r="Y324">
        <v>134.18450849999999</v>
      </c>
      <c r="Z324">
        <v>259.23270730000002</v>
      </c>
      <c r="AA324">
        <v>168.61789669999999</v>
      </c>
      <c r="AB324">
        <v>114.0606342</v>
      </c>
      <c r="AC324">
        <v>268.99028370000002</v>
      </c>
      <c r="AD324">
        <v>245.82965390000001</v>
      </c>
      <c r="AE324">
        <v>158.883601</v>
      </c>
      <c r="AF324">
        <v>114.804613</v>
      </c>
      <c r="AG324">
        <v>385.4244645</v>
      </c>
      <c r="AH324">
        <v>152.16800839999999</v>
      </c>
      <c r="AI324">
        <v>480.01728129999998</v>
      </c>
      <c r="AJ324">
        <v>225.18978899999999</v>
      </c>
      <c r="AK324">
        <v>38.805880950000002</v>
      </c>
      <c r="AL324">
        <v>322.3202584</v>
      </c>
      <c r="AM324">
        <v>384.119643</v>
      </c>
      <c r="AN324">
        <v>73.167031230000006</v>
      </c>
      <c r="AO324">
        <v>106.7467482</v>
      </c>
      <c r="AP324">
        <v>185.80791070000001</v>
      </c>
      <c r="AQ324">
        <v>179.2294713</v>
      </c>
      <c r="AR324">
        <v>232.52378150000001</v>
      </c>
      <c r="AT324" s="1"/>
      <c r="AU324" s="1">
        <v>44298</v>
      </c>
      <c r="AV324" s="2">
        <v>131.240005</v>
      </c>
      <c r="AW324" s="2">
        <v>255.91000399999999</v>
      </c>
      <c r="AX324" s="2">
        <v>168.96949799999999</v>
      </c>
      <c r="AY324" s="2">
        <v>112.231003</v>
      </c>
      <c r="AZ324" s="2">
        <v>267.92999300000002</v>
      </c>
      <c r="BA324" s="2">
        <v>233.99333200000001</v>
      </c>
      <c r="BB324" s="2">
        <v>152.08999600000001</v>
      </c>
      <c r="BC324" s="2">
        <v>112.739502</v>
      </c>
      <c r="BD324" s="2">
        <v>376.27999899999998</v>
      </c>
      <c r="BE324" s="2">
        <v>155.949997</v>
      </c>
      <c r="BF324" s="2">
        <v>483.67001299999998</v>
      </c>
      <c r="BG324" s="2">
        <v>221.470001</v>
      </c>
      <c r="BH324" s="2">
        <v>40.060001</v>
      </c>
      <c r="BI324" s="2">
        <v>320.790009</v>
      </c>
      <c r="BJ324" s="2">
        <v>379.83999599999999</v>
      </c>
      <c r="BK324" s="2">
        <v>72.729011999999997</v>
      </c>
      <c r="BL324" s="2">
        <v>108.25</v>
      </c>
      <c r="BM324" s="2">
        <v>181.820007</v>
      </c>
      <c r="BN324" s="2">
        <v>178.58000200000001</v>
      </c>
      <c r="BO324" s="2">
        <v>230.929993</v>
      </c>
    </row>
    <row r="325" spans="1:67" x14ac:dyDescent="0.35">
      <c r="A325" s="1">
        <v>44302</v>
      </c>
      <c r="B325" s="2">
        <v>133.77807803947101</v>
      </c>
      <c r="C325" s="2">
        <v>260.720401211286</v>
      </c>
      <c r="D325" s="2">
        <v>170.248871049309</v>
      </c>
      <c r="E325" s="2">
        <v>113.98670757369401</v>
      </c>
      <c r="F325" s="2">
        <v>271.78927775864702</v>
      </c>
      <c r="G325" s="2">
        <v>247.06123479441601</v>
      </c>
      <c r="H325" s="2">
        <v>159.556691544378</v>
      </c>
      <c r="I325" s="2">
        <v>114.595772536947</v>
      </c>
      <c r="J325" s="2">
        <v>390.870384841499</v>
      </c>
      <c r="K325" s="2">
        <v>153.56435568264999</v>
      </c>
      <c r="L325" s="2">
        <v>479.624375687054</v>
      </c>
      <c r="M325" s="2">
        <v>226.61008946092801</v>
      </c>
      <c r="N325" s="2">
        <v>39.123888308771697</v>
      </c>
      <c r="O325" s="2">
        <v>327.04334345080798</v>
      </c>
      <c r="P325" s="2">
        <v>386.61112159861801</v>
      </c>
      <c r="Q325" s="2">
        <v>73.701369649586297</v>
      </c>
      <c r="R325" s="2">
        <v>107.881525786274</v>
      </c>
      <c r="S325" s="2">
        <v>189.54246076090499</v>
      </c>
      <c r="T325" s="2">
        <v>179.964619088386</v>
      </c>
      <c r="U325" s="2">
        <v>233.206543419524</v>
      </c>
      <c r="X325" s="3">
        <v>44302</v>
      </c>
      <c r="Y325">
        <v>134.25620119999999</v>
      </c>
      <c r="Z325">
        <v>260.72767770000002</v>
      </c>
      <c r="AA325">
        <v>169.84544080000001</v>
      </c>
      <c r="AB325">
        <v>114.0471436</v>
      </c>
      <c r="AC325">
        <v>271.64710409999998</v>
      </c>
      <c r="AD325">
        <v>246.5653796</v>
      </c>
      <c r="AE325">
        <v>159.20203169999999</v>
      </c>
      <c r="AF325">
        <v>114.9138411</v>
      </c>
      <c r="AG325">
        <v>390.95277179999999</v>
      </c>
      <c r="AH325">
        <v>153.2680206</v>
      </c>
      <c r="AI325">
        <v>478.83960500000001</v>
      </c>
      <c r="AJ325">
        <v>226.3921713</v>
      </c>
      <c r="AK325">
        <v>39.098765829999998</v>
      </c>
      <c r="AL325">
        <v>327.27508349999999</v>
      </c>
      <c r="AM325">
        <v>386.18657960000002</v>
      </c>
      <c r="AN325">
        <v>73.805963660000003</v>
      </c>
      <c r="AO325">
        <v>107.7552422</v>
      </c>
      <c r="AP325">
        <v>189.06876389999999</v>
      </c>
      <c r="AQ325">
        <v>179.7013881</v>
      </c>
      <c r="AR325">
        <v>233.3536617</v>
      </c>
      <c r="AT325" s="1"/>
      <c r="AU325" s="1">
        <v>44299</v>
      </c>
      <c r="AV325" s="2">
        <v>134.429993</v>
      </c>
      <c r="AW325" s="2">
        <v>258.48998999999998</v>
      </c>
      <c r="AX325" s="2">
        <v>170</v>
      </c>
      <c r="AY325" s="2">
        <v>112.721497</v>
      </c>
      <c r="AZ325" s="2">
        <v>267.10000600000001</v>
      </c>
      <c r="BA325" s="2">
        <v>254.106674</v>
      </c>
      <c r="BB325" s="2">
        <v>156.79499799999999</v>
      </c>
      <c r="BC325" s="2">
        <v>113.36350299999999</v>
      </c>
      <c r="BD325" s="2">
        <v>374.5</v>
      </c>
      <c r="BE325" s="2">
        <v>154.08999600000001</v>
      </c>
      <c r="BF325" s="2">
        <v>484.959991</v>
      </c>
      <c r="BG325" s="2">
        <v>221.020004</v>
      </c>
      <c r="BH325" s="2">
        <v>39.32</v>
      </c>
      <c r="BI325" s="2">
        <v>320.39999399999999</v>
      </c>
      <c r="BJ325" s="2">
        <v>378.13000499999998</v>
      </c>
      <c r="BK325" s="2">
        <v>72.929389999999998</v>
      </c>
      <c r="BL325" s="2">
        <v>108.220001</v>
      </c>
      <c r="BM325" s="2">
        <v>182.529999</v>
      </c>
      <c r="BN325" s="2">
        <v>179.41999799999999</v>
      </c>
      <c r="BO325" s="2">
        <v>229.35000600000001</v>
      </c>
    </row>
    <row r="326" spans="1:67" x14ac:dyDescent="0.35">
      <c r="A326" s="1">
        <v>44305</v>
      </c>
      <c r="B326" s="2">
        <v>135.309899611905</v>
      </c>
      <c r="C326" s="2">
        <v>259.70506414979502</v>
      </c>
      <c r="D326" s="2">
        <v>168.78963631921999</v>
      </c>
      <c r="E326" s="2">
        <v>114.67719029819</v>
      </c>
      <c r="F326" s="2">
        <v>271.28557339714399</v>
      </c>
      <c r="G326" s="2">
        <v>238.76254790970299</v>
      </c>
      <c r="H326" s="2">
        <v>153.70704300243901</v>
      </c>
      <c r="I326" s="2">
        <v>115.085119904549</v>
      </c>
      <c r="J326" s="2">
        <v>389.60395489989202</v>
      </c>
      <c r="K326" s="2">
        <v>153.21418226059299</v>
      </c>
      <c r="L326" s="2">
        <v>463.784885225202</v>
      </c>
      <c r="M326" s="2">
        <v>226.07023362824401</v>
      </c>
      <c r="N326" s="2">
        <v>39.1806620789961</v>
      </c>
      <c r="O326" s="2">
        <v>326.985932023347</v>
      </c>
      <c r="P326" s="2">
        <v>382.99632114302801</v>
      </c>
      <c r="Q326" s="2">
        <v>74.220326552940705</v>
      </c>
      <c r="R326" s="2">
        <v>108.470765000833</v>
      </c>
      <c r="S326" s="2">
        <v>189.69753544007</v>
      </c>
      <c r="T326" s="2">
        <v>178.904642723275</v>
      </c>
      <c r="U326" s="2">
        <v>232.209601741418</v>
      </c>
      <c r="X326" s="3">
        <v>44305</v>
      </c>
      <c r="Y326">
        <v>134.7662297</v>
      </c>
      <c r="Z326">
        <v>258.71613660000003</v>
      </c>
      <c r="AA326">
        <v>168.8060662</v>
      </c>
      <c r="AB326">
        <v>114.5368895</v>
      </c>
      <c r="AC326">
        <v>270.53665109999997</v>
      </c>
      <c r="AD326">
        <v>244.14829700000001</v>
      </c>
      <c r="AE326">
        <v>154.42045590000001</v>
      </c>
      <c r="AF326">
        <v>115.2063797</v>
      </c>
      <c r="AG326">
        <v>390.06644119999999</v>
      </c>
      <c r="AH326">
        <v>152.6523613</v>
      </c>
      <c r="AI326">
        <v>464.7915198</v>
      </c>
      <c r="AJ326">
        <v>225.72987549999999</v>
      </c>
      <c r="AK326">
        <v>39.168899629999999</v>
      </c>
      <c r="AL326">
        <v>327.07759820000001</v>
      </c>
      <c r="AM326">
        <v>382.95000049999999</v>
      </c>
      <c r="AN326">
        <v>74.125338150000005</v>
      </c>
      <c r="AO326">
        <v>108.5692817</v>
      </c>
      <c r="AP326">
        <v>189.64782579999999</v>
      </c>
      <c r="AQ326">
        <v>178.1853533</v>
      </c>
      <c r="AR326">
        <v>232.61673110000001</v>
      </c>
      <c r="AT326" s="1"/>
      <c r="AU326" s="1">
        <v>44300</v>
      </c>
      <c r="AV326" s="2">
        <v>132.029999</v>
      </c>
      <c r="AW326" s="2">
        <v>255.58999600000001</v>
      </c>
      <c r="AX326" s="2">
        <v>166.64999399999999</v>
      </c>
      <c r="AY326" s="2">
        <v>112.09549699999999</v>
      </c>
      <c r="AZ326" s="2">
        <v>267.52999899999998</v>
      </c>
      <c r="BA326" s="2">
        <v>244.07666</v>
      </c>
      <c r="BB326" s="2">
        <v>152.770004</v>
      </c>
      <c r="BC326" s="2">
        <v>112.741997</v>
      </c>
      <c r="BD326" s="2">
        <v>375.63000499999998</v>
      </c>
      <c r="BE326" s="2">
        <v>151.21000699999999</v>
      </c>
      <c r="BF326" s="2">
        <v>477.29998799999998</v>
      </c>
      <c r="BG326" s="2">
        <v>221.979996</v>
      </c>
      <c r="BH326" s="2">
        <v>39.880001</v>
      </c>
      <c r="BI326" s="2">
        <v>320.01998900000001</v>
      </c>
      <c r="BJ326" s="2">
        <v>378.32000699999998</v>
      </c>
      <c r="BK326" s="2">
        <v>72.900763999999995</v>
      </c>
      <c r="BL326" s="2">
        <v>105.900002</v>
      </c>
      <c r="BM326" s="2">
        <v>183</v>
      </c>
      <c r="BN326" s="2">
        <v>176.21000699999999</v>
      </c>
      <c r="BO326" s="2">
        <v>232.58000200000001</v>
      </c>
    </row>
    <row r="327" spans="1:67" x14ac:dyDescent="0.35">
      <c r="A327" s="1">
        <v>44306</v>
      </c>
      <c r="B327" s="2">
        <v>133.43796195135701</v>
      </c>
      <c r="C327" s="2">
        <v>258.53023156221502</v>
      </c>
      <c r="D327" s="2">
        <v>166.94916040863899</v>
      </c>
      <c r="E327" s="2">
        <v>113.96587834044</v>
      </c>
      <c r="F327" s="2">
        <v>268.482430431247</v>
      </c>
      <c r="G327" s="2">
        <v>240.222383343578</v>
      </c>
      <c r="H327" s="2">
        <v>152.240557820612</v>
      </c>
      <c r="I327" s="2">
        <v>114.643552476623</v>
      </c>
      <c r="J327" s="2">
        <v>394.58110633462297</v>
      </c>
      <c r="K327" s="2">
        <v>149.61910487956001</v>
      </c>
      <c r="L327" s="2">
        <v>457.33130361057499</v>
      </c>
      <c r="M327" s="2">
        <v>223.86895704836499</v>
      </c>
      <c r="N327" s="2">
        <v>38.290075563052802</v>
      </c>
      <c r="O327" s="2">
        <v>323.07259173109202</v>
      </c>
      <c r="P327" s="2">
        <v>377.63310824878198</v>
      </c>
      <c r="Q327" s="2">
        <v>74.814885426456499</v>
      </c>
      <c r="R327" s="2">
        <v>109.067287980464</v>
      </c>
      <c r="S327" s="2">
        <v>190.125899495846</v>
      </c>
      <c r="T327" s="2">
        <v>179.52957548642499</v>
      </c>
      <c r="U327" s="2">
        <v>227.77275217286299</v>
      </c>
      <c r="X327" s="3">
        <v>44306</v>
      </c>
      <c r="Y327">
        <v>133.59642779999999</v>
      </c>
      <c r="Z327">
        <v>258.19919110000001</v>
      </c>
      <c r="AA327">
        <v>167.0847693</v>
      </c>
      <c r="AB327">
        <v>113.9294847</v>
      </c>
      <c r="AC327">
        <v>268.1771076</v>
      </c>
      <c r="AD327">
        <v>239.3490434</v>
      </c>
      <c r="AE327">
        <v>151.76388080000001</v>
      </c>
      <c r="AF327">
        <v>114.6645151</v>
      </c>
      <c r="AG327">
        <v>395.07653859999999</v>
      </c>
      <c r="AH327">
        <v>149.64737719999999</v>
      </c>
      <c r="AI327">
        <v>458.70957679999998</v>
      </c>
      <c r="AJ327">
        <v>223.34048240000001</v>
      </c>
      <c r="AK327">
        <v>38.138417619999998</v>
      </c>
      <c r="AL327">
        <v>324.61416370000001</v>
      </c>
      <c r="AM327">
        <v>377.68421869999997</v>
      </c>
      <c r="AN327">
        <v>74.842829080000001</v>
      </c>
      <c r="AO327">
        <v>109.04829100000001</v>
      </c>
      <c r="AP327">
        <v>190.6008726</v>
      </c>
      <c r="AQ327">
        <v>179.47170980000001</v>
      </c>
      <c r="AR327">
        <v>228.59058300000001</v>
      </c>
      <c r="AT327" s="1"/>
      <c r="AU327" s="1">
        <v>44301</v>
      </c>
      <c r="AV327" s="2">
        <v>134.5</v>
      </c>
      <c r="AW327" s="2">
        <v>259.5</v>
      </c>
      <c r="AX327" s="2">
        <v>168.954498</v>
      </c>
      <c r="AY327" s="2">
        <v>114.262497</v>
      </c>
      <c r="AZ327" s="2">
        <v>269.14001500000001</v>
      </c>
      <c r="BA327" s="2">
        <v>246.28334000000001</v>
      </c>
      <c r="BB327" s="2">
        <v>161.37249800000001</v>
      </c>
      <c r="BC327" s="2">
        <v>114.833</v>
      </c>
      <c r="BD327" s="2">
        <v>390.01001000000002</v>
      </c>
      <c r="BE327" s="2">
        <v>152.16999799999999</v>
      </c>
      <c r="BF327" s="2">
        <v>480</v>
      </c>
      <c r="BG327" s="2">
        <v>226.279999</v>
      </c>
      <c r="BH327" s="2">
        <v>38.740001999999997</v>
      </c>
      <c r="BI327" s="2">
        <v>322.73998999999998</v>
      </c>
      <c r="BJ327" s="2">
        <v>386.48998999999998</v>
      </c>
      <c r="BK327" s="2">
        <v>73.148857000000007</v>
      </c>
      <c r="BL327" s="2">
        <v>106.889999</v>
      </c>
      <c r="BM327" s="2">
        <v>185.91999799999999</v>
      </c>
      <c r="BN327" s="2">
        <v>179.63999899999999</v>
      </c>
      <c r="BO327" s="2">
        <v>232.520004</v>
      </c>
    </row>
    <row r="328" spans="1:67" x14ac:dyDescent="0.35">
      <c r="A328" s="1">
        <v>44307</v>
      </c>
      <c r="B328" s="2">
        <v>133.56458456871499</v>
      </c>
      <c r="C328" s="2">
        <v>261.46170800781601</v>
      </c>
      <c r="D328" s="2">
        <v>168.32416985390799</v>
      </c>
      <c r="E328" s="2">
        <v>114.133928821711</v>
      </c>
      <c r="F328" s="2">
        <v>271.378731255817</v>
      </c>
      <c r="G328" s="2">
        <v>248.76242540347801</v>
      </c>
      <c r="H328" s="2">
        <v>153.42444736666701</v>
      </c>
      <c r="I328" s="2">
        <v>114.94899795813301</v>
      </c>
      <c r="J328" s="2">
        <v>399.37126391968297</v>
      </c>
      <c r="K328" s="2">
        <v>150.44182136375599</v>
      </c>
      <c r="L328" s="2">
        <v>460.49772531524002</v>
      </c>
      <c r="M328" s="2">
        <v>226.90481314280299</v>
      </c>
      <c r="N328" s="2">
        <v>38.4885641702013</v>
      </c>
      <c r="O328" s="2">
        <v>325.074037128942</v>
      </c>
      <c r="P328" s="2">
        <v>382.70222587310201</v>
      </c>
      <c r="Q328" s="2">
        <v>75.619221217364696</v>
      </c>
      <c r="R328" s="2">
        <v>111.014320847702</v>
      </c>
      <c r="S328" s="2">
        <v>191.19190383348999</v>
      </c>
      <c r="T328" s="2">
        <v>178.994488938107</v>
      </c>
      <c r="U328" s="2">
        <v>232.25013927228201</v>
      </c>
      <c r="X328" s="3">
        <v>44307</v>
      </c>
      <c r="Y328">
        <v>133.48480799999999</v>
      </c>
      <c r="Z328">
        <v>260.38134580000002</v>
      </c>
      <c r="AA328">
        <v>167.95393730000001</v>
      </c>
      <c r="AB328">
        <v>113.8383834</v>
      </c>
      <c r="AC328">
        <v>271.48255030000001</v>
      </c>
      <c r="AD328">
        <v>243.32692249999999</v>
      </c>
      <c r="AE328">
        <v>153.44147699999999</v>
      </c>
      <c r="AF328">
        <v>114.6494867</v>
      </c>
      <c r="AG328">
        <v>398.37911659999997</v>
      </c>
      <c r="AH328">
        <v>150.4880885</v>
      </c>
      <c r="AI328">
        <v>459.84311150000002</v>
      </c>
      <c r="AJ328">
        <v>226.39637310000001</v>
      </c>
      <c r="AK328">
        <v>38.626945560000003</v>
      </c>
      <c r="AL328">
        <v>325.7089014</v>
      </c>
      <c r="AM328">
        <v>381.70483009999998</v>
      </c>
      <c r="AN328">
        <v>75.498266009999995</v>
      </c>
      <c r="AO328">
        <v>110.5273521</v>
      </c>
      <c r="AP328">
        <v>190.95516119999999</v>
      </c>
      <c r="AQ328">
        <v>178.6099169</v>
      </c>
      <c r="AR328">
        <v>231.69734310000001</v>
      </c>
      <c r="AT328" s="1"/>
      <c r="AU328" s="1">
        <v>44302</v>
      </c>
      <c r="AV328" s="2">
        <v>134.16000399999999</v>
      </c>
      <c r="AW328" s="2">
        <v>260.73998999999998</v>
      </c>
      <c r="AX328" s="2">
        <v>169.97200000000001</v>
      </c>
      <c r="AY328" s="2">
        <v>114.137497</v>
      </c>
      <c r="AZ328" s="2">
        <v>272.10998499999999</v>
      </c>
      <c r="BA328" s="2">
        <v>246.59333799999999</v>
      </c>
      <c r="BB328" s="2">
        <v>159.125</v>
      </c>
      <c r="BC328" s="2">
        <v>114.88800000000001</v>
      </c>
      <c r="BD328" s="2">
        <v>391.01001000000002</v>
      </c>
      <c r="BE328" s="2">
        <v>153.300003</v>
      </c>
      <c r="BF328" s="2">
        <v>478.790009</v>
      </c>
      <c r="BG328" s="2">
        <v>226.41000399999999</v>
      </c>
      <c r="BH328" s="2">
        <v>39.150002000000001</v>
      </c>
      <c r="BI328" s="2">
        <v>328.07998700000002</v>
      </c>
      <c r="BJ328" s="2">
        <v>386.17001299999998</v>
      </c>
      <c r="BK328" s="2">
        <v>73.921752999999995</v>
      </c>
      <c r="BL328" s="2">
        <v>107.910004</v>
      </c>
      <c r="BM328" s="2">
        <v>189.25</v>
      </c>
      <c r="BN328" s="2">
        <v>179.71000699999999</v>
      </c>
      <c r="BO328" s="2">
        <v>233.36000100000001</v>
      </c>
    </row>
    <row r="329" spans="1:67" x14ac:dyDescent="0.35">
      <c r="A329" s="1">
        <v>44308</v>
      </c>
      <c r="B329" s="2">
        <v>131.58304851791701</v>
      </c>
      <c r="C329" s="2">
        <v>257.80359866571803</v>
      </c>
      <c r="D329" s="2">
        <v>165.80023794006701</v>
      </c>
      <c r="E329" s="2">
        <v>112.548137119034</v>
      </c>
      <c r="F329" s="2">
        <v>270.22433896155798</v>
      </c>
      <c r="G329" s="2">
        <v>240.17162247230999</v>
      </c>
      <c r="H329" s="2">
        <v>148.454642099898</v>
      </c>
      <c r="I329" s="2">
        <v>113.038114845745</v>
      </c>
      <c r="J329" s="2">
        <v>395.06777204296498</v>
      </c>
      <c r="K329" s="2">
        <v>147.89987182882001</v>
      </c>
      <c r="L329" s="2">
        <v>456.27111147120399</v>
      </c>
      <c r="M329" s="2">
        <v>227.774670400747</v>
      </c>
      <c r="N329" s="2">
        <v>38.544430857364397</v>
      </c>
      <c r="O329" s="2">
        <v>321.573715984334</v>
      </c>
      <c r="P329" s="2">
        <v>383.71273879037602</v>
      </c>
      <c r="Q329" s="2">
        <v>74.483853519560796</v>
      </c>
      <c r="R329" s="2">
        <v>110.134943874463</v>
      </c>
      <c r="S329" s="2">
        <v>187.21098782148201</v>
      </c>
      <c r="T329" s="2">
        <v>177.40570689751999</v>
      </c>
      <c r="U329" s="2">
        <v>229.89187219216601</v>
      </c>
      <c r="X329" s="3">
        <v>44308</v>
      </c>
      <c r="Y329">
        <v>132.38060659999999</v>
      </c>
      <c r="Z329">
        <v>257.26464110000001</v>
      </c>
      <c r="AA329">
        <v>165.96472969999999</v>
      </c>
      <c r="AB329">
        <v>112.6551659</v>
      </c>
      <c r="AC329">
        <v>269.81372699999997</v>
      </c>
      <c r="AD329">
        <v>245.59784529999999</v>
      </c>
      <c r="AE329">
        <v>149.15101200000001</v>
      </c>
      <c r="AF329">
        <v>113.4129373</v>
      </c>
      <c r="AG329">
        <v>396.96905470000002</v>
      </c>
      <c r="AH329">
        <v>147.70490799999999</v>
      </c>
      <c r="AI329">
        <v>456.54156749999999</v>
      </c>
      <c r="AJ329">
        <v>227.54622699999999</v>
      </c>
      <c r="AK329">
        <v>38.400319459999999</v>
      </c>
      <c r="AL329">
        <v>322.54963770000001</v>
      </c>
      <c r="AM329">
        <v>383.36603960000002</v>
      </c>
      <c r="AN329">
        <v>74.605275969999994</v>
      </c>
      <c r="AO329">
        <v>109.96832740000001</v>
      </c>
      <c r="AP329">
        <v>187.42009609999999</v>
      </c>
      <c r="AQ329">
        <v>177.53534819999999</v>
      </c>
      <c r="AR329">
        <v>229.6371551</v>
      </c>
      <c r="AT329" s="1"/>
      <c r="AU329" s="1">
        <v>44305</v>
      </c>
      <c r="AV329" s="2">
        <v>134.83999600000001</v>
      </c>
      <c r="AW329" s="2">
        <v>258.73998999999998</v>
      </c>
      <c r="AX329" s="2">
        <v>168.600494</v>
      </c>
      <c r="AY329" s="2">
        <v>114.487999</v>
      </c>
      <c r="AZ329" s="2">
        <v>270.27999899999998</v>
      </c>
      <c r="BA329" s="2">
        <v>238.21000699999999</v>
      </c>
      <c r="BB329" s="2">
        <v>153.617493</v>
      </c>
      <c r="BC329" s="2">
        <v>115.120003</v>
      </c>
      <c r="BD329" s="2">
        <v>389.83999599999999</v>
      </c>
      <c r="BE329" s="2">
        <v>152.64999399999999</v>
      </c>
      <c r="BF329" s="2">
        <v>462</v>
      </c>
      <c r="BG329" s="2">
        <v>225.78999300000001</v>
      </c>
      <c r="BH329" s="2">
        <v>39.169998</v>
      </c>
      <c r="BI329" s="2">
        <v>326.85000600000001</v>
      </c>
      <c r="BJ329" s="2">
        <v>382.16000400000001</v>
      </c>
      <c r="BK329" s="2">
        <v>74.103049999999996</v>
      </c>
      <c r="BL329" s="2">
        <v>108.610001</v>
      </c>
      <c r="BM329" s="2">
        <v>189.63999899999999</v>
      </c>
      <c r="BN329" s="2">
        <v>178.05999800000001</v>
      </c>
      <c r="BO329" s="2">
        <v>232.38999899999999</v>
      </c>
    </row>
    <row r="330" spans="1:67" x14ac:dyDescent="0.35">
      <c r="A330" s="1">
        <v>44309</v>
      </c>
      <c r="B330" s="2">
        <v>134.79261611035901</v>
      </c>
      <c r="C330" s="2">
        <v>260.824184908284</v>
      </c>
      <c r="D330" s="2">
        <v>167.17765754282499</v>
      </c>
      <c r="E330" s="2">
        <v>115.222118626594</v>
      </c>
      <c r="F330" s="2">
        <v>271.99216747993501</v>
      </c>
      <c r="G330" s="2">
        <v>243.94603059264699</v>
      </c>
      <c r="H330" s="2">
        <v>153.235181071818</v>
      </c>
      <c r="I330" s="2">
        <v>115.835793946273</v>
      </c>
      <c r="J330" s="2">
        <v>399.37162236583202</v>
      </c>
      <c r="K330" s="2">
        <v>150.378811668857</v>
      </c>
      <c r="L330" s="2">
        <v>465.760165607565</v>
      </c>
      <c r="M330" s="2">
        <v>229.767945996149</v>
      </c>
      <c r="N330" s="2">
        <v>39.038617597813001</v>
      </c>
      <c r="O330" s="2">
        <v>322.506132354817</v>
      </c>
      <c r="P330" s="2">
        <v>387.00534660813503</v>
      </c>
      <c r="Q330" s="2">
        <v>74.235362459860994</v>
      </c>
      <c r="R330" s="2">
        <v>111.419538410519</v>
      </c>
      <c r="S330" s="2">
        <v>189.20686196297001</v>
      </c>
      <c r="T330" s="2">
        <v>178.96726151375199</v>
      </c>
      <c r="U330" s="2">
        <v>229.594676165539</v>
      </c>
      <c r="X330" s="3">
        <v>44309</v>
      </c>
      <c r="Y330">
        <v>134.01808829999999</v>
      </c>
      <c r="Z330">
        <v>260.8740244</v>
      </c>
      <c r="AA330">
        <v>166.8639598</v>
      </c>
      <c r="AB330">
        <v>114.7661301</v>
      </c>
      <c r="AC330">
        <v>271.61543339999997</v>
      </c>
      <c r="AD330">
        <v>242.42806189999999</v>
      </c>
      <c r="AE330">
        <v>152.08293900000001</v>
      </c>
      <c r="AF330">
        <v>115.7461492</v>
      </c>
      <c r="AG330">
        <v>399.4124683</v>
      </c>
      <c r="AH330">
        <v>149.97479369999999</v>
      </c>
      <c r="AI330">
        <v>464.38293529999999</v>
      </c>
      <c r="AJ330">
        <v>229.400364</v>
      </c>
      <c r="AK330">
        <v>39.065472300000003</v>
      </c>
      <c r="AL330">
        <v>323.5479742</v>
      </c>
      <c r="AM330">
        <v>386.50498679999998</v>
      </c>
      <c r="AN330">
        <v>74.246774529999996</v>
      </c>
      <c r="AO330">
        <v>111.1473907</v>
      </c>
      <c r="AP330">
        <v>188.64471979999999</v>
      </c>
      <c r="AQ330">
        <v>178.775835</v>
      </c>
      <c r="AR330">
        <v>230.0114007</v>
      </c>
      <c r="AT330" s="1"/>
      <c r="AU330" s="1">
        <v>44306</v>
      </c>
      <c r="AV330" s="2">
        <v>133.11000100000001</v>
      </c>
      <c r="AW330" s="2">
        <v>258.26001000000002</v>
      </c>
      <c r="AX330" s="2">
        <v>166.734497</v>
      </c>
      <c r="AY330" s="2">
        <v>113.95050000000001</v>
      </c>
      <c r="AZ330" s="2">
        <v>267.89001500000001</v>
      </c>
      <c r="BA330" s="2">
        <v>239.66333</v>
      </c>
      <c r="BB330" s="2">
        <v>151.71249399999999</v>
      </c>
      <c r="BC330" s="2">
        <v>114.68150300000001</v>
      </c>
      <c r="BD330" s="2">
        <v>396.52999899999998</v>
      </c>
      <c r="BE330" s="2">
        <v>149.270004</v>
      </c>
      <c r="BF330" s="2">
        <v>457.26001000000002</v>
      </c>
      <c r="BG330" s="2">
        <v>223.279999</v>
      </c>
      <c r="BH330" s="2">
        <v>38.080002</v>
      </c>
      <c r="BI330" s="2">
        <v>323.959991</v>
      </c>
      <c r="BJ330" s="2">
        <v>376.63000499999998</v>
      </c>
      <c r="BK330" s="2">
        <v>74.971374999999995</v>
      </c>
      <c r="BL330" s="2">
        <v>109.029999</v>
      </c>
      <c r="BM330" s="2">
        <v>190.61000100000001</v>
      </c>
      <c r="BN330" s="2">
        <v>179.69000199999999</v>
      </c>
      <c r="BO330" s="2">
        <v>227.63000500000001</v>
      </c>
    </row>
    <row r="331" spans="1:67" x14ac:dyDescent="0.35">
      <c r="A331" s="1">
        <v>44312</v>
      </c>
      <c r="B331" s="2">
        <v>134.264195773095</v>
      </c>
      <c r="C331" s="2">
        <v>262.51461932183798</v>
      </c>
      <c r="D331" s="2">
        <v>170.60022488873699</v>
      </c>
      <c r="E331" s="2">
        <v>115.435708198855</v>
      </c>
      <c r="F331" s="2">
        <v>271.65233726229701</v>
      </c>
      <c r="G331" s="2">
        <v>246.47316099789299</v>
      </c>
      <c r="H331" s="2">
        <v>154.91803687093</v>
      </c>
      <c r="I331" s="2">
        <v>115.95756821812201</v>
      </c>
      <c r="J331" s="2">
        <v>395.80131218985298</v>
      </c>
      <c r="K331" s="2">
        <v>150.539267576459</v>
      </c>
      <c r="L331" s="2">
        <v>473.11657398967998</v>
      </c>
      <c r="M331" s="2">
        <v>230.49013710427201</v>
      </c>
      <c r="N331" s="2">
        <v>39.457489183375102</v>
      </c>
      <c r="O331" s="2">
        <v>320.13858757110802</v>
      </c>
      <c r="P331" s="2">
        <v>387.813578965761</v>
      </c>
      <c r="Q331" s="2">
        <v>74.108686673907798</v>
      </c>
      <c r="R331" s="2">
        <v>111.15187249936599</v>
      </c>
      <c r="S331" s="2">
        <v>187.85587113119701</v>
      </c>
      <c r="T331" s="2">
        <v>175.49358991732001</v>
      </c>
      <c r="U331" s="2">
        <v>230.82440465846801</v>
      </c>
      <c r="X331" s="3">
        <v>44312</v>
      </c>
      <c r="Y331">
        <v>134.703114</v>
      </c>
      <c r="Z331">
        <v>261.73756889999999</v>
      </c>
      <c r="AA331">
        <v>169.8803188</v>
      </c>
      <c r="AB331">
        <v>115.5187469</v>
      </c>
      <c r="AC331">
        <v>271.09489960000002</v>
      </c>
      <c r="AD331">
        <v>245.45402849999999</v>
      </c>
      <c r="AE331">
        <v>154.57975780000001</v>
      </c>
      <c r="AF331">
        <v>116.3533722</v>
      </c>
      <c r="AG331">
        <v>396.5529353</v>
      </c>
      <c r="AH331">
        <v>150.59829869999999</v>
      </c>
      <c r="AI331">
        <v>470.95710480000002</v>
      </c>
      <c r="AJ331">
        <v>230.40410929999999</v>
      </c>
      <c r="AK331">
        <v>39.38427875</v>
      </c>
      <c r="AL331">
        <v>320.92204020000003</v>
      </c>
      <c r="AM331">
        <v>387.46032170000001</v>
      </c>
      <c r="AN331">
        <v>74.01526278</v>
      </c>
      <c r="AO331">
        <v>111.36503879999999</v>
      </c>
      <c r="AP331">
        <v>187.36935700000001</v>
      </c>
      <c r="AQ331">
        <v>176.07187780000001</v>
      </c>
      <c r="AR331">
        <v>230.63559430000001</v>
      </c>
      <c r="AT331" s="1"/>
      <c r="AU331" s="1">
        <v>44307</v>
      </c>
      <c r="AV331" s="2">
        <v>133.5</v>
      </c>
      <c r="AW331" s="2">
        <v>260.57998700000002</v>
      </c>
      <c r="AX331" s="2">
        <v>168.100998</v>
      </c>
      <c r="AY331" s="2">
        <v>113.917503</v>
      </c>
      <c r="AZ331" s="2">
        <v>272.209991</v>
      </c>
      <c r="BA331" s="2">
        <v>248.03999300000001</v>
      </c>
      <c r="BB331" s="2">
        <v>153.604996</v>
      </c>
      <c r="BC331" s="2">
        <v>114.664497</v>
      </c>
      <c r="BD331" s="2">
        <v>398.80999800000001</v>
      </c>
      <c r="BE331" s="2">
        <v>150.53999300000001</v>
      </c>
      <c r="BF331" s="2">
        <v>459.790009</v>
      </c>
      <c r="BG331" s="2">
        <v>227.449997</v>
      </c>
      <c r="BH331" s="2">
        <v>38.720001000000003</v>
      </c>
      <c r="BI331" s="2">
        <v>325.95001200000002</v>
      </c>
      <c r="BJ331" s="2">
        <v>383.10000600000001</v>
      </c>
      <c r="BK331" s="2">
        <v>75.601142999999993</v>
      </c>
      <c r="BL331" s="2">
        <v>110.800003</v>
      </c>
      <c r="BM331" s="2">
        <v>190.949997</v>
      </c>
      <c r="BN331" s="2">
        <v>178.570007</v>
      </c>
      <c r="BO331" s="2">
        <v>232.46000699999999</v>
      </c>
    </row>
    <row r="332" spans="1:67" x14ac:dyDescent="0.35">
      <c r="A332" s="1">
        <v>44313</v>
      </c>
      <c r="B332" s="2">
        <v>134.68767948662401</v>
      </c>
      <c r="C332" s="2">
        <v>262.84560838466899</v>
      </c>
      <c r="D332" s="2">
        <v>170.992192184347</v>
      </c>
      <c r="E332" s="2">
        <v>114.80337552746801</v>
      </c>
      <c r="F332" s="2">
        <v>273.21725537249398</v>
      </c>
      <c r="G332" s="2">
        <v>235.376107583617</v>
      </c>
      <c r="H332" s="2">
        <v>154.43407818979401</v>
      </c>
      <c r="I332" s="2">
        <v>115.592457468242</v>
      </c>
      <c r="J332" s="2">
        <v>393.07080852916499</v>
      </c>
      <c r="K332" s="2">
        <v>151.892568659765</v>
      </c>
      <c r="L332" s="2">
        <v>467.37341312108703</v>
      </c>
      <c r="M332" s="2">
        <v>230.164220138373</v>
      </c>
      <c r="N332" s="2">
        <v>39.885110848462197</v>
      </c>
      <c r="O332" s="2">
        <v>319.75196679634598</v>
      </c>
      <c r="P332" s="2">
        <v>389.27110571205202</v>
      </c>
      <c r="Q332" s="2">
        <v>73.757679055768094</v>
      </c>
      <c r="R332" s="2">
        <v>111.772311924262</v>
      </c>
      <c r="S332" s="2">
        <v>182.99999780827201</v>
      </c>
      <c r="T332" s="2">
        <v>192.955130571045</v>
      </c>
      <c r="U332" s="2">
        <v>230.68604766553599</v>
      </c>
      <c r="X332" s="3">
        <v>44313</v>
      </c>
      <c r="Y332">
        <v>134.48243830000001</v>
      </c>
      <c r="Z332">
        <v>262.15715290000003</v>
      </c>
      <c r="AA332">
        <v>170.83344679999999</v>
      </c>
      <c r="AB332">
        <v>114.56598529999999</v>
      </c>
      <c r="AC332">
        <v>273.22279049999997</v>
      </c>
      <c r="AD332">
        <v>243.60119169999999</v>
      </c>
      <c r="AE332">
        <v>153.79141910000001</v>
      </c>
      <c r="AF332">
        <v>115.37977890000001</v>
      </c>
      <c r="AG332">
        <v>394.73469069999999</v>
      </c>
      <c r="AH332">
        <v>151.2918334</v>
      </c>
      <c r="AI332">
        <v>468.01574249999999</v>
      </c>
      <c r="AJ332">
        <v>229.8203383</v>
      </c>
      <c r="AK332">
        <v>39.81527243</v>
      </c>
      <c r="AL332">
        <v>320.73918300000003</v>
      </c>
      <c r="AM332">
        <v>388.81104060000001</v>
      </c>
      <c r="AN332">
        <v>73.754941529999996</v>
      </c>
      <c r="AO332">
        <v>111.429278</v>
      </c>
      <c r="AP332">
        <v>182.7689025</v>
      </c>
      <c r="AQ332">
        <v>183.6221214</v>
      </c>
      <c r="AR332">
        <v>230.34933179999999</v>
      </c>
      <c r="AT332" s="1"/>
      <c r="AU332" s="1">
        <v>44308</v>
      </c>
      <c r="AV332" s="2">
        <v>131.94000199999999</v>
      </c>
      <c r="AW332" s="2">
        <v>257.17001299999998</v>
      </c>
      <c r="AX332" s="2">
        <v>165.45199600000001</v>
      </c>
      <c r="AY332" s="2">
        <v>112.62599899999999</v>
      </c>
      <c r="AZ332" s="2">
        <v>269.51001000000002</v>
      </c>
      <c r="BA332" s="2">
        <v>239.89666700000001</v>
      </c>
      <c r="BB332" s="2">
        <v>148.50250199999999</v>
      </c>
      <c r="BC332" s="2">
        <v>113.396004</v>
      </c>
      <c r="BD332" s="2">
        <v>396.540009</v>
      </c>
      <c r="BE332" s="2">
        <v>147.36999499999999</v>
      </c>
      <c r="BF332" s="2">
        <v>455.10998499999999</v>
      </c>
      <c r="BG332" s="2">
        <v>227.570007</v>
      </c>
      <c r="BH332" s="2">
        <v>38.360000999999997</v>
      </c>
      <c r="BI332" s="2">
        <v>321.459991</v>
      </c>
      <c r="BJ332" s="2">
        <v>383.35998499999999</v>
      </c>
      <c r="BK332" s="2">
        <v>74.389313000000001</v>
      </c>
      <c r="BL332" s="2">
        <v>110.050003</v>
      </c>
      <c r="BM332" s="2">
        <v>187.050003</v>
      </c>
      <c r="BN332" s="2">
        <v>177.509995</v>
      </c>
      <c r="BO332" s="2">
        <v>228.88999899999999</v>
      </c>
    </row>
    <row r="333" spans="1:67" x14ac:dyDescent="0.35">
      <c r="A333" s="1">
        <v>44314</v>
      </c>
      <c r="B333" s="2">
        <v>133.79025632887999</v>
      </c>
      <c r="C333" s="2">
        <v>255.56306844312601</v>
      </c>
      <c r="D333" s="2">
        <v>172.88667348963801</v>
      </c>
      <c r="E333" s="2">
        <v>117.86534210248399</v>
      </c>
      <c r="F333" s="2">
        <v>272.89775147422199</v>
      </c>
      <c r="G333" s="2">
        <v>231.77136243345899</v>
      </c>
      <c r="H333" s="2">
        <v>153.37726477960501</v>
      </c>
      <c r="I333" s="2">
        <v>118.96276625611</v>
      </c>
      <c r="J333" s="2">
        <v>394.37254756721302</v>
      </c>
      <c r="K333" s="2">
        <v>151.84314014038301</v>
      </c>
      <c r="L333" s="2">
        <v>460.16543059277097</v>
      </c>
      <c r="M333" s="2">
        <v>233.035049043768</v>
      </c>
      <c r="N333" s="2">
        <v>39.8566175002492</v>
      </c>
      <c r="O333" s="2">
        <v>318.99156191048399</v>
      </c>
      <c r="P333" s="2">
        <v>395.27114838405498</v>
      </c>
      <c r="Q333" s="2">
        <v>73.663670726795104</v>
      </c>
      <c r="R333" s="2">
        <v>111.741484306064</v>
      </c>
      <c r="S333" s="2">
        <v>180.66345833742301</v>
      </c>
      <c r="T333" s="2">
        <v>198.68146129643799</v>
      </c>
      <c r="U333" s="2">
        <v>231.98265527578201</v>
      </c>
      <c r="X333" s="3">
        <v>44314</v>
      </c>
      <c r="Y333">
        <v>133.8226665</v>
      </c>
      <c r="Z333">
        <v>257.44496140000001</v>
      </c>
      <c r="AA333">
        <v>172.64582970000001</v>
      </c>
      <c r="AB333">
        <v>117.50293139999999</v>
      </c>
      <c r="AC333">
        <v>273.11937139999998</v>
      </c>
      <c r="AD333">
        <v>232.75529209999999</v>
      </c>
      <c r="AE333">
        <v>152.74564129999999</v>
      </c>
      <c r="AF333">
        <v>118.80678260000001</v>
      </c>
      <c r="AG333">
        <v>394.54373550000003</v>
      </c>
      <c r="AH333">
        <v>152.22377689999999</v>
      </c>
      <c r="AI333">
        <v>461.24339629999997</v>
      </c>
      <c r="AJ333">
        <v>232.5670198</v>
      </c>
      <c r="AK333">
        <v>40.022061790000002</v>
      </c>
      <c r="AL333">
        <v>319.8951343</v>
      </c>
      <c r="AM333">
        <v>394.19988649999999</v>
      </c>
      <c r="AN333">
        <v>73.565522630000004</v>
      </c>
      <c r="AO333">
        <v>111.9357148</v>
      </c>
      <c r="AP333">
        <v>180.7300496</v>
      </c>
      <c r="AQ333">
        <v>197.85989939999999</v>
      </c>
      <c r="AR333">
        <v>232.00209720000001</v>
      </c>
      <c r="AT333" s="1"/>
      <c r="AU333" s="1">
        <v>44309</v>
      </c>
      <c r="AV333" s="2">
        <v>134.320007</v>
      </c>
      <c r="AW333" s="2">
        <v>261.14999399999999</v>
      </c>
      <c r="AX333" s="2">
        <v>167.044006</v>
      </c>
      <c r="AY333" s="2">
        <v>114.996498</v>
      </c>
      <c r="AZ333" s="2">
        <v>271.98001099999999</v>
      </c>
      <c r="BA333" s="2">
        <v>243.133331</v>
      </c>
      <c r="BB333" s="2">
        <v>152.65249600000001</v>
      </c>
      <c r="BC333" s="2">
        <v>115.764999</v>
      </c>
      <c r="BD333" s="2">
        <v>400.30999800000001</v>
      </c>
      <c r="BE333" s="2">
        <v>150.19000199999999</v>
      </c>
      <c r="BF333" s="2">
        <v>466.13000499999998</v>
      </c>
      <c r="BG333" s="2">
        <v>230</v>
      </c>
      <c r="BH333" s="2">
        <v>39.18</v>
      </c>
      <c r="BI333" s="2">
        <v>323.89001500000001</v>
      </c>
      <c r="BJ333" s="2">
        <v>387.05999800000001</v>
      </c>
      <c r="BK333" s="2">
        <v>74.312980999999994</v>
      </c>
      <c r="BL333" s="2">
        <v>111.379997</v>
      </c>
      <c r="BM333" s="2">
        <v>188.720001</v>
      </c>
      <c r="BN333" s="2">
        <v>178.96000699999999</v>
      </c>
      <c r="BO333" s="2">
        <v>230.11000100000001</v>
      </c>
    </row>
    <row r="334" spans="1:67" x14ac:dyDescent="0.35">
      <c r="A334" s="1">
        <v>44315</v>
      </c>
      <c r="B334" s="2">
        <v>133.780232676982</v>
      </c>
      <c r="C334" s="2">
        <v>253.495310152743</v>
      </c>
      <c r="D334" s="2">
        <v>173.65845144085799</v>
      </c>
      <c r="E334" s="2">
        <v>119.68758979427901</v>
      </c>
      <c r="F334" s="2">
        <v>277.93821249988599</v>
      </c>
      <c r="G334" s="2">
        <v>225.84528321214299</v>
      </c>
      <c r="H334" s="2">
        <v>153.70762716094001</v>
      </c>
      <c r="I334" s="2">
        <v>121.475483326024</v>
      </c>
      <c r="J334" s="2">
        <v>400.839560517672</v>
      </c>
      <c r="K334" s="2">
        <v>155.40356234522201</v>
      </c>
      <c r="L334" s="2">
        <v>466.21735230600899</v>
      </c>
      <c r="M334" s="2">
        <v>236.51452273440199</v>
      </c>
      <c r="N334" s="2">
        <v>41.149473696055203</v>
      </c>
      <c r="O334" s="2">
        <v>325.06841369473801</v>
      </c>
      <c r="P334" s="2">
        <v>390.12568217782001</v>
      </c>
      <c r="Q334" s="2">
        <v>70.617620306644199</v>
      </c>
      <c r="R334" s="2">
        <v>110.802273438113</v>
      </c>
      <c r="S334" s="2">
        <v>181.96372271156</v>
      </c>
      <c r="T334" s="2">
        <v>203.945138222427</v>
      </c>
      <c r="U334" s="2">
        <v>228.21771282630601</v>
      </c>
      <c r="X334" s="3">
        <v>44315</v>
      </c>
      <c r="Y334">
        <v>133.48805110000001</v>
      </c>
      <c r="Z334">
        <v>252.4828497</v>
      </c>
      <c r="AA334">
        <v>173.48304340000001</v>
      </c>
      <c r="AB334">
        <v>119.4816448</v>
      </c>
      <c r="AC334">
        <v>276.81161850000001</v>
      </c>
      <c r="AD334">
        <v>229.0781088</v>
      </c>
      <c r="AE334">
        <v>153.3510967</v>
      </c>
      <c r="AF334">
        <v>121.4757137</v>
      </c>
      <c r="AG334">
        <v>400.05045660000002</v>
      </c>
      <c r="AH334">
        <v>154.93666210000001</v>
      </c>
      <c r="AI334">
        <v>465.09823089999998</v>
      </c>
      <c r="AJ334">
        <v>236.01107160000001</v>
      </c>
      <c r="AK334">
        <v>40.949181609999997</v>
      </c>
      <c r="AL334">
        <v>324.51203889999999</v>
      </c>
      <c r="AM334">
        <v>390.34344149999998</v>
      </c>
      <c r="AN334">
        <v>70.916323939999998</v>
      </c>
      <c r="AO334">
        <v>110.7978952</v>
      </c>
      <c r="AP334">
        <v>182.12409969999999</v>
      </c>
      <c r="AQ334">
        <v>202.96492570000001</v>
      </c>
      <c r="AR334">
        <v>228.442275</v>
      </c>
      <c r="AT334" s="1"/>
      <c r="AU334" s="1">
        <v>44312</v>
      </c>
      <c r="AV334" s="2">
        <v>134.720001</v>
      </c>
      <c r="AW334" s="2">
        <v>261.54998799999998</v>
      </c>
      <c r="AX334" s="2">
        <v>170.449997</v>
      </c>
      <c r="AY334" s="2">
        <v>115.496498</v>
      </c>
      <c r="AZ334" s="2">
        <v>270.85998499999999</v>
      </c>
      <c r="BA334" s="2">
        <v>246.066666</v>
      </c>
      <c r="BB334" s="2">
        <v>154.779999</v>
      </c>
      <c r="BC334" s="2">
        <v>116.33699799999999</v>
      </c>
      <c r="BD334" s="2">
        <v>395.85998499999999</v>
      </c>
      <c r="BE334" s="2">
        <v>150.55999800000001</v>
      </c>
      <c r="BF334" s="2">
        <v>471.85000600000001</v>
      </c>
      <c r="BG334" s="2">
        <v>230.33999600000001</v>
      </c>
      <c r="BH334" s="2">
        <v>39.409999999999997</v>
      </c>
      <c r="BI334" s="2">
        <v>319.98998999999998</v>
      </c>
      <c r="BJ334" s="2">
        <v>387.47000100000002</v>
      </c>
      <c r="BK334" s="2">
        <v>73.979011999999997</v>
      </c>
      <c r="BL334" s="2">
        <v>111.389999</v>
      </c>
      <c r="BM334" s="2">
        <v>187.220001</v>
      </c>
      <c r="BN334" s="2">
        <v>175.80999800000001</v>
      </c>
      <c r="BO334" s="2">
        <v>230.55999800000001</v>
      </c>
    </row>
    <row r="335" spans="1:67" x14ac:dyDescent="0.35">
      <c r="A335" s="1">
        <v>44316</v>
      </c>
      <c r="B335" s="2">
        <v>131.587375461302</v>
      </c>
      <c r="C335" s="2">
        <v>252.675635459343</v>
      </c>
      <c r="D335" s="2">
        <v>173.52153179783801</v>
      </c>
      <c r="E335" s="2">
        <v>117.70648443707699</v>
      </c>
      <c r="F335" s="2">
        <v>275.09175840909398</v>
      </c>
      <c r="G335" s="2">
        <v>237.11614156517399</v>
      </c>
      <c r="H335" s="2">
        <v>150.158124531688</v>
      </c>
      <c r="I335" s="2">
        <v>120.33426049633999</v>
      </c>
      <c r="J335" s="2">
        <v>399.141860429806</v>
      </c>
      <c r="K335" s="2">
        <v>153.919543074823</v>
      </c>
      <c r="L335" s="2">
        <v>457.83493216437</v>
      </c>
      <c r="M335" s="2">
        <v>234.324493743</v>
      </c>
      <c r="N335" s="2">
        <v>40.537673162710298</v>
      </c>
      <c r="O335" s="2">
        <v>322.875654094666</v>
      </c>
      <c r="P335" s="2">
        <v>383.24203970260299</v>
      </c>
      <c r="Q335" s="2">
        <v>71.020343268314804</v>
      </c>
      <c r="R335" s="2">
        <v>111.462561396051</v>
      </c>
      <c r="S335" s="2">
        <v>182.64717845422999</v>
      </c>
      <c r="T335" s="2">
        <v>203.070756960284</v>
      </c>
      <c r="U335" s="2">
        <v>227.289827160312</v>
      </c>
      <c r="X335" s="3">
        <v>44316</v>
      </c>
      <c r="Y335">
        <v>132.0267896</v>
      </c>
      <c r="Z335">
        <v>252.10141899999999</v>
      </c>
      <c r="AA335">
        <v>173.33973940000001</v>
      </c>
      <c r="AB335">
        <v>117.78884619999999</v>
      </c>
      <c r="AC335">
        <v>275.25095640000001</v>
      </c>
      <c r="AD335">
        <v>229.4028395</v>
      </c>
      <c r="AE335">
        <v>150.2655039</v>
      </c>
      <c r="AF335">
        <v>120.5295505</v>
      </c>
      <c r="AG335">
        <v>399.34471239999999</v>
      </c>
      <c r="AH335">
        <v>154.0033104</v>
      </c>
      <c r="AI335">
        <v>458.78011140000001</v>
      </c>
      <c r="AJ335">
        <v>233.6861687</v>
      </c>
      <c r="AK335">
        <v>40.585740459999997</v>
      </c>
      <c r="AL335">
        <v>323.98428389999998</v>
      </c>
      <c r="AM335">
        <v>383.52032159999999</v>
      </c>
      <c r="AN335">
        <v>70.970848250000003</v>
      </c>
      <c r="AO335">
        <v>111.48182989999999</v>
      </c>
      <c r="AP335">
        <v>182.7642146</v>
      </c>
      <c r="AQ335">
        <v>203.8697689</v>
      </c>
      <c r="AR335">
        <v>228.1493088</v>
      </c>
      <c r="AT335" s="1"/>
      <c r="AU335" s="1">
        <v>44313</v>
      </c>
      <c r="AV335" s="2">
        <v>134.38999899999999</v>
      </c>
      <c r="AW335" s="2">
        <v>261.97000100000002</v>
      </c>
      <c r="AX335" s="2">
        <v>170.87150600000001</v>
      </c>
      <c r="AY335" s="2">
        <v>114.549004</v>
      </c>
      <c r="AZ335" s="2">
        <v>273.64999399999999</v>
      </c>
      <c r="BA335" s="2">
        <v>234.91333</v>
      </c>
      <c r="BB335" s="2">
        <v>153.81750500000001</v>
      </c>
      <c r="BC335" s="2">
        <v>115.356003</v>
      </c>
      <c r="BD335" s="2">
        <v>394.5</v>
      </c>
      <c r="BE335" s="2">
        <v>151.25</v>
      </c>
      <c r="BF335" s="2">
        <v>466.35000600000001</v>
      </c>
      <c r="BG335" s="2">
        <v>229.91000399999999</v>
      </c>
      <c r="BH335" s="2">
        <v>39.880001</v>
      </c>
      <c r="BI335" s="2">
        <v>320.58999599999999</v>
      </c>
      <c r="BJ335" s="2">
        <v>389.07000699999998</v>
      </c>
      <c r="BK335" s="2">
        <v>73.816794999999999</v>
      </c>
      <c r="BL335" s="2">
        <v>111.44000200000001</v>
      </c>
      <c r="BM335" s="2">
        <v>182.21000699999999</v>
      </c>
      <c r="BN335" s="2">
        <v>194.13000500000001</v>
      </c>
      <c r="BO335" s="2">
        <v>230.33999600000001</v>
      </c>
    </row>
    <row r="336" spans="1:67" x14ac:dyDescent="0.35">
      <c r="A336" s="1">
        <v>44319</v>
      </c>
      <c r="B336" s="2">
        <v>132.98312094616699</v>
      </c>
      <c r="C336" s="2">
        <v>253.16131449375399</v>
      </c>
      <c r="D336" s="2">
        <v>169.60477177076899</v>
      </c>
      <c r="E336" s="2">
        <v>117.47776426908401</v>
      </c>
      <c r="F336" s="2">
        <v>279.23908523220001</v>
      </c>
      <c r="G336" s="2">
        <v>228.31547626211201</v>
      </c>
      <c r="H336" s="2">
        <v>148.97913378885499</v>
      </c>
      <c r="I336" s="2">
        <v>119.79991930497999</v>
      </c>
      <c r="J336" s="2">
        <v>404.97017055191702</v>
      </c>
      <c r="K336" s="2">
        <v>153.71019582368399</v>
      </c>
      <c r="L336" s="2">
        <v>451.35790560147899</v>
      </c>
      <c r="M336" s="2">
        <v>232.9219488029</v>
      </c>
      <c r="N336" s="2">
        <v>40.615336618223303</v>
      </c>
      <c r="O336" s="2">
        <v>329.91200318610498</v>
      </c>
      <c r="P336" s="2">
        <v>380.08458554009599</v>
      </c>
      <c r="Q336" s="2">
        <v>72.580932374048004</v>
      </c>
      <c r="R336" s="2">
        <v>114.470006682185</v>
      </c>
      <c r="S336" s="2">
        <v>185.646746008245</v>
      </c>
      <c r="T336" s="2">
        <v>211.08669964292</v>
      </c>
      <c r="U336" s="2">
        <v>229.05034731322499</v>
      </c>
      <c r="X336" s="3">
        <v>44319</v>
      </c>
      <c r="Y336">
        <v>132.3976376</v>
      </c>
      <c r="Z336">
        <v>251.78067060000001</v>
      </c>
      <c r="AA336">
        <v>170.25469459999999</v>
      </c>
      <c r="AB336">
        <v>117.1303781</v>
      </c>
      <c r="AC336">
        <v>278.46950989999999</v>
      </c>
      <c r="AD336">
        <v>234.03738809999999</v>
      </c>
      <c r="AE336">
        <v>148.40556309999999</v>
      </c>
      <c r="AF336">
        <v>119.77624489999999</v>
      </c>
      <c r="AG336">
        <v>404.3772146</v>
      </c>
      <c r="AH336">
        <v>153.3435188</v>
      </c>
      <c r="AI336">
        <v>451.95170200000001</v>
      </c>
      <c r="AJ336">
        <v>232.60646109999999</v>
      </c>
      <c r="AK336">
        <v>40.564695329999999</v>
      </c>
      <c r="AL336">
        <v>329.36012640000001</v>
      </c>
      <c r="AM336">
        <v>380.00371510000002</v>
      </c>
      <c r="AN336">
        <v>72.216217889999996</v>
      </c>
      <c r="AO336">
        <v>114.070632</v>
      </c>
      <c r="AP336">
        <v>185.77432210000001</v>
      </c>
      <c r="AQ336">
        <v>210.05217500000001</v>
      </c>
      <c r="AR336">
        <v>228.21853820000001</v>
      </c>
      <c r="AT336" s="1"/>
      <c r="AU336" s="1">
        <v>44314</v>
      </c>
      <c r="AV336" s="2">
        <v>133.58000200000001</v>
      </c>
      <c r="AW336" s="2">
        <v>254.55999800000001</v>
      </c>
      <c r="AX336" s="2">
        <v>172.925003</v>
      </c>
      <c r="AY336" s="2">
        <v>117.952003</v>
      </c>
      <c r="AZ336" s="2">
        <v>272.95001200000002</v>
      </c>
      <c r="BA336" s="2">
        <v>231.46665999999999</v>
      </c>
      <c r="BB336" s="2">
        <v>152.76750200000001</v>
      </c>
      <c r="BC336" s="2">
        <v>118.995499</v>
      </c>
      <c r="BD336" s="2">
        <v>394.58999599999999</v>
      </c>
      <c r="BE336" s="2">
        <v>152.229996</v>
      </c>
      <c r="BF336" s="2">
        <v>459.20001200000002</v>
      </c>
      <c r="BG336" s="2">
        <v>233.449997</v>
      </c>
      <c r="BH336" s="2">
        <v>40.029998999999997</v>
      </c>
      <c r="BI336" s="2">
        <v>319.709991</v>
      </c>
      <c r="BJ336" s="2">
        <v>395.64999399999999</v>
      </c>
      <c r="BK336" s="2">
        <v>73.559157999999996</v>
      </c>
      <c r="BL336" s="2">
        <v>111.93</v>
      </c>
      <c r="BM336" s="2">
        <v>180.550003</v>
      </c>
      <c r="BN336" s="2">
        <v>198.36999499999999</v>
      </c>
      <c r="BO336" s="2">
        <v>232.300003</v>
      </c>
    </row>
    <row r="337" spans="1:67" x14ac:dyDescent="0.35">
      <c r="A337" s="1">
        <v>44320</v>
      </c>
      <c r="B337" s="2">
        <v>127.95980174335899</v>
      </c>
      <c r="C337" s="2">
        <v>248.53167157355</v>
      </c>
      <c r="D337" s="2">
        <v>165.94995934839</v>
      </c>
      <c r="E337" s="2">
        <v>115.34660991051901</v>
      </c>
      <c r="F337" s="2">
        <v>279.79156726657999</v>
      </c>
      <c r="G337" s="2">
        <v>224.91732752102399</v>
      </c>
      <c r="H337" s="2">
        <v>144.112204782021</v>
      </c>
      <c r="I337" s="2">
        <v>117.515422239175</v>
      </c>
      <c r="J337" s="2">
        <v>410.98964457126903</v>
      </c>
      <c r="K337" s="2">
        <v>154.922883364905</v>
      </c>
      <c r="L337" s="2">
        <v>445.32903150795403</v>
      </c>
      <c r="M337" s="2">
        <v>232.31186841598901</v>
      </c>
      <c r="N337" s="2">
        <v>40.925925199340199</v>
      </c>
      <c r="O337" s="2">
        <v>331.63391148121701</v>
      </c>
      <c r="P337" s="2">
        <v>376.68164304571599</v>
      </c>
      <c r="Q337" s="2">
        <v>72.561006510647999</v>
      </c>
      <c r="R337" s="2">
        <v>113.79958172326501</v>
      </c>
      <c r="S337" s="2">
        <v>188.361289423458</v>
      </c>
      <c r="T337" s="2">
        <v>214.36133252375001</v>
      </c>
      <c r="U337" s="2">
        <v>233.602369931966</v>
      </c>
      <c r="X337" s="3">
        <v>44320</v>
      </c>
      <c r="Y337">
        <v>129.51425850000001</v>
      </c>
      <c r="Z337">
        <v>248.1473823</v>
      </c>
      <c r="AA337">
        <v>166.41662769999999</v>
      </c>
      <c r="AB337">
        <v>115.4251952</v>
      </c>
      <c r="AC337">
        <v>280.29912439999998</v>
      </c>
      <c r="AD337">
        <v>226.0817251</v>
      </c>
      <c r="AE337">
        <v>144.07587140000001</v>
      </c>
      <c r="AF337">
        <v>117.806524</v>
      </c>
      <c r="AG337">
        <v>410.13644440000002</v>
      </c>
      <c r="AH337">
        <v>155.37359660000001</v>
      </c>
      <c r="AI337">
        <v>446.23261129999997</v>
      </c>
      <c r="AJ337">
        <v>231.96373740000001</v>
      </c>
      <c r="AK337">
        <v>40.942069920000002</v>
      </c>
      <c r="AL337">
        <v>332.41059819999998</v>
      </c>
      <c r="AM337">
        <v>376.62616650000001</v>
      </c>
      <c r="AN337">
        <v>72.467473979999994</v>
      </c>
      <c r="AO337">
        <v>113.8198701</v>
      </c>
      <c r="AP337">
        <v>188.13268009999999</v>
      </c>
      <c r="AQ337">
        <v>214.0214929</v>
      </c>
      <c r="AR337">
        <v>232.62627699999999</v>
      </c>
      <c r="AT337" s="1"/>
      <c r="AU337" s="1">
        <v>44315</v>
      </c>
      <c r="AV337" s="2">
        <v>133.479996</v>
      </c>
      <c r="AW337" s="2">
        <v>252.509995</v>
      </c>
      <c r="AX337" s="2">
        <v>173.565506</v>
      </c>
      <c r="AY337" s="2">
        <v>119.63800000000001</v>
      </c>
      <c r="AZ337" s="2">
        <v>277.60000600000001</v>
      </c>
      <c r="BA337" s="2">
        <v>225.66667200000001</v>
      </c>
      <c r="BB337" s="2">
        <v>153.24749800000001</v>
      </c>
      <c r="BC337" s="2">
        <v>121.494499</v>
      </c>
      <c r="BD337" s="2">
        <v>401.54998799999998</v>
      </c>
      <c r="BE337" s="2">
        <v>155.19000199999999</v>
      </c>
      <c r="BF337" s="2">
        <v>466.290009</v>
      </c>
      <c r="BG337" s="2">
        <v>236.86000100000001</v>
      </c>
      <c r="BH337" s="2">
        <v>41.110000999999997</v>
      </c>
      <c r="BI337" s="2">
        <v>325.33999599999999</v>
      </c>
      <c r="BJ337" s="2">
        <v>388.95001200000002</v>
      </c>
      <c r="BK337" s="2">
        <v>70.305344000000005</v>
      </c>
      <c r="BL337" s="2">
        <v>110.889999</v>
      </c>
      <c r="BM337" s="2">
        <v>182.199997</v>
      </c>
      <c r="BN337" s="2">
        <v>203.720001</v>
      </c>
      <c r="BO337" s="2">
        <v>227.470001</v>
      </c>
    </row>
    <row r="338" spans="1:67" x14ac:dyDescent="0.35">
      <c r="A338" s="1">
        <v>44322</v>
      </c>
      <c r="B338" s="2">
        <v>129.887828111255</v>
      </c>
      <c r="C338" s="2">
        <v>250.24257855942599</v>
      </c>
      <c r="D338" s="2">
        <v>165.70037159287401</v>
      </c>
      <c r="E338" s="2">
        <v>116.72241296781399</v>
      </c>
      <c r="F338" s="2">
        <v>289.24301507691803</v>
      </c>
      <c r="G338" s="2">
        <v>221.15737296113099</v>
      </c>
      <c r="H338" s="2">
        <v>145.07834869574299</v>
      </c>
      <c r="I338" s="2">
        <v>118.685494984733</v>
      </c>
      <c r="J338" s="2">
        <v>415.26771925721403</v>
      </c>
      <c r="K338" s="2">
        <v>160.86110929276501</v>
      </c>
      <c r="L338" s="2">
        <v>449.38954145696198</v>
      </c>
      <c r="M338" s="2">
        <v>231.62202726880699</v>
      </c>
      <c r="N338" s="2">
        <v>42.1358871942017</v>
      </c>
      <c r="O338" s="2">
        <v>337.708887088555</v>
      </c>
      <c r="P338" s="2">
        <v>375.89628872725098</v>
      </c>
      <c r="Q338" s="2">
        <v>74.073773175350993</v>
      </c>
      <c r="R338" s="2">
        <v>116.074635674682</v>
      </c>
      <c r="S338" s="2">
        <v>193.83144371931499</v>
      </c>
      <c r="T338" s="2">
        <v>217.390064566782</v>
      </c>
      <c r="U338" s="2">
        <v>237.00301829812301</v>
      </c>
      <c r="X338" s="3">
        <v>44322</v>
      </c>
      <c r="Y338">
        <v>129.4988955</v>
      </c>
      <c r="Z338">
        <v>249.5782944</v>
      </c>
      <c r="AA338">
        <v>165.3097175</v>
      </c>
      <c r="AB338">
        <v>116.7195416</v>
      </c>
      <c r="AC338">
        <v>287.93754710000002</v>
      </c>
      <c r="AD338">
        <v>222.39606839999999</v>
      </c>
      <c r="AE338">
        <v>145.09471690000001</v>
      </c>
      <c r="AF338">
        <v>119.000276</v>
      </c>
      <c r="AG338">
        <v>414.11268230000002</v>
      </c>
      <c r="AH338">
        <v>159.20495819999999</v>
      </c>
      <c r="AI338">
        <v>448.17269720000002</v>
      </c>
      <c r="AJ338">
        <v>231.2818594</v>
      </c>
      <c r="AK338">
        <v>41.866868019999998</v>
      </c>
      <c r="AL338">
        <v>336.82894870000001</v>
      </c>
      <c r="AM338">
        <v>375.5374071</v>
      </c>
      <c r="AN338">
        <v>73.843490059999993</v>
      </c>
      <c r="AO338">
        <v>115.7558867</v>
      </c>
      <c r="AP338">
        <v>192.639768</v>
      </c>
      <c r="AQ338">
        <v>214.82841550000001</v>
      </c>
      <c r="AR338">
        <v>236.3918074</v>
      </c>
      <c r="AT338" s="1"/>
      <c r="AU338" s="1">
        <v>44316</v>
      </c>
      <c r="AV338" s="2">
        <v>131.46000699999999</v>
      </c>
      <c r="AW338" s="2">
        <v>252.179993</v>
      </c>
      <c r="AX338" s="2">
        <v>173.371002</v>
      </c>
      <c r="AY338" s="2">
        <v>117.675003</v>
      </c>
      <c r="AZ338" s="2">
        <v>274.95001200000002</v>
      </c>
      <c r="BA338" s="2">
        <v>236.479996</v>
      </c>
      <c r="BB338" s="2">
        <v>150.095001</v>
      </c>
      <c r="BC338" s="2">
        <v>120.50599699999999</v>
      </c>
      <c r="BD338" s="2">
        <v>398.79998799999998</v>
      </c>
      <c r="BE338" s="2">
        <v>153.80999800000001</v>
      </c>
      <c r="BF338" s="2">
        <v>456.20001200000002</v>
      </c>
      <c r="BG338" s="2">
        <v>233.55999800000001</v>
      </c>
      <c r="BH338" s="2">
        <v>40.529998999999997</v>
      </c>
      <c r="BI338" s="2">
        <v>323.67001299999998</v>
      </c>
      <c r="BJ338" s="2">
        <v>382.05999800000001</v>
      </c>
      <c r="BK338" s="2">
        <v>71.087783999999999</v>
      </c>
      <c r="BL338" s="2">
        <v>111.5</v>
      </c>
      <c r="BM338" s="2">
        <v>182.770004</v>
      </c>
      <c r="BN338" s="2">
        <v>203.86000100000001</v>
      </c>
      <c r="BO338" s="2">
        <v>228.11000100000001</v>
      </c>
    </row>
    <row r="339" spans="1:67" x14ac:dyDescent="0.35">
      <c r="A339" s="1">
        <v>44323</v>
      </c>
      <c r="B339" s="2">
        <v>130.720790314553</v>
      </c>
      <c r="C339" s="2">
        <v>252.698302988401</v>
      </c>
      <c r="D339" s="2">
        <v>164.96424975659201</v>
      </c>
      <c r="E339" s="2">
        <v>118.01778680892301</v>
      </c>
      <c r="F339" s="2">
        <v>290.74941066682698</v>
      </c>
      <c r="G339" s="2">
        <v>224.54307856227999</v>
      </c>
      <c r="H339" s="2">
        <v>148.42071728310199</v>
      </c>
      <c r="I339" s="2">
        <v>120.115485855206</v>
      </c>
      <c r="J339" s="2">
        <v>415.98444620419298</v>
      </c>
      <c r="K339" s="2">
        <v>161.381795044054</v>
      </c>
      <c r="L339" s="2">
        <v>452.87079301979702</v>
      </c>
      <c r="M339" s="2">
        <v>232.16872192204099</v>
      </c>
      <c r="N339" s="2">
        <v>42.2500728965246</v>
      </c>
      <c r="O339" s="2">
        <v>337.70269065445098</v>
      </c>
      <c r="P339" s="2">
        <v>375.77812803425701</v>
      </c>
      <c r="Q339" s="2">
        <v>74.981510350704099</v>
      </c>
      <c r="R339" s="2">
        <v>115.854808343781</v>
      </c>
      <c r="S339" s="2">
        <v>195.73162769984199</v>
      </c>
      <c r="T339" s="2">
        <v>215.76205883282901</v>
      </c>
      <c r="U339" s="2">
        <v>241.40165931213701</v>
      </c>
      <c r="X339" s="3">
        <v>44323</v>
      </c>
      <c r="Y339">
        <v>130.1819199</v>
      </c>
      <c r="Z339">
        <v>252.2588135</v>
      </c>
      <c r="AA339">
        <v>164.67837349999999</v>
      </c>
      <c r="AB339">
        <v>117.5517712</v>
      </c>
      <c r="AC339">
        <v>290.90980619999999</v>
      </c>
      <c r="AD339">
        <v>223.50808509999999</v>
      </c>
      <c r="AE339">
        <v>147.80196140000001</v>
      </c>
      <c r="AF339">
        <v>119.8919374</v>
      </c>
      <c r="AG339">
        <v>417.07321159999998</v>
      </c>
      <c r="AH339">
        <v>161.2826068</v>
      </c>
      <c r="AI339">
        <v>452.1842317</v>
      </c>
      <c r="AJ339">
        <v>232.02347359999999</v>
      </c>
      <c r="AK339">
        <v>42.166335119999999</v>
      </c>
      <c r="AL339">
        <v>339.07991070000003</v>
      </c>
      <c r="AM339">
        <v>375.32945219999999</v>
      </c>
      <c r="AN339">
        <v>74.720663239999993</v>
      </c>
      <c r="AO339">
        <v>115.6187774</v>
      </c>
      <c r="AP339">
        <v>195.340654</v>
      </c>
      <c r="AQ339">
        <v>217.1508164</v>
      </c>
      <c r="AR339">
        <v>240.2657652</v>
      </c>
      <c r="AT339" s="1"/>
      <c r="AU339" s="1">
        <v>44319</v>
      </c>
      <c r="AV339" s="2">
        <v>132.53999300000001</v>
      </c>
      <c r="AW339" s="2">
        <v>251.86000100000001</v>
      </c>
      <c r="AX339" s="2">
        <v>169.32449299999999</v>
      </c>
      <c r="AY339" s="2">
        <v>117.153999</v>
      </c>
      <c r="AZ339" s="2">
        <v>279.17999300000002</v>
      </c>
      <c r="BA339" s="2">
        <v>228.300003</v>
      </c>
      <c r="BB339" s="2">
        <v>148.367493</v>
      </c>
      <c r="BC339" s="2">
        <v>119.758499</v>
      </c>
      <c r="BD339" s="2">
        <v>405.89999399999999</v>
      </c>
      <c r="BE339" s="2">
        <v>153.36000100000001</v>
      </c>
      <c r="BF339" s="2">
        <v>450.14001500000001</v>
      </c>
      <c r="BG339" s="2">
        <v>232.61000100000001</v>
      </c>
      <c r="BH339" s="2">
        <v>40.560001</v>
      </c>
      <c r="BI339" s="2">
        <v>330.26998900000001</v>
      </c>
      <c r="BJ339" s="2">
        <v>379.39999399999999</v>
      </c>
      <c r="BK339" s="2">
        <v>72.5</v>
      </c>
      <c r="BL339" s="2">
        <v>114.68</v>
      </c>
      <c r="BM339" s="2">
        <v>185.91999799999999</v>
      </c>
      <c r="BN339" s="2">
        <v>212.199997</v>
      </c>
      <c r="BO339" s="2">
        <v>228.16999799999999</v>
      </c>
    </row>
    <row r="340" spans="1:67" x14ac:dyDescent="0.35">
      <c r="A340" s="1">
        <v>44326</v>
      </c>
      <c r="B340" s="2">
        <v>127.03018858427799</v>
      </c>
      <c r="C340" s="2">
        <v>248.65836820707901</v>
      </c>
      <c r="D340" s="2">
        <v>159.92700364844299</v>
      </c>
      <c r="E340" s="2">
        <v>114.701764956966</v>
      </c>
      <c r="F340" s="2">
        <v>292.93348178204099</v>
      </c>
      <c r="G340" s="2">
        <v>209.39280706420001</v>
      </c>
      <c r="H340" s="2">
        <v>143.55934759322599</v>
      </c>
      <c r="I340" s="2">
        <v>117.19258052479699</v>
      </c>
      <c r="J340" s="2">
        <v>421.19872578612399</v>
      </c>
      <c r="K340" s="2">
        <v>161.46831418008699</v>
      </c>
      <c r="L340" s="2">
        <v>439.62455379385102</v>
      </c>
      <c r="M340" s="2">
        <v>227.178347335013</v>
      </c>
      <c r="N340" s="2">
        <v>42.251634058165699</v>
      </c>
      <c r="O340" s="2">
        <v>341.36289229100203</v>
      </c>
      <c r="P340" s="2">
        <v>367.73572611576498</v>
      </c>
      <c r="Q340" s="2">
        <v>74.406764957705306</v>
      </c>
      <c r="R340" s="2">
        <v>116.078044217792</v>
      </c>
      <c r="S340" s="2">
        <v>195.13342620166699</v>
      </c>
      <c r="T340" s="2">
        <v>218.978864418829</v>
      </c>
      <c r="U340" s="2">
        <v>242.21572218403799</v>
      </c>
      <c r="X340" s="3">
        <v>44326</v>
      </c>
      <c r="Y340">
        <v>127.8698796</v>
      </c>
      <c r="Z340">
        <v>248.29219040000001</v>
      </c>
      <c r="AA340">
        <v>160.84882630000001</v>
      </c>
      <c r="AB340">
        <v>115.1046427</v>
      </c>
      <c r="AC340">
        <v>292.24560769999999</v>
      </c>
      <c r="AD340">
        <v>221.6467499</v>
      </c>
      <c r="AE340">
        <v>143.44338540000001</v>
      </c>
      <c r="AF340">
        <v>117.4672645</v>
      </c>
      <c r="AG340">
        <v>420.16124070000001</v>
      </c>
      <c r="AH340">
        <v>161.16547840000001</v>
      </c>
      <c r="AI340">
        <v>438.8946201</v>
      </c>
      <c r="AJ340">
        <v>226.6818835</v>
      </c>
      <c r="AK340">
        <v>42.054192759999999</v>
      </c>
      <c r="AL340">
        <v>340.90120680000001</v>
      </c>
      <c r="AM340">
        <v>368.76667099999997</v>
      </c>
      <c r="AN340">
        <v>74.578932159999994</v>
      </c>
      <c r="AO340">
        <v>116.229409</v>
      </c>
      <c r="AP340">
        <v>194.7301889</v>
      </c>
      <c r="AQ340">
        <v>216.21840979999999</v>
      </c>
      <c r="AR340">
        <v>242.3974504</v>
      </c>
      <c r="AT340" s="1"/>
      <c r="AU340" s="1">
        <v>44320</v>
      </c>
      <c r="AV340" s="2">
        <v>127.849998</v>
      </c>
      <c r="AW340" s="2">
        <v>247.78999300000001</v>
      </c>
      <c r="AX340" s="2">
        <v>165.59350599999999</v>
      </c>
      <c r="AY340" s="2">
        <v>115.341499</v>
      </c>
      <c r="AZ340" s="2">
        <v>280.26001000000002</v>
      </c>
      <c r="BA340" s="2">
        <v>224.53334000000001</v>
      </c>
      <c r="BB340" s="2">
        <v>143.512497</v>
      </c>
      <c r="BC340" s="2">
        <v>117.712502</v>
      </c>
      <c r="BD340" s="2">
        <v>411.33999599999999</v>
      </c>
      <c r="BE340" s="2">
        <v>155.479996</v>
      </c>
      <c r="BF340" s="2">
        <v>444.540009</v>
      </c>
      <c r="BG340" s="2">
        <v>232.029999</v>
      </c>
      <c r="BH340" s="2">
        <v>41</v>
      </c>
      <c r="BI340" s="2">
        <v>332.76998900000001</v>
      </c>
      <c r="BJ340" s="2">
        <v>375.91000400000001</v>
      </c>
      <c r="BK340" s="2">
        <v>72.509544000000005</v>
      </c>
      <c r="BL340" s="2">
        <v>113.900002</v>
      </c>
      <c r="BM340" s="2">
        <v>188.199997</v>
      </c>
      <c r="BN340" s="2">
        <v>214.30999800000001</v>
      </c>
      <c r="BO340" s="2">
        <v>233.41000399999999</v>
      </c>
    </row>
    <row r="341" spans="1:67" x14ac:dyDescent="0.35">
      <c r="A341" s="1">
        <v>44327</v>
      </c>
      <c r="B341" s="2">
        <v>126.18011467578999</v>
      </c>
      <c r="C341" s="2">
        <v>246.59268921812401</v>
      </c>
      <c r="D341" s="2">
        <v>161.437511074648</v>
      </c>
      <c r="E341" s="2">
        <v>113.66066327225199</v>
      </c>
      <c r="F341" s="2">
        <v>285.74762496737497</v>
      </c>
      <c r="G341" s="2">
        <v>206.02138447855799</v>
      </c>
      <c r="H341" s="2">
        <v>143.60972698161299</v>
      </c>
      <c r="I341" s="2">
        <v>115.413607767035</v>
      </c>
      <c r="J341" s="2">
        <v>410.643158558366</v>
      </c>
      <c r="K341" s="2">
        <v>158.30538984729299</v>
      </c>
      <c r="L341" s="2">
        <v>438.87330167313098</v>
      </c>
      <c r="M341" s="2">
        <v>225.684312286872</v>
      </c>
      <c r="N341" s="2">
        <v>41.456735187194198</v>
      </c>
      <c r="O341" s="2">
        <v>329.86022931270401</v>
      </c>
      <c r="P341" s="2">
        <v>367.813034451205</v>
      </c>
      <c r="Q341" s="2">
        <v>73.973744926134401</v>
      </c>
      <c r="R341" s="2">
        <v>114.89476143028899</v>
      </c>
      <c r="S341" s="2">
        <v>194.85708564823901</v>
      </c>
      <c r="T341" s="2">
        <v>213.20787895286699</v>
      </c>
      <c r="U341" s="2">
        <v>239.99693514725999</v>
      </c>
      <c r="X341" s="3">
        <v>44327</v>
      </c>
      <c r="Y341">
        <v>126.1867598</v>
      </c>
      <c r="Z341">
        <v>246.2662694</v>
      </c>
      <c r="AA341">
        <v>160.99945880000001</v>
      </c>
      <c r="AB341">
        <v>113.52446569999999</v>
      </c>
      <c r="AC341">
        <v>286.03483210000002</v>
      </c>
      <c r="AD341">
        <v>207.43449140000001</v>
      </c>
      <c r="AE341">
        <v>143.17518670000001</v>
      </c>
      <c r="AF341">
        <v>115.4683612</v>
      </c>
      <c r="AG341">
        <v>412.1824446</v>
      </c>
      <c r="AH341">
        <v>158.80931960000001</v>
      </c>
      <c r="AI341">
        <v>439.68289490000001</v>
      </c>
      <c r="AJ341">
        <v>225.39977529999999</v>
      </c>
      <c r="AK341">
        <v>41.622376340000002</v>
      </c>
      <c r="AL341">
        <v>332.28719380000001</v>
      </c>
      <c r="AM341">
        <v>367.44055509999998</v>
      </c>
      <c r="AN341">
        <v>73.984337719999999</v>
      </c>
      <c r="AO341">
        <v>114.7869311</v>
      </c>
      <c r="AP341">
        <v>194.6739887</v>
      </c>
      <c r="AQ341">
        <v>214.47329880000001</v>
      </c>
      <c r="AR341">
        <v>239.9965704</v>
      </c>
      <c r="AT341" s="1"/>
      <c r="AU341" s="1">
        <v>44321</v>
      </c>
      <c r="AV341" s="2">
        <v>128.10000600000001</v>
      </c>
      <c r="AW341" s="2">
        <v>246.470001</v>
      </c>
      <c r="AX341" s="2">
        <v>163.526993</v>
      </c>
      <c r="AY341" s="2">
        <v>115.73850299999999</v>
      </c>
      <c r="AZ341" s="2">
        <v>282.76001000000002</v>
      </c>
      <c r="BA341" s="2">
        <v>223.64666700000001</v>
      </c>
      <c r="BB341" s="2">
        <v>144.58500699999999</v>
      </c>
      <c r="BC341" s="2">
        <v>117.83699799999999</v>
      </c>
      <c r="BD341" s="2">
        <v>412.5</v>
      </c>
      <c r="BE341" s="2">
        <v>157.520004</v>
      </c>
      <c r="BF341" s="2">
        <v>443.82998700000002</v>
      </c>
      <c r="BG341" s="2">
        <v>229.21000699999999</v>
      </c>
      <c r="BH341" s="2">
        <v>41.389999000000003</v>
      </c>
      <c r="BI341" s="2">
        <v>332.04998799999998</v>
      </c>
      <c r="BJ341" s="2">
        <v>369.14001500000001</v>
      </c>
      <c r="BK341" s="2">
        <v>74.141220000000004</v>
      </c>
      <c r="BL341" s="2">
        <v>115.779999</v>
      </c>
      <c r="BM341" s="2">
        <v>192.80999800000001</v>
      </c>
      <c r="BN341" s="2">
        <v>214.520004</v>
      </c>
      <c r="BO341" s="2">
        <v>237.88000500000001</v>
      </c>
    </row>
    <row r="342" spans="1:67" x14ac:dyDescent="0.35">
      <c r="A342" s="1">
        <v>44328</v>
      </c>
      <c r="B342" s="2">
        <v>123.285676981767</v>
      </c>
      <c r="C342" s="2">
        <v>240.00675460260899</v>
      </c>
      <c r="D342" s="2">
        <v>158.08190028974701</v>
      </c>
      <c r="E342" s="2">
        <v>110.50227859325599</v>
      </c>
      <c r="F342" s="2">
        <v>283.53341140314501</v>
      </c>
      <c r="G342" s="2">
        <v>196.20270675106201</v>
      </c>
      <c r="H342" s="2">
        <v>138.419274558089</v>
      </c>
      <c r="I342" s="2">
        <v>111.912076469296</v>
      </c>
      <c r="J342" s="2">
        <v>404.72821017620902</v>
      </c>
      <c r="K342" s="2">
        <v>157.84591797358399</v>
      </c>
      <c r="L342" s="2">
        <v>426.21216942047602</v>
      </c>
      <c r="M342" s="2">
        <v>221.60589311025601</v>
      </c>
      <c r="N342" s="2">
        <v>41.293368558130297</v>
      </c>
      <c r="O342" s="2">
        <v>317.00322123604701</v>
      </c>
      <c r="P342" s="2">
        <v>358.22301425874002</v>
      </c>
      <c r="Q342" s="2">
        <v>74.271571050326997</v>
      </c>
      <c r="R342" s="2">
        <v>114.973825720894</v>
      </c>
      <c r="S342" s="2">
        <v>193.772344838137</v>
      </c>
      <c r="T342" s="2">
        <v>211.85451944337899</v>
      </c>
      <c r="U342" s="2">
        <v>236.666121883188</v>
      </c>
      <c r="X342" s="3">
        <v>44328</v>
      </c>
      <c r="Y342">
        <v>123.7030049</v>
      </c>
      <c r="Z342">
        <v>241.72339289999999</v>
      </c>
      <c r="AA342">
        <v>158.37755960000001</v>
      </c>
      <c r="AB342">
        <v>110.8092954</v>
      </c>
      <c r="AC342">
        <v>283.21484299999997</v>
      </c>
      <c r="AD342">
        <v>203.2810724</v>
      </c>
      <c r="AE342">
        <v>138.37589059999999</v>
      </c>
      <c r="AF342">
        <v>112.6866857</v>
      </c>
      <c r="AG342">
        <v>405.85085340000001</v>
      </c>
      <c r="AH342">
        <v>157.5663855</v>
      </c>
      <c r="AI342">
        <v>425.1591588</v>
      </c>
      <c r="AJ342">
        <v>221.00892920000001</v>
      </c>
      <c r="AK342">
        <v>41.223583840000003</v>
      </c>
      <c r="AL342">
        <v>319.71951960000001</v>
      </c>
      <c r="AM342">
        <v>360.15615700000001</v>
      </c>
      <c r="AN342">
        <v>74.358881269999998</v>
      </c>
      <c r="AO342">
        <v>114.9564809</v>
      </c>
      <c r="AP342">
        <v>193.35948400000001</v>
      </c>
      <c r="AQ342">
        <v>211.00178639999999</v>
      </c>
      <c r="AR342">
        <v>237.73669620000001</v>
      </c>
      <c r="AT342" s="1"/>
      <c r="AU342" s="1">
        <v>44322</v>
      </c>
      <c r="AV342" s="2">
        <v>129.740005</v>
      </c>
      <c r="AW342" s="2">
        <v>249.729996</v>
      </c>
      <c r="AX342" s="2">
        <v>165.31849700000001</v>
      </c>
      <c r="AY342" s="2">
        <v>116.86750000000001</v>
      </c>
      <c r="AZ342" s="2">
        <v>289.709991</v>
      </c>
      <c r="BA342" s="2">
        <v>221.179993</v>
      </c>
      <c r="BB342" s="2">
        <v>145.229996</v>
      </c>
      <c r="BC342" s="2">
        <v>119.067497</v>
      </c>
      <c r="BD342" s="2">
        <v>414.97000100000002</v>
      </c>
      <c r="BE342" s="2">
        <v>160.69000199999999</v>
      </c>
      <c r="BF342" s="2">
        <v>448.57998700000002</v>
      </c>
      <c r="BG342" s="2">
        <v>231.320007</v>
      </c>
      <c r="BH342" s="2">
        <v>42.009998000000003</v>
      </c>
      <c r="BI342" s="2">
        <v>337.57998700000002</v>
      </c>
      <c r="BJ342" s="2">
        <v>375.48001099999999</v>
      </c>
      <c r="BK342" s="2">
        <v>74.217560000000006</v>
      </c>
      <c r="BL342" s="2">
        <v>116.08000199999999</v>
      </c>
      <c r="BM342" s="2">
        <v>193.88999899999999</v>
      </c>
      <c r="BN342" s="2">
        <v>214.779999</v>
      </c>
      <c r="BO342" s="2">
        <v>237.070007</v>
      </c>
    </row>
    <row r="343" spans="1:67" x14ac:dyDescent="0.35">
      <c r="A343" s="1">
        <v>44329</v>
      </c>
      <c r="B343" s="2">
        <v>124.56505846982699</v>
      </c>
      <c r="C343" s="2">
        <v>242.827615697922</v>
      </c>
      <c r="D343" s="2">
        <v>158.29964060095801</v>
      </c>
      <c r="E343" s="2">
        <v>111.332828489449</v>
      </c>
      <c r="F343" s="2">
        <v>286.23288424154998</v>
      </c>
      <c r="G343" s="2">
        <v>190.53375923317299</v>
      </c>
      <c r="H343" s="2">
        <v>136.62246118137699</v>
      </c>
      <c r="I343" s="2">
        <v>112.86707373811601</v>
      </c>
      <c r="J343" s="2">
        <v>407.278233148965</v>
      </c>
      <c r="K343" s="2">
        <v>161.03113090906001</v>
      </c>
      <c r="L343" s="2">
        <v>429.41962806131897</v>
      </c>
      <c r="M343" s="2">
        <v>223.34392706987299</v>
      </c>
      <c r="N343" s="2">
        <v>41.857734585946901</v>
      </c>
      <c r="O343" s="2">
        <v>322.92794467640903</v>
      </c>
      <c r="P343" s="2">
        <v>359.94392548000701</v>
      </c>
      <c r="Q343" s="2">
        <v>74.982470930573896</v>
      </c>
      <c r="R343" s="2">
        <v>116.507035657636</v>
      </c>
      <c r="S343" s="2">
        <v>194.84946621531799</v>
      </c>
      <c r="T343" s="2">
        <v>214.709113335121</v>
      </c>
      <c r="U343" s="2">
        <v>240.02123458262301</v>
      </c>
      <c r="X343" s="3">
        <v>44329</v>
      </c>
      <c r="Y343">
        <v>124.6924447</v>
      </c>
      <c r="Z343">
        <v>242.7469049</v>
      </c>
      <c r="AA343">
        <v>158.02787559999999</v>
      </c>
      <c r="AB343">
        <v>111.3076423</v>
      </c>
      <c r="AC343">
        <v>286.23539390000002</v>
      </c>
      <c r="AD343">
        <v>194.2316458</v>
      </c>
      <c r="AE343">
        <v>136.6257617</v>
      </c>
      <c r="AF343">
        <v>113.0328177</v>
      </c>
      <c r="AG343">
        <v>407.8461302</v>
      </c>
      <c r="AH343">
        <v>160.77318750000001</v>
      </c>
      <c r="AI343">
        <v>429.19594530000001</v>
      </c>
      <c r="AJ343">
        <v>222.96850240000001</v>
      </c>
      <c r="AK343">
        <v>41.741159949999997</v>
      </c>
      <c r="AL343">
        <v>324.2506535</v>
      </c>
      <c r="AM343">
        <v>359.47239139999999</v>
      </c>
      <c r="AN343">
        <v>74.977864260000004</v>
      </c>
      <c r="AO343">
        <v>116.3373179</v>
      </c>
      <c r="AP343">
        <v>194.86688609999999</v>
      </c>
      <c r="AQ343">
        <v>215.0154771</v>
      </c>
      <c r="AR343">
        <v>239.5782054</v>
      </c>
      <c r="AT343" s="1"/>
      <c r="AU343" s="1">
        <v>44323</v>
      </c>
      <c r="AV343" s="2">
        <v>130.21000699999999</v>
      </c>
      <c r="AW343" s="2">
        <v>252.46000699999999</v>
      </c>
      <c r="AX343" s="2">
        <v>164.58050499999999</v>
      </c>
      <c r="AY343" s="2">
        <v>117.596497</v>
      </c>
      <c r="AZ343" s="2">
        <v>290.92999300000002</v>
      </c>
      <c r="BA343" s="2">
        <v>224.12333699999999</v>
      </c>
      <c r="BB343" s="2">
        <v>148.12249800000001</v>
      </c>
      <c r="BC343" s="2">
        <v>119.93450199999999</v>
      </c>
      <c r="BD343" s="2">
        <v>417.64999399999999</v>
      </c>
      <c r="BE343" s="2">
        <v>161.240005</v>
      </c>
      <c r="BF343" s="2">
        <v>452.57998700000002</v>
      </c>
      <c r="BG343" s="2">
        <v>232.11999499999999</v>
      </c>
      <c r="BH343" s="2">
        <v>42.18</v>
      </c>
      <c r="BI343" s="2">
        <v>339.25</v>
      </c>
      <c r="BJ343" s="2">
        <v>375.39999399999999</v>
      </c>
      <c r="BK343" s="2">
        <v>74.818702999999999</v>
      </c>
      <c r="BL343" s="2">
        <v>115.75</v>
      </c>
      <c r="BM343" s="2">
        <v>195.41999799999999</v>
      </c>
      <c r="BN343" s="2">
        <v>217.5</v>
      </c>
      <c r="BO343" s="2">
        <v>240.990005</v>
      </c>
    </row>
    <row r="344" spans="1:67" x14ac:dyDescent="0.35">
      <c r="A344" s="1">
        <v>44330</v>
      </c>
      <c r="B344" s="2">
        <v>127.542668988003</v>
      </c>
      <c r="C344" s="2">
        <v>248.172384698809</v>
      </c>
      <c r="D344" s="2">
        <v>161.345950479023</v>
      </c>
      <c r="E344" s="2">
        <v>113.81617225757</v>
      </c>
      <c r="F344" s="2">
        <v>291.85338427785399</v>
      </c>
      <c r="G344" s="2">
        <v>196.38305917007301</v>
      </c>
      <c r="H344" s="2">
        <v>142.29737424851001</v>
      </c>
      <c r="I344" s="2">
        <v>115.81327842301501</v>
      </c>
      <c r="J344" s="2">
        <v>410.53174252966102</v>
      </c>
      <c r="K344" s="2">
        <v>164.584118601825</v>
      </c>
      <c r="L344" s="2">
        <v>442.34949819115099</v>
      </c>
      <c r="M344" s="2">
        <v>226.62878111994101</v>
      </c>
      <c r="N344" s="2">
        <v>42.5439868982115</v>
      </c>
      <c r="O344" s="2">
        <v>324.93818051819602</v>
      </c>
      <c r="P344" s="2">
        <v>363.81821135653303</v>
      </c>
      <c r="Q344" s="2">
        <v>74.808433506396696</v>
      </c>
      <c r="R344" s="2">
        <v>116.392707036258</v>
      </c>
      <c r="S344" s="2">
        <v>196.54886208163401</v>
      </c>
      <c r="T344" s="2">
        <v>215.58088040124301</v>
      </c>
      <c r="U344" s="2">
        <v>242.602408818757</v>
      </c>
      <c r="X344" s="3">
        <v>44330</v>
      </c>
      <c r="Y344">
        <v>127.1329315</v>
      </c>
      <c r="Z344">
        <v>247.54199829999999</v>
      </c>
      <c r="AA344">
        <v>160.63926280000001</v>
      </c>
      <c r="AB344">
        <v>113.67436859999999</v>
      </c>
      <c r="AC344">
        <v>290.0562443</v>
      </c>
      <c r="AD344">
        <v>194.0321118</v>
      </c>
      <c r="AE344">
        <v>141.35756710000001</v>
      </c>
      <c r="AF344">
        <v>115.7819064</v>
      </c>
      <c r="AG344">
        <v>409.66902490000001</v>
      </c>
      <c r="AH344">
        <v>163.8596287</v>
      </c>
      <c r="AI344">
        <v>439.87292559999997</v>
      </c>
      <c r="AJ344">
        <v>226.1454224</v>
      </c>
      <c r="AK344">
        <v>42.290714510000001</v>
      </c>
      <c r="AL344">
        <v>323.98496019999999</v>
      </c>
      <c r="AM344">
        <v>363.34147689999998</v>
      </c>
      <c r="AN344">
        <v>74.750977640000002</v>
      </c>
      <c r="AO344">
        <v>116.31967349999999</v>
      </c>
      <c r="AP344">
        <v>196.15046419999999</v>
      </c>
      <c r="AQ344">
        <v>216.38870779999999</v>
      </c>
      <c r="AR344">
        <v>241.88232300000001</v>
      </c>
      <c r="AT344" s="1"/>
      <c r="AU344" s="1">
        <v>44326</v>
      </c>
      <c r="AV344" s="2">
        <v>126.849998</v>
      </c>
      <c r="AW344" s="2">
        <v>247.179993</v>
      </c>
      <c r="AX344" s="2">
        <v>159.524506</v>
      </c>
      <c r="AY344" s="2">
        <v>114.587502</v>
      </c>
      <c r="AZ344" s="2">
        <v>292.32998700000002</v>
      </c>
      <c r="BA344" s="2">
        <v>209.679993</v>
      </c>
      <c r="BB344" s="2">
        <v>142.657501</v>
      </c>
      <c r="BC344" s="2">
        <v>117.083</v>
      </c>
      <c r="BD344" s="2">
        <v>420.89001500000001</v>
      </c>
      <c r="BE344" s="2">
        <v>161.220001</v>
      </c>
      <c r="BF344" s="2">
        <v>436.10000600000001</v>
      </c>
      <c r="BG344" s="2">
        <v>225.970001</v>
      </c>
      <c r="BH344" s="2">
        <v>42.049999</v>
      </c>
      <c r="BI344" s="2">
        <v>341.11999500000002</v>
      </c>
      <c r="BJ344" s="2">
        <v>366.33999599999999</v>
      </c>
      <c r="BK344" s="2">
        <v>74.589698999999996</v>
      </c>
      <c r="BL344" s="2">
        <v>116.220001</v>
      </c>
      <c r="BM344" s="2">
        <v>194.759995</v>
      </c>
      <c r="BN344" s="2">
        <v>216.13000500000001</v>
      </c>
      <c r="BO344" s="2">
        <v>242.61000100000001</v>
      </c>
    </row>
    <row r="345" spans="1:67" x14ac:dyDescent="0.35">
      <c r="A345" s="1">
        <v>44333</v>
      </c>
      <c r="B345" s="2">
        <v>126.703242353242</v>
      </c>
      <c r="C345" s="2">
        <v>246.320341573592</v>
      </c>
      <c r="D345" s="2">
        <v>163.638547360329</v>
      </c>
      <c r="E345" s="2">
        <v>114.720103945251</v>
      </c>
      <c r="F345" s="2">
        <v>289.75784511487399</v>
      </c>
      <c r="G345" s="2">
        <v>192.08884947656099</v>
      </c>
      <c r="H345" s="2">
        <v>142.55385328517801</v>
      </c>
      <c r="I345" s="2">
        <v>115.924231160302</v>
      </c>
      <c r="J345" s="2">
        <v>408.36779702974798</v>
      </c>
      <c r="K345" s="2">
        <v>164.812005271006</v>
      </c>
      <c r="L345" s="2">
        <v>442.98552666999802</v>
      </c>
      <c r="M345" s="2">
        <v>226.69635186605299</v>
      </c>
      <c r="N345" s="2">
        <v>42.773314982669604</v>
      </c>
      <c r="O345" s="2">
        <v>319.12801040877798</v>
      </c>
      <c r="P345" s="2">
        <v>363.73172172451399</v>
      </c>
      <c r="Q345" s="2">
        <v>76.064892403368901</v>
      </c>
      <c r="R345" s="2">
        <v>116.77380928881</v>
      </c>
      <c r="S345" s="2">
        <v>195.694750497489</v>
      </c>
      <c r="T345" s="2">
        <v>217.391893549945</v>
      </c>
      <c r="U345" s="2">
        <v>244.89440110409501</v>
      </c>
      <c r="X345" s="3">
        <v>44333</v>
      </c>
      <c r="Y345">
        <v>126.6098425</v>
      </c>
      <c r="Z345">
        <v>245.17767190000001</v>
      </c>
      <c r="AA345">
        <v>163.16679809999999</v>
      </c>
      <c r="AB345">
        <v>114.4592286</v>
      </c>
      <c r="AC345">
        <v>289.45499439999998</v>
      </c>
      <c r="AD345">
        <v>194.2907664</v>
      </c>
      <c r="AE345">
        <v>141.62853920000001</v>
      </c>
      <c r="AF345">
        <v>116.1544274</v>
      </c>
      <c r="AG345">
        <v>408.85644819999999</v>
      </c>
      <c r="AH345">
        <v>164.71189620000001</v>
      </c>
      <c r="AI345">
        <v>440.11538899999999</v>
      </c>
      <c r="AJ345">
        <v>226.36134269999999</v>
      </c>
      <c r="AK345">
        <v>42.694630480000001</v>
      </c>
      <c r="AL345">
        <v>320.86526370000001</v>
      </c>
      <c r="AM345">
        <v>363.42156929999999</v>
      </c>
      <c r="AN345">
        <v>75.898115989999994</v>
      </c>
      <c r="AO345">
        <v>116.90122390000001</v>
      </c>
      <c r="AP345">
        <v>195.50595240000001</v>
      </c>
      <c r="AQ345">
        <v>216.23881710000001</v>
      </c>
      <c r="AR345">
        <v>244.3432334</v>
      </c>
      <c r="AT345" s="1"/>
      <c r="AU345" s="1">
        <v>44327</v>
      </c>
      <c r="AV345" s="2">
        <v>125.910004</v>
      </c>
      <c r="AW345" s="2">
        <v>246.229996</v>
      </c>
      <c r="AX345" s="2">
        <v>161.19549599999999</v>
      </c>
      <c r="AY345" s="2">
        <v>113.50299800000001</v>
      </c>
      <c r="AZ345" s="2">
        <v>285.63000499999998</v>
      </c>
      <c r="BA345" s="2">
        <v>205.73333700000001</v>
      </c>
      <c r="BB345" s="2">
        <v>143.0625</v>
      </c>
      <c r="BC345" s="2">
        <v>115.43800400000001</v>
      </c>
      <c r="BD345" s="2">
        <v>411.70001200000002</v>
      </c>
      <c r="BE345" s="2">
        <v>158.53999300000001</v>
      </c>
      <c r="BF345" s="2">
        <v>440.07000699999998</v>
      </c>
      <c r="BG345" s="2">
        <v>225.479996</v>
      </c>
      <c r="BH345" s="2">
        <v>41.57</v>
      </c>
      <c r="BI345" s="2">
        <v>330.66000400000001</v>
      </c>
      <c r="BJ345" s="2">
        <v>367.60998499999999</v>
      </c>
      <c r="BK345" s="2">
        <v>73.912216000000001</v>
      </c>
      <c r="BL345" s="2">
        <v>114.889999</v>
      </c>
      <c r="BM345" s="2">
        <v>194.75</v>
      </c>
      <c r="BN345" s="2">
        <v>214.33000200000001</v>
      </c>
      <c r="BO345" s="2">
        <v>239.300003</v>
      </c>
    </row>
    <row r="346" spans="1:67" x14ac:dyDescent="0.35">
      <c r="A346" s="1">
        <v>44334</v>
      </c>
      <c r="B346" s="2">
        <v>125.117872682696</v>
      </c>
      <c r="C346" s="2">
        <v>242.624042263711</v>
      </c>
      <c r="D346" s="2">
        <v>161.73216528191401</v>
      </c>
      <c r="E346" s="2">
        <v>112.940715254555</v>
      </c>
      <c r="F346" s="2">
        <v>287.90681262666999</v>
      </c>
      <c r="G346" s="2">
        <v>192.45092808612401</v>
      </c>
      <c r="H346" s="2">
        <v>140.542471690101</v>
      </c>
      <c r="I346" s="2">
        <v>115.053477870545</v>
      </c>
      <c r="J346" s="2">
        <v>410.36423313594298</v>
      </c>
      <c r="K346" s="2">
        <v>162.564772915536</v>
      </c>
      <c r="L346" s="2">
        <v>433.15361251555902</v>
      </c>
      <c r="M346" s="2">
        <v>225.81567746674699</v>
      </c>
      <c r="N346" s="2">
        <v>42.235139517919698</v>
      </c>
      <c r="O346" s="2">
        <v>315.94589751505401</v>
      </c>
      <c r="P346" s="2">
        <v>363.44649409735598</v>
      </c>
      <c r="Q346" s="2">
        <v>75.982414144259906</v>
      </c>
      <c r="R346" s="2">
        <v>117.437790575064</v>
      </c>
      <c r="S346" s="2">
        <v>194.83758286398501</v>
      </c>
      <c r="T346" s="2">
        <v>212.14760220833799</v>
      </c>
      <c r="U346" s="2">
        <v>239.905978917103</v>
      </c>
      <c r="X346" s="3">
        <v>44334</v>
      </c>
      <c r="Y346">
        <v>125.2532922</v>
      </c>
      <c r="Z346">
        <v>243.05009870000001</v>
      </c>
      <c r="AA346">
        <v>161.97066509999999</v>
      </c>
      <c r="AB346">
        <v>113.15421310000001</v>
      </c>
      <c r="AC346">
        <v>287.8328836</v>
      </c>
      <c r="AD346">
        <v>192.58653860000001</v>
      </c>
      <c r="AE346">
        <v>140.1768611</v>
      </c>
      <c r="AF346">
        <v>115.19827220000001</v>
      </c>
      <c r="AG346">
        <v>410.11367890000002</v>
      </c>
      <c r="AH346">
        <v>162.59569149999999</v>
      </c>
      <c r="AI346">
        <v>435.58650729999999</v>
      </c>
      <c r="AJ346">
        <v>225.55645860000001</v>
      </c>
      <c r="AK346">
        <v>42.215741459999997</v>
      </c>
      <c r="AL346">
        <v>317.50575780000003</v>
      </c>
      <c r="AM346">
        <v>363.05703549999998</v>
      </c>
      <c r="AN346">
        <v>75.793860800000004</v>
      </c>
      <c r="AO346">
        <v>117.2445874</v>
      </c>
      <c r="AP346">
        <v>194.65224860000001</v>
      </c>
      <c r="AQ346">
        <v>214.18624929999999</v>
      </c>
      <c r="AR346">
        <v>240.5221808</v>
      </c>
      <c r="AT346" s="1"/>
      <c r="AU346" s="1">
        <v>44328</v>
      </c>
      <c r="AV346" s="2">
        <v>122.769997</v>
      </c>
      <c r="AW346" s="2">
        <v>239</v>
      </c>
      <c r="AX346" s="2">
        <v>157.59700000000001</v>
      </c>
      <c r="AY346" s="2">
        <v>110.012497</v>
      </c>
      <c r="AZ346" s="2">
        <v>282.91000400000001</v>
      </c>
      <c r="BA346" s="2">
        <v>196.63000500000001</v>
      </c>
      <c r="BB346" s="2">
        <v>137.58500699999999</v>
      </c>
      <c r="BC346" s="2">
        <v>111.954002</v>
      </c>
      <c r="BD346" s="2">
        <v>405.36999500000002</v>
      </c>
      <c r="BE346" s="2">
        <v>157.449997</v>
      </c>
      <c r="BF346" s="2">
        <v>422.38000499999998</v>
      </c>
      <c r="BG346" s="2">
        <v>220.63000500000001</v>
      </c>
      <c r="BH346" s="2">
        <v>41.18</v>
      </c>
      <c r="BI346" s="2">
        <v>317</v>
      </c>
      <c r="BJ346" s="2">
        <v>356.61999500000002</v>
      </c>
      <c r="BK346" s="2">
        <v>74.427482999999995</v>
      </c>
      <c r="BL346" s="2">
        <v>114.959999</v>
      </c>
      <c r="BM346" s="2">
        <v>193.199997</v>
      </c>
      <c r="BN346" s="2">
        <v>210.699997</v>
      </c>
      <c r="BO346" s="2">
        <v>237.320007</v>
      </c>
    </row>
    <row r="347" spans="1:67" x14ac:dyDescent="0.35">
      <c r="A347" s="1">
        <v>44335</v>
      </c>
      <c r="B347" s="2">
        <v>125.24388243023699</v>
      </c>
      <c r="C347" s="2">
        <v>244.369487032378</v>
      </c>
      <c r="D347" s="2">
        <v>161.70130202119799</v>
      </c>
      <c r="E347" s="2">
        <v>113.585645702137</v>
      </c>
      <c r="F347" s="2">
        <v>285.77286124865901</v>
      </c>
      <c r="G347" s="2">
        <v>187.56672715328901</v>
      </c>
      <c r="H347" s="2">
        <v>141.774446848602</v>
      </c>
      <c r="I347" s="2">
        <v>115.42982287960101</v>
      </c>
      <c r="J347" s="2">
        <v>409.95632055098901</v>
      </c>
      <c r="K347" s="2">
        <v>161.07330861090401</v>
      </c>
      <c r="L347" s="2">
        <v>443.914372975204</v>
      </c>
      <c r="M347" s="2">
        <v>224.87139075212701</v>
      </c>
      <c r="N347" s="2">
        <v>41.9203774130238</v>
      </c>
      <c r="O347" s="2">
        <v>314.98030078752799</v>
      </c>
      <c r="P347" s="2">
        <v>361.56671197927301</v>
      </c>
      <c r="Q347" s="2">
        <v>75.648200835510394</v>
      </c>
      <c r="R347" s="2">
        <v>115.794744075282</v>
      </c>
      <c r="S347" s="2">
        <v>196.79413404887401</v>
      </c>
      <c r="T347" s="2">
        <v>215.13610190672301</v>
      </c>
      <c r="U347" s="2">
        <v>236.45336526141901</v>
      </c>
      <c r="X347" s="3">
        <v>44335</v>
      </c>
      <c r="Y347">
        <v>124.7135626</v>
      </c>
      <c r="Z347">
        <v>243.08618129999999</v>
      </c>
      <c r="AA347">
        <v>161.52915250000001</v>
      </c>
      <c r="AB347">
        <v>113.6102107</v>
      </c>
      <c r="AC347">
        <v>286.45759500000003</v>
      </c>
      <c r="AD347">
        <v>190.28938969999999</v>
      </c>
      <c r="AE347">
        <v>140.7578006</v>
      </c>
      <c r="AF347">
        <v>115.5192854</v>
      </c>
      <c r="AG347">
        <v>409.6968971</v>
      </c>
      <c r="AH347">
        <v>161.27941999999999</v>
      </c>
      <c r="AI347">
        <v>440.3568722</v>
      </c>
      <c r="AJ347">
        <v>224.59019520000001</v>
      </c>
      <c r="AK347">
        <v>41.982326710000002</v>
      </c>
      <c r="AL347">
        <v>314.94856709999999</v>
      </c>
      <c r="AM347">
        <v>361.4313148</v>
      </c>
      <c r="AN347">
        <v>75.674467120000003</v>
      </c>
      <c r="AO347">
        <v>115.7464852</v>
      </c>
      <c r="AP347">
        <v>196.44085150000001</v>
      </c>
      <c r="AQ347">
        <v>214.39994540000001</v>
      </c>
      <c r="AR347">
        <v>237.42165900000001</v>
      </c>
      <c r="AT347" s="1"/>
      <c r="AU347" s="1">
        <v>44329</v>
      </c>
      <c r="AV347" s="2">
        <v>124.970001</v>
      </c>
      <c r="AW347" s="2">
        <v>243.029999</v>
      </c>
      <c r="AX347" s="2">
        <v>158.07350199999999</v>
      </c>
      <c r="AY347" s="2">
        <v>111.452003</v>
      </c>
      <c r="AZ347" s="2">
        <v>286.89999399999999</v>
      </c>
      <c r="BA347" s="2">
        <v>190.56333900000001</v>
      </c>
      <c r="BB347" s="2">
        <v>136.65249600000001</v>
      </c>
      <c r="BC347" s="2">
        <v>113.09850299999999</v>
      </c>
      <c r="BD347" s="2">
        <v>408.55999800000001</v>
      </c>
      <c r="BE347" s="2">
        <v>161.5</v>
      </c>
      <c r="BF347" s="2">
        <v>430.60000600000001</v>
      </c>
      <c r="BG347" s="2">
        <v>223.740005</v>
      </c>
      <c r="BH347" s="2">
        <v>41.84</v>
      </c>
      <c r="BI347" s="2">
        <v>325.42001299999998</v>
      </c>
      <c r="BJ347" s="2">
        <v>360.01998900000001</v>
      </c>
      <c r="BK347" s="2">
        <v>75.085875999999999</v>
      </c>
      <c r="BL347" s="2">
        <v>116.599998</v>
      </c>
      <c r="BM347" s="2">
        <v>194.94000199999999</v>
      </c>
      <c r="BN347" s="2">
        <v>215.66999799999999</v>
      </c>
      <c r="BO347" s="2">
        <v>240.070007</v>
      </c>
    </row>
    <row r="348" spans="1:67" x14ac:dyDescent="0.35">
      <c r="A348" s="1">
        <v>44336</v>
      </c>
      <c r="B348" s="2">
        <v>126.5854721271</v>
      </c>
      <c r="C348" s="2">
        <v>246.18491680368601</v>
      </c>
      <c r="D348" s="2">
        <v>162.591497265887</v>
      </c>
      <c r="E348" s="2">
        <v>115.050838618196</v>
      </c>
      <c r="F348" s="2">
        <v>286.68299713531701</v>
      </c>
      <c r="G348" s="2">
        <v>196.274355792747</v>
      </c>
      <c r="H348" s="2">
        <v>145.60751109083</v>
      </c>
      <c r="I348" s="2">
        <v>117.326765344309</v>
      </c>
      <c r="J348" s="2">
        <v>408.39908309925602</v>
      </c>
      <c r="K348" s="2">
        <v>161.03003778576999</v>
      </c>
      <c r="L348" s="2">
        <v>453.05520469682801</v>
      </c>
      <c r="M348" s="2">
        <v>226.25543568195801</v>
      </c>
      <c r="N348" s="2">
        <v>41.864533064438803</v>
      </c>
      <c r="O348" s="2">
        <v>314.26055436683703</v>
      </c>
      <c r="P348" s="2">
        <v>367.26771855183301</v>
      </c>
      <c r="Q348" s="2">
        <v>76.021990445143302</v>
      </c>
      <c r="R348" s="2">
        <v>116.959002928719</v>
      </c>
      <c r="S348" s="2">
        <v>199.57202629832901</v>
      </c>
      <c r="T348" s="2">
        <v>213.27675578558399</v>
      </c>
      <c r="U348" s="2">
        <v>235.36490289867101</v>
      </c>
      <c r="X348" s="3">
        <v>44336</v>
      </c>
      <c r="Y348">
        <v>126.96934</v>
      </c>
      <c r="Z348">
        <v>246.27991990000001</v>
      </c>
      <c r="AA348">
        <v>162.27858549999999</v>
      </c>
      <c r="AB348">
        <v>115.1854124</v>
      </c>
      <c r="AC348">
        <v>286.88058059999997</v>
      </c>
      <c r="AD348">
        <v>191.4521039</v>
      </c>
      <c r="AE348">
        <v>145.16652300000001</v>
      </c>
      <c r="AF348">
        <v>117.785647</v>
      </c>
      <c r="AG348">
        <v>408.83167539999999</v>
      </c>
      <c r="AH348">
        <v>160.8021009</v>
      </c>
      <c r="AI348">
        <v>453.1984453</v>
      </c>
      <c r="AJ348">
        <v>225.98847760000001</v>
      </c>
      <c r="AK348">
        <v>41.86152937</v>
      </c>
      <c r="AL348">
        <v>315.7909507</v>
      </c>
      <c r="AM348">
        <v>366.17810250000002</v>
      </c>
      <c r="AN348">
        <v>76.022629719999998</v>
      </c>
      <c r="AO348">
        <v>116.8844885</v>
      </c>
      <c r="AP348">
        <v>199.40493599999999</v>
      </c>
      <c r="AQ348">
        <v>213.86625849999999</v>
      </c>
      <c r="AR348">
        <v>235.3839633</v>
      </c>
      <c r="AT348" s="1"/>
      <c r="AU348" s="1">
        <v>44330</v>
      </c>
      <c r="AV348" s="2">
        <v>127.449997</v>
      </c>
      <c r="AW348" s="2">
        <v>248.14999399999999</v>
      </c>
      <c r="AX348" s="2">
        <v>161.145004</v>
      </c>
      <c r="AY348" s="2">
        <v>113.918999</v>
      </c>
      <c r="AZ348" s="2">
        <v>290.67999300000002</v>
      </c>
      <c r="BA348" s="2">
        <v>196.58000200000001</v>
      </c>
      <c r="BB348" s="2">
        <v>142.429993</v>
      </c>
      <c r="BC348" s="2">
        <v>115.807999</v>
      </c>
      <c r="BD348" s="2">
        <v>409.79998799999998</v>
      </c>
      <c r="BE348" s="2">
        <v>164.009995</v>
      </c>
      <c r="BF348" s="2">
        <v>441.61999500000002</v>
      </c>
      <c r="BG348" s="2">
        <v>226.94000199999999</v>
      </c>
      <c r="BH348" s="2">
        <v>42.360000999999997</v>
      </c>
      <c r="BI348" s="2">
        <v>323.63000499999998</v>
      </c>
      <c r="BJ348" s="2">
        <v>363.91000400000001</v>
      </c>
      <c r="BK348" s="2">
        <v>74.704200999999998</v>
      </c>
      <c r="BL348" s="2">
        <v>116.43</v>
      </c>
      <c r="BM348" s="2">
        <v>196.21000699999999</v>
      </c>
      <c r="BN348" s="2">
        <v>216.38000500000001</v>
      </c>
      <c r="BO348" s="2">
        <v>242.229996</v>
      </c>
    </row>
    <row r="349" spans="1:67" x14ac:dyDescent="0.35">
      <c r="A349" s="1">
        <v>44337</v>
      </c>
      <c r="B349" s="2">
        <v>126.184784936678</v>
      </c>
      <c r="C349" s="2">
        <v>246.21809943698801</v>
      </c>
      <c r="D349" s="2">
        <v>160.40437715128101</v>
      </c>
      <c r="E349" s="2">
        <v>115.17595899121</v>
      </c>
      <c r="F349" s="2">
        <v>288.760297536525</v>
      </c>
      <c r="G349" s="2">
        <v>193.24086567742299</v>
      </c>
      <c r="H349" s="2">
        <v>150.03961633280301</v>
      </c>
      <c r="I349" s="2">
        <v>117.450460246863</v>
      </c>
      <c r="J349" s="2">
        <v>411.81285246419998</v>
      </c>
      <c r="K349" s="2">
        <v>162.85497782363601</v>
      </c>
      <c r="L349" s="2">
        <v>454.44396644040199</v>
      </c>
      <c r="M349" s="2">
        <v>226.878636348995</v>
      </c>
      <c r="N349" s="2">
        <v>42.477556555881698</v>
      </c>
      <c r="O349" s="2">
        <v>316.76597570059101</v>
      </c>
      <c r="P349" s="2">
        <v>367.98636101655501</v>
      </c>
      <c r="Q349" s="2">
        <v>75.623845297232705</v>
      </c>
      <c r="R349" s="2">
        <v>116.254608632836</v>
      </c>
      <c r="S349" s="2">
        <v>200.36191960063601</v>
      </c>
      <c r="T349" s="2">
        <v>212.89824897239501</v>
      </c>
      <c r="U349" s="2">
        <v>237.30022645599101</v>
      </c>
      <c r="X349" s="3">
        <v>44337</v>
      </c>
      <c r="Y349">
        <v>125.95756489999999</v>
      </c>
      <c r="Z349">
        <v>245.2182924</v>
      </c>
      <c r="AA349">
        <v>160.5702646</v>
      </c>
      <c r="AB349">
        <v>114.6997286</v>
      </c>
      <c r="AC349">
        <v>287.80699479999998</v>
      </c>
      <c r="AD349">
        <v>194.03880459999999</v>
      </c>
      <c r="AE349">
        <v>149.4288554</v>
      </c>
      <c r="AF349">
        <v>117.25421849999999</v>
      </c>
      <c r="AG349">
        <v>410.97221860000002</v>
      </c>
      <c r="AH349">
        <v>162.56614880000001</v>
      </c>
      <c r="AI349">
        <v>452.37821630000002</v>
      </c>
      <c r="AJ349">
        <v>226.83532360000001</v>
      </c>
      <c r="AK349">
        <v>42.329441850000002</v>
      </c>
      <c r="AL349">
        <v>315.8590021</v>
      </c>
      <c r="AM349">
        <v>367.53531959999998</v>
      </c>
      <c r="AN349">
        <v>75.602751280000007</v>
      </c>
      <c r="AO349">
        <v>116.03054969999999</v>
      </c>
      <c r="AP349">
        <v>199.8863384</v>
      </c>
      <c r="AQ349">
        <v>212.04310419999999</v>
      </c>
      <c r="AR349">
        <v>236.86978930000001</v>
      </c>
      <c r="AT349" s="1"/>
      <c r="AU349" s="1">
        <v>44333</v>
      </c>
      <c r="AV349" s="2">
        <v>126.269997</v>
      </c>
      <c r="AW349" s="2">
        <v>245.179993</v>
      </c>
      <c r="AX349" s="2">
        <v>163.51950099999999</v>
      </c>
      <c r="AY349" s="2">
        <v>114.445999</v>
      </c>
      <c r="AZ349" s="2">
        <v>289.22000100000002</v>
      </c>
      <c r="BA349" s="2">
        <v>192.27667199999999</v>
      </c>
      <c r="BB349" s="2">
        <v>141.654999</v>
      </c>
      <c r="BC349" s="2">
        <v>116.070503</v>
      </c>
      <c r="BD349" s="2">
        <v>408.63000499999998</v>
      </c>
      <c r="BE349" s="2">
        <v>164.66999799999999</v>
      </c>
      <c r="BF349" s="2">
        <v>439.94000199999999</v>
      </c>
      <c r="BG349" s="2">
        <v>226.44000199999999</v>
      </c>
      <c r="BH349" s="2">
        <v>42.740001999999997</v>
      </c>
      <c r="BI349" s="2">
        <v>320.01001000000002</v>
      </c>
      <c r="BJ349" s="2">
        <v>363.29998799999998</v>
      </c>
      <c r="BK349" s="2">
        <v>76.211830000000006</v>
      </c>
      <c r="BL349" s="2">
        <v>116.889999</v>
      </c>
      <c r="BM349" s="2">
        <v>195.529999</v>
      </c>
      <c r="BN349" s="2">
        <v>216.28999300000001</v>
      </c>
      <c r="BO349" s="2">
        <v>244.78999300000001</v>
      </c>
    </row>
    <row r="350" spans="1:67" x14ac:dyDescent="0.35">
      <c r="A350" s="1">
        <v>44340</v>
      </c>
      <c r="B350" s="2">
        <v>126.715588577345</v>
      </c>
      <c r="C350" s="2">
        <v>250.457832269514</v>
      </c>
      <c r="D350" s="2">
        <v>162.35398564974801</v>
      </c>
      <c r="E350" s="2">
        <v>117.94176665207399</v>
      </c>
      <c r="F350" s="2">
        <v>290.076239113469</v>
      </c>
      <c r="G350" s="2">
        <v>202.85766576815499</v>
      </c>
      <c r="H350" s="2">
        <v>156.97647647287201</v>
      </c>
      <c r="I350" s="2">
        <v>120.01454309466401</v>
      </c>
      <c r="J350" s="2">
        <v>411.36133941790399</v>
      </c>
      <c r="K350" s="2">
        <v>163.82966499935401</v>
      </c>
      <c r="L350" s="2">
        <v>458.29929756578701</v>
      </c>
      <c r="M350" s="2">
        <v>228.998871965501</v>
      </c>
      <c r="N350" s="2">
        <v>42.694167252876902</v>
      </c>
      <c r="O350" s="2">
        <v>313.63209761200102</v>
      </c>
      <c r="P350" s="2">
        <v>372.190240583339</v>
      </c>
      <c r="Q350" s="2">
        <v>75.273791089155395</v>
      </c>
      <c r="R350" s="2">
        <v>115.94892918151101</v>
      </c>
      <c r="S350" s="2">
        <v>201.01439901489999</v>
      </c>
      <c r="T350" s="2">
        <v>213.737497879405</v>
      </c>
      <c r="U350" s="2">
        <v>238.726332626523</v>
      </c>
      <c r="X350" s="3">
        <v>44340</v>
      </c>
      <c r="Y350">
        <v>126.8836337</v>
      </c>
      <c r="Z350">
        <v>249.93627789999999</v>
      </c>
      <c r="AA350">
        <v>161.96079810000001</v>
      </c>
      <c r="AB350">
        <v>117.61908680000001</v>
      </c>
      <c r="AC350">
        <v>289.4627021</v>
      </c>
      <c r="AD350">
        <v>197.29662970000001</v>
      </c>
      <c r="AE350">
        <v>154.87716660000001</v>
      </c>
      <c r="AF350">
        <v>120.2693519</v>
      </c>
      <c r="AG350">
        <v>411.11895019999997</v>
      </c>
      <c r="AH350">
        <v>163.5546808</v>
      </c>
      <c r="AI350">
        <v>457.8318142</v>
      </c>
      <c r="AJ350">
        <v>228.69021069999999</v>
      </c>
      <c r="AK350">
        <v>42.60427971</v>
      </c>
      <c r="AL350">
        <v>315.02869900000002</v>
      </c>
      <c r="AM350">
        <v>371.65300130000003</v>
      </c>
      <c r="AN350">
        <v>75.342008750000005</v>
      </c>
      <c r="AO350">
        <v>115.789725</v>
      </c>
      <c r="AP350">
        <v>200.9827066</v>
      </c>
      <c r="AQ350">
        <v>213.22439679999999</v>
      </c>
      <c r="AR350">
        <v>238.78851969999999</v>
      </c>
      <c r="AT350" s="1"/>
      <c r="AU350" s="1">
        <v>44334</v>
      </c>
      <c r="AV350" s="2">
        <v>124.849998</v>
      </c>
      <c r="AW350" s="2">
        <v>243.08000200000001</v>
      </c>
      <c r="AX350" s="2">
        <v>161.61399800000001</v>
      </c>
      <c r="AY350" s="2">
        <v>113.123497</v>
      </c>
      <c r="AZ350" s="2">
        <v>287.58999599999999</v>
      </c>
      <c r="BA350" s="2">
        <v>192.62333699999999</v>
      </c>
      <c r="BB350" s="2">
        <v>140.157501</v>
      </c>
      <c r="BC350" s="2">
        <v>115.17150100000001</v>
      </c>
      <c r="BD350" s="2">
        <v>410.38000499999998</v>
      </c>
      <c r="BE350" s="2">
        <v>162.35000600000001</v>
      </c>
      <c r="BF350" s="2">
        <v>433.73998999999998</v>
      </c>
      <c r="BG350" s="2">
        <v>225.570007</v>
      </c>
      <c r="BH350" s="2">
        <v>42.16</v>
      </c>
      <c r="BI350" s="2">
        <v>316.75</v>
      </c>
      <c r="BJ350" s="2">
        <v>363.07000699999998</v>
      </c>
      <c r="BK350" s="2">
        <v>75.744277999999994</v>
      </c>
      <c r="BL350" s="2">
        <v>117.209999</v>
      </c>
      <c r="BM350" s="2">
        <v>194.63000500000001</v>
      </c>
      <c r="BN350" s="2">
        <v>213.990005</v>
      </c>
      <c r="BO350" s="2">
        <v>239.470001</v>
      </c>
    </row>
    <row r="351" spans="1:67" x14ac:dyDescent="0.35">
      <c r="A351" s="1">
        <v>44341</v>
      </c>
      <c r="B351" s="2">
        <v>127.18652316154601</v>
      </c>
      <c r="C351" s="2">
        <v>251.781306199444</v>
      </c>
      <c r="D351" s="2">
        <v>163.167514112216</v>
      </c>
      <c r="E351" s="2">
        <v>118.289064411735</v>
      </c>
      <c r="F351" s="2">
        <v>287.57028377608901</v>
      </c>
      <c r="G351" s="2">
        <v>200.82885524140301</v>
      </c>
      <c r="H351" s="2">
        <v>157.13712997041401</v>
      </c>
      <c r="I351" s="2">
        <v>120.21436736997801</v>
      </c>
      <c r="J351" s="2">
        <v>412.94684642733802</v>
      </c>
      <c r="K351" s="2">
        <v>162.27801642691</v>
      </c>
      <c r="L351" s="2">
        <v>460.64293245646599</v>
      </c>
      <c r="M351" s="2">
        <v>229.19164256489</v>
      </c>
      <c r="N351" s="2">
        <v>42.123106661985197</v>
      </c>
      <c r="O351" s="2">
        <v>316.84263168482403</v>
      </c>
      <c r="P351" s="2">
        <v>368.18400517717799</v>
      </c>
      <c r="Q351" s="2">
        <v>74.226307395794507</v>
      </c>
      <c r="R351" s="2">
        <v>114.599376267162</v>
      </c>
      <c r="S351" s="2">
        <v>199.73467846879799</v>
      </c>
      <c r="T351" s="2">
        <v>211.62405750419299</v>
      </c>
      <c r="U351" s="2">
        <v>237.54365838237899</v>
      </c>
      <c r="X351" s="3">
        <v>44341</v>
      </c>
      <c r="Y351">
        <v>126.94269319999999</v>
      </c>
      <c r="Z351">
        <v>251.79620840000001</v>
      </c>
      <c r="AA351">
        <v>162.85977990000001</v>
      </c>
      <c r="AB351">
        <v>118.12019479999999</v>
      </c>
      <c r="AC351">
        <v>287.49446039999998</v>
      </c>
      <c r="AD351">
        <v>201.6798101</v>
      </c>
      <c r="AE351">
        <v>156.59480099999999</v>
      </c>
      <c r="AF351">
        <v>120.5239827</v>
      </c>
      <c r="AG351">
        <v>412.6920685</v>
      </c>
      <c r="AH351">
        <v>162.06626929999999</v>
      </c>
      <c r="AI351">
        <v>459.74794320000001</v>
      </c>
      <c r="AJ351">
        <v>228.90334559999999</v>
      </c>
      <c r="AK351">
        <v>42.063366379999998</v>
      </c>
      <c r="AL351">
        <v>316.52403470000002</v>
      </c>
      <c r="AM351">
        <v>368.19299890000002</v>
      </c>
      <c r="AN351">
        <v>74.216180859999994</v>
      </c>
      <c r="AO351">
        <v>114.45663860000001</v>
      </c>
      <c r="AP351">
        <v>199.42297919999999</v>
      </c>
      <c r="AQ351">
        <v>211.64910750000001</v>
      </c>
      <c r="AR351">
        <v>237.56395979999999</v>
      </c>
      <c r="AT351" s="1"/>
      <c r="AU351" s="1">
        <v>44335</v>
      </c>
      <c r="AV351" s="2">
        <v>124.69000200000001</v>
      </c>
      <c r="AW351" s="2">
        <v>243.11999499999999</v>
      </c>
      <c r="AX351" s="2">
        <v>161.58999600000001</v>
      </c>
      <c r="AY351" s="2">
        <v>113.574997</v>
      </c>
      <c r="AZ351" s="2">
        <v>286.22000100000002</v>
      </c>
      <c r="BA351" s="2">
        <v>187.820007</v>
      </c>
      <c r="BB351" s="2">
        <v>140.657501</v>
      </c>
      <c r="BC351" s="2">
        <v>115.435501</v>
      </c>
      <c r="BD351" s="2">
        <v>409.5</v>
      </c>
      <c r="BE351" s="2">
        <v>161.11000100000001</v>
      </c>
      <c r="BF351" s="2">
        <v>441.72000100000002</v>
      </c>
      <c r="BG351" s="2">
        <v>224.58999600000001</v>
      </c>
      <c r="BH351" s="2">
        <v>41.970001000000003</v>
      </c>
      <c r="BI351" s="2">
        <v>314.45001200000002</v>
      </c>
      <c r="BJ351" s="2">
        <v>360.98001099999999</v>
      </c>
      <c r="BK351" s="2">
        <v>75.725189</v>
      </c>
      <c r="BL351" s="2">
        <v>115.849998</v>
      </c>
      <c r="BM351" s="2">
        <v>196.509995</v>
      </c>
      <c r="BN351" s="2">
        <v>214.35000600000001</v>
      </c>
      <c r="BO351" s="2">
        <v>236.86999499999999</v>
      </c>
    </row>
    <row r="352" spans="1:67" x14ac:dyDescent="0.35">
      <c r="A352" s="1">
        <v>44342</v>
      </c>
      <c r="B352" s="2">
        <v>127.178698928731</v>
      </c>
      <c r="C352" s="2">
        <v>251.90925903234501</v>
      </c>
      <c r="D352" s="2">
        <v>163.377838307644</v>
      </c>
      <c r="E352" s="2">
        <v>119.04649057241301</v>
      </c>
      <c r="F352" s="2">
        <v>287.04099610864199</v>
      </c>
      <c r="G352" s="2">
        <v>207.36700372653601</v>
      </c>
      <c r="H352" s="2">
        <v>157.928052704593</v>
      </c>
      <c r="I352" s="2">
        <v>121.650013202333</v>
      </c>
      <c r="J352" s="2">
        <v>413.61084087853601</v>
      </c>
      <c r="K352" s="2">
        <v>161.81329393836199</v>
      </c>
      <c r="L352" s="2">
        <v>461.32102543124802</v>
      </c>
      <c r="M352" s="2">
        <v>227.46975490802799</v>
      </c>
      <c r="N352" s="2">
        <v>41.966741143090204</v>
      </c>
      <c r="O352" s="2">
        <v>316.94677146856901</v>
      </c>
      <c r="P352" s="2">
        <v>363.52477688987898</v>
      </c>
      <c r="Q352" s="2">
        <v>73.606378167028794</v>
      </c>
      <c r="R352" s="2">
        <v>114.58958476184399</v>
      </c>
      <c r="S352" s="2">
        <v>201.04967592517099</v>
      </c>
      <c r="T352" s="2">
        <v>214.40573979100699</v>
      </c>
      <c r="U352" s="2">
        <v>237.87470412754001</v>
      </c>
      <c r="X352" s="3">
        <v>44342</v>
      </c>
      <c r="Y352">
        <v>126.8654806</v>
      </c>
      <c r="Z352">
        <v>251.41090149999999</v>
      </c>
      <c r="AA352">
        <v>163.23475239999999</v>
      </c>
      <c r="AB352">
        <v>118.93450989999999</v>
      </c>
      <c r="AC352">
        <v>287.50761</v>
      </c>
      <c r="AD352">
        <v>204.7914122</v>
      </c>
      <c r="AE352">
        <v>157.09665810000001</v>
      </c>
      <c r="AF352">
        <v>121.60889570000001</v>
      </c>
      <c r="AG352">
        <v>413.18524459999998</v>
      </c>
      <c r="AH352">
        <v>161.77547939999999</v>
      </c>
      <c r="AI352">
        <v>460.71451990000003</v>
      </c>
      <c r="AJ352">
        <v>227.10810169999999</v>
      </c>
      <c r="AK352">
        <v>42.04469589</v>
      </c>
      <c r="AL352">
        <v>317.48241539999998</v>
      </c>
      <c r="AM352">
        <v>363.51739700000002</v>
      </c>
      <c r="AN352">
        <v>73.699110489999995</v>
      </c>
      <c r="AO352">
        <v>114.7217193</v>
      </c>
      <c r="AP352">
        <v>200.9177996</v>
      </c>
      <c r="AQ352">
        <v>213.49807200000001</v>
      </c>
      <c r="AR352">
        <v>237.7678047</v>
      </c>
      <c r="AT352" s="1"/>
      <c r="AU352" s="1">
        <v>44336</v>
      </c>
      <c r="AV352" s="2">
        <v>127.30999799999999</v>
      </c>
      <c r="AW352" s="2">
        <v>246.479996</v>
      </c>
      <c r="AX352" s="2">
        <v>162.38400300000001</v>
      </c>
      <c r="AY352" s="2">
        <v>115.347504</v>
      </c>
      <c r="AZ352" s="2">
        <v>286.73001099999999</v>
      </c>
      <c r="BA352" s="2">
        <v>195.59333799999999</v>
      </c>
      <c r="BB352" s="2">
        <v>146.125</v>
      </c>
      <c r="BC352" s="2">
        <v>117.804497</v>
      </c>
      <c r="BD352" s="2">
        <v>408.64001500000001</v>
      </c>
      <c r="BE352" s="2">
        <v>160.83000200000001</v>
      </c>
      <c r="BF352" s="2">
        <v>455</v>
      </c>
      <c r="BG352" s="2">
        <v>226.44000199999999</v>
      </c>
      <c r="BH352" s="2">
        <v>41.869999</v>
      </c>
      <c r="BI352" s="2">
        <v>315.89999399999999</v>
      </c>
      <c r="BJ352" s="2">
        <v>367.70001200000002</v>
      </c>
      <c r="BK352" s="2">
        <v>76.011452000000006</v>
      </c>
      <c r="BL352" s="2">
        <v>117.110001</v>
      </c>
      <c r="BM352" s="2">
        <v>199.529999</v>
      </c>
      <c r="BN352" s="2">
        <v>213.94000199999999</v>
      </c>
      <c r="BO352" s="2">
        <v>234.990005</v>
      </c>
    </row>
    <row r="353" spans="1:67" x14ac:dyDescent="0.35">
      <c r="A353" s="1">
        <v>44343</v>
      </c>
      <c r="B353" s="2">
        <v>125.2319691023</v>
      </c>
      <c r="C353" s="2">
        <v>249.01875077256801</v>
      </c>
      <c r="D353" s="2">
        <v>161.703271375388</v>
      </c>
      <c r="E353" s="2">
        <v>118.24242372317801</v>
      </c>
      <c r="F353" s="2">
        <v>289.24403119847301</v>
      </c>
      <c r="G353" s="2">
        <v>210.02706430420699</v>
      </c>
      <c r="H353" s="2">
        <v>154.819264444102</v>
      </c>
      <c r="I353" s="2">
        <v>120.019969977998</v>
      </c>
      <c r="J353" s="2">
        <v>412.87699779623699</v>
      </c>
      <c r="K353" s="2">
        <v>164.283228188831</v>
      </c>
      <c r="L353" s="2">
        <v>466.67322047065301</v>
      </c>
      <c r="M353" s="2">
        <v>226.97362680703199</v>
      </c>
      <c r="N353" s="2">
        <v>42.562087521141301</v>
      </c>
      <c r="O353" s="2">
        <v>318.35902822414602</v>
      </c>
      <c r="P353" s="2">
        <v>362.42338057064001</v>
      </c>
      <c r="Q353" s="2">
        <v>72.710692495395506</v>
      </c>
      <c r="R353" s="2">
        <v>112.55858797804299</v>
      </c>
      <c r="S353" s="2">
        <v>199.64805505562299</v>
      </c>
      <c r="T353" s="2">
        <v>212.25156823860101</v>
      </c>
      <c r="U353" s="2">
        <v>242.13714594728299</v>
      </c>
      <c r="X353" s="3">
        <v>44343</v>
      </c>
      <c r="Y353">
        <v>125.7232815</v>
      </c>
      <c r="Z353">
        <v>249.27687230000001</v>
      </c>
      <c r="AA353">
        <v>161.83838069999999</v>
      </c>
      <c r="AB353">
        <v>118.1483432</v>
      </c>
      <c r="AC353">
        <v>289.03833989999998</v>
      </c>
      <c r="AD353">
        <v>209.2779013</v>
      </c>
      <c r="AE353">
        <v>154.947295</v>
      </c>
      <c r="AF353">
        <v>120.1488004</v>
      </c>
      <c r="AG353">
        <v>412.85246210000003</v>
      </c>
      <c r="AH353">
        <v>164.19796719999999</v>
      </c>
      <c r="AI353">
        <v>466.46288140000001</v>
      </c>
      <c r="AJ353">
        <v>226.73069609999999</v>
      </c>
      <c r="AK353">
        <v>42.481862749999998</v>
      </c>
      <c r="AL353">
        <v>318.66455660000003</v>
      </c>
      <c r="AM353">
        <v>362.13594899999998</v>
      </c>
      <c r="AN353">
        <v>72.6665031</v>
      </c>
      <c r="AO353">
        <v>112.2785174</v>
      </c>
      <c r="AP353">
        <v>199.4014516</v>
      </c>
      <c r="AQ353">
        <v>212.81307340000001</v>
      </c>
      <c r="AR353">
        <v>240.61825400000001</v>
      </c>
      <c r="AT353" s="1"/>
      <c r="AU353" s="1">
        <v>44337</v>
      </c>
      <c r="AV353" s="2">
        <v>125.43</v>
      </c>
      <c r="AW353" s="2">
        <v>245.16999799999999</v>
      </c>
      <c r="AX353" s="2">
        <v>160.15400700000001</v>
      </c>
      <c r="AY353" s="2">
        <v>114.706497</v>
      </c>
      <c r="AZ353" s="2">
        <v>287.73998999999998</v>
      </c>
      <c r="BA353" s="2">
        <v>193.62666300000001</v>
      </c>
      <c r="BB353" s="2">
        <v>149.917496</v>
      </c>
      <c r="BC353" s="2">
        <v>117.254997</v>
      </c>
      <c r="BD353" s="2">
        <v>411.63000499999998</v>
      </c>
      <c r="BE353" s="2">
        <v>162.66000399999999</v>
      </c>
      <c r="BF353" s="2">
        <v>451.23998999999998</v>
      </c>
      <c r="BG353" s="2">
        <v>226.770004</v>
      </c>
      <c r="BH353" s="2">
        <v>42.400002000000001</v>
      </c>
      <c r="BI353" s="2">
        <v>315.76998900000001</v>
      </c>
      <c r="BJ353" s="2">
        <v>367.60000600000001</v>
      </c>
      <c r="BK353" s="2">
        <v>75.553436000000005</v>
      </c>
      <c r="BL353" s="2">
        <v>116.120003</v>
      </c>
      <c r="BM353" s="2">
        <v>199.88000500000001</v>
      </c>
      <c r="BN353" s="2">
        <v>211.86999499999999</v>
      </c>
      <c r="BO353" s="2">
        <v>237.240005</v>
      </c>
    </row>
    <row r="354" spans="1:67" x14ac:dyDescent="0.35">
      <c r="A354" s="1">
        <v>44344</v>
      </c>
      <c r="B354" s="2">
        <v>125.067940586879</v>
      </c>
      <c r="C354" s="2">
        <v>250.47626217599301</v>
      </c>
      <c r="D354" s="2">
        <v>161.36149973659801</v>
      </c>
      <c r="E354" s="2">
        <v>118.05607334688401</v>
      </c>
      <c r="F354" s="2">
        <v>289.95115239087198</v>
      </c>
      <c r="G354" s="2">
        <v>208.54129521648699</v>
      </c>
      <c r="H354" s="2">
        <v>162.23690572661499</v>
      </c>
      <c r="I354" s="2">
        <v>120.65860247666301</v>
      </c>
      <c r="J354" s="2">
        <v>411.91481370495302</v>
      </c>
      <c r="K354" s="2">
        <v>164.72054126932599</v>
      </c>
      <c r="L354" s="2">
        <v>474.10054075753197</v>
      </c>
      <c r="M354" s="2">
        <v>227.354495347533</v>
      </c>
      <c r="N354" s="2">
        <v>42.493386932183803</v>
      </c>
      <c r="O354" s="2">
        <v>318.81729414607503</v>
      </c>
      <c r="P354" s="2">
        <v>361.09250542570601</v>
      </c>
      <c r="Q354" s="2">
        <v>72.456941853894094</v>
      </c>
      <c r="R354" s="2">
        <v>113.17105031242301</v>
      </c>
      <c r="S354" s="2">
        <v>200.066032962241</v>
      </c>
      <c r="T354" s="2">
        <v>214.50978320825601</v>
      </c>
      <c r="U354" s="2">
        <v>240.98253860045801</v>
      </c>
      <c r="X354" s="3">
        <v>44344</v>
      </c>
      <c r="Y354">
        <v>124.8056713</v>
      </c>
      <c r="Z354">
        <v>249.86704660000001</v>
      </c>
      <c r="AA354">
        <v>161.16870159999999</v>
      </c>
      <c r="AB354">
        <v>117.7751339</v>
      </c>
      <c r="AC354">
        <v>289.62056560000002</v>
      </c>
      <c r="AD354">
        <v>208.78870559999999</v>
      </c>
      <c r="AE354">
        <v>160.5500399</v>
      </c>
      <c r="AF354">
        <v>120.6296528</v>
      </c>
      <c r="AG354">
        <v>412.09408409999998</v>
      </c>
      <c r="AH354">
        <v>164.1823187</v>
      </c>
      <c r="AI354">
        <v>471.74375830000002</v>
      </c>
      <c r="AJ354">
        <v>227.32954140000001</v>
      </c>
      <c r="AK354">
        <v>42.397519490000001</v>
      </c>
      <c r="AL354">
        <v>319.112776</v>
      </c>
      <c r="AM354">
        <v>360.83097939999999</v>
      </c>
      <c r="AN354">
        <v>72.360847309999997</v>
      </c>
      <c r="AO354">
        <v>113.0975018</v>
      </c>
      <c r="AP354">
        <v>199.73717819999999</v>
      </c>
      <c r="AQ354">
        <v>214.35370069999999</v>
      </c>
      <c r="AR354">
        <v>241.07573540000001</v>
      </c>
      <c r="AT354" s="1"/>
      <c r="AU354" s="1">
        <v>44340</v>
      </c>
      <c r="AV354" s="2">
        <v>127.099998</v>
      </c>
      <c r="AW354" s="2">
        <v>250.779999</v>
      </c>
      <c r="AX354" s="2">
        <v>162.24949599999999</v>
      </c>
      <c r="AY354" s="2">
        <v>118.052002</v>
      </c>
      <c r="AZ354" s="2">
        <v>289.73001099999999</v>
      </c>
      <c r="BA354" s="2">
        <v>202.14666700000001</v>
      </c>
      <c r="BB354" s="2">
        <v>156.11999499999999</v>
      </c>
      <c r="BC354" s="2">
        <v>120.333504</v>
      </c>
      <c r="BD354" s="2">
        <v>410.95001200000002</v>
      </c>
      <c r="BE354" s="2">
        <v>163.53999300000001</v>
      </c>
      <c r="BF354" s="2">
        <v>459.19000199999999</v>
      </c>
      <c r="BG354" s="2">
        <v>229.320007</v>
      </c>
      <c r="BH354" s="2">
        <v>42.630001</v>
      </c>
      <c r="BI354" s="2">
        <v>314.83999599999999</v>
      </c>
      <c r="BJ354" s="2">
        <v>372.38000499999998</v>
      </c>
      <c r="BK354" s="2">
        <v>75.410301000000004</v>
      </c>
      <c r="BL354" s="2">
        <v>115.910004</v>
      </c>
      <c r="BM354" s="2">
        <v>201.020004</v>
      </c>
      <c r="BN354" s="2">
        <v>213.429993</v>
      </c>
      <c r="BO354" s="2">
        <v>239.050003</v>
      </c>
    </row>
    <row r="355" spans="1:67" x14ac:dyDescent="0.35">
      <c r="A355" s="1">
        <v>44348</v>
      </c>
      <c r="B355" s="2">
        <v>123.90388755910899</v>
      </c>
      <c r="C355" s="2">
        <v>247.525918201552</v>
      </c>
      <c r="D355" s="2">
        <v>161.182678976196</v>
      </c>
      <c r="E355" s="2">
        <v>118.71824634691799</v>
      </c>
      <c r="F355" s="2">
        <v>290.14349613395302</v>
      </c>
      <c r="G355" s="2">
        <v>207.18200781893799</v>
      </c>
      <c r="H355" s="2">
        <v>162.460892013543</v>
      </c>
      <c r="I355" s="2">
        <v>120.90313750006101</v>
      </c>
      <c r="J355" s="2">
        <v>407.43590396358798</v>
      </c>
      <c r="K355" s="2">
        <v>166.095333234782</v>
      </c>
      <c r="L355" s="2">
        <v>468.01893646239</v>
      </c>
      <c r="M355" s="2">
        <v>226.88675636187699</v>
      </c>
      <c r="N355" s="2">
        <v>42.940815607546099</v>
      </c>
      <c r="O355" s="2">
        <v>315.99707943752202</v>
      </c>
      <c r="P355" s="2">
        <v>360.23045343803801</v>
      </c>
      <c r="Q355" s="2">
        <v>71.853428365850903</v>
      </c>
      <c r="R355" s="2">
        <v>112.16052393387599</v>
      </c>
      <c r="S355" s="2">
        <v>198.60659795589501</v>
      </c>
      <c r="T355" s="2">
        <v>212.770133952218</v>
      </c>
      <c r="U355" s="2">
        <v>242.31425937469501</v>
      </c>
      <c r="X355" s="3">
        <v>44348</v>
      </c>
      <c r="Y355">
        <v>124.3724383</v>
      </c>
      <c r="Z355">
        <v>247.36374699999999</v>
      </c>
      <c r="AA355">
        <v>160.90776289999999</v>
      </c>
      <c r="AB355">
        <v>118.9223669</v>
      </c>
      <c r="AC355">
        <v>290.02649389999999</v>
      </c>
      <c r="AD355">
        <v>208.04953119999999</v>
      </c>
      <c r="AE355">
        <v>162.73789529999999</v>
      </c>
      <c r="AF355">
        <v>121.44218290000001</v>
      </c>
      <c r="AG355">
        <v>407.3227081</v>
      </c>
      <c r="AH355">
        <v>165.9568051</v>
      </c>
      <c r="AI355">
        <v>469.53443879999998</v>
      </c>
      <c r="AJ355">
        <v>226.58126290000001</v>
      </c>
      <c r="AK355">
        <v>42.849438370000001</v>
      </c>
      <c r="AL355">
        <v>316.88632949999999</v>
      </c>
      <c r="AM355">
        <v>359.96589840000001</v>
      </c>
      <c r="AN355">
        <v>71.808762720000004</v>
      </c>
      <c r="AO355">
        <v>112.12054569999999</v>
      </c>
      <c r="AP355">
        <v>198.5285768</v>
      </c>
      <c r="AQ355">
        <v>213.3697951</v>
      </c>
      <c r="AR355">
        <v>242.53210989999999</v>
      </c>
      <c r="AT355" s="1"/>
      <c r="AU355" s="1">
        <v>44341</v>
      </c>
      <c r="AV355" s="2">
        <v>126.900002</v>
      </c>
      <c r="AW355" s="2">
        <v>251.720001</v>
      </c>
      <c r="AX355" s="2">
        <v>162.95249899999999</v>
      </c>
      <c r="AY355" s="2">
        <v>118.143501</v>
      </c>
      <c r="AZ355" s="2">
        <v>287.20001200000002</v>
      </c>
      <c r="BA355" s="2">
        <v>201.56333900000001</v>
      </c>
      <c r="BB355" s="2">
        <v>156.47749300000001</v>
      </c>
      <c r="BC355" s="2">
        <v>120.45349899999999</v>
      </c>
      <c r="BD355" s="2">
        <v>413.04998799999998</v>
      </c>
      <c r="BE355" s="2">
        <v>161.85000600000001</v>
      </c>
      <c r="BF355" s="2">
        <v>459.540009</v>
      </c>
      <c r="BG355" s="2">
        <v>229.020004</v>
      </c>
      <c r="BH355" s="2">
        <v>42.009998000000003</v>
      </c>
      <c r="BI355" s="2">
        <v>316.75</v>
      </c>
      <c r="BJ355" s="2">
        <v>367.22000100000002</v>
      </c>
      <c r="BK355" s="2">
        <v>73.950378000000001</v>
      </c>
      <c r="BL355" s="2">
        <v>114.55999799999999</v>
      </c>
      <c r="BM355" s="2">
        <v>199.220001</v>
      </c>
      <c r="BN355" s="2">
        <v>211.490005</v>
      </c>
      <c r="BO355" s="2">
        <v>237.16999799999999</v>
      </c>
    </row>
    <row r="356" spans="1:67" x14ac:dyDescent="0.35">
      <c r="A356" s="1">
        <v>44349</v>
      </c>
      <c r="B356" s="2">
        <v>125.659892978607</v>
      </c>
      <c r="C356" s="2">
        <v>248.48129562523999</v>
      </c>
      <c r="D356" s="2">
        <v>161.888294851795</v>
      </c>
      <c r="E356" s="2">
        <v>119.151979640882</v>
      </c>
      <c r="F356" s="2">
        <v>290.37895019895899</v>
      </c>
      <c r="G356" s="2">
        <v>202.50829398837499</v>
      </c>
      <c r="H356" s="2">
        <v>168.30059161243599</v>
      </c>
      <c r="I356" s="2">
        <v>121.392163033936</v>
      </c>
      <c r="J356" s="2">
        <v>405.46600741358498</v>
      </c>
      <c r="K356" s="2">
        <v>166.09100348425301</v>
      </c>
      <c r="L356" s="2">
        <v>474.28539392620701</v>
      </c>
      <c r="M356" s="2">
        <v>229.265954942902</v>
      </c>
      <c r="N356" s="2">
        <v>42.962405292564704</v>
      </c>
      <c r="O356" s="2">
        <v>313.070222015338</v>
      </c>
      <c r="P356" s="2">
        <v>366.38986722692903</v>
      </c>
      <c r="Q356" s="2">
        <v>72.534198633696903</v>
      </c>
      <c r="R356" s="2">
        <v>111.585988971937</v>
      </c>
      <c r="S356" s="2">
        <v>199.58236470217199</v>
      </c>
      <c r="T356" s="2">
        <v>211.76398826892799</v>
      </c>
      <c r="U356" s="2">
        <v>243.61334209592201</v>
      </c>
      <c r="X356" s="3">
        <v>44349</v>
      </c>
      <c r="Y356">
        <v>124.96779050000001</v>
      </c>
      <c r="Z356">
        <v>247.2290539</v>
      </c>
      <c r="AA356">
        <v>161.59707890000001</v>
      </c>
      <c r="AB356">
        <v>118.5072354</v>
      </c>
      <c r="AC356">
        <v>290.20572859999999</v>
      </c>
      <c r="AD356">
        <v>205.56205170000001</v>
      </c>
      <c r="AE356">
        <v>166.9357382</v>
      </c>
      <c r="AF356">
        <v>121.0447181</v>
      </c>
      <c r="AG356">
        <v>406.04428780000001</v>
      </c>
      <c r="AH356">
        <v>166.00906259999999</v>
      </c>
      <c r="AI356">
        <v>472.89144140000002</v>
      </c>
      <c r="AJ356">
        <v>228.90892349999999</v>
      </c>
      <c r="AK356">
        <v>42.938902919999997</v>
      </c>
      <c r="AL356">
        <v>313.93613599999998</v>
      </c>
      <c r="AM356">
        <v>365.14551269999998</v>
      </c>
      <c r="AN356">
        <v>72.287023020000007</v>
      </c>
      <c r="AO356">
        <v>111.3213695</v>
      </c>
      <c r="AP356">
        <v>199.11985899999999</v>
      </c>
      <c r="AQ356">
        <v>211.99981650000001</v>
      </c>
      <c r="AR356">
        <v>243.482696</v>
      </c>
      <c r="AT356" s="1"/>
      <c r="AU356" s="1">
        <v>44342</v>
      </c>
      <c r="AV356" s="2">
        <v>126.849998</v>
      </c>
      <c r="AW356" s="2">
        <v>251.490005</v>
      </c>
      <c r="AX356" s="2">
        <v>163.25799599999999</v>
      </c>
      <c r="AY356" s="2">
        <v>119.015503</v>
      </c>
      <c r="AZ356" s="2">
        <v>287.32998700000002</v>
      </c>
      <c r="BA356" s="2">
        <v>206.37666300000001</v>
      </c>
      <c r="BB356" s="2">
        <v>157</v>
      </c>
      <c r="BC356" s="2">
        <v>121.676498</v>
      </c>
      <c r="BD356" s="2">
        <v>413.209991</v>
      </c>
      <c r="BE356" s="2">
        <v>161.83000200000001</v>
      </c>
      <c r="BF356" s="2">
        <v>460.48998999999998</v>
      </c>
      <c r="BG356" s="2">
        <v>227.070007</v>
      </c>
      <c r="BH356" s="2">
        <v>42.040000999999997</v>
      </c>
      <c r="BI356" s="2">
        <v>317.32998700000002</v>
      </c>
      <c r="BJ356" s="2">
        <v>362.64999399999999</v>
      </c>
      <c r="BK356" s="2">
        <v>73.692749000000006</v>
      </c>
      <c r="BL356" s="2">
        <v>114.699997</v>
      </c>
      <c r="BM356" s="2">
        <v>200.990005</v>
      </c>
      <c r="BN356" s="2">
        <v>213.80999800000001</v>
      </c>
      <c r="BO356" s="2">
        <v>237.71000699999999</v>
      </c>
    </row>
    <row r="357" spans="1:67" x14ac:dyDescent="0.35">
      <c r="A357" s="1">
        <v>44350</v>
      </c>
      <c r="B357" s="2">
        <v>123.399635993701</v>
      </c>
      <c r="C357" s="2">
        <v>245.96525025379901</v>
      </c>
      <c r="D357" s="2">
        <v>159.617076522368</v>
      </c>
      <c r="E357" s="2">
        <v>117.121607918978</v>
      </c>
      <c r="F357" s="2">
        <v>291.51363057327899</v>
      </c>
      <c r="G357" s="2">
        <v>189.99079021656999</v>
      </c>
      <c r="H357" s="2">
        <v>169.962413155474</v>
      </c>
      <c r="I357" s="2">
        <v>119.86105788365499</v>
      </c>
      <c r="J357" s="2">
        <v>408.683143396795</v>
      </c>
      <c r="K357" s="2">
        <v>166.460291981837</v>
      </c>
      <c r="L357" s="2">
        <v>466.034772309056</v>
      </c>
      <c r="M357" s="2">
        <v>228.531680785558</v>
      </c>
      <c r="N357" s="2">
        <v>43.2226220747648</v>
      </c>
      <c r="O357" s="2">
        <v>311.05307081833701</v>
      </c>
      <c r="P357" s="2">
        <v>362.75899952059802</v>
      </c>
      <c r="Q357" s="2">
        <v>73.720822716748103</v>
      </c>
      <c r="R357" s="2">
        <v>112.19379451536</v>
      </c>
      <c r="S357" s="2">
        <v>202.41582383416099</v>
      </c>
      <c r="T357" s="2">
        <v>211.590840223344</v>
      </c>
      <c r="U357" s="2">
        <v>243.802046750909</v>
      </c>
      <c r="X357" s="3">
        <v>44350</v>
      </c>
      <c r="Y357">
        <v>123.9699136</v>
      </c>
      <c r="Z357">
        <v>245.7269541</v>
      </c>
      <c r="AA357">
        <v>159.79187490000001</v>
      </c>
      <c r="AB357">
        <v>117.4025857</v>
      </c>
      <c r="AC357">
        <v>291.71431460000002</v>
      </c>
      <c r="AD357">
        <v>199.24316469999999</v>
      </c>
      <c r="AE357">
        <v>169.53041390000001</v>
      </c>
      <c r="AF357">
        <v>120.25531340000001</v>
      </c>
      <c r="AG357">
        <v>407.59858639999999</v>
      </c>
      <c r="AH357">
        <v>166.150251</v>
      </c>
      <c r="AI357">
        <v>467.1852859</v>
      </c>
      <c r="AJ357">
        <v>228.14161200000001</v>
      </c>
      <c r="AK357">
        <v>43.218154570000003</v>
      </c>
      <c r="AL357">
        <v>311.78848499999998</v>
      </c>
      <c r="AM357">
        <v>362.76730930000002</v>
      </c>
      <c r="AN357">
        <v>73.594009830000005</v>
      </c>
      <c r="AO357">
        <v>112.13225319999999</v>
      </c>
      <c r="AP357">
        <v>202.4588416</v>
      </c>
      <c r="AQ357">
        <v>211.97137179999999</v>
      </c>
      <c r="AR357">
        <v>243.9325935</v>
      </c>
      <c r="AT357" s="1"/>
      <c r="AU357" s="1">
        <v>44343</v>
      </c>
      <c r="AV357" s="2">
        <v>125.279999</v>
      </c>
      <c r="AW357" s="2">
        <v>249.30999800000001</v>
      </c>
      <c r="AX357" s="2">
        <v>161.505493</v>
      </c>
      <c r="AY357" s="2">
        <v>118.13400300000001</v>
      </c>
      <c r="AZ357" s="2">
        <v>289.29998799999998</v>
      </c>
      <c r="BA357" s="2">
        <v>210.28334000000001</v>
      </c>
      <c r="BB357" s="2">
        <v>154.88000500000001</v>
      </c>
      <c r="BC357" s="2">
        <v>120.12550400000001</v>
      </c>
      <c r="BD357" s="2">
        <v>412.70001200000002</v>
      </c>
      <c r="BE357" s="2">
        <v>164.35000600000001</v>
      </c>
      <c r="BF357" s="2">
        <v>467.67999300000002</v>
      </c>
      <c r="BG357" s="2">
        <v>226.86000100000001</v>
      </c>
      <c r="BH357" s="2">
        <v>42.549999</v>
      </c>
      <c r="BI357" s="2">
        <v>318.76998900000001</v>
      </c>
      <c r="BJ357" s="2">
        <v>362</v>
      </c>
      <c r="BK357" s="2">
        <v>72.442749000000006</v>
      </c>
      <c r="BL357" s="2">
        <v>112.32</v>
      </c>
      <c r="BM357" s="2">
        <v>199.199997</v>
      </c>
      <c r="BN357" s="2">
        <v>212.800003</v>
      </c>
      <c r="BO357" s="2">
        <v>241.279999</v>
      </c>
    </row>
    <row r="358" spans="1:67" x14ac:dyDescent="0.35">
      <c r="A358" s="1">
        <v>44351</v>
      </c>
      <c r="B358" s="2">
        <v>126.217424049185</v>
      </c>
      <c r="C358" s="2">
        <v>251.12996086860599</v>
      </c>
      <c r="D358" s="2">
        <v>160.479881081716</v>
      </c>
      <c r="E358" s="2">
        <v>120.012277197777</v>
      </c>
      <c r="F358" s="2">
        <v>292.83866372220501</v>
      </c>
      <c r="G358" s="2">
        <v>200.40111267312301</v>
      </c>
      <c r="H358" s="2">
        <v>175.90482909808301</v>
      </c>
      <c r="I358" s="2">
        <v>122.643307506274</v>
      </c>
      <c r="J358" s="2">
        <v>406.44094878029398</v>
      </c>
      <c r="K358" s="2">
        <v>166.40778504581999</v>
      </c>
      <c r="L358" s="2">
        <v>473.64449078203</v>
      </c>
      <c r="M358" s="2">
        <v>229.870232670696</v>
      </c>
      <c r="N358" s="2">
        <v>43.223278455758702</v>
      </c>
      <c r="O358" s="2">
        <v>310.87091087884698</v>
      </c>
      <c r="P358" s="2">
        <v>365.88733278378999</v>
      </c>
      <c r="Q358" s="2">
        <v>74.350756398123806</v>
      </c>
      <c r="R358" s="2">
        <v>112.4884944966</v>
      </c>
      <c r="S358" s="2">
        <v>202.68909092798799</v>
      </c>
      <c r="T358" s="2">
        <v>211.03812557702</v>
      </c>
      <c r="U358" s="2">
        <v>244.41211453118399</v>
      </c>
      <c r="X358" s="3">
        <v>44351</v>
      </c>
      <c r="Y358">
        <v>125.5923817</v>
      </c>
      <c r="Z358">
        <v>250.19907409999999</v>
      </c>
      <c r="AA358">
        <v>160.1887768</v>
      </c>
      <c r="AB358">
        <v>119.4576428</v>
      </c>
      <c r="AC358">
        <v>292.65768500000001</v>
      </c>
      <c r="AD358">
        <v>194.62559340000001</v>
      </c>
      <c r="AE358">
        <v>174.5884121</v>
      </c>
      <c r="AF358">
        <v>122.56899009999999</v>
      </c>
      <c r="AG358">
        <v>406.0814785</v>
      </c>
      <c r="AH358">
        <v>166.46317329999999</v>
      </c>
      <c r="AI358">
        <v>473.2821399</v>
      </c>
      <c r="AJ358">
        <v>229.64119500000001</v>
      </c>
      <c r="AK358">
        <v>43.268903510000001</v>
      </c>
      <c r="AL358">
        <v>311.07427910000001</v>
      </c>
      <c r="AM358">
        <v>365.41400429999999</v>
      </c>
      <c r="AN358">
        <v>74.131529169999993</v>
      </c>
      <c r="AO358">
        <v>112.38460790000001</v>
      </c>
      <c r="AP358">
        <v>201.99595310000001</v>
      </c>
      <c r="AQ358">
        <v>210.71557039999999</v>
      </c>
      <c r="AR358">
        <v>244.1369201</v>
      </c>
      <c r="AT358" s="1"/>
      <c r="AU358" s="1">
        <v>44344</v>
      </c>
      <c r="AV358" s="2">
        <v>124.610001</v>
      </c>
      <c r="AW358" s="2">
        <v>249.679993</v>
      </c>
      <c r="AX358" s="2">
        <v>161.153503</v>
      </c>
      <c r="AY358" s="2">
        <v>117.842499</v>
      </c>
      <c r="AZ358" s="2">
        <v>289.44000199999999</v>
      </c>
      <c r="BA358" s="2">
        <v>208.40666200000001</v>
      </c>
      <c r="BB358" s="2">
        <v>162.445007</v>
      </c>
      <c r="BC358" s="2">
        <v>120.578003</v>
      </c>
      <c r="BD358" s="2">
        <v>411.92001299999998</v>
      </c>
      <c r="BE358" s="2">
        <v>164.240005</v>
      </c>
      <c r="BF358" s="2">
        <v>472.32998700000002</v>
      </c>
      <c r="BG358" s="2">
        <v>227.300003</v>
      </c>
      <c r="BH358" s="2">
        <v>42.389999000000003</v>
      </c>
      <c r="BI358" s="2">
        <v>318.91000400000001</v>
      </c>
      <c r="BJ358" s="2">
        <v>360.57998700000002</v>
      </c>
      <c r="BK358" s="2">
        <v>72.414124000000001</v>
      </c>
      <c r="BL358" s="2">
        <v>113.199997</v>
      </c>
      <c r="BM358" s="2">
        <v>199.740005</v>
      </c>
      <c r="BN358" s="2">
        <v>214.60000600000001</v>
      </c>
      <c r="BO358" s="2">
        <v>241.08000200000001</v>
      </c>
    </row>
    <row r="359" spans="1:67" x14ac:dyDescent="0.35">
      <c r="A359" s="1">
        <v>44354</v>
      </c>
      <c r="B359" s="2">
        <v>125.947051318086</v>
      </c>
      <c r="C359" s="2">
        <v>253.65198376430001</v>
      </c>
      <c r="D359" s="2">
        <v>160.169113889974</v>
      </c>
      <c r="E359" s="2">
        <v>119.776803353744</v>
      </c>
      <c r="F359" s="2">
        <v>290.41647956787</v>
      </c>
      <c r="G359" s="2">
        <v>200.88382678083099</v>
      </c>
      <c r="H359" s="2">
        <v>176.295723045892</v>
      </c>
      <c r="I359" s="2">
        <v>122.874666520053</v>
      </c>
      <c r="J359" s="2">
        <v>400.75533233701299</v>
      </c>
      <c r="K359" s="2">
        <v>166.05516965443701</v>
      </c>
      <c r="L359" s="2">
        <v>466.41683314496998</v>
      </c>
      <c r="M359" s="2">
        <v>231.242437967163</v>
      </c>
      <c r="N359" s="2">
        <v>43.298038272362902</v>
      </c>
      <c r="O359" s="2">
        <v>309.825477881116</v>
      </c>
      <c r="P359" s="2">
        <v>364.66734883810801</v>
      </c>
      <c r="Q359" s="2">
        <v>72.672598874275593</v>
      </c>
      <c r="R359" s="2">
        <v>113.01736749363199</v>
      </c>
      <c r="S359" s="2">
        <v>220.95858145844301</v>
      </c>
      <c r="T359" s="2">
        <v>212.94606993209101</v>
      </c>
      <c r="U359" s="2">
        <v>240.09614686066101</v>
      </c>
      <c r="X359" s="3">
        <v>44354</v>
      </c>
      <c r="Y359">
        <v>125.93801000000001</v>
      </c>
      <c r="Z359">
        <v>253.611346</v>
      </c>
      <c r="AA359">
        <v>159.93711440000001</v>
      </c>
      <c r="AB359">
        <v>120.153111</v>
      </c>
      <c r="AC359">
        <v>289.78503439999997</v>
      </c>
      <c r="AD359">
        <v>201.290753</v>
      </c>
      <c r="AE359">
        <v>176.30239130000001</v>
      </c>
      <c r="AF359">
        <v>123.28714789999999</v>
      </c>
      <c r="AG359">
        <v>400.83040130000001</v>
      </c>
      <c r="AH359">
        <v>165.68398809999999</v>
      </c>
      <c r="AI359">
        <v>466.468119</v>
      </c>
      <c r="AJ359">
        <v>231.08717179999999</v>
      </c>
      <c r="AK359">
        <v>43.125681800000002</v>
      </c>
      <c r="AL359">
        <v>310.15293070000001</v>
      </c>
      <c r="AM359">
        <v>364.48858200000001</v>
      </c>
      <c r="AN359">
        <v>73.035992219999997</v>
      </c>
      <c r="AO359">
        <v>112.98284719999999</v>
      </c>
      <c r="AP359">
        <v>207.8037348</v>
      </c>
      <c r="AQ359">
        <v>212.61121209999999</v>
      </c>
      <c r="AR359">
        <v>240.63445619999999</v>
      </c>
      <c r="AT359" s="1"/>
      <c r="AU359" s="1">
        <v>44348</v>
      </c>
      <c r="AV359" s="2">
        <v>124.279999</v>
      </c>
      <c r="AW359" s="2">
        <v>247.39999399999999</v>
      </c>
      <c r="AX359" s="2">
        <v>160.93249499999999</v>
      </c>
      <c r="AY359" s="2">
        <v>119.058998</v>
      </c>
      <c r="AZ359" s="2">
        <v>289.83999599999999</v>
      </c>
      <c r="BA359" s="2">
        <v>207.96665999999999</v>
      </c>
      <c r="BB359" s="2">
        <v>162.645004</v>
      </c>
      <c r="BC359" s="2">
        <v>121.49050099999999</v>
      </c>
      <c r="BD359" s="2">
        <v>406.72000100000002</v>
      </c>
      <c r="BE359" s="2">
        <v>166.050003</v>
      </c>
      <c r="BF359" s="2">
        <v>468.30999800000001</v>
      </c>
      <c r="BG359" s="2">
        <v>226.63000500000001</v>
      </c>
      <c r="BH359" s="2">
        <v>42.919998</v>
      </c>
      <c r="BI359" s="2">
        <v>316.30999800000001</v>
      </c>
      <c r="BJ359" s="2">
        <v>359.790009</v>
      </c>
      <c r="BK359" s="2">
        <v>71.736641000000006</v>
      </c>
      <c r="BL359" s="2">
        <v>112.209999</v>
      </c>
      <c r="BM359" s="2">
        <v>198.41999799999999</v>
      </c>
      <c r="BN359" s="2">
        <v>213.28999300000001</v>
      </c>
      <c r="BO359" s="2">
        <v>242.759995</v>
      </c>
    </row>
    <row r="360" spans="1:67" x14ac:dyDescent="0.35">
      <c r="A360" s="1">
        <v>44355</v>
      </c>
      <c r="B360" s="2">
        <v>126.695983243927</v>
      </c>
      <c r="C360" s="2">
        <v>253.266895275856</v>
      </c>
      <c r="D360" s="2">
        <v>163.290236369664</v>
      </c>
      <c r="E360" s="2">
        <v>120.008951879382</v>
      </c>
      <c r="F360" s="2">
        <v>289.283991084371</v>
      </c>
      <c r="G360" s="2">
        <v>201.80117744521101</v>
      </c>
      <c r="H360" s="2">
        <v>175.421646097842</v>
      </c>
      <c r="I360" s="2">
        <v>124.169622927795</v>
      </c>
      <c r="J360" s="2">
        <v>402.101228964668</v>
      </c>
      <c r="K360" s="2">
        <v>165.147226781163</v>
      </c>
      <c r="L360" s="2">
        <v>463.10626527161998</v>
      </c>
      <c r="M360" s="2">
        <v>232.005978219539</v>
      </c>
      <c r="N360" s="2">
        <v>42.932602000423898</v>
      </c>
      <c r="O360" s="2">
        <v>310.64040787815298</v>
      </c>
      <c r="P360" s="2">
        <v>365.48527214671401</v>
      </c>
      <c r="Q360" s="2">
        <v>72.556645751860898</v>
      </c>
      <c r="R360" s="2">
        <v>112.519645236504</v>
      </c>
      <c r="S360" s="2">
        <v>221.907683468687</v>
      </c>
      <c r="T360" s="2">
        <v>210.674694163575</v>
      </c>
      <c r="U360" s="2">
        <v>240.048592409056</v>
      </c>
      <c r="X360" s="3">
        <v>44355</v>
      </c>
      <c r="Y360">
        <v>126.635543</v>
      </c>
      <c r="Z360">
        <v>252.62514329999999</v>
      </c>
      <c r="AA360">
        <v>162.6542829</v>
      </c>
      <c r="AB360">
        <v>119.8389091</v>
      </c>
      <c r="AC360">
        <v>289.26072110000001</v>
      </c>
      <c r="AD360">
        <v>201.29591350000001</v>
      </c>
      <c r="AE360">
        <v>174.59961670000001</v>
      </c>
      <c r="AF360">
        <v>124.10404509999999</v>
      </c>
      <c r="AG360">
        <v>401.53071360000001</v>
      </c>
      <c r="AH360">
        <v>165.00323320000001</v>
      </c>
      <c r="AI360">
        <v>463.68361779999998</v>
      </c>
      <c r="AJ360">
        <v>231.9777278</v>
      </c>
      <c r="AK360">
        <v>42.89058713</v>
      </c>
      <c r="AL360">
        <v>310.9766995</v>
      </c>
      <c r="AM360">
        <v>365.09632060000001</v>
      </c>
      <c r="AN360">
        <v>72.447721049999998</v>
      </c>
      <c r="AO360">
        <v>112.2521507</v>
      </c>
      <c r="AP360">
        <v>220.90597360000001</v>
      </c>
      <c r="AQ360">
        <v>210.0226629</v>
      </c>
      <c r="AR360">
        <v>240.24782339999999</v>
      </c>
      <c r="AT360" s="1"/>
      <c r="AU360" s="1">
        <v>44349</v>
      </c>
      <c r="AV360" s="2">
        <v>125.05999799999999</v>
      </c>
      <c r="AW360" s="2">
        <v>247.300003</v>
      </c>
      <c r="AX360" s="2">
        <v>161.69949299999999</v>
      </c>
      <c r="AY360" s="2">
        <v>118.52950300000001</v>
      </c>
      <c r="AZ360" s="2">
        <v>290.01998900000001</v>
      </c>
      <c r="BA360" s="2">
        <v>201.70666499999999</v>
      </c>
      <c r="BB360" s="2">
        <v>167.782501</v>
      </c>
      <c r="BC360" s="2">
        <v>121.064003</v>
      </c>
      <c r="BD360" s="2">
        <v>405.85000600000001</v>
      </c>
      <c r="BE360" s="2">
        <v>166.05999800000001</v>
      </c>
      <c r="BF360" s="2">
        <v>473.73001099999999</v>
      </c>
      <c r="BG360" s="2">
        <v>229.66000399999999</v>
      </c>
      <c r="BH360" s="2">
        <v>42.939999</v>
      </c>
      <c r="BI360" s="2">
        <v>313.23001099999999</v>
      </c>
      <c r="BJ360" s="2">
        <v>366.85000600000001</v>
      </c>
      <c r="BK360" s="2">
        <v>72.395034999999993</v>
      </c>
      <c r="BL360" s="2">
        <v>111.400002</v>
      </c>
      <c r="BM360" s="2">
        <v>199.13000500000001</v>
      </c>
      <c r="BN360" s="2">
        <v>211.91000399999999</v>
      </c>
      <c r="BO360" s="2">
        <v>243.46000699999999</v>
      </c>
    </row>
    <row r="361" spans="1:67" x14ac:dyDescent="0.35">
      <c r="A361" s="1">
        <v>44356</v>
      </c>
      <c r="B361" s="2">
        <v>127.314703283114</v>
      </c>
      <c r="C361" s="2">
        <v>253.50057860446901</v>
      </c>
      <c r="D361" s="2">
        <v>164.18546792359601</v>
      </c>
      <c r="E361" s="2">
        <v>120.64758914703</v>
      </c>
      <c r="F361" s="2">
        <v>288.916608114783</v>
      </c>
      <c r="G361" s="2">
        <v>198.78162956444501</v>
      </c>
      <c r="H361" s="2">
        <v>173.50894587916599</v>
      </c>
      <c r="I361" s="2">
        <v>124.59048968667</v>
      </c>
      <c r="J361" s="2">
        <v>402.09380688833397</v>
      </c>
      <c r="K361" s="2">
        <v>163.369919426574</v>
      </c>
      <c r="L361" s="2">
        <v>464.16274480839002</v>
      </c>
      <c r="M361" s="2">
        <v>232.32707035364999</v>
      </c>
      <c r="N361" s="2">
        <v>42.426227810521603</v>
      </c>
      <c r="O361" s="2">
        <v>307.54568210433803</v>
      </c>
      <c r="P361" s="2">
        <v>363.91499118190399</v>
      </c>
      <c r="Q361" s="2">
        <v>73.758553340710094</v>
      </c>
      <c r="R361" s="2">
        <v>113.822452273091</v>
      </c>
      <c r="S361" s="2">
        <v>225.077275117254</v>
      </c>
      <c r="T361" s="2">
        <v>201.52954762970299</v>
      </c>
      <c r="U361" s="2">
        <v>235.14432847680101</v>
      </c>
      <c r="X361" s="3">
        <v>44356</v>
      </c>
      <c r="Y361">
        <v>127.114805</v>
      </c>
      <c r="Z361">
        <v>253.64030690000001</v>
      </c>
      <c r="AA361">
        <v>163.94326910000001</v>
      </c>
      <c r="AB361">
        <v>120.4265911</v>
      </c>
      <c r="AC361">
        <v>288.73389559999998</v>
      </c>
      <c r="AD361">
        <v>199.89948290000001</v>
      </c>
      <c r="AE361">
        <v>173.55702160000001</v>
      </c>
      <c r="AF361">
        <v>124.6298389</v>
      </c>
      <c r="AG361">
        <v>401.27152699999999</v>
      </c>
      <c r="AH361">
        <v>163.17304110000001</v>
      </c>
      <c r="AI361">
        <v>464.14111000000003</v>
      </c>
      <c r="AJ361">
        <v>232.36771709999999</v>
      </c>
      <c r="AK361">
        <v>42.376391609999999</v>
      </c>
      <c r="AL361">
        <v>308.17869610000002</v>
      </c>
      <c r="AM361">
        <v>363.73529209999998</v>
      </c>
      <c r="AN361">
        <v>73.68591112</v>
      </c>
      <c r="AO361">
        <v>113.73716589999999</v>
      </c>
      <c r="AP361">
        <v>224.98962510000001</v>
      </c>
      <c r="AQ361">
        <v>202.3371659</v>
      </c>
      <c r="AR361">
        <v>235.73246169999999</v>
      </c>
      <c r="AT361" s="1"/>
      <c r="AU361" s="1">
        <v>44350</v>
      </c>
      <c r="AV361" s="2">
        <v>123.540001</v>
      </c>
      <c r="AW361" s="2">
        <v>245.71000699999999</v>
      </c>
      <c r="AX361" s="2">
        <v>159.350494</v>
      </c>
      <c r="AY361" s="2">
        <v>117.378998</v>
      </c>
      <c r="AZ361" s="2">
        <v>291.97000100000002</v>
      </c>
      <c r="BA361" s="2">
        <v>190.94667100000001</v>
      </c>
      <c r="BB361" s="2">
        <v>169.697495</v>
      </c>
      <c r="BC361" s="2">
        <v>120.23049899999999</v>
      </c>
      <c r="BD361" s="2">
        <v>407.959991</v>
      </c>
      <c r="BE361" s="2">
        <v>166.16999799999999</v>
      </c>
      <c r="BF361" s="2">
        <v>464.79998799999998</v>
      </c>
      <c r="BG361" s="2">
        <v>228.11000100000001</v>
      </c>
      <c r="BH361" s="2">
        <v>43.25</v>
      </c>
      <c r="BI361" s="2">
        <v>311.42999300000002</v>
      </c>
      <c r="BJ361" s="2">
        <v>361.82000699999998</v>
      </c>
      <c r="BK361" s="2">
        <v>73.910004000000001</v>
      </c>
      <c r="BL361" s="2">
        <v>112.209999</v>
      </c>
      <c r="BM361" s="2">
        <v>202.699997</v>
      </c>
      <c r="BN361" s="2">
        <v>211.979996</v>
      </c>
      <c r="BO361" s="2">
        <v>243.83999600000001</v>
      </c>
    </row>
    <row r="362" spans="1:67" x14ac:dyDescent="0.35">
      <c r="A362" s="1">
        <v>44357</v>
      </c>
      <c r="B362" s="2">
        <v>126.202546226371</v>
      </c>
      <c r="C362" s="2">
        <v>257.27204120572998</v>
      </c>
      <c r="D362" s="2">
        <v>167.431906556493</v>
      </c>
      <c r="E362" s="2">
        <v>121.647694574444</v>
      </c>
      <c r="F362" s="2">
        <v>285.66607250558502</v>
      </c>
      <c r="G362" s="2">
        <v>204.10720372156899</v>
      </c>
      <c r="H362" s="2">
        <v>174.25481339357901</v>
      </c>
      <c r="I362" s="2">
        <v>125.68582888767</v>
      </c>
      <c r="J362" s="2">
        <v>402.29108823765699</v>
      </c>
      <c r="K362" s="2">
        <v>160.783576823429</v>
      </c>
      <c r="L362" s="2">
        <v>469.87799452772703</v>
      </c>
      <c r="M362" s="2">
        <v>233.718562716983</v>
      </c>
      <c r="N362" s="2">
        <v>41.706277735332201</v>
      </c>
      <c r="O362" s="2">
        <v>307.86321537334499</v>
      </c>
      <c r="P362" s="2">
        <v>364.554623373504</v>
      </c>
      <c r="Q362" s="2">
        <v>76.060274370523899</v>
      </c>
      <c r="R362" s="2">
        <v>116.14729319146601</v>
      </c>
      <c r="S362" s="2">
        <v>233.03522655507101</v>
      </c>
      <c r="T362" s="2">
        <v>202.684469292594</v>
      </c>
      <c r="U362" s="2">
        <v>225.40010025142999</v>
      </c>
      <c r="X362" s="3">
        <v>44357</v>
      </c>
      <c r="Y362">
        <v>126.407758</v>
      </c>
      <c r="Z362">
        <v>257.01420780000001</v>
      </c>
      <c r="AA362">
        <v>166.90943110000001</v>
      </c>
      <c r="AB362">
        <v>121.61506780000001</v>
      </c>
      <c r="AC362">
        <v>285.27675040000003</v>
      </c>
      <c r="AD362">
        <v>202.4341599</v>
      </c>
      <c r="AE362">
        <v>174.3249237</v>
      </c>
      <c r="AF362">
        <v>126.0177089</v>
      </c>
      <c r="AG362">
        <v>401.54162300000002</v>
      </c>
      <c r="AH362">
        <v>160.6581319</v>
      </c>
      <c r="AI362">
        <v>468.0568404</v>
      </c>
      <c r="AJ362">
        <v>233.5527763</v>
      </c>
      <c r="AK362">
        <v>41.742769930000001</v>
      </c>
      <c r="AL362">
        <v>308.37652689999999</v>
      </c>
      <c r="AM362">
        <v>364.18170679999997</v>
      </c>
      <c r="AN362">
        <v>75.666492390000002</v>
      </c>
      <c r="AO362">
        <v>115.90188790000001</v>
      </c>
      <c r="AP362">
        <v>230.94504029999999</v>
      </c>
      <c r="AQ362">
        <v>202.9079246</v>
      </c>
      <c r="AR362">
        <v>227.42278039999999</v>
      </c>
      <c r="AT362" s="1"/>
      <c r="AU362" s="1">
        <v>44351</v>
      </c>
      <c r="AV362" s="2">
        <v>125.889999</v>
      </c>
      <c r="AW362" s="2">
        <v>250.78999300000001</v>
      </c>
      <c r="AX362" s="2">
        <v>160.31100499999999</v>
      </c>
      <c r="AY362" s="2">
        <v>119.67849699999999</v>
      </c>
      <c r="AZ362" s="2">
        <v>292.51998900000001</v>
      </c>
      <c r="BA362" s="2">
        <v>199.683334</v>
      </c>
      <c r="BB362" s="2">
        <v>175.782501</v>
      </c>
      <c r="BC362" s="2">
        <v>122.587997</v>
      </c>
      <c r="BD362" s="2">
        <v>405.64001500000001</v>
      </c>
      <c r="BE362" s="2">
        <v>166.44000199999999</v>
      </c>
      <c r="BF362" s="2">
        <v>475</v>
      </c>
      <c r="BG362" s="2">
        <v>230.13999899999999</v>
      </c>
      <c r="BH362" s="2">
        <v>43.27</v>
      </c>
      <c r="BI362" s="2">
        <v>311.01001000000002</v>
      </c>
      <c r="BJ362" s="2">
        <v>366.01998900000001</v>
      </c>
      <c r="BK362" s="2">
        <v>74.110000999999997</v>
      </c>
      <c r="BL362" s="2">
        <v>112.360001</v>
      </c>
      <c r="BM362" s="2">
        <v>202.020004</v>
      </c>
      <c r="BN362" s="2">
        <v>210.63000500000001</v>
      </c>
      <c r="BO362" s="2">
        <v>244.020004</v>
      </c>
    </row>
    <row r="363" spans="1:67" x14ac:dyDescent="0.35">
      <c r="A363" s="1">
        <v>44358</v>
      </c>
      <c r="B363" s="2">
        <v>127.36193246959201</v>
      </c>
      <c r="C363" s="2">
        <v>258.05478784004703</v>
      </c>
      <c r="D363" s="2">
        <v>167.44240086102999</v>
      </c>
      <c r="E363" s="2">
        <v>121.70528470500101</v>
      </c>
      <c r="F363" s="2">
        <v>287.03935470810501</v>
      </c>
      <c r="G363" s="2">
        <v>202.38415572519699</v>
      </c>
      <c r="H363" s="2">
        <v>178.01327319561301</v>
      </c>
      <c r="I363" s="2">
        <v>125.749218474526</v>
      </c>
      <c r="J363" s="2">
        <v>398.77267826892103</v>
      </c>
      <c r="K363" s="2">
        <v>160.50502126646001</v>
      </c>
      <c r="L363" s="2">
        <v>469.60092831026498</v>
      </c>
      <c r="M363" s="2">
        <v>234.835885340223</v>
      </c>
      <c r="N363" s="2">
        <v>41.901925338542</v>
      </c>
      <c r="O363" s="2">
        <v>310.62679261138499</v>
      </c>
      <c r="P363" s="2">
        <v>365.73037341542101</v>
      </c>
      <c r="Q363" s="2">
        <v>76.265926318511603</v>
      </c>
      <c r="R363" s="2">
        <v>115.430613614856</v>
      </c>
      <c r="S363" s="2">
        <v>226.078014758161</v>
      </c>
      <c r="T363" s="2">
        <v>202.89971104155299</v>
      </c>
      <c r="U363" s="2">
        <v>220.53133025990601</v>
      </c>
      <c r="X363" s="3">
        <v>44358</v>
      </c>
      <c r="Y363">
        <v>127.1864958</v>
      </c>
      <c r="Z363">
        <v>258.04009910000002</v>
      </c>
      <c r="AA363">
        <v>167.2994071</v>
      </c>
      <c r="AB363">
        <v>121.4346729</v>
      </c>
      <c r="AC363">
        <v>286.57685550000002</v>
      </c>
      <c r="AD363">
        <v>203.2967917</v>
      </c>
      <c r="AE363">
        <v>177.7174742</v>
      </c>
      <c r="AF363">
        <v>125.6685615</v>
      </c>
      <c r="AG363">
        <v>398.62966130000001</v>
      </c>
      <c r="AH363">
        <v>160.23230659999999</v>
      </c>
      <c r="AI363">
        <v>470.84118230000001</v>
      </c>
      <c r="AJ363">
        <v>234.78897330000001</v>
      </c>
      <c r="AK363">
        <v>41.846336119999997</v>
      </c>
      <c r="AL363">
        <v>310.42062959999998</v>
      </c>
      <c r="AM363">
        <v>365.33522310000001</v>
      </c>
      <c r="AN363">
        <v>76.281934179999993</v>
      </c>
      <c r="AO363">
        <v>115.3418561</v>
      </c>
      <c r="AP363">
        <v>226.90340330000001</v>
      </c>
      <c r="AQ363">
        <v>203.1712426</v>
      </c>
      <c r="AR363">
        <v>221.70526630000001</v>
      </c>
      <c r="AT363" s="1"/>
      <c r="AU363" s="1">
        <v>44354</v>
      </c>
      <c r="AV363" s="2">
        <v>125.900002</v>
      </c>
      <c r="AW363" s="2">
        <v>253.80999800000001</v>
      </c>
      <c r="AX363" s="2">
        <v>159.900497</v>
      </c>
      <c r="AY363" s="2">
        <v>120.114998</v>
      </c>
      <c r="AZ363" s="2">
        <v>289.459991</v>
      </c>
      <c r="BA363" s="2">
        <v>201.71000699999999</v>
      </c>
      <c r="BB363" s="2">
        <v>176.19000199999999</v>
      </c>
      <c r="BC363" s="2">
        <v>123.304497</v>
      </c>
      <c r="BD363" s="2">
        <v>400.25</v>
      </c>
      <c r="BE363" s="2">
        <v>165.66000399999999</v>
      </c>
      <c r="BF363" s="2">
        <v>463.77999899999998</v>
      </c>
      <c r="BG363" s="2">
        <v>231.320007</v>
      </c>
      <c r="BH363" s="2">
        <v>43.119999</v>
      </c>
      <c r="BI363" s="2">
        <v>309.959991</v>
      </c>
      <c r="BJ363" s="2">
        <v>364.07998700000002</v>
      </c>
      <c r="BK363" s="2">
        <v>72.800003000000004</v>
      </c>
      <c r="BL363" s="2">
        <v>113.010002</v>
      </c>
      <c r="BM363" s="2">
        <v>222.520004</v>
      </c>
      <c r="BN363" s="2">
        <v>212.91999799999999</v>
      </c>
      <c r="BO363" s="2">
        <v>239.759995</v>
      </c>
    </row>
    <row r="364" spans="1:67" x14ac:dyDescent="0.35">
      <c r="A364" s="1">
        <v>44361</v>
      </c>
      <c r="B364" s="2">
        <v>130.804486496045</v>
      </c>
      <c r="C364" s="2">
        <v>259.74919986971503</v>
      </c>
      <c r="D364" s="2">
        <v>169.22232565440899</v>
      </c>
      <c r="E364" s="2">
        <v>122.615289146593</v>
      </c>
      <c r="F364" s="2">
        <v>284.47178543045999</v>
      </c>
      <c r="G364" s="2">
        <v>206.759904476576</v>
      </c>
      <c r="H364" s="2">
        <v>180.47425606280299</v>
      </c>
      <c r="I364" s="2">
        <v>126.258407419969</v>
      </c>
      <c r="J364" s="2">
        <v>399.86841996636701</v>
      </c>
      <c r="K364" s="2">
        <v>158.165077987627</v>
      </c>
      <c r="L364" s="2">
        <v>477.84674039791099</v>
      </c>
      <c r="M364" s="2">
        <v>234.25157728694001</v>
      </c>
      <c r="N364" s="2">
        <v>41.517547490914602</v>
      </c>
      <c r="O364" s="2">
        <v>309.726210043268</v>
      </c>
      <c r="P364" s="2">
        <v>366.77458601288401</v>
      </c>
      <c r="Q364" s="2">
        <v>75.514328596893407</v>
      </c>
      <c r="R364" s="2">
        <v>115.179412566544</v>
      </c>
      <c r="S364" s="2">
        <v>224.57093403310401</v>
      </c>
      <c r="T364" s="2">
        <v>201.42226859258699</v>
      </c>
      <c r="U364" s="2">
        <v>219.60276061516601</v>
      </c>
      <c r="X364" s="3">
        <v>44361</v>
      </c>
      <c r="Y364">
        <v>130.023991</v>
      </c>
      <c r="Z364">
        <v>259.72946860000002</v>
      </c>
      <c r="AA364">
        <v>168.95911409999999</v>
      </c>
      <c r="AB364">
        <v>122.3487267</v>
      </c>
      <c r="AC364">
        <v>283.86997639999998</v>
      </c>
      <c r="AD364">
        <v>205.36698480000001</v>
      </c>
      <c r="AE364">
        <v>180.0172609</v>
      </c>
      <c r="AF364">
        <v>126.3477135</v>
      </c>
      <c r="AG364">
        <v>399.01857219999999</v>
      </c>
      <c r="AH364">
        <v>157.8430778</v>
      </c>
      <c r="AI364">
        <v>475.08142070000002</v>
      </c>
      <c r="AJ364">
        <v>234.0677105</v>
      </c>
      <c r="AK364">
        <v>41.414349909999999</v>
      </c>
      <c r="AL364">
        <v>309.57663580000002</v>
      </c>
      <c r="AM364">
        <v>366.39193130000001</v>
      </c>
      <c r="AN364">
        <v>75.566032179999993</v>
      </c>
      <c r="AO364">
        <v>115.3597728</v>
      </c>
      <c r="AP364">
        <v>226.0334599</v>
      </c>
      <c r="AQ364">
        <v>201.2673025</v>
      </c>
      <c r="AR364">
        <v>219.36138170000001</v>
      </c>
      <c r="AT364" s="1"/>
      <c r="AU364" s="1">
        <v>44355</v>
      </c>
      <c r="AV364" s="2">
        <v>126.739998</v>
      </c>
      <c r="AW364" s="2">
        <v>252.570007</v>
      </c>
      <c r="AX364" s="2">
        <v>163.20550499999999</v>
      </c>
      <c r="AY364" s="2">
        <v>119.921997</v>
      </c>
      <c r="AZ364" s="2">
        <v>289.19000199999999</v>
      </c>
      <c r="BA364" s="2">
        <v>201.19667100000001</v>
      </c>
      <c r="BB364" s="2">
        <v>174.570007</v>
      </c>
      <c r="BC364" s="2">
        <v>124.14250199999999</v>
      </c>
      <c r="BD364" s="2">
        <v>401.73998999999998</v>
      </c>
      <c r="BE364" s="2">
        <v>165</v>
      </c>
      <c r="BF364" s="2">
        <v>463.52999899999998</v>
      </c>
      <c r="BG364" s="2">
        <v>232.050003</v>
      </c>
      <c r="BH364" s="2">
        <v>42.880001</v>
      </c>
      <c r="BI364" s="2">
        <v>310.89999399999999</v>
      </c>
      <c r="BJ364" s="2">
        <v>365.26001000000002</v>
      </c>
      <c r="BK364" s="2">
        <v>72.400002000000001</v>
      </c>
      <c r="BL364" s="2">
        <v>112.339996</v>
      </c>
      <c r="BM364" s="2">
        <v>220.699997</v>
      </c>
      <c r="BN364" s="2">
        <v>209.759995</v>
      </c>
      <c r="BO364" s="2">
        <v>240.16000399999999</v>
      </c>
    </row>
    <row r="365" spans="1:67" x14ac:dyDescent="0.35">
      <c r="A365" s="1">
        <v>44362</v>
      </c>
      <c r="B365" s="2">
        <v>129.51770453848201</v>
      </c>
      <c r="C365" s="2">
        <v>258.76097457568801</v>
      </c>
      <c r="D365" s="2">
        <v>169.307071291075</v>
      </c>
      <c r="E365" s="2">
        <v>121.49321070919299</v>
      </c>
      <c r="F365" s="2">
        <v>283.86066802402598</v>
      </c>
      <c r="G365" s="2">
        <v>198.74141596951</v>
      </c>
      <c r="H365" s="2">
        <v>178.88020960940801</v>
      </c>
      <c r="I365" s="2">
        <v>125.764391843735</v>
      </c>
      <c r="J365" s="2">
        <v>400.9904928245</v>
      </c>
      <c r="K365" s="2">
        <v>155.74499362411899</v>
      </c>
      <c r="L365" s="2">
        <v>470.29254284589302</v>
      </c>
      <c r="M365" s="2">
        <v>233.17768555584701</v>
      </c>
      <c r="N365" s="2">
        <v>41.493981483889698</v>
      </c>
      <c r="O365" s="2">
        <v>306.049232855394</v>
      </c>
      <c r="P365" s="2">
        <v>368.31170601450299</v>
      </c>
      <c r="Q365" s="2">
        <v>75.732349020224802</v>
      </c>
      <c r="R365" s="2">
        <v>115.63431790480701</v>
      </c>
      <c r="S365" s="2">
        <v>225.395915568032</v>
      </c>
      <c r="T365" s="2">
        <v>202.18638795413699</v>
      </c>
      <c r="U365" s="2">
        <v>219.994470932865</v>
      </c>
      <c r="X365" s="3">
        <v>44362</v>
      </c>
      <c r="Y365">
        <v>129.89052960000001</v>
      </c>
      <c r="Z365">
        <v>258.38376790000001</v>
      </c>
      <c r="AA365">
        <v>169.09688750000001</v>
      </c>
      <c r="AB365">
        <v>121.4391368</v>
      </c>
      <c r="AC365">
        <v>284.1232</v>
      </c>
      <c r="AD365">
        <v>203.4968489</v>
      </c>
      <c r="AE365">
        <v>177.9663698</v>
      </c>
      <c r="AF365">
        <v>125.9909655</v>
      </c>
      <c r="AG365">
        <v>400.19026760000003</v>
      </c>
      <c r="AH365">
        <v>155.42905920000001</v>
      </c>
      <c r="AI365">
        <v>472.2917875</v>
      </c>
      <c r="AJ365">
        <v>232.99511860000001</v>
      </c>
      <c r="AK365">
        <v>41.394691129999998</v>
      </c>
      <c r="AL365">
        <v>307.09874610000003</v>
      </c>
      <c r="AM365">
        <v>367.8610286</v>
      </c>
      <c r="AN365">
        <v>75.717944290000005</v>
      </c>
      <c r="AO365">
        <v>115.84655650000001</v>
      </c>
      <c r="AP365">
        <v>223.801062</v>
      </c>
      <c r="AQ365">
        <v>202.19975880000001</v>
      </c>
      <c r="AR365">
        <v>219.53559960000001</v>
      </c>
      <c r="AT365" s="1"/>
      <c r="AU365" s="1">
        <v>44356</v>
      </c>
      <c r="AV365" s="2">
        <v>127.129997</v>
      </c>
      <c r="AW365" s="2">
        <v>253.58999600000001</v>
      </c>
      <c r="AX365" s="2">
        <v>164.05749499999999</v>
      </c>
      <c r="AY365" s="2">
        <v>120.397003</v>
      </c>
      <c r="AZ365" s="2">
        <v>288.57998700000002</v>
      </c>
      <c r="BA365" s="2">
        <v>199.59333799999999</v>
      </c>
      <c r="BB365" s="2">
        <v>173.582504</v>
      </c>
      <c r="BC365" s="2">
        <v>124.57</v>
      </c>
      <c r="BD365" s="2">
        <v>401.10000600000001</v>
      </c>
      <c r="BE365" s="2">
        <v>162.94000199999999</v>
      </c>
      <c r="BF365" s="2">
        <v>463.92999300000002</v>
      </c>
      <c r="BG365" s="2">
        <v>232.30999800000001</v>
      </c>
      <c r="BH365" s="2">
        <v>42.32</v>
      </c>
      <c r="BI365" s="2">
        <v>307.33999599999999</v>
      </c>
      <c r="BJ365" s="2">
        <v>363.32998700000002</v>
      </c>
      <c r="BK365" s="2">
        <v>74.040001000000004</v>
      </c>
      <c r="BL365" s="2">
        <v>114</v>
      </c>
      <c r="BM365" s="2">
        <v>226</v>
      </c>
      <c r="BN365" s="2">
        <v>201.05999800000001</v>
      </c>
      <c r="BO365" s="2">
        <v>234.64999399999999</v>
      </c>
    </row>
    <row r="366" spans="1:67" x14ac:dyDescent="0.35">
      <c r="A366" s="1">
        <v>44363</v>
      </c>
      <c r="B366" s="2">
        <v>130.43346350452401</v>
      </c>
      <c r="C366" s="2">
        <v>257.42200669847398</v>
      </c>
      <c r="D366" s="2">
        <v>170.89869757779601</v>
      </c>
      <c r="E366" s="2">
        <v>120.77758547332699</v>
      </c>
      <c r="F366" s="2">
        <v>283.57678195592803</v>
      </c>
      <c r="G366" s="2">
        <v>202.58956109610901</v>
      </c>
      <c r="H366" s="2">
        <v>178.08937123432801</v>
      </c>
      <c r="I366" s="2">
        <v>125.484386470405</v>
      </c>
      <c r="J366" s="2">
        <v>398.73137367391399</v>
      </c>
      <c r="K366" s="2">
        <v>156.23819234299799</v>
      </c>
      <c r="L366" s="2">
        <v>467.36114370124199</v>
      </c>
      <c r="M366" s="2">
        <v>230.219053940187</v>
      </c>
      <c r="N366" s="2">
        <v>41.593642380911803</v>
      </c>
      <c r="O366" s="2">
        <v>303.13294105287201</v>
      </c>
      <c r="P366" s="2">
        <v>364.68032197846202</v>
      </c>
      <c r="Q366" s="2">
        <v>76.464169755869193</v>
      </c>
      <c r="R366" s="2">
        <v>115.141994819209</v>
      </c>
      <c r="S366" s="2">
        <v>220.377902414239</v>
      </c>
      <c r="T366" s="2">
        <v>199.709563775264</v>
      </c>
      <c r="U366" s="2">
        <v>218.07180156265301</v>
      </c>
      <c r="X366" s="3">
        <v>44363</v>
      </c>
      <c r="Y366">
        <v>130.11447559999999</v>
      </c>
      <c r="Z366">
        <v>257.4215706</v>
      </c>
      <c r="AA366">
        <v>170.57965469999999</v>
      </c>
      <c r="AB366">
        <v>120.7664527</v>
      </c>
      <c r="AC366">
        <v>283.30576450000001</v>
      </c>
      <c r="AD366">
        <v>201.2408902</v>
      </c>
      <c r="AE366">
        <v>178.1992903</v>
      </c>
      <c r="AF366">
        <v>125.6582976</v>
      </c>
      <c r="AG366">
        <v>397.85963170000002</v>
      </c>
      <c r="AH366">
        <v>156.2441062</v>
      </c>
      <c r="AI366">
        <v>467.27306090000002</v>
      </c>
      <c r="AJ366">
        <v>229.7351693</v>
      </c>
      <c r="AK366">
        <v>41.594277750000003</v>
      </c>
      <c r="AL366">
        <v>303.64903190000001</v>
      </c>
      <c r="AM366">
        <v>364.64771889999997</v>
      </c>
      <c r="AN366">
        <v>76.473266649999999</v>
      </c>
      <c r="AO366">
        <v>115.3978899</v>
      </c>
      <c r="AP366">
        <v>221.05177739999999</v>
      </c>
      <c r="AQ366">
        <v>200.57689239999999</v>
      </c>
      <c r="AR366">
        <v>217.64748510000001</v>
      </c>
      <c r="AT366" s="1"/>
      <c r="AU366" s="1">
        <v>44357</v>
      </c>
      <c r="AV366" s="2">
        <v>126.110001</v>
      </c>
      <c r="AW366" s="2">
        <v>257.23998999999998</v>
      </c>
      <c r="AX366" s="2">
        <v>167.48249799999999</v>
      </c>
      <c r="AY366" s="2">
        <v>121.7565</v>
      </c>
      <c r="AZ366" s="2">
        <v>284.91000400000001</v>
      </c>
      <c r="BA366" s="2">
        <v>203.37333699999999</v>
      </c>
      <c r="BB366" s="2">
        <v>174.25</v>
      </c>
      <c r="BC366" s="2">
        <v>126.08000199999999</v>
      </c>
      <c r="BD366" s="2">
        <v>401.48998999999998</v>
      </c>
      <c r="BE366" s="2">
        <v>160.39999399999999</v>
      </c>
      <c r="BF366" s="2">
        <v>468.67001299999998</v>
      </c>
      <c r="BG366" s="2">
        <v>233.949997</v>
      </c>
      <c r="BH366" s="2">
        <v>41.689999</v>
      </c>
      <c r="BI366" s="2">
        <v>308.30999800000001</v>
      </c>
      <c r="BJ366" s="2">
        <v>364.29998799999998</v>
      </c>
      <c r="BK366" s="2">
        <v>76.139999000000003</v>
      </c>
      <c r="BL366" s="2">
        <v>116.239998</v>
      </c>
      <c r="BM366" s="2">
        <v>233.53999300000001</v>
      </c>
      <c r="BN366" s="2">
        <v>203.199997</v>
      </c>
      <c r="BO366" s="2">
        <v>225.729996</v>
      </c>
    </row>
    <row r="367" spans="1:67" x14ac:dyDescent="0.35">
      <c r="A367" s="1">
        <v>44364</v>
      </c>
      <c r="B367" s="2">
        <v>131.77159685160501</v>
      </c>
      <c r="C367" s="2">
        <v>260.87467461355499</v>
      </c>
      <c r="D367" s="2">
        <v>174.53447416721301</v>
      </c>
      <c r="E367" s="2">
        <v>121.858124510376</v>
      </c>
      <c r="F367" s="2">
        <v>279.79491608689199</v>
      </c>
      <c r="G367" s="2">
        <v>204.52902650175099</v>
      </c>
      <c r="H367" s="2">
        <v>186.407825946847</v>
      </c>
      <c r="I367" s="2">
        <v>126.230225609193</v>
      </c>
      <c r="J367" s="2">
        <v>397.40392191582202</v>
      </c>
      <c r="K367" s="2">
        <v>152.69389842779199</v>
      </c>
      <c r="L367" s="2">
        <v>470.31637459850299</v>
      </c>
      <c r="M367" s="2">
        <v>231.888996968295</v>
      </c>
      <c r="N367" s="2">
        <v>39.913223048121502</v>
      </c>
      <c r="O367" s="2">
        <v>302.68783443536802</v>
      </c>
      <c r="P367" s="2">
        <v>367.28033877953698</v>
      </c>
      <c r="Q367" s="2">
        <v>77.2214807670303</v>
      </c>
      <c r="R367" s="2">
        <v>114.906316110989</v>
      </c>
      <c r="S367" s="2">
        <v>222.60090335586099</v>
      </c>
      <c r="T367" s="2">
        <v>198.05408421969801</v>
      </c>
      <c r="U367" s="2">
        <v>209.51586146964701</v>
      </c>
      <c r="X367" s="3">
        <v>44364</v>
      </c>
      <c r="Y367">
        <v>131.57707310000001</v>
      </c>
      <c r="Z367">
        <v>260.6886465</v>
      </c>
      <c r="AA367">
        <v>173.84315670000001</v>
      </c>
      <c r="AB367">
        <v>121.6400117</v>
      </c>
      <c r="AC367">
        <v>279.11658219999998</v>
      </c>
      <c r="AD367">
        <v>204.52610619999999</v>
      </c>
      <c r="AE367">
        <v>184.1637978</v>
      </c>
      <c r="AF367">
        <v>126.3624667</v>
      </c>
      <c r="AG367">
        <v>397.30686889999998</v>
      </c>
      <c r="AH367">
        <v>152.5212027</v>
      </c>
      <c r="AI367">
        <v>470.33144340000001</v>
      </c>
      <c r="AJ367">
        <v>231.52020160000001</v>
      </c>
      <c r="AK367">
        <v>40.119329290000003</v>
      </c>
      <c r="AL367">
        <v>303.31606570000002</v>
      </c>
      <c r="AM367">
        <v>366.7421362</v>
      </c>
      <c r="AN367">
        <v>77.12880663</v>
      </c>
      <c r="AO367">
        <v>114.8075467</v>
      </c>
      <c r="AP367">
        <v>222.12883199999999</v>
      </c>
      <c r="AQ367">
        <v>198.25183010000001</v>
      </c>
      <c r="AR367">
        <v>210.895771</v>
      </c>
      <c r="AT367" s="1"/>
      <c r="AU367" s="1">
        <v>44358</v>
      </c>
      <c r="AV367" s="2">
        <v>127.349998</v>
      </c>
      <c r="AW367" s="2">
        <v>257.89001500000001</v>
      </c>
      <c r="AX367" s="2">
        <v>167.34150700000001</v>
      </c>
      <c r="AY367" s="2">
        <v>121.510002</v>
      </c>
      <c r="AZ367" s="2">
        <v>286.82000699999998</v>
      </c>
      <c r="BA367" s="2">
        <v>203.296661</v>
      </c>
      <c r="BB367" s="2">
        <v>178.25250199999999</v>
      </c>
      <c r="BC367" s="2">
        <v>125.69650300000001</v>
      </c>
      <c r="BD367" s="2">
        <v>397.89001500000001</v>
      </c>
      <c r="BE367" s="2">
        <v>160.28999300000001</v>
      </c>
      <c r="BF367" s="2">
        <v>470.70001200000002</v>
      </c>
      <c r="BG367" s="2">
        <v>234.96000699999999</v>
      </c>
      <c r="BH367" s="2">
        <v>41.860000999999997</v>
      </c>
      <c r="BI367" s="2">
        <v>310.76998900000001</v>
      </c>
      <c r="BJ367" s="2">
        <v>365.5</v>
      </c>
      <c r="BK367" s="2">
        <v>76.269997000000004</v>
      </c>
      <c r="BL367" s="2">
        <v>115.41999800000001</v>
      </c>
      <c r="BM367" s="2">
        <v>224.08999600000001</v>
      </c>
      <c r="BN367" s="2">
        <v>203.199997</v>
      </c>
      <c r="BO367" s="2">
        <v>220.699997</v>
      </c>
    </row>
    <row r="368" spans="1:67" x14ac:dyDescent="0.35">
      <c r="A368" s="1">
        <v>44365</v>
      </c>
      <c r="B368" s="2">
        <v>130.422875907585</v>
      </c>
      <c r="C368" s="2">
        <v>260.01695160000497</v>
      </c>
      <c r="D368" s="2">
        <v>174.47274622114401</v>
      </c>
      <c r="E368" s="2">
        <v>120.355435666567</v>
      </c>
      <c r="F368" s="2">
        <v>274.58851075179803</v>
      </c>
      <c r="G368" s="2">
        <v>208.78289909578501</v>
      </c>
      <c r="H368" s="2">
        <v>186.48311188910901</v>
      </c>
      <c r="I368" s="2">
        <v>125.72756204416299</v>
      </c>
      <c r="J368" s="2">
        <v>391.275150380345</v>
      </c>
      <c r="K368" s="2">
        <v>148.46067908140401</v>
      </c>
      <c r="L368" s="2">
        <v>465.30247160244301</v>
      </c>
      <c r="M368" s="2">
        <v>230.866623868267</v>
      </c>
      <c r="N368" s="2">
        <v>38.714738276200897</v>
      </c>
      <c r="O368" s="2">
        <v>302.954917909085</v>
      </c>
      <c r="P368" s="2">
        <v>367.77712498167102</v>
      </c>
      <c r="Q368" s="2">
        <v>76.593622977349995</v>
      </c>
      <c r="R368" s="2">
        <v>113.059720052339</v>
      </c>
      <c r="S368" s="2">
        <v>219.29610093864</v>
      </c>
      <c r="T368" s="2">
        <v>197.70314221698399</v>
      </c>
      <c r="U368" s="2">
        <v>208.87236032392701</v>
      </c>
      <c r="X368" s="3">
        <v>44365</v>
      </c>
      <c r="Y368">
        <v>130.83944640000001</v>
      </c>
      <c r="Z368">
        <v>259.4606708</v>
      </c>
      <c r="AA368">
        <v>174.29829530000001</v>
      </c>
      <c r="AB368">
        <v>120.16787480000001</v>
      </c>
      <c r="AC368">
        <v>274.46233710000001</v>
      </c>
      <c r="AD368">
        <v>207.31174849999999</v>
      </c>
      <c r="AE368">
        <v>186.41046650000001</v>
      </c>
      <c r="AF368">
        <v>125.58996999999999</v>
      </c>
      <c r="AG368">
        <v>389.77296080000002</v>
      </c>
      <c r="AH368">
        <v>148.42218249999999</v>
      </c>
      <c r="AI368">
        <v>465.62904659999998</v>
      </c>
      <c r="AJ368">
        <v>230.44393400000001</v>
      </c>
      <c r="AK368">
        <v>38.83095488</v>
      </c>
      <c r="AL368">
        <v>302.69833030000001</v>
      </c>
      <c r="AM368">
        <v>367.37756100000001</v>
      </c>
      <c r="AN368">
        <v>76.669862199999997</v>
      </c>
      <c r="AO368">
        <v>113.01555380000001</v>
      </c>
      <c r="AP368">
        <v>218.89752820000001</v>
      </c>
      <c r="AQ368">
        <v>197.6978986</v>
      </c>
      <c r="AR368">
        <v>209.0291283</v>
      </c>
      <c r="AT368" s="1"/>
      <c r="AU368" s="1">
        <v>44361</v>
      </c>
      <c r="AV368" s="2">
        <v>130.479996</v>
      </c>
      <c r="AW368" s="2">
        <v>259.89001500000001</v>
      </c>
      <c r="AX368" s="2">
        <v>169.19349700000001</v>
      </c>
      <c r="AY368" s="2">
        <v>122.445503</v>
      </c>
      <c r="AZ368" s="2">
        <v>283.52999899999998</v>
      </c>
      <c r="BA368" s="2">
        <v>205.89666700000001</v>
      </c>
      <c r="BB368" s="2">
        <v>180.1875</v>
      </c>
      <c r="BC368" s="2">
        <v>126.351997</v>
      </c>
      <c r="BD368" s="2">
        <v>399.16000400000001</v>
      </c>
      <c r="BE368" s="2">
        <v>157.570007</v>
      </c>
      <c r="BF368" s="2">
        <v>475.82998700000002</v>
      </c>
      <c r="BG368" s="2">
        <v>234.08000200000001</v>
      </c>
      <c r="BH368" s="2">
        <v>41.360000999999997</v>
      </c>
      <c r="BI368" s="2">
        <v>309.32000699999998</v>
      </c>
      <c r="BJ368" s="2">
        <v>366.51998900000001</v>
      </c>
      <c r="BK368" s="2">
        <v>75.449996999999996</v>
      </c>
      <c r="BL368" s="2">
        <v>115.400002</v>
      </c>
      <c r="BM368" s="2">
        <v>226.10000600000001</v>
      </c>
      <c r="BN368" s="2">
        <v>201.08999600000001</v>
      </c>
      <c r="BO368" s="2">
        <v>219.009995</v>
      </c>
    </row>
    <row r="369" spans="1:67" x14ac:dyDescent="0.35">
      <c r="A369" s="1">
        <v>44368</v>
      </c>
      <c r="B369" s="2">
        <v>132.62284375132</v>
      </c>
      <c r="C369" s="2">
        <v>262.455723677283</v>
      </c>
      <c r="D369" s="2">
        <v>172.81296015753199</v>
      </c>
      <c r="E369" s="2">
        <v>121.791263503237</v>
      </c>
      <c r="F369" s="2">
        <v>277.30981062654899</v>
      </c>
      <c r="G369" s="2">
        <v>205.89099075874199</v>
      </c>
      <c r="H369" s="2">
        <v>185.41882969289301</v>
      </c>
      <c r="I369" s="2">
        <v>126.25277199918401</v>
      </c>
      <c r="J369" s="2">
        <v>397.427943042484</v>
      </c>
      <c r="K369" s="2">
        <v>150.14409839562899</v>
      </c>
      <c r="L369" s="2">
        <v>464.52384175540999</v>
      </c>
      <c r="M369" s="2">
        <v>233.75019801004501</v>
      </c>
      <c r="N369" s="2">
        <v>39.713194604122002</v>
      </c>
      <c r="O369" s="2">
        <v>307.275707963206</v>
      </c>
      <c r="P369" s="2">
        <v>372.82756251128802</v>
      </c>
      <c r="Q369" s="2">
        <v>76.795092137013199</v>
      </c>
      <c r="R369" s="2">
        <v>114.555674481021</v>
      </c>
      <c r="S369" s="2">
        <v>221.80087730755901</v>
      </c>
      <c r="T369" s="2">
        <v>202.520138043971</v>
      </c>
      <c r="U369" s="2">
        <v>213.82439420912701</v>
      </c>
      <c r="X369" s="3">
        <v>44368</v>
      </c>
      <c r="Y369">
        <v>132.06449029999999</v>
      </c>
      <c r="Z369">
        <v>262.43425289999999</v>
      </c>
      <c r="AA369">
        <v>173.0037026</v>
      </c>
      <c r="AB369">
        <v>121.6551845</v>
      </c>
      <c r="AC369">
        <v>276.61920079999999</v>
      </c>
      <c r="AD369">
        <v>207.09909200000001</v>
      </c>
      <c r="AE369">
        <v>184.33942200000001</v>
      </c>
      <c r="AF369">
        <v>126.4097417</v>
      </c>
      <c r="AG369">
        <v>396.26654539999998</v>
      </c>
      <c r="AH369">
        <v>150.27962669999999</v>
      </c>
      <c r="AI369">
        <v>464.82308069999999</v>
      </c>
      <c r="AJ369">
        <v>233.33805839999999</v>
      </c>
      <c r="AK369">
        <v>39.614911749999997</v>
      </c>
      <c r="AL369">
        <v>306.82751050000002</v>
      </c>
      <c r="AM369">
        <v>372.06109509999999</v>
      </c>
      <c r="AN369">
        <v>76.764341220000006</v>
      </c>
      <c r="AO369">
        <v>114.4674323</v>
      </c>
      <c r="AP369">
        <v>222.2424303</v>
      </c>
      <c r="AQ369">
        <v>202.5046461</v>
      </c>
      <c r="AR369">
        <v>212.46388390000001</v>
      </c>
      <c r="AT369" s="1"/>
      <c r="AU369" s="1">
        <v>44362</v>
      </c>
      <c r="AV369" s="2">
        <v>129.63999899999999</v>
      </c>
      <c r="AW369" s="2">
        <v>258.35998499999999</v>
      </c>
      <c r="AX369" s="2">
        <v>169.15649400000001</v>
      </c>
      <c r="AY369" s="2">
        <v>121.41950199999999</v>
      </c>
      <c r="AZ369" s="2">
        <v>283.94000199999999</v>
      </c>
      <c r="BA369" s="2">
        <v>199.78666699999999</v>
      </c>
      <c r="BB369" s="2">
        <v>177.884995</v>
      </c>
      <c r="BC369" s="2">
        <v>126.03299699999999</v>
      </c>
      <c r="BD369" s="2">
        <v>400.27999899999998</v>
      </c>
      <c r="BE369" s="2">
        <v>155.179993</v>
      </c>
      <c r="BF369" s="2">
        <v>470.73998999999998</v>
      </c>
      <c r="BG369" s="2">
        <v>232.979996</v>
      </c>
      <c r="BH369" s="2">
        <v>41.389999000000003</v>
      </c>
      <c r="BI369" s="2">
        <v>306.45001200000002</v>
      </c>
      <c r="BJ369" s="2">
        <v>368.11999500000002</v>
      </c>
      <c r="BK369" s="2">
        <v>75.699996999999996</v>
      </c>
      <c r="BL369" s="2">
        <v>115.83000199999999</v>
      </c>
      <c r="BM369" s="2">
        <v>223.520004</v>
      </c>
      <c r="BN369" s="2">
        <v>202.33999600000001</v>
      </c>
      <c r="BO369" s="2">
        <v>219.46000699999999</v>
      </c>
    </row>
    <row r="370" spans="1:67" x14ac:dyDescent="0.35">
      <c r="A370" s="1">
        <v>44369</v>
      </c>
      <c r="B370" s="2">
        <v>134.12162260171701</v>
      </c>
      <c r="C370" s="2">
        <v>265.59238095417197</v>
      </c>
      <c r="D370" s="2">
        <v>175.39978622500601</v>
      </c>
      <c r="E370" s="2">
        <v>122.682912747063</v>
      </c>
      <c r="F370" s="2">
        <v>277.10642443081503</v>
      </c>
      <c r="G370" s="2">
        <v>208.92177555349099</v>
      </c>
      <c r="H370" s="2">
        <v>188.90926746490899</v>
      </c>
      <c r="I370" s="2">
        <v>127.15743725818599</v>
      </c>
      <c r="J370" s="2">
        <v>400.91203846908797</v>
      </c>
      <c r="K370" s="2">
        <v>150.93523392340001</v>
      </c>
      <c r="L370" s="2">
        <v>465.16670548415698</v>
      </c>
      <c r="M370" s="2">
        <v>235.799193032977</v>
      </c>
      <c r="N370" s="2">
        <v>40.141232064687998</v>
      </c>
      <c r="O370" s="2">
        <v>312.69359598786502</v>
      </c>
      <c r="P370" s="2">
        <v>377.85578305915101</v>
      </c>
      <c r="Q370" s="2">
        <v>76.269324145268598</v>
      </c>
      <c r="R370" s="2">
        <v>114.703092674453</v>
      </c>
      <c r="S370" s="2">
        <v>222.77181353104501</v>
      </c>
      <c r="T370" s="2">
        <v>206.45927170508699</v>
      </c>
      <c r="U370" s="2">
        <v>213.42807907978701</v>
      </c>
      <c r="X370" s="3">
        <v>44369</v>
      </c>
      <c r="Y370">
        <v>133.7624902</v>
      </c>
      <c r="Z370">
        <v>265.3040125</v>
      </c>
      <c r="AA370">
        <v>174.87372149999999</v>
      </c>
      <c r="AB370">
        <v>122.3467246</v>
      </c>
      <c r="AC370">
        <v>276.97992119999998</v>
      </c>
      <c r="AD370">
        <v>207.7015385</v>
      </c>
      <c r="AE370">
        <v>188.1832856</v>
      </c>
      <c r="AF370">
        <v>127.0233897</v>
      </c>
      <c r="AG370">
        <v>398.71115509999998</v>
      </c>
      <c r="AH370">
        <v>150.1698926</v>
      </c>
      <c r="AI370">
        <v>464.61885590000003</v>
      </c>
      <c r="AJ370">
        <v>235.54046940000001</v>
      </c>
      <c r="AK370">
        <v>39.944339149999998</v>
      </c>
      <c r="AL370">
        <v>311.9257394</v>
      </c>
      <c r="AM370">
        <v>377.2655575</v>
      </c>
      <c r="AN370">
        <v>76.244208360000002</v>
      </c>
      <c r="AO370">
        <v>114.65404959999999</v>
      </c>
      <c r="AP370">
        <v>221.52692060000001</v>
      </c>
      <c r="AQ370">
        <v>205.11514009999999</v>
      </c>
      <c r="AR370">
        <v>213.13139219999999</v>
      </c>
      <c r="AT370" s="1"/>
      <c r="AU370" s="1">
        <v>44363</v>
      </c>
      <c r="AV370" s="2">
        <v>130.14999399999999</v>
      </c>
      <c r="AW370" s="2">
        <v>257.38000499999998</v>
      </c>
      <c r="AX370" s="2">
        <v>170.762497</v>
      </c>
      <c r="AY370" s="2">
        <v>120.772499</v>
      </c>
      <c r="AZ370" s="2">
        <v>283.10998499999999</v>
      </c>
      <c r="BA370" s="2">
        <v>201.62333699999999</v>
      </c>
      <c r="BB370" s="2">
        <v>178.10249300000001</v>
      </c>
      <c r="BC370" s="2">
        <v>125.69650300000001</v>
      </c>
      <c r="BD370" s="2">
        <v>397.25</v>
      </c>
      <c r="BE370" s="2">
        <v>156.270004</v>
      </c>
      <c r="BF370" s="2">
        <v>465.75</v>
      </c>
      <c r="BG370" s="2">
        <v>229.60000600000001</v>
      </c>
      <c r="BH370" s="2">
        <v>41.619999</v>
      </c>
      <c r="BI370" s="2">
        <v>302.77999899999998</v>
      </c>
      <c r="BJ370" s="2">
        <v>363.82000699999998</v>
      </c>
      <c r="BK370" s="2">
        <v>76.610000999999997</v>
      </c>
      <c r="BL370" s="2">
        <v>115.529999</v>
      </c>
      <c r="BM370" s="2">
        <v>220.759995</v>
      </c>
      <c r="BN370" s="2">
        <v>200.41999799999999</v>
      </c>
      <c r="BO370" s="2">
        <v>217.16000399999999</v>
      </c>
    </row>
    <row r="371" spans="1:67" x14ac:dyDescent="0.35">
      <c r="A371" s="1">
        <v>44370</v>
      </c>
      <c r="B371" s="2">
        <v>133.702308603245</v>
      </c>
      <c r="C371" s="2">
        <v>265.691334510101</v>
      </c>
      <c r="D371" s="2">
        <v>175.459666185418</v>
      </c>
      <c r="E371" s="2">
        <v>122.181274558128</v>
      </c>
      <c r="F371" s="2">
        <v>275.79073158171599</v>
      </c>
      <c r="G371" s="2">
        <v>218.05291858798401</v>
      </c>
      <c r="H371" s="2">
        <v>190.559564942478</v>
      </c>
      <c r="I371" s="2">
        <v>126.380626537149</v>
      </c>
      <c r="J371" s="2">
        <v>396.60211638321601</v>
      </c>
      <c r="K371" s="2">
        <v>151.545366154741</v>
      </c>
      <c r="L371" s="2">
        <v>467.26032787314</v>
      </c>
      <c r="M371" s="2">
        <v>235.008018799322</v>
      </c>
      <c r="N371" s="2">
        <v>40.283463532401498</v>
      </c>
      <c r="O371" s="2">
        <v>312.26434264497999</v>
      </c>
      <c r="P371" s="2">
        <v>375.84413473901799</v>
      </c>
      <c r="Q371" s="2">
        <v>75.726582703302</v>
      </c>
      <c r="R371" s="2">
        <v>114.06689296233699</v>
      </c>
      <c r="S371" s="2">
        <v>216.73465425912499</v>
      </c>
      <c r="T371" s="2">
        <v>204.30373272229201</v>
      </c>
      <c r="U371" s="2">
        <v>213.93160534457499</v>
      </c>
      <c r="X371" s="3">
        <v>44370</v>
      </c>
      <c r="Y371">
        <v>133.7735102</v>
      </c>
      <c r="Z371">
        <v>265.19018210000002</v>
      </c>
      <c r="AA371">
        <v>175.13729760000001</v>
      </c>
      <c r="AB371">
        <v>122.04547580000001</v>
      </c>
      <c r="AC371">
        <v>274.94037730000002</v>
      </c>
      <c r="AD371">
        <v>211.64208379999999</v>
      </c>
      <c r="AE371">
        <v>190.4392742</v>
      </c>
      <c r="AF371">
        <v>126.45950569999999</v>
      </c>
      <c r="AG371">
        <v>396.1925617</v>
      </c>
      <c r="AH371">
        <v>151.12863609999999</v>
      </c>
      <c r="AI371">
        <v>466.77521739999997</v>
      </c>
      <c r="AJ371">
        <v>234.70966369999999</v>
      </c>
      <c r="AK371">
        <v>40.174279749999997</v>
      </c>
      <c r="AL371">
        <v>311.8618659</v>
      </c>
      <c r="AM371">
        <v>375.77619379999999</v>
      </c>
      <c r="AN371">
        <v>75.638545620000002</v>
      </c>
      <c r="AO371">
        <v>113.91557400000001</v>
      </c>
      <c r="AP371">
        <v>217.5266834</v>
      </c>
      <c r="AQ371">
        <v>204.1098169</v>
      </c>
      <c r="AR371">
        <v>213.8237111</v>
      </c>
      <c r="AT371" s="1"/>
      <c r="AU371" s="1">
        <v>44364</v>
      </c>
      <c r="AV371" s="2">
        <v>131.78999300000001</v>
      </c>
      <c r="AW371" s="2">
        <v>260.89999399999999</v>
      </c>
      <c r="AX371" s="2">
        <v>174.462006</v>
      </c>
      <c r="AY371" s="2">
        <v>121.7435</v>
      </c>
      <c r="AZ371" s="2">
        <v>278.69000199999999</v>
      </c>
      <c r="BA371" s="2">
        <v>205.53334000000001</v>
      </c>
      <c r="BB371" s="2">
        <v>186.572495</v>
      </c>
      <c r="BC371" s="2">
        <v>126.371002</v>
      </c>
      <c r="BD371" s="2">
        <v>397.35000600000001</v>
      </c>
      <c r="BE371" s="2">
        <v>151.759995</v>
      </c>
      <c r="BF371" s="2">
        <v>471.17001299999998</v>
      </c>
      <c r="BG371" s="2">
        <v>232.14999399999999</v>
      </c>
      <c r="BH371" s="2">
        <v>39.799999</v>
      </c>
      <c r="BI371" s="2">
        <v>303.11999500000002</v>
      </c>
      <c r="BJ371" s="2">
        <v>367.290009</v>
      </c>
      <c r="BK371" s="2">
        <v>77.230002999999996</v>
      </c>
      <c r="BL371" s="2">
        <v>114.900002</v>
      </c>
      <c r="BM371" s="2">
        <v>222.21000699999999</v>
      </c>
      <c r="BN371" s="2">
        <v>198.050003</v>
      </c>
      <c r="BO371" s="2">
        <v>209.449997</v>
      </c>
    </row>
    <row r="372" spans="1:67" x14ac:dyDescent="0.35">
      <c r="A372" s="1">
        <v>44371</v>
      </c>
      <c r="B372" s="2">
        <v>133.75350906397301</v>
      </c>
      <c r="C372" s="2">
        <v>266.52523997765502</v>
      </c>
      <c r="D372" s="2">
        <v>172.718340044038</v>
      </c>
      <c r="E372" s="2">
        <v>122.545618975667</v>
      </c>
      <c r="F372" s="2">
        <v>275.48165985480898</v>
      </c>
      <c r="G372" s="2">
        <v>227.933554913097</v>
      </c>
      <c r="H372" s="2">
        <v>192.13378823438899</v>
      </c>
      <c r="I372" s="2">
        <v>127.32274887236601</v>
      </c>
      <c r="J372" s="2">
        <v>398.44082939725098</v>
      </c>
      <c r="K372" s="2">
        <v>152.359249299233</v>
      </c>
      <c r="L372" s="2">
        <v>469.834319015836</v>
      </c>
      <c r="M372" s="2">
        <v>236.01679026090599</v>
      </c>
      <c r="N372" s="2">
        <v>40.749602630814898</v>
      </c>
      <c r="O372" s="2">
        <v>311.14849027183601</v>
      </c>
      <c r="P372" s="2">
        <v>375.20674152109098</v>
      </c>
      <c r="Q372" s="2">
        <v>76.231502686983703</v>
      </c>
      <c r="R372" s="2">
        <v>114.653425512509</v>
      </c>
      <c r="S372" s="2">
        <v>232.53125249124901</v>
      </c>
      <c r="T372" s="2">
        <v>205.69921090178801</v>
      </c>
      <c r="U372" s="2">
        <v>219.91996223268899</v>
      </c>
      <c r="X372" s="3">
        <v>44371</v>
      </c>
      <c r="Y372">
        <v>133.48731799999999</v>
      </c>
      <c r="Z372">
        <v>266.63460659999998</v>
      </c>
      <c r="AA372">
        <v>172.9898451</v>
      </c>
      <c r="AB372">
        <v>122.5472577</v>
      </c>
      <c r="AC372">
        <v>275.60578320000002</v>
      </c>
      <c r="AD372">
        <v>222.48737929999999</v>
      </c>
      <c r="AE372">
        <v>191.95963810000001</v>
      </c>
      <c r="AF372">
        <v>127.2461909</v>
      </c>
      <c r="AG372">
        <v>398.1197651</v>
      </c>
      <c r="AH372">
        <v>152.44207990000001</v>
      </c>
      <c r="AI372">
        <v>469.8751287</v>
      </c>
      <c r="AJ372">
        <v>235.86327030000001</v>
      </c>
      <c r="AK372">
        <v>40.739643190000002</v>
      </c>
      <c r="AL372">
        <v>312.04270270000001</v>
      </c>
      <c r="AM372">
        <v>374.79194639999997</v>
      </c>
      <c r="AN372">
        <v>76.243361280000002</v>
      </c>
      <c r="AO372">
        <v>114.6860772</v>
      </c>
      <c r="AP372">
        <v>222.77314340000001</v>
      </c>
      <c r="AQ372">
        <v>205.81514999999999</v>
      </c>
      <c r="AR372">
        <v>218.53238300000001</v>
      </c>
      <c r="AT372" s="1"/>
      <c r="AU372" s="1">
        <v>44365</v>
      </c>
      <c r="AV372" s="2">
        <v>130.46000699999999</v>
      </c>
      <c r="AW372" s="2">
        <v>259.42999300000002</v>
      </c>
      <c r="AX372" s="2">
        <v>174.345001</v>
      </c>
      <c r="AY372" s="2">
        <v>120.111</v>
      </c>
      <c r="AZ372" s="2">
        <v>274.040009</v>
      </c>
      <c r="BA372" s="2">
        <v>207.770004</v>
      </c>
      <c r="BB372" s="2">
        <v>186.387497</v>
      </c>
      <c r="BC372" s="2">
        <v>125.567497</v>
      </c>
      <c r="BD372" s="2">
        <v>389.36999500000002</v>
      </c>
      <c r="BE372" s="2">
        <v>147.91999799999999</v>
      </c>
      <c r="BF372" s="2">
        <v>463.5</v>
      </c>
      <c r="BG372" s="2">
        <v>230.41000399999999</v>
      </c>
      <c r="BH372" s="2">
        <v>38.779998999999997</v>
      </c>
      <c r="BI372" s="2">
        <v>302.60998499999999</v>
      </c>
      <c r="BJ372" s="2">
        <v>367.42001299999998</v>
      </c>
      <c r="BK372" s="2">
        <v>76.610000999999997</v>
      </c>
      <c r="BL372" s="2">
        <v>113.120003</v>
      </c>
      <c r="BM372" s="2">
        <v>218.550003</v>
      </c>
      <c r="BN372" s="2">
        <v>197.770004</v>
      </c>
      <c r="BO372" s="2">
        <v>208.86000100000001</v>
      </c>
    </row>
    <row r="373" spans="1:67" x14ac:dyDescent="0.35">
      <c r="A373" s="1">
        <v>44372</v>
      </c>
      <c r="B373" s="2">
        <v>133.09454546781001</v>
      </c>
      <c r="C373" s="2">
        <v>265.80587747291901</v>
      </c>
      <c r="D373" s="2">
        <v>170.37616658709101</v>
      </c>
      <c r="E373" s="2">
        <v>122.68544393051999</v>
      </c>
      <c r="F373" s="2">
        <v>278.00574426720999</v>
      </c>
      <c r="G373" s="2">
        <v>223.02492211767299</v>
      </c>
      <c r="H373" s="2">
        <v>191.353066227467</v>
      </c>
      <c r="I373" s="2">
        <v>127.12389597712399</v>
      </c>
      <c r="J373" s="2">
        <v>407.058577495137</v>
      </c>
      <c r="K373" s="2">
        <v>154.25617907445701</v>
      </c>
      <c r="L373" s="2">
        <v>464.56914434743601</v>
      </c>
      <c r="M373" s="2">
        <v>237.209068276805</v>
      </c>
      <c r="N373" s="2">
        <v>41.403689696190099</v>
      </c>
      <c r="O373" s="2">
        <v>313.95024144310202</v>
      </c>
      <c r="P373" s="2">
        <v>379.47749975521702</v>
      </c>
      <c r="Q373" s="2">
        <v>77.1536489363952</v>
      </c>
      <c r="R373" s="2">
        <v>112.966495902342</v>
      </c>
      <c r="S373" s="2">
        <v>231.135321350743</v>
      </c>
      <c r="T373" s="2">
        <v>205.73732645727401</v>
      </c>
      <c r="U373" s="2">
        <v>217.260464483455</v>
      </c>
      <c r="X373" s="3">
        <v>44372</v>
      </c>
      <c r="Y373">
        <v>133.19111229999999</v>
      </c>
      <c r="Z373">
        <v>265.02810360000001</v>
      </c>
      <c r="AA373">
        <v>170.52144079999999</v>
      </c>
      <c r="AB373">
        <v>122.4396517</v>
      </c>
      <c r="AC373">
        <v>277.9330056</v>
      </c>
      <c r="AD373">
        <v>224.69192219999999</v>
      </c>
      <c r="AE373">
        <v>190.3494086</v>
      </c>
      <c r="AF373">
        <v>126.95272110000001</v>
      </c>
      <c r="AG373">
        <v>403.61046579999999</v>
      </c>
      <c r="AH373">
        <v>153.96237590000001</v>
      </c>
      <c r="AI373">
        <v>464.37062040000001</v>
      </c>
      <c r="AJ373">
        <v>237.12280139999999</v>
      </c>
      <c r="AK373">
        <v>41.507684560000001</v>
      </c>
      <c r="AL373">
        <v>313.42506120000002</v>
      </c>
      <c r="AM373">
        <v>378.86130480000003</v>
      </c>
      <c r="AN373">
        <v>77.075532289999998</v>
      </c>
      <c r="AO373">
        <v>112.87342169999999</v>
      </c>
      <c r="AP373">
        <v>230.51121850000001</v>
      </c>
      <c r="AQ373">
        <v>205.54961180000001</v>
      </c>
      <c r="AR373">
        <v>216.95057109999999</v>
      </c>
      <c r="AT373" s="1"/>
      <c r="AU373" s="1">
        <v>44368</v>
      </c>
      <c r="AV373" s="2">
        <v>132.300003</v>
      </c>
      <c r="AW373" s="2">
        <v>262.63000499999998</v>
      </c>
      <c r="AX373" s="2">
        <v>172.69799800000001</v>
      </c>
      <c r="AY373" s="2">
        <v>121.8125</v>
      </c>
      <c r="AZ373" s="2">
        <v>277.10000600000001</v>
      </c>
      <c r="BA373" s="2">
        <v>206.94332900000001</v>
      </c>
      <c r="BB373" s="2">
        <v>184.27250699999999</v>
      </c>
      <c r="BC373" s="2">
        <v>126.45500199999999</v>
      </c>
      <c r="BD373" s="2">
        <v>398.07000699999998</v>
      </c>
      <c r="BE373" s="2">
        <v>150.429993</v>
      </c>
      <c r="BF373" s="2">
        <v>464.60998499999999</v>
      </c>
      <c r="BG373" s="2">
        <v>234.320007</v>
      </c>
      <c r="BH373" s="2">
        <v>39.75</v>
      </c>
      <c r="BI373" s="2">
        <v>307.60000600000001</v>
      </c>
      <c r="BJ373" s="2">
        <v>373.08999599999999</v>
      </c>
      <c r="BK373" s="2">
        <v>76.75</v>
      </c>
      <c r="BL373" s="2">
        <v>114.730003</v>
      </c>
      <c r="BM373" s="2">
        <v>222.66999799999999</v>
      </c>
      <c r="BN373" s="2">
        <v>203.320007</v>
      </c>
      <c r="BO373" s="2">
        <v>213.21000699999999</v>
      </c>
    </row>
    <row r="374" spans="1:67" x14ac:dyDescent="0.35">
      <c r="A374" s="1">
        <v>44375</v>
      </c>
      <c r="B374" s="2">
        <v>134.56606844580699</v>
      </c>
      <c r="C374" s="2">
        <v>268.57460010188998</v>
      </c>
      <c r="D374" s="2">
        <v>172.49601912726101</v>
      </c>
      <c r="E374" s="2">
        <v>122.411774457818</v>
      </c>
      <c r="F374" s="2">
        <v>276.90665322350799</v>
      </c>
      <c r="G374" s="2">
        <v>231.056482987392</v>
      </c>
      <c r="H374" s="2">
        <v>199.328231354363</v>
      </c>
      <c r="I374" s="2">
        <v>126.637254892729</v>
      </c>
      <c r="J374" s="2">
        <v>401.430849213096</v>
      </c>
      <c r="K374" s="2">
        <v>154.423044447481</v>
      </c>
      <c r="L374" s="2">
        <v>470.82285705782101</v>
      </c>
      <c r="M374" s="2">
        <v>234.68759498395301</v>
      </c>
      <c r="N374" s="2">
        <v>41.467610114109299</v>
      </c>
      <c r="O374" s="2">
        <v>314.07637291125701</v>
      </c>
      <c r="P374" s="2">
        <v>369.38286212731498</v>
      </c>
      <c r="Q374" s="2">
        <v>76.869009016465</v>
      </c>
      <c r="R374" s="2">
        <v>113.191329309425</v>
      </c>
      <c r="S374" s="2">
        <v>227.961484329808</v>
      </c>
      <c r="T374" s="2">
        <v>204.87822114693401</v>
      </c>
      <c r="U374" s="2">
        <v>216.429836942674</v>
      </c>
      <c r="X374" s="3">
        <v>44375</v>
      </c>
      <c r="Y374">
        <v>134.56363469999999</v>
      </c>
      <c r="Z374">
        <v>268.48739499999999</v>
      </c>
      <c r="AA374">
        <v>171.89988159999999</v>
      </c>
      <c r="AB374">
        <v>122.4758296</v>
      </c>
      <c r="AC374">
        <v>276.86279669999999</v>
      </c>
      <c r="AD374">
        <v>227.36254059999999</v>
      </c>
      <c r="AE374">
        <v>196.76072809999999</v>
      </c>
      <c r="AF374">
        <v>126.7768226</v>
      </c>
      <c r="AG374">
        <v>402.17462870000003</v>
      </c>
      <c r="AH374">
        <v>154.35595069999999</v>
      </c>
      <c r="AI374">
        <v>471.06923599999999</v>
      </c>
      <c r="AJ374">
        <v>234.2086687</v>
      </c>
      <c r="AK374">
        <v>41.538107429999997</v>
      </c>
      <c r="AL374">
        <v>314.42131940000002</v>
      </c>
      <c r="AM374">
        <v>371.82381049999998</v>
      </c>
      <c r="AN374">
        <v>76.898124179999996</v>
      </c>
      <c r="AO374">
        <v>112.97979410000001</v>
      </c>
      <c r="AP374">
        <v>228.4500985</v>
      </c>
      <c r="AQ374">
        <v>205.15423329999999</v>
      </c>
      <c r="AR374">
        <v>216.27611669999999</v>
      </c>
      <c r="AT374" s="1"/>
      <c r="AU374" s="1">
        <v>44369</v>
      </c>
      <c r="AV374" s="2">
        <v>133.979996</v>
      </c>
      <c r="AW374" s="2">
        <v>265.51001000000002</v>
      </c>
      <c r="AX374" s="2">
        <v>175.27200300000001</v>
      </c>
      <c r="AY374" s="2">
        <v>122.33049800000001</v>
      </c>
      <c r="AZ374" s="2">
        <v>276.92001299999998</v>
      </c>
      <c r="BA374" s="2">
        <v>207.903336</v>
      </c>
      <c r="BB374" s="2">
        <v>188.867493</v>
      </c>
      <c r="BC374" s="2">
        <v>126.99949599999999</v>
      </c>
      <c r="BD374" s="2">
        <v>398.69000199999999</v>
      </c>
      <c r="BE374" s="2">
        <v>150.21000699999999</v>
      </c>
      <c r="BF374" s="2">
        <v>464.45001200000002</v>
      </c>
      <c r="BG374" s="2">
        <v>235.929993</v>
      </c>
      <c r="BH374" s="2">
        <v>39.970001000000003</v>
      </c>
      <c r="BI374" s="2">
        <v>312.709991</v>
      </c>
      <c r="BJ374" s="2">
        <v>378.040009</v>
      </c>
      <c r="BK374" s="2">
        <v>76.190002000000007</v>
      </c>
      <c r="BL374" s="2">
        <v>114.699997</v>
      </c>
      <c r="BM374" s="2">
        <v>221.44000199999999</v>
      </c>
      <c r="BN374" s="2">
        <v>205.39999399999999</v>
      </c>
      <c r="BO374" s="2">
        <v>213.13000500000001</v>
      </c>
    </row>
    <row r="375" spans="1:67" x14ac:dyDescent="0.35">
      <c r="A375" s="1">
        <v>44376</v>
      </c>
      <c r="B375" s="2">
        <v>136.77722346887401</v>
      </c>
      <c r="C375" s="2">
        <v>271.888615055022</v>
      </c>
      <c r="D375" s="2">
        <v>172.745011427175</v>
      </c>
      <c r="E375" s="2">
        <v>122.59525331439799</v>
      </c>
      <c r="F375" s="2">
        <v>276.99597007072799</v>
      </c>
      <c r="G375" s="2">
        <v>225.90228775910501</v>
      </c>
      <c r="H375" s="2">
        <v>200.420129281969</v>
      </c>
      <c r="I375" s="2">
        <v>126.258480393719</v>
      </c>
      <c r="J375" s="2">
        <v>399.40778455724399</v>
      </c>
      <c r="K375" s="2">
        <v>154.331137108088</v>
      </c>
      <c r="L375" s="2">
        <v>478.701295946031</v>
      </c>
      <c r="M375" s="2">
        <v>235.68044368277299</v>
      </c>
      <c r="N375" s="2">
        <v>41.070187428558398</v>
      </c>
      <c r="O375" s="2">
        <v>318.02062387482903</v>
      </c>
      <c r="P375" s="2">
        <v>368.436242367202</v>
      </c>
      <c r="Q375" s="2">
        <v>77.214108308687202</v>
      </c>
      <c r="R375" s="2">
        <v>112.46571427443099</v>
      </c>
      <c r="S375" s="2">
        <v>229.64414045722501</v>
      </c>
      <c r="T375" s="2">
        <v>207.860552016718</v>
      </c>
      <c r="U375" s="2">
        <v>214.82891894306599</v>
      </c>
      <c r="X375" s="3">
        <v>44376</v>
      </c>
      <c r="Y375">
        <v>136.12760710000001</v>
      </c>
      <c r="Z375">
        <v>271.2002865</v>
      </c>
      <c r="AA375">
        <v>172.39476189999999</v>
      </c>
      <c r="AB375">
        <v>122.20014500000001</v>
      </c>
      <c r="AC375">
        <v>276.29968539999999</v>
      </c>
      <c r="AD375">
        <v>227.65719100000001</v>
      </c>
      <c r="AE375">
        <v>200.37871279999999</v>
      </c>
      <c r="AF375">
        <v>126.0407732</v>
      </c>
      <c r="AG375">
        <v>398.78504270000002</v>
      </c>
      <c r="AH375">
        <v>154.09360380000001</v>
      </c>
      <c r="AI375">
        <v>476.6524986</v>
      </c>
      <c r="AJ375">
        <v>235.49586450000001</v>
      </c>
      <c r="AK375">
        <v>40.940465959999997</v>
      </c>
      <c r="AL375">
        <v>317.63945919999998</v>
      </c>
      <c r="AM375">
        <v>368.00004259999997</v>
      </c>
      <c r="AN375">
        <v>77.200597490000007</v>
      </c>
      <c r="AO375">
        <v>112.215577</v>
      </c>
      <c r="AP375">
        <v>229.3309151</v>
      </c>
      <c r="AQ375">
        <v>207.29197439999999</v>
      </c>
      <c r="AR375">
        <v>215.35731129999999</v>
      </c>
      <c r="AT375" s="1"/>
      <c r="AU375" s="1">
        <v>44370</v>
      </c>
      <c r="AV375" s="2">
        <v>133.699997</v>
      </c>
      <c r="AW375" s="2">
        <v>265.26998900000001</v>
      </c>
      <c r="AX375" s="2">
        <v>175.19099399999999</v>
      </c>
      <c r="AY375" s="2">
        <v>122.126999</v>
      </c>
      <c r="AZ375" s="2">
        <v>274.66000400000001</v>
      </c>
      <c r="BA375" s="2">
        <v>218.856674</v>
      </c>
      <c r="BB375" s="2">
        <v>190.572495</v>
      </c>
      <c r="BC375" s="2">
        <v>126.461502</v>
      </c>
      <c r="BD375" s="2">
        <v>395.55999800000001</v>
      </c>
      <c r="BE375" s="2">
        <v>151.11999499999999</v>
      </c>
      <c r="BF375" s="2">
        <v>466.66000400000001</v>
      </c>
      <c r="BG375" s="2">
        <v>234.679993</v>
      </c>
      <c r="BH375" s="2">
        <v>40.200001</v>
      </c>
      <c r="BI375" s="2">
        <v>311.67001299999998</v>
      </c>
      <c r="BJ375" s="2">
        <v>375.14001500000001</v>
      </c>
      <c r="BK375" s="2">
        <v>75.580001999999993</v>
      </c>
      <c r="BL375" s="2">
        <v>114</v>
      </c>
      <c r="BM375" s="2">
        <v>217.10000600000001</v>
      </c>
      <c r="BN375" s="2">
        <v>204.020004</v>
      </c>
      <c r="BO375" s="2">
        <v>213.78999300000001</v>
      </c>
    </row>
    <row r="376" spans="1:67" x14ac:dyDescent="0.35">
      <c r="A376" s="1">
        <v>44377</v>
      </c>
      <c r="B376" s="2">
        <v>136.94166601110001</v>
      </c>
      <c r="C376" s="2">
        <v>271.47136917898001</v>
      </c>
      <c r="D376" s="2">
        <v>172.20070505971799</v>
      </c>
      <c r="E376" s="2">
        <v>122.05900085477199</v>
      </c>
      <c r="F376" s="2">
        <v>277.92685959702601</v>
      </c>
      <c r="G376" s="2">
        <v>228.002711538916</v>
      </c>
      <c r="H376" s="2">
        <v>201.21911841009401</v>
      </c>
      <c r="I376" s="2">
        <v>125.19990611954501</v>
      </c>
      <c r="J376" s="2">
        <v>399.97216349195799</v>
      </c>
      <c r="K376" s="2">
        <v>155.370127011525</v>
      </c>
      <c r="L376" s="2">
        <v>477.073186821121</v>
      </c>
      <c r="M376" s="2">
        <v>234.29782232882201</v>
      </c>
      <c r="N376" s="2">
        <v>41.176476544208597</v>
      </c>
      <c r="O376" s="2">
        <v>319.08706642430099</v>
      </c>
      <c r="P376" s="2">
        <v>365.81638465429501</v>
      </c>
      <c r="Q376" s="2">
        <v>77.803629811709101</v>
      </c>
      <c r="R376" s="2">
        <v>112.744913699124</v>
      </c>
      <c r="S376" s="2">
        <v>230.117500307661</v>
      </c>
      <c r="T376" s="2">
        <v>207.573294500277</v>
      </c>
      <c r="U376" s="2">
        <v>217.30535257096</v>
      </c>
      <c r="X376" s="3">
        <v>44377</v>
      </c>
      <c r="Y376">
        <v>136.89620379999999</v>
      </c>
      <c r="Z376">
        <v>270.84209449999997</v>
      </c>
      <c r="AA376">
        <v>172.04040710000001</v>
      </c>
      <c r="AB376">
        <v>122.00487510000001</v>
      </c>
      <c r="AC376">
        <v>277.7392107</v>
      </c>
      <c r="AD376">
        <v>226.63153349999999</v>
      </c>
      <c r="AE376">
        <v>200.032173</v>
      </c>
      <c r="AF376">
        <v>125.32953860000001</v>
      </c>
      <c r="AG376">
        <v>399.98454020000003</v>
      </c>
      <c r="AH376">
        <v>155.47076580000001</v>
      </c>
      <c r="AI376">
        <v>476.98360730000002</v>
      </c>
      <c r="AJ376">
        <v>233.86334640000001</v>
      </c>
      <c r="AK376">
        <v>41.191593019999999</v>
      </c>
      <c r="AL376">
        <v>319.03133070000001</v>
      </c>
      <c r="AM376">
        <v>365.72743800000001</v>
      </c>
      <c r="AN376">
        <v>77.684595920000007</v>
      </c>
      <c r="AO376">
        <v>112.6714822</v>
      </c>
      <c r="AP376">
        <v>229.4810798</v>
      </c>
      <c r="AQ376">
        <v>208.0199404</v>
      </c>
      <c r="AR376">
        <v>217.19051590000001</v>
      </c>
      <c r="AT376" s="1"/>
      <c r="AU376" s="1">
        <v>44371</v>
      </c>
      <c r="AV376" s="2">
        <v>133.41000399999999</v>
      </c>
      <c r="AW376" s="2">
        <v>266.69000199999999</v>
      </c>
      <c r="AX376" s="2">
        <v>172.45399499999999</v>
      </c>
      <c r="AY376" s="2">
        <v>122.5</v>
      </c>
      <c r="AZ376" s="2">
        <v>275.48998999999998</v>
      </c>
      <c r="BA376" s="2">
        <v>226.606674</v>
      </c>
      <c r="BB376" s="2">
        <v>192.054993</v>
      </c>
      <c r="BC376" s="2">
        <v>127.281998</v>
      </c>
      <c r="BD376" s="2">
        <v>398.86999500000002</v>
      </c>
      <c r="BE376" s="2">
        <v>152.509995</v>
      </c>
      <c r="BF376" s="2">
        <v>470.05999800000001</v>
      </c>
      <c r="BG376" s="2">
        <v>236.240005</v>
      </c>
      <c r="BH376" s="2">
        <v>40.830002</v>
      </c>
      <c r="BI376" s="2">
        <v>311.83999599999999</v>
      </c>
      <c r="BJ376" s="2">
        <v>374.75</v>
      </c>
      <c r="BK376" s="2">
        <v>76.360000999999997</v>
      </c>
      <c r="BL376" s="2">
        <v>114.739998</v>
      </c>
      <c r="BM376" s="2">
        <v>232.970001</v>
      </c>
      <c r="BN376" s="2">
        <v>206.10000600000001</v>
      </c>
      <c r="BO376" s="2">
        <v>219.33999600000001</v>
      </c>
    </row>
    <row r="377" spans="1:67" x14ac:dyDescent="0.35">
      <c r="A377" s="1">
        <v>44378</v>
      </c>
      <c r="B377" s="2">
        <v>137.584452328564</v>
      </c>
      <c r="C377" s="2">
        <v>271.79205300051399</v>
      </c>
      <c r="D377" s="2">
        <v>171.89262695478999</v>
      </c>
      <c r="E377" s="2">
        <v>122.576307538374</v>
      </c>
      <c r="F377" s="2">
        <v>279.89111868262898</v>
      </c>
      <c r="G377" s="2">
        <v>224.961381792667</v>
      </c>
      <c r="H377" s="2">
        <v>201.975806796006</v>
      </c>
      <c r="I377" s="2">
        <v>126.428149421306</v>
      </c>
      <c r="J377" s="2">
        <v>406.11709770556303</v>
      </c>
      <c r="K377" s="2">
        <v>157.22732511055801</v>
      </c>
      <c r="L377" s="2">
        <v>470.477376064108</v>
      </c>
      <c r="M377" s="2">
        <v>235.09804596611701</v>
      </c>
      <c r="N377" s="2">
        <v>41.530180621223899</v>
      </c>
      <c r="O377" s="2">
        <v>321.15633495207402</v>
      </c>
      <c r="P377" s="2">
        <v>370.49745601123999</v>
      </c>
      <c r="Q377" s="2">
        <v>78.062152205300094</v>
      </c>
      <c r="R377" s="2">
        <v>114.214653442429</v>
      </c>
      <c r="S377" s="2">
        <v>231.01893003486799</v>
      </c>
      <c r="T377" s="2">
        <v>210.51902248615701</v>
      </c>
      <c r="U377" s="2">
        <v>217.338840728055</v>
      </c>
      <c r="X377" s="3">
        <v>44378</v>
      </c>
      <c r="Y377">
        <v>137.26915080000001</v>
      </c>
      <c r="Z377">
        <v>271.74312930000002</v>
      </c>
      <c r="AA377">
        <v>171.66644930000001</v>
      </c>
      <c r="AB377">
        <v>122.49320059999999</v>
      </c>
      <c r="AC377">
        <v>279.8477044</v>
      </c>
      <c r="AD377">
        <v>226.09238930000001</v>
      </c>
      <c r="AE377">
        <v>201.92478130000001</v>
      </c>
      <c r="AF377">
        <v>126.30745690000001</v>
      </c>
      <c r="AG377">
        <v>403.90025639999999</v>
      </c>
      <c r="AH377">
        <v>156.9923752</v>
      </c>
      <c r="AI377">
        <v>471.690156</v>
      </c>
      <c r="AJ377">
        <v>234.85770679999999</v>
      </c>
      <c r="AK377">
        <v>41.50815557</v>
      </c>
      <c r="AL377">
        <v>321.14041300000002</v>
      </c>
      <c r="AM377">
        <v>369.70133670000001</v>
      </c>
      <c r="AN377">
        <v>78.010414049999994</v>
      </c>
      <c r="AO377">
        <v>113.99740269999999</v>
      </c>
      <c r="AP377">
        <v>231.0528995</v>
      </c>
      <c r="AQ377">
        <v>209.9154996</v>
      </c>
      <c r="AR377">
        <v>216.9231332</v>
      </c>
      <c r="AT377" s="1"/>
      <c r="AU377" s="1">
        <v>44372</v>
      </c>
      <c r="AV377" s="2">
        <v>133.11000100000001</v>
      </c>
      <c r="AW377" s="2">
        <v>265.01998900000001</v>
      </c>
      <c r="AX377" s="2">
        <v>170.07299800000001</v>
      </c>
      <c r="AY377" s="2">
        <v>122.508499</v>
      </c>
      <c r="AZ377" s="2">
        <v>278.38000499999998</v>
      </c>
      <c r="BA377" s="2">
        <v>223.95666499999999</v>
      </c>
      <c r="BB377" s="2">
        <v>190.30999800000001</v>
      </c>
      <c r="BC377" s="2">
        <v>126.995003</v>
      </c>
      <c r="BD377" s="2">
        <v>404.95001200000002</v>
      </c>
      <c r="BE377" s="2">
        <v>154.050003</v>
      </c>
      <c r="BF377" s="2">
        <v>462.20001200000002</v>
      </c>
      <c r="BG377" s="2">
        <v>237.320007</v>
      </c>
      <c r="BH377" s="2">
        <v>41.619999</v>
      </c>
      <c r="BI377" s="2">
        <v>313.63000499999998</v>
      </c>
      <c r="BJ377" s="2">
        <v>379.60998499999999</v>
      </c>
      <c r="BK377" s="2">
        <v>77.199996999999996</v>
      </c>
      <c r="BL377" s="2">
        <v>112.980003</v>
      </c>
      <c r="BM377" s="2">
        <v>230.220001</v>
      </c>
      <c r="BN377" s="2">
        <v>205.61000100000001</v>
      </c>
      <c r="BO377" s="2">
        <v>216.30999800000001</v>
      </c>
    </row>
    <row r="378" spans="1:67" x14ac:dyDescent="0.35">
      <c r="A378" s="1">
        <v>44379</v>
      </c>
      <c r="B378" s="2">
        <v>140.037496260594</v>
      </c>
      <c r="C378" s="2">
        <v>277.81759999618902</v>
      </c>
      <c r="D378" s="2">
        <v>175.71832164028601</v>
      </c>
      <c r="E378" s="2">
        <v>125.182424590656</v>
      </c>
      <c r="F378" s="2">
        <v>279.66707167917701</v>
      </c>
      <c r="G378" s="2">
        <v>227.70844316863301</v>
      </c>
      <c r="H378" s="2">
        <v>205.43333511922799</v>
      </c>
      <c r="I378" s="2">
        <v>128.72248626184401</v>
      </c>
      <c r="J378" s="2">
        <v>409.67522132596298</v>
      </c>
      <c r="K378" s="2">
        <v>156.334754806999</v>
      </c>
      <c r="L378" s="2">
        <v>469.19237956214698</v>
      </c>
      <c r="M378" s="2">
        <v>238.17266877074101</v>
      </c>
      <c r="N378" s="2">
        <v>41.332447738641001</v>
      </c>
      <c r="O378" s="2">
        <v>322.70670853774101</v>
      </c>
      <c r="P378" s="2">
        <v>374.92488970582599</v>
      </c>
      <c r="Q378" s="2">
        <v>78.522132256659404</v>
      </c>
      <c r="R378" s="2">
        <v>115.39216122860201</v>
      </c>
      <c r="S378" s="2">
        <v>234.557177780415</v>
      </c>
      <c r="T378" s="2">
        <v>211.64260434040699</v>
      </c>
      <c r="U378" s="2">
        <v>218.45502907809501</v>
      </c>
      <c r="X378" s="3">
        <v>44379</v>
      </c>
      <c r="Y378">
        <v>139.6063825</v>
      </c>
      <c r="Z378">
        <v>276.55816119999997</v>
      </c>
      <c r="AA378">
        <v>174.90043370000001</v>
      </c>
      <c r="AB378">
        <v>124.9507919</v>
      </c>
      <c r="AC378">
        <v>279.35294540000001</v>
      </c>
      <c r="AD378">
        <v>226.2682988</v>
      </c>
      <c r="AE378">
        <v>204.57273309999999</v>
      </c>
      <c r="AF378">
        <v>128.69988000000001</v>
      </c>
      <c r="AG378">
        <v>408.36623789999999</v>
      </c>
      <c r="AH378">
        <v>156.13225550000001</v>
      </c>
      <c r="AI378">
        <v>468.2887222</v>
      </c>
      <c r="AJ378">
        <v>237.7627813</v>
      </c>
      <c r="AK378">
        <v>41.193585689999999</v>
      </c>
      <c r="AL378">
        <v>322.69138299999997</v>
      </c>
      <c r="AM378">
        <v>374.40434779999998</v>
      </c>
      <c r="AN378">
        <v>78.500490499999998</v>
      </c>
      <c r="AO378">
        <v>115.0566133</v>
      </c>
      <c r="AP378">
        <v>233.8574753</v>
      </c>
      <c r="AQ378">
        <v>211.37587920000001</v>
      </c>
      <c r="AR378">
        <v>217.70121750000001</v>
      </c>
      <c r="AT378" s="1"/>
      <c r="AU378" s="1">
        <v>44375</v>
      </c>
      <c r="AV378" s="2">
        <v>134.779999</v>
      </c>
      <c r="AW378" s="2">
        <v>268.72000100000002</v>
      </c>
      <c r="AX378" s="2">
        <v>172.19450399999999</v>
      </c>
      <c r="AY378" s="2">
        <v>122.53600299999999</v>
      </c>
      <c r="AZ378" s="2">
        <v>276.60998499999999</v>
      </c>
      <c r="BA378" s="2">
        <v>229.57333399999999</v>
      </c>
      <c r="BB378" s="2">
        <v>199.85000600000001</v>
      </c>
      <c r="BC378" s="2">
        <v>126.81950399999999</v>
      </c>
      <c r="BD378" s="2">
        <v>401.459991</v>
      </c>
      <c r="BE378" s="2">
        <v>154.33000200000001</v>
      </c>
      <c r="BF378" s="2">
        <v>472.79998799999998</v>
      </c>
      <c r="BG378" s="2">
        <v>234.08999600000001</v>
      </c>
      <c r="BH378" s="2">
        <v>41.560001</v>
      </c>
      <c r="BI378" s="2">
        <v>314.27999899999998</v>
      </c>
      <c r="BJ378" s="2">
        <v>367.67999300000002</v>
      </c>
      <c r="BK378" s="2">
        <v>76.860000999999997</v>
      </c>
      <c r="BL378" s="2">
        <v>113</v>
      </c>
      <c r="BM378" s="2">
        <v>228.220001</v>
      </c>
      <c r="BN378" s="2">
        <v>205.229996</v>
      </c>
      <c r="BO378" s="2">
        <v>216.270004</v>
      </c>
    </row>
    <row r="379" spans="1:67" x14ac:dyDescent="0.35">
      <c r="A379" s="1">
        <v>44383</v>
      </c>
      <c r="B379" s="2">
        <v>141.750294367923</v>
      </c>
      <c r="C379" s="2">
        <v>277.92498762180497</v>
      </c>
      <c r="D379" s="2">
        <v>183.79797517944399</v>
      </c>
      <c r="E379" s="2">
        <v>126.305682488206</v>
      </c>
      <c r="F379" s="2">
        <v>278.10588308086398</v>
      </c>
      <c r="G379" s="2">
        <v>218.704461282886</v>
      </c>
      <c r="H379" s="2">
        <v>206.46160060740701</v>
      </c>
      <c r="I379" s="2">
        <v>129.74193762250101</v>
      </c>
      <c r="J379" s="2">
        <v>410.95081948100801</v>
      </c>
      <c r="K379" s="2">
        <v>153.712719355514</v>
      </c>
      <c r="L379" s="2">
        <v>471.97632827370001</v>
      </c>
      <c r="M379" s="2">
        <v>239.640824193002</v>
      </c>
      <c r="N379" s="2">
        <v>40.272983247563701</v>
      </c>
      <c r="O379" s="2">
        <v>319.48771849982398</v>
      </c>
      <c r="P379" s="2">
        <v>376.39129858325703</v>
      </c>
      <c r="Q379" s="2">
        <v>78.181110939181394</v>
      </c>
      <c r="R379" s="2">
        <v>115.86701945738901</v>
      </c>
      <c r="S379" s="2">
        <v>235.411140203706</v>
      </c>
      <c r="T379" s="2">
        <v>211.028825198032</v>
      </c>
      <c r="U379" s="2">
        <v>213.57411300158699</v>
      </c>
      <c r="X379" s="3">
        <v>44383</v>
      </c>
      <c r="Y379">
        <v>141.75948249999999</v>
      </c>
      <c r="Z379">
        <v>277.61653510000002</v>
      </c>
      <c r="AA379">
        <v>182.8436179</v>
      </c>
      <c r="AB379">
        <v>126.09396889999999</v>
      </c>
      <c r="AC379">
        <v>277.57476389999999</v>
      </c>
      <c r="AD379">
        <v>223.8901347</v>
      </c>
      <c r="AE379">
        <v>206.78669120000001</v>
      </c>
      <c r="AF379">
        <v>129.70998549999999</v>
      </c>
      <c r="AG379">
        <v>410.226179</v>
      </c>
      <c r="AH379">
        <v>153.67418029999999</v>
      </c>
      <c r="AI379">
        <v>472.53899639999997</v>
      </c>
      <c r="AJ379">
        <v>239.44177070000001</v>
      </c>
      <c r="AK379">
        <v>40.127137050000002</v>
      </c>
      <c r="AL379">
        <v>320.06554569999997</v>
      </c>
      <c r="AM379">
        <v>375.97391190000002</v>
      </c>
      <c r="AN379">
        <v>78.160336029999996</v>
      </c>
      <c r="AO379">
        <v>115.7221459</v>
      </c>
      <c r="AP379">
        <v>235.339022</v>
      </c>
      <c r="AQ379">
        <v>211.22184110000001</v>
      </c>
      <c r="AR379">
        <v>214.39091400000001</v>
      </c>
      <c r="AT379" s="1"/>
      <c r="AU379" s="1">
        <v>44376</v>
      </c>
      <c r="AV379" s="2">
        <v>136.33000200000001</v>
      </c>
      <c r="AW379" s="2">
        <v>271.39999399999999</v>
      </c>
      <c r="AX379" s="2">
        <v>172.40699799999999</v>
      </c>
      <c r="AY379" s="2">
        <v>122.272499</v>
      </c>
      <c r="AZ379" s="2">
        <v>276.209991</v>
      </c>
      <c r="BA379" s="2">
        <v>226.91999799999999</v>
      </c>
      <c r="BB379" s="2">
        <v>200.26750200000001</v>
      </c>
      <c r="BC379" s="2">
        <v>126.018501</v>
      </c>
      <c r="BD379" s="2">
        <v>398.10000600000001</v>
      </c>
      <c r="BE379" s="2">
        <v>154.13999899999999</v>
      </c>
      <c r="BF379" s="2">
        <v>477.14999399999999</v>
      </c>
      <c r="BG379" s="2">
        <v>235.949997</v>
      </c>
      <c r="BH379" s="2">
        <v>40.889999000000003</v>
      </c>
      <c r="BI379" s="2">
        <v>318.23998999999998</v>
      </c>
      <c r="BJ379" s="2">
        <v>368</v>
      </c>
      <c r="BK379" s="2">
        <v>77.209998999999996</v>
      </c>
      <c r="BL379" s="2">
        <v>112.300003</v>
      </c>
      <c r="BM379" s="2">
        <v>229.36999499999999</v>
      </c>
      <c r="BN379" s="2">
        <v>207.61000100000001</v>
      </c>
      <c r="BO379" s="2">
        <v>215.10000600000001</v>
      </c>
    </row>
    <row r="380" spans="1:67" x14ac:dyDescent="0.35">
      <c r="A380" s="1">
        <v>44384</v>
      </c>
      <c r="B380" s="2">
        <v>144.76080409679199</v>
      </c>
      <c r="C380" s="2">
        <v>279.88792282408298</v>
      </c>
      <c r="D380" s="2">
        <v>184.80103932196701</v>
      </c>
      <c r="E380" s="2">
        <v>126.63199908076599</v>
      </c>
      <c r="F380" s="2">
        <v>278.911999231354</v>
      </c>
      <c r="G380" s="2">
        <v>216.03963653466101</v>
      </c>
      <c r="H380" s="2">
        <v>205.21082450783399</v>
      </c>
      <c r="I380" s="2">
        <v>129.75048147440199</v>
      </c>
      <c r="J380" s="2">
        <v>411.945483151595</v>
      </c>
      <c r="K380" s="2">
        <v>153.49034287065899</v>
      </c>
      <c r="L380" s="2">
        <v>471.95632704518499</v>
      </c>
      <c r="M380" s="2">
        <v>240.01786013282401</v>
      </c>
      <c r="N380" s="2">
        <v>39.793439843932099</v>
      </c>
      <c r="O380" s="2">
        <v>322.59833093521098</v>
      </c>
      <c r="P380" s="2">
        <v>374.57867795850598</v>
      </c>
      <c r="Q380" s="2">
        <v>78.508228276417299</v>
      </c>
      <c r="R380" s="2">
        <v>116.840523437052</v>
      </c>
      <c r="S380" s="2">
        <v>236.27214755417501</v>
      </c>
      <c r="T380" s="2">
        <v>214.57738726016501</v>
      </c>
      <c r="U380" s="2">
        <v>215.15532293770599</v>
      </c>
      <c r="X380" s="3">
        <v>44384</v>
      </c>
      <c r="Y380">
        <v>144.24151570000001</v>
      </c>
      <c r="Z380">
        <v>279.73065270000001</v>
      </c>
      <c r="AA380">
        <v>184.70042609999999</v>
      </c>
      <c r="AB380">
        <v>126.51967740000001</v>
      </c>
      <c r="AC380">
        <v>278.99371389999999</v>
      </c>
      <c r="AD380">
        <v>217.5138695</v>
      </c>
      <c r="AE380">
        <v>203.90450659999999</v>
      </c>
      <c r="AF380">
        <v>130.15643449999999</v>
      </c>
      <c r="AG380">
        <v>411.47413289999997</v>
      </c>
      <c r="AH380">
        <v>153.59224620000001</v>
      </c>
      <c r="AI380">
        <v>470.67148950000001</v>
      </c>
      <c r="AJ380">
        <v>240.0469574</v>
      </c>
      <c r="AK380">
        <v>39.780441080000003</v>
      </c>
      <c r="AL380">
        <v>322.83193790000001</v>
      </c>
      <c r="AM380">
        <v>374.40071080000001</v>
      </c>
      <c r="AN380">
        <v>78.513434889999999</v>
      </c>
      <c r="AO380">
        <v>116.59524140000001</v>
      </c>
      <c r="AP380">
        <v>235.82735389999999</v>
      </c>
      <c r="AQ380">
        <v>213.8898251</v>
      </c>
      <c r="AR380">
        <v>214.60367220000001</v>
      </c>
      <c r="AT380" s="1"/>
      <c r="AU380" s="1">
        <v>44377</v>
      </c>
      <c r="AV380" s="2">
        <v>136.96000699999999</v>
      </c>
      <c r="AW380" s="2">
        <v>270.89999399999999</v>
      </c>
      <c r="AX380" s="2">
        <v>172.00799599999999</v>
      </c>
      <c r="AY380" s="2">
        <v>122.0895</v>
      </c>
      <c r="AZ380" s="2">
        <v>277.92001299999998</v>
      </c>
      <c r="BA380" s="2">
        <v>226.566666</v>
      </c>
      <c r="BB380" s="2">
        <v>200.02499399999999</v>
      </c>
      <c r="BC380" s="2">
        <v>125.316002</v>
      </c>
      <c r="BD380" s="2">
        <v>400.44000199999999</v>
      </c>
      <c r="BE380" s="2">
        <v>155.53999300000001</v>
      </c>
      <c r="BF380" s="2">
        <v>476.83999599999999</v>
      </c>
      <c r="BG380" s="2">
        <v>233.820007</v>
      </c>
      <c r="BH380" s="2">
        <v>41.23</v>
      </c>
      <c r="BI380" s="2">
        <v>318.89001500000001</v>
      </c>
      <c r="BJ380" s="2">
        <v>365.08999599999999</v>
      </c>
      <c r="BK380" s="2">
        <v>77.769997000000004</v>
      </c>
      <c r="BL380" s="2">
        <v>112.639999</v>
      </c>
      <c r="BM380" s="2">
        <v>229.520004</v>
      </c>
      <c r="BN380" s="2">
        <v>207.970001</v>
      </c>
      <c r="BO380" s="2">
        <v>217.63000500000001</v>
      </c>
    </row>
    <row r="381" spans="1:67" x14ac:dyDescent="0.35">
      <c r="A381" s="1">
        <v>44385</v>
      </c>
      <c r="B381" s="2">
        <v>143.371960616991</v>
      </c>
      <c r="C381" s="2">
        <v>277.67362679186499</v>
      </c>
      <c r="D381" s="2">
        <v>186.457898470803</v>
      </c>
      <c r="E381" s="2">
        <v>124.94256872054299</v>
      </c>
      <c r="F381" s="2">
        <v>275.05823152863798</v>
      </c>
      <c r="G381" s="2">
        <v>216.552032800608</v>
      </c>
      <c r="H381" s="2">
        <v>199.37241047632199</v>
      </c>
      <c r="I381" s="2">
        <v>129.05927366152201</v>
      </c>
      <c r="J381" s="2">
        <v>410.07414635682801</v>
      </c>
      <c r="K381" s="2">
        <v>151.48526022086</v>
      </c>
      <c r="L381" s="2">
        <v>469.71379350344603</v>
      </c>
      <c r="M381" s="2">
        <v>237.24316455623901</v>
      </c>
      <c r="N381" s="2">
        <v>38.807010176918098</v>
      </c>
      <c r="O381" s="2">
        <v>319.44766460261599</v>
      </c>
      <c r="P381" s="2">
        <v>371.03491679920597</v>
      </c>
      <c r="Q381" s="2">
        <v>78.179848208973794</v>
      </c>
      <c r="R381" s="2">
        <v>116.417206782457</v>
      </c>
      <c r="S381" s="2">
        <v>237.024292445009</v>
      </c>
      <c r="T381" s="2">
        <v>211.85506038103901</v>
      </c>
      <c r="U381" s="2">
        <v>212.50368703729399</v>
      </c>
      <c r="X381" s="3">
        <v>44385</v>
      </c>
      <c r="Y381">
        <v>143.6194485</v>
      </c>
      <c r="Z381">
        <v>277.3831654</v>
      </c>
      <c r="AA381">
        <v>186.35978080000001</v>
      </c>
      <c r="AB381">
        <v>125.0813677</v>
      </c>
      <c r="AC381">
        <v>274.51095809999998</v>
      </c>
      <c r="AD381">
        <v>217.04555719999999</v>
      </c>
      <c r="AE381">
        <v>199.5380926</v>
      </c>
      <c r="AF381">
        <v>129.20370980000001</v>
      </c>
      <c r="AG381">
        <v>410.23261659999997</v>
      </c>
      <c r="AH381">
        <v>151.2066839</v>
      </c>
      <c r="AI381">
        <v>470.72380370000002</v>
      </c>
      <c r="AJ381">
        <v>236.74632080000001</v>
      </c>
      <c r="AK381">
        <v>38.827747969999997</v>
      </c>
      <c r="AL381">
        <v>319.72517929999998</v>
      </c>
      <c r="AM381">
        <v>370.94352720000001</v>
      </c>
      <c r="AN381">
        <v>78.168817099999998</v>
      </c>
      <c r="AO381">
        <v>116.22940629999999</v>
      </c>
      <c r="AP381">
        <v>237.05557859999999</v>
      </c>
      <c r="AQ381">
        <v>212.25557119999999</v>
      </c>
      <c r="AR381">
        <v>212.65744230000001</v>
      </c>
      <c r="AT381" s="1"/>
      <c r="AU381" s="1">
        <v>44378</v>
      </c>
      <c r="AV381" s="2">
        <v>137.270004</v>
      </c>
      <c r="AW381" s="2">
        <v>271.60000600000001</v>
      </c>
      <c r="AX381" s="2">
        <v>171.64849899999999</v>
      </c>
      <c r="AY381" s="2">
        <v>122.44450399999999</v>
      </c>
      <c r="AZ381" s="2">
        <v>280.17001299999998</v>
      </c>
      <c r="BA381" s="2">
        <v>225.97332800000001</v>
      </c>
      <c r="BB381" s="2">
        <v>202.11999499999999</v>
      </c>
      <c r="BC381" s="2">
        <v>126.3685</v>
      </c>
      <c r="BD381" s="2">
        <v>404.89001500000001</v>
      </c>
      <c r="BE381" s="2">
        <v>157.08000200000001</v>
      </c>
      <c r="BF381" s="2">
        <v>469.64001500000001</v>
      </c>
      <c r="BG381" s="2">
        <v>235.14999399999999</v>
      </c>
      <c r="BH381" s="2">
        <v>41.540000999999997</v>
      </c>
      <c r="BI381" s="2">
        <v>321.540009</v>
      </c>
      <c r="BJ381" s="2">
        <v>370.709991</v>
      </c>
      <c r="BK381" s="2">
        <v>77.989998</v>
      </c>
      <c r="BL381" s="2">
        <v>114.260002</v>
      </c>
      <c r="BM381" s="2">
        <v>231.13000500000001</v>
      </c>
      <c r="BN381" s="2">
        <v>210.220001</v>
      </c>
      <c r="BO381" s="2">
        <v>216.71000699999999</v>
      </c>
    </row>
    <row r="382" spans="1:67" x14ac:dyDescent="0.35">
      <c r="A382" s="1">
        <v>44386</v>
      </c>
      <c r="B382" s="2">
        <v>145.35751118141499</v>
      </c>
      <c r="C382" s="2">
        <v>278.45119077945998</v>
      </c>
      <c r="D382" s="2">
        <v>186.03722239188099</v>
      </c>
      <c r="E382" s="2">
        <v>125.70756442963901</v>
      </c>
      <c r="F382" s="2">
        <v>279.93127819490098</v>
      </c>
      <c r="G382" s="2">
        <v>220.28209005025101</v>
      </c>
      <c r="H382" s="2">
        <v>200.349234259723</v>
      </c>
      <c r="I382" s="2">
        <v>129.59164120884699</v>
      </c>
      <c r="J382" s="2">
        <v>412.33223607477601</v>
      </c>
      <c r="K382" s="2">
        <v>155.61209026213399</v>
      </c>
      <c r="L382" s="2">
        <v>480.39170857430202</v>
      </c>
      <c r="M382" s="2">
        <v>238.21149993030801</v>
      </c>
      <c r="N382" s="2">
        <v>40.053137830342102</v>
      </c>
      <c r="O382" s="2">
        <v>321.14763876566502</v>
      </c>
      <c r="P382" s="2">
        <v>373.08273163193599</v>
      </c>
      <c r="Q382" s="2">
        <v>78.037342091072503</v>
      </c>
      <c r="R382" s="2">
        <v>116.49605220681001</v>
      </c>
      <c r="S382" s="2">
        <v>235.474518488157</v>
      </c>
      <c r="T382" s="2">
        <v>213.884973894062</v>
      </c>
      <c r="U382" s="2">
        <v>217.22519007080601</v>
      </c>
      <c r="X382" s="3">
        <v>44386</v>
      </c>
      <c r="Y382">
        <v>144.8711328</v>
      </c>
      <c r="Z382">
        <v>278.11949520000002</v>
      </c>
      <c r="AA382">
        <v>186.03933960000001</v>
      </c>
      <c r="AB382">
        <v>125.54821339999999</v>
      </c>
      <c r="AC382">
        <v>279.40393719999997</v>
      </c>
      <c r="AD382">
        <v>218.6828864</v>
      </c>
      <c r="AE382">
        <v>200.40846809999999</v>
      </c>
      <c r="AF382">
        <v>129.6440289</v>
      </c>
      <c r="AG382">
        <v>411.72830110000001</v>
      </c>
      <c r="AH382">
        <v>154.5546377</v>
      </c>
      <c r="AI382">
        <v>478.48875880000003</v>
      </c>
      <c r="AJ382">
        <v>238.0158691</v>
      </c>
      <c r="AK382">
        <v>39.816566809999998</v>
      </c>
      <c r="AL382">
        <v>321.5573263</v>
      </c>
      <c r="AM382">
        <v>372.41534410000003</v>
      </c>
      <c r="AN382">
        <v>77.919908179999993</v>
      </c>
      <c r="AO382">
        <v>116.6234724</v>
      </c>
      <c r="AP382">
        <v>235.23463039999999</v>
      </c>
      <c r="AQ382">
        <v>213.6661617</v>
      </c>
      <c r="AR382">
        <v>216.63156720000001</v>
      </c>
      <c r="AT382" s="1"/>
      <c r="AU382" s="1">
        <v>44379</v>
      </c>
      <c r="AV382" s="2">
        <v>139.96000699999999</v>
      </c>
      <c r="AW382" s="2">
        <v>277.64999399999999</v>
      </c>
      <c r="AX382" s="2">
        <v>175.54899599999999</v>
      </c>
      <c r="AY382" s="2">
        <v>125.25749999999999</v>
      </c>
      <c r="AZ382" s="2">
        <v>279.11999500000002</v>
      </c>
      <c r="BA382" s="2">
        <v>226.300003</v>
      </c>
      <c r="BB382" s="2">
        <v>204.86999499999999</v>
      </c>
      <c r="BC382" s="2">
        <v>128.71899400000001</v>
      </c>
      <c r="BD382" s="2">
        <v>409.35998499999999</v>
      </c>
      <c r="BE382" s="2">
        <v>156.029999</v>
      </c>
      <c r="BF382" s="2">
        <v>468.17001299999998</v>
      </c>
      <c r="BG382" s="2">
        <v>238.63000500000001</v>
      </c>
      <c r="BH382" s="2">
        <v>41.150002000000001</v>
      </c>
      <c r="BI382" s="2">
        <v>322.70001200000002</v>
      </c>
      <c r="BJ382" s="2">
        <v>375.02999899999998</v>
      </c>
      <c r="BK382" s="2">
        <v>78.599997999999999</v>
      </c>
      <c r="BL382" s="2">
        <v>115.16999800000001</v>
      </c>
      <c r="BM382" s="2">
        <v>233.96000699999999</v>
      </c>
      <c r="BN382" s="2">
        <v>211.529999</v>
      </c>
      <c r="BO382" s="2">
        <v>217.759995</v>
      </c>
    </row>
    <row r="383" spans="1:67" x14ac:dyDescent="0.35">
      <c r="A383" s="1">
        <v>44389</v>
      </c>
      <c r="B383" s="2">
        <v>144.70704094661099</v>
      </c>
      <c r="C383" s="2">
        <v>277.44145540546998</v>
      </c>
      <c r="D383" s="2">
        <v>186.180955224283</v>
      </c>
      <c r="E383" s="2">
        <v>126.82135994332801</v>
      </c>
      <c r="F383" s="2">
        <v>280.90266057503402</v>
      </c>
      <c r="G383" s="2">
        <v>227.73910139759201</v>
      </c>
      <c r="H383" s="2">
        <v>205.21657622657901</v>
      </c>
      <c r="I383" s="2">
        <v>130.58904278415901</v>
      </c>
      <c r="J383" s="2">
        <v>415.87163687673001</v>
      </c>
      <c r="K383" s="2">
        <v>158.09453337697701</v>
      </c>
      <c r="L383" s="2">
        <v>486.085089870263</v>
      </c>
      <c r="M383" s="2">
        <v>238.20691702319999</v>
      </c>
      <c r="N383" s="2">
        <v>40.747230550226199</v>
      </c>
      <c r="O383" s="2">
        <v>322.00680415208899</v>
      </c>
      <c r="P383" s="2">
        <v>375.68688092637899</v>
      </c>
      <c r="Q383" s="2">
        <v>77.556107109405701</v>
      </c>
      <c r="R383" s="2">
        <v>117.32620220336401</v>
      </c>
      <c r="S383" s="2">
        <v>236.264220057671</v>
      </c>
      <c r="T383" s="2">
        <v>213.44444437698201</v>
      </c>
      <c r="U383" s="2">
        <v>218.32318451834399</v>
      </c>
      <c r="X383" s="3">
        <v>44389</v>
      </c>
      <c r="Y383">
        <v>144.67492569999999</v>
      </c>
      <c r="Z383">
        <v>277.28142980000001</v>
      </c>
      <c r="AA383">
        <v>185.86820180000001</v>
      </c>
      <c r="AB383">
        <v>126.8304553</v>
      </c>
      <c r="AC383">
        <v>280.19663309999999</v>
      </c>
      <c r="AD383">
        <v>222.6908277</v>
      </c>
      <c r="AE383">
        <v>204.4331655</v>
      </c>
      <c r="AF383">
        <v>130.50778299999999</v>
      </c>
      <c r="AG383">
        <v>415.12754430000001</v>
      </c>
      <c r="AH383">
        <v>157.88519360000001</v>
      </c>
      <c r="AI383">
        <v>484.88472430000002</v>
      </c>
      <c r="AJ383">
        <v>237.80680939999999</v>
      </c>
      <c r="AK383">
        <v>40.549123819999998</v>
      </c>
      <c r="AL383">
        <v>321.80483509999999</v>
      </c>
      <c r="AM383">
        <v>375.06532579999998</v>
      </c>
      <c r="AN383">
        <v>77.598817100000005</v>
      </c>
      <c r="AO383">
        <v>117.46356400000001</v>
      </c>
      <c r="AP383">
        <v>235.99398819999999</v>
      </c>
      <c r="AQ383">
        <v>213.29745829999999</v>
      </c>
      <c r="AR383">
        <v>218.49609580000001</v>
      </c>
      <c r="AT383" s="1"/>
      <c r="AU383" s="1">
        <v>44383</v>
      </c>
      <c r="AV383" s="2">
        <v>142.020004</v>
      </c>
      <c r="AW383" s="2">
        <v>277.66000400000001</v>
      </c>
      <c r="AX383" s="2">
        <v>183.787003</v>
      </c>
      <c r="AY383" s="2">
        <v>126.19000200000001</v>
      </c>
      <c r="AZ383" s="2">
        <v>277.32000699999998</v>
      </c>
      <c r="BA383" s="2">
        <v>219.86000100000001</v>
      </c>
      <c r="BB383" s="2">
        <v>206.98500100000001</v>
      </c>
      <c r="BC383" s="2">
        <v>129.770996</v>
      </c>
      <c r="BD383" s="2">
        <v>410.26001000000002</v>
      </c>
      <c r="BE383" s="2">
        <v>153.41000399999999</v>
      </c>
      <c r="BF383" s="2">
        <v>473.27999899999998</v>
      </c>
      <c r="BG383" s="2">
        <v>239.60000600000001</v>
      </c>
      <c r="BH383" s="2">
        <v>40.07</v>
      </c>
      <c r="BI383" s="2">
        <v>319.26001000000002</v>
      </c>
      <c r="BJ383" s="2">
        <v>376.11999500000002</v>
      </c>
      <c r="BK383" s="2">
        <v>78.110000999999997</v>
      </c>
      <c r="BL383" s="2">
        <v>115.730003</v>
      </c>
      <c r="BM383" s="2">
        <v>235.41999799999999</v>
      </c>
      <c r="BN383" s="2">
        <v>211.28999300000001</v>
      </c>
      <c r="BO383" s="2">
        <v>213.520004</v>
      </c>
    </row>
    <row r="384" spans="1:67" x14ac:dyDescent="0.35">
      <c r="A384" s="1">
        <v>44390</v>
      </c>
      <c r="B384" s="2">
        <v>145.78405221569</v>
      </c>
      <c r="C384" s="2">
        <v>281.15909262177001</v>
      </c>
      <c r="D384" s="2">
        <v>184.23923552459101</v>
      </c>
      <c r="E384" s="2">
        <v>127.60110719546201</v>
      </c>
      <c r="F384" s="2">
        <v>279.66984457557902</v>
      </c>
      <c r="G384" s="2">
        <v>223.90836727367</v>
      </c>
      <c r="H384" s="2">
        <v>202.883837976173</v>
      </c>
      <c r="I384" s="2">
        <v>131.11738082756401</v>
      </c>
      <c r="J384" s="2">
        <v>419.26621496265398</v>
      </c>
      <c r="K384" s="2">
        <v>156.501933052634</v>
      </c>
      <c r="L384" s="2">
        <v>484.27172714088101</v>
      </c>
      <c r="M384" s="2">
        <v>241.78740255273101</v>
      </c>
      <c r="N384" s="2">
        <v>40.029443720278898</v>
      </c>
      <c r="O384" s="2">
        <v>317.689706601865</v>
      </c>
      <c r="P384" s="2">
        <v>383.23533283842102</v>
      </c>
      <c r="Q384" s="2">
        <v>77.767357327137702</v>
      </c>
      <c r="R384" s="2">
        <v>117.68633039902601</v>
      </c>
      <c r="S384" s="2">
        <v>235.473268987918</v>
      </c>
      <c r="T384" s="2">
        <v>211.27845962340001</v>
      </c>
      <c r="U384" s="2">
        <v>215.69104828571301</v>
      </c>
      <c r="X384" s="3">
        <v>44390</v>
      </c>
      <c r="Y384">
        <v>145.4897033</v>
      </c>
      <c r="Z384">
        <v>280.75292000000002</v>
      </c>
      <c r="AA384">
        <v>184.25134829999999</v>
      </c>
      <c r="AB384">
        <v>127.38933900000001</v>
      </c>
      <c r="AC384">
        <v>279.4196316</v>
      </c>
      <c r="AD384">
        <v>226.18136229999999</v>
      </c>
      <c r="AE384">
        <v>202.60950020000001</v>
      </c>
      <c r="AF384">
        <v>131.05338760000001</v>
      </c>
      <c r="AG384">
        <v>418.01888919999999</v>
      </c>
      <c r="AH384">
        <v>155.89707039999999</v>
      </c>
      <c r="AI384">
        <v>484.20906630000002</v>
      </c>
      <c r="AJ384">
        <v>241.20825149999999</v>
      </c>
      <c r="AK384">
        <v>39.906362010000002</v>
      </c>
      <c r="AL384">
        <v>318.18835039999999</v>
      </c>
      <c r="AM384">
        <v>381.35246139999998</v>
      </c>
      <c r="AN384">
        <v>77.589508069999994</v>
      </c>
      <c r="AO384">
        <v>117.9505781</v>
      </c>
      <c r="AP384">
        <v>235.28440639999999</v>
      </c>
      <c r="AQ384">
        <v>211.44205500000001</v>
      </c>
      <c r="AR384">
        <v>215.90228250000001</v>
      </c>
      <c r="AT384" s="1"/>
      <c r="AU384" s="1">
        <v>44384</v>
      </c>
      <c r="AV384" s="2">
        <v>144.570007</v>
      </c>
      <c r="AW384" s="2">
        <v>279.92999300000002</v>
      </c>
      <c r="AX384" s="2">
        <v>184.82899499999999</v>
      </c>
      <c r="AY384" s="2">
        <v>126.47399900000001</v>
      </c>
      <c r="AZ384" s="2">
        <v>279.23998999999998</v>
      </c>
      <c r="BA384" s="2">
        <v>214.883331</v>
      </c>
      <c r="BB384" s="2">
        <v>203.717499</v>
      </c>
      <c r="BC384" s="2">
        <v>130.07749899999999</v>
      </c>
      <c r="BD384" s="2">
        <v>411.66000400000001</v>
      </c>
      <c r="BE384" s="2">
        <v>153.58999600000001</v>
      </c>
      <c r="BF384" s="2">
        <v>469.540009</v>
      </c>
      <c r="BG384" s="2">
        <v>240</v>
      </c>
      <c r="BH384" s="2">
        <v>39.75</v>
      </c>
      <c r="BI384" s="2">
        <v>323.48001099999999</v>
      </c>
      <c r="BJ384" s="2">
        <v>373.92001299999998</v>
      </c>
      <c r="BK384" s="2">
        <v>78.559997999999993</v>
      </c>
      <c r="BL384" s="2">
        <v>116.75</v>
      </c>
      <c r="BM384" s="2">
        <v>235.820007</v>
      </c>
      <c r="BN384" s="2">
        <v>214.259995</v>
      </c>
      <c r="BO384" s="2">
        <v>214.69000199999999</v>
      </c>
    </row>
    <row r="385" spans="1:67" x14ac:dyDescent="0.35">
      <c r="A385" s="1">
        <v>44391</v>
      </c>
      <c r="B385" s="2">
        <v>149.013339886073</v>
      </c>
      <c r="C385" s="2">
        <v>282.23295112385898</v>
      </c>
      <c r="D385" s="2">
        <v>184.47835140905599</v>
      </c>
      <c r="E385" s="2">
        <v>128.178817545161</v>
      </c>
      <c r="F385" s="2">
        <v>278.12026006973701</v>
      </c>
      <c r="G385" s="2">
        <v>216.92152742871599</v>
      </c>
      <c r="H385" s="2">
        <v>199.997615425177</v>
      </c>
      <c r="I385" s="2">
        <v>132.11668078928801</v>
      </c>
      <c r="J385" s="2">
        <v>414.68909057110801</v>
      </c>
      <c r="K385" s="2">
        <v>154.69951502133199</v>
      </c>
      <c r="L385" s="2">
        <v>482.69377120307502</v>
      </c>
      <c r="M385" s="2">
        <v>245.59183606314701</v>
      </c>
      <c r="N385" s="2">
        <v>38.705147938732203</v>
      </c>
      <c r="O385" s="2">
        <v>317.90710592337803</v>
      </c>
      <c r="P385" s="2">
        <v>390.43322691855002</v>
      </c>
      <c r="Q385" s="2">
        <v>77.5986471614615</v>
      </c>
      <c r="R385" s="2">
        <v>117.166125309069</v>
      </c>
      <c r="S385" s="2">
        <v>236.76378126355399</v>
      </c>
      <c r="T385" s="2">
        <v>211.692243352058</v>
      </c>
      <c r="U385" s="2">
        <v>212.15521454649399</v>
      </c>
      <c r="X385" s="3">
        <v>44391</v>
      </c>
      <c r="Y385">
        <v>148.5731538</v>
      </c>
      <c r="Z385">
        <v>282.43122219999998</v>
      </c>
      <c r="AA385">
        <v>184.07136009999999</v>
      </c>
      <c r="AB385">
        <v>128.1501524</v>
      </c>
      <c r="AC385">
        <v>278.51963840000002</v>
      </c>
      <c r="AD385">
        <v>220.4955803</v>
      </c>
      <c r="AE385">
        <v>198.7595546</v>
      </c>
      <c r="AF385">
        <v>132.0193438</v>
      </c>
      <c r="AG385">
        <v>415.50822310000001</v>
      </c>
      <c r="AH385">
        <v>155.10566030000001</v>
      </c>
      <c r="AI385">
        <v>482.07615759999999</v>
      </c>
      <c r="AJ385">
        <v>245.08059420000001</v>
      </c>
      <c r="AK385">
        <v>38.909464159999999</v>
      </c>
      <c r="AL385">
        <v>318.94091070000002</v>
      </c>
      <c r="AM385">
        <v>389.07885199999998</v>
      </c>
      <c r="AN385">
        <v>77.578106090000006</v>
      </c>
      <c r="AO385">
        <v>117.2609796</v>
      </c>
      <c r="AP385">
        <v>236.32933199999999</v>
      </c>
      <c r="AQ385">
        <v>211.55956610000001</v>
      </c>
      <c r="AR385">
        <v>212.38331239999999</v>
      </c>
      <c r="AT385" s="1"/>
      <c r="AU385" s="1">
        <v>44385</v>
      </c>
      <c r="AV385" s="2">
        <v>143.240005</v>
      </c>
      <c r="AW385" s="2">
        <v>277.42001299999998</v>
      </c>
      <c r="AX385" s="2">
        <v>186.57049599999999</v>
      </c>
      <c r="AY385" s="2">
        <v>125.043999</v>
      </c>
      <c r="AZ385" s="2">
        <v>274.10000600000001</v>
      </c>
      <c r="BA385" s="2">
        <v>217.60333299999999</v>
      </c>
      <c r="BB385" s="2">
        <v>199.02749600000001</v>
      </c>
      <c r="BC385" s="2">
        <v>129.17700199999999</v>
      </c>
      <c r="BD385" s="2">
        <v>409.95001200000002</v>
      </c>
      <c r="BE385" s="2">
        <v>150.94000199999999</v>
      </c>
      <c r="BF385" s="2">
        <v>470.5</v>
      </c>
      <c r="BG385" s="2">
        <v>236.61000100000001</v>
      </c>
      <c r="BH385" s="2">
        <v>38.779998999999997</v>
      </c>
      <c r="BI385" s="2">
        <v>318.540009</v>
      </c>
      <c r="BJ385" s="2">
        <v>370.19000199999999</v>
      </c>
      <c r="BK385" s="2">
        <v>78.120002999999997</v>
      </c>
      <c r="BL385" s="2">
        <v>116.349998</v>
      </c>
      <c r="BM385" s="2">
        <v>237.11999499999999</v>
      </c>
      <c r="BN385" s="2">
        <v>212.070007</v>
      </c>
      <c r="BO385" s="2">
        <v>212.11000100000001</v>
      </c>
    </row>
    <row r="386" spans="1:67" x14ac:dyDescent="0.35">
      <c r="A386" s="1">
        <v>44392</v>
      </c>
      <c r="B386" s="2">
        <v>148.805317157075</v>
      </c>
      <c r="C386" s="2">
        <v>281.87836415258403</v>
      </c>
      <c r="D386" s="2">
        <v>181.98598379363901</v>
      </c>
      <c r="E386" s="2">
        <v>127.135099699967</v>
      </c>
      <c r="F386" s="2">
        <v>280.252139815551</v>
      </c>
      <c r="G386" s="2">
        <v>217.840246592856</v>
      </c>
      <c r="H386" s="2">
        <v>190.26619687605</v>
      </c>
      <c r="I386" s="2">
        <v>131.35319510258799</v>
      </c>
      <c r="J386" s="2">
        <v>419.71643003035302</v>
      </c>
      <c r="K386" s="2">
        <v>155.593246851998</v>
      </c>
      <c r="L386" s="2">
        <v>477.31111633728898</v>
      </c>
      <c r="M386" s="2">
        <v>248.16756231550599</v>
      </c>
      <c r="N386" s="2">
        <v>38.768177258978596</v>
      </c>
      <c r="O386" s="2">
        <v>323.800691163387</v>
      </c>
      <c r="P386" s="2">
        <v>390.71771106342197</v>
      </c>
      <c r="Q386" s="2">
        <v>78.046368815165906</v>
      </c>
      <c r="R386" s="2">
        <v>116.985771746277</v>
      </c>
      <c r="S386" s="2">
        <v>231.767911712954</v>
      </c>
      <c r="T386" s="2">
        <v>212.68310859589201</v>
      </c>
      <c r="U386" s="2">
        <v>211.997295635863</v>
      </c>
      <c r="X386" s="3">
        <v>44392</v>
      </c>
      <c r="Y386">
        <v>148.67566629999999</v>
      </c>
      <c r="Z386">
        <v>281.05952860000002</v>
      </c>
      <c r="AA386">
        <v>182.04160010000001</v>
      </c>
      <c r="AB386">
        <v>127.0315592</v>
      </c>
      <c r="AC386">
        <v>279.63249689999998</v>
      </c>
      <c r="AD386">
        <v>217.0382425</v>
      </c>
      <c r="AE386">
        <v>192.2748479</v>
      </c>
      <c r="AF386">
        <v>131.2899582</v>
      </c>
      <c r="AG386">
        <v>418.87532270000003</v>
      </c>
      <c r="AH386">
        <v>155.49692010000001</v>
      </c>
      <c r="AI386">
        <v>478.6385401</v>
      </c>
      <c r="AJ386">
        <v>247.91769400000001</v>
      </c>
      <c r="AK386">
        <v>38.807042029999998</v>
      </c>
      <c r="AL386">
        <v>322.1863401</v>
      </c>
      <c r="AM386">
        <v>390.33705670000001</v>
      </c>
      <c r="AN386">
        <v>77.912594010000007</v>
      </c>
      <c r="AO386">
        <v>117.0662985</v>
      </c>
      <c r="AP386">
        <v>231.99853780000001</v>
      </c>
      <c r="AQ386">
        <v>212.7013891</v>
      </c>
      <c r="AR386">
        <v>211.4261338</v>
      </c>
      <c r="AT386" s="1"/>
      <c r="AU386" s="1">
        <v>44386</v>
      </c>
      <c r="AV386" s="2">
        <v>145.11000100000001</v>
      </c>
      <c r="AW386" s="2">
        <v>277.94000199999999</v>
      </c>
      <c r="AX386" s="2">
        <v>185.966995</v>
      </c>
      <c r="AY386" s="2">
        <v>125.518501</v>
      </c>
      <c r="AZ386" s="2">
        <v>280.48998999999998</v>
      </c>
      <c r="BA386" s="2">
        <v>218.98333700000001</v>
      </c>
      <c r="BB386" s="2">
        <v>200.50250199999999</v>
      </c>
      <c r="BC386" s="2">
        <v>129.57449299999999</v>
      </c>
      <c r="BD386" s="2">
        <v>412.10998499999999</v>
      </c>
      <c r="BE386" s="2">
        <v>155.770004</v>
      </c>
      <c r="BF386" s="2">
        <v>480.17999300000002</v>
      </c>
      <c r="BG386" s="2">
        <v>238.470001</v>
      </c>
      <c r="BH386" s="2">
        <v>40.040000999999997</v>
      </c>
      <c r="BI386" s="2">
        <v>322.08999599999999</v>
      </c>
      <c r="BJ386" s="2">
        <v>372.94000199999999</v>
      </c>
      <c r="BK386" s="2">
        <v>77.989998</v>
      </c>
      <c r="BL386" s="2">
        <v>116.58000199999999</v>
      </c>
      <c r="BM386" s="2">
        <v>234.990005</v>
      </c>
      <c r="BN386" s="2">
        <v>213.91999799999999</v>
      </c>
      <c r="BO386" s="2">
        <v>217.41999799999999</v>
      </c>
    </row>
    <row r="387" spans="1:67" x14ac:dyDescent="0.35">
      <c r="A387" s="1">
        <v>44393</v>
      </c>
      <c r="B387" s="2">
        <v>146.372874881889</v>
      </c>
      <c r="C387" s="2">
        <v>280.90125557443099</v>
      </c>
      <c r="D387" s="2">
        <v>179.067861393144</v>
      </c>
      <c r="E387" s="2">
        <v>126.88680308345501</v>
      </c>
      <c r="F387" s="2">
        <v>277.69210800108698</v>
      </c>
      <c r="G387" s="2">
        <v>213.82118141412599</v>
      </c>
      <c r="H387" s="2">
        <v>182.160441407658</v>
      </c>
      <c r="I387" s="2">
        <v>131.86326494962501</v>
      </c>
      <c r="J387" s="2">
        <v>420.19090941619299</v>
      </c>
      <c r="K387" s="2">
        <v>152.50799508394201</v>
      </c>
      <c r="L387" s="2">
        <v>469.447334828436</v>
      </c>
      <c r="M387" s="2">
        <v>248.12914839762999</v>
      </c>
      <c r="N387" s="2">
        <v>37.927328860642</v>
      </c>
      <c r="O387" s="2">
        <v>320.99680991565202</v>
      </c>
      <c r="P387" s="2">
        <v>387.92746515463199</v>
      </c>
      <c r="Q387" s="2">
        <v>77.930134818156901</v>
      </c>
      <c r="R387" s="2">
        <v>117.321684967013</v>
      </c>
      <c r="S387" s="2">
        <v>232.892468205092</v>
      </c>
      <c r="T387" s="2">
        <v>210.71623006919299</v>
      </c>
      <c r="U387" s="2">
        <v>207.70435006728999</v>
      </c>
      <c r="X387" s="3">
        <v>44393</v>
      </c>
      <c r="Y387">
        <v>146.97676100000001</v>
      </c>
      <c r="Z387">
        <v>280.6678604</v>
      </c>
      <c r="AA387">
        <v>179.25609489999999</v>
      </c>
      <c r="AB387">
        <v>126.8904356</v>
      </c>
      <c r="AC387">
        <v>278.1560212</v>
      </c>
      <c r="AD387">
        <v>215.2127625</v>
      </c>
      <c r="AE387">
        <v>183.75940790000001</v>
      </c>
      <c r="AF387">
        <v>131.8600194</v>
      </c>
      <c r="AG387">
        <v>419.786025</v>
      </c>
      <c r="AH387">
        <v>152.32829709999999</v>
      </c>
      <c r="AI387">
        <v>470.51612360000001</v>
      </c>
      <c r="AJ387">
        <v>248.03033189999999</v>
      </c>
      <c r="AK387">
        <v>37.96616075</v>
      </c>
      <c r="AL387">
        <v>321.75227949999999</v>
      </c>
      <c r="AM387">
        <v>387.78317659999999</v>
      </c>
      <c r="AN387">
        <v>78.027885080000004</v>
      </c>
      <c r="AO387">
        <v>117.5345884</v>
      </c>
      <c r="AP387">
        <v>232.44814160000001</v>
      </c>
      <c r="AQ387">
        <v>210.7654464</v>
      </c>
      <c r="AR387">
        <v>208.67592070000001</v>
      </c>
      <c r="AT387" s="1"/>
      <c r="AU387" s="1">
        <v>44389</v>
      </c>
      <c r="AV387" s="2">
        <v>144.5</v>
      </c>
      <c r="AW387" s="2">
        <v>277.32000699999998</v>
      </c>
      <c r="AX387" s="2">
        <v>185.927505</v>
      </c>
      <c r="AY387" s="2">
        <v>126.97550200000001</v>
      </c>
      <c r="AZ387" s="2">
        <v>280.10998499999999</v>
      </c>
      <c r="BA387" s="2">
        <v>228.566666</v>
      </c>
      <c r="BB387" s="2">
        <v>205.125</v>
      </c>
      <c r="BC387" s="2">
        <v>130.56399500000001</v>
      </c>
      <c r="BD387" s="2">
        <v>416.040009</v>
      </c>
      <c r="BE387" s="2">
        <v>158</v>
      </c>
      <c r="BF387" s="2">
        <v>485.75</v>
      </c>
      <c r="BG387" s="2">
        <v>237.86999499999999</v>
      </c>
      <c r="BH387" s="2">
        <v>40.630001</v>
      </c>
      <c r="BI387" s="2">
        <v>321.73998999999998</v>
      </c>
      <c r="BJ387" s="2">
        <v>375.55999800000001</v>
      </c>
      <c r="BK387" s="2">
        <v>77.550003000000004</v>
      </c>
      <c r="BL387" s="2">
        <v>117.629997</v>
      </c>
      <c r="BM387" s="2">
        <v>236.009995</v>
      </c>
      <c r="BN387" s="2">
        <v>213.33000200000001</v>
      </c>
      <c r="BO387" s="2">
        <v>218.58000200000001</v>
      </c>
    </row>
    <row r="388" spans="1:67" x14ac:dyDescent="0.35">
      <c r="A388" s="1">
        <v>44396</v>
      </c>
      <c r="B388" s="2">
        <v>143.189246462733</v>
      </c>
      <c r="C388" s="2">
        <v>278.12618481973101</v>
      </c>
      <c r="D388" s="2">
        <v>177.90171579557699</v>
      </c>
      <c r="E388" s="2">
        <v>124.76127411892899</v>
      </c>
      <c r="F388" s="2">
        <v>274.68198434712701</v>
      </c>
      <c r="G388" s="2">
        <v>216.32992003744201</v>
      </c>
      <c r="H388" s="2">
        <v>186.94640634111099</v>
      </c>
      <c r="I388" s="2">
        <v>129.40481018526199</v>
      </c>
      <c r="J388" s="2">
        <v>409.68279249480202</v>
      </c>
      <c r="K388" s="2">
        <v>147.59877063517399</v>
      </c>
      <c r="L388" s="2">
        <v>465.84375250534498</v>
      </c>
      <c r="M388" s="2">
        <v>241.54528210749399</v>
      </c>
      <c r="N388" s="2">
        <v>37.165777596488702</v>
      </c>
      <c r="O388" s="2">
        <v>319.407633939638</v>
      </c>
      <c r="P388" s="2">
        <v>368.17166641826202</v>
      </c>
      <c r="Q388" s="2">
        <v>77.237192795076993</v>
      </c>
      <c r="R388" s="2">
        <v>115.283955669213</v>
      </c>
      <c r="S388" s="2">
        <v>234.199891600744</v>
      </c>
      <c r="T388" s="2">
        <v>211.7203386473</v>
      </c>
      <c r="U388" s="2">
        <v>203.250510924547</v>
      </c>
      <c r="X388" s="3">
        <v>44396</v>
      </c>
      <c r="Y388">
        <v>143.7249003</v>
      </c>
      <c r="Z388">
        <v>277.21972169999998</v>
      </c>
      <c r="AA388">
        <v>177.63075449999999</v>
      </c>
      <c r="AB388">
        <v>124.8179337</v>
      </c>
      <c r="AC388">
        <v>273.06943159999997</v>
      </c>
      <c r="AD388">
        <v>215.29511059999999</v>
      </c>
      <c r="AE388">
        <v>186.5609632</v>
      </c>
      <c r="AF388">
        <v>129.5229573</v>
      </c>
      <c r="AG388">
        <v>409.8366876</v>
      </c>
      <c r="AH388">
        <v>147.94084430000001</v>
      </c>
      <c r="AI388">
        <v>466.14498830000002</v>
      </c>
      <c r="AJ388">
        <v>241.66022219999999</v>
      </c>
      <c r="AK388">
        <v>36.978821859999996</v>
      </c>
      <c r="AL388">
        <v>319.46491259999999</v>
      </c>
      <c r="AM388">
        <v>377.36883690000002</v>
      </c>
      <c r="AN388">
        <v>77.21654925</v>
      </c>
      <c r="AO388">
        <v>115.3470116</v>
      </c>
      <c r="AP388">
        <v>234.0650268</v>
      </c>
      <c r="AQ388">
        <v>211.38221010000001</v>
      </c>
      <c r="AR388">
        <v>204.05892220000001</v>
      </c>
      <c r="AT388" s="1"/>
      <c r="AU388" s="1">
        <v>44390</v>
      </c>
      <c r="AV388" s="2">
        <v>145.63999899999999</v>
      </c>
      <c r="AW388" s="2">
        <v>280.98001099999999</v>
      </c>
      <c r="AX388" s="2">
        <v>183.86799600000001</v>
      </c>
      <c r="AY388" s="2">
        <v>127.341499</v>
      </c>
      <c r="AZ388" s="2">
        <v>279.209991</v>
      </c>
      <c r="BA388" s="2">
        <v>222.846664</v>
      </c>
      <c r="BB388" s="2">
        <v>202.5</v>
      </c>
      <c r="BC388" s="2">
        <v>130.994507</v>
      </c>
      <c r="BD388" s="2">
        <v>418.540009</v>
      </c>
      <c r="BE388" s="2">
        <v>155.64999399999999</v>
      </c>
      <c r="BF388" s="2">
        <v>484.01001000000002</v>
      </c>
      <c r="BG388" s="2">
        <v>242.35000600000001</v>
      </c>
      <c r="BH388" s="2">
        <v>39.860000999999997</v>
      </c>
      <c r="BI388" s="2">
        <v>317.04998799999998</v>
      </c>
      <c r="BJ388" s="2">
        <v>383.709991</v>
      </c>
      <c r="BK388" s="2">
        <v>77.610000999999997</v>
      </c>
      <c r="BL388" s="2">
        <v>117.910004</v>
      </c>
      <c r="BM388" s="2">
        <v>235.300003</v>
      </c>
      <c r="BN388" s="2">
        <v>211.270004</v>
      </c>
      <c r="BO388" s="2">
        <v>215.19000199999999</v>
      </c>
    </row>
    <row r="389" spans="1:67" x14ac:dyDescent="0.35">
      <c r="A389" s="1">
        <v>44397</v>
      </c>
      <c r="B389" s="2">
        <v>145.92699774847401</v>
      </c>
      <c r="C389" s="2">
        <v>279.59543330297601</v>
      </c>
      <c r="D389" s="2">
        <v>179.05934020733201</v>
      </c>
      <c r="E389" s="2">
        <v>126.374731449347</v>
      </c>
      <c r="F389" s="2">
        <v>276.03655754582599</v>
      </c>
      <c r="G389" s="2">
        <v>219.53530087381799</v>
      </c>
      <c r="H389" s="2">
        <v>186.963815709736</v>
      </c>
      <c r="I389" s="2">
        <v>131.178400260627</v>
      </c>
      <c r="J389" s="2">
        <v>411.67141441757798</v>
      </c>
      <c r="K389" s="2">
        <v>149.30448472665299</v>
      </c>
      <c r="L389" s="2">
        <v>468.83373276251001</v>
      </c>
      <c r="M389" s="2">
        <v>242.339837668131</v>
      </c>
      <c r="N389" s="2">
        <v>37.700334990617499</v>
      </c>
      <c r="O389" s="2">
        <v>324.57554428740599</v>
      </c>
      <c r="P389" s="2">
        <v>374.040945067206</v>
      </c>
      <c r="Q389" s="2">
        <v>76.125985388807095</v>
      </c>
      <c r="R389" s="2">
        <v>115.93611300199299</v>
      </c>
      <c r="S389" s="2">
        <v>235.64120176410501</v>
      </c>
      <c r="T389" s="2">
        <v>211.65934948071799</v>
      </c>
      <c r="U389" s="2">
        <v>207.81559597863401</v>
      </c>
      <c r="X389" s="3">
        <v>44397</v>
      </c>
      <c r="Y389">
        <v>145.50095260000001</v>
      </c>
      <c r="Z389">
        <v>279.1212342</v>
      </c>
      <c r="AA389">
        <v>178.5241163</v>
      </c>
      <c r="AB389">
        <v>126.05630410000001</v>
      </c>
      <c r="AC389">
        <v>276.17952639999999</v>
      </c>
      <c r="AD389">
        <v>218.61986669999999</v>
      </c>
      <c r="AE389">
        <v>186.15418149999999</v>
      </c>
      <c r="AF389">
        <v>131.05842960000001</v>
      </c>
      <c r="AG389">
        <v>412.05928990000001</v>
      </c>
      <c r="AH389">
        <v>149.5140279</v>
      </c>
      <c r="AI389">
        <v>468.54698880000001</v>
      </c>
      <c r="AJ389">
        <v>242.13556170000001</v>
      </c>
      <c r="AK389">
        <v>37.579470030000003</v>
      </c>
      <c r="AL389">
        <v>324.45135160000001</v>
      </c>
      <c r="AM389">
        <v>371.51308030000001</v>
      </c>
      <c r="AN389">
        <v>76.307597860000001</v>
      </c>
      <c r="AO389">
        <v>116.02755999999999</v>
      </c>
      <c r="AP389">
        <v>235.01281929999999</v>
      </c>
      <c r="AQ389">
        <v>212.370667</v>
      </c>
      <c r="AR389">
        <v>207.1952685</v>
      </c>
      <c r="AT389" s="1"/>
      <c r="AU389" s="1">
        <v>44391</v>
      </c>
      <c r="AV389" s="2">
        <v>149.14999399999999</v>
      </c>
      <c r="AW389" s="2">
        <v>282.51001000000002</v>
      </c>
      <c r="AX389" s="2">
        <v>184.084</v>
      </c>
      <c r="AY389" s="2">
        <v>128.23699999999999</v>
      </c>
      <c r="AZ389" s="2">
        <v>278.30999800000001</v>
      </c>
      <c r="BA389" s="2">
        <v>217.79333500000001</v>
      </c>
      <c r="BB389" s="2">
        <v>198.41499300000001</v>
      </c>
      <c r="BC389" s="2">
        <v>132.082504</v>
      </c>
      <c r="BD389" s="2">
        <v>414.73998999999998</v>
      </c>
      <c r="BE389" s="2">
        <v>155.11999499999999</v>
      </c>
      <c r="BF389" s="2">
        <v>481.58999599999999</v>
      </c>
      <c r="BG389" s="2">
        <v>245.990005</v>
      </c>
      <c r="BH389" s="2">
        <v>38.860000999999997</v>
      </c>
      <c r="BI389" s="2">
        <v>319.22000100000002</v>
      </c>
      <c r="BJ389" s="2">
        <v>390.79998799999998</v>
      </c>
      <c r="BK389" s="2">
        <v>77.620002999999997</v>
      </c>
      <c r="BL389" s="2">
        <v>117.360001</v>
      </c>
      <c r="BM389" s="2">
        <v>236.35000600000001</v>
      </c>
      <c r="BN389" s="2">
        <v>211.529999</v>
      </c>
      <c r="BO389" s="2">
        <v>211.63999899999999</v>
      </c>
    </row>
    <row r="390" spans="1:67" x14ac:dyDescent="0.35">
      <c r="A390" s="1">
        <v>44398</v>
      </c>
      <c r="B390" s="2">
        <v>145.65769687045699</v>
      </c>
      <c r="C390" s="2">
        <v>281.47906245178501</v>
      </c>
      <c r="D390" s="2">
        <v>179.58069088293601</v>
      </c>
      <c r="E390" s="2">
        <v>127.48846004094401</v>
      </c>
      <c r="F390" s="2">
        <v>279.96222698132198</v>
      </c>
      <c r="G390" s="2">
        <v>219.27860916106499</v>
      </c>
      <c r="H390" s="2">
        <v>194.24483938498801</v>
      </c>
      <c r="I390" s="2">
        <v>132.55092112179699</v>
      </c>
      <c r="J390" s="2">
        <v>416.10752587319701</v>
      </c>
      <c r="K390" s="2">
        <v>153.22619178700899</v>
      </c>
      <c r="L390" s="2">
        <v>478.95000531652499</v>
      </c>
      <c r="M390" s="2">
        <v>243.82306691221299</v>
      </c>
      <c r="N390" s="2">
        <v>38.492225709639797</v>
      </c>
      <c r="O390" s="2">
        <v>327.02110249299199</v>
      </c>
      <c r="P390" s="2">
        <v>379.83124231566899</v>
      </c>
      <c r="Q390" s="2">
        <v>76.3938893441007</v>
      </c>
      <c r="R390" s="2">
        <v>116.91518873000599</v>
      </c>
      <c r="S390" s="2">
        <v>237.08095461043899</v>
      </c>
      <c r="T390" s="2">
        <v>212.84386763652199</v>
      </c>
      <c r="U390" s="2">
        <v>211.24002538439299</v>
      </c>
      <c r="X390" s="3">
        <v>44398</v>
      </c>
      <c r="Y390">
        <v>145.6233392</v>
      </c>
      <c r="Z390">
        <v>281.22765020000003</v>
      </c>
      <c r="AA390">
        <v>179.18484580000001</v>
      </c>
      <c r="AB390">
        <v>127.40826269999999</v>
      </c>
      <c r="AC390">
        <v>279.41314160000002</v>
      </c>
      <c r="AD390">
        <v>218.7704794</v>
      </c>
      <c r="AE390">
        <v>191.9770619</v>
      </c>
      <c r="AF390">
        <v>132.53772649999999</v>
      </c>
      <c r="AG390">
        <v>414.39071230000002</v>
      </c>
      <c r="AH390">
        <v>152.54595789999999</v>
      </c>
      <c r="AI390">
        <v>477.29501950000002</v>
      </c>
      <c r="AJ390">
        <v>243.50618779999999</v>
      </c>
      <c r="AK390">
        <v>38.348863979999997</v>
      </c>
      <c r="AL390">
        <v>326.41343430000001</v>
      </c>
      <c r="AM390">
        <v>379.03109710000001</v>
      </c>
      <c r="AN390">
        <v>76.410415049999997</v>
      </c>
      <c r="AO390">
        <v>116.8655547</v>
      </c>
      <c r="AP390">
        <v>237.2228949</v>
      </c>
      <c r="AQ390">
        <v>212.4186498</v>
      </c>
      <c r="AR390">
        <v>210.23356910000001</v>
      </c>
      <c r="AT390" s="1"/>
      <c r="AU390" s="1">
        <v>44392</v>
      </c>
      <c r="AV390" s="2">
        <v>148.479996</v>
      </c>
      <c r="AW390" s="2">
        <v>281.02999899999998</v>
      </c>
      <c r="AX390" s="2">
        <v>181.55999800000001</v>
      </c>
      <c r="AY390" s="2">
        <v>127.004997</v>
      </c>
      <c r="AZ390" s="2">
        <v>279.72000100000002</v>
      </c>
      <c r="BA390" s="2">
        <v>216.866669</v>
      </c>
      <c r="BB390" s="2">
        <v>189.66250600000001</v>
      </c>
      <c r="BC390" s="2">
        <v>131.26649499999999</v>
      </c>
      <c r="BD390" s="2">
        <v>420.04998799999998</v>
      </c>
      <c r="BE390" s="2">
        <v>155.46000699999999</v>
      </c>
      <c r="BF390" s="2">
        <v>477.33999599999999</v>
      </c>
      <c r="BG390" s="2">
        <v>248.550003</v>
      </c>
      <c r="BH390" s="2">
        <v>38.830002</v>
      </c>
      <c r="BI390" s="2">
        <v>322.709991</v>
      </c>
      <c r="BJ390" s="2">
        <v>390.23001099999999</v>
      </c>
      <c r="BK390" s="2">
        <v>77.900002000000001</v>
      </c>
      <c r="BL390" s="2">
        <v>117.18</v>
      </c>
      <c r="BM390" s="2">
        <v>231.470001</v>
      </c>
      <c r="BN390" s="2">
        <v>212.86000100000001</v>
      </c>
      <c r="BO390" s="2">
        <v>211.41000399999999</v>
      </c>
    </row>
    <row r="391" spans="1:67" x14ac:dyDescent="0.35">
      <c r="A391" s="1">
        <v>44399</v>
      </c>
      <c r="B391" s="2">
        <v>146.98444603627101</v>
      </c>
      <c r="C391" s="2">
        <v>286.59118908785501</v>
      </c>
      <c r="D391" s="2">
        <v>182.070255039324</v>
      </c>
      <c r="E391" s="2">
        <v>128.68848027524101</v>
      </c>
      <c r="F391" s="2">
        <v>278.43120851506302</v>
      </c>
      <c r="G391" s="2">
        <v>215.611692390939</v>
      </c>
      <c r="H391" s="2">
        <v>197.26701730939899</v>
      </c>
      <c r="I391" s="2">
        <v>133.54584230063</v>
      </c>
      <c r="J391" s="2">
        <v>415.72565129875102</v>
      </c>
      <c r="K391" s="2">
        <v>151.826002367814</v>
      </c>
      <c r="L391" s="2">
        <v>477.51422963651203</v>
      </c>
      <c r="M391" s="2">
        <v>244.30060789019899</v>
      </c>
      <c r="N391" s="2">
        <v>38.016665741003202</v>
      </c>
      <c r="O391" s="2">
        <v>326.70000814009899</v>
      </c>
      <c r="P391" s="2">
        <v>382.33717849034798</v>
      </c>
      <c r="Q391" s="2">
        <v>76.553179486215797</v>
      </c>
      <c r="R391" s="2">
        <v>117.621619692975</v>
      </c>
      <c r="S391" s="2">
        <v>239.048270869612</v>
      </c>
      <c r="T391" s="2">
        <v>212.925386785916</v>
      </c>
      <c r="U391" s="2">
        <v>209.73505106049899</v>
      </c>
      <c r="X391" s="3">
        <v>44399</v>
      </c>
      <c r="Y391">
        <v>146.61591989999999</v>
      </c>
      <c r="Z391">
        <v>285.67929620000001</v>
      </c>
      <c r="AA391">
        <v>181.48801159999999</v>
      </c>
      <c r="AB391">
        <v>128.3403793</v>
      </c>
      <c r="AC391">
        <v>277.97623859999999</v>
      </c>
      <c r="AD391">
        <v>216.84763570000001</v>
      </c>
      <c r="AE391">
        <v>195.7848525</v>
      </c>
      <c r="AF391">
        <v>133.3088798</v>
      </c>
      <c r="AG391">
        <v>415.67757760000001</v>
      </c>
      <c r="AH391">
        <v>151.15750299999999</v>
      </c>
      <c r="AI391">
        <v>476.95623399999999</v>
      </c>
      <c r="AJ391">
        <v>244.151071</v>
      </c>
      <c r="AK391">
        <v>38.014347909999998</v>
      </c>
      <c r="AL391">
        <v>326.86008729999998</v>
      </c>
      <c r="AM391">
        <v>381.78040620000002</v>
      </c>
      <c r="AN391">
        <v>76.544340539999993</v>
      </c>
      <c r="AO391">
        <v>117.53414480000001</v>
      </c>
      <c r="AP391">
        <v>238.44219509999999</v>
      </c>
      <c r="AQ391">
        <v>213.22108660000001</v>
      </c>
      <c r="AR391">
        <v>209.47740160000001</v>
      </c>
      <c r="AT391" s="1"/>
      <c r="AU391" s="1">
        <v>44393</v>
      </c>
      <c r="AV391" s="2">
        <v>146.38999899999999</v>
      </c>
      <c r="AW391" s="2">
        <v>280.75</v>
      </c>
      <c r="AX391" s="2">
        <v>178.68150299999999</v>
      </c>
      <c r="AY391" s="2">
        <v>126.970001</v>
      </c>
      <c r="AZ391" s="2">
        <v>277.89999399999999</v>
      </c>
      <c r="BA391" s="2">
        <v>214.740005</v>
      </c>
      <c r="BB391" s="2">
        <v>181.61000100000001</v>
      </c>
      <c r="BC391" s="2">
        <v>131.845505</v>
      </c>
      <c r="BD391" s="2">
        <v>419.70001200000002</v>
      </c>
      <c r="BE391" s="2">
        <v>151.91000399999999</v>
      </c>
      <c r="BF391" s="2">
        <v>468.07000699999998</v>
      </c>
      <c r="BG391" s="2">
        <v>248.11999499999999</v>
      </c>
      <c r="BH391" s="2">
        <v>37.919998</v>
      </c>
      <c r="BI391" s="2">
        <v>321.540009</v>
      </c>
      <c r="BJ391" s="2">
        <v>387.11999500000002</v>
      </c>
      <c r="BK391" s="2">
        <v>78.019997000000004</v>
      </c>
      <c r="BL391" s="2">
        <v>117.5</v>
      </c>
      <c r="BM391" s="2">
        <v>232.46000699999999</v>
      </c>
      <c r="BN391" s="2">
        <v>210.570007</v>
      </c>
      <c r="BO391" s="2">
        <v>207.949997</v>
      </c>
    </row>
    <row r="392" spans="1:67" x14ac:dyDescent="0.35">
      <c r="A392" s="1">
        <v>44400</v>
      </c>
      <c r="B392" s="2">
        <v>148.420952553913</v>
      </c>
      <c r="C392" s="2">
        <v>289.66831725569301</v>
      </c>
      <c r="D392" s="2">
        <v>182.97370726705901</v>
      </c>
      <c r="E392" s="2">
        <v>132.72154595418201</v>
      </c>
      <c r="F392" s="2">
        <v>278.66715012305002</v>
      </c>
      <c r="G392" s="2">
        <v>215.10815670023399</v>
      </c>
      <c r="H392" s="2">
        <v>196.70574321815599</v>
      </c>
      <c r="I392" s="2">
        <v>137.61759155581601</v>
      </c>
      <c r="J392" s="2">
        <v>417.98713553957202</v>
      </c>
      <c r="K392" s="2">
        <v>150.53164732536601</v>
      </c>
      <c r="L392" s="2">
        <v>482.91410500935098</v>
      </c>
      <c r="M392" s="2">
        <v>248.42784647406401</v>
      </c>
      <c r="N392" s="2">
        <v>37.696145140661102</v>
      </c>
      <c r="O392" s="2">
        <v>332.09448624923101</v>
      </c>
      <c r="P392" s="2">
        <v>392.51478983963199</v>
      </c>
      <c r="Q392" s="2">
        <v>77.489623891166204</v>
      </c>
      <c r="R392" s="2">
        <v>118.145474291301</v>
      </c>
      <c r="S392" s="2">
        <v>243.88787879526799</v>
      </c>
      <c r="T392" s="2">
        <v>211.64019529420099</v>
      </c>
      <c r="U392" s="2">
        <v>209.98604297755</v>
      </c>
      <c r="X392" s="3">
        <v>44400</v>
      </c>
      <c r="Y392">
        <v>148.33344260000001</v>
      </c>
      <c r="Z392">
        <v>289.45772290000002</v>
      </c>
      <c r="AA392">
        <v>182.71186040000001</v>
      </c>
      <c r="AB392">
        <v>132.13463429999999</v>
      </c>
      <c r="AC392">
        <v>278.61084570000003</v>
      </c>
      <c r="AD392">
        <v>214.86981700000001</v>
      </c>
      <c r="AE392">
        <v>195.56443820000001</v>
      </c>
      <c r="AF392">
        <v>137.2924113</v>
      </c>
      <c r="AG392">
        <v>417.39506690000002</v>
      </c>
      <c r="AH392">
        <v>150.61408710000001</v>
      </c>
      <c r="AI392">
        <v>482.02412720000001</v>
      </c>
      <c r="AJ392">
        <v>247.75973089999999</v>
      </c>
      <c r="AK392">
        <v>37.713337410000001</v>
      </c>
      <c r="AL392">
        <v>331.9673952</v>
      </c>
      <c r="AM392">
        <v>388.79524730000003</v>
      </c>
      <c r="AN392">
        <v>77.379881359999999</v>
      </c>
      <c r="AO392">
        <v>118.1628472</v>
      </c>
      <c r="AP392">
        <v>242.91890050000001</v>
      </c>
      <c r="AQ392">
        <v>211.75784229999999</v>
      </c>
      <c r="AR392">
        <v>209.62495699999999</v>
      </c>
      <c r="AT392" s="1"/>
      <c r="AU392" s="1">
        <v>44396</v>
      </c>
      <c r="AV392" s="2">
        <v>142.449997</v>
      </c>
      <c r="AW392" s="2">
        <v>277.01001000000002</v>
      </c>
      <c r="AX392" s="2">
        <v>177.47950700000001</v>
      </c>
      <c r="AY392" s="2">
        <v>124.578003</v>
      </c>
      <c r="AZ392" s="2">
        <v>272.66000400000001</v>
      </c>
      <c r="BA392" s="2">
        <v>215.40666200000001</v>
      </c>
      <c r="BB392" s="2">
        <v>187.79750100000001</v>
      </c>
      <c r="BC392" s="2">
        <v>129.253998</v>
      </c>
      <c r="BD392" s="2">
        <v>409.05999800000001</v>
      </c>
      <c r="BE392" s="2">
        <v>146.970001</v>
      </c>
      <c r="BF392" s="2">
        <v>465.67001299999998</v>
      </c>
      <c r="BG392" s="2">
        <v>240.41000399999999</v>
      </c>
      <c r="BH392" s="2">
        <v>36.93</v>
      </c>
      <c r="BI392" s="2">
        <v>318.86999500000002</v>
      </c>
      <c r="BJ392" s="2">
        <v>365.45001200000002</v>
      </c>
      <c r="BK392" s="2">
        <v>77.050003000000004</v>
      </c>
      <c r="BL392" s="2">
        <v>115.41999800000001</v>
      </c>
      <c r="BM392" s="2">
        <v>234.13999899999999</v>
      </c>
      <c r="BN392" s="2">
        <v>211.41000399999999</v>
      </c>
      <c r="BO392" s="2">
        <v>203.08000200000001</v>
      </c>
    </row>
    <row r="393" spans="1:67" x14ac:dyDescent="0.35">
      <c r="A393" s="1">
        <v>44403</v>
      </c>
      <c r="B393" s="2">
        <v>149.553416358861</v>
      </c>
      <c r="C393" s="2">
        <v>289.966196148047</v>
      </c>
      <c r="D393" s="2">
        <v>185.089272094883</v>
      </c>
      <c r="E393" s="2">
        <v>134.30885964398101</v>
      </c>
      <c r="F393" s="2">
        <v>279.03814253673102</v>
      </c>
      <c r="G393" s="2">
        <v>218.77012690238001</v>
      </c>
      <c r="H393" s="2">
        <v>193.07344789903999</v>
      </c>
      <c r="I393" s="2">
        <v>139.799551218479</v>
      </c>
      <c r="J393" s="2">
        <v>414.692675312939</v>
      </c>
      <c r="K393" s="2">
        <v>151.47960420095001</v>
      </c>
      <c r="L393" s="2">
        <v>482.87452452312601</v>
      </c>
      <c r="M393" s="2">
        <v>250.221698955009</v>
      </c>
      <c r="N393" s="2">
        <v>37.944477092524401</v>
      </c>
      <c r="O393" s="2">
        <v>332.44188690844101</v>
      </c>
      <c r="P393" s="2">
        <v>393.22582761918102</v>
      </c>
      <c r="Q393" s="2">
        <v>77.415874816096107</v>
      </c>
      <c r="R393" s="2">
        <v>117.98619525046</v>
      </c>
      <c r="S393" s="2">
        <v>243.77136427061899</v>
      </c>
      <c r="T393" s="2">
        <v>209.91436325458099</v>
      </c>
      <c r="U393" s="2">
        <v>211.48416646612401</v>
      </c>
      <c r="X393" s="3">
        <v>44403</v>
      </c>
      <c r="Y393">
        <v>148.96839879999999</v>
      </c>
      <c r="Z393">
        <v>289.01141940000002</v>
      </c>
      <c r="AA393">
        <v>184.6878116</v>
      </c>
      <c r="AB393">
        <v>133.9223298</v>
      </c>
      <c r="AC393">
        <v>278.99298929999998</v>
      </c>
      <c r="AD393">
        <v>217.6694152</v>
      </c>
      <c r="AE393">
        <v>193.05094879999999</v>
      </c>
      <c r="AF393">
        <v>139.60025669999999</v>
      </c>
      <c r="AG393">
        <v>414.26741579999998</v>
      </c>
      <c r="AH393">
        <v>151.63696250000001</v>
      </c>
      <c r="AI393">
        <v>482.2750709</v>
      </c>
      <c r="AJ393">
        <v>249.99728669999999</v>
      </c>
      <c r="AK393">
        <v>38.074399909999997</v>
      </c>
      <c r="AL393">
        <v>331.49100750000002</v>
      </c>
      <c r="AM393">
        <v>392.86890069999998</v>
      </c>
      <c r="AN393">
        <v>77.262936100000005</v>
      </c>
      <c r="AO393">
        <v>117.6694091</v>
      </c>
      <c r="AP393">
        <v>243.23977429999999</v>
      </c>
      <c r="AQ393">
        <v>210.0009689</v>
      </c>
      <c r="AR393">
        <v>210.8473104</v>
      </c>
      <c r="AT393" s="1"/>
      <c r="AU393" s="1">
        <v>44397</v>
      </c>
      <c r="AV393" s="2">
        <v>146.14999399999999</v>
      </c>
      <c r="AW393" s="2">
        <v>279.32000699999998</v>
      </c>
      <c r="AX393" s="2">
        <v>178.65950000000001</v>
      </c>
      <c r="AY393" s="2">
        <v>126.209503</v>
      </c>
      <c r="AZ393" s="2">
        <v>276.89001500000001</v>
      </c>
      <c r="BA393" s="2">
        <v>220.16667200000001</v>
      </c>
      <c r="BB393" s="2">
        <v>186.11999499999999</v>
      </c>
      <c r="BC393" s="2">
        <v>131.10150100000001</v>
      </c>
      <c r="BD393" s="2">
        <v>412.97000100000002</v>
      </c>
      <c r="BE393" s="2">
        <v>149.71000699999999</v>
      </c>
      <c r="BF393" s="2">
        <v>468.58999599999999</v>
      </c>
      <c r="BG393" s="2">
        <v>242.699997</v>
      </c>
      <c r="BH393" s="2">
        <v>37.689999</v>
      </c>
      <c r="BI393" s="2">
        <v>325.35000600000001</v>
      </c>
      <c r="BJ393" s="2">
        <v>374.39001500000001</v>
      </c>
      <c r="BK393" s="2">
        <v>76.169998000000007</v>
      </c>
      <c r="BL393" s="2">
        <v>116.050003</v>
      </c>
      <c r="BM393" s="2">
        <v>235.020004</v>
      </c>
      <c r="BN393" s="2">
        <v>212.46000699999999</v>
      </c>
      <c r="BO393" s="2">
        <v>207.96000699999999</v>
      </c>
    </row>
    <row r="394" spans="1:67" x14ac:dyDescent="0.35">
      <c r="A394" s="1">
        <v>44404</v>
      </c>
      <c r="B394" s="2">
        <v>146.54364826397301</v>
      </c>
      <c r="C394" s="2">
        <v>286.61033771288101</v>
      </c>
      <c r="D394" s="2">
        <v>181.543515143051</v>
      </c>
      <c r="E394" s="2">
        <v>131.679467294234</v>
      </c>
      <c r="F394" s="2">
        <v>279.97010338087398</v>
      </c>
      <c r="G394" s="2">
        <v>214.98050975276999</v>
      </c>
      <c r="H394" s="2">
        <v>193.450663343939</v>
      </c>
      <c r="I394" s="2">
        <v>136.55219495914599</v>
      </c>
      <c r="J394" s="2">
        <v>414.23791341169999</v>
      </c>
      <c r="K394" s="2">
        <v>151.90247925656101</v>
      </c>
      <c r="L394" s="2">
        <v>476.548365491825</v>
      </c>
      <c r="M394" s="2">
        <v>250.83303019748399</v>
      </c>
      <c r="N394" s="2">
        <v>37.925292595966297</v>
      </c>
      <c r="O394" s="2">
        <v>326.60154513396202</v>
      </c>
      <c r="P394" s="2">
        <v>391.02307997383099</v>
      </c>
      <c r="Q394" s="2">
        <v>77.854068347273795</v>
      </c>
      <c r="R394" s="2">
        <v>117.992728509412</v>
      </c>
      <c r="S394" s="2">
        <v>243.80437985458499</v>
      </c>
      <c r="T394" s="2">
        <v>195.781167511821</v>
      </c>
      <c r="U394" s="2">
        <v>209.629106020324</v>
      </c>
      <c r="X394" s="3">
        <v>44404</v>
      </c>
      <c r="Y394">
        <v>147.39463190000001</v>
      </c>
      <c r="Z394">
        <v>286.5031616</v>
      </c>
      <c r="AA394">
        <v>182.12333670000001</v>
      </c>
      <c r="AB394">
        <v>132.0572775</v>
      </c>
      <c r="AC394">
        <v>280.51552070000002</v>
      </c>
      <c r="AD394">
        <v>216.91994070000001</v>
      </c>
      <c r="AE394">
        <v>192.0511783</v>
      </c>
      <c r="AF394">
        <v>137.17908829999999</v>
      </c>
      <c r="AG394">
        <v>414.87485989999999</v>
      </c>
      <c r="AH394">
        <v>151.40570890000001</v>
      </c>
      <c r="AI394">
        <v>477.36915900000002</v>
      </c>
      <c r="AJ394">
        <v>250.8702759</v>
      </c>
      <c r="AK394">
        <v>37.985682799999999</v>
      </c>
      <c r="AL394">
        <v>328.19749460000003</v>
      </c>
      <c r="AM394">
        <v>390.83875289999997</v>
      </c>
      <c r="AN394">
        <v>77.750490499999998</v>
      </c>
      <c r="AO394">
        <v>117.9903194</v>
      </c>
      <c r="AP394">
        <v>243.5878352</v>
      </c>
      <c r="AQ394">
        <v>199.07655980000001</v>
      </c>
      <c r="AR394">
        <v>210.1567881</v>
      </c>
      <c r="AT394" s="1"/>
      <c r="AU394" s="1">
        <v>44398</v>
      </c>
      <c r="AV394" s="2">
        <v>145.39999399999999</v>
      </c>
      <c r="AW394" s="2">
        <v>281.39999399999999</v>
      </c>
      <c r="AX394" s="2">
        <v>179.259995</v>
      </c>
      <c r="AY394" s="2">
        <v>127.549004</v>
      </c>
      <c r="AZ394" s="2">
        <v>279.88000499999998</v>
      </c>
      <c r="BA394" s="2">
        <v>218.429993</v>
      </c>
      <c r="BB394" s="2">
        <v>194.10000600000001</v>
      </c>
      <c r="BC394" s="2">
        <v>132.600494</v>
      </c>
      <c r="BD394" s="2">
        <v>414.64001500000001</v>
      </c>
      <c r="BE394" s="2">
        <v>152.86000100000001</v>
      </c>
      <c r="BF394" s="2">
        <v>479.01998900000001</v>
      </c>
      <c r="BG394" s="2">
        <v>243.66000399999999</v>
      </c>
      <c r="BH394" s="2">
        <v>38.459999000000003</v>
      </c>
      <c r="BI394" s="2">
        <v>326.35998499999999</v>
      </c>
      <c r="BJ394" s="2">
        <v>380.05999800000001</v>
      </c>
      <c r="BK394" s="2">
        <v>76.389999000000003</v>
      </c>
      <c r="BL394" s="2">
        <v>116.989998</v>
      </c>
      <c r="BM394" s="2">
        <v>237.28999300000001</v>
      </c>
      <c r="BN394" s="2">
        <v>212.449997</v>
      </c>
      <c r="BO394" s="2">
        <v>210.729996</v>
      </c>
    </row>
    <row r="395" spans="1:67" x14ac:dyDescent="0.35">
      <c r="A395" s="1">
        <v>44405</v>
      </c>
      <c r="B395" s="2">
        <v>145.85086627247699</v>
      </c>
      <c r="C395" s="2">
        <v>286.96280828418401</v>
      </c>
      <c r="D395" s="2">
        <v>181.77431405575399</v>
      </c>
      <c r="E395" s="2">
        <v>136.17780254232301</v>
      </c>
      <c r="F395" s="2">
        <v>279.56485103762998</v>
      </c>
      <c r="G395" s="2">
        <v>215.360444398759</v>
      </c>
      <c r="H395" s="2">
        <v>193.88941845884301</v>
      </c>
      <c r="I395" s="2">
        <v>136.68797445674099</v>
      </c>
      <c r="J395" s="2">
        <v>410.91019569846299</v>
      </c>
      <c r="K395" s="2">
        <v>151.857544149115</v>
      </c>
      <c r="L395" s="2">
        <v>476.885997929334</v>
      </c>
      <c r="M395" s="2">
        <v>247.59166939936199</v>
      </c>
      <c r="N395" s="2">
        <v>38.247820097214202</v>
      </c>
      <c r="O395" s="2">
        <v>325.95235350060301</v>
      </c>
      <c r="P395" s="2">
        <v>384.65918583478799</v>
      </c>
      <c r="Q395" s="2">
        <v>78.360717340793201</v>
      </c>
      <c r="R395" s="2">
        <v>118.640043293963</v>
      </c>
      <c r="S395" s="2">
        <v>246.357340568447</v>
      </c>
      <c r="T395" s="2">
        <v>191.83962568568001</v>
      </c>
      <c r="U395" s="2">
        <v>211.40802553028101</v>
      </c>
      <c r="X395" s="3">
        <v>44405</v>
      </c>
      <c r="Y395">
        <v>145.48278719999999</v>
      </c>
      <c r="Z395">
        <v>286.14067180000001</v>
      </c>
      <c r="AA395">
        <v>181.5055988</v>
      </c>
      <c r="AB395">
        <v>135.38003860000001</v>
      </c>
      <c r="AC395">
        <v>278.40260899999998</v>
      </c>
      <c r="AD395">
        <v>215.5270616</v>
      </c>
      <c r="AE395">
        <v>194.6998739</v>
      </c>
      <c r="AF395">
        <v>136.35996539999999</v>
      </c>
      <c r="AG395">
        <v>409.6903878</v>
      </c>
      <c r="AH395">
        <v>151.7197645</v>
      </c>
      <c r="AI395">
        <v>477.75199070000002</v>
      </c>
      <c r="AJ395">
        <v>247.1584872</v>
      </c>
      <c r="AK395">
        <v>38.122062909999997</v>
      </c>
      <c r="AL395">
        <v>325.85734639999998</v>
      </c>
      <c r="AM395">
        <v>384.87884769999999</v>
      </c>
      <c r="AN395">
        <v>78.273682919999999</v>
      </c>
      <c r="AO395">
        <v>118.5360204</v>
      </c>
      <c r="AP395">
        <v>246.39672200000001</v>
      </c>
      <c r="AQ395">
        <v>192.30187280000001</v>
      </c>
      <c r="AR395">
        <v>211.2474818</v>
      </c>
      <c r="AT395" s="1"/>
      <c r="AU395" s="1">
        <v>44399</v>
      </c>
      <c r="AV395" s="2">
        <v>146.800003</v>
      </c>
      <c r="AW395" s="2">
        <v>286.14001500000001</v>
      </c>
      <c r="AX395" s="2">
        <v>181.90150499999999</v>
      </c>
      <c r="AY395" s="2">
        <v>128.421494</v>
      </c>
      <c r="AZ395" s="2">
        <v>277.70001200000002</v>
      </c>
      <c r="BA395" s="2">
        <v>216.41999799999999</v>
      </c>
      <c r="BB395" s="2">
        <v>195.94000199999999</v>
      </c>
      <c r="BC395" s="2">
        <v>133.328506</v>
      </c>
      <c r="BD395" s="2">
        <v>415.76998900000001</v>
      </c>
      <c r="BE395" s="2">
        <v>150.929993</v>
      </c>
      <c r="BF395" s="2">
        <v>476.32998700000002</v>
      </c>
      <c r="BG395" s="2">
        <v>244.13999899999999</v>
      </c>
      <c r="BH395" s="2">
        <v>37.959999000000003</v>
      </c>
      <c r="BI395" s="2">
        <v>326.66000400000001</v>
      </c>
      <c r="BJ395" s="2">
        <v>382.16000400000001</v>
      </c>
      <c r="BK395" s="2">
        <v>76.529999000000004</v>
      </c>
      <c r="BL395" s="2">
        <v>117.540001</v>
      </c>
      <c r="BM395" s="2">
        <v>238.490005</v>
      </c>
      <c r="BN395" s="2">
        <v>213.229996</v>
      </c>
      <c r="BO395" s="2">
        <v>209.16000399999999</v>
      </c>
    </row>
    <row r="396" spans="1:67" x14ac:dyDescent="0.35">
      <c r="A396" s="1">
        <v>44406</v>
      </c>
      <c r="B396" s="2">
        <v>145.24932876633699</v>
      </c>
      <c r="C396" s="2">
        <v>286.61623088620399</v>
      </c>
      <c r="D396" s="2">
        <v>180.42280043453101</v>
      </c>
      <c r="E396" s="2">
        <v>135.642438566431</v>
      </c>
      <c r="F396" s="2">
        <v>279.91264231008</v>
      </c>
      <c r="G396" s="2">
        <v>226.58252706086799</v>
      </c>
      <c r="H396" s="2">
        <v>197.87730877904099</v>
      </c>
      <c r="I396" s="2">
        <v>136.336104854826</v>
      </c>
      <c r="J396" s="2">
        <v>411.29900315244703</v>
      </c>
      <c r="K396" s="2">
        <v>152.98809207071099</v>
      </c>
      <c r="L396" s="2">
        <v>484.90633111066597</v>
      </c>
      <c r="M396" s="2">
        <v>247.829662574065</v>
      </c>
      <c r="N396" s="2">
        <v>38.785616902607501</v>
      </c>
      <c r="O396" s="2">
        <v>327.30314773563998</v>
      </c>
      <c r="P396" s="2">
        <v>388.88123329255097</v>
      </c>
      <c r="Q396" s="2">
        <v>77.051653738008199</v>
      </c>
      <c r="R396" s="2">
        <v>119.036024720908</v>
      </c>
      <c r="S396" s="2">
        <v>246.23768138469001</v>
      </c>
      <c r="T396" s="2">
        <v>191.43897391334301</v>
      </c>
      <c r="U396" s="2">
        <v>212.443466975955</v>
      </c>
      <c r="X396" s="3">
        <v>44406</v>
      </c>
      <c r="Y396">
        <v>145.5692976</v>
      </c>
      <c r="Z396">
        <v>286.61603880000001</v>
      </c>
      <c r="AA396">
        <v>180.2559612</v>
      </c>
      <c r="AB396">
        <v>135.71409070000001</v>
      </c>
      <c r="AC396">
        <v>279.5947511</v>
      </c>
      <c r="AD396">
        <v>219.38157849999999</v>
      </c>
      <c r="AE396">
        <v>196.50603659999999</v>
      </c>
      <c r="AF396">
        <v>136.6218738</v>
      </c>
      <c r="AG396">
        <v>411.44310330000002</v>
      </c>
      <c r="AH396">
        <v>152.94402959999999</v>
      </c>
      <c r="AI396">
        <v>483.06649779999998</v>
      </c>
      <c r="AJ396">
        <v>247.75796099999999</v>
      </c>
      <c r="AK396">
        <v>38.606515690000002</v>
      </c>
      <c r="AL396">
        <v>327.20402769999998</v>
      </c>
      <c r="AM396">
        <v>387.8970678</v>
      </c>
      <c r="AN396">
        <v>77.183963790000007</v>
      </c>
      <c r="AO396">
        <v>118.9045914</v>
      </c>
      <c r="AP396">
        <v>245.4059489</v>
      </c>
      <c r="AQ396">
        <v>191.74280880000001</v>
      </c>
      <c r="AR396">
        <v>212.4856954</v>
      </c>
      <c r="AT396" s="1"/>
      <c r="AU396" s="1">
        <v>44400</v>
      </c>
      <c r="AV396" s="2">
        <v>148.55999800000001</v>
      </c>
      <c r="AW396" s="2">
        <v>289.67001299999998</v>
      </c>
      <c r="AX396" s="2">
        <v>182.83200099999999</v>
      </c>
      <c r="AY396" s="2">
        <v>133.01499899999999</v>
      </c>
      <c r="AZ396" s="2">
        <v>278.48998999999998</v>
      </c>
      <c r="BA396" s="2">
        <v>214.46000699999999</v>
      </c>
      <c r="BB396" s="2">
        <v>195.58000200000001</v>
      </c>
      <c r="BC396" s="2">
        <v>137.81599399999999</v>
      </c>
      <c r="BD396" s="2">
        <v>417.70001200000002</v>
      </c>
      <c r="BE396" s="2">
        <v>150.63999899999999</v>
      </c>
      <c r="BF396" s="2">
        <v>483.14999399999999</v>
      </c>
      <c r="BG396" s="2">
        <v>249.020004</v>
      </c>
      <c r="BH396" s="2">
        <v>37.700001</v>
      </c>
      <c r="BI396" s="2">
        <v>332.83999599999999</v>
      </c>
      <c r="BJ396" s="2">
        <v>393.26001000000002</v>
      </c>
      <c r="BK396" s="2">
        <v>77.540001000000004</v>
      </c>
      <c r="BL396" s="2">
        <v>118.19000200000001</v>
      </c>
      <c r="BM396" s="2">
        <v>244.14999399999999</v>
      </c>
      <c r="BN396" s="2">
        <v>211.63999899999999</v>
      </c>
      <c r="BO396" s="2">
        <v>209.529999</v>
      </c>
    </row>
    <row r="397" spans="1:67" x14ac:dyDescent="0.35">
      <c r="A397" s="1">
        <v>44407</v>
      </c>
      <c r="B397" s="2">
        <v>146.35141547955999</v>
      </c>
      <c r="C397" s="2">
        <v>285.66754208389801</v>
      </c>
      <c r="D397" s="2">
        <v>166.96124271241001</v>
      </c>
      <c r="E397" s="2">
        <v>134.78024229206301</v>
      </c>
      <c r="F397" s="2">
        <v>278.50790549668602</v>
      </c>
      <c r="G397" s="2">
        <v>228.731658205945</v>
      </c>
      <c r="H397" s="2">
        <v>195.503803338534</v>
      </c>
      <c r="I397" s="2">
        <v>135.36878765223901</v>
      </c>
      <c r="J397" s="2">
        <v>413.45801161311101</v>
      </c>
      <c r="K397" s="2">
        <v>152.12000352361801</v>
      </c>
      <c r="L397" s="2">
        <v>485.17315474308299</v>
      </c>
      <c r="M397" s="2">
        <v>246.87137478970499</v>
      </c>
      <c r="N397" s="2">
        <v>38.366632509998503</v>
      </c>
      <c r="O397" s="2">
        <v>328.43927283633798</v>
      </c>
      <c r="P397" s="2">
        <v>386.68705393420697</v>
      </c>
      <c r="Q397" s="2">
        <v>76.711140755277896</v>
      </c>
      <c r="R397" s="2">
        <v>116.514634352686</v>
      </c>
      <c r="S397" s="2">
        <v>243.47859900009601</v>
      </c>
      <c r="T397" s="2">
        <v>192.437433024721</v>
      </c>
      <c r="U397" s="2">
        <v>207.107931061784</v>
      </c>
      <c r="X397" s="3">
        <v>44407</v>
      </c>
      <c r="Y397">
        <v>145.88560530000001</v>
      </c>
      <c r="Z397">
        <v>284.9269511</v>
      </c>
      <c r="AA397">
        <v>173.30773840000001</v>
      </c>
      <c r="AB397">
        <v>134.74692329999999</v>
      </c>
      <c r="AC397">
        <v>278.52473329999998</v>
      </c>
      <c r="AD397">
        <v>228.34468380000001</v>
      </c>
      <c r="AE397">
        <v>195.0204196</v>
      </c>
      <c r="AF397">
        <v>135.23768190000001</v>
      </c>
      <c r="AG397">
        <v>412.18680549999999</v>
      </c>
      <c r="AH397">
        <v>151.94254459999999</v>
      </c>
      <c r="AI397">
        <v>485.60063659999997</v>
      </c>
      <c r="AJ397">
        <v>246.42142870000001</v>
      </c>
      <c r="AK397">
        <v>38.390441780000003</v>
      </c>
      <c r="AL397">
        <v>328.31507019999998</v>
      </c>
      <c r="AM397">
        <v>386.57240860000002</v>
      </c>
      <c r="AN397">
        <v>76.808246530000005</v>
      </c>
      <c r="AO397">
        <v>116.27906489999999</v>
      </c>
      <c r="AP397">
        <v>243.7074499</v>
      </c>
      <c r="AQ397">
        <v>191.29043830000001</v>
      </c>
      <c r="AR397">
        <v>207.8798616</v>
      </c>
      <c r="AT397" s="1"/>
      <c r="AU397" s="1">
        <v>44403</v>
      </c>
      <c r="AV397" s="2">
        <v>148.990005</v>
      </c>
      <c r="AW397" s="2">
        <v>289.04998799999998</v>
      </c>
      <c r="AX397" s="2">
        <v>184.99099699999999</v>
      </c>
      <c r="AY397" s="2">
        <v>134.03500399999999</v>
      </c>
      <c r="AZ397" s="2">
        <v>278.79998799999998</v>
      </c>
      <c r="BA397" s="2">
        <v>219.20666499999999</v>
      </c>
      <c r="BB397" s="2">
        <v>192.94000199999999</v>
      </c>
      <c r="BC397" s="2">
        <v>139.64450099999999</v>
      </c>
      <c r="BD397" s="2">
        <v>413.540009</v>
      </c>
      <c r="BE397" s="2">
        <v>151.64999399999999</v>
      </c>
      <c r="BF397" s="2">
        <v>482.23998999999998</v>
      </c>
      <c r="BG397" s="2">
        <v>250.25</v>
      </c>
      <c r="BH397" s="2">
        <v>38.130001</v>
      </c>
      <c r="BI397" s="2">
        <v>331.17999300000002</v>
      </c>
      <c r="BJ397" s="2">
        <v>392.79998799999998</v>
      </c>
      <c r="BK397" s="2">
        <v>77.239998</v>
      </c>
      <c r="BL397" s="2">
        <v>117.790001</v>
      </c>
      <c r="BM397" s="2">
        <v>243.21000699999999</v>
      </c>
      <c r="BN397" s="2">
        <v>209.86000100000001</v>
      </c>
      <c r="BO397" s="2">
        <v>211.029999</v>
      </c>
    </row>
    <row r="398" spans="1:67" x14ac:dyDescent="0.35">
      <c r="A398" s="1">
        <v>44410</v>
      </c>
      <c r="B398" s="2">
        <v>145.69165282069699</v>
      </c>
      <c r="C398" s="2">
        <v>285.20789917455102</v>
      </c>
      <c r="D398" s="2">
        <v>167.14229314854899</v>
      </c>
      <c r="E398" s="2">
        <v>135.099330636041</v>
      </c>
      <c r="F398" s="2">
        <v>278.47353525189197</v>
      </c>
      <c r="G398" s="2">
        <v>237.694068090798</v>
      </c>
      <c r="H398" s="2">
        <v>197.90885776872301</v>
      </c>
      <c r="I398" s="2">
        <v>136.31591465242701</v>
      </c>
      <c r="J398" s="2">
        <v>416.13853766215902</v>
      </c>
      <c r="K398" s="2">
        <v>151.367536984878</v>
      </c>
      <c r="L398" s="2">
        <v>485.75022009124501</v>
      </c>
      <c r="M398" s="2">
        <v>241.045794246009</v>
      </c>
      <c r="N398" s="2">
        <v>37.914340101685902</v>
      </c>
      <c r="O398" s="2">
        <v>327.68557693413402</v>
      </c>
      <c r="P398" s="2">
        <v>376.82057440359199</v>
      </c>
      <c r="Q398" s="2">
        <v>76.295521403656906</v>
      </c>
      <c r="R398" s="2">
        <v>115.489723049305</v>
      </c>
      <c r="S398" s="2">
        <v>247.14628611303101</v>
      </c>
      <c r="T398" s="2">
        <v>192.01391895021601</v>
      </c>
      <c r="U398" s="2">
        <v>205.66045417846499</v>
      </c>
      <c r="X398" s="3">
        <v>44410</v>
      </c>
      <c r="Y398">
        <v>145.61620160000001</v>
      </c>
      <c r="Z398">
        <v>284.74983120000002</v>
      </c>
      <c r="AA398">
        <v>166.56369100000001</v>
      </c>
      <c r="AB398">
        <v>134.84493739999999</v>
      </c>
      <c r="AC398">
        <v>278.20753159999998</v>
      </c>
      <c r="AD398">
        <v>232.68083089999999</v>
      </c>
      <c r="AE398">
        <v>197.2407067</v>
      </c>
      <c r="AF398">
        <v>135.9623321</v>
      </c>
      <c r="AG398">
        <v>414.80719290000002</v>
      </c>
      <c r="AH398">
        <v>151.16532570000001</v>
      </c>
      <c r="AI398">
        <v>484.74028140000001</v>
      </c>
      <c r="AJ398">
        <v>240.63500310000001</v>
      </c>
      <c r="AK398">
        <v>38.004610360000001</v>
      </c>
      <c r="AL398">
        <v>327.40785080000001</v>
      </c>
      <c r="AM398">
        <v>378.60458319999998</v>
      </c>
      <c r="AN398">
        <v>76.255128929999998</v>
      </c>
      <c r="AO398">
        <v>115.3732991</v>
      </c>
      <c r="AP398">
        <v>246.46276</v>
      </c>
      <c r="AQ398">
        <v>191.9738744</v>
      </c>
      <c r="AR398">
        <v>205.48295139999999</v>
      </c>
      <c r="AT398" s="1"/>
      <c r="AU398" s="1">
        <v>44404</v>
      </c>
      <c r="AV398" s="2">
        <v>146.770004</v>
      </c>
      <c r="AW398" s="2">
        <v>286.540009</v>
      </c>
      <c r="AX398" s="2">
        <v>181.31950399999999</v>
      </c>
      <c r="AY398" s="2">
        <v>131.89999399999999</v>
      </c>
      <c r="AZ398" s="2">
        <v>280.77999899999998</v>
      </c>
      <c r="BA398" s="2">
        <v>214.92666600000001</v>
      </c>
      <c r="BB398" s="2">
        <v>192.08000200000001</v>
      </c>
      <c r="BC398" s="2">
        <v>136.796494</v>
      </c>
      <c r="BD398" s="2">
        <v>415.10000600000001</v>
      </c>
      <c r="BE398" s="2">
        <v>151.449997</v>
      </c>
      <c r="BF398" s="2">
        <v>475.35998499999999</v>
      </c>
      <c r="BG398" s="2">
        <v>250.929993</v>
      </c>
      <c r="BH398" s="2">
        <v>37.979999999999997</v>
      </c>
      <c r="BI398" s="2">
        <v>327.26001000000002</v>
      </c>
      <c r="BJ398" s="2">
        <v>390.26998900000001</v>
      </c>
      <c r="BK398" s="2">
        <v>77.849997999999999</v>
      </c>
      <c r="BL398" s="2">
        <v>117.959999</v>
      </c>
      <c r="BM398" s="2">
        <v>243.58000200000001</v>
      </c>
      <c r="BN398" s="2">
        <v>195.19000199999999</v>
      </c>
      <c r="BO398" s="2">
        <v>209.89999399999999</v>
      </c>
    </row>
    <row r="399" spans="1:67" x14ac:dyDescent="0.35">
      <c r="A399" s="1">
        <v>44411</v>
      </c>
      <c r="B399" s="2">
        <v>147.424674666903</v>
      </c>
      <c r="C399" s="2">
        <v>287.43473291520502</v>
      </c>
      <c r="D399" s="2">
        <v>169.019462567652</v>
      </c>
      <c r="E399" s="2">
        <v>135.438351704046</v>
      </c>
      <c r="F399" s="2">
        <v>281.44236756986902</v>
      </c>
      <c r="G399" s="2">
        <v>236.37063962994</v>
      </c>
      <c r="H399" s="2">
        <v>198.86181992513499</v>
      </c>
      <c r="I399" s="2">
        <v>136.202332393657</v>
      </c>
      <c r="J399" s="2">
        <v>421.66985613978301</v>
      </c>
      <c r="K399" s="2">
        <v>152.746060458535</v>
      </c>
      <c r="L399" s="2">
        <v>486.673720369249</v>
      </c>
      <c r="M399" s="2">
        <v>237.83048081785299</v>
      </c>
      <c r="N399" s="2">
        <v>38.545857757166203</v>
      </c>
      <c r="O399" s="2">
        <v>331.36738089828998</v>
      </c>
      <c r="P399" s="2">
        <v>369.05710933296001</v>
      </c>
      <c r="Q399" s="2">
        <v>76.2985410078944</v>
      </c>
      <c r="R399" s="2">
        <v>116.11052537060399</v>
      </c>
      <c r="S399" s="2">
        <v>255.652813306122</v>
      </c>
      <c r="T399" s="2">
        <v>193.97747222532701</v>
      </c>
      <c r="U399" s="2">
        <v>208.97792070351201</v>
      </c>
      <c r="X399" s="3">
        <v>44411</v>
      </c>
      <c r="Y399">
        <v>147.12448789999999</v>
      </c>
      <c r="Z399">
        <v>286.92108580000001</v>
      </c>
      <c r="AA399">
        <v>168.10202000000001</v>
      </c>
      <c r="AB399">
        <v>135.57333320000001</v>
      </c>
      <c r="AC399">
        <v>281.19983339999999</v>
      </c>
      <c r="AD399">
        <v>236.58526549999999</v>
      </c>
      <c r="AE399">
        <v>198.2273874</v>
      </c>
      <c r="AF399">
        <v>136.36129890000001</v>
      </c>
      <c r="AG399">
        <v>420.51184330000001</v>
      </c>
      <c r="AH399">
        <v>152.79914930000001</v>
      </c>
      <c r="AI399">
        <v>486.92180810000002</v>
      </c>
      <c r="AJ399">
        <v>237.16179149999999</v>
      </c>
      <c r="AK399">
        <v>38.469121819999998</v>
      </c>
      <c r="AL399">
        <v>331.1998754</v>
      </c>
      <c r="AM399">
        <v>369.36331380000001</v>
      </c>
      <c r="AN399">
        <v>76.42982284</v>
      </c>
      <c r="AO399">
        <v>116.17571220000001</v>
      </c>
      <c r="AP399">
        <v>251.8414507</v>
      </c>
      <c r="AQ399">
        <v>193.8498999</v>
      </c>
      <c r="AR399">
        <v>207.88197930000001</v>
      </c>
      <c r="AT399" s="1"/>
      <c r="AU399" s="1">
        <v>44405</v>
      </c>
      <c r="AV399" s="2">
        <v>144.979996</v>
      </c>
      <c r="AW399" s="2">
        <v>286.22000100000002</v>
      </c>
      <c r="AX399" s="2">
        <v>181.516006</v>
      </c>
      <c r="AY399" s="2">
        <v>136.09399400000001</v>
      </c>
      <c r="AZ399" s="2">
        <v>278.10000600000001</v>
      </c>
      <c r="BA399" s="2">
        <v>215.66000399999999</v>
      </c>
      <c r="BB399" s="2">
        <v>195.029999</v>
      </c>
      <c r="BC399" s="2">
        <v>136.38149999999999</v>
      </c>
      <c r="BD399" s="2">
        <v>409.17001299999998</v>
      </c>
      <c r="BE399" s="2">
        <v>151.699997</v>
      </c>
      <c r="BF399" s="2">
        <v>477.64999399999999</v>
      </c>
      <c r="BG399" s="2">
        <v>246.94000199999999</v>
      </c>
      <c r="BH399" s="2">
        <v>38.130001</v>
      </c>
      <c r="BI399" s="2">
        <v>325.51998900000001</v>
      </c>
      <c r="BJ399" s="2">
        <v>383.44000199999999</v>
      </c>
      <c r="BK399" s="2">
        <v>78.330001999999993</v>
      </c>
      <c r="BL399" s="2">
        <v>118.550003</v>
      </c>
      <c r="BM399" s="2">
        <v>246.509995</v>
      </c>
      <c r="BN399" s="2">
        <v>192.03999300000001</v>
      </c>
      <c r="BO399" s="2">
        <v>211.44000199999999</v>
      </c>
    </row>
    <row r="400" spans="1:67" x14ac:dyDescent="0.35">
      <c r="A400" s="1">
        <v>44412</v>
      </c>
      <c r="B400" s="2">
        <v>147.365603961408</v>
      </c>
      <c r="C400" s="2">
        <v>287.25988069398198</v>
      </c>
      <c r="D400" s="2">
        <v>168.126264482284</v>
      </c>
      <c r="E400" s="2">
        <v>135.12393531234099</v>
      </c>
      <c r="F400" s="2">
        <v>280.17491701388099</v>
      </c>
      <c r="G400" s="2">
        <v>238.06866715760901</v>
      </c>
      <c r="H400" s="2">
        <v>202.366516025236</v>
      </c>
      <c r="I400" s="2">
        <v>136.15211761586099</v>
      </c>
      <c r="J400" s="2">
        <v>423.44775535935702</v>
      </c>
      <c r="K400" s="2">
        <v>151.77289490273401</v>
      </c>
      <c r="L400" s="2">
        <v>487.98606290672097</v>
      </c>
      <c r="M400" s="2">
        <v>237.27902019418201</v>
      </c>
      <c r="N400" s="2">
        <v>38.395500473901897</v>
      </c>
      <c r="O400" s="2">
        <v>331.28861421479098</v>
      </c>
      <c r="P400" s="2">
        <v>368.61906478933702</v>
      </c>
      <c r="Q400" s="2">
        <v>75.636332106632594</v>
      </c>
      <c r="R400" s="2">
        <v>115.10103573906299</v>
      </c>
      <c r="S400" s="2">
        <v>262.54572884567199</v>
      </c>
      <c r="T400" s="2">
        <v>190.02053297424001</v>
      </c>
      <c r="U400" s="2">
        <v>204.81495042302501</v>
      </c>
      <c r="X400" s="3">
        <v>44412</v>
      </c>
      <c r="Y400">
        <v>147.0652351</v>
      </c>
      <c r="Z400">
        <v>286.46865050000002</v>
      </c>
      <c r="AA400">
        <v>167.80420269999999</v>
      </c>
      <c r="AB400">
        <v>135.09917720000001</v>
      </c>
      <c r="AC400">
        <v>279.1025487</v>
      </c>
      <c r="AD400">
        <v>236.9275629</v>
      </c>
      <c r="AE400">
        <v>202.05716989999999</v>
      </c>
      <c r="AF400">
        <v>135.98715329999999</v>
      </c>
      <c r="AG400">
        <v>421.63124879999998</v>
      </c>
      <c r="AH400">
        <v>151.45401279999999</v>
      </c>
      <c r="AI400">
        <v>488.02018759999999</v>
      </c>
      <c r="AJ400">
        <v>236.57874699999999</v>
      </c>
      <c r="AK400">
        <v>38.288742910000003</v>
      </c>
      <c r="AL400">
        <v>330.61132689999999</v>
      </c>
      <c r="AM400">
        <v>368.00033059999998</v>
      </c>
      <c r="AN400">
        <v>75.637141479999997</v>
      </c>
      <c r="AO400">
        <v>114.98497039999999</v>
      </c>
      <c r="AP400">
        <v>260.68115940000001</v>
      </c>
      <c r="AQ400">
        <v>191.06876399999999</v>
      </c>
      <c r="AR400">
        <v>205.34403209999999</v>
      </c>
      <c r="AT400" s="1"/>
      <c r="AU400" s="1">
        <v>44406</v>
      </c>
      <c r="AV400" s="2">
        <v>145.63999899999999</v>
      </c>
      <c r="AW400" s="2">
        <v>286.5</v>
      </c>
      <c r="AX400" s="2">
        <v>179.996002</v>
      </c>
      <c r="AY400" s="2">
        <v>135.77749600000001</v>
      </c>
      <c r="AZ400" s="2">
        <v>279.76001000000002</v>
      </c>
      <c r="BA400" s="2">
        <v>225.78334000000001</v>
      </c>
      <c r="BB400" s="2">
        <v>196.61999499999999</v>
      </c>
      <c r="BC400" s="2">
        <v>136.54049699999999</v>
      </c>
      <c r="BD400" s="2">
        <v>412.07998700000002</v>
      </c>
      <c r="BE400" s="2">
        <v>153</v>
      </c>
      <c r="BF400" s="2">
        <v>484.10998499999999</v>
      </c>
      <c r="BG400" s="2">
        <v>247.91999799999999</v>
      </c>
      <c r="BH400" s="2">
        <v>38.68</v>
      </c>
      <c r="BI400" s="2">
        <v>327.42999300000002</v>
      </c>
      <c r="BJ400" s="2">
        <v>388.80999800000001</v>
      </c>
      <c r="BK400" s="2">
        <v>76.930000000000007</v>
      </c>
      <c r="BL400" s="2">
        <v>118.870003</v>
      </c>
      <c r="BM400" s="2">
        <v>245.33000200000001</v>
      </c>
      <c r="BN400" s="2">
        <v>191.80999800000001</v>
      </c>
      <c r="BO400" s="2">
        <v>212.55999800000001</v>
      </c>
    </row>
    <row r="401" spans="1:67" x14ac:dyDescent="0.35">
      <c r="A401" s="1">
        <v>44413</v>
      </c>
      <c r="B401" s="2">
        <v>146.994885292969</v>
      </c>
      <c r="C401" s="2">
        <v>289.62558175700599</v>
      </c>
      <c r="D401" s="2">
        <v>169.08892720880399</v>
      </c>
      <c r="E401" s="2">
        <v>136.653618721545</v>
      </c>
      <c r="F401" s="2">
        <v>279.66633864188299</v>
      </c>
      <c r="G401" s="2">
        <v>237.93403349284699</v>
      </c>
      <c r="H401" s="2">
        <v>207.39668379363499</v>
      </c>
      <c r="I401" s="2">
        <v>137.124538133389</v>
      </c>
      <c r="J401" s="2">
        <v>410.727779280768</v>
      </c>
      <c r="K401" s="2">
        <v>153.11826483950799</v>
      </c>
      <c r="L401" s="2">
        <v>488.25279781731399</v>
      </c>
      <c r="M401" s="2">
        <v>240.259193964453</v>
      </c>
      <c r="N401" s="2">
        <v>39.067307787378397</v>
      </c>
      <c r="O401" s="2">
        <v>332.48837812869499</v>
      </c>
      <c r="P401" s="2">
        <v>372.79597564336098</v>
      </c>
      <c r="Q401" s="2">
        <v>75.725051689392004</v>
      </c>
      <c r="R401" s="2">
        <v>115.020146436495</v>
      </c>
      <c r="S401" s="2">
        <v>264.409806756487</v>
      </c>
      <c r="T401" s="2">
        <v>190.30536035016701</v>
      </c>
      <c r="U401" s="2">
        <v>206.707187820999</v>
      </c>
      <c r="X401" s="3">
        <v>44413</v>
      </c>
      <c r="Y401">
        <v>147.11600179999999</v>
      </c>
      <c r="Z401">
        <v>289.32095090000001</v>
      </c>
      <c r="AA401">
        <v>168.66909150000001</v>
      </c>
      <c r="AB401">
        <v>136.1190804</v>
      </c>
      <c r="AC401">
        <v>280.11625120000002</v>
      </c>
      <c r="AD401">
        <v>237.9389726</v>
      </c>
      <c r="AE401">
        <v>205.91514129999999</v>
      </c>
      <c r="AF401">
        <v>136.89180139999999</v>
      </c>
      <c r="AG401">
        <v>411.88962939999999</v>
      </c>
      <c r="AH401">
        <v>153.0529253</v>
      </c>
      <c r="AI401">
        <v>487.84398370000002</v>
      </c>
      <c r="AJ401">
        <v>239.32702599999999</v>
      </c>
      <c r="AK401">
        <v>38.910256590000003</v>
      </c>
      <c r="AL401">
        <v>332.6691687</v>
      </c>
      <c r="AM401">
        <v>371.36772289999999</v>
      </c>
      <c r="AN401">
        <v>75.593625959999997</v>
      </c>
      <c r="AO401">
        <v>115.1065554</v>
      </c>
      <c r="AP401">
        <v>264.1162698</v>
      </c>
      <c r="AQ401">
        <v>190.3435571</v>
      </c>
      <c r="AR401">
        <v>206.71693880000001</v>
      </c>
      <c r="AT401" s="1"/>
      <c r="AU401" s="1">
        <v>44407</v>
      </c>
      <c r="AV401" s="2">
        <v>145.86000100000001</v>
      </c>
      <c r="AW401" s="2">
        <v>284.91000400000001</v>
      </c>
      <c r="AX401" s="2">
        <v>166.379501</v>
      </c>
      <c r="AY401" s="2">
        <v>134.72650100000001</v>
      </c>
      <c r="AZ401" s="2">
        <v>278.290009</v>
      </c>
      <c r="BA401" s="2">
        <v>229.066666</v>
      </c>
      <c r="BB401" s="2">
        <v>194.990005</v>
      </c>
      <c r="BC401" s="2">
        <v>135.22099299999999</v>
      </c>
      <c r="BD401" s="2">
        <v>412.22000100000002</v>
      </c>
      <c r="BE401" s="2">
        <v>151.779999</v>
      </c>
      <c r="BF401" s="2">
        <v>485.39999399999999</v>
      </c>
      <c r="BG401" s="2">
        <v>246.38999899999999</v>
      </c>
      <c r="BH401" s="2">
        <v>38.360000999999997</v>
      </c>
      <c r="BI401" s="2">
        <v>328.19000199999999</v>
      </c>
      <c r="BJ401" s="2">
        <v>385.94000199999999</v>
      </c>
      <c r="BK401" s="2">
        <v>76.870002999999997</v>
      </c>
      <c r="BL401" s="2">
        <v>116.300003</v>
      </c>
      <c r="BM401" s="2">
        <v>243.5</v>
      </c>
      <c r="BN401" s="2">
        <v>191.36000100000001</v>
      </c>
      <c r="BO401" s="2">
        <v>206.75</v>
      </c>
    </row>
    <row r="402" spans="1:67" x14ac:dyDescent="0.35">
      <c r="A402" s="1">
        <v>44414</v>
      </c>
      <c r="B402" s="2">
        <v>146.66036526268201</v>
      </c>
      <c r="C402" s="2">
        <v>290.25107132480798</v>
      </c>
      <c r="D402" s="2">
        <v>167.43565483386899</v>
      </c>
      <c r="E402" s="2">
        <v>135.616522389447</v>
      </c>
      <c r="F402" s="2">
        <v>285.41478051571198</v>
      </c>
      <c r="G402" s="2">
        <v>233.88791439764901</v>
      </c>
      <c r="H402" s="2">
        <v>204.20167925491199</v>
      </c>
      <c r="I402" s="2">
        <v>137.232264377587</v>
      </c>
      <c r="J402" s="2">
        <v>415.30191061382902</v>
      </c>
      <c r="K402" s="2">
        <v>157.17581465261301</v>
      </c>
      <c r="L402" s="2">
        <v>485.73782853747201</v>
      </c>
      <c r="M402" s="2">
        <v>241.757600389386</v>
      </c>
      <c r="N402" s="2">
        <v>40.144388024442001</v>
      </c>
      <c r="O402" s="2">
        <v>330.52729730119302</v>
      </c>
      <c r="P402" s="2">
        <v>375.09704360588103</v>
      </c>
      <c r="Q402" s="2">
        <v>75.482540771556103</v>
      </c>
      <c r="R402" s="2">
        <v>114.50415817151099</v>
      </c>
      <c r="S402" s="2">
        <v>263.559759943904</v>
      </c>
      <c r="T402" s="2">
        <v>191.24898094902099</v>
      </c>
      <c r="U402" s="2">
        <v>208.58600643554399</v>
      </c>
      <c r="X402" s="3">
        <v>44414</v>
      </c>
      <c r="Y402">
        <v>146.41150920000001</v>
      </c>
      <c r="Z402">
        <v>289.39329700000002</v>
      </c>
      <c r="AA402">
        <v>167.51950020000001</v>
      </c>
      <c r="AB402">
        <v>135.71357420000001</v>
      </c>
      <c r="AC402">
        <v>284.7066155</v>
      </c>
      <c r="AD402">
        <v>235.8514615</v>
      </c>
      <c r="AE402">
        <v>203.77789659999999</v>
      </c>
      <c r="AF402">
        <v>137.0911591</v>
      </c>
      <c r="AG402">
        <v>414.2075332</v>
      </c>
      <c r="AH402">
        <v>156.59714120000001</v>
      </c>
      <c r="AI402">
        <v>485.8191521</v>
      </c>
      <c r="AJ402">
        <v>241.16318530000001</v>
      </c>
      <c r="AK402">
        <v>39.974063180000002</v>
      </c>
      <c r="AL402">
        <v>330.59851190000001</v>
      </c>
      <c r="AM402">
        <v>374.04213629999998</v>
      </c>
      <c r="AN402">
        <v>75.373421149999999</v>
      </c>
      <c r="AO402">
        <v>114.3621517</v>
      </c>
      <c r="AP402">
        <v>263.43387489999998</v>
      </c>
      <c r="AQ402">
        <v>192.30329829999999</v>
      </c>
      <c r="AR402">
        <v>208.26609980000001</v>
      </c>
      <c r="AT402" s="1"/>
      <c r="AU402" s="1">
        <v>44410</v>
      </c>
      <c r="AV402" s="2">
        <v>145.520004</v>
      </c>
      <c r="AW402" s="2">
        <v>284.82000699999998</v>
      </c>
      <c r="AX402" s="2">
        <v>166.574005</v>
      </c>
      <c r="AY402" s="2">
        <v>134.85450700000001</v>
      </c>
      <c r="AZ402" s="2">
        <v>278.14001500000001</v>
      </c>
      <c r="BA402" s="2">
        <v>236.55667099999999</v>
      </c>
      <c r="BB402" s="2">
        <v>197.5</v>
      </c>
      <c r="BC402" s="2">
        <v>135.98950199999999</v>
      </c>
      <c r="BD402" s="2">
        <v>415.57000699999998</v>
      </c>
      <c r="BE402" s="2">
        <v>151.16999799999999</v>
      </c>
      <c r="BF402" s="2">
        <v>484.67999300000002</v>
      </c>
      <c r="BG402" s="2">
        <v>239.779999</v>
      </c>
      <c r="BH402" s="2">
        <v>37.959999000000003</v>
      </c>
      <c r="BI402" s="2">
        <v>327.22000100000002</v>
      </c>
      <c r="BJ402" s="2">
        <v>375.26001000000002</v>
      </c>
      <c r="BK402" s="2">
        <v>76.180000000000007</v>
      </c>
      <c r="BL402" s="2">
        <v>115.449997</v>
      </c>
      <c r="BM402" s="2">
        <v>246.60000600000001</v>
      </c>
      <c r="BN402" s="2">
        <v>191.94000199999999</v>
      </c>
      <c r="BO402" s="2">
        <v>205.16000399999999</v>
      </c>
    </row>
    <row r="403" spans="1:67" x14ac:dyDescent="0.35">
      <c r="A403" s="1">
        <v>44417</v>
      </c>
      <c r="B403" s="2">
        <v>146.07303641456099</v>
      </c>
      <c r="C403" s="2">
        <v>288.80367584026101</v>
      </c>
      <c r="D403" s="2">
        <v>167.25010236192</v>
      </c>
      <c r="E403" s="2">
        <v>137.118456466168</v>
      </c>
      <c r="F403" s="2">
        <v>287.27733008168798</v>
      </c>
      <c r="G403" s="2">
        <v>237.900807120709</v>
      </c>
      <c r="H403" s="2">
        <v>203.689957246723</v>
      </c>
      <c r="I403" s="2">
        <v>137.92136206472799</v>
      </c>
      <c r="J403" s="2">
        <v>411.75633825486398</v>
      </c>
      <c r="K403" s="2">
        <v>157.90478271250899</v>
      </c>
      <c r="L403" s="2">
        <v>485.191944588382</v>
      </c>
      <c r="M403" s="2">
        <v>240.59797181296801</v>
      </c>
      <c r="N403" s="2">
        <v>40.678277362709998</v>
      </c>
      <c r="O403" s="2">
        <v>328.82583372763202</v>
      </c>
      <c r="P403" s="2">
        <v>371.56698782913497</v>
      </c>
      <c r="Q403" s="2">
        <v>75.528416393926094</v>
      </c>
      <c r="R403" s="2">
        <v>114.08971505109599</v>
      </c>
      <c r="S403" s="2">
        <v>267.45198734731798</v>
      </c>
      <c r="T403" s="2">
        <v>191.54476939631601</v>
      </c>
      <c r="U403" s="2">
        <v>208.984987178431</v>
      </c>
      <c r="X403" s="3">
        <v>44417</v>
      </c>
      <c r="Y403">
        <v>146.1054791</v>
      </c>
      <c r="Z403">
        <v>288.39401620000001</v>
      </c>
      <c r="AA403">
        <v>167.05379009999999</v>
      </c>
      <c r="AB403">
        <v>136.77779150000001</v>
      </c>
      <c r="AC403">
        <v>287.08338909999998</v>
      </c>
      <c r="AD403">
        <v>236.28112849999999</v>
      </c>
      <c r="AE403">
        <v>202.92498069999999</v>
      </c>
      <c r="AF403">
        <v>137.94795730000001</v>
      </c>
      <c r="AG403">
        <v>411.58680959999998</v>
      </c>
      <c r="AH403">
        <v>157.27878849999999</v>
      </c>
      <c r="AI403">
        <v>484.7362291</v>
      </c>
      <c r="AJ403">
        <v>240.03046879999999</v>
      </c>
      <c r="AK403">
        <v>40.600712180000002</v>
      </c>
      <c r="AL403">
        <v>328.9582729</v>
      </c>
      <c r="AM403">
        <v>371.4508482</v>
      </c>
      <c r="AN403">
        <v>75.248121190000006</v>
      </c>
      <c r="AO403">
        <v>113.9378865</v>
      </c>
      <c r="AP403">
        <v>266.8743321</v>
      </c>
      <c r="AQ403">
        <v>191.10162170000001</v>
      </c>
      <c r="AR403">
        <v>208.94779919999999</v>
      </c>
      <c r="AT403" s="1"/>
      <c r="AU403" s="1">
        <v>44411</v>
      </c>
      <c r="AV403" s="2">
        <v>147.36000100000001</v>
      </c>
      <c r="AW403" s="2">
        <v>287.11999500000002</v>
      </c>
      <c r="AX403" s="2">
        <v>168.31199599999999</v>
      </c>
      <c r="AY403" s="2">
        <v>135.63000500000001</v>
      </c>
      <c r="AZ403" s="2">
        <v>281.79998799999998</v>
      </c>
      <c r="BA403" s="2">
        <v>236.58000200000001</v>
      </c>
      <c r="BB403" s="2">
        <v>198.14999399999999</v>
      </c>
      <c r="BC403" s="2">
        <v>136.279999</v>
      </c>
      <c r="BD403" s="2">
        <v>421.89999399999999</v>
      </c>
      <c r="BE403" s="2">
        <v>152.88999899999999</v>
      </c>
      <c r="BF403" s="2">
        <v>486.790009</v>
      </c>
      <c r="BG403" s="2">
        <v>237.08999600000001</v>
      </c>
      <c r="BH403" s="2">
        <v>38.549999</v>
      </c>
      <c r="BI403" s="2">
        <v>331.94000199999999</v>
      </c>
      <c r="BJ403" s="2">
        <v>367.60000600000001</v>
      </c>
      <c r="BK403" s="2">
        <v>76.410004000000001</v>
      </c>
      <c r="BL403" s="2">
        <v>116.25</v>
      </c>
      <c r="BM403" s="2">
        <v>255.990005</v>
      </c>
      <c r="BN403" s="2">
        <v>194.14999399999999</v>
      </c>
      <c r="BO403" s="2">
        <v>208.5</v>
      </c>
    </row>
    <row r="404" spans="1:67" x14ac:dyDescent="0.35">
      <c r="A404" s="1">
        <v>44418</v>
      </c>
      <c r="B404" s="2">
        <v>146.06819248673801</v>
      </c>
      <c r="C404" s="2">
        <v>287.10578220303501</v>
      </c>
      <c r="D404" s="2">
        <v>166.32692636409001</v>
      </c>
      <c r="E404" s="2">
        <v>136.68051265689999</v>
      </c>
      <c r="F404" s="2">
        <v>288.909592164272</v>
      </c>
      <c r="G404" s="2">
        <v>237.43646134669001</v>
      </c>
      <c r="H404" s="2">
        <v>199.806897018444</v>
      </c>
      <c r="I404" s="2">
        <v>138.29602889884001</v>
      </c>
      <c r="J404" s="2">
        <v>412.18488282175298</v>
      </c>
      <c r="K404" s="2">
        <v>159.03939581968001</v>
      </c>
      <c r="L404" s="2">
        <v>482.70584078004703</v>
      </c>
      <c r="M404" s="2">
        <v>238.70575906488301</v>
      </c>
      <c r="N404" s="2">
        <v>41.295793966230598</v>
      </c>
      <c r="O404" s="2">
        <v>331.07192984921898</v>
      </c>
      <c r="P404" s="2">
        <v>368.86875951803597</v>
      </c>
      <c r="Q404" s="2">
        <v>75.008032403535296</v>
      </c>
      <c r="R404" s="2">
        <v>114.47262848283501</v>
      </c>
      <c r="S404" s="2">
        <v>269.54038307682401</v>
      </c>
      <c r="T404" s="2">
        <v>190.979801175505</v>
      </c>
      <c r="U404" s="2">
        <v>214.47827259251801</v>
      </c>
      <c r="X404" s="3">
        <v>44418</v>
      </c>
      <c r="Y404">
        <v>145.73386149999999</v>
      </c>
      <c r="Z404">
        <v>286.42507840000002</v>
      </c>
      <c r="AA404">
        <v>166.15832940000001</v>
      </c>
      <c r="AB404">
        <v>136.71530559999999</v>
      </c>
      <c r="AC404">
        <v>288.75920919999999</v>
      </c>
      <c r="AD404">
        <v>236.8945741</v>
      </c>
      <c r="AE404">
        <v>199.60041330000001</v>
      </c>
      <c r="AF404">
        <v>138.15042940000001</v>
      </c>
      <c r="AG404">
        <v>411.74395939999999</v>
      </c>
      <c r="AH404">
        <v>159.16196249999999</v>
      </c>
      <c r="AI404">
        <v>482.74615469999998</v>
      </c>
      <c r="AJ404">
        <v>238.10762009999999</v>
      </c>
      <c r="AK404">
        <v>41.319470850000002</v>
      </c>
      <c r="AL404">
        <v>331.06027940000001</v>
      </c>
      <c r="AM404">
        <v>368.4686461</v>
      </c>
      <c r="AN404">
        <v>75.119910939999997</v>
      </c>
      <c r="AO404">
        <v>114.7593646</v>
      </c>
      <c r="AP404">
        <v>269.38245929999999</v>
      </c>
      <c r="AQ404">
        <v>190.53356009999999</v>
      </c>
      <c r="AR404">
        <v>213.29002310000001</v>
      </c>
      <c r="AT404" s="1"/>
      <c r="AU404" s="1">
        <v>44412</v>
      </c>
      <c r="AV404" s="2">
        <v>146.949997</v>
      </c>
      <c r="AW404" s="2">
        <v>286.51001000000002</v>
      </c>
      <c r="AX404" s="2">
        <v>167.73599200000001</v>
      </c>
      <c r="AY404" s="2">
        <v>135.12550400000001</v>
      </c>
      <c r="AZ404" s="2">
        <v>278.77999899999998</v>
      </c>
      <c r="BA404" s="2">
        <v>236.97332800000001</v>
      </c>
      <c r="BB404" s="2">
        <v>202.740005</v>
      </c>
      <c r="BC404" s="2">
        <v>136.028503</v>
      </c>
      <c r="BD404" s="2">
        <v>421.540009</v>
      </c>
      <c r="BE404" s="2">
        <v>151.240005</v>
      </c>
      <c r="BF404" s="2">
        <v>487.79998799999998</v>
      </c>
      <c r="BG404" s="2">
        <v>236.66999799999999</v>
      </c>
      <c r="BH404" s="2">
        <v>38.270000000000003</v>
      </c>
      <c r="BI404" s="2">
        <v>330.30999800000001</v>
      </c>
      <c r="BJ404" s="2">
        <v>368.01001000000002</v>
      </c>
      <c r="BK404" s="2">
        <v>75.480002999999996</v>
      </c>
      <c r="BL404" s="2">
        <v>115.08000199999999</v>
      </c>
      <c r="BM404" s="2">
        <v>262.47000100000002</v>
      </c>
      <c r="BN404" s="2">
        <v>190.78999300000001</v>
      </c>
      <c r="BO404" s="2">
        <v>204.520004</v>
      </c>
    </row>
    <row r="405" spans="1:67" x14ac:dyDescent="0.35">
      <c r="A405" s="1">
        <v>44419</v>
      </c>
      <c r="B405" s="2">
        <v>145.99361828137799</v>
      </c>
      <c r="C405" s="2">
        <v>287.55664423807099</v>
      </c>
      <c r="D405" s="2">
        <v>164.93015446436101</v>
      </c>
      <c r="E405" s="2">
        <v>136.57388541806</v>
      </c>
      <c r="F405" s="2">
        <v>291.61059596148499</v>
      </c>
      <c r="G405" s="2">
        <v>235.86361457350799</v>
      </c>
      <c r="H405" s="2">
        <v>197.15851297400201</v>
      </c>
      <c r="I405" s="2">
        <v>137.80838989848999</v>
      </c>
      <c r="J405" s="2">
        <v>408.50544803117299</v>
      </c>
      <c r="K405" s="2">
        <v>160.88208826847799</v>
      </c>
      <c r="L405" s="2">
        <v>483.78715555862402</v>
      </c>
      <c r="M405" s="2">
        <v>235.917988046332</v>
      </c>
      <c r="N405" s="2">
        <v>41.998579088989899</v>
      </c>
      <c r="O405" s="2">
        <v>337.76962075737703</v>
      </c>
      <c r="P405" s="2">
        <v>365.42398320571601</v>
      </c>
      <c r="Q405" s="2">
        <v>75.327209841733705</v>
      </c>
      <c r="R405" s="2">
        <v>113.86775026405</v>
      </c>
      <c r="S405" s="2">
        <v>265.18366264797402</v>
      </c>
      <c r="T405" s="2">
        <v>192.39587104573701</v>
      </c>
      <c r="U405" s="2">
        <v>222.44657693909801</v>
      </c>
      <c r="X405" s="3">
        <v>44419</v>
      </c>
      <c r="Y405">
        <v>145.8746438</v>
      </c>
      <c r="Z405">
        <v>287.13095490000001</v>
      </c>
      <c r="AA405">
        <v>164.8311751</v>
      </c>
      <c r="AB405">
        <v>136.2565031</v>
      </c>
      <c r="AC405">
        <v>290.94047990000001</v>
      </c>
      <c r="AD405">
        <v>236.0812382</v>
      </c>
      <c r="AE405">
        <v>197.0768588</v>
      </c>
      <c r="AF405">
        <v>137.66637249999999</v>
      </c>
      <c r="AG405">
        <v>408.48129449999999</v>
      </c>
      <c r="AH405">
        <v>161.06339130000001</v>
      </c>
      <c r="AI405">
        <v>483.75063230000001</v>
      </c>
      <c r="AJ405">
        <v>235.15733019999999</v>
      </c>
      <c r="AK405">
        <v>41.880714509999997</v>
      </c>
      <c r="AL405">
        <v>336.18076129999997</v>
      </c>
      <c r="AM405">
        <v>364.97284569999999</v>
      </c>
      <c r="AN405">
        <v>75.171871479999993</v>
      </c>
      <c r="AO405">
        <v>113.6283719</v>
      </c>
      <c r="AP405">
        <v>264.74936450000001</v>
      </c>
      <c r="AQ405">
        <v>192.1552336</v>
      </c>
      <c r="AR405">
        <v>220.48941669999999</v>
      </c>
      <c r="AT405" s="1"/>
      <c r="AU405" s="1">
        <v>44413</v>
      </c>
      <c r="AV405" s="2">
        <v>147.05999800000001</v>
      </c>
      <c r="AW405" s="2">
        <v>289.51998900000001</v>
      </c>
      <c r="AX405" s="2">
        <v>168.79949999999999</v>
      </c>
      <c r="AY405" s="2">
        <v>136.25149500000001</v>
      </c>
      <c r="AZ405" s="2">
        <v>280.209991</v>
      </c>
      <c r="BA405" s="2">
        <v>238.21000699999999</v>
      </c>
      <c r="BB405" s="2">
        <v>206.36999499999999</v>
      </c>
      <c r="BC405" s="2">
        <v>136.94000199999999</v>
      </c>
      <c r="BD405" s="2">
        <v>411.19000199999999</v>
      </c>
      <c r="BE405" s="2">
        <v>153.14999399999999</v>
      </c>
      <c r="BF405" s="2">
        <v>487.67001299999998</v>
      </c>
      <c r="BG405" s="2">
        <v>240.21000699999999</v>
      </c>
      <c r="BH405" s="2">
        <v>39.020000000000003</v>
      </c>
      <c r="BI405" s="2">
        <v>333.10998499999999</v>
      </c>
      <c r="BJ405" s="2">
        <v>371.94000199999999</v>
      </c>
      <c r="BK405" s="2">
        <v>75.589995999999999</v>
      </c>
      <c r="BL405" s="2">
        <v>115.120003</v>
      </c>
      <c r="BM405" s="2">
        <v>264.19000199999999</v>
      </c>
      <c r="BN405" s="2">
        <v>190.41999799999999</v>
      </c>
      <c r="BO405" s="2">
        <v>207.19000199999999</v>
      </c>
    </row>
    <row r="406" spans="1:67" x14ac:dyDescent="0.35">
      <c r="A406" s="1">
        <v>44420</v>
      </c>
      <c r="B406" s="2">
        <v>148.76528051290799</v>
      </c>
      <c r="C406" s="2">
        <v>290.02812166015502</v>
      </c>
      <c r="D406" s="2">
        <v>165.48756402215699</v>
      </c>
      <c r="E406" s="2">
        <v>137.120807302548</v>
      </c>
      <c r="F406" s="2">
        <v>289.94231373013099</v>
      </c>
      <c r="G406" s="2">
        <v>241.66180695457601</v>
      </c>
      <c r="H406" s="2">
        <v>199.14821118838699</v>
      </c>
      <c r="I406" s="2">
        <v>138.38961988816999</v>
      </c>
      <c r="J406" s="2">
        <v>407.00045906266098</v>
      </c>
      <c r="K406" s="2">
        <v>162.03695471715201</v>
      </c>
      <c r="L406" s="2">
        <v>484.72440103978801</v>
      </c>
      <c r="M406" s="2">
        <v>232.72903909158401</v>
      </c>
      <c r="N406" s="2">
        <v>42.124877442576697</v>
      </c>
      <c r="O406" s="2">
        <v>333.93493563957401</v>
      </c>
      <c r="P406" s="2">
        <v>363.16064438500302</v>
      </c>
      <c r="Q406" s="2">
        <v>75.815854380177598</v>
      </c>
      <c r="R406" s="2">
        <v>115.588288623775</v>
      </c>
      <c r="S406" s="2">
        <v>263.25835334643898</v>
      </c>
      <c r="T406" s="2">
        <v>194.30042002282099</v>
      </c>
      <c r="U406" s="2">
        <v>220.12676302400001</v>
      </c>
      <c r="X406" s="3">
        <v>44420</v>
      </c>
      <c r="Y406">
        <v>148.46065089999999</v>
      </c>
      <c r="Z406">
        <v>289.60287879999998</v>
      </c>
      <c r="AA406">
        <v>165.10817259999999</v>
      </c>
      <c r="AB406">
        <v>137.1023093</v>
      </c>
      <c r="AC406">
        <v>290.47167039999999</v>
      </c>
      <c r="AD406">
        <v>239.16716120000001</v>
      </c>
      <c r="AE406">
        <v>198.8602175</v>
      </c>
      <c r="AF406">
        <v>138.37551490000001</v>
      </c>
      <c r="AG406">
        <v>406.26090219999998</v>
      </c>
      <c r="AH406">
        <v>161.83167879999999</v>
      </c>
      <c r="AI406">
        <v>484.49207030000002</v>
      </c>
      <c r="AJ406">
        <v>231.91290749999999</v>
      </c>
      <c r="AK406">
        <v>42.127936839999997</v>
      </c>
      <c r="AL406">
        <v>334.6987019</v>
      </c>
      <c r="AM406">
        <v>362.47670699999998</v>
      </c>
      <c r="AN406">
        <v>75.916918050000007</v>
      </c>
      <c r="AO406">
        <v>115.35143410000001</v>
      </c>
      <c r="AP406">
        <v>263.43060880000002</v>
      </c>
      <c r="AQ406">
        <v>193.5021351</v>
      </c>
      <c r="AR406">
        <v>220.52219539999999</v>
      </c>
      <c r="AT406" s="1"/>
      <c r="AU406" s="1">
        <v>44414</v>
      </c>
      <c r="AV406" s="2">
        <v>146.13999899999999</v>
      </c>
      <c r="AW406" s="2">
        <v>289.459991</v>
      </c>
      <c r="AX406" s="2">
        <v>167.246994</v>
      </c>
      <c r="AY406" s="2">
        <v>135.738495</v>
      </c>
      <c r="AZ406" s="2">
        <v>285.63000499999998</v>
      </c>
      <c r="BA406" s="2">
        <v>233.03334000000001</v>
      </c>
      <c r="BB406" s="2">
        <v>203.66000399999999</v>
      </c>
      <c r="BC406" s="2">
        <v>137.03599500000001</v>
      </c>
      <c r="BD406" s="2">
        <v>415.11999500000002</v>
      </c>
      <c r="BE406" s="2">
        <v>157.5</v>
      </c>
      <c r="BF406" s="2">
        <v>485.42999300000002</v>
      </c>
      <c r="BG406" s="2">
        <v>241.39999399999999</v>
      </c>
      <c r="BH406" s="2">
        <v>40.150002000000001</v>
      </c>
      <c r="BI406" s="2">
        <v>329.83999599999999</v>
      </c>
      <c r="BJ406" s="2">
        <v>374.52999899999998</v>
      </c>
      <c r="BK406" s="2">
        <v>75.440002000000007</v>
      </c>
      <c r="BL406" s="2">
        <v>114.449997</v>
      </c>
      <c r="BM406" s="2">
        <v>263.44000199999999</v>
      </c>
      <c r="BN406" s="2">
        <v>192.60000600000001</v>
      </c>
      <c r="BO406" s="2">
        <v>208.35000600000001</v>
      </c>
    </row>
    <row r="407" spans="1:67" x14ac:dyDescent="0.35">
      <c r="A407" s="1">
        <v>44421</v>
      </c>
      <c r="B407" s="2">
        <v>149.53567750735399</v>
      </c>
      <c r="C407" s="2">
        <v>293.45528587678501</v>
      </c>
      <c r="D407" s="2">
        <v>165.01514702191699</v>
      </c>
      <c r="E407" s="2">
        <v>137.87584481030501</v>
      </c>
      <c r="F407" s="2">
        <v>288.56335483070097</v>
      </c>
      <c r="G407" s="2">
        <v>238.84896855234399</v>
      </c>
      <c r="H407" s="2">
        <v>202.287017151078</v>
      </c>
      <c r="I407" s="2">
        <v>138.62652529523001</v>
      </c>
      <c r="J407" s="2">
        <v>409.583411035577</v>
      </c>
      <c r="K407" s="2">
        <v>160.152566348113</v>
      </c>
      <c r="L407" s="2">
        <v>486.45703363311998</v>
      </c>
      <c r="M407" s="2">
        <v>233.05906760258799</v>
      </c>
      <c r="N407" s="2">
        <v>41.707106490433098</v>
      </c>
      <c r="O407" s="2">
        <v>331.92375832587101</v>
      </c>
      <c r="P407" s="2">
        <v>363.67116181632503</v>
      </c>
      <c r="Q407" s="2">
        <v>76.797402257704704</v>
      </c>
      <c r="R407" s="2">
        <v>116.513400621161</v>
      </c>
      <c r="S407" s="2">
        <v>264.95750799356199</v>
      </c>
      <c r="T407" s="2">
        <v>194.31549984396301</v>
      </c>
      <c r="U407" s="2">
        <v>218.61429827215099</v>
      </c>
      <c r="X407" s="3">
        <v>44421</v>
      </c>
      <c r="Y407">
        <v>149.12878280000001</v>
      </c>
      <c r="Z407">
        <v>292.65205689999999</v>
      </c>
      <c r="AA407">
        <v>164.75602960000001</v>
      </c>
      <c r="AB407">
        <v>137.73856710000001</v>
      </c>
      <c r="AC407">
        <v>288.17503369999997</v>
      </c>
      <c r="AD407">
        <v>239.38547679999999</v>
      </c>
      <c r="AE407">
        <v>201.56975750000001</v>
      </c>
      <c r="AF407">
        <v>138.4094345</v>
      </c>
      <c r="AG407">
        <v>408.7843201</v>
      </c>
      <c r="AH407">
        <v>160.20224429999999</v>
      </c>
      <c r="AI407">
        <v>486.31537150000003</v>
      </c>
      <c r="AJ407">
        <v>232.5332665</v>
      </c>
      <c r="AK407">
        <v>41.685841940000003</v>
      </c>
      <c r="AL407">
        <v>331.92292400000002</v>
      </c>
      <c r="AM407">
        <v>362.67917340000002</v>
      </c>
      <c r="AN407">
        <v>76.610848790000006</v>
      </c>
      <c r="AO407">
        <v>116.391761</v>
      </c>
      <c r="AP407">
        <v>264.20007199999998</v>
      </c>
      <c r="AQ407">
        <v>194.02804860000001</v>
      </c>
      <c r="AR407">
        <v>218.91562329999999</v>
      </c>
      <c r="AT407" s="1"/>
      <c r="AU407" s="1">
        <v>44417</v>
      </c>
      <c r="AV407" s="2">
        <v>146.08999600000001</v>
      </c>
      <c r="AW407" s="2">
        <v>288.32998700000002</v>
      </c>
      <c r="AX407" s="2">
        <v>167.09350599999999</v>
      </c>
      <c r="AY407" s="2">
        <v>136.912994</v>
      </c>
      <c r="AZ407" s="2">
        <v>287.23001099999999</v>
      </c>
      <c r="BA407" s="2">
        <v>237.91999799999999</v>
      </c>
      <c r="BB407" s="2">
        <v>202.949997</v>
      </c>
      <c r="BC407" s="2">
        <v>138.00199900000001</v>
      </c>
      <c r="BD407" s="2">
        <v>410.86999500000002</v>
      </c>
      <c r="BE407" s="2">
        <v>157.33000200000001</v>
      </c>
      <c r="BF407" s="2">
        <v>484.67999300000002</v>
      </c>
      <c r="BG407" s="2">
        <v>240</v>
      </c>
      <c r="BH407" s="2">
        <v>40.669998</v>
      </c>
      <c r="BI407" s="2">
        <v>328.76001000000002</v>
      </c>
      <c r="BJ407" s="2">
        <v>370.67999300000002</v>
      </c>
      <c r="BK407" s="2">
        <v>75.319999999999993</v>
      </c>
      <c r="BL407" s="2">
        <v>114.05999799999999</v>
      </c>
      <c r="BM407" s="2">
        <v>267.16000400000001</v>
      </c>
      <c r="BN407" s="2">
        <v>190.979996</v>
      </c>
      <c r="BO407" s="2">
        <v>208.88999899999999</v>
      </c>
    </row>
    <row r="408" spans="1:67" x14ac:dyDescent="0.35">
      <c r="A408" s="1">
        <v>44424</v>
      </c>
      <c r="B408" s="2">
        <v>151.05953524607301</v>
      </c>
      <c r="C408" s="2">
        <v>294.76099313098001</v>
      </c>
      <c r="D408" s="2">
        <v>165.23874475573999</v>
      </c>
      <c r="E408" s="2">
        <v>138.28823141189</v>
      </c>
      <c r="F408" s="2">
        <v>289.757630831006</v>
      </c>
      <c r="G408" s="2">
        <v>228.99099129369401</v>
      </c>
      <c r="H408" s="2">
        <v>200.21257404346201</v>
      </c>
      <c r="I408" s="2">
        <v>138.86409971486501</v>
      </c>
      <c r="J408" s="2">
        <v>418.863343252128</v>
      </c>
      <c r="K408" s="2">
        <v>159.03089316664301</v>
      </c>
      <c r="L408" s="2">
        <v>488.39443511764199</v>
      </c>
      <c r="M408" s="2">
        <v>235.53998753101999</v>
      </c>
      <c r="N408" s="2">
        <v>41.412188649874203</v>
      </c>
      <c r="O408" s="2">
        <v>334.40696470925502</v>
      </c>
      <c r="P408" s="2">
        <v>364.32556567770899</v>
      </c>
      <c r="Q408" s="2">
        <v>77.778019778299395</v>
      </c>
      <c r="R408" s="2">
        <v>118.34277057752</v>
      </c>
      <c r="S408" s="2">
        <v>269.80145958419399</v>
      </c>
      <c r="T408" s="2">
        <v>197.006768962297</v>
      </c>
      <c r="U408" s="2">
        <v>217.120303494924</v>
      </c>
      <c r="X408" s="3">
        <v>44424</v>
      </c>
      <c r="Y408">
        <v>150.8641313</v>
      </c>
      <c r="Z408">
        <v>294.4793196</v>
      </c>
      <c r="AA408">
        <v>164.93278169999999</v>
      </c>
      <c r="AB408">
        <v>138.30461639999999</v>
      </c>
      <c r="AC408">
        <v>289.3158191</v>
      </c>
      <c r="AD408">
        <v>236.5955366</v>
      </c>
      <c r="AE408">
        <v>199.58768169999999</v>
      </c>
      <c r="AF408">
        <v>138.94983120000001</v>
      </c>
      <c r="AG408">
        <v>415.61490900000001</v>
      </c>
      <c r="AH408">
        <v>159.03224950000001</v>
      </c>
      <c r="AI408">
        <v>488.28662179999998</v>
      </c>
      <c r="AJ408">
        <v>234.68994280000001</v>
      </c>
      <c r="AK408">
        <v>41.326166180000001</v>
      </c>
      <c r="AL408">
        <v>334.48876849999999</v>
      </c>
      <c r="AM408">
        <v>363.48112809999998</v>
      </c>
      <c r="AN408">
        <v>77.709978190000001</v>
      </c>
      <c r="AO408">
        <v>118.1203424</v>
      </c>
      <c r="AP408">
        <v>268.66409449999998</v>
      </c>
      <c r="AQ408">
        <v>196.68977699999999</v>
      </c>
      <c r="AR408">
        <v>217.90709799999999</v>
      </c>
      <c r="AT408" s="1"/>
      <c r="AU408" s="1">
        <v>44418</v>
      </c>
      <c r="AV408" s="2">
        <v>145.60000600000001</v>
      </c>
      <c r="AW408" s="2">
        <v>286.44000199999999</v>
      </c>
      <c r="AX408" s="2">
        <v>166.033997</v>
      </c>
      <c r="AY408" s="2">
        <v>136.807007</v>
      </c>
      <c r="AZ408" s="2">
        <v>288.94000199999999</v>
      </c>
      <c r="BA408" s="2">
        <v>236.66333</v>
      </c>
      <c r="BB408" s="2">
        <v>199.36000100000001</v>
      </c>
      <c r="BC408" s="2">
        <v>138.096497</v>
      </c>
      <c r="BD408" s="2">
        <v>411.77999899999998</v>
      </c>
      <c r="BE408" s="2">
        <v>159.259995</v>
      </c>
      <c r="BF408" s="2">
        <v>482.26001000000002</v>
      </c>
      <c r="BG408" s="2">
        <v>238.070007</v>
      </c>
      <c r="BH408" s="2">
        <v>41.43</v>
      </c>
      <c r="BI408" s="2">
        <v>331.48001099999999</v>
      </c>
      <c r="BJ408" s="2">
        <v>367.83999599999999</v>
      </c>
      <c r="BK408" s="2">
        <v>75.190002000000007</v>
      </c>
      <c r="BL408" s="2">
        <v>114.82</v>
      </c>
      <c r="BM408" s="2">
        <v>269.45001200000002</v>
      </c>
      <c r="BN408" s="2">
        <v>190.61000100000001</v>
      </c>
      <c r="BO408" s="2">
        <v>214.070007</v>
      </c>
    </row>
    <row r="409" spans="1:67" x14ac:dyDescent="0.35">
      <c r="A409" s="1">
        <v>44425</v>
      </c>
      <c r="B409" s="2">
        <v>150.48900258833001</v>
      </c>
      <c r="C409" s="2">
        <v>293.77672208080799</v>
      </c>
      <c r="D409" s="2">
        <v>162.38624390643199</v>
      </c>
      <c r="E409" s="2">
        <v>136.900116510641</v>
      </c>
      <c r="F409" s="2">
        <v>289.57375680037302</v>
      </c>
      <c r="G409" s="2">
        <v>221.62077667331201</v>
      </c>
      <c r="H409" s="2">
        <v>195.76213975697999</v>
      </c>
      <c r="I409" s="2">
        <v>137.56318353367999</v>
      </c>
      <c r="J409" s="2">
        <v>422.00635520806401</v>
      </c>
      <c r="K409" s="2">
        <v>157.21350667018999</v>
      </c>
      <c r="L409" s="2">
        <v>480.29161282197498</v>
      </c>
      <c r="M409" s="2">
        <v>235.15752437488399</v>
      </c>
      <c r="N409" s="2">
        <v>41.178872108647603</v>
      </c>
      <c r="O409" s="2">
        <v>322.60511721130302</v>
      </c>
      <c r="P409" s="2">
        <v>363.94164819302199</v>
      </c>
      <c r="Q409" s="2">
        <v>78.9198942632475</v>
      </c>
      <c r="R409" s="2">
        <v>119.619173440431</v>
      </c>
      <c r="S409" s="2">
        <v>273.05936166914699</v>
      </c>
      <c r="T409" s="2">
        <v>197.336505476822</v>
      </c>
      <c r="U409" s="2">
        <v>213.333351268245</v>
      </c>
      <c r="X409" s="3">
        <v>44425</v>
      </c>
      <c r="Y409">
        <v>150.46413390000001</v>
      </c>
      <c r="Z409">
        <v>293.10491949999999</v>
      </c>
      <c r="AA409">
        <v>162.66540950000001</v>
      </c>
      <c r="AB409">
        <v>136.72030760000001</v>
      </c>
      <c r="AC409">
        <v>289.18194970000002</v>
      </c>
      <c r="AD409">
        <v>226.30384789999999</v>
      </c>
      <c r="AE409">
        <v>195.16504639999999</v>
      </c>
      <c r="AF409">
        <v>137.3283471</v>
      </c>
      <c r="AG409">
        <v>420.76537589999998</v>
      </c>
      <c r="AH409">
        <v>157.23707999999999</v>
      </c>
      <c r="AI409">
        <v>481.16702120000002</v>
      </c>
      <c r="AJ409">
        <v>234.51141329999999</v>
      </c>
      <c r="AK409">
        <v>41.101630749999998</v>
      </c>
      <c r="AL409">
        <v>323.80923030000002</v>
      </c>
      <c r="AM409">
        <v>363.24966860000001</v>
      </c>
      <c r="AN409">
        <v>78.695324909999997</v>
      </c>
      <c r="AO409">
        <v>119.43503509999999</v>
      </c>
      <c r="AP409">
        <v>272.6129047</v>
      </c>
      <c r="AQ409">
        <v>197.77229270000001</v>
      </c>
      <c r="AR409">
        <v>214.31623239999999</v>
      </c>
      <c r="AT409" s="1"/>
      <c r="AU409" s="1">
        <v>44419</v>
      </c>
      <c r="AV409" s="2">
        <v>145.86000100000001</v>
      </c>
      <c r="AW409" s="2">
        <v>286.95001200000002</v>
      </c>
      <c r="AX409" s="2">
        <v>164.60549900000001</v>
      </c>
      <c r="AY409" s="2">
        <v>136.27900700000001</v>
      </c>
      <c r="AZ409" s="2">
        <v>291.27999899999998</v>
      </c>
      <c r="BA409" s="2">
        <v>235.94000199999999</v>
      </c>
      <c r="BB409" s="2">
        <v>196.990005</v>
      </c>
      <c r="BC409" s="2">
        <v>137.68949900000001</v>
      </c>
      <c r="BD409" s="2">
        <v>407.73998999999998</v>
      </c>
      <c r="BE409" s="2">
        <v>161.16000399999999</v>
      </c>
      <c r="BF409" s="2">
        <v>483.54998799999998</v>
      </c>
      <c r="BG409" s="2">
        <v>235.05999800000001</v>
      </c>
      <c r="BH409" s="2">
        <v>41.950001</v>
      </c>
      <c r="BI409" s="2">
        <v>337</v>
      </c>
      <c r="BJ409" s="2">
        <v>364.23998999999998</v>
      </c>
      <c r="BK409" s="2">
        <v>75.209998999999996</v>
      </c>
      <c r="BL409" s="2">
        <v>113.720001</v>
      </c>
      <c r="BM409" s="2">
        <v>264.10000600000001</v>
      </c>
      <c r="BN409" s="2">
        <v>192.39999399999999</v>
      </c>
      <c r="BO409" s="2">
        <v>221.66000399999999</v>
      </c>
    </row>
    <row r="410" spans="1:67" x14ac:dyDescent="0.35">
      <c r="A410" s="1">
        <v>44426</v>
      </c>
      <c r="B410" s="2">
        <v>146.54816036631101</v>
      </c>
      <c r="C410" s="2">
        <v>291.16941434299099</v>
      </c>
      <c r="D410" s="2">
        <v>160.356877061234</v>
      </c>
      <c r="E410" s="2">
        <v>135.53382028261399</v>
      </c>
      <c r="F410" s="2">
        <v>287.11493825355802</v>
      </c>
      <c r="G410" s="2">
        <v>230.31307269200099</v>
      </c>
      <c r="H410" s="2">
        <v>190.91218063466101</v>
      </c>
      <c r="I410" s="2">
        <v>136.653789011855</v>
      </c>
      <c r="J410" s="2">
        <v>418.82375622385399</v>
      </c>
      <c r="K410" s="2">
        <v>156.034842724632</v>
      </c>
      <c r="L410" s="2">
        <v>469.62208133480402</v>
      </c>
      <c r="M410" s="2">
        <v>232.40697738132101</v>
      </c>
      <c r="N410" s="2">
        <v>40.9808843695523</v>
      </c>
      <c r="O410" s="2">
        <v>320.33057780262197</v>
      </c>
      <c r="P410" s="2">
        <v>361.81406792138603</v>
      </c>
      <c r="Q410" s="2">
        <v>77.881374746862207</v>
      </c>
      <c r="R410" s="2">
        <v>117.42044603506901</v>
      </c>
      <c r="S410" s="2">
        <v>269.401706542873</v>
      </c>
      <c r="T410" s="2">
        <v>194.79280328083101</v>
      </c>
      <c r="U410" s="2">
        <v>209.96112241924399</v>
      </c>
      <c r="X410" s="3">
        <v>44426</v>
      </c>
      <c r="Y410">
        <v>147.5834366</v>
      </c>
      <c r="Z410">
        <v>290.69301430000002</v>
      </c>
      <c r="AA410">
        <v>160.4402801</v>
      </c>
      <c r="AB410">
        <v>135.47480250000001</v>
      </c>
      <c r="AC410">
        <v>286.66595369999999</v>
      </c>
      <c r="AD410">
        <v>225.5346389</v>
      </c>
      <c r="AE410">
        <v>190.76777050000001</v>
      </c>
      <c r="AF410">
        <v>136.58620999999999</v>
      </c>
      <c r="AG410">
        <v>418.01175910000001</v>
      </c>
      <c r="AH410">
        <v>155.77802929999999</v>
      </c>
      <c r="AI410">
        <v>471.49176010000002</v>
      </c>
      <c r="AJ410">
        <v>231.7177599</v>
      </c>
      <c r="AK410">
        <v>40.81464356</v>
      </c>
      <c r="AL410">
        <v>321.6675113</v>
      </c>
      <c r="AM410">
        <v>361.45204380000001</v>
      </c>
      <c r="AN410">
        <v>77.970855169999993</v>
      </c>
      <c r="AO410">
        <v>117.2474545</v>
      </c>
      <c r="AP410">
        <v>268.92494369999997</v>
      </c>
      <c r="AQ410">
        <v>195.04712169999999</v>
      </c>
      <c r="AR410">
        <v>210.5686274</v>
      </c>
      <c r="AT410" s="1"/>
      <c r="AU410" s="1">
        <v>44420</v>
      </c>
      <c r="AV410" s="2">
        <v>148.88999899999999</v>
      </c>
      <c r="AW410" s="2">
        <v>289.80999800000001</v>
      </c>
      <c r="AX410" s="2">
        <v>165.175003</v>
      </c>
      <c r="AY410" s="2">
        <v>137.19399999999999</v>
      </c>
      <c r="AZ410" s="2">
        <v>290.23998999999998</v>
      </c>
      <c r="BA410" s="2">
        <v>240.75</v>
      </c>
      <c r="BB410" s="2">
        <v>199.050003</v>
      </c>
      <c r="BC410" s="2">
        <v>138.38949600000001</v>
      </c>
      <c r="BD410" s="2">
        <v>405.959991</v>
      </c>
      <c r="BE410" s="2">
        <v>161.78999300000001</v>
      </c>
      <c r="BF410" s="2">
        <v>484.26001000000002</v>
      </c>
      <c r="BG410" s="2">
        <v>231.78999300000001</v>
      </c>
      <c r="BH410" s="2">
        <v>42.150002000000001</v>
      </c>
      <c r="BI410" s="2">
        <v>334.01998900000001</v>
      </c>
      <c r="BJ410" s="2">
        <v>361.98001099999999</v>
      </c>
      <c r="BK410" s="2">
        <v>76.040001000000004</v>
      </c>
      <c r="BL410" s="2">
        <v>115.639999</v>
      </c>
      <c r="BM410" s="2">
        <v>263.47000100000002</v>
      </c>
      <c r="BN410" s="2">
        <v>193.63999899999999</v>
      </c>
      <c r="BO410" s="2">
        <v>220.240005</v>
      </c>
    </row>
    <row r="411" spans="1:67" x14ac:dyDescent="0.35">
      <c r="A411" s="1">
        <v>44427</v>
      </c>
      <c r="B411" s="2">
        <v>146.796020759935</v>
      </c>
      <c r="C411" s="2">
        <v>296.75558358636903</v>
      </c>
      <c r="D411" s="2">
        <v>159.68972490361199</v>
      </c>
      <c r="E411" s="2">
        <v>135.694269292635</v>
      </c>
      <c r="F411" s="2">
        <v>285.56584660635298</v>
      </c>
      <c r="G411" s="2">
        <v>223.85567570456899</v>
      </c>
      <c r="H411" s="2">
        <v>197.40727957615201</v>
      </c>
      <c r="I411" s="2">
        <v>137.07733257990199</v>
      </c>
      <c r="J411" s="2">
        <v>426.70248430634302</v>
      </c>
      <c r="K411" s="2">
        <v>154.53800339355999</v>
      </c>
      <c r="L411" s="2">
        <v>473.41003487665199</v>
      </c>
      <c r="M411" s="2">
        <v>231.98611648926399</v>
      </c>
      <c r="N411" s="2">
        <v>40.381038532078001</v>
      </c>
      <c r="O411" s="2">
        <v>323.77685714748901</v>
      </c>
      <c r="P411" s="2">
        <v>358.382476562796</v>
      </c>
      <c r="Q411" s="2">
        <v>78.353544676108399</v>
      </c>
      <c r="R411" s="2">
        <v>117.76616846649</v>
      </c>
      <c r="S411" s="2">
        <v>270.04183191854798</v>
      </c>
      <c r="T411" s="2">
        <v>193.414970260529</v>
      </c>
      <c r="U411" s="2">
        <v>204.86515880848</v>
      </c>
      <c r="X411" s="3">
        <v>44427</v>
      </c>
      <c r="Y411">
        <v>146.69269030000001</v>
      </c>
      <c r="Z411">
        <v>295.68413520000001</v>
      </c>
      <c r="AA411">
        <v>159.47421679999999</v>
      </c>
      <c r="AB411">
        <v>135.7162557</v>
      </c>
      <c r="AC411">
        <v>285.36585760000003</v>
      </c>
      <c r="AD411">
        <v>227.30497869999999</v>
      </c>
      <c r="AE411">
        <v>196.07702269999999</v>
      </c>
      <c r="AF411">
        <v>136.98944739999999</v>
      </c>
      <c r="AG411">
        <v>425.52122309999999</v>
      </c>
      <c r="AH411">
        <v>154.46472549999999</v>
      </c>
      <c r="AI411">
        <v>472.97055449999999</v>
      </c>
      <c r="AJ411">
        <v>231.4561052</v>
      </c>
      <c r="AK411">
        <v>40.244564590000003</v>
      </c>
      <c r="AL411">
        <v>322.8263986</v>
      </c>
      <c r="AM411">
        <v>358.04910159999997</v>
      </c>
      <c r="AN411">
        <v>78.351222469999996</v>
      </c>
      <c r="AO411">
        <v>117.9052622</v>
      </c>
      <c r="AP411">
        <v>270.33085089999997</v>
      </c>
      <c r="AQ411">
        <v>194.05177449999999</v>
      </c>
      <c r="AR411">
        <v>205.50857909999999</v>
      </c>
      <c r="AT411" s="1"/>
      <c r="AU411" s="1">
        <v>44421</v>
      </c>
      <c r="AV411" s="2">
        <v>149.10000600000001</v>
      </c>
      <c r="AW411" s="2">
        <v>292.85000600000001</v>
      </c>
      <c r="AX411" s="2">
        <v>164.69850199999999</v>
      </c>
      <c r="AY411" s="2">
        <v>137.72749300000001</v>
      </c>
      <c r="AZ411" s="2">
        <v>287.89001500000001</v>
      </c>
      <c r="BA411" s="2">
        <v>239.05667099999999</v>
      </c>
      <c r="BB411" s="2">
        <v>201.88000500000001</v>
      </c>
      <c r="BC411" s="2">
        <v>138.40600599999999</v>
      </c>
      <c r="BD411" s="2">
        <v>409.67001299999998</v>
      </c>
      <c r="BE411" s="2">
        <v>159.979996</v>
      </c>
      <c r="BF411" s="2">
        <v>486.16000400000001</v>
      </c>
      <c r="BG411" s="2">
        <v>232.64999399999999</v>
      </c>
      <c r="BH411" s="2">
        <v>41.630001</v>
      </c>
      <c r="BI411" s="2">
        <v>331.32000699999998</v>
      </c>
      <c r="BJ411" s="2">
        <v>362.75</v>
      </c>
      <c r="BK411" s="2">
        <v>76.720000999999996</v>
      </c>
      <c r="BL411" s="2">
        <v>116.480003</v>
      </c>
      <c r="BM411" s="2">
        <v>264.209991</v>
      </c>
      <c r="BN411" s="2">
        <v>193.979996</v>
      </c>
      <c r="BO411" s="2">
        <v>218.570007</v>
      </c>
    </row>
    <row r="412" spans="1:67" x14ac:dyDescent="0.35">
      <c r="A412" s="1">
        <v>44428</v>
      </c>
      <c r="B412" s="2">
        <v>148.35014540315899</v>
      </c>
      <c r="C412" s="2">
        <v>304.34691140815301</v>
      </c>
      <c r="D412" s="2">
        <v>160.34131945695401</v>
      </c>
      <c r="E412" s="2">
        <v>137.61657478305099</v>
      </c>
      <c r="F412" s="2">
        <v>285.47248865931101</v>
      </c>
      <c r="G412" s="2">
        <v>227.60685270872801</v>
      </c>
      <c r="H412" s="2">
        <v>208.13933261522601</v>
      </c>
      <c r="I412" s="2">
        <v>138.65802528794299</v>
      </c>
      <c r="J412" s="2">
        <v>431.23961503667198</v>
      </c>
      <c r="K412" s="2">
        <v>155.04129588062699</v>
      </c>
      <c r="L412" s="2">
        <v>475.99313577170801</v>
      </c>
      <c r="M412" s="2">
        <v>231.870060669921</v>
      </c>
      <c r="N412" s="2">
        <v>40.430634885834401</v>
      </c>
      <c r="O412" s="2">
        <v>329.725034237746</v>
      </c>
      <c r="P412" s="2">
        <v>356.08916015872501</v>
      </c>
      <c r="Q412" s="2">
        <v>78.729597597297698</v>
      </c>
      <c r="R412" s="2">
        <v>118.68592192555801</v>
      </c>
      <c r="S412" s="2">
        <v>271.79550472241101</v>
      </c>
      <c r="T412" s="2">
        <v>192.857879218878</v>
      </c>
      <c r="U412" s="2">
        <v>205.20891976596101</v>
      </c>
      <c r="X412" s="3">
        <v>44428</v>
      </c>
      <c r="Y412">
        <v>147.99480990000001</v>
      </c>
      <c r="Z412">
        <v>302.19040740000003</v>
      </c>
      <c r="AA412">
        <v>159.91962530000001</v>
      </c>
      <c r="AB412">
        <v>137.2690289</v>
      </c>
      <c r="AC412">
        <v>285.45055059999999</v>
      </c>
      <c r="AD412">
        <v>226.2908582</v>
      </c>
      <c r="AE412">
        <v>204.63079089999999</v>
      </c>
      <c r="AF412">
        <v>138.37530599999999</v>
      </c>
      <c r="AG412">
        <v>429.42910130000001</v>
      </c>
      <c r="AH412">
        <v>154.7593612</v>
      </c>
      <c r="AI412">
        <v>475.34933969999997</v>
      </c>
      <c r="AJ412">
        <v>231.23069609999999</v>
      </c>
      <c r="AK412">
        <v>40.353511279999999</v>
      </c>
      <c r="AL412">
        <v>328.35380620000001</v>
      </c>
      <c r="AM412">
        <v>355.50268399999999</v>
      </c>
      <c r="AN412">
        <v>78.700416050000001</v>
      </c>
      <c r="AO412">
        <v>118.7138925</v>
      </c>
      <c r="AP412">
        <v>270.9096553</v>
      </c>
      <c r="AQ412">
        <v>193.23663540000001</v>
      </c>
      <c r="AR412">
        <v>205.00551060000001</v>
      </c>
      <c r="AT412" s="1"/>
      <c r="AU412" s="1">
        <v>44424</v>
      </c>
      <c r="AV412" s="2">
        <v>151.11999499999999</v>
      </c>
      <c r="AW412" s="2">
        <v>294.60000600000001</v>
      </c>
      <c r="AX412" s="2">
        <v>164.94949299999999</v>
      </c>
      <c r="AY412" s="2">
        <v>138.309494</v>
      </c>
      <c r="AZ412" s="2">
        <v>289.45001200000002</v>
      </c>
      <c r="BA412" s="2">
        <v>228.72332800000001</v>
      </c>
      <c r="BB412" s="2">
        <v>199.5</v>
      </c>
      <c r="BC412" s="2">
        <v>138.916</v>
      </c>
      <c r="BD412" s="2">
        <v>417.209991</v>
      </c>
      <c r="BE412" s="2">
        <v>158.929993</v>
      </c>
      <c r="BF412" s="2">
        <v>488.14001500000001</v>
      </c>
      <c r="BG412" s="2">
        <v>235.36000100000001</v>
      </c>
      <c r="BH412" s="2">
        <v>41.290000999999997</v>
      </c>
      <c r="BI412" s="2">
        <v>335.04998799999998</v>
      </c>
      <c r="BJ412" s="2">
        <v>363.55999800000001</v>
      </c>
      <c r="BK412" s="2">
        <v>77.930000000000007</v>
      </c>
      <c r="BL412" s="2">
        <v>118.410004</v>
      </c>
      <c r="BM412" s="2">
        <v>269.94000199999999</v>
      </c>
      <c r="BN412" s="2">
        <v>197.070007</v>
      </c>
      <c r="BO412" s="2">
        <v>217.71000699999999</v>
      </c>
    </row>
    <row r="413" spans="1:67" x14ac:dyDescent="0.35">
      <c r="A413" s="1">
        <v>44431</v>
      </c>
      <c r="B413" s="2">
        <v>149.761507580851</v>
      </c>
      <c r="C413" s="2">
        <v>304.95373635142101</v>
      </c>
      <c r="D413" s="2">
        <v>163.51626569175701</v>
      </c>
      <c r="E413" s="2">
        <v>140.06257560650101</v>
      </c>
      <c r="F413" s="2">
        <v>285.73973403011701</v>
      </c>
      <c r="G413" s="2">
        <v>235.25308125996</v>
      </c>
      <c r="H413" s="2">
        <v>220.05647636735301</v>
      </c>
      <c r="I413" s="2">
        <v>141.133791924984</v>
      </c>
      <c r="J413" s="2">
        <v>425.58677570792202</v>
      </c>
      <c r="K413" s="2">
        <v>156.77660731915299</v>
      </c>
      <c r="L413" s="2">
        <v>482.26087049290697</v>
      </c>
      <c r="M413" s="2">
        <v>234.16026312848601</v>
      </c>
      <c r="N413" s="2">
        <v>40.888249464053402</v>
      </c>
      <c r="O413" s="2">
        <v>327.65257355238998</v>
      </c>
      <c r="P413" s="2">
        <v>361.45842998930601</v>
      </c>
      <c r="Q413" s="2">
        <v>78.2164287574452</v>
      </c>
      <c r="R413" s="2">
        <v>119.19493750172499</v>
      </c>
      <c r="S413" s="2">
        <v>268.00998066165499</v>
      </c>
      <c r="T413" s="2">
        <v>193.31817417818601</v>
      </c>
      <c r="U413" s="2">
        <v>209.56466773221101</v>
      </c>
      <c r="X413" s="3">
        <v>44431</v>
      </c>
      <c r="Y413">
        <v>149.51119370000001</v>
      </c>
      <c r="Z413">
        <v>304.77500350000003</v>
      </c>
      <c r="AA413">
        <v>162.74396350000001</v>
      </c>
      <c r="AB413">
        <v>139.77252039999999</v>
      </c>
      <c r="AC413">
        <v>285.8116905</v>
      </c>
      <c r="AD413">
        <v>230.42998170000001</v>
      </c>
      <c r="AE413">
        <v>215.14049660000001</v>
      </c>
      <c r="AF413">
        <v>141.07589390000001</v>
      </c>
      <c r="AG413">
        <v>426.06491269999998</v>
      </c>
      <c r="AH413">
        <v>156.6003532</v>
      </c>
      <c r="AI413">
        <v>481.20967280000002</v>
      </c>
      <c r="AJ413">
        <v>233.45229040000001</v>
      </c>
      <c r="AK413">
        <v>40.838041160000003</v>
      </c>
      <c r="AL413">
        <v>328.00885360000001</v>
      </c>
      <c r="AM413">
        <v>359.829679</v>
      </c>
      <c r="AN413">
        <v>78.402935099999993</v>
      </c>
      <c r="AO413">
        <v>119.3561249</v>
      </c>
      <c r="AP413">
        <v>268.12972059999998</v>
      </c>
      <c r="AQ413">
        <v>192.93184819999999</v>
      </c>
      <c r="AR413">
        <v>208.39901470000001</v>
      </c>
      <c r="AT413" s="1"/>
      <c r="AU413" s="1">
        <v>44425</v>
      </c>
      <c r="AV413" s="2">
        <v>150.19000199999999</v>
      </c>
      <c r="AW413" s="2">
        <v>293.07998700000002</v>
      </c>
      <c r="AX413" s="2">
        <v>162.098007</v>
      </c>
      <c r="AY413" s="2">
        <v>136.66149899999999</v>
      </c>
      <c r="AZ413" s="2">
        <v>289.10000600000001</v>
      </c>
      <c r="BA413" s="2">
        <v>221.903336</v>
      </c>
      <c r="BB413" s="2">
        <v>194.58000200000001</v>
      </c>
      <c r="BC413" s="2">
        <v>137.30050700000001</v>
      </c>
      <c r="BD413" s="2">
        <v>421.77999899999998</v>
      </c>
      <c r="BE413" s="2">
        <v>157.009995</v>
      </c>
      <c r="BF413" s="2">
        <v>478.69000199999999</v>
      </c>
      <c r="BG413" s="2">
        <v>234.529999</v>
      </c>
      <c r="BH413" s="2">
        <v>41.09</v>
      </c>
      <c r="BI413" s="2">
        <v>320.75</v>
      </c>
      <c r="BJ413" s="2">
        <v>363.23001099999999</v>
      </c>
      <c r="BK413" s="2">
        <v>78.830001999999993</v>
      </c>
      <c r="BL413" s="2">
        <v>119.660004</v>
      </c>
      <c r="BM413" s="2">
        <v>272.709991</v>
      </c>
      <c r="BN413" s="2">
        <v>197.759995</v>
      </c>
      <c r="BO413" s="2">
        <v>213.44000199999999</v>
      </c>
    </row>
    <row r="414" spans="1:67" x14ac:dyDescent="0.35">
      <c r="A414" s="1">
        <v>44432</v>
      </c>
      <c r="B414" s="2">
        <v>150.15557668188299</v>
      </c>
      <c r="C414" s="2">
        <v>302.81366143475401</v>
      </c>
      <c r="D414" s="2">
        <v>165.40256520396099</v>
      </c>
      <c r="E414" s="2">
        <v>141.529513924665</v>
      </c>
      <c r="F414" s="2">
        <v>286.67796003319398</v>
      </c>
      <c r="G414" s="2">
        <v>236.92522757417601</v>
      </c>
      <c r="H414" s="2">
        <v>219.75429292514801</v>
      </c>
      <c r="I414" s="2">
        <v>142.65465141270201</v>
      </c>
      <c r="J414" s="2">
        <v>422.666987524246</v>
      </c>
      <c r="K414" s="2">
        <v>158.05180570509</v>
      </c>
      <c r="L414" s="2">
        <v>482.82559688254798</v>
      </c>
      <c r="M414" s="2">
        <v>234.627454756041</v>
      </c>
      <c r="N414" s="2">
        <v>41.516637445936901</v>
      </c>
      <c r="O414" s="2">
        <v>326.36104640362902</v>
      </c>
      <c r="P414" s="2">
        <v>362.20909716488597</v>
      </c>
      <c r="Q414" s="2">
        <v>77.701218361880194</v>
      </c>
      <c r="R414" s="2">
        <v>119.74874243836</v>
      </c>
      <c r="S414" s="2">
        <v>263.44502476577799</v>
      </c>
      <c r="T414" s="2">
        <v>193.64307422362401</v>
      </c>
      <c r="U414" s="2">
        <v>212.95932966520999</v>
      </c>
      <c r="X414" s="3">
        <v>44432</v>
      </c>
      <c r="Y414">
        <v>149.62868230000001</v>
      </c>
      <c r="Z414">
        <v>302.59410439999999</v>
      </c>
      <c r="AA414">
        <v>165.02289200000001</v>
      </c>
      <c r="AB414">
        <v>141.12475649999999</v>
      </c>
      <c r="AC414">
        <v>286.20648690000002</v>
      </c>
      <c r="AD414">
        <v>236.03145409999999</v>
      </c>
      <c r="AE414">
        <v>217.96200719999999</v>
      </c>
      <c r="AF414">
        <v>142.3306154</v>
      </c>
      <c r="AG414">
        <v>423.7567095</v>
      </c>
      <c r="AH414">
        <v>157.6659315</v>
      </c>
      <c r="AI414">
        <v>481.45099069999998</v>
      </c>
      <c r="AJ414">
        <v>234.20597430000001</v>
      </c>
      <c r="AK414">
        <v>41.40307877</v>
      </c>
      <c r="AL414">
        <v>325.54059519999998</v>
      </c>
      <c r="AM414">
        <v>361.7091724</v>
      </c>
      <c r="AN414">
        <v>77.787980790000006</v>
      </c>
      <c r="AO414">
        <v>119.7145886</v>
      </c>
      <c r="AP414">
        <v>263.33870100000001</v>
      </c>
      <c r="AQ414">
        <v>193.3011103</v>
      </c>
      <c r="AR414">
        <v>211.9507352</v>
      </c>
      <c r="AT414" s="1"/>
      <c r="AU414" s="1">
        <v>44426</v>
      </c>
      <c r="AV414" s="2">
        <v>146.36000100000001</v>
      </c>
      <c r="AW414" s="2">
        <v>290.73001099999999</v>
      </c>
      <c r="AX414" s="2">
        <v>160.06100499999999</v>
      </c>
      <c r="AY414" s="2">
        <v>135.449005</v>
      </c>
      <c r="AZ414" s="2">
        <v>286.35998499999999</v>
      </c>
      <c r="BA414" s="2">
        <v>229.66333</v>
      </c>
      <c r="BB414" s="2">
        <v>190.39999399999999</v>
      </c>
      <c r="BC414" s="2">
        <v>136.570007</v>
      </c>
      <c r="BD414" s="2">
        <v>417.32000699999998</v>
      </c>
      <c r="BE414" s="2">
        <v>155.58000200000001</v>
      </c>
      <c r="BF414" s="2">
        <v>468.97000100000002</v>
      </c>
      <c r="BG414" s="2">
        <v>231.63000500000001</v>
      </c>
      <c r="BH414" s="2">
        <v>40.790000999999997</v>
      </c>
      <c r="BI414" s="2">
        <v>321.54998799999998</v>
      </c>
      <c r="BJ414" s="2">
        <v>360.95001200000002</v>
      </c>
      <c r="BK414" s="2">
        <v>77.790001000000004</v>
      </c>
      <c r="BL414" s="2">
        <v>117.290001</v>
      </c>
      <c r="BM414" s="2">
        <v>268.51998900000001</v>
      </c>
      <c r="BN414" s="2">
        <v>194.800003</v>
      </c>
      <c r="BO414" s="2">
        <v>209.80999800000001</v>
      </c>
    </row>
    <row r="415" spans="1:67" x14ac:dyDescent="0.35">
      <c r="A415" s="1">
        <v>44433</v>
      </c>
      <c r="B415" s="2">
        <v>148.338674536539</v>
      </c>
      <c r="C415" s="2">
        <v>302.27329745550901</v>
      </c>
      <c r="D415" s="2">
        <v>165.11875949749199</v>
      </c>
      <c r="E415" s="2">
        <v>141.959243825583</v>
      </c>
      <c r="F415" s="2">
        <v>287.44912671138297</v>
      </c>
      <c r="G415" s="2">
        <v>236.78687923390501</v>
      </c>
      <c r="H415" s="2">
        <v>222.729058957424</v>
      </c>
      <c r="I415" s="2">
        <v>142.88297633097201</v>
      </c>
      <c r="J415" s="2">
        <v>421.10116281070799</v>
      </c>
      <c r="K415" s="2">
        <v>160.76534373561401</v>
      </c>
      <c r="L415" s="2">
        <v>483.43905648366598</v>
      </c>
      <c r="M415" s="2">
        <v>233.12767857589401</v>
      </c>
      <c r="N415" s="2">
        <v>42.1394899545651</v>
      </c>
      <c r="O415" s="2">
        <v>322.85951144170002</v>
      </c>
      <c r="P415" s="2">
        <v>359.797902431203</v>
      </c>
      <c r="Q415" s="2">
        <v>77.176667690627198</v>
      </c>
      <c r="R415" s="2">
        <v>120.24635876551901</v>
      </c>
      <c r="S415" s="2">
        <v>264.24484186022602</v>
      </c>
      <c r="T415" s="2">
        <v>193.31496842540801</v>
      </c>
      <c r="U415" s="2">
        <v>214.39768639008699</v>
      </c>
      <c r="X415" s="3">
        <v>44433</v>
      </c>
      <c r="Y415">
        <v>148.72094329999999</v>
      </c>
      <c r="Z415">
        <v>301.96865050000002</v>
      </c>
      <c r="AA415">
        <v>164.9672927</v>
      </c>
      <c r="AB415">
        <v>142.01167459999999</v>
      </c>
      <c r="AC415">
        <v>287.25456350000002</v>
      </c>
      <c r="AD415">
        <v>236.88124049999999</v>
      </c>
      <c r="AE415">
        <v>221.54835800000001</v>
      </c>
      <c r="AF415">
        <v>142.97194200000001</v>
      </c>
      <c r="AG415">
        <v>420.49360030000003</v>
      </c>
      <c r="AH415">
        <v>160.56998010000001</v>
      </c>
      <c r="AI415">
        <v>483.55661079999999</v>
      </c>
      <c r="AJ415">
        <v>232.6226815</v>
      </c>
      <c r="AK415">
        <v>42.048075439999998</v>
      </c>
      <c r="AL415">
        <v>324.06971529999998</v>
      </c>
      <c r="AM415">
        <v>359.70879830000001</v>
      </c>
      <c r="AN415">
        <v>77.135872770000006</v>
      </c>
      <c r="AO415">
        <v>120.35271779999999</v>
      </c>
      <c r="AP415">
        <v>263.83996630000001</v>
      </c>
      <c r="AQ415">
        <v>192.79558109999999</v>
      </c>
      <c r="AR415">
        <v>214.40981489999999</v>
      </c>
      <c r="AT415" s="1"/>
      <c r="AU415" s="1">
        <v>44427</v>
      </c>
      <c r="AV415" s="2">
        <v>146.699997</v>
      </c>
      <c r="AW415" s="2">
        <v>296.76998900000001</v>
      </c>
      <c r="AX415" s="2">
        <v>159.387497</v>
      </c>
      <c r="AY415" s="2">
        <v>135.679993</v>
      </c>
      <c r="AZ415" s="2">
        <v>285.13000499999998</v>
      </c>
      <c r="BA415" s="2">
        <v>224.490005</v>
      </c>
      <c r="BB415" s="2">
        <v>197.979996</v>
      </c>
      <c r="BC415" s="2">
        <v>136.913498</v>
      </c>
      <c r="BD415" s="2">
        <v>427.89001500000001</v>
      </c>
      <c r="BE415" s="2">
        <v>154.279999</v>
      </c>
      <c r="BF415" s="2">
        <v>473.52999899999998</v>
      </c>
      <c r="BG415" s="2">
        <v>231.570007</v>
      </c>
      <c r="BH415" s="2">
        <v>40.189999</v>
      </c>
      <c r="BI415" s="2">
        <v>322.89999399999999</v>
      </c>
      <c r="BJ415" s="2">
        <v>357.30999800000001</v>
      </c>
      <c r="BK415" s="2">
        <v>78.459998999999996</v>
      </c>
      <c r="BL415" s="2">
        <v>117.93</v>
      </c>
      <c r="BM415" s="2">
        <v>270.39999399999999</v>
      </c>
      <c r="BN415" s="2">
        <v>194.05999800000001</v>
      </c>
      <c r="BO415" s="2">
        <v>204.449997</v>
      </c>
    </row>
    <row r="416" spans="1:67" x14ac:dyDescent="0.35">
      <c r="A416" s="1">
        <v>44434</v>
      </c>
      <c r="B416" s="2">
        <v>147.63327283836401</v>
      </c>
      <c r="C416" s="2">
        <v>299.65637841663801</v>
      </c>
      <c r="D416" s="2">
        <v>165.881963570197</v>
      </c>
      <c r="E416" s="2">
        <v>141.524590804376</v>
      </c>
      <c r="F416" s="2">
        <v>285.631043897273</v>
      </c>
      <c r="G416" s="2">
        <v>234.306355184849</v>
      </c>
      <c r="H416" s="2">
        <v>220.676847938962</v>
      </c>
      <c r="I416" s="2">
        <v>142.21308730776801</v>
      </c>
      <c r="J416" s="2">
        <v>416.02700605456403</v>
      </c>
      <c r="K416" s="2">
        <v>161.87520931822499</v>
      </c>
      <c r="L416" s="2">
        <v>485.84790202589897</v>
      </c>
      <c r="M416" s="2">
        <v>231.12427854403501</v>
      </c>
      <c r="N416" s="2">
        <v>42.041157082056799</v>
      </c>
      <c r="O416" s="2">
        <v>323.32878649701598</v>
      </c>
      <c r="P416" s="2">
        <v>354.029588854915</v>
      </c>
      <c r="Q416" s="2">
        <v>76.642446280586796</v>
      </c>
      <c r="R416" s="2">
        <v>120.21651167284</v>
      </c>
      <c r="S416" s="2">
        <v>261.93043792208698</v>
      </c>
      <c r="T416" s="2">
        <v>192.61908805852801</v>
      </c>
      <c r="U416" s="2">
        <v>211.301494076983</v>
      </c>
      <c r="X416" s="3">
        <v>44434</v>
      </c>
      <c r="Y416">
        <v>147.78528259999999</v>
      </c>
      <c r="Z416">
        <v>299.08093969999999</v>
      </c>
      <c r="AA416">
        <v>165.68754250000001</v>
      </c>
      <c r="AB416">
        <v>141.43343139999999</v>
      </c>
      <c r="AC416">
        <v>285.53824259999999</v>
      </c>
      <c r="AD416">
        <v>234.93094529999999</v>
      </c>
      <c r="AE416">
        <v>220.69515480000001</v>
      </c>
      <c r="AF416">
        <v>142.1473172</v>
      </c>
      <c r="AG416">
        <v>417.4273364</v>
      </c>
      <c r="AH416">
        <v>161.77421899999999</v>
      </c>
      <c r="AI416">
        <v>485.83448140000002</v>
      </c>
      <c r="AJ416">
        <v>230.56140690000001</v>
      </c>
      <c r="AK416">
        <v>42.03718362</v>
      </c>
      <c r="AL416">
        <v>322.00412499999999</v>
      </c>
      <c r="AM416">
        <v>354.10501060000001</v>
      </c>
      <c r="AN416">
        <v>76.620784650000004</v>
      </c>
      <c r="AO416">
        <v>120.3702696</v>
      </c>
      <c r="AP416">
        <v>261.59912930000002</v>
      </c>
      <c r="AQ416">
        <v>192.30521769999999</v>
      </c>
      <c r="AR416">
        <v>211.97753760000001</v>
      </c>
      <c r="AT416" s="1"/>
      <c r="AU416" s="1">
        <v>44428</v>
      </c>
      <c r="AV416" s="2">
        <v>148.19000199999999</v>
      </c>
      <c r="AW416" s="2">
        <v>304.35998499999999</v>
      </c>
      <c r="AX416" s="2">
        <v>159.99749800000001</v>
      </c>
      <c r="AY416" s="2">
        <v>137.42950400000001</v>
      </c>
      <c r="AZ416" s="2">
        <v>285.26998900000001</v>
      </c>
      <c r="BA416" s="2">
        <v>226.75332599999999</v>
      </c>
      <c r="BB416" s="2">
        <v>208.16000399999999</v>
      </c>
      <c r="BC416" s="2">
        <v>138.43699599999999</v>
      </c>
      <c r="BD416" s="2">
        <v>429.709991</v>
      </c>
      <c r="BE416" s="2">
        <v>154.720001</v>
      </c>
      <c r="BF416" s="2">
        <v>475.17001299999998</v>
      </c>
      <c r="BG416" s="2">
        <v>231.36000100000001</v>
      </c>
      <c r="BH416" s="2">
        <v>40.369999</v>
      </c>
      <c r="BI416" s="2">
        <v>329.23998999999998</v>
      </c>
      <c r="BJ416" s="2">
        <v>354.98998999999998</v>
      </c>
      <c r="BK416" s="2">
        <v>78.680000000000007</v>
      </c>
      <c r="BL416" s="2">
        <v>118.82</v>
      </c>
      <c r="BM416" s="2">
        <v>270.91000400000001</v>
      </c>
      <c r="BN416" s="2">
        <v>193.240005</v>
      </c>
      <c r="BO416" s="2">
        <v>204.94000199999999</v>
      </c>
    </row>
    <row r="417" spans="1:67" x14ac:dyDescent="0.35">
      <c r="A417" s="1">
        <v>44435</v>
      </c>
      <c r="B417" s="2">
        <v>148.775421042311</v>
      </c>
      <c r="C417" s="2">
        <v>300.05612602609398</v>
      </c>
      <c r="D417" s="2">
        <v>167.65737678795301</v>
      </c>
      <c r="E417" s="2">
        <v>143.954580983678</v>
      </c>
      <c r="F417" s="2">
        <v>286.52582051426702</v>
      </c>
      <c r="G417" s="2">
        <v>237.203034356496</v>
      </c>
      <c r="H417" s="2">
        <v>226.226070919497</v>
      </c>
      <c r="I417" s="2">
        <v>144.399265773298</v>
      </c>
      <c r="J417" s="2">
        <v>419.97041392238799</v>
      </c>
      <c r="K417" s="2">
        <v>163.088640501123</v>
      </c>
      <c r="L417" s="2">
        <v>495.92257982816602</v>
      </c>
      <c r="M417" s="2">
        <v>232.727434067872</v>
      </c>
      <c r="N417" s="2">
        <v>42.347042686234502</v>
      </c>
      <c r="O417" s="2">
        <v>322.50944461149197</v>
      </c>
      <c r="P417" s="2">
        <v>356.48524660059797</v>
      </c>
      <c r="Q417" s="2">
        <v>76.545748004389793</v>
      </c>
      <c r="R417" s="2">
        <v>119.65895128047799</v>
      </c>
      <c r="S417" s="2">
        <v>260.49894931091899</v>
      </c>
      <c r="T417" s="2">
        <v>193.34789921610499</v>
      </c>
      <c r="U417" s="2">
        <v>212.72134389734299</v>
      </c>
      <c r="X417" s="3">
        <v>44435</v>
      </c>
      <c r="Y417">
        <v>148.46028190000001</v>
      </c>
      <c r="Z417">
        <v>299.87266499999998</v>
      </c>
      <c r="AA417">
        <v>167.28330360000001</v>
      </c>
      <c r="AB417">
        <v>143.74355360000001</v>
      </c>
      <c r="AC417">
        <v>286.53752270000001</v>
      </c>
      <c r="AD417">
        <v>236.46036169999999</v>
      </c>
      <c r="AE417">
        <v>225.3243525</v>
      </c>
      <c r="AF417">
        <v>144.53208509999999</v>
      </c>
      <c r="AG417">
        <v>418.46005509999998</v>
      </c>
      <c r="AH417">
        <v>162.99403240000001</v>
      </c>
      <c r="AI417">
        <v>494.2221419</v>
      </c>
      <c r="AJ417">
        <v>232.1557976</v>
      </c>
      <c r="AK417">
        <v>42.429640429999999</v>
      </c>
      <c r="AL417">
        <v>323.15586009999998</v>
      </c>
      <c r="AM417">
        <v>355.17685540000002</v>
      </c>
      <c r="AN417">
        <v>76.311199439999996</v>
      </c>
      <c r="AO417">
        <v>119.5018602</v>
      </c>
      <c r="AP417">
        <v>259.91340029999998</v>
      </c>
      <c r="AQ417">
        <v>193.2418313</v>
      </c>
      <c r="AR417">
        <v>212.62502079999999</v>
      </c>
      <c r="AT417" s="1"/>
      <c r="AU417" s="1">
        <v>44431</v>
      </c>
      <c r="AV417" s="2">
        <v>149.71000699999999</v>
      </c>
      <c r="AW417" s="2">
        <v>304.64999399999999</v>
      </c>
      <c r="AX417" s="2">
        <v>163.29350299999999</v>
      </c>
      <c r="AY417" s="2">
        <v>140.041504</v>
      </c>
      <c r="AZ417" s="2">
        <v>285.61999500000002</v>
      </c>
      <c r="BA417" s="2">
        <v>235.433334</v>
      </c>
      <c r="BB417" s="2">
        <v>219.58000200000001</v>
      </c>
      <c r="BC417" s="2">
        <v>141.099503</v>
      </c>
      <c r="BD417" s="2">
        <v>425.35998499999999</v>
      </c>
      <c r="BE417" s="2">
        <v>156.699997</v>
      </c>
      <c r="BF417" s="2">
        <v>482.45001200000002</v>
      </c>
      <c r="BG417" s="2">
        <v>234.13999899999999</v>
      </c>
      <c r="BH417" s="2">
        <v>40.909999999999997</v>
      </c>
      <c r="BI417" s="2">
        <v>327.73998999999998</v>
      </c>
      <c r="BJ417" s="2">
        <v>361.01001000000002</v>
      </c>
      <c r="BK417" s="2">
        <v>78.379997000000003</v>
      </c>
      <c r="BL417" s="2">
        <v>119.360001</v>
      </c>
      <c r="BM417" s="2">
        <v>267.82000699999998</v>
      </c>
      <c r="BN417" s="2">
        <v>193</v>
      </c>
      <c r="BO417" s="2">
        <v>209.13999899999999</v>
      </c>
    </row>
    <row r="418" spans="1:67" x14ac:dyDescent="0.35">
      <c r="A418" s="1">
        <v>44438</v>
      </c>
      <c r="B418" s="2">
        <v>153.11753905992501</v>
      </c>
      <c r="C418" s="2">
        <v>303.99187169026197</v>
      </c>
      <c r="D418" s="2">
        <v>171.246786564823</v>
      </c>
      <c r="E418" s="2">
        <v>144.664898103491</v>
      </c>
      <c r="F418" s="2">
        <v>286.16783677515298</v>
      </c>
      <c r="G418" s="2">
        <v>244.49962735936899</v>
      </c>
      <c r="H418" s="2">
        <v>226.96452351207299</v>
      </c>
      <c r="I418" s="2">
        <v>145.62828864981199</v>
      </c>
      <c r="J418" s="2">
        <v>418.57073666662501</v>
      </c>
      <c r="K418" s="2">
        <v>160.620991446717</v>
      </c>
      <c r="L418" s="2">
        <v>498.789931782785</v>
      </c>
      <c r="M418" s="2">
        <v>231.84907964380699</v>
      </c>
      <c r="N418" s="2">
        <v>41.691266996985199</v>
      </c>
      <c r="O418" s="2">
        <v>328.233903227366</v>
      </c>
      <c r="P418" s="2">
        <v>353.97133625805202</v>
      </c>
      <c r="Q418" s="2">
        <v>76.512049980310294</v>
      </c>
      <c r="R418" s="2">
        <v>120.35967514153501</v>
      </c>
      <c r="S418" s="2">
        <v>262.255030013061</v>
      </c>
      <c r="T418" s="2">
        <v>193.769444142613</v>
      </c>
      <c r="U418" s="2">
        <v>212.086543602446</v>
      </c>
      <c r="X418" s="3">
        <v>44438</v>
      </c>
      <c r="Y418">
        <v>152.0736139</v>
      </c>
      <c r="Z418">
        <v>303.32892800000002</v>
      </c>
      <c r="AA418">
        <v>170.47605680000001</v>
      </c>
      <c r="AB418">
        <v>144.58415500000001</v>
      </c>
      <c r="AC418">
        <v>285.87659969999999</v>
      </c>
      <c r="AD418">
        <v>240.81605450000001</v>
      </c>
      <c r="AE418">
        <v>226.97706439999999</v>
      </c>
      <c r="AF418">
        <v>145.42042620000001</v>
      </c>
      <c r="AG418">
        <v>418.43692340000001</v>
      </c>
      <c r="AH418">
        <v>160.7033735</v>
      </c>
      <c r="AI418">
        <v>498.83877990000002</v>
      </c>
      <c r="AJ418">
        <v>231.26086620000001</v>
      </c>
      <c r="AK418">
        <v>41.705764909999999</v>
      </c>
      <c r="AL418">
        <v>326.54042399999997</v>
      </c>
      <c r="AM418">
        <v>353.65878379999998</v>
      </c>
      <c r="AN418">
        <v>76.521528149999995</v>
      </c>
      <c r="AO418">
        <v>120.4267487</v>
      </c>
      <c r="AP418">
        <v>262.2291798</v>
      </c>
      <c r="AQ418">
        <v>194.01870059999999</v>
      </c>
      <c r="AR418">
        <v>211.72615870000001</v>
      </c>
      <c r="AT418" s="1"/>
      <c r="AU418" s="1">
        <v>44432</v>
      </c>
      <c r="AV418" s="2">
        <v>149.61999499999999</v>
      </c>
      <c r="AW418" s="2">
        <v>302.61999500000002</v>
      </c>
      <c r="AX418" s="2">
        <v>165.28900100000001</v>
      </c>
      <c r="AY418" s="2">
        <v>141.261505</v>
      </c>
      <c r="AZ418" s="2">
        <v>286.01998900000001</v>
      </c>
      <c r="BA418" s="2">
        <v>236.16333</v>
      </c>
      <c r="BB418" s="2">
        <v>217.929993</v>
      </c>
      <c r="BC418" s="2">
        <v>142.39849899999999</v>
      </c>
      <c r="BD418" s="2">
        <v>423.41000400000001</v>
      </c>
      <c r="BE418" s="2">
        <v>157.66999799999999</v>
      </c>
      <c r="BF418" s="2">
        <v>481.42999300000002</v>
      </c>
      <c r="BG418" s="2">
        <v>234.240005</v>
      </c>
      <c r="BH418" s="2">
        <v>41.48</v>
      </c>
      <c r="BI418" s="2">
        <v>324.89999399999999</v>
      </c>
      <c r="BJ418" s="2">
        <v>361.77999899999998</v>
      </c>
      <c r="BK418" s="2">
        <v>77.720000999999996</v>
      </c>
      <c r="BL418" s="2">
        <v>119.68</v>
      </c>
      <c r="BM418" s="2">
        <v>262.76998900000001</v>
      </c>
      <c r="BN418" s="2">
        <v>193.270004</v>
      </c>
      <c r="BO418" s="2">
        <v>212.58999600000001</v>
      </c>
    </row>
    <row r="419" spans="1:67" x14ac:dyDescent="0.35">
      <c r="A419" s="1">
        <v>44439</v>
      </c>
      <c r="B419" s="2">
        <v>152.282240784946</v>
      </c>
      <c r="C419" s="2">
        <v>302.80110679988297</v>
      </c>
      <c r="D419" s="2">
        <v>173.663048908658</v>
      </c>
      <c r="E419" s="2">
        <v>144.93259833888101</v>
      </c>
      <c r="F419" s="2">
        <v>286.22910602895701</v>
      </c>
      <c r="G419" s="2">
        <v>245.23501171931801</v>
      </c>
      <c r="H419" s="2">
        <v>225.079237802352</v>
      </c>
      <c r="I419" s="2">
        <v>145.674202169582</v>
      </c>
      <c r="J419" s="2">
        <v>417.23469775754597</v>
      </c>
      <c r="K419" s="2">
        <v>160.086114649492</v>
      </c>
      <c r="L419" s="2">
        <v>498.41932249381199</v>
      </c>
      <c r="M419" s="2">
        <v>229.75170193998201</v>
      </c>
      <c r="N419" s="2">
        <v>41.818153786980702</v>
      </c>
      <c r="O419" s="2">
        <v>326.58175664032001</v>
      </c>
      <c r="P419" s="2">
        <v>347.59477818916702</v>
      </c>
      <c r="Q419" s="2">
        <v>76.423503852956301</v>
      </c>
      <c r="R419" s="2">
        <v>120.769382705038</v>
      </c>
      <c r="S419" s="2">
        <v>259.42659548991202</v>
      </c>
      <c r="T419" s="2">
        <v>195.41292140226801</v>
      </c>
      <c r="U419" s="2">
        <v>210.952915211098</v>
      </c>
      <c r="X419" s="3">
        <v>44439</v>
      </c>
      <c r="Y419">
        <v>152.19886740000001</v>
      </c>
      <c r="Z419">
        <v>301.88363750000002</v>
      </c>
      <c r="AA419">
        <v>173.1669559</v>
      </c>
      <c r="AB419">
        <v>144.68134710000001</v>
      </c>
      <c r="AC419">
        <v>285.94141380000002</v>
      </c>
      <c r="AD419">
        <v>244.8988937</v>
      </c>
      <c r="AE419">
        <v>224.00429130000001</v>
      </c>
      <c r="AF419">
        <v>145.45171490000001</v>
      </c>
      <c r="AG419">
        <v>416.63779510000001</v>
      </c>
      <c r="AH419">
        <v>159.93370100000001</v>
      </c>
      <c r="AI419">
        <v>497.38539020000002</v>
      </c>
      <c r="AJ419">
        <v>229.14334539999999</v>
      </c>
      <c r="AK419">
        <v>41.758644779999997</v>
      </c>
      <c r="AL419">
        <v>326.36908740000001</v>
      </c>
      <c r="AM419">
        <v>347.6653058</v>
      </c>
      <c r="AN419">
        <v>76.26366084</v>
      </c>
      <c r="AO419">
        <v>120.8215344</v>
      </c>
      <c r="AP419">
        <v>258.67344709999998</v>
      </c>
      <c r="AQ419">
        <v>195.41348170000001</v>
      </c>
      <c r="AR419">
        <v>211.0409233</v>
      </c>
      <c r="AT419" s="1"/>
      <c r="AU419" s="1">
        <v>44433</v>
      </c>
      <c r="AV419" s="2">
        <v>148.36000100000001</v>
      </c>
      <c r="AW419" s="2">
        <v>302.01001000000002</v>
      </c>
      <c r="AX419" s="2">
        <v>164.959</v>
      </c>
      <c r="AY419" s="2">
        <v>142.07899499999999</v>
      </c>
      <c r="AZ419" s="2">
        <v>287.29998799999998</v>
      </c>
      <c r="BA419" s="2">
        <v>237.066666</v>
      </c>
      <c r="BB419" s="2">
        <v>222.13000500000001</v>
      </c>
      <c r="BC419" s="2">
        <v>142.949997</v>
      </c>
      <c r="BD419" s="2">
        <v>419.73998999999998</v>
      </c>
      <c r="BE419" s="2">
        <v>160.91999799999999</v>
      </c>
      <c r="BF419" s="2">
        <v>483.41000400000001</v>
      </c>
      <c r="BG419" s="2">
        <v>232.58999600000001</v>
      </c>
      <c r="BH419" s="2">
        <v>42.150002000000001</v>
      </c>
      <c r="BI419" s="2">
        <v>323.88000499999998</v>
      </c>
      <c r="BJ419" s="2">
        <v>359.10000600000001</v>
      </c>
      <c r="BK419" s="2">
        <v>77.069999999999993</v>
      </c>
      <c r="BL419" s="2">
        <v>120.400002</v>
      </c>
      <c r="BM419" s="2">
        <v>263.86999500000002</v>
      </c>
      <c r="BN419" s="2">
        <v>192.86999499999999</v>
      </c>
      <c r="BO419" s="2">
        <v>214.759995</v>
      </c>
    </row>
    <row r="420" spans="1:67" x14ac:dyDescent="0.35">
      <c r="A420" s="1">
        <v>44440</v>
      </c>
      <c r="B420" s="2">
        <v>152.76731466367201</v>
      </c>
      <c r="C420" s="2">
        <v>302.43430355843202</v>
      </c>
      <c r="D420" s="2">
        <v>174.011204598577</v>
      </c>
      <c r="E420" s="2">
        <v>145.12580085325399</v>
      </c>
      <c r="F420" s="2">
        <v>285.55218210103999</v>
      </c>
      <c r="G420" s="2">
        <v>245.48381256571</v>
      </c>
      <c r="H420" s="2">
        <v>224.08225907441599</v>
      </c>
      <c r="I420" s="2">
        <v>145.89144112122699</v>
      </c>
      <c r="J420" s="2">
        <v>417.71877280316801</v>
      </c>
      <c r="K420" s="2">
        <v>159.705756166257</v>
      </c>
      <c r="L420" s="2">
        <v>492.991241341798</v>
      </c>
      <c r="M420" s="2">
        <v>230.35442773988399</v>
      </c>
      <c r="N420" s="2">
        <v>41.293940339942701</v>
      </c>
      <c r="O420" s="2">
        <v>323.908073196408</v>
      </c>
      <c r="P420" s="2">
        <v>350.42277742591699</v>
      </c>
      <c r="Q420" s="2">
        <v>76.087931300310501</v>
      </c>
      <c r="R420" s="2">
        <v>112.438067506783</v>
      </c>
      <c r="S420" s="2">
        <v>257.30621410962999</v>
      </c>
      <c r="T420" s="2">
        <v>195.98961525485299</v>
      </c>
      <c r="U420" s="2">
        <v>207.806289399653</v>
      </c>
      <c r="X420" s="3">
        <v>44440</v>
      </c>
      <c r="Y420">
        <v>152.4362285</v>
      </c>
      <c r="Z420">
        <v>301.76593259999999</v>
      </c>
      <c r="AA420">
        <v>173.9134043</v>
      </c>
      <c r="AB420">
        <v>145.2317243</v>
      </c>
      <c r="AC420">
        <v>285.38366139999999</v>
      </c>
      <c r="AD420">
        <v>244.80310549999999</v>
      </c>
      <c r="AE420">
        <v>224.5007592</v>
      </c>
      <c r="AF420">
        <v>145.9145097</v>
      </c>
      <c r="AG420">
        <v>417.27112119999998</v>
      </c>
      <c r="AH420">
        <v>159.68195650000001</v>
      </c>
      <c r="AI420">
        <v>494.39422519999999</v>
      </c>
      <c r="AJ420">
        <v>229.9454882</v>
      </c>
      <c r="AK420">
        <v>41.246390609999999</v>
      </c>
      <c r="AL420">
        <v>324.20053139999999</v>
      </c>
      <c r="AM420">
        <v>349.0219811</v>
      </c>
      <c r="AN420">
        <v>76.107299580000003</v>
      </c>
      <c r="AO420">
        <v>113.3410204</v>
      </c>
      <c r="AP420">
        <v>257.42028479999999</v>
      </c>
      <c r="AQ420">
        <v>196.39382019999999</v>
      </c>
      <c r="AR420">
        <v>208.5761177</v>
      </c>
      <c r="AT420" s="1"/>
      <c r="AU420" s="1">
        <v>44434</v>
      </c>
      <c r="AV420" s="2">
        <v>147.53999300000001</v>
      </c>
      <c r="AW420" s="2">
        <v>299.08999599999999</v>
      </c>
      <c r="AX420" s="2">
        <v>165.800003</v>
      </c>
      <c r="AY420" s="2">
        <v>141.440506</v>
      </c>
      <c r="AZ420" s="2">
        <v>285.26998900000001</v>
      </c>
      <c r="BA420" s="2">
        <v>233.720001</v>
      </c>
      <c r="BB420" s="2">
        <v>220.679993</v>
      </c>
      <c r="BC420" s="2">
        <v>142.12300099999999</v>
      </c>
      <c r="BD420" s="2">
        <v>416.85000600000001</v>
      </c>
      <c r="BE420" s="2">
        <v>161.75</v>
      </c>
      <c r="BF420" s="2">
        <v>485.73998999999998</v>
      </c>
      <c r="BG420" s="2">
        <v>230.520004</v>
      </c>
      <c r="BH420" s="2">
        <v>42.040000999999997</v>
      </c>
      <c r="BI420" s="2">
        <v>321.48001099999999</v>
      </c>
      <c r="BJ420" s="2">
        <v>352.85998499999999</v>
      </c>
      <c r="BK420" s="2">
        <v>76.569999999999993</v>
      </c>
      <c r="BL420" s="2">
        <v>120.400002</v>
      </c>
      <c r="BM420" s="2">
        <v>261.32000699999998</v>
      </c>
      <c r="BN420" s="2">
        <v>192.36000100000001</v>
      </c>
      <c r="BO420" s="2">
        <v>211.240005</v>
      </c>
    </row>
    <row r="421" spans="1:67" x14ac:dyDescent="0.35">
      <c r="A421" s="1">
        <v>44441</v>
      </c>
      <c r="B421" s="2">
        <v>153.874462093067</v>
      </c>
      <c r="C421" s="2">
        <v>302.10627866422999</v>
      </c>
      <c r="D421" s="2">
        <v>173.28328927486899</v>
      </c>
      <c r="E421" s="2">
        <v>143.53443531535001</v>
      </c>
      <c r="F421" s="2">
        <v>285.57201590586601</v>
      </c>
      <c r="G421" s="2">
        <v>244.10354679923799</v>
      </c>
      <c r="H421" s="2">
        <v>224.70891605845</v>
      </c>
      <c r="I421" s="2">
        <v>144.194872569995</v>
      </c>
      <c r="J421" s="2">
        <v>424.16587611217301</v>
      </c>
      <c r="K421" s="2">
        <v>160.90786725675201</v>
      </c>
      <c r="L421" s="2">
        <v>492.589348394171</v>
      </c>
      <c r="M421" s="2">
        <v>225.483590522631</v>
      </c>
      <c r="N421" s="2">
        <v>41.2038932547472</v>
      </c>
      <c r="O421" s="2">
        <v>328.17912795938201</v>
      </c>
      <c r="P421" s="2">
        <v>342.708128372788</v>
      </c>
      <c r="Q421" s="2">
        <v>76.999934946444995</v>
      </c>
      <c r="R421" s="2">
        <v>112.08685477166399</v>
      </c>
      <c r="S421" s="2">
        <v>260.06364071483</v>
      </c>
      <c r="T421" s="2">
        <v>197.844159084842</v>
      </c>
      <c r="U421" s="2">
        <v>212.35440213776101</v>
      </c>
      <c r="X421" s="3">
        <v>44441</v>
      </c>
      <c r="Y421">
        <v>153.49969830000001</v>
      </c>
      <c r="Z421">
        <v>301.12747400000001</v>
      </c>
      <c r="AA421">
        <v>173.2621777</v>
      </c>
      <c r="AB421">
        <v>143.3932921</v>
      </c>
      <c r="AC421">
        <v>285.11390699999998</v>
      </c>
      <c r="AD421">
        <v>244.24223330000001</v>
      </c>
      <c r="AE421">
        <v>223.93642070000001</v>
      </c>
      <c r="AF421">
        <v>144.24744799999999</v>
      </c>
      <c r="AG421">
        <v>422.31619360000002</v>
      </c>
      <c r="AH421">
        <v>160.50007769999999</v>
      </c>
      <c r="AI421">
        <v>491.96279759999999</v>
      </c>
      <c r="AJ421">
        <v>224.8309103</v>
      </c>
      <c r="AK421">
        <v>41.029905370000002</v>
      </c>
      <c r="AL421">
        <v>327.11422620000002</v>
      </c>
      <c r="AM421">
        <v>343.32625059999998</v>
      </c>
      <c r="AN421">
        <v>76.976944439999997</v>
      </c>
      <c r="AO421">
        <v>111.8928693</v>
      </c>
      <c r="AP421">
        <v>259.50422550000002</v>
      </c>
      <c r="AQ421">
        <v>197.9452393</v>
      </c>
      <c r="AR421">
        <v>211.0732548</v>
      </c>
      <c r="AT421" s="1"/>
      <c r="AU421" s="1">
        <v>44435</v>
      </c>
      <c r="AV421" s="2">
        <v>148.60000600000001</v>
      </c>
      <c r="AW421" s="2">
        <v>299.72000100000002</v>
      </c>
      <c r="AX421" s="2">
        <v>167.481506</v>
      </c>
      <c r="AY421" s="2">
        <v>144.003998</v>
      </c>
      <c r="AZ421" s="2">
        <v>286.60000600000001</v>
      </c>
      <c r="BA421" s="2">
        <v>237.30667099999999</v>
      </c>
      <c r="BB421" s="2">
        <v>226.36000100000001</v>
      </c>
      <c r="BC421" s="2">
        <v>144.55050700000001</v>
      </c>
      <c r="BD421" s="2">
        <v>418.76001000000002</v>
      </c>
      <c r="BE421" s="2">
        <v>163.050003</v>
      </c>
      <c r="BF421" s="2">
        <v>495.94000199999999</v>
      </c>
      <c r="BG421" s="2">
        <v>232.69000199999999</v>
      </c>
      <c r="BH421" s="2">
        <v>42.490001999999997</v>
      </c>
      <c r="BI421" s="2">
        <v>323.38000499999998</v>
      </c>
      <c r="BJ421" s="2">
        <v>355.73001099999999</v>
      </c>
      <c r="BK421" s="2">
        <v>76.300003000000004</v>
      </c>
      <c r="BL421" s="2">
        <v>119.58000199999999</v>
      </c>
      <c r="BM421" s="2">
        <v>259.75</v>
      </c>
      <c r="BN421" s="2">
        <v>193.300003</v>
      </c>
      <c r="BO421" s="2">
        <v>212.83000200000001</v>
      </c>
    </row>
    <row r="422" spans="1:67" x14ac:dyDescent="0.35">
      <c r="A422" s="1">
        <v>44442</v>
      </c>
      <c r="B422" s="2">
        <v>154.26612194974601</v>
      </c>
      <c r="C422" s="2">
        <v>302.04192288830097</v>
      </c>
      <c r="D422" s="2">
        <v>174.12011782883499</v>
      </c>
      <c r="E422" s="2">
        <v>143.64890321764099</v>
      </c>
      <c r="F422" s="2">
        <v>282.28437046059503</v>
      </c>
      <c r="G422" s="2">
        <v>245.23843377607301</v>
      </c>
      <c r="H422" s="2">
        <v>227.898685656032</v>
      </c>
      <c r="I422" s="2">
        <v>144.776958967497</v>
      </c>
      <c r="J422" s="2">
        <v>424.20117458552897</v>
      </c>
      <c r="K422" s="2">
        <v>159.70239125060701</v>
      </c>
      <c r="L422" s="2">
        <v>496.94284048345003</v>
      </c>
      <c r="M422" s="2">
        <v>225.38390085792699</v>
      </c>
      <c r="N422" s="2">
        <v>41.055657223973498</v>
      </c>
      <c r="O422" s="2">
        <v>330.54671773008499</v>
      </c>
      <c r="P422" s="2">
        <v>341.47430409405399</v>
      </c>
      <c r="Q422" s="2">
        <v>77.211939590541405</v>
      </c>
      <c r="R422" s="2">
        <v>111.59681166015299</v>
      </c>
      <c r="S422" s="2">
        <v>259.98672424355198</v>
      </c>
      <c r="T422" s="2">
        <v>197.32962523029801</v>
      </c>
      <c r="U422" s="2">
        <v>210.499963953887</v>
      </c>
      <c r="X422" s="3">
        <v>44442</v>
      </c>
      <c r="Y422">
        <v>154.2307534</v>
      </c>
      <c r="Z422">
        <v>301.08860170000003</v>
      </c>
      <c r="AA422">
        <v>173.80205810000001</v>
      </c>
      <c r="AB422">
        <v>143.77449920000001</v>
      </c>
      <c r="AC422">
        <v>282.22142589999999</v>
      </c>
      <c r="AD422">
        <v>244.4775659</v>
      </c>
      <c r="AE422">
        <v>227.7796348</v>
      </c>
      <c r="AF422">
        <v>144.7956987</v>
      </c>
      <c r="AG422">
        <v>423.04902600000003</v>
      </c>
      <c r="AH422">
        <v>159.56529459999999</v>
      </c>
      <c r="AI422">
        <v>496.7757775</v>
      </c>
      <c r="AJ422">
        <v>224.96879190000001</v>
      </c>
      <c r="AK422">
        <v>41.054691759999997</v>
      </c>
      <c r="AL422">
        <v>329.95424919999999</v>
      </c>
      <c r="AM422">
        <v>340.44405</v>
      </c>
      <c r="AN422">
        <v>77.274343220000006</v>
      </c>
      <c r="AO422">
        <v>111.49941010000001</v>
      </c>
      <c r="AP422">
        <v>259.45171090000002</v>
      </c>
      <c r="AQ422">
        <v>197.3382044</v>
      </c>
      <c r="AR422">
        <v>210.65070900000001</v>
      </c>
      <c r="AT422" s="1"/>
      <c r="AU422" s="1">
        <v>44438</v>
      </c>
      <c r="AV422" s="2">
        <v>153.11999499999999</v>
      </c>
      <c r="AW422" s="2">
        <v>303.58999599999999</v>
      </c>
      <c r="AX422" s="2">
        <v>171.078506</v>
      </c>
      <c r="AY422" s="2">
        <v>144.59049999999999</v>
      </c>
      <c r="AZ422" s="2">
        <v>285.66000400000001</v>
      </c>
      <c r="BA422" s="2">
        <v>243.636673</v>
      </c>
      <c r="BB422" s="2">
        <v>226.88000500000001</v>
      </c>
      <c r="BC422" s="2">
        <v>145.46949799999999</v>
      </c>
      <c r="BD422" s="2">
        <v>418.29998799999998</v>
      </c>
      <c r="BE422" s="2">
        <v>160.44000199999999</v>
      </c>
      <c r="BF422" s="2">
        <v>498.89001500000001</v>
      </c>
      <c r="BG422" s="2">
        <v>231.229996</v>
      </c>
      <c r="BH422" s="2">
        <v>41.66</v>
      </c>
      <c r="BI422" s="2">
        <v>327.10000600000001</v>
      </c>
      <c r="BJ422" s="2">
        <v>353.04998799999998</v>
      </c>
      <c r="BK422" s="2">
        <v>76.5</v>
      </c>
      <c r="BL422" s="2">
        <v>120.57</v>
      </c>
      <c r="BM422" s="2">
        <v>262.30999800000001</v>
      </c>
      <c r="BN422" s="2">
        <v>194.009995</v>
      </c>
      <c r="BO422" s="2">
        <v>211.449997</v>
      </c>
    </row>
    <row r="423" spans="1:67" x14ac:dyDescent="0.35">
      <c r="A423" s="1">
        <v>44446</v>
      </c>
      <c r="B423" s="2">
        <v>156.784501759797</v>
      </c>
      <c r="C423" s="2">
        <v>301.12007309363298</v>
      </c>
      <c r="D423" s="2">
        <v>175.72360367734299</v>
      </c>
      <c r="E423" s="2">
        <v>144.65265351928099</v>
      </c>
      <c r="F423" s="2">
        <v>279.85183191568899</v>
      </c>
      <c r="G423" s="2">
        <v>251.26816363602001</v>
      </c>
      <c r="H423" s="2">
        <v>227.59630446096801</v>
      </c>
      <c r="I423" s="2">
        <v>145.93889899173001</v>
      </c>
      <c r="J423" s="2">
        <v>421.34525845770798</v>
      </c>
      <c r="K423" s="2">
        <v>159.54594172661899</v>
      </c>
      <c r="L423" s="2">
        <v>497.67547301606101</v>
      </c>
      <c r="M423" s="2">
        <v>226.66087856307399</v>
      </c>
      <c r="N423" s="2">
        <v>41.462872043717297</v>
      </c>
      <c r="O423" s="2">
        <v>329.93928184553403</v>
      </c>
      <c r="P423" s="2">
        <v>345.38412674294398</v>
      </c>
      <c r="Q423" s="2">
        <v>76.068173382254997</v>
      </c>
      <c r="R423" s="2">
        <v>109.270820935251</v>
      </c>
      <c r="S423" s="2">
        <v>255.27814390592101</v>
      </c>
      <c r="T423" s="2">
        <v>195.733110769288</v>
      </c>
      <c r="U423" s="2">
        <v>208.52096310486399</v>
      </c>
      <c r="X423" s="3">
        <v>44446</v>
      </c>
      <c r="Y423">
        <v>156.38662729999999</v>
      </c>
      <c r="Z423">
        <v>300.21805239999998</v>
      </c>
      <c r="AA423">
        <v>175.2900152</v>
      </c>
      <c r="AB423">
        <v>144.2890902</v>
      </c>
      <c r="AC423">
        <v>279.22069640000001</v>
      </c>
      <c r="AD423">
        <v>248.0465791</v>
      </c>
      <c r="AE423">
        <v>226.66432349999999</v>
      </c>
      <c r="AF423">
        <v>145.49630540000001</v>
      </c>
      <c r="AG423">
        <v>421.50806999999998</v>
      </c>
      <c r="AH423">
        <v>159.1821056</v>
      </c>
      <c r="AI423">
        <v>496.61654950000002</v>
      </c>
      <c r="AJ423">
        <v>226.045074</v>
      </c>
      <c r="AK423">
        <v>41.29302869</v>
      </c>
      <c r="AL423">
        <v>329.19642299999998</v>
      </c>
      <c r="AM423">
        <v>344.05370360000001</v>
      </c>
      <c r="AN423">
        <v>76.209876539999996</v>
      </c>
      <c r="AO423">
        <v>109.01126429999999</v>
      </c>
      <c r="AP423">
        <v>255.29637500000001</v>
      </c>
      <c r="AQ423">
        <v>195.7009659</v>
      </c>
      <c r="AR423">
        <v>208.6824201</v>
      </c>
      <c r="AT423" s="1"/>
      <c r="AU423" s="1">
        <v>44439</v>
      </c>
      <c r="AV423" s="2">
        <v>151.83000200000001</v>
      </c>
      <c r="AW423" s="2">
        <v>301.88000499999998</v>
      </c>
      <c r="AX423" s="2">
        <v>173.53950499999999</v>
      </c>
      <c r="AY423" s="2">
        <v>144.697495</v>
      </c>
      <c r="AZ423" s="2">
        <v>285.76998900000001</v>
      </c>
      <c r="BA423" s="2">
        <v>245.240005</v>
      </c>
      <c r="BB423" s="2">
        <v>223.85000600000001</v>
      </c>
      <c r="BC423" s="2">
        <v>145.462006</v>
      </c>
      <c r="BD423" s="2">
        <v>416.26998900000001</v>
      </c>
      <c r="BE423" s="2">
        <v>159.949997</v>
      </c>
      <c r="BF423" s="2">
        <v>497.209991</v>
      </c>
      <c r="BG423" s="2">
        <v>229.10000600000001</v>
      </c>
      <c r="BH423" s="2">
        <v>41.75</v>
      </c>
      <c r="BI423" s="2">
        <v>326.17999300000002</v>
      </c>
      <c r="BJ423" s="2">
        <v>346.23001099999999</v>
      </c>
      <c r="BK423" s="2">
        <v>76.290001000000004</v>
      </c>
      <c r="BL423" s="2">
        <v>120.779999</v>
      </c>
      <c r="BM423" s="2">
        <v>258.290009</v>
      </c>
      <c r="BN423" s="2">
        <v>195.63000500000001</v>
      </c>
      <c r="BO423" s="2">
        <v>210.86999499999999</v>
      </c>
    </row>
    <row r="424" spans="1:67" x14ac:dyDescent="0.35">
      <c r="A424" s="1">
        <v>44447</v>
      </c>
      <c r="B424" s="2">
        <v>155.709701478677</v>
      </c>
      <c r="C424" s="2">
        <v>301.260150950835</v>
      </c>
      <c r="D424" s="2">
        <v>176.53221937084999</v>
      </c>
      <c r="E424" s="2">
        <v>143.74997472133799</v>
      </c>
      <c r="F424" s="2">
        <v>279.383808938492</v>
      </c>
      <c r="G424" s="2">
        <v>251.94243515593999</v>
      </c>
      <c r="H424" s="2">
        <v>224.38774053115699</v>
      </c>
      <c r="I424" s="2">
        <v>144.93232011334001</v>
      </c>
      <c r="J424" s="2">
        <v>416.330168593834</v>
      </c>
      <c r="K424" s="2">
        <v>158.565463810361</v>
      </c>
      <c r="L424" s="2">
        <v>494.66453746928801</v>
      </c>
      <c r="M424" s="2">
        <v>229.138783719868</v>
      </c>
      <c r="N424" s="2">
        <v>40.790098086975497</v>
      </c>
      <c r="O424" s="2">
        <v>331.222433177413</v>
      </c>
      <c r="P424" s="2">
        <v>351.19648774271599</v>
      </c>
      <c r="Q424" s="2">
        <v>75.513304358922497</v>
      </c>
      <c r="R424" s="2">
        <v>110.439872601478</v>
      </c>
      <c r="S424" s="2">
        <v>255.33516805515799</v>
      </c>
      <c r="T424" s="2">
        <v>194.70695809920599</v>
      </c>
      <c r="U424" s="2">
        <v>206.00267580372699</v>
      </c>
      <c r="X424" s="3">
        <v>44447</v>
      </c>
      <c r="Y424">
        <v>155.5559633</v>
      </c>
      <c r="Z424">
        <v>300.1740661</v>
      </c>
      <c r="AA424">
        <v>176.16733880000001</v>
      </c>
      <c r="AB424">
        <v>143.67757359999999</v>
      </c>
      <c r="AC424">
        <v>279.51334129999998</v>
      </c>
      <c r="AD424">
        <v>251.26061060000001</v>
      </c>
      <c r="AE424">
        <v>223.57148309999999</v>
      </c>
      <c r="AF424">
        <v>144.8904474</v>
      </c>
      <c r="AG424">
        <v>415.91887450000002</v>
      </c>
      <c r="AH424">
        <v>158.51114390000001</v>
      </c>
      <c r="AI424">
        <v>494.7569838</v>
      </c>
      <c r="AJ424">
        <v>228.39218690000001</v>
      </c>
      <c r="AK424">
        <v>40.836168649999998</v>
      </c>
      <c r="AL424">
        <v>331.1859905</v>
      </c>
      <c r="AM424">
        <v>349.7127989</v>
      </c>
      <c r="AN424">
        <v>75.419862199999997</v>
      </c>
      <c r="AO424">
        <v>110.127394</v>
      </c>
      <c r="AP424">
        <v>254.76961470000001</v>
      </c>
      <c r="AQ424">
        <v>194.57889170000001</v>
      </c>
      <c r="AR424">
        <v>207.0589386</v>
      </c>
      <c r="AT424" s="1"/>
      <c r="AU424" s="1">
        <v>44440</v>
      </c>
      <c r="AV424" s="2">
        <v>152.509995</v>
      </c>
      <c r="AW424" s="2">
        <v>301.82998700000002</v>
      </c>
      <c r="AX424" s="2">
        <v>173.949997</v>
      </c>
      <c r="AY424" s="2">
        <v>145.21549999999999</v>
      </c>
      <c r="AZ424" s="2">
        <v>285.26001000000002</v>
      </c>
      <c r="BA424" s="2">
        <v>244.69667100000001</v>
      </c>
      <c r="BB424" s="2">
        <v>224.41000399999999</v>
      </c>
      <c r="BC424" s="2">
        <v>145.841995</v>
      </c>
      <c r="BD424" s="2">
        <v>417.35000600000001</v>
      </c>
      <c r="BE424" s="2">
        <v>159.720001</v>
      </c>
      <c r="BF424" s="2">
        <v>493.16000400000001</v>
      </c>
      <c r="BG424" s="2">
        <v>230.11999499999999</v>
      </c>
      <c r="BH424" s="2">
        <v>41.189999</v>
      </c>
      <c r="BI424" s="2">
        <v>323.64001500000001</v>
      </c>
      <c r="BJ424" s="2">
        <v>349.57000699999998</v>
      </c>
      <c r="BK424" s="2">
        <v>76.180000000000007</v>
      </c>
      <c r="BL424" s="2">
        <v>112.269997</v>
      </c>
      <c r="BM424" s="2">
        <v>257.39999399999999</v>
      </c>
      <c r="BN424" s="2">
        <v>196.39999399999999</v>
      </c>
      <c r="BO424" s="2">
        <v>207.96000699999999</v>
      </c>
    </row>
    <row r="425" spans="1:67" x14ac:dyDescent="0.35">
      <c r="A425" s="1">
        <v>44448</v>
      </c>
      <c r="B425" s="2">
        <v>154.05843715955001</v>
      </c>
      <c r="C425" s="2">
        <v>298.245334074482</v>
      </c>
      <c r="D425" s="2">
        <v>174.46099733384699</v>
      </c>
      <c r="E425" s="2">
        <v>143.7447027151</v>
      </c>
      <c r="F425" s="2">
        <v>279.29791776657601</v>
      </c>
      <c r="G425" s="2">
        <v>251.82347434165601</v>
      </c>
      <c r="H425" s="2">
        <v>221.728516275174</v>
      </c>
      <c r="I425" s="2">
        <v>145.180161445637</v>
      </c>
      <c r="J425" s="2">
        <v>414.73740032400502</v>
      </c>
      <c r="K425" s="2">
        <v>159.525228535975</v>
      </c>
      <c r="L425" s="2">
        <v>493.789471704243</v>
      </c>
      <c r="M425" s="2">
        <v>228.09829236207599</v>
      </c>
      <c r="N425" s="2">
        <v>40.9621787004005</v>
      </c>
      <c r="O425" s="2">
        <v>332.86054118217601</v>
      </c>
      <c r="P425" s="2">
        <v>351.68693937955101</v>
      </c>
      <c r="Q425" s="2">
        <v>74.050670119997605</v>
      </c>
      <c r="R425" s="2">
        <v>107.69251890913399</v>
      </c>
      <c r="S425" s="2">
        <v>241.105475949441</v>
      </c>
      <c r="T425" s="2">
        <v>189.63318948924001</v>
      </c>
      <c r="U425" s="2">
        <v>205.482389382517</v>
      </c>
      <c r="X425" s="3">
        <v>44448</v>
      </c>
      <c r="Y425">
        <v>154.3730175</v>
      </c>
      <c r="Z425">
        <v>297.24625939999999</v>
      </c>
      <c r="AA425">
        <v>174.5927159</v>
      </c>
      <c r="AB425">
        <v>143.45329649999999</v>
      </c>
      <c r="AC425">
        <v>278.78420620000003</v>
      </c>
      <c r="AD425">
        <v>251.587514</v>
      </c>
      <c r="AE425">
        <v>221.79961370000001</v>
      </c>
      <c r="AF425">
        <v>144.92426230000001</v>
      </c>
      <c r="AG425">
        <v>414.73640330000001</v>
      </c>
      <c r="AH425">
        <v>159.23183539999999</v>
      </c>
      <c r="AI425">
        <v>493.52767039999998</v>
      </c>
      <c r="AJ425">
        <v>227.52211629999999</v>
      </c>
      <c r="AK425">
        <v>40.922061909999996</v>
      </c>
      <c r="AL425">
        <v>331.9722385</v>
      </c>
      <c r="AM425">
        <v>351.40491680000002</v>
      </c>
      <c r="AN425">
        <v>74.101585709999995</v>
      </c>
      <c r="AO425">
        <v>107.309714</v>
      </c>
      <c r="AP425">
        <v>247.26700650000001</v>
      </c>
      <c r="AQ425">
        <v>189.54905780000001</v>
      </c>
      <c r="AR425">
        <v>205.69157709999999</v>
      </c>
      <c r="AT425" s="1"/>
      <c r="AU425" s="1">
        <v>44441</v>
      </c>
      <c r="AV425" s="2">
        <v>153.64999399999999</v>
      </c>
      <c r="AW425" s="2">
        <v>301.14999399999999</v>
      </c>
      <c r="AX425" s="2">
        <v>173.15600599999999</v>
      </c>
      <c r="AY425" s="2">
        <v>143.287003</v>
      </c>
      <c r="AZ425" s="2">
        <v>285.04998799999998</v>
      </c>
      <c r="BA425" s="2">
        <v>244.13000500000001</v>
      </c>
      <c r="BB425" s="2">
        <v>223.96000699999999</v>
      </c>
      <c r="BC425" s="2">
        <v>144.21899400000001</v>
      </c>
      <c r="BD425" s="2">
        <v>423.709991</v>
      </c>
      <c r="BE425" s="2">
        <v>160.46000699999999</v>
      </c>
      <c r="BF425" s="2">
        <v>491.89999399999999</v>
      </c>
      <c r="BG425" s="2">
        <v>224.179993</v>
      </c>
      <c r="BH425" s="2">
        <v>41.02</v>
      </c>
      <c r="BI425" s="2">
        <v>327.73998999999998</v>
      </c>
      <c r="BJ425" s="2">
        <v>341.27999899999998</v>
      </c>
      <c r="BK425" s="2">
        <v>77.120002999999997</v>
      </c>
      <c r="BL425" s="2">
        <v>112.019997</v>
      </c>
      <c r="BM425" s="2">
        <v>259.57000699999998</v>
      </c>
      <c r="BN425" s="2">
        <v>198.19000199999999</v>
      </c>
      <c r="BO425" s="2">
        <v>211.779999</v>
      </c>
    </row>
    <row r="426" spans="1:67" x14ac:dyDescent="0.35">
      <c r="A426" s="1">
        <v>44449</v>
      </c>
      <c r="B426" s="2">
        <v>149.665068059812</v>
      </c>
      <c r="C426" s="2">
        <v>296.833427722529</v>
      </c>
      <c r="D426" s="2">
        <v>173.72526033822299</v>
      </c>
      <c r="E426" s="2">
        <v>141.142701743522</v>
      </c>
      <c r="F426" s="2">
        <v>278.122875840647</v>
      </c>
      <c r="G426" s="2">
        <v>245.818009529075</v>
      </c>
      <c r="H426" s="2">
        <v>225.41462700908099</v>
      </c>
      <c r="I426" s="2">
        <v>142.31793379744599</v>
      </c>
      <c r="J426" s="2">
        <v>405.25884869655198</v>
      </c>
      <c r="K426" s="2">
        <v>157.651515905754</v>
      </c>
      <c r="L426" s="2">
        <v>498.162033185143</v>
      </c>
      <c r="M426" s="2">
        <v>225.55345111996601</v>
      </c>
      <c r="N426" s="2">
        <v>40.271633900090201</v>
      </c>
      <c r="O426" s="2">
        <v>332.00486761996598</v>
      </c>
      <c r="P426" s="2">
        <v>348.09188422751498</v>
      </c>
      <c r="Q426" s="2">
        <v>73.537800345869101</v>
      </c>
      <c r="R426" s="2">
        <v>106.825043789338</v>
      </c>
      <c r="S426" s="2">
        <v>239.77009610306999</v>
      </c>
      <c r="T426" s="2">
        <v>193.14221734049599</v>
      </c>
      <c r="U426" s="2">
        <v>205.20896797977699</v>
      </c>
      <c r="X426" s="3">
        <v>44449</v>
      </c>
      <c r="Y426">
        <v>150.8741162</v>
      </c>
      <c r="Z426">
        <v>295.73262990000001</v>
      </c>
      <c r="AA426">
        <v>173.55765059999999</v>
      </c>
      <c r="AB426">
        <v>141.22578669999999</v>
      </c>
      <c r="AC426">
        <v>277.82777270000003</v>
      </c>
      <c r="AD426">
        <v>249.2173616</v>
      </c>
      <c r="AE426">
        <v>224.4397324</v>
      </c>
      <c r="AF426">
        <v>142.37521530000001</v>
      </c>
      <c r="AG426">
        <v>404.68668480000002</v>
      </c>
      <c r="AH426">
        <v>157.58316099999999</v>
      </c>
      <c r="AI426">
        <v>497.56077720000002</v>
      </c>
      <c r="AJ426">
        <v>224.97463210000001</v>
      </c>
      <c r="AK426">
        <v>40.321023459999999</v>
      </c>
      <c r="AL426">
        <v>332.15247900000003</v>
      </c>
      <c r="AM426">
        <v>348.18123680000002</v>
      </c>
      <c r="AN426">
        <v>73.494350600000004</v>
      </c>
      <c r="AO426">
        <v>106.583274</v>
      </c>
      <c r="AP426">
        <v>239.4222809</v>
      </c>
      <c r="AQ426">
        <v>192.74831750000001</v>
      </c>
      <c r="AR426">
        <v>205.1406302</v>
      </c>
      <c r="AT426" s="1"/>
      <c r="AU426" s="1">
        <v>44442</v>
      </c>
      <c r="AV426" s="2">
        <v>154.300003</v>
      </c>
      <c r="AW426" s="2">
        <v>301.14001500000001</v>
      </c>
      <c r="AX426" s="2">
        <v>173.90249600000001</v>
      </c>
      <c r="AY426" s="2">
        <v>143.73950199999999</v>
      </c>
      <c r="AZ426" s="2">
        <v>281.89001500000001</v>
      </c>
      <c r="BA426" s="2">
        <v>244.52333100000001</v>
      </c>
      <c r="BB426" s="2">
        <v>228.429993</v>
      </c>
      <c r="BC426" s="2">
        <v>144.77499399999999</v>
      </c>
      <c r="BD426" s="2">
        <v>422.85998499999999</v>
      </c>
      <c r="BE426" s="2">
        <v>159.490005</v>
      </c>
      <c r="BF426" s="2">
        <v>497.67999300000002</v>
      </c>
      <c r="BG426" s="2">
        <v>225.11000100000001</v>
      </c>
      <c r="BH426" s="2">
        <v>41.049999</v>
      </c>
      <c r="BI426" s="2">
        <v>330.33999599999999</v>
      </c>
      <c r="BJ426" s="2">
        <v>340.23001099999999</v>
      </c>
      <c r="BK426" s="2">
        <v>77.260002</v>
      </c>
      <c r="BL426" s="2">
        <v>111.620003</v>
      </c>
      <c r="BM426" s="2">
        <v>259.52999899999998</v>
      </c>
      <c r="BN426" s="2">
        <v>197.33999600000001</v>
      </c>
      <c r="BO426" s="2">
        <v>210.36999499999999</v>
      </c>
    </row>
    <row r="427" spans="1:67" x14ac:dyDescent="0.35">
      <c r="A427" s="1">
        <v>44452</v>
      </c>
      <c r="B427" s="2">
        <v>149.643417779217</v>
      </c>
      <c r="C427" s="2">
        <v>297.59423903151202</v>
      </c>
      <c r="D427" s="2">
        <v>173.17623308804099</v>
      </c>
      <c r="E427" s="2">
        <v>142.37993993635999</v>
      </c>
      <c r="F427" s="2">
        <v>279.96802941341298</v>
      </c>
      <c r="G427" s="2">
        <v>248.02344325471401</v>
      </c>
      <c r="H427" s="2">
        <v>221.49558371874801</v>
      </c>
      <c r="I427" s="2">
        <v>143.523737054804</v>
      </c>
      <c r="J427" s="2">
        <v>414.232229860541</v>
      </c>
      <c r="K427" s="2">
        <v>159.95198864715601</v>
      </c>
      <c r="L427" s="2">
        <v>499.12783233553398</v>
      </c>
      <c r="M427" s="2">
        <v>225.048063080834</v>
      </c>
      <c r="N427" s="2">
        <v>40.954117297799499</v>
      </c>
      <c r="O427" s="2">
        <v>335.76309441578599</v>
      </c>
      <c r="P427" s="2">
        <v>348.45558424174499</v>
      </c>
      <c r="Q427" s="2">
        <v>73.175080505697807</v>
      </c>
      <c r="R427" s="2">
        <v>107.66933195886099</v>
      </c>
      <c r="S427" s="2">
        <v>238.69838905195499</v>
      </c>
      <c r="T427" s="2">
        <v>194.764691939447</v>
      </c>
      <c r="U427" s="2">
        <v>206.756985061221</v>
      </c>
      <c r="X427" s="3">
        <v>44452</v>
      </c>
      <c r="Y427">
        <v>149.49908540000001</v>
      </c>
      <c r="Z427">
        <v>296.96752550000002</v>
      </c>
      <c r="AA427">
        <v>172.93015980000001</v>
      </c>
      <c r="AB427">
        <v>142.18747730000001</v>
      </c>
      <c r="AC427">
        <v>279.58432690000001</v>
      </c>
      <c r="AD427">
        <v>247.20737629999999</v>
      </c>
      <c r="AE427">
        <v>221.70589480000001</v>
      </c>
      <c r="AF427">
        <v>143.40426429999999</v>
      </c>
      <c r="AG427">
        <v>412.13450599999999</v>
      </c>
      <c r="AH427">
        <v>159.71127670000001</v>
      </c>
      <c r="AI427">
        <v>499.19484399999999</v>
      </c>
      <c r="AJ427">
        <v>224.5084086</v>
      </c>
      <c r="AK427">
        <v>40.838073430000001</v>
      </c>
      <c r="AL427">
        <v>334.92487419999998</v>
      </c>
      <c r="AM427">
        <v>347.80529139999999</v>
      </c>
      <c r="AN427">
        <v>73.19119646</v>
      </c>
      <c r="AO427">
        <v>107.4057152</v>
      </c>
      <c r="AP427">
        <v>238.11750610000001</v>
      </c>
      <c r="AQ427">
        <v>194.27942580000001</v>
      </c>
      <c r="AR427">
        <v>206.10878679999999</v>
      </c>
      <c r="AT427" s="1"/>
      <c r="AU427" s="1">
        <v>44446</v>
      </c>
      <c r="AV427" s="2">
        <v>156.69000199999999</v>
      </c>
      <c r="AW427" s="2">
        <v>300.17999300000002</v>
      </c>
      <c r="AX427" s="2">
        <v>175.464493</v>
      </c>
      <c r="AY427" s="2">
        <v>144.28050200000001</v>
      </c>
      <c r="AZ427" s="2">
        <v>278.89999399999999</v>
      </c>
      <c r="BA427" s="2">
        <v>250.97332800000001</v>
      </c>
      <c r="BB427" s="2">
        <v>226.61999499999999</v>
      </c>
      <c r="BC427" s="2">
        <v>145.51899700000001</v>
      </c>
      <c r="BD427" s="2">
        <v>421.23998999999998</v>
      </c>
      <c r="BE427" s="2">
        <v>159.21000699999999</v>
      </c>
      <c r="BF427" s="2">
        <v>496.58999599999999</v>
      </c>
      <c r="BG427" s="2">
        <v>226.270004</v>
      </c>
      <c r="BH427" s="2">
        <v>41.32</v>
      </c>
      <c r="BI427" s="2">
        <v>328.95001200000002</v>
      </c>
      <c r="BJ427" s="2">
        <v>344.709991</v>
      </c>
      <c r="BK427" s="2">
        <v>75.980002999999996</v>
      </c>
      <c r="BL427" s="2">
        <v>109.029999</v>
      </c>
      <c r="BM427" s="2">
        <v>254.800003</v>
      </c>
      <c r="BN427" s="2">
        <v>195.55999800000001</v>
      </c>
      <c r="BO427" s="2">
        <v>208.229996</v>
      </c>
    </row>
    <row r="428" spans="1:67" x14ac:dyDescent="0.35">
      <c r="A428" s="1">
        <v>44453</v>
      </c>
      <c r="B428" s="2">
        <v>148.14098180779001</v>
      </c>
      <c r="C428" s="2">
        <v>300.62179536407399</v>
      </c>
      <c r="D428" s="2">
        <v>172.84671709048499</v>
      </c>
      <c r="E428" s="2">
        <v>142.94045642199001</v>
      </c>
      <c r="F428" s="2">
        <v>277.75755342082698</v>
      </c>
      <c r="G428" s="2">
        <v>248.43660663705401</v>
      </c>
      <c r="H428" s="2">
        <v>223.65983662485201</v>
      </c>
      <c r="I428" s="2">
        <v>143.814216364609</v>
      </c>
      <c r="J428" s="2">
        <v>414.58128514552601</v>
      </c>
      <c r="K428" s="2">
        <v>157.41223201071199</v>
      </c>
      <c r="L428" s="2">
        <v>502.26636409083699</v>
      </c>
      <c r="M428" s="2">
        <v>223.67703761522301</v>
      </c>
      <c r="N428" s="2">
        <v>39.939315085360803</v>
      </c>
      <c r="O428" s="2">
        <v>334.05836668522699</v>
      </c>
      <c r="P428" s="2">
        <v>346.591196082279</v>
      </c>
      <c r="Q428" s="2">
        <v>72.196081806501496</v>
      </c>
      <c r="R428" s="2">
        <v>106.89704095496</v>
      </c>
      <c r="S428" s="2">
        <v>234.46336438239001</v>
      </c>
      <c r="T428" s="2">
        <v>191.52797287464901</v>
      </c>
      <c r="U428" s="2">
        <v>202.28833039149299</v>
      </c>
      <c r="X428" s="3">
        <v>44453</v>
      </c>
      <c r="Y428">
        <v>148.52594740000001</v>
      </c>
      <c r="Z428">
        <v>299.58601190000002</v>
      </c>
      <c r="AA428">
        <v>172.5175868</v>
      </c>
      <c r="AB428">
        <v>142.57857659999999</v>
      </c>
      <c r="AC428">
        <v>277.50485099999997</v>
      </c>
      <c r="AD428">
        <v>248.10562830000001</v>
      </c>
      <c r="AE428">
        <v>222.46106879999999</v>
      </c>
      <c r="AF428">
        <v>143.37466190000001</v>
      </c>
      <c r="AG428">
        <v>412.89466909999999</v>
      </c>
      <c r="AH428">
        <v>157.350268</v>
      </c>
      <c r="AI428">
        <v>501.82972180000002</v>
      </c>
      <c r="AJ428">
        <v>223.06211039999999</v>
      </c>
      <c r="AK428">
        <v>39.899766589999999</v>
      </c>
      <c r="AL428">
        <v>333.62618350000002</v>
      </c>
      <c r="AM428">
        <v>346.23251549999998</v>
      </c>
      <c r="AN428">
        <v>72.296986349999997</v>
      </c>
      <c r="AO428">
        <v>106.3898374</v>
      </c>
      <c r="AP428">
        <v>233.6162947</v>
      </c>
      <c r="AQ428">
        <v>191.2904159</v>
      </c>
      <c r="AR428">
        <v>203.13375919999999</v>
      </c>
      <c r="AT428" s="1"/>
      <c r="AU428" s="1">
        <v>44447</v>
      </c>
      <c r="AV428" s="2">
        <v>155.11000100000001</v>
      </c>
      <c r="AW428" s="2">
        <v>300.209991</v>
      </c>
      <c r="AX428" s="2">
        <v>176.27499399999999</v>
      </c>
      <c r="AY428" s="2">
        <v>143.69099399999999</v>
      </c>
      <c r="AZ428" s="2">
        <v>279.33999599999999</v>
      </c>
      <c r="BA428" s="2">
        <v>251.28999300000001</v>
      </c>
      <c r="BB428" s="2">
        <v>223.38999899999999</v>
      </c>
      <c r="BC428" s="2">
        <v>144.883499</v>
      </c>
      <c r="BD428" s="2">
        <v>415.39001500000001</v>
      </c>
      <c r="BE428" s="2">
        <v>158.5</v>
      </c>
      <c r="BF428" s="2">
        <v>494.38000499999998</v>
      </c>
      <c r="BG428" s="2">
        <v>229.08999600000001</v>
      </c>
      <c r="BH428" s="2">
        <v>40.779998999999997</v>
      </c>
      <c r="BI428" s="2">
        <v>331.57998700000002</v>
      </c>
      <c r="BJ428" s="2">
        <v>351.040009</v>
      </c>
      <c r="BK428" s="2">
        <v>75.360000999999997</v>
      </c>
      <c r="BL428" s="2">
        <v>110.360001</v>
      </c>
      <c r="BM428" s="2">
        <v>254.83999600000001</v>
      </c>
      <c r="BN428" s="2">
        <v>194.570007</v>
      </c>
      <c r="BO428" s="2">
        <v>206.770004</v>
      </c>
    </row>
    <row r="429" spans="1:67" x14ac:dyDescent="0.35">
      <c r="A429" s="1">
        <v>44454</v>
      </c>
      <c r="B429" s="2">
        <v>149.341047467647</v>
      </c>
      <c r="C429" s="2">
        <v>305.12719881967001</v>
      </c>
      <c r="D429" s="2">
        <v>174.06324045950899</v>
      </c>
      <c r="E429" s="2">
        <v>144.52877694833299</v>
      </c>
      <c r="F429" s="2">
        <v>278.04046442708</v>
      </c>
      <c r="G429" s="2">
        <v>252.397388900637</v>
      </c>
      <c r="H429" s="2">
        <v>223.52622270533001</v>
      </c>
      <c r="I429" s="2">
        <v>145.38086741773799</v>
      </c>
      <c r="J429" s="2">
        <v>418.35225925204998</v>
      </c>
      <c r="K429" s="2">
        <v>158.49981482868199</v>
      </c>
      <c r="L429" s="2">
        <v>509.03050531674597</v>
      </c>
      <c r="M429" s="2">
        <v>224.12465300397901</v>
      </c>
      <c r="N429" s="2">
        <v>40.210507119906097</v>
      </c>
      <c r="O429" s="2">
        <v>333.22220997071798</v>
      </c>
      <c r="P429" s="2">
        <v>345.56590447502799</v>
      </c>
      <c r="Q429" s="2">
        <v>72.600483893936101</v>
      </c>
      <c r="R429" s="2">
        <v>107.900992811504</v>
      </c>
      <c r="S429" s="2">
        <v>233.32709725134501</v>
      </c>
      <c r="T429" s="2">
        <v>192.66912037692401</v>
      </c>
      <c r="U429" s="2">
        <v>205.690567172702</v>
      </c>
      <c r="X429" s="3">
        <v>44454</v>
      </c>
      <c r="Y429">
        <v>148.91370950000001</v>
      </c>
      <c r="Z429">
        <v>304.24992600000002</v>
      </c>
      <c r="AA429">
        <v>173.64791640000001</v>
      </c>
      <c r="AB429">
        <v>144.25846859999999</v>
      </c>
      <c r="AC429">
        <v>278.25769630000002</v>
      </c>
      <c r="AD429">
        <v>251.00415190000001</v>
      </c>
      <c r="AE429">
        <v>223.433109</v>
      </c>
      <c r="AF429">
        <v>145.15998060000001</v>
      </c>
      <c r="AG429">
        <v>416.41804539999998</v>
      </c>
      <c r="AH429">
        <v>158.1341085</v>
      </c>
      <c r="AI429">
        <v>508.39478910000003</v>
      </c>
      <c r="AJ429">
        <v>223.72012559999999</v>
      </c>
      <c r="AK429">
        <v>40.110099759999997</v>
      </c>
      <c r="AL429">
        <v>333.57136800000001</v>
      </c>
      <c r="AM429">
        <v>344.96403900000001</v>
      </c>
      <c r="AN429">
        <v>72.699988930000004</v>
      </c>
      <c r="AO429">
        <v>107.5415555</v>
      </c>
      <c r="AP429">
        <v>233.71475079999999</v>
      </c>
      <c r="AQ429">
        <v>193.03601900000001</v>
      </c>
      <c r="AR429">
        <v>205.10031119999999</v>
      </c>
      <c r="AT429" s="1"/>
      <c r="AU429" s="1">
        <v>44448</v>
      </c>
      <c r="AV429" s="2">
        <v>154.070007</v>
      </c>
      <c r="AW429" s="2">
        <v>297.25</v>
      </c>
      <c r="AX429" s="2">
        <v>174.20799299999999</v>
      </c>
      <c r="AY429" s="2">
        <v>143.541</v>
      </c>
      <c r="AZ429" s="2">
        <v>278.60998499999999</v>
      </c>
      <c r="BA429" s="2">
        <v>251.61999499999999</v>
      </c>
      <c r="BB429" s="2">
        <v>221.770004</v>
      </c>
      <c r="BC429" s="2">
        <v>144.913498</v>
      </c>
      <c r="BD429" s="2">
        <v>414.54998799999998</v>
      </c>
      <c r="BE429" s="2">
        <v>159.19000199999999</v>
      </c>
      <c r="BF429" s="2">
        <v>493.48998999999998</v>
      </c>
      <c r="BG429" s="2">
        <v>227.490005</v>
      </c>
      <c r="BH429" s="2">
        <v>40.93</v>
      </c>
      <c r="BI429" s="2">
        <v>331.76998900000001</v>
      </c>
      <c r="BJ429" s="2">
        <v>351.41000400000001</v>
      </c>
      <c r="BK429" s="2">
        <v>73.819999999999993</v>
      </c>
      <c r="BL429" s="2">
        <v>107.269997</v>
      </c>
      <c r="BM429" s="2">
        <v>240</v>
      </c>
      <c r="BN429" s="2">
        <v>189.009995</v>
      </c>
      <c r="BO429" s="2">
        <v>205.41999799999999</v>
      </c>
    </row>
    <row r="430" spans="1:67" x14ac:dyDescent="0.35">
      <c r="A430" s="1">
        <v>44455</v>
      </c>
      <c r="B430" s="2">
        <v>149.00181967696599</v>
      </c>
      <c r="C430" s="2">
        <v>305.78402915853599</v>
      </c>
      <c r="D430" s="2">
        <v>174.63942979158199</v>
      </c>
      <c r="E430" s="2">
        <v>143.96851469060201</v>
      </c>
      <c r="F430" s="2">
        <v>278.15265759115601</v>
      </c>
      <c r="G430" s="2">
        <v>252.58163904854999</v>
      </c>
      <c r="H430" s="2">
        <v>223.19364038249401</v>
      </c>
      <c r="I430" s="2">
        <v>144.61461859008301</v>
      </c>
      <c r="J430" s="2">
        <v>417.15398455028497</v>
      </c>
      <c r="K430" s="2">
        <v>157.898547707494</v>
      </c>
      <c r="L430" s="2">
        <v>508.47109074941199</v>
      </c>
      <c r="M430" s="2">
        <v>224.68602626577999</v>
      </c>
      <c r="N430" s="2">
        <v>40.329325597762796</v>
      </c>
      <c r="O430" s="2">
        <v>337.06068864892598</v>
      </c>
      <c r="P430" s="2">
        <v>346.93394873457902</v>
      </c>
      <c r="Q430" s="2">
        <v>72.163182860390904</v>
      </c>
      <c r="R430" s="2">
        <v>108.28039743967599</v>
      </c>
      <c r="S430" s="2">
        <v>232.65524671686799</v>
      </c>
      <c r="T430" s="2">
        <v>192.46103505821401</v>
      </c>
      <c r="U430" s="2">
        <v>204.35112986533201</v>
      </c>
      <c r="X430" s="3">
        <v>44455</v>
      </c>
      <c r="Y430">
        <v>148.84819289999999</v>
      </c>
      <c r="Z430">
        <v>305.40758190000003</v>
      </c>
      <c r="AA430">
        <v>174.33134860000001</v>
      </c>
      <c r="AB430">
        <v>143.62079270000001</v>
      </c>
      <c r="AC430">
        <v>277.67436570000001</v>
      </c>
      <c r="AD430">
        <v>252.28441900000001</v>
      </c>
      <c r="AE430">
        <v>222.39459339999999</v>
      </c>
      <c r="AF430">
        <v>144.39824189999999</v>
      </c>
      <c r="AG430">
        <v>417.0089342</v>
      </c>
      <c r="AH430">
        <v>158.035282</v>
      </c>
      <c r="AI430">
        <v>507.81938659999997</v>
      </c>
      <c r="AJ430">
        <v>224.3226086</v>
      </c>
      <c r="AK430">
        <v>40.418155339999998</v>
      </c>
      <c r="AL430">
        <v>335.92638499999998</v>
      </c>
      <c r="AM430">
        <v>346.0615305</v>
      </c>
      <c r="AN430">
        <v>72.093328880000001</v>
      </c>
      <c r="AO430">
        <v>108.1161142</v>
      </c>
      <c r="AP430">
        <v>231.32775760000001</v>
      </c>
      <c r="AQ430">
        <v>192.89423830000001</v>
      </c>
      <c r="AR430">
        <v>204.0502157</v>
      </c>
      <c r="AT430" s="1"/>
      <c r="AU430" s="1">
        <v>44449</v>
      </c>
      <c r="AV430" s="2">
        <v>148.970001</v>
      </c>
      <c r="AW430" s="2">
        <v>295.709991</v>
      </c>
      <c r="AX430" s="2">
        <v>173.457504</v>
      </c>
      <c r="AY430" s="2">
        <v>140.87600699999999</v>
      </c>
      <c r="AZ430" s="2">
        <v>277.60000600000001</v>
      </c>
      <c r="BA430" s="2">
        <v>245.42334</v>
      </c>
      <c r="BB430" s="2">
        <v>224.779999</v>
      </c>
      <c r="BC430" s="2">
        <v>141.92100500000001</v>
      </c>
      <c r="BD430" s="2">
        <v>403.91000400000001</v>
      </c>
      <c r="BE430" s="2">
        <v>157.36000100000001</v>
      </c>
      <c r="BF430" s="2">
        <v>498.14999399999999</v>
      </c>
      <c r="BG430" s="2">
        <v>224.91000399999999</v>
      </c>
      <c r="BH430" s="2">
        <v>40.270000000000003</v>
      </c>
      <c r="BI430" s="2">
        <v>331.95001200000002</v>
      </c>
      <c r="BJ430" s="2">
        <v>347.39001500000001</v>
      </c>
      <c r="BK430" s="2">
        <v>73.449996999999996</v>
      </c>
      <c r="BL430" s="2">
        <v>106.68</v>
      </c>
      <c r="BM430" s="2">
        <v>239.5</v>
      </c>
      <c r="BN430" s="2">
        <v>193.259995</v>
      </c>
      <c r="BO430" s="2">
        <v>205.009995</v>
      </c>
    </row>
    <row r="431" spans="1:67" x14ac:dyDescent="0.35">
      <c r="A431" s="1">
        <v>44456</v>
      </c>
      <c r="B431" s="2">
        <v>146.63276401359201</v>
      </c>
      <c r="C431" s="2">
        <v>300.47118470507598</v>
      </c>
      <c r="D431" s="2">
        <v>173.33930369503</v>
      </c>
      <c r="E431" s="2">
        <v>141.094600951453</v>
      </c>
      <c r="F431" s="2">
        <v>277.19533876624598</v>
      </c>
      <c r="G431" s="2">
        <v>253.94441251166</v>
      </c>
      <c r="H431" s="2">
        <v>219.713116870996</v>
      </c>
      <c r="I431" s="2">
        <v>141.80728131773699</v>
      </c>
      <c r="J431" s="2">
        <v>422.030904255623</v>
      </c>
      <c r="K431" s="2">
        <v>158.420877666558</v>
      </c>
      <c r="L431" s="2">
        <v>505.73790372541401</v>
      </c>
      <c r="M431" s="2">
        <v>222.49852797511599</v>
      </c>
      <c r="N431" s="2">
        <v>40.6810223121714</v>
      </c>
      <c r="O431" s="2">
        <v>336.163272987342</v>
      </c>
      <c r="P431" s="2">
        <v>343.92546762349099</v>
      </c>
      <c r="Q431" s="2">
        <v>71.666417730592499</v>
      </c>
      <c r="R431" s="2">
        <v>107.746647595865</v>
      </c>
      <c r="S431" s="2">
        <v>229.85496034863201</v>
      </c>
      <c r="T431" s="2">
        <v>189.734888651001</v>
      </c>
      <c r="U431" s="2">
        <v>199.69641072445901</v>
      </c>
      <c r="X431" s="3">
        <v>44456</v>
      </c>
      <c r="Y431">
        <v>146.84552500000001</v>
      </c>
      <c r="Z431">
        <v>301.0336069</v>
      </c>
      <c r="AA431">
        <v>173.30316999999999</v>
      </c>
      <c r="AB431">
        <v>141.21663960000001</v>
      </c>
      <c r="AC431">
        <v>276.93810050000002</v>
      </c>
      <c r="AD431">
        <v>252.99900120000001</v>
      </c>
      <c r="AE431">
        <v>219.21091229999999</v>
      </c>
      <c r="AF431">
        <v>141.87619090000001</v>
      </c>
      <c r="AG431">
        <v>419.40664729999997</v>
      </c>
      <c r="AH431">
        <v>157.66190610000001</v>
      </c>
      <c r="AI431">
        <v>506.08667350000002</v>
      </c>
      <c r="AJ431">
        <v>221.81462759999999</v>
      </c>
      <c r="AK431">
        <v>40.512758959999999</v>
      </c>
      <c r="AL431">
        <v>335.83422330000002</v>
      </c>
      <c r="AM431">
        <v>343.72471730000001</v>
      </c>
      <c r="AN431">
        <v>71.699022319999997</v>
      </c>
      <c r="AO431">
        <v>107.6017868</v>
      </c>
      <c r="AP431">
        <v>230.12977330000001</v>
      </c>
      <c r="AQ431">
        <v>190.27558440000001</v>
      </c>
      <c r="AR431">
        <v>200.55004589999999</v>
      </c>
      <c r="AT431" s="1"/>
      <c r="AU431" s="1">
        <v>44452</v>
      </c>
      <c r="AV431" s="2">
        <v>149.550003</v>
      </c>
      <c r="AW431" s="2">
        <v>296.98998999999998</v>
      </c>
      <c r="AX431" s="2">
        <v>172.85850500000001</v>
      </c>
      <c r="AY431" s="2">
        <v>142.332504</v>
      </c>
      <c r="AZ431" s="2">
        <v>279.92001299999998</v>
      </c>
      <c r="BA431" s="2">
        <v>247.66667200000001</v>
      </c>
      <c r="BB431" s="2">
        <v>221.520004</v>
      </c>
      <c r="BC431" s="2">
        <v>143.46499600000001</v>
      </c>
      <c r="BD431" s="2">
        <v>414.51998900000001</v>
      </c>
      <c r="BE431" s="2">
        <v>159.86000100000001</v>
      </c>
      <c r="BF431" s="2">
        <v>498.959991</v>
      </c>
      <c r="BG431" s="2">
        <v>224.63000500000001</v>
      </c>
      <c r="BH431" s="2">
        <v>40.939999</v>
      </c>
      <c r="BI431" s="2">
        <v>335.45001200000002</v>
      </c>
      <c r="BJ431" s="2">
        <v>347.82000699999998</v>
      </c>
      <c r="BK431" s="2">
        <v>73.180000000000007</v>
      </c>
      <c r="BL431" s="2">
        <v>107.480003</v>
      </c>
      <c r="BM431" s="2">
        <v>237.96000699999999</v>
      </c>
      <c r="BN431" s="2">
        <v>194.38999899999999</v>
      </c>
      <c r="BO431" s="2">
        <v>206.199997</v>
      </c>
    </row>
    <row r="432" spans="1:67" x14ac:dyDescent="0.35">
      <c r="A432" s="1">
        <v>44459</v>
      </c>
      <c r="B432" s="2">
        <v>142.91038334080699</v>
      </c>
      <c r="C432" s="2">
        <v>294.81875851802198</v>
      </c>
      <c r="D432" s="2">
        <v>168.07248060168399</v>
      </c>
      <c r="E432" s="2">
        <v>138.69788778259101</v>
      </c>
      <c r="F432" s="2">
        <v>274.70499262039903</v>
      </c>
      <c r="G432" s="2">
        <v>243.27560917723901</v>
      </c>
      <c r="H432" s="2">
        <v>212.26854524620001</v>
      </c>
      <c r="I432" s="2">
        <v>139.08420676308199</v>
      </c>
      <c r="J432" s="2">
        <v>412.391177267437</v>
      </c>
      <c r="K432" s="2">
        <v>153.21215569440901</v>
      </c>
      <c r="L432" s="2">
        <v>496.32165727550398</v>
      </c>
      <c r="M432" s="2">
        <v>220.67675322558301</v>
      </c>
      <c r="N432" s="2">
        <v>39.128921075540099</v>
      </c>
      <c r="O432" s="2">
        <v>331.729452987689</v>
      </c>
      <c r="P432" s="2">
        <v>340.74881634284401</v>
      </c>
      <c r="Q432" s="2">
        <v>72.033557823909106</v>
      </c>
      <c r="R432" s="2">
        <v>106.62995324934499</v>
      </c>
      <c r="S432" s="2">
        <v>232.518509797897</v>
      </c>
      <c r="T432" s="2">
        <v>189.53068478261599</v>
      </c>
      <c r="U432" s="2">
        <v>190.811972725576</v>
      </c>
      <c r="X432" s="3">
        <v>44459</v>
      </c>
      <c r="Y432">
        <v>143.8653851</v>
      </c>
      <c r="Z432">
        <v>295.62933720000001</v>
      </c>
      <c r="AA432">
        <v>169.23444549999999</v>
      </c>
      <c r="AB432">
        <v>138.8619735</v>
      </c>
      <c r="AC432">
        <v>274.49606549999999</v>
      </c>
      <c r="AD432">
        <v>250.70581949999999</v>
      </c>
      <c r="AE432">
        <v>213.1643138</v>
      </c>
      <c r="AF432">
        <v>139.23009870000001</v>
      </c>
      <c r="AG432">
        <v>413.10848149999998</v>
      </c>
      <c r="AH432">
        <v>153.81967850000001</v>
      </c>
      <c r="AI432">
        <v>497.5056151</v>
      </c>
      <c r="AJ432">
        <v>220.08334450000001</v>
      </c>
      <c r="AK432">
        <v>39.238700299999998</v>
      </c>
      <c r="AL432">
        <v>332.2917961</v>
      </c>
      <c r="AM432">
        <v>340.38587740000003</v>
      </c>
      <c r="AN432">
        <v>71.947947290000002</v>
      </c>
      <c r="AO432">
        <v>106.2969343</v>
      </c>
      <c r="AP432">
        <v>231.56091699999999</v>
      </c>
      <c r="AQ432">
        <v>189.36997270000001</v>
      </c>
      <c r="AR432">
        <v>192.51505499999999</v>
      </c>
      <c r="AT432" s="1"/>
      <c r="AU432" s="1">
        <v>44453</v>
      </c>
      <c r="AV432" s="2">
        <v>148.11999499999999</v>
      </c>
      <c r="AW432" s="2">
        <v>299.790009</v>
      </c>
      <c r="AX432" s="2">
        <v>172.5</v>
      </c>
      <c r="AY432" s="2">
        <v>142.54449500000001</v>
      </c>
      <c r="AZ432" s="2">
        <v>277.20001200000002</v>
      </c>
      <c r="BA432" s="2">
        <v>248.16333</v>
      </c>
      <c r="BB432" s="2">
        <v>222.41999799999999</v>
      </c>
      <c r="BC432" s="2">
        <v>143.40600599999999</v>
      </c>
      <c r="BD432" s="2">
        <v>412.540009</v>
      </c>
      <c r="BE432" s="2">
        <v>157.070007</v>
      </c>
      <c r="BF432" s="2">
        <v>501.86999500000002</v>
      </c>
      <c r="BG432" s="2">
        <v>223.029999</v>
      </c>
      <c r="BH432" s="2">
        <v>39.840000000000003</v>
      </c>
      <c r="BI432" s="2">
        <v>333.11999500000002</v>
      </c>
      <c r="BJ432" s="2">
        <v>345.79998799999998</v>
      </c>
      <c r="BK432" s="2">
        <v>72.110000999999997</v>
      </c>
      <c r="BL432" s="2">
        <v>106.480003</v>
      </c>
      <c r="BM432" s="2">
        <v>233.08999600000001</v>
      </c>
      <c r="BN432" s="2">
        <v>191.009995</v>
      </c>
      <c r="BO432" s="2">
        <v>202.33000200000001</v>
      </c>
    </row>
    <row r="433" spans="1:67" x14ac:dyDescent="0.35">
      <c r="A433" s="1">
        <v>44460</v>
      </c>
      <c r="B433" s="2">
        <v>144.024973240658</v>
      </c>
      <c r="C433" s="2">
        <v>295.33670290984099</v>
      </c>
      <c r="D433" s="2">
        <v>167.571592966341</v>
      </c>
      <c r="E433" s="2">
        <v>139.549644018631</v>
      </c>
      <c r="F433" s="2">
        <v>273.89607491524998</v>
      </c>
      <c r="G433" s="2">
        <v>247.30140954776499</v>
      </c>
      <c r="H433" s="2">
        <v>212.43240759875101</v>
      </c>
      <c r="I433" s="2">
        <v>140.25935330172001</v>
      </c>
      <c r="J433" s="2">
        <v>414.01875380784998</v>
      </c>
      <c r="K433" s="2">
        <v>153.265405648707</v>
      </c>
      <c r="L433" s="2">
        <v>490.97789154750399</v>
      </c>
      <c r="M433" s="2">
        <v>220.60413931073799</v>
      </c>
      <c r="N433" s="2">
        <v>39.191443858490302</v>
      </c>
      <c r="O433" s="2">
        <v>334.33121745474199</v>
      </c>
      <c r="P433" s="2">
        <v>338.48170776449598</v>
      </c>
      <c r="Q433" s="2">
        <v>72.121541994317397</v>
      </c>
      <c r="R433" s="2">
        <v>106.994976450935</v>
      </c>
      <c r="S433" s="2">
        <v>230.57010852247501</v>
      </c>
      <c r="T433" s="2">
        <v>189.04118871006699</v>
      </c>
      <c r="U433" s="2">
        <v>190.250181584302</v>
      </c>
      <c r="X433" s="3">
        <v>44460</v>
      </c>
      <c r="Y433">
        <v>143.39831340000001</v>
      </c>
      <c r="Z433">
        <v>294.9822843</v>
      </c>
      <c r="AA433">
        <v>167.25407709999999</v>
      </c>
      <c r="AB433">
        <v>139.0804153</v>
      </c>
      <c r="AC433">
        <v>273.40908530000002</v>
      </c>
      <c r="AD433">
        <v>245.80906959999999</v>
      </c>
      <c r="AE433">
        <v>212.39520490000001</v>
      </c>
      <c r="AF433">
        <v>139.64830000000001</v>
      </c>
      <c r="AG433">
        <v>412.43125199999997</v>
      </c>
      <c r="AH433">
        <v>152.9314871</v>
      </c>
      <c r="AI433">
        <v>492.15168649999998</v>
      </c>
      <c r="AJ433">
        <v>220.1462104</v>
      </c>
      <c r="AK433">
        <v>39.128904509999998</v>
      </c>
      <c r="AL433">
        <v>333.75741160000001</v>
      </c>
      <c r="AM433">
        <v>337.89003120000001</v>
      </c>
      <c r="AN433">
        <v>71.939517109999997</v>
      </c>
      <c r="AO433">
        <v>107.0927334</v>
      </c>
      <c r="AP433">
        <v>230.31303159999999</v>
      </c>
      <c r="AQ433">
        <v>189.77804860000001</v>
      </c>
      <c r="AR433">
        <v>190.06947890000001</v>
      </c>
      <c r="AT433" s="1"/>
      <c r="AU433" s="1">
        <v>44454</v>
      </c>
      <c r="AV433" s="2">
        <v>149.029999</v>
      </c>
      <c r="AW433" s="2">
        <v>304.82000699999998</v>
      </c>
      <c r="AX433" s="2">
        <v>173.78950499999999</v>
      </c>
      <c r="AY433" s="2">
        <v>144.42950400000001</v>
      </c>
      <c r="AZ433" s="2">
        <v>278.17999300000002</v>
      </c>
      <c r="BA433" s="2">
        <v>251.94332900000001</v>
      </c>
      <c r="BB433" s="2">
        <v>223.41000399999999</v>
      </c>
      <c r="BC433" s="2">
        <v>145.205994</v>
      </c>
      <c r="BD433" s="2">
        <v>417.51998900000001</v>
      </c>
      <c r="BE433" s="2">
        <v>158.16000399999999</v>
      </c>
      <c r="BF433" s="2">
        <v>509.73998999999998</v>
      </c>
      <c r="BG433" s="2">
        <v>223.80999800000001</v>
      </c>
      <c r="BH433" s="2">
        <v>40.139999000000003</v>
      </c>
      <c r="BI433" s="2">
        <v>333.36999500000002</v>
      </c>
      <c r="BJ433" s="2">
        <v>344.75</v>
      </c>
      <c r="BK433" s="2">
        <v>72.809997999999993</v>
      </c>
      <c r="BL433" s="2">
        <v>107.769997</v>
      </c>
      <c r="BM433" s="2">
        <v>233.729996</v>
      </c>
      <c r="BN433" s="2">
        <v>193.35000600000001</v>
      </c>
      <c r="BO433" s="2">
        <v>205.729996</v>
      </c>
    </row>
    <row r="434" spans="1:67" x14ac:dyDescent="0.35">
      <c r="A434" s="1">
        <v>44461</v>
      </c>
      <c r="B434" s="2">
        <v>145.52574464774301</v>
      </c>
      <c r="C434" s="2">
        <v>298.76495522318601</v>
      </c>
      <c r="D434" s="2">
        <v>169.44863468164701</v>
      </c>
      <c r="E434" s="2">
        <v>140.276613035629</v>
      </c>
      <c r="F434" s="2">
        <v>273.82400555282402</v>
      </c>
      <c r="G434" s="2">
        <v>250.652512432771</v>
      </c>
      <c r="H434" s="2">
        <v>219.126888666535</v>
      </c>
      <c r="I434" s="2">
        <v>140.95317434785099</v>
      </c>
      <c r="J434" s="2">
        <v>408.40831436560501</v>
      </c>
      <c r="K434" s="2">
        <v>155.58159000552499</v>
      </c>
      <c r="L434" s="2">
        <v>499.73268263596202</v>
      </c>
      <c r="M434" s="2">
        <v>222.83063446978201</v>
      </c>
      <c r="N434" s="2">
        <v>39.956384196852198</v>
      </c>
      <c r="O434" s="2">
        <v>336.55060141453703</v>
      </c>
      <c r="P434" s="2">
        <v>343.88042932822202</v>
      </c>
      <c r="Q434" s="2">
        <v>71.944514185217898</v>
      </c>
      <c r="R434" s="2">
        <v>106.57052976547401</v>
      </c>
      <c r="S434" s="2">
        <v>228.40932268998401</v>
      </c>
      <c r="T434" s="2">
        <v>186.28339050941099</v>
      </c>
      <c r="U434" s="2">
        <v>191.88824871528999</v>
      </c>
      <c r="X434" s="3">
        <v>44461</v>
      </c>
      <c r="Y434">
        <v>145.54218280000001</v>
      </c>
      <c r="Z434">
        <v>298.3349996</v>
      </c>
      <c r="AA434">
        <v>168.77483290000001</v>
      </c>
      <c r="AB434">
        <v>140.1457298</v>
      </c>
      <c r="AC434">
        <v>274.17742700000002</v>
      </c>
      <c r="AD434">
        <v>249.48069770000001</v>
      </c>
      <c r="AE434">
        <v>217.82847029999999</v>
      </c>
      <c r="AF434">
        <v>140.87059009999999</v>
      </c>
      <c r="AG434">
        <v>409.44764709999998</v>
      </c>
      <c r="AH434">
        <v>155.66531190000001</v>
      </c>
      <c r="AI434">
        <v>498.9036448</v>
      </c>
      <c r="AJ434">
        <v>222.11266140000001</v>
      </c>
      <c r="AK434">
        <v>39.996869019999998</v>
      </c>
      <c r="AL434">
        <v>335.74852010000001</v>
      </c>
      <c r="AM434">
        <v>342.22511950000001</v>
      </c>
      <c r="AN434">
        <v>72.024476870000001</v>
      </c>
      <c r="AO434">
        <v>106.3278036</v>
      </c>
      <c r="AP434">
        <v>228.51318449999999</v>
      </c>
      <c r="AQ434">
        <v>185.68253569999999</v>
      </c>
      <c r="AR434">
        <v>191.1648697</v>
      </c>
      <c r="AT434" s="1"/>
      <c r="AU434" s="1">
        <v>44455</v>
      </c>
      <c r="AV434" s="2">
        <v>148.78999300000001</v>
      </c>
      <c r="AW434" s="2">
        <v>305.22000100000002</v>
      </c>
      <c r="AX434" s="2">
        <v>174.412003</v>
      </c>
      <c r="AY434" s="2">
        <v>143.61000100000001</v>
      </c>
      <c r="AZ434" s="2">
        <v>277.51001000000002</v>
      </c>
      <c r="BA434" s="2">
        <v>252.33000200000001</v>
      </c>
      <c r="BB434" s="2">
        <v>222.41999799999999</v>
      </c>
      <c r="BC434" s="2">
        <v>144.37350499999999</v>
      </c>
      <c r="BD434" s="2">
        <v>416.83999599999999</v>
      </c>
      <c r="BE434" s="2">
        <v>158.08999600000001</v>
      </c>
      <c r="BF434" s="2">
        <v>507.35000600000001</v>
      </c>
      <c r="BG434" s="2">
        <v>224.33000200000001</v>
      </c>
      <c r="BH434" s="2">
        <v>40.450001</v>
      </c>
      <c r="BI434" s="2">
        <v>336.39001500000001</v>
      </c>
      <c r="BJ434" s="2">
        <v>346.30999800000001</v>
      </c>
      <c r="BK434" s="2">
        <v>71.970000999999996</v>
      </c>
      <c r="BL434" s="2">
        <v>108.08000199999999</v>
      </c>
      <c r="BM434" s="2">
        <v>231.03999300000001</v>
      </c>
      <c r="BN434" s="2">
        <v>192.970001</v>
      </c>
      <c r="BO434" s="2">
        <v>203.60000600000001</v>
      </c>
    </row>
    <row r="435" spans="1:67" x14ac:dyDescent="0.35">
      <c r="A435" s="1">
        <v>44462</v>
      </c>
      <c r="B435" s="2">
        <v>147.17344715199701</v>
      </c>
      <c r="C435" s="2">
        <v>300.097406052461</v>
      </c>
      <c r="D435" s="2">
        <v>171.171140520514</v>
      </c>
      <c r="E435" s="2">
        <v>141.814695340778</v>
      </c>
      <c r="F435" s="2">
        <v>278.30216128049898</v>
      </c>
      <c r="G435" s="2">
        <v>251.96911970752899</v>
      </c>
      <c r="H435" s="2">
        <v>225.67575847138599</v>
      </c>
      <c r="I435" s="2">
        <v>142.492360283762</v>
      </c>
      <c r="J435" s="2">
        <v>409.98261818075503</v>
      </c>
      <c r="K435" s="2">
        <v>161.73288054722099</v>
      </c>
      <c r="L435" s="2">
        <v>505.52432550529602</v>
      </c>
      <c r="M435" s="2">
        <v>227.885386838378</v>
      </c>
      <c r="N435" s="2">
        <v>41.822042816980399</v>
      </c>
      <c r="O435" s="2">
        <v>336.51871015166302</v>
      </c>
      <c r="P435" s="2">
        <v>353.75138606215899</v>
      </c>
      <c r="Q435" s="2">
        <v>73.081721899089899</v>
      </c>
      <c r="R435" s="2">
        <v>107.384300530053</v>
      </c>
      <c r="S435" s="2">
        <v>232.77216755607799</v>
      </c>
      <c r="T435" s="2">
        <v>187.06660241514601</v>
      </c>
      <c r="U435" s="2">
        <v>197.34540185351801</v>
      </c>
      <c r="X435" s="3">
        <v>44462</v>
      </c>
      <c r="Y435">
        <v>146.701007</v>
      </c>
      <c r="Z435">
        <v>299.62303129999998</v>
      </c>
      <c r="AA435">
        <v>170.57738670000001</v>
      </c>
      <c r="AB435">
        <v>141.11996790000001</v>
      </c>
      <c r="AC435">
        <v>277.44383790000001</v>
      </c>
      <c r="AD435">
        <v>251.13387750000001</v>
      </c>
      <c r="AE435">
        <v>223.8817038</v>
      </c>
      <c r="AF435">
        <v>141.78118459999999</v>
      </c>
      <c r="AG435">
        <v>408.19941799999998</v>
      </c>
      <c r="AH435">
        <v>159.65084110000001</v>
      </c>
      <c r="AI435">
        <v>503.99763030000003</v>
      </c>
      <c r="AJ435">
        <v>226.83424719999999</v>
      </c>
      <c r="AK435">
        <v>41.321490900000001</v>
      </c>
      <c r="AL435">
        <v>336.07461619999998</v>
      </c>
      <c r="AM435">
        <v>349.94535739999998</v>
      </c>
      <c r="AN435">
        <v>72.889883359999999</v>
      </c>
      <c r="AO435">
        <v>107.2318331</v>
      </c>
      <c r="AP435">
        <v>231.84108449999999</v>
      </c>
      <c r="AQ435">
        <v>186.59781889999999</v>
      </c>
      <c r="AR435">
        <v>195.8342993</v>
      </c>
      <c r="AT435" s="1"/>
      <c r="AU435" s="1">
        <v>44456</v>
      </c>
      <c r="AV435" s="2">
        <v>146.05999800000001</v>
      </c>
      <c r="AW435" s="2">
        <v>299.86999500000002</v>
      </c>
      <c r="AX435" s="2">
        <v>173.12600699999999</v>
      </c>
      <c r="AY435" s="2">
        <v>140.800003</v>
      </c>
      <c r="AZ435" s="2">
        <v>276.76001000000002</v>
      </c>
      <c r="BA435" s="2">
        <v>253.16333</v>
      </c>
      <c r="BB435" s="2">
        <v>219</v>
      </c>
      <c r="BC435" s="2">
        <v>141.46350100000001</v>
      </c>
      <c r="BD435" s="2">
        <v>420.16000400000001</v>
      </c>
      <c r="BE435" s="2">
        <v>157.679993</v>
      </c>
      <c r="BF435" s="2">
        <v>506</v>
      </c>
      <c r="BG435" s="2">
        <v>221.75</v>
      </c>
      <c r="BH435" s="2">
        <v>40.5</v>
      </c>
      <c r="BI435" s="2">
        <v>335.67001299999998</v>
      </c>
      <c r="BJ435" s="2">
        <v>343.040009</v>
      </c>
      <c r="BK435" s="2">
        <v>71.680000000000007</v>
      </c>
      <c r="BL435" s="2">
        <v>107.730003</v>
      </c>
      <c r="BM435" s="2">
        <v>230.10000600000001</v>
      </c>
      <c r="BN435" s="2">
        <v>190.029999</v>
      </c>
      <c r="BO435" s="2">
        <v>199.75</v>
      </c>
    </row>
    <row r="436" spans="1:67" x14ac:dyDescent="0.35">
      <c r="A436" s="1">
        <v>44463</v>
      </c>
      <c r="B436" s="2">
        <v>147.36596082906499</v>
      </c>
      <c r="C436" s="2">
        <v>299.66618132597802</v>
      </c>
      <c r="D436" s="2">
        <v>171.43336355159801</v>
      </c>
      <c r="E436" s="2">
        <v>142.23349949047201</v>
      </c>
      <c r="F436" s="2">
        <v>278.24748762262499</v>
      </c>
      <c r="G436" s="2">
        <v>258.44097865015198</v>
      </c>
      <c r="H436" s="2">
        <v>222.01861070930801</v>
      </c>
      <c r="I436" s="2">
        <v>142.75648845054201</v>
      </c>
      <c r="J436" s="2">
        <v>407.10633666974201</v>
      </c>
      <c r="K436" s="2">
        <v>162.97907407299499</v>
      </c>
      <c r="L436" s="2">
        <v>504.549566936178</v>
      </c>
      <c r="M436" s="2">
        <v>231.312906881228</v>
      </c>
      <c r="N436" s="2">
        <v>42.232756730788999</v>
      </c>
      <c r="O436" s="2">
        <v>337.55293457542302</v>
      </c>
      <c r="P436" s="2">
        <v>357.78058694693902</v>
      </c>
      <c r="Q436" s="2">
        <v>73.399133563411795</v>
      </c>
      <c r="R436" s="2">
        <v>106.738261079822</v>
      </c>
      <c r="S436" s="2">
        <v>232.03573283766099</v>
      </c>
      <c r="T436" s="2">
        <v>187.77553437106499</v>
      </c>
      <c r="U436" s="2">
        <v>196.43461250215901</v>
      </c>
      <c r="X436" s="3">
        <v>44463</v>
      </c>
      <c r="Y436">
        <v>146.9785411</v>
      </c>
      <c r="Z436">
        <v>299.27222110000002</v>
      </c>
      <c r="AA436">
        <v>171.23047890000001</v>
      </c>
      <c r="AB436">
        <v>142.1062517</v>
      </c>
      <c r="AC436">
        <v>277.93941949999999</v>
      </c>
      <c r="AD436">
        <v>254.78311550000001</v>
      </c>
      <c r="AE436">
        <v>221.136978</v>
      </c>
      <c r="AF436">
        <v>142.599402</v>
      </c>
      <c r="AG436">
        <v>407.29288000000003</v>
      </c>
      <c r="AH436">
        <v>162.94504670000001</v>
      </c>
      <c r="AI436">
        <v>505.14579070000002</v>
      </c>
      <c r="AJ436">
        <v>230.7747995</v>
      </c>
      <c r="AK436">
        <v>42.079637769999998</v>
      </c>
      <c r="AL436">
        <v>337.34473379999997</v>
      </c>
      <c r="AM436">
        <v>357.56951400000003</v>
      </c>
      <c r="AN436">
        <v>73.52459992</v>
      </c>
      <c r="AO436">
        <v>106.9388112</v>
      </c>
      <c r="AP436">
        <v>231.6022739</v>
      </c>
      <c r="AQ436">
        <v>187.88453039999999</v>
      </c>
      <c r="AR436">
        <v>196.9420284</v>
      </c>
      <c r="AT436" s="1"/>
      <c r="AU436" s="1">
        <v>44459</v>
      </c>
      <c r="AV436" s="2">
        <v>142.94000199999999</v>
      </c>
      <c r="AW436" s="2">
        <v>294.29998799999998</v>
      </c>
      <c r="AX436" s="2">
        <v>167.78649899999999</v>
      </c>
      <c r="AY436" s="2">
        <v>138.71949799999999</v>
      </c>
      <c r="AZ436" s="2">
        <v>274.20001200000002</v>
      </c>
      <c r="BA436" s="2">
        <v>243.38999899999999</v>
      </c>
      <c r="BB436" s="2">
        <v>211.13000500000001</v>
      </c>
      <c r="BC436" s="2">
        <v>139.016998</v>
      </c>
      <c r="BD436" s="2">
        <v>412.70001200000002</v>
      </c>
      <c r="BE436" s="2">
        <v>152.96000699999999</v>
      </c>
      <c r="BF436" s="2">
        <v>494.82000699999998</v>
      </c>
      <c r="BG436" s="2">
        <v>220.050003</v>
      </c>
      <c r="BH436" s="2">
        <v>39.110000999999997</v>
      </c>
      <c r="BI436" s="2">
        <v>331.209991</v>
      </c>
      <c r="BJ436" s="2">
        <v>339.69000199999999</v>
      </c>
      <c r="BK436" s="2">
        <v>71.930000000000007</v>
      </c>
      <c r="BL436" s="2">
        <v>106.400002</v>
      </c>
      <c r="BM436" s="2">
        <v>231.63999899999999</v>
      </c>
      <c r="BN436" s="2">
        <v>189.38999899999999</v>
      </c>
      <c r="BO436" s="2">
        <v>190.820007</v>
      </c>
    </row>
    <row r="437" spans="1:67" x14ac:dyDescent="0.35">
      <c r="A437" s="1">
        <v>44466</v>
      </c>
      <c r="B437" s="2">
        <v>145.536269824393</v>
      </c>
      <c r="C437" s="2">
        <v>295.11775475059801</v>
      </c>
      <c r="D437" s="2">
        <v>170.411348156689</v>
      </c>
      <c r="E437" s="2">
        <v>141.29241122377201</v>
      </c>
      <c r="F437" s="2">
        <v>279.77170967957301</v>
      </c>
      <c r="G437" s="2">
        <v>264.68192412905898</v>
      </c>
      <c r="H437" s="2">
        <v>218.28638008853801</v>
      </c>
      <c r="I437" s="2">
        <v>141.80064590472401</v>
      </c>
      <c r="J437" s="2">
        <v>407.21392338985498</v>
      </c>
      <c r="K437" s="2">
        <v>166.902413995562</v>
      </c>
      <c r="L437" s="2">
        <v>505.88644918258802</v>
      </c>
      <c r="M437" s="2">
        <v>229.92484833958301</v>
      </c>
      <c r="N437" s="2">
        <v>43.218511807371698</v>
      </c>
      <c r="O437" s="2">
        <v>342.09554500245201</v>
      </c>
      <c r="P437" s="2">
        <v>356.83758316332199</v>
      </c>
      <c r="Q437" s="2">
        <v>73.4391536241057</v>
      </c>
      <c r="R437" s="2">
        <v>107.757109737446</v>
      </c>
      <c r="S437" s="2">
        <v>227.24889845560901</v>
      </c>
      <c r="T437" s="2">
        <v>187.85712033822401</v>
      </c>
      <c r="U437" s="2">
        <v>199.421591836429</v>
      </c>
      <c r="X437" s="3">
        <v>44466</v>
      </c>
      <c r="Y437">
        <v>145.80792539999999</v>
      </c>
      <c r="Z437">
        <v>295.20992159999997</v>
      </c>
      <c r="AA437">
        <v>170.40789190000001</v>
      </c>
      <c r="AB437">
        <v>141.09534350000001</v>
      </c>
      <c r="AC437">
        <v>279.49560229999997</v>
      </c>
      <c r="AD437">
        <v>261.5428129</v>
      </c>
      <c r="AE437">
        <v>216.97532910000001</v>
      </c>
      <c r="AF437">
        <v>141.52037920000001</v>
      </c>
      <c r="AG437">
        <v>405.57897500000001</v>
      </c>
      <c r="AH437">
        <v>166.31346070000001</v>
      </c>
      <c r="AI437">
        <v>505.03359060000003</v>
      </c>
      <c r="AJ437">
        <v>229.6391222</v>
      </c>
      <c r="AK437">
        <v>43.087253990000001</v>
      </c>
      <c r="AL437">
        <v>340.816508</v>
      </c>
      <c r="AM437">
        <v>357.01799879999999</v>
      </c>
      <c r="AN437">
        <v>73.362865720000002</v>
      </c>
      <c r="AO437">
        <v>107.69284620000001</v>
      </c>
      <c r="AP437">
        <v>227.0294145</v>
      </c>
      <c r="AQ437">
        <v>186.89429100000001</v>
      </c>
      <c r="AR437">
        <v>199.41408799999999</v>
      </c>
      <c r="AT437" s="1"/>
      <c r="AU437" s="1">
        <v>44460</v>
      </c>
      <c r="AV437" s="2">
        <v>143.429993</v>
      </c>
      <c r="AW437" s="2">
        <v>294.79998799999998</v>
      </c>
      <c r="AX437" s="2">
        <v>167.18150299999999</v>
      </c>
      <c r="AY437" s="2">
        <v>139.033005</v>
      </c>
      <c r="AZ437" s="2">
        <v>273.17999300000002</v>
      </c>
      <c r="BA437" s="2">
        <v>246.46000699999999</v>
      </c>
      <c r="BB437" s="2">
        <v>212.46000699999999</v>
      </c>
      <c r="BC437" s="2">
        <v>139.6465</v>
      </c>
      <c r="BD437" s="2">
        <v>412.33999599999999</v>
      </c>
      <c r="BE437" s="2">
        <v>152.979996</v>
      </c>
      <c r="BF437" s="2">
        <v>490.98998999999998</v>
      </c>
      <c r="BG437" s="2">
        <v>220.16999799999999</v>
      </c>
      <c r="BH437" s="2">
        <v>39.130001</v>
      </c>
      <c r="BI437" s="2">
        <v>334.22000100000002</v>
      </c>
      <c r="BJ437" s="2">
        <v>337.38000499999998</v>
      </c>
      <c r="BK437" s="2">
        <v>71.970000999999996</v>
      </c>
      <c r="BL437" s="2">
        <v>107.150002</v>
      </c>
      <c r="BM437" s="2">
        <v>230.16999799999999</v>
      </c>
      <c r="BN437" s="2">
        <v>189.729996</v>
      </c>
      <c r="BO437" s="2">
        <v>189.83999600000001</v>
      </c>
    </row>
    <row r="438" spans="1:67" x14ac:dyDescent="0.35">
      <c r="A438" s="1">
        <v>44467</v>
      </c>
      <c r="B438" s="2">
        <v>142.25371456076101</v>
      </c>
      <c r="C438" s="2">
        <v>284.774042879337</v>
      </c>
      <c r="D438" s="2">
        <v>166.069829467662</v>
      </c>
      <c r="E438" s="2">
        <v>136.150690161624</v>
      </c>
      <c r="F438" s="2">
        <v>277.029738490488</v>
      </c>
      <c r="G438" s="2">
        <v>259.19343316458401</v>
      </c>
      <c r="H438" s="2">
        <v>207.24419021450501</v>
      </c>
      <c r="I438" s="2">
        <v>136.52811935417901</v>
      </c>
      <c r="J438" s="2">
        <v>399.39313404280603</v>
      </c>
      <c r="K438" s="2">
        <v>165.77128475239701</v>
      </c>
      <c r="L438" s="2">
        <v>492.23887600758798</v>
      </c>
      <c r="M438" s="2">
        <v>226.18922930310401</v>
      </c>
      <c r="N438" s="2">
        <v>42.878692468234</v>
      </c>
      <c r="O438" s="2">
        <v>334.53811781655799</v>
      </c>
      <c r="P438" s="2">
        <v>351.870972090946</v>
      </c>
      <c r="Q438" s="2">
        <v>73.236810009830705</v>
      </c>
      <c r="R438" s="2">
        <v>107.02416570348799</v>
      </c>
      <c r="S438" s="2">
        <v>221.75488086561299</v>
      </c>
      <c r="T438" s="2">
        <v>186.15296008584301</v>
      </c>
      <c r="U438" s="2">
        <v>200.02615172069801</v>
      </c>
      <c r="X438" s="3">
        <v>44467</v>
      </c>
      <c r="Y438">
        <v>142.97107650000001</v>
      </c>
      <c r="Z438">
        <v>289.4651278</v>
      </c>
      <c r="AA438">
        <v>166.89277659999999</v>
      </c>
      <c r="AB438">
        <v>137.93169130000001</v>
      </c>
      <c r="AC438">
        <v>277.1070641</v>
      </c>
      <c r="AD438">
        <v>261.46901129999998</v>
      </c>
      <c r="AE438">
        <v>210.2107384</v>
      </c>
      <c r="AF438">
        <v>138.2604499</v>
      </c>
      <c r="AG438">
        <v>399.07358190000002</v>
      </c>
      <c r="AH438">
        <v>166.13482479999999</v>
      </c>
      <c r="AI438">
        <v>493.80686960000003</v>
      </c>
      <c r="AJ438">
        <v>225.7864573</v>
      </c>
      <c r="AK438">
        <v>43.151528759999998</v>
      </c>
      <c r="AL438">
        <v>335.24842180000002</v>
      </c>
      <c r="AM438">
        <v>352.24853450000001</v>
      </c>
      <c r="AN438">
        <v>73.263660549999997</v>
      </c>
      <c r="AO438">
        <v>107.21636340000001</v>
      </c>
      <c r="AP438">
        <v>222.1110047</v>
      </c>
      <c r="AQ438">
        <v>186.71127989999999</v>
      </c>
      <c r="AR438">
        <v>200.60615369999999</v>
      </c>
      <c r="AT438" s="1"/>
      <c r="AU438" s="1">
        <v>44461</v>
      </c>
      <c r="AV438" s="2">
        <v>145.85000600000001</v>
      </c>
      <c r="AW438" s="2">
        <v>298.57998700000002</v>
      </c>
      <c r="AX438" s="2">
        <v>169.00250199999999</v>
      </c>
      <c r="AY438" s="2">
        <v>140.28349299999999</v>
      </c>
      <c r="AZ438" s="2">
        <v>274.07000699999998</v>
      </c>
      <c r="BA438" s="2">
        <v>250.64666700000001</v>
      </c>
      <c r="BB438" s="2">
        <v>219.41000399999999</v>
      </c>
      <c r="BC438" s="2">
        <v>140.93850699999999</v>
      </c>
      <c r="BD438" s="2">
        <v>408.70001200000002</v>
      </c>
      <c r="BE438" s="2">
        <v>155.91000399999999</v>
      </c>
      <c r="BF438" s="2">
        <v>500.58999599999999</v>
      </c>
      <c r="BG438" s="2">
        <v>222.75</v>
      </c>
      <c r="BH438" s="2">
        <v>40.139999000000003</v>
      </c>
      <c r="BI438" s="2">
        <v>335.92999300000002</v>
      </c>
      <c r="BJ438" s="2">
        <v>343.41000400000001</v>
      </c>
      <c r="BK438" s="2">
        <v>72.040001000000004</v>
      </c>
      <c r="BL438" s="2">
        <v>106.410004</v>
      </c>
      <c r="BM438" s="2">
        <v>228.300003</v>
      </c>
      <c r="BN438" s="2">
        <v>185.300003</v>
      </c>
      <c r="BO438" s="2">
        <v>191.35000600000001</v>
      </c>
    </row>
    <row r="439" spans="1:67" x14ac:dyDescent="0.35">
      <c r="A439" s="1">
        <v>44468</v>
      </c>
      <c r="B439" s="2">
        <v>142.91658741329999</v>
      </c>
      <c r="C439" s="2">
        <v>284.69535113209702</v>
      </c>
      <c r="D439" s="2">
        <v>165.31811090115499</v>
      </c>
      <c r="E439" s="2">
        <v>134.59119774759299</v>
      </c>
      <c r="F439" s="2">
        <v>277.28093095216701</v>
      </c>
      <c r="G439" s="2">
        <v>261.48256681019802</v>
      </c>
      <c r="H439" s="2">
        <v>205.443148354785</v>
      </c>
      <c r="I439" s="2">
        <v>134.60176674763201</v>
      </c>
      <c r="J439" s="2">
        <v>401.25164270234501</v>
      </c>
      <c r="K439" s="2">
        <v>166.28061575943099</v>
      </c>
      <c r="L439" s="2">
        <v>489.12110809010602</v>
      </c>
      <c r="M439" s="2">
        <v>226.74416256756999</v>
      </c>
      <c r="N439" s="2">
        <v>43.091597687558803</v>
      </c>
      <c r="O439" s="2">
        <v>336.79197686116902</v>
      </c>
      <c r="P439" s="2">
        <v>353.71223020591799</v>
      </c>
      <c r="Q439" s="2">
        <v>75.086948910198799</v>
      </c>
      <c r="R439" s="2">
        <v>108.81089333545</v>
      </c>
      <c r="S439" s="2">
        <v>230.575102461234</v>
      </c>
      <c r="T439" s="2">
        <v>184.71905227914701</v>
      </c>
      <c r="U439" s="2">
        <v>198.349108996377</v>
      </c>
      <c r="X439" s="3">
        <v>44468</v>
      </c>
      <c r="Y439">
        <v>142.7119466</v>
      </c>
      <c r="Z439">
        <v>284.18554330000001</v>
      </c>
      <c r="AA439">
        <v>165.15459569999999</v>
      </c>
      <c r="AB439">
        <v>134.3944679</v>
      </c>
      <c r="AC439">
        <v>277.44381679999998</v>
      </c>
      <c r="AD439">
        <v>260.16274750000002</v>
      </c>
      <c r="AE439">
        <v>205.21507589999999</v>
      </c>
      <c r="AF439">
        <v>134.55302900000001</v>
      </c>
      <c r="AG439">
        <v>400.13531590000002</v>
      </c>
      <c r="AH439">
        <v>165.89251780000001</v>
      </c>
      <c r="AI439">
        <v>489.61751099999998</v>
      </c>
      <c r="AJ439">
        <v>226.46898680000001</v>
      </c>
      <c r="AK439">
        <v>43.057805170000002</v>
      </c>
      <c r="AL439">
        <v>336.45421010000001</v>
      </c>
      <c r="AM439">
        <v>352.8302913</v>
      </c>
      <c r="AN439">
        <v>74.698399420000001</v>
      </c>
      <c r="AO439">
        <v>108.58731520000001</v>
      </c>
      <c r="AP439">
        <v>226.7563035</v>
      </c>
      <c r="AQ439">
        <v>184.90779470000001</v>
      </c>
      <c r="AR439">
        <v>198.43846679999999</v>
      </c>
      <c r="AT439" s="1"/>
      <c r="AU439" s="1">
        <v>44462</v>
      </c>
      <c r="AV439" s="2">
        <v>146.83000200000001</v>
      </c>
      <c r="AW439" s="2">
        <v>299.55999800000001</v>
      </c>
      <c r="AX439" s="2">
        <v>170.800003</v>
      </c>
      <c r="AY439" s="2">
        <v>141.216003</v>
      </c>
      <c r="AZ439" s="2">
        <v>278.11999500000002</v>
      </c>
      <c r="BA439" s="2">
        <v>251.21333300000001</v>
      </c>
      <c r="BB439" s="2">
        <v>224.820007</v>
      </c>
      <c r="BC439" s="2">
        <v>141.82650799999999</v>
      </c>
      <c r="BD439" s="2">
        <v>408.02999899999998</v>
      </c>
      <c r="BE439" s="2">
        <v>161.179993</v>
      </c>
      <c r="BF439" s="2">
        <v>504.29998799999998</v>
      </c>
      <c r="BG439" s="2">
        <v>228.30999800000001</v>
      </c>
      <c r="BH439" s="2">
        <v>41.689999</v>
      </c>
      <c r="BI439" s="2">
        <v>335.91000400000001</v>
      </c>
      <c r="BJ439" s="2">
        <v>354.07000699999998</v>
      </c>
      <c r="BK439" s="2">
        <v>73.050003000000004</v>
      </c>
      <c r="BL439" s="2">
        <v>107.360001</v>
      </c>
      <c r="BM439" s="2">
        <v>232.179993</v>
      </c>
      <c r="BN439" s="2">
        <v>186.78999300000001</v>
      </c>
      <c r="BO439" s="2">
        <v>196.61999499999999</v>
      </c>
    </row>
    <row r="440" spans="1:67" x14ac:dyDescent="0.35">
      <c r="A440" s="1">
        <v>44469</v>
      </c>
      <c r="B440" s="2">
        <v>141.88839059024701</v>
      </c>
      <c r="C440" s="2">
        <v>283.31234449409902</v>
      </c>
      <c r="D440" s="2">
        <v>164.71833932765901</v>
      </c>
      <c r="E440" s="2">
        <v>134.098439360469</v>
      </c>
      <c r="F440" s="2">
        <v>273.871036589938</v>
      </c>
      <c r="G440" s="2">
        <v>258.405129418515</v>
      </c>
      <c r="H440" s="2">
        <v>207.08023992997099</v>
      </c>
      <c r="I440" s="2">
        <v>133.67169326887699</v>
      </c>
      <c r="J440" s="2">
        <v>392.906199375727</v>
      </c>
      <c r="K440" s="2">
        <v>163.46220534588301</v>
      </c>
      <c r="L440" s="2">
        <v>486.46087980269101</v>
      </c>
      <c r="M440" s="2">
        <v>223.64014792906701</v>
      </c>
      <c r="N440" s="2">
        <v>42.531809518034002</v>
      </c>
      <c r="O440" s="2">
        <v>329.45140683589199</v>
      </c>
      <c r="P440" s="2">
        <v>348.67261149919398</v>
      </c>
      <c r="Q440" s="2">
        <v>75.181582356221</v>
      </c>
      <c r="R440" s="2">
        <v>107.626477531723</v>
      </c>
      <c r="S440" s="2">
        <v>231.53883560015899</v>
      </c>
      <c r="T440" s="2">
        <v>181.58565412526201</v>
      </c>
      <c r="U440" s="2">
        <v>192.40357375289</v>
      </c>
      <c r="X440" s="3">
        <v>44469</v>
      </c>
      <c r="Y440">
        <v>141.87944350000001</v>
      </c>
      <c r="Z440">
        <v>281.89114749999999</v>
      </c>
      <c r="AA440">
        <v>164.3593367</v>
      </c>
      <c r="AB440">
        <v>133.67346230000001</v>
      </c>
      <c r="AC440">
        <v>273.36059660000001</v>
      </c>
      <c r="AD440">
        <v>258.89741249999997</v>
      </c>
      <c r="AE440">
        <v>206.9811273</v>
      </c>
      <c r="AF440">
        <v>133.2825756</v>
      </c>
      <c r="AG440">
        <v>391.29473489999998</v>
      </c>
      <c r="AH440">
        <v>163.93267080000001</v>
      </c>
      <c r="AI440">
        <v>486.3221102</v>
      </c>
      <c r="AJ440">
        <v>222.95914579999999</v>
      </c>
      <c r="AK440">
        <v>42.503369560000003</v>
      </c>
      <c r="AL440">
        <v>329.74912840000002</v>
      </c>
      <c r="AM440">
        <v>348.72950600000001</v>
      </c>
      <c r="AN440">
        <v>75.071876579999994</v>
      </c>
      <c r="AO440">
        <v>107.7824761</v>
      </c>
      <c r="AP440">
        <v>231.0371954</v>
      </c>
      <c r="AQ440">
        <v>182.32274039999999</v>
      </c>
      <c r="AR440">
        <v>193.1140359</v>
      </c>
      <c r="AT440" s="1"/>
      <c r="AU440" s="1">
        <v>44463</v>
      </c>
      <c r="AV440" s="2">
        <v>146.91999799999999</v>
      </c>
      <c r="AW440" s="2">
        <v>299.35000600000001</v>
      </c>
      <c r="AX440" s="2">
        <v>171.27600100000001</v>
      </c>
      <c r="AY440" s="2">
        <v>142.21499600000001</v>
      </c>
      <c r="AZ440" s="2">
        <v>277.86999500000002</v>
      </c>
      <c r="BA440" s="2">
        <v>258.13000499999998</v>
      </c>
      <c r="BB440" s="2">
        <v>220.80999800000001</v>
      </c>
      <c r="BC440" s="2">
        <v>142.63299599999999</v>
      </c>
      <c r="BD440" s="2">
        <v>407.07998700000002</v>
      </c>
      <c r="BE440" s="2">
        <v>163.03999300000001</v>
      </c>
      <c r="BF440" s="2">
        <v>504.92001299999998</v>
      </c>
      <c r="BG440" s="2">
        <v>231.58999600000001</v>
      </c>
      <c r="BH440" s="2">
        <v>42.139999000000003</v>
      </c>
      <c r="BI440" s="2">
        <v>337.48998999999998</v>
      </c>
      <c r="BJ440" s="2">
        <v>358.16000400000001</v>
      </c>
      <c r="BK440" s="2">
        <v>73.610000999999997</v>
      </c>
      <c r="BL440" s="2">
        <v>107.07</v>
      </c>
      <c r="BM440" s="2">
        <v>231.679993</v>
      </c>
      <c r="BN440" s="2">
        <v>188.020004</v>
      </c>
      <c r="BO440" s="2">
        <v>196.820007</v>
      </c>
    </row>
    <row r="441" spans="1:67" x14ac:dyDescent="0.35">
      <c r="A441" s="1">
        <v>44470</v>
      </c>
      <c r="B441" s="2">
        <v>142.49436317195099</v>
      </c>
      <c r="C441" s="2">
        <v>289.72766095893701</v>
      </c>
      <c r="D441" s="2">
        <v>164.55173244447801</v>
      </c>
      <c r="E441" s="2">
        <v>136.768989390597</v>
      </c>
      <c r="F441" s="2">
        <v>276.002467653677</v>
      </c>
      <c r="G441" s="2">
        <v>259.23518000053099</v>
      </c>
      <c r="H441" s="2">
        <v>208.21585197748999</v>
      </c>
      <c r="I441" s="2">
        <v>136.785175242484</v>
      </c>
      <c r="J441" s="2">
        <v>392.67929991206199</v>
      </c>
      <c r="K441" s="2">
        <v>167.28305926220099</v>
      </c>
      <c r="L441" s="2">
        <v>487.10124824096403</v>
      </c>
      <c r="M441" s="2">
        <v>229.716453689719</v>
      </c>
      <c r="N441" s="2">
        <v>43.287965834517301</v>
      </c>
      <c r="O441" s="2">
        <v>329.84942439470001</v>
      </c>
      <c r="P441" s="2">
        <v>360.09230611355298</v>
      </c>
      <c r="Q441" s="2">
        <v>80.9499097704972</v>
      </c>
      <c r="R441" s="2">
        <v>109.23160100543799</v>
      </c>
      <c r="S441" s="2">
        <v>229.95557175176401</v>
      </c>
      <c r="T441" s="2">
        <v>181.30729890545501</v>
      </c>
      <c r="U441" s="2">
        <v>194.17694101674101</v>
      </c>
      <c r="X441" s="3">
        <v>44470</v>
      </c>
      <c r="Y441">
        <v>142.49837429999999</v>
      </c>
      <c r="Z441">
        <v>287.23932530000002</v>
      </c>
      <c r="AA441">
        <v>164.11085890000001</v>
      </c>
      <c r="AB441">
        <v>136.2255159</v>
      </c>
      <c r="AC441">
        <v>275.28674000000001</v>
      </c>
      <c r="AD441">
        <v>258.40878099999998</v>
      </c>
      <c r="AE441">
        <v>207.52779509999999</v>
      </c>
      <c r="AF441">
        <v>136.37881569999999</v>
      </c>
      <c r="AG441">
        <v>392.1763957</v>
      </c>
      <c r="AH441">
        <v>166.70432629999999</v>
      </c>
      <c r="AI441">
        <v>487.42584110000001</v>
      </c>
      <c r="AJ441">
        <v>228.30895140000001</v>
      </c>
      <c r="AK441">
        <v>42.989643190000002</v>
      </c>
      <c r="AL441">
        <v>329.70930850000002</v>
      </c>
      <c r="AM441">
        <v>354.58949460000002</v>
      </c>
      <c r="AN441">
        <v>80.547367510000001</v>
      </c>
      <c r="AO441">
        <v>108.8692592</v>
      </c>
      <c r="AP441">
        <v>229.73088250000001</v>
      </c>
      <c r="AQ441">
        <v>181.46297490000001</v>
      </c>
      <c r="AR441">
        <v>193.9323373</v>
      </c>
      <c r="AT441" s="1"/>
      <c r="AU441" s="1">
        <v>44466</v>
      </c>
      <c r="AV441" s="2">
        <v>145.36999499999999</v>
      </c>
      <c r="AW441" s="2">
        <v>294.17001299999998</v>
      </c>
      <c r="AX441" s="2">
        <v>170.28999300000001</v>
      </c>
      <c r="AY441" s="2">
        <v>141.07200599999999</v>
      </c>
      <c r="AZ441" s="2">
        <v>279.72000100000002</v>
      </c>
      <c r="BA441" s="2">
        <v>263.78668199999998</v>
      </c>
      <c r="BB441" s="2">
        <v>216.60000600000001</v>
      </c>
      <c r="BC441" s="2">
        <v>141.50100699999999</v>
      </c>
      <c r="BD441" s="2">
        <v>405.26998900000001</v>
      </c>
      <c r="BE441" s="2">
        <v>166.979996</v>
      </c>
      <c r="BF441" s="2">
        <v>504.85000600000001</v>
      </c>
      <c r="BG441" s="2">
        <v>229.60000600000001</v>
      </c>
      <c r="BH441" s="2">
        <v>43.259998000000003</v>
      </c>
      <c r="BI441" s="2">
        <v>341.41000400000001</v>
      </c>
      <c r="BJ441" s="2">
        <v>356.76998900000001</v>
      </c>
      <c r="BK441" s="2">
        <v>73.360000999999997</v>
      </c>
      <c r="BL441" s="2">
        <v>107.720001</v>
      </c>
      <c r="BM441" s="2">
        <v>226.39999399999999</v>
      </c>
      <c r="BN441" s="2">
        <v>186.83999600000001</v>
      </c>
      <c r="BO441" s="2">
        <v>200</v>
      </c>
    </row>
    <row r="442" spans="1:67" x14ac:dyDescent="0.35">
      <c r="A442" s="1">
        <v>44473</v>
      </c>
      <c r="B442" s="2">
        <v>139.86574980175001</v>
      </c>
      <c r="C442" s="2">
        <v>284.63477984606902</v>
      </c>
      <c r="D442" s="2">
        <v>159.81714246688301</v>
      </c>
      <c r="E442" s="2">
        <v>134.32507576813899</v>
      </c>
      <c r="F442" s="2">
        <v>274.07913459113303</v>
      </c>
      <c r="G442" s="2">
        <v>260.54971432515703</v>
      </c>
      <c r="H442" s="2">
        <v>198.808290353361</v>
      </c>
      <c r="I442" s="2">
        <v>134.34813232974301</v>
      </c>
      <c r="J442" s="2">
        <v>389.31063689647601</v>
      </c>
      <c r="K442" s="2">
        <v>166.975859544217</v>
      </c>
      <c r="L442" s="2">
        <v>478.10872784059899</v>
      </c>
      <c r="M442" s="2">
        <v>225.86362034544899</v>
      </c>
      <c r="N442" s="2">
        <v>43.4071026523171</v>
      </c>
      <c r="O442" s="2">
        <v>327.07827423311602</v>
      </c>
      <c r="P442" s="2">
        <v>345.59559735031701</v>
      </c>
      <c r="Q442" s="2">
        <v>83.170007756629303</v>
      </c>
      <c r="R442" s="2">
        <v>108.70510571750999</v>
      </c>
      <c r="S442" s="2">
        <v>225.27650452020899</v>
      </c>
      <c r="T442" s="2">
        <v>178.46910515448599</v>
      </c>
      <c r="U442" s="2">
        <v>193.590285682369</v>
      </c>
      <c r="X442" s="3">
        <v>44473</v>
      </c>
      <c r="Y442">
        <v>140.22204880000001</v>
      </c>
      <c r="Z442">
        <v>284.77099170000002</v>
      </c>
      <c r="AA442">
        <v>160.6553858</v>
      </c>
      <c r="AB442">
        <v>134.11212040000001</v>
      </c>
      <c r="AC442">
        <v>273.91043309999998</v>
      </c>
      <c r="AD442">
        <v>260.0744914</v>
      </c>
      <c r="AE442">
        <v>200.90602469999999</v>
      </c>
      <c r="AF442">
        <v>134.07870980000001</v>
      </c>
      <c r="AG442">
        <v>387.58693579999999</v>
      </c>
      <c r="AH442">
        <v>166.90152990000001</v>
      </c>
      <c r="AI442">
        <v>478.64899559999998</v>
      </c>
      <c r="AJ442">
        <v>225.32269389999999</v>
      </c>
      <c r="AK442">
        <v>43.313242039999999</v>
      </c>
      <c r="AL442">
        <v>327.26170189999999</v>
      </c>
      <c r="AM442">
        <v>351.31810539999998</v>
      </c>
      <c r="AN442">
        <v>82.728252139999995</v>
      </c>
      <c r="AO442">
        <v>108.6033164</v>
      </c>
      <c r="AP442">
        <v>225.3484249</v>
      </c>
      <c r="AQ442">
        <v>178.67561570000001</v>
      </c>
      <c r="AR442">
        <v>193.387775</v>
      </c>
      <c r="AT442" s="1"/>
      <c r="AU442" s="1">
        <v>44467</v>
      </c>
      <c r="AV442" s="2">
        <v>141.91000399999999</v>
      </c>
      <c r="AW442" s="2">
        <v>283.51998900000001</v>
      </c>
      <c r="AX442" s="2">
        <v>165.79800399999999</v>
      </c>
      <c r="AY442" s="2">
        <v>135.83000200000001</v>
      </c>
      <c r="AZ442" s="2">
        <v>276.790009</v>
      </c>
      <c r="BA442" s="2">
        <v>259.18667599999998</v>
      </c>
      <c r="BB442" s="2">
        <v>206.990005</v>
      </c>
      <c r="BC442" s="2">
        <v>136.18400600000001</v>
      </c>
      <c r="BD442" s="2">
        <v>398.61999500000002</v>
      </c>
      <c r="BE442" s="2">
        <v>166.08000200000001</v>
      </c>
      <c r="BF442" s="2">
        <v>491.01998900000001</v>
      </c>
      <c r="BG442" s="2">
        <v>225.55999800000001</v>
      </c>
      <c r="BH442" s="2">
        <v>43.16</v>
      </c>
      <c r="BI442" s="2">
        <v>333.79998799999998</v>
      </c>
      <c r="BJ442" s="2">
        <v>351.17999300000002</v>
      </c>
      <c r="BK442" s="2">
        <v>73.319999999999993</v>
      </c>
      <c r="BL442" s="2">
        <v>107.339996</v>
      </c>
      <c r="BM442" s="2">
        <v>221.60000600000001</v>
      </c>
      <c r="BN442" s="2">
        <v>186.759995</v>
      </c>
      <c r="BO442" s="2">
        <v>200.550003</v>
      </c>
    </row>
    <row r="443" spans="1:67" x14ac:dyDescent="0.35">
      <c r="A443" s="1">
        <v>44474</v>
      </c>
      <c r="B443" s="2">
        <v>141.23407063549101</v>
      </c>
      <c r="C443" s="2">
        <v>289.51535150859797</v>
      </c>
      <c r="D443" s="2">
        <v>161.381946882374</v>
      </c>
      <c r="E443" s="2">
        <v>136.301221609176</v>
      </c>
      <c r="F443" s="2">
        <v>278.049016540004</v>
      </c>
      <c r="G443" s="2">
        <v>261.00450743390502</v>
      </c>
      <c r="H443" s="2">
        <v>204.69930391159099</v>
      </c>
      <c r="I443" s="2">
        <v>136.49763645261001</v>
      </c>
      <c r="J443" s="2">
        <v>394.28346337766101</v>
      </c>
      <c r="K443" s="2">
        <v>169.226998655339</v>
      </c>
      <c r="L443" s="2">
        <v>484.847276100383</v>
      </c>
      <c r="M443" s="2">
        <v>224.58666086800201</v>
      </c>
      <c r="N443" s="2">
        <v>44.446079841623501</v>
      </c>
      <c r="O443" s="2">
        <v>330.34055227648798</v>
      </c>
      <c r="P443" s="2">
        <v>344.45525639930997</v>
      </c>
      <c r="Q443" s="2">
        <v>81.747034865836795</v>
      </c>
      <c r="R443" s="2">
        <v>109.594366441216</v>
      </c>
      <c r="S443" s="2">
        <v>231.17681022711301</v>
      </c>
      <c r="T443" s="2">
        <v>179.638448340266</v>
      </c>
      <c r="U443" s="2">
        <v>192.6479796882</v>
      </c>
      <c r="X443" s="3">
        <v>44474</v>
      </c>
      <c r="Y443">
        <v>140.85986589999999</v>
      </c>
      <c r="Z443">
        <v>287.89503550000001</v>
      </c>
      <c r="AA443">
        <v>160.87570070000001</v>
      </c>
      <c r="AB443">
        <v>135.79360209999999</v>
      </c>
      <c r="AC443">
        <v>277.30573170000002</v>
      </c>
      <c r="AD443">
        <v>260.25146230000001</v>
      </c>
      <c r="AE443">
        <v>202.8095228</v>
      </c>
      <c r="AF443">
        <v>136.15852860000001</v>
      </c>
      <c r="AG443">
        <v>392.02502179999999</v>
      </c>
      <c r="AH443">
        <v>168.56936139999999</v>
      </c>
      <c r="AI443">
        <v>483.76092849999998</v>
      </c>
      <c r="AJ443">
        <v>224.19349560000001</v>
      </c>
      <c r="AK443">
        <v>44.099312779999998</v>
      </c>
      <c r="AL443">
        <v>329.01742159999998</v>
      </c>
      <c r="AM443">
        <v>343.41688920000001</v>
      </c>
      <c r="AN443">
        <v>81.873705689999994</v>
      </c>
      <c r="AO443">
        <v>109.4425794</v>
      </c>
      <c r="AP443">
        <v>229.42182020000001</v>
      </c>
      <c r="AQ443">
        <v>179.52976079999999</v>
      </c>
      <c r="AR443">
        <v>192.66486620000001</v>
      </c>
      <c r="AT443" s="1"/>
      <c r="AU443" s="1">
        <v>44468</v>
      </c>
      <c r="AV443" s="2">
        <v>142.83000200000001</v>
      </c>
      <c r="AW443" s="2">
        <v>284</v>
      </c>
      <c r="AX443" s="2">
        <v>165.05600000000001</v>
      </c>
      <c r="AY443" s="2">
        <v>134.3535</v>
      </c>
      <c r="AZ443" s="2">
        <v>277.290009</v>
      </c>
      <c r="BA443" s="2">
        <v>260.43667599999998</v>
      </c>
      <c r="BB443" s="2">
        <v>205.16999799999999</v>
      </c>
      <c r="BC443" s="2">
        <v>134.520996</v>
      </c>
      <c r="BD443" s="2">
        <v>400.41000400000001</v>
      </c>
      <c r="BE443" s="2">
        <v>165.949997</v>
      </c>
      <c r="BF443" s="2">
        <v>489.48001099999999</v>
      </c>
      <c r="BG443" s="2">
        <v>226.679993</v>
      </c>
      <c r="BH443" s="2">
        <v>43.07</v>
      </c>
      <c r="BI443" s="2">
        <v>336.92999300000002</v>
      </c>
      <c r="BJ443" s="2">
        <v>353.19000199999999</v>
      </c>
      <c r="BK443" s="2">
        <v>75.089995999999999</v>
      </c>
      <c r="BL443" s="2">
        <v>108.839996</v>
      </c>
      <c r="BM443" s="2">
        <v>230.36000100000001</v>
      </c>
      <c r="BN443" s="2">
        <v>184.740005</v>
      </c>
      <c r="BO443" s="2">
        <v>197.86999499999999</v>
      </c>
    </row>
    <row r="444" spans="1:67" x14ac:dyDescent="0.35">
      <c r="A444" s="1">
        <v>44475</v>
      </c>
      <c r="B444" s="2">
        <v>141.902394662196</v>
      </c>
      <c r="C444" s="2">
        <v>293.31117215419903</v>
      </c>
      <c r="D444" s="2">
        <v>163.40014305750901</v>
      </c>
      <c r="E444" s="2">
        <v>137.53829801126801</v>
      </c>
      <c r="F444" s="2">
        <v>279.81177154710002</v>
      </c>
      <c r="G444" s="2">
        <v>261.04973825874202</v>
      </c>
      <c r="H444" s="2">
        <v>207.18947294479301</v>
      </c>
      <c r="I444" s="2">
        <v>137.414157621653</v>
      </c>
      <c r="J444" s="2">
        <v>395.91684329078902</v>
      </c>
      <c r="K444" s="2">
        <v>168.59727105219599</v>
      </c>
      <c r="L444" s="2">
        <v>489.15234383315999</v>
      </c>
      <c r="M444" s="2">
        <v>226.60188915039299</v>
      </c>
      <c r="N444" s="2">
        <v>44.279868421244103</v>
      </c>
      <c r="O444" s="2">
        <v>330.18613470405199</v>
      </c>
      <c r="P444" s="2">
        <v>349.32411520750298</v>
      </c>
      <c r="Q444" s="2">
        <v>80.340463147086595</v>
      </c>
      <c r="R444" s="2">
        <v>109.33351770024299</v>
      </c>
      <c r="S444" s="2">
        <v>228.35533488013499</v>
      </c>
      <c r="T444" s="2">
        <v>181.126879959798</v>
      </c>
      <c r="U444" s="2">
        <v>191.794145481942</v>
      </c>
      <c r="X444" s="3">
        <v>44475</v>
      </c>
      <c r="Y444">
        <v>141.887191</v>
      </c>
      <c r="Z444">
        <v>292.76356750000002</v>
      </c>
      <c r="AA444">
        <v>162.8220006</v>
      </c>
      <c r="AB444">
        <v>137.4163149</v>
      </c>
      <c r="AC444">
        <v>279.91289990000001</v>
      </c>
      <c r="AD444">
        <v>260.78797459999998</v>
      </c>
      <c r="AE444">
        <v>206.74381869999999</v>
      </c>
      <c r="AF444">
        <v>137.28731060000001</v>
      </c>
      <c r="AG444">
        <v>394.2343563</v>
      </c>
      <c r="AH444">
        <v>169.05787000000001</v>
      </c>
      <c r="AI444">
        <v>488.60799839999999</v>
      </c>
      <c r="AJ444">
        <v>225.96066479999999</v>
      </c>
      <c r="AK444">
        <v>44.238905920000001</v>
      </c>
      <c r="AL444">
        <v>330.45702660000001</v>
      </c>
      <c r="AM444">
        <v>347.73610600000001</v>
      </c>
      <c r="AN444">
        <v>80.82041959</v>
      </c>
      <c r="AO444">
        <v>109.2035388</v>
      </c>
      <c r="AP444">
        <v>228.15917139999999</v>
      </c>
      <c r="AQ444">
        <v>180.61615320000001</v>
      </c>
      <c r="AR444">
        <v>192.0240652</v>
      </c>
      <c r="AT444" s="1"/>
      <c r="AU444" s="1">
        <v>44469</v>
      </c>
      <c r="AV444" s="2">
        <v>141.5</v>
      </c>
      <c r="AW444" s="2">
        <v>281.92001299999998</v>
      </c>
      <c r="AX444" s="2">
        <v>164.25199900000001</v>
      </c>
      <c r="AY444" s="2">
        <v>133.675995</v>
      </c>
      <c r="AZ444" s="2">
        <v>272.94000199999999</v>
      </c>
      <c r="BA444" s="2">
        <v>258.49334700000003</v>
      </c>
      <c r="BB444" s="2">
        <v>207.16000399999999</v>
      </c>
      <c r="BC444" s="2">
        <v>133.265503</v>
      </c>
      <c r="BD444" s="2">
        <v>390.73998999999998</v>
      </c>
      <c r="BE444" s="2">
        <v>163.69000199999999</v>
      </c>
      <c r="BF444" s="2">
        <v>484.92999300000002</v>
      </c>
      <c r="BG444" s="2">
        <v>222.75</v>
      </c>
      <c r="BH444" s="2">
        <v>42.450001</v>
      </c>
      <c r="BI444" s="2">
        <v>328.26001000000002</v>
      </c>
      <c r="BJ444" s="2">
        <v>347.67999300000002</v>
      </c>
      <c r="BK444" s="2">
        <v>75.110000999999997</v>
      </c>
      <c r="BL444" s="2">
        <v>107.870003</v>
      </c>
      <c r="BM444" s="2">
        <v>231.050003</v>
      </c>
      <c r="BN444" s="2">
        <v>182.10000600000001</v>
      </c>
      <c r="BO444" s="2">
        <v>191.970001</v>
      </c>
    </row>
    <row r="445" spans="1:67" x14ac:dyDescent="0.35">
      <c r="A445" s="1">
        <v>44476</v>
      </c>
      <c r="B445" s="2">
        <v>143.85321666690601</v>
      </c>
      <c r="C445" s="2">
        <v>296.13397438905798</v>
      </c>
      <c r="D445" s="2">
        <v>165.28080222264401</v>
      </c>
      <c r="E445" s="2">
        <v>139.744897693197</v>
      </c>
      <c r="F445" s="2">
        <v>283.29749604570702</v>
      </c>
      <c r="G445" s="2">
        <v>265.44374109779801</v>
      </c>
      <c r="H445" s="2">
        <v>211.246985190983</v>
      </c>
      <c r="I445" s="2">
        <v>139.807047999536</v>
      </c>
      <c r="J445" s="2">
        <v>406.31964906974503</v>
      </c>
      <c r="K445" s="2">
        <v>170.61438061878201</v>
      </c>
      <c r="L445" s="2">
        <v>495.06157983506802</v>
      </c>
      <c r="M445" s="2">
        <v>230.33354906346401</v>
      </c>
      <c r="N445" s="2">
        <v>44.188072606529502</v>
      </c>
      <c r="O445" s="2">
        <v>338.77608152960698</v>
      </c>
      <c r="P445" s="2">
        <v>354.15446151115998</v>
      </c>
      <c r="Q445" s="2">
        <v>82.148168040916801</v>
      </c>
      <c r="R445" s="2">
        <v>111.005728176394</v>
      </c>
      <c r="S445" s="2">
        <v>233.36166455206501</v>
      </c>
      <c r="T445" s="2">
        <v>181.718388981266</v>
      </c>
      <c r="U445" s="2">
        <v>196.067004420958</v>
      </c>
      <c r="X445" s="3">
        <v>44476</v>
      </c>
      <c r="Y445">
        <v>143.11996329999999</v>
      </c>
      <c r="Z445">
        <v>294.73111239999997</v>
      </c>
      <c r="AA445">
        <v>164.8496643</v>
      </c>
      <c r="AB445">
        <v>139.07019779999999</v>
      </c>
      <c r="AC445">
        <v>282.5346414</v>
      </c>
      <c r="AD445">
        <v>263.67508479999998</v>
      </c>
      <c r="AE445">
        <v>210.27036609999999</v>
      </c>
      <c r="AF445">
        <v>139.14144160000001</v>
      </c>
      <c r="AG445">
        <v>402.38012609999998</v>
      </c>
      <c r="AH445">
        <v>170.0672256</v>
      </c>
      <c r="AI445">
        <v>493.16764510000002</v>
      </c>
      <c r="AJ445">
        <v>229.5324541</v>
      </c>
      <c r="AK445">
        <v>44.121928449999999</v>
      </c>
      <c r="AL445">
        <v>336.51428220000003</v>
      </c>
      <c r="AM445">
        <v>353.04987110000002</v>
      </c>
      <c r="AN445">
        <v>81.698039820000005</v>
      </c>
      <c r="AO445">
        <v>110.6111851</v>
      </c>
      <c r="AP445">
        <v>232.15188599999999</v>
      </c>
      <c r="AQ445">
        <v>181.55374610000001</v>
      </c>
      <c r="AR445">
        <v>195.03098650000001</v>
      </c>
      <c r="AT445" s="1"/>
      <c r="AU445" s="1">
        <v>44470</v>
      </c>
      <c r="AV445" s="2">
        <v>142.64999399999999</v>
      </c>
      <c r="AW445" s="2">
        <v>289.10000600000001</v>
      </c>
      <c r="AX445" s="2">
        <v>164.162994</v>
      </c>
      <c r="AY445" s="2">
        <v>136.54299900000001</v>
      </c>
      <c r="AZ445" s="2">
        <v>275.709991</v>
      </c>
      <c r="BA445" s="2">
        <v>258.406677</v>
      </c>
      <c r="BB445" s="2">
        <v>207.41999799999999</v>
      </c>
      <c r="BC445" s="2">
        <v>136.46249399999999</v>
      </c>
      <c r="BD445" s="2">
        <v>392.42999300000002</v>
      </c>
      <c r="BE445" s="2">
        <v>167.13000500000001</v>
      </c>
      <c r="BF445" s="2">
        <v>487.35000600000001</v>
      </c>
      <c r="BG445" s="2">
        <v>230.46000699999999</v>
      </c>
      <c r="BH445" s="2">
        <v>43.080002</v>
      </c>
      <c r="BI445" s="2">
        <v>329.85998499999999</v>
      </c>
      <c r="BJ445" s="2">
        <v>360.17999300000002</v>
      </c>
      <c r="BK445" s="2">
        <v>81.400002000000001</v>
      </c>
      <c r="BL445" s="2">
        <v>109.089996</v>
      </c>
      <c r="BM445" s="2">
        <v>229.58999600000001</v>
      </c>
      <c r="BN445" s="2">
        <v>181.490005</v>
      </c>
      <c r="BO445" s="2">
        <v>194.33000200000001</v>
      </c>
    </row>
    <row r="446" spans="1:67" x14ac:dyDescent="0.35">
      <c r="A446" s="1">
        <v>44477</v>
      </c>
      <c r="B446" s="2">
        <v>142.85591138830699</v>
      </c>
      <c r="C446" s="2">
        <v>294.358171249539</v>
      </c>
      <c r="D446" s="2">
        <v>164.533655603147</v>
      </c>
      <c r="E446" s="2">
        <v>139.812486130048</v>
      </c>
      <c r="F446" s="2">
        <v>283.39223411490701</v>
      </c>
      <c r="G446" s="2">
        <v>261.77523178095998</v>
      </c>
      <c r="H446" s="2">
        <v>209.833488694632</v>
      </c>
      <c r="I446" s="2">
        <v>140.072967877868</v>
      </c>
      <c r="J446" s="2">
        <v>409.082523770676</v>
      </c>
      <c r="K446" s="2">
        <v>169.97778355457601</v>
      </c>
      <c r="L446" s="2">
        <v>492.560993093619</v>
      </c>
      <c r="M446" s="2">
        <v>230.52852889581001</v>
      </c>
      <c r="N446" s="2">
        <v>44.176861914626201</v>
      </c>
      <c r="O446" s="2">
        <v>334.34646850414299</v>
      </c>
      <c r="P446" s="2">
        <v>355.25691899013202</v>
      </c>
      <c r="Q446" s="2">
        <v>80.2159331664419</v>
      </c>
      <c r="R446" s="2">
        <v>111.219340005101</v>
      </c>
      <c r="S446" s="2">
        <v>233.97020739803401</v>
      </c>
      <c r="T446" s="2">
        <v>183.703995785193</v>
      </c>
      <c r="U446" s="2">
        <v>195.47863213345701</v>
      </c>
      <c r="X446" s="3">
        <v>44477</v>
      </c>
      <c r="Y446">
        <v>143.00948880000001</v>
      </c>
      <c r="Z446">
        <v>294.80296340000001</v>
      </c>
      <c r="AA446">
        <v>164.5205617</v>
      </c>
      <c r="AB446">
        <v>139.78766769999999</v>
      </c>
      <c r="AC446">
        <v>284.13248399999998</v>
      </c>
      <c r="AD446">
        <v>262.59873920000001</v>
      </c>
      <c r="AE446">
        <v>208.4027365</v>
      </c>
      <c r="AF446">
        <v>140.01296379999999</v>
      </c>
      <c r="AG446">
        <v>407.5644896</v>
      </c>
      <c r="AH446">
        <v>170.2064968</v>
      </c>
      <c r="AI446">
        <v>492.87389439999998</v>
      </c>
      <c r="AJ446">
        <v>230.14840760000001</v>
      </c>
      <c r="AK446">
        <v>44.314338149999998</v>
      </c>
      <c r="AL446">
        <v>335.06264010000001</v>
      </c>
      <c r="AM446">
        <v>354.82424529999997</v>
      </c>
      <c r="AN446">
        <v>80.865987770000004</v>
      </c>
      <c r="AO446">
        <v>111.21611350000001</v>
      </c>
      <c r="AP446">
        <v>233.93009900000001</v>
      </c>
      <c r="AQ446">
        <v>183.23035680000001</v>
      </c>
      <c r="AR446">
        <v>195.3291313</v>
      </c>
      <c r="AT446" s="1"/>
      <c r="AU446" s="1">
        <v>44473</v>
      </c>
      <c r="AV446" s="2">
        <v>139.13999899999999</v>
      </c>
      <c r="AW446" s="2">
        <v>283.10998499999999</v>
      </c>
      <c r="AX446" s="2">
        <v>159.48899800000001</v>
      </c>
      <c r="AY446" s="2">
        <v>133.65950000000001</v>
      </c>
      <c r="AZ446" s="2">
        <v>273.64001500000001</v>
      </c>
      <c r="BA446" s="2">
        <v>260.51001000000002</v>
      </c>
      <c r="BB446" s="2">
        <v>197.320007</v>
      </c>
      <c r="BC446" s="2">
        <v>133.76499899999999</v>
      </c>
      <c r="BD446" s="2">
        <v>387.01001000000002</v>
      </c>
      <c r="BE446" s="2">
        <v>166.949997</v>
      </c>
      <c r="BF446" s="2">
        <v>475.95001200000002</v>
      </c>
      <c r="BG446" s="2">
        <v>224.729996</v>
      </c>
      <c r="BH446" s="2">
        <v>43.34</v>
      </c>
      <c r="BI446" s="2">
        <v>326.47000100000002</v>
      </c>
      <c r="BJ446" s="2">
        <v>344.20001200000002</v>
      </c>
      <c r="BK446" s="2">
        <v>83.099997999999999</v>
      </c>
      <c r="BL446" s="2">
        <v>108.730003</v>
      </c>
      <c r="BM446" s="2">
        <v>224.85000600000001</v>
      </c>
      <c r="BN446" s="2">
        <v>178.41999799999999</v>
      </c>
      <c r="BO446" s="2">
        <v>193.13000500000001</v>
      </c>
    </row>
    <row r="447" spans="1:67" x14ac:dyDescent="0.35">
      <c r="A447" s="1">
        <v>44480</v>
      </c>
      <c r="B447" s="2">
        <v>143.10036942322901</v>
      </c>
      <c r="C447" s="2">
        <v>295.33691105268502</v>
      </c>
      <c r="D447" s="2">
        <v>162.51560815602201</v>
      </c>
      <c r="E447" s="2">
        <v>139.646307795361</v>
      </c>
      <c r="F447" s="2">
        <v>282.09593531627098</v>
      </c>
      <c r="G447" s="2">
        <v>264.85379403096999</v>
      </c>
      <c r="H447" s="2">
        <v>208.03674674118599</v>
      </c>
      <c r="I447" s="2">
        <v>139.386116607292</v>
      </c>
      <c r="J447" s="2">
        <v>407.487609302095</v>
      </c>
      <c r="K447" s="2">
        <v>167.478657248735</v>
      </c>
      <c r="L447" s="2">
        <v>494.15869592816898</v>
      </c>
      <c r="M447" s="2">
        <v>225.990799185219</v>
      </c>
      <c r="N447" s="2">
        <v>43.9486065617265</v>
      </c>
      <c r="O447" s="2">
        <v>337.94556845989803</v>
      </c>
      <c r="P447" s="2">
        <v>348.18328073367502</v>
      </c>
      <c r="Q447" s="2">
        <v>80.245893216795494</v>
      </c>
      <c r="R447" s="2">
        <v>110.36366570981301</v>
      </c>
      <c r="S447" s="2">
        <v>234.53180300359199</v>
      </c>
      <c r="T447" s="2">
        <v>181.63722019325999</v>
      </c>
      <c r="U447" s="2">
        <v>193.04549521218701</v>
      </c>
      <c r="X447" s="3">
        <v>44480</v>
      </c>
      <c r="Y447">
        <v>142.81868700000001</v>
      </c>
      <c r="Z447">
        <v>294.19143380000003</v>
      </c>
      <c r="AA447">
        <v>162.70885949999999</v>
      </c>
      <c r="AB447">
        <v>138.9278936</v>
      </c>
      <c r="AC447">
        <v>281.26466379999999</v>
      </c>
      <c r="AD447">
        <v>263.53449860000001</v>
      </c>
      <c r="AE447">
        <v>206.95678079999999</v>
      </c>
      <c r="AF447">
        <v>138.8652242</v>
      </c>
      <c r="AG447">
        <v>405.7000706</v>
      </c>
      <c r="AH447">
        <v>167.06614819999999</v>
      </c>
      <c r="AI447">
        <v>492.45302759999998</v>
      </c>
      <c r="AJ447">
        <v>225.5586222</v>
      </c>
      <c r="AK447">
        <v>43.836390610000002</v>
      </c>
      <c r="AL447">
        <v>336.57599649999997</v>
      </c>
      <c r="AM447">
        <v>348.97802189999999</v>
      </c>
      <c r="AN447">
        <v>80.007678999999996</v>
      </c>
      <c r="AO447">
        <v>110.2628212</v>
      </c>
      <c r="AP447">
        <v>233.57011700000001</v>
      </c>
      <c r="AQ447">
        <v>181.8774454</v>
      </c>
      <c r="AR447">
        <v>193.3709546</v>
      </c>
      <c r="AT447" s="1"/>
      <c r="AU447" s="1">
        <v>44474</v>
      </c>
      <c r="AV447" s="2">
        <v>141.11000100000001</v>
      </c>
      <c r="AW447" s="2">
        <v>288.76001000000002</v>
      </c>
      <c r="AX447" s="2">
        <v>161.050003</v>
      </c>
      <c r="AY447" s="2">
        <v>136.02299500000001</v>
      </c>
      <c r="AZ447" s="2">
        <v>278.04998799999998</v>
      </c>
      <c r="BA447" s="2">
        <v>260.19665500000002</v>
      </c>
      <c r="BB447" s="2">
        <v>204.509995</v>
      </c>
      <c r="BC447" s="2">
        <v>136.17700199999999</v>
      </c>
      <c r="BD447" s="2">
        <v>393.42999300000002</v>
      </c>
      <c r="BE447" s="2">
        <v>168.66000399999999</v>
      </c>
      <c r="BF447" s="2">
        <v>485.42001299999998</v>
      </c>
      <c r="BG447" s="2">
        <v>224.279999</v>
      </c>
      <c r="BH447" s="2">
        <v>44.220001000000003</v>
      </c>
      <c r="BI447" s="2">
        <v>329.48001099999999</v>
      </c>
      <c r="BJ447" s="2">
        <v>343.209991</v>
      </c>
      <c r="BK447" s="2">
        <v>81.599997999999999</v>
      </c>
      <c r="BL447" s="2">
        <v>109.510002</v>
      </c>
      <c r="BM447" s="2">
        <v>230.929993</v>
      </c>
      <c r="BN447" s="2">
        <v>179.66999799999999</v>
      </c>
      <c r="BO447" s="2">
        <v>192.5</v>
      </c>
    </row>
    <row r="448" spans="1:67" x14ac:dyDescent="0.35">
      <c r="A448" s="1">
        <v>44481</v>
      </c>
      <c r="B448" s="2">
        <v>141.45963177361801</v>
      </c>
      <c r="C448" s="2">
        <v>292.40037893024601</v>
      </c>
      <c r="D448" s="2">
        <v>162.630485166711</v>
      </c>
      <c r="E448" s="2">
        <v>136.16549287780501</v>
      </c>
      <c r="F448" s="2">
        <v>278.43715400885299</v>
      </c>
      <c r="G448" s="2">
        <v>268.74415248821998</v>
      </c>
      <c r="H448" s="2">
        <v>206.5843169186</v>
      </c>
      <c r="I448" s="2">
        <v>136.47342013748801</v>
      </c>
      <c r="J448" s="2">
        <v>402.08812167112501</v>
      </c>
      <c r="K448" s="2">
        <v>165.19423556135499</v>
      </c>
      <c r="L448" s="2">
        <v>485.05363595645002</v>
      </c>
      <c r="M448" s="2">
        <v>224.524634170154</v>
      </c>
      <c r="N448" s="2">
        <v>43.612587694382</v>
      </c>
      <c r="O448" s="2">
        <v>337.66975254469401</v>
      </c>
      <c r="P448" s="2">
        <v>346.40169452337602</v>
      </c>
      <c r="Q448" s="2">
        <v>79.446388269058303</v>
      </c>
      <c r="R448" s="2">
        <v>108.561107433551</v>
      </c>
      <c r="S448" s="2">
        <v>232.428786041922</v>
      </c>
      <c r="T448" s="2">
        <v>181.45216943050499</v>
      </c>
      <c r="U448" s="2">
        <v>189.327121473201</v>
      </c>
      <c r="X448" s="3">
        <v>44481</v>
      </c>
      <c r="Y448">
        <v>141.88150580000001</v>
      </c>
      <c r="Z448">
        <v>292.92409220000002</v>
      </c>
      <c r="AA448">
        <v>162.32342700000001</v>
      </c>
      <c r="AB448">
        <v>136.716162</v>
      </c>
      <c r="AC448">
        <v>278.90294840000001</v>
      </c>
      <c r="AD448">
        <v>267.14365070000002</v>
      </c>
      <c r="AE448">
        <v>206.71789279999999</v>
      </c>
      <c r="AF448">
        <v>136.8286578</v>
      </c>
      <c r="AG448">
        <v>403.53276319999998</v>
      </c>
      <c r="AH448">
        <v>165.54236409999999</v>
      </c>
      <c r="AI448">
        <v>487.31092699999999</v>
      </c>
      <c r="AJ448">
        <v>224.06014930000001</v>
      </c>
      <c r="AK448">
        <v>43.550587129999997</v>
      </c>
      <c r="AL448">
        <v>337.91024299999998</v>
      </c>
      <c r="AM448">
        <v>345.70570120000002</v>
      </c>
      <c r="AN448">
        <v>79.628120859999996</v>
      </c>
      <c r="AO448">
        <v>108.4644854</v>
      </c>
      <c r="AP448">
        <v>232.8002869</v>
      </c>
      <c r="AQ448">
        <v>182.0180709</v>
      </c>
      <c r="AR448">
        <v>190.5483754</v>
      </c>
      <c r="AT448" s="1"/>
      <c r="AU448" s="1">
        <v>44475</v>
      </c>
      <c r="AV448" s="2">
        <v>142</v>
      </c>
      <c r="AW448" s="2">
        <v>293.10998499999999</v>
      </c>
      <c r="AX448" s="2">
        <v>163.100494</v>
      </c>
      <c r="AY448" s="2">
        <v>137.56500199999999</v>
      </c>
      <c r="AZ448" s="2">
        <v>280.22000100000002</v>
      </c>
      <c r="BA448" s="2">
        <v>260.91665599999999</v>
      </c>
      <c r="BB448" s="2">
        <v>207</v>
      </c>
      <c r="BC448" s="2">
        <v>137.354004</v>
      </c>
      <c r="BD448" s="2">
        <v>394.25</v>
      </c>
      <c r="BE448" s="2">
        <v>169.020004</v>
      </c>
      <c r="BF448" s="2">
        <v>488.77999899999998</v>
      </c>
      <c r="BG448" s="2">
        <v>226.509995</v>
      </c>
      <c r="BH448" s="2">
        <v>44.240001999999997</v>
      </c>
      <c r="BI448" s="2">
        <v>330.35998499999999</v>
      </c>
      <c r="BJ448" s="2">
        <v>348.69000199999999</v>
      </c>
      <c r="BK448" s="2">
        <v>80.660004000000001</v>
      </c>
      <c r="BL448" s="2">
        <v>109.32</v>
      </c>
      <c r="BM448" s="2">
        <v>227.85000600000001</v>
      </c>
      <c r="BN448" s="2">
        <v>180.699997</v>
      </c>
      <c r="BO448" s="2">
        <v>191.86000100000001</v>
      </c>
    </row>
    <row r="449" spans="1:67" x14ac:dyDescent="0.35">
      <c r="A449" s="1">
        <v>44482</v>
      </c>
      <c r="B449" s="2">
        <v>141.65717854693</v>
      </c>
      <c r="C449" s="2">
        <v>296.603381944962</v>
      </c>
      <c r="D449" s="2">
        <v>164.52371645991499</v>
      </c>
      <c r="E449" s="2">
        <v>138.27656983430299</v>
      </c>
      <c r="F449" s="2">
        <v>278.65205808712898</v>
      </c>
      <c r="G449" s="2">
        <v>271.302439188601</v>
      </c>
      <c r="H449" s="2">
        <v>210.16667486856699</v>
      </c>
      <c r="I449" s="2">
        <v>138.720126443639</v>
      </c>
      <c r="J449" s="2">
        <v>405.62514238064398</v>
      </c>
      <c r="K449" s="2">
        <v>161.75515610132899</v>
      </c>
      <c r="L449" s="2">
        <v>486.306066134616</v>
      </c>
      <c r="M449" s="2">
        <v>223.14559220374201</v>
      </c>
      <c r="N449" s="2">
        <v>43.304130471201901</v>
      </c>
      <c r="O449" s="2">
        <v>339.50155421385398</v>
      </c>
      <c r="P449" s="2">
        <v>343.51660375144201</v>
      </c>
      <c r="Q449" s="2">
        <v>79.408711579027496</v>
      </c>
      <c r="R449" s="2">
        <v>108.574067868307</v>
      </c>
      <c r="S449" s="2">
        <v>237.211319927034</v>
      </c>
      <c r="T449" s="2">
        <v>183.944983062467</v>
      </c>
      <c r="U449" s="2">
        <v>188.599857196833</v>
      </c>
      <c r="X449" s="3">
        <v>44482</v>
      </c>
      <c r="Y449">
        <v>141.08145210000001</v>
      </c>
      <c r="Z449">
        <v>296.10586289999998</v>
      </c>
      <c r="AA449">
        <v>163.9805977</v>
      </c>
      <c r="AB449">
        <v>137.44828079999999</v>
      </c>
      <c r="AC449">
        <v>278.07261069999998</v>
      </c>
      <c r="AD449">
        <v>269.9866078</v>
      </c>
      <c r="AE449">
        <v>209.10394980000001</v>
      </c>
      <c r="AF449">
        <v>137.8330526</v>
      </c>
      <c r="AG449">
        <v>403.57553580000001</v>
      </c>
      <c r="AH449">
        <v>161.69569799999999</v>
      </c>
      <c r="AI449">
        <v>485.16028240000003</v>
      </c>
      <c r="AJ449">
        <v>222.49201239999999</v>
      </c>
      <c r="AK449">
        <v>43.184610399999997</v>
      </c>
      <c r="AL449">
        <v>338.45587890000002</v>
      </c>
      <c r="AM449">
        <v>342.99761380000001</v>
      </c>
      <c r="AN449">
        <v>79.013842969999999</v>
      </c>
      <c r="AO449">
        <v>108.478325</v>
      </c>
      <c r="AP449">
        <v>236.1727736</v>
      </c>
      <c r="AQ449">
        <v>183.7763784</v>
      </c>
      <c r="AR449">
        <v>189.1694809</v>
      </c>
      <c r="AT449" s="1"/>
      <c r="AU449" s="1">
        <v>44476</v>
      </c>
      <c r="AV449" s="2">
        <v>143.28999300000001</v>
      </c>
      <c r="AW449" s="2">
        <v>294.85000600000001</v>
      </c>
      <c r="AX449" s="2">
        <v>165.12150600000001</v>
      </c>
      <c r="AY449" s="2">
        <v>139.22500600000001</v>
      </c>
      <c r="AZ449" s="2">
        <v>282.95001200000002</v>
      </c>
      <c r="BA449" s="2">
        <v>264.53668199999998</v>
      </c>
      <c r="BB449" s="2">
        <v>210.75</v>
      </c>
      <c r="BC449" s="2">
        <v>139.18550099999999</v>
      </c>
      <c r="BD449" s="2">
        <v>404.70001200000002</v>
      </c>
      <c r="BE449" s="2">
        <v>170.08999600000001</v>
      </c>
      <c r="BF449" s="2">
        <v>493.92001299999998</v>
      </c>
      <c r="BG449" s="2">
        <v>230.550003</v>
      </c>
      <c r="BH449" s="2">
        <v>44.119999</v>
      </c>
      <c r="BI449" s="2">
        <v>337.48001099999999</v>
      </c>
      <c r="BJ449" s="2">
        <v>353.91000400000001</v>
      </c>
      <c r="BK449" s="2">
        <v>81.940002000000007</v>
      </c>
      <c r="BL449" s="2">
        <v>110.870003</v>
      </c>
      <c r="BM449" s="2">
        <v>233.179993</v>
      </c>
      <c r="BN449" s="2">
        <v>181.60000600000001</v>
      </c>
      <c r="BO449" s="2">
        <v>195.75</v>
      </c>
    </row>
    <row r="450" spans="1:67" x14ac:dyDescent="0.35">
      <c r="A450" s="1">
        <v>44483</v>
      </c>
      <c r="B450" s="2">
        <v>143.417739204626</v>
      </c>
      <c r="C450" s="2">
        <v>302.12008851527798</v>
      </c>
      <c r="D450" s="2">
        <v>165.24766953022899</v>
      </c>
      <c r="E450" s="2">
        <v>141.12336154538499</v>
      </c>
      <c r="F450" s="2">
        <v>281.506466826289</v>
      </c>
      <c r="G450" s="2">
        <v>272.972113984749</v>
      </c>
      <c r="H450" s="2">
        <v>217.13292264430601</v>
      </c>
      <c r="I450" s="2">
        <v>141.37960033791299</v>
      </c>
      <c r="J450" s="2">
        <v>419.05260886149102</v>
      </c>
      <c r="K450" s="2">
        <v>163.42288048985299</v>
      </c>
      <c r="L450" s="2">
        <v>496.33215979628397</v>
      </c>
      <c r="M450" s="2">
        <v>225.29483556746399</v>
      </c>
      <c r="N450" s="2">
        <v>44.9893376542731</v>
      </c>
      <c r="O450" s="2">
        <v>343.53616435733102</v>
      </c>
      <c r="P450" s="2">
        <v>345.41347478099902</v>
      </c>
      <c r="Q450" s="2">
        <v>78.302315304937494</v>
      </c>
      <c r="R450" s="2">
        <v>108.788104779939</v>
      </c>
      <c r="S450" s="2">
        <v>236.482240089219</v>
      </c>
      <c r="T450" s="2">
        <v>190.611872772201</v>
      </c>
      <c r="U450" s="2">
        <v>194.41180016492601</v>
      </c>
      <c r="X450" s="3">
        <v>44483</v>
      </c>
      <c r="Y450">
        <v>143.37349459999999</v>
      </c>
      <c r="Z450">
        <v>301.40957109999999</v>
      </c>
      <c r="AA450">
        <v>164.8892621</v>
      </c>
      <c r="AB450">
        <v>140.6533178</v>
      </c>
      <c r="AC450">
        <v>281.02410730000003</v>
      </c>
      <c r="AD450">
        <v>272.28429540000002</v>
      </c>
      <c r="AE450">
        <v>215.2858928</v>
      </c>
      <c r="AF450">
        <v>141.258714</v>
      </c>
      <c r="AG450">
        <v>413.79909939999999</v>
      </c>
      <c r="AH450">
        <v>163.3260348</v>
      </c>
      <c r="AI450">
        <v>495.82245840000002</v>
      </c>
      <c r="AJ450">
        <v>224.50742</v>
      </c>
      <c r="AK450">
        <v>44.445442550000003</v>
      </c>
      <c r="AL450">
        <v>343.21090149999998</v>
      </c>
      <c r="AM450">
        <v>344.17187489999998</v>
      </c>
      <c r="AN450">
        <v>78.389861809999999</v>
      </c>
      <c r="AO450">
        <v>108.9350453</v>
      </c>
      <c r="AP450">
        <v>236.68215499999999</v>
      </c>
      <c r="AQ450">
        <v>189.8348675</v>
      </c>
      <c r="AR450">
        <v>193.53572080000001</v>
      </c>
      <c r="AT450" s="1"/>
      <c r="AU450" s="1">
        <v>44477</v>
      </c>
      <c r="AV450" s="2">
        <v>142.89999399999999</v>
      </c>
      <c r="AW450" s="2">
        <v>294.85000600000001</v>
      </c>
      <c r="AX450" s="2">
        <v>164.43100000000001</v>
      </c>
      <c r="AY450" s="2">
        <v>139.785507</v>
      </c>
      <c r="AZ450" s="2">
        <v>284.14001500000001</v>
      </c>
      <c r="BA450" s="2">
        <v>261.82998700000002</v>
      </c>
      <c r="BB450" s="2">
        <v>208.30999800000001</v>
      </c>
      <c r="BC450" s="2">
        <v>140.05600000000001</v>
      </c>
      <c r="BD450" s="2">
        <v>408.459991</v>
      </c>
      <c r="BE450" s="2">
        <v>170.220001</v>
      </c>
      <c r="BF450" s="2">
        <v>492.85000600000001</v>
      </c>
      <c r="BG450" s="2">
        <v>230.270004</v>
      </c>
      <c r="BH450" s="2">
        <v>44.34</v>
      </c>
      <c r="BI450" s="2">
        <v>334.33999599999999</v>
      </c>
      <c r="BJ450" s="2">
        <v>354.959991</v>
      </c>
      <c r="BK450" s="2">
        <v>80.629997000000003</v>
      </c>
      <c r="BL450" s="2">
        <v>111.18</v>
      </c>
      <c r="BM450" s="2">
        <v>233.94000199999999</v>
      </c>
      <c r="BN450" s="2">
        <v>183.490005</v>
      </c>
      <c r="BO450" s="2">
        <v>195.16000399999999</v>
      </c>
    </row>
    <row r="451" spans="1:67" x14ac:dyDescent="0.35">
      <c r="A451" s="1">
        <v>44484</v>
      </c>
      <c r="B451" s="2">
        <v>145.18653865452899</v>
      </c>
      <c r="C451" s="2">
        <v>304.14442422630401</v>
      </c>
      <c r="D451" s="2">
        <v>170.52531422995901</v>
      </c>
      <c r="E451" s="2">
        <v>141.885724565445</v>
      </c>
      <c r="F451" s="2">
        <v>284.52601732245802</v>
      </c>
      <c r="G451" s="2">
        <v>282.22152969088398</v>
      </c>
      <c r="H451" s="2">
        <v>219.78405340213499</v>
      </c>
      <c r="I451" s="2">
        <v>141.63358875922</v>
      </c>
      <c r="J451" s="2">
        <v>430.42540983912198</v>
      </c>
      <c r="K451" s="2">
        <v>166.80776120117</v>
      </c>
      <c r="L451" s="2">
        <v>504.40974751233301</v>
      </c>
      <c r="M451" s="2">
        <v>230.616137646125</v>
      </c>
      <c r="N451" s="2">
        <v>46.391026328641999</v>
      </c>
      <c r="O451" s="2">
        <v>351.50287046168501</v>
      </c>
      <c r="P451" s="2">
        <v>355.89159731046402</v>
      </c>
      <c r="Q451" s="2">
        <v>78.592244607634598</v>
      </c>
      <c r="R451" s="2">
        <v>109.151504128068</v>
      </c>
      <c r="S451" s="2">
        <v>238.48577655490701</v>
      </c>
      <c r="T451" s="2">
        <v>194.47775379338</v>
      </c>
      <c r="U451" s="2">
        <v>199.592154954314</v>
      </c>
      <c r="X451" s="3">
        <v>44484</v>
      </c>
      <c r="Y451">
        <v>144.6976387</v>
      </c>
      <c r="Z451">
        <v>304.14586450000002</v>
      </c>
      <c r="AA451">
        <v>169.6669746</v>
      </c>
      <c r="AB451">
        <v>141.4026887</v>
      </c>
      <c r="AC451">
        <v>283.82598439999998</v>
      </c>
      <c r="AD451">
        <v>276.4303357</v>
      </c>
      <c r="AE451">
        <v>218.59909279999999</v>
      </c>
      <c r="AF451">
        <v>141.75888090000001</v>
      </c>
      <c r="AG451">
        <v>426.4464471</v>
      </c>
      <c r="AH451">
        <v>166.29940250000001</v>
      </c>
      <c r="AI451">
        <v>502.37010880000003</v>
      </c>
      <c r="AJ451">
        <v>229.43559550000001</v>
      </c>
      <c r="AK451">
        <v>46.129857289999997</v>
      </c>
      <c r="AL451">
        <v>349.52207379999999</v>
      </c>
      <c r="AM451">
        <v>351.28336619999999</v>
      </c>
      <c r="AN451">
        <v>78.284355259999998</v>
      </c>
      <c r="AO451">
        <v>109.348294</v>
      </c>
      <c r="AP451">
        <v>237.8339173</v>
      </c>
      <c r="AQ451">
        <v>193.43704020000001</v>
      </c>
      <c r="AR451">
        <v>198.26263850000001</v>
      </c>
      <c r="AT451" s="1"/>
      <c r="AU451" s="1">
        <v>44480</v>
      </c>
      <c r="AV451" s="2">
        <v>142.80999800000001</v>
      </c>
      <c r="AW451" s="2">
        <v>294.23001099999999</v>
      </c>
      <c r="AX451" s="2">
        <v>162.31500199999999</v>
      </c>
      <c r="AY451" s="2">
        <v>138.91400100000001</v>
      </c>
      <c r="AZ451" s="2">
        <v>280.92999300000002</v>
      </c>
      <c r="BA451" s="2">
        <v>263.98001099999999</v>
      </c>
      <c r="BB451" s="2">
        <v>206.949997</v>
      </c>
      <c r="BC451" s="2">
        <v>138.84750399999999</v>
      </c>
      <c r="BD451" s="2">
        <v>404.98998999999998</v>
      </c>
      <c r="BE451" s="2">
        <v>166.63999899999999</v>
      </c>
      <c r="BF451" s="2">
        <v>492.33999599999999</v>
      </c>
      <c r="BG451" s="2">
        <v>225.11000100000001</v>
      </c>
      <c r="BH451" s="2">
        <v>43.779998999999997</v>
      </c>
      <c r="BI451" s="2">
        <v>336.97000100000002</v>
      </c>
      <c r="BJ451" s="2">
        <v>347.14999399999999</v>
      </c>
      <c r="BK451" s="2">
        <v>79.930000000000007</v>
      </c>
      <c r="BL451" s="2">
        <v>110.339996</v>
      </c>
      <c r="BM451" s="2">
        <v>233.66999799999999</v>
      </c>
      <c r="BN451" s="2">
        <v>181.740005</v>
      </c>
      <c r="BO451" s="2">
        <v>192.88999899999999</v>
      </c>
    </row>
    <row r="452" spans="1:67" x14ac:dyDescent="0.35">
      <c r="A452" s="1">
        <v>44487</v>
      </c>
      <c r="B452" s="2">
        <v>146.93987964767899</v>
      </c>
      <c r="C452" s="2">
        <v>307.06760606892601</v>
      </c>
      <c r="D452" s="2">
        <v>172.366706322293</v>
      </c>
      <c r="E452" s="2">
        <v>142.99480039857301</v>
      </c>
      <c r="F452" s="2">
        <v>283.45293887402102</v>
      </c>
      <c r="G452" s="2">
        <v>290.72170181335298</v>
      </c>
      <c r="H452" s="2">
        <v>222.97317846627899</v>
      </c>
      <c r="I452" s="2">
        <v>143.26344961625401</v>
      </c>
      <c r="J452" s="2">
        <v>424.89689482282103</v>
      </c>
      <c r="K452" s="2">
        <v>167.29418019290401</v>
      </c>
      <c r="L452" s="2">
        <v>503.72117800633202</v>
      </c>
      <c r="M452" s="2">
        <v>230.91924662304001</v>
      </c>
      <c r="N452" s="2">
        <v>46.423893491268799</v>
      </c>
      <c r="O452" s="2">
        <v>355.09900385975402</v>
      </c>
      <c r="P452" s="2">
        <v>358.39188351258201</v>
      </c>
      <c r="Q452" s="2">
        <v>77.222794171648204</v>
      </c>
      <c r="R452" s="2">
        <v>107.318279239514</v>
      </c>
      <c r="S452" s="2">
        <v>238.90104777383601</v>
      </c>
      <c r="T452" s="2">
        <v>193.61047853695001</v>
      </c>
      <c r="U452" s="2">
        <v>198.440807036515</v>
      </c>
      <c r="X452" s="3">
        <v>44487</v>
      </c>
      <c r="Y452">
        <v>146.32908560000001</v>
      </c>
      <c r="Z452">
        <v>307.09318889999997</v>
      </c>
      <c r="AA452">
        <v>172.09519399999999</v>
      </c>
      <c r="AB452">
        <v>142.63475539999999</v>
      </c>
      <c r="AC452">
        <v>282.83211310000002</v>
      </c>
      <c r="AD452">
        <v>284.69977519999998</v>
      </c>
      <c r="AE452">
        <v>221.77119099999999</v>
      </c>
      <c r="AF452">
        <v>142.89255739999999</v>
      </c>
      <c r="AG452">
        <v>425.32552579999998</v>
      </c>
      <c r="AH452">
        <v>166.4962912</v>
      </c>
      <c r="AI452">
        <v>503.55346029999998</v>
      </c>
      <c r="AJ452">
        <v>230.54317380000001</v>
      </c>
      <c r="AK452">
        <v>46.267804169999998</v>
      </c>
      <c r="AL452">
        <v>354.28796369999998</v>
      </c>
      <c r="AM452">
        <v>357.98570749999999</v>
      </c>
      <c r="AN452">
        <v>77.359464560000006</v>
      </c>
      <c r="AO452">
        <v>107.33822290000001</v>
      </c>
      <c r="AP452">
        <v>238.94997000000001</v>
      </c>
      <c r="AQ452">
        <v>193.31287850000001</v>
      </c>
      <c r="AR452">
        <v>198.3718088</v>
      </c>
      <c r="AT452" s="1"/>
      <c r="AU452" s="1">
        <v>44481</v>
      </c>
      <c r="AV452" s="2">
        <v>141.509995</v>
      </c>
      <c r="AW452" s="2">
        <v>292.88000499999998</v>
      </c>
      <c r="AX452" s="2">
        <v>162.366501</v>
      </c>
      <c r="AY452" s="2">
        <v>136.449005</v>
      </c>
      <c r="AZ452" s="2">
        <v>278.61999500000002</v>
      </c>
      <c r="BA452" s="2">
        <v>268.57333399999999</v>
      </c>
      <c r="BB452" s="2">
        <v>206.71000699999999</v>
      </c>
      <c r="BC452" s="2">
        <v>136.712997</v>
      </c>
      <c r="BD452" s="2">
        <v>403.23998999999998</v>
      </c>
      <c r="BE452" s="2">
        <v>165.36000100000001</v>
      </c>
      <c r="BF452" s="2">
        <v>485.27999899999998</v>
      </c>
      <c r="BG452" s="2">
        <v>224.050003</v>
      </c>
      <c r="BH452" s="2">
        <v>43.540000999999997</v>
      </c>
      <c r="BI452" s="2">
        <v>337.79998799999998</v>
      </c>
      <c r="BJ452" s="2">
        <v>345.33999599999999</v>
      </c>
      <c r="BK452" s="2">
        <v>79.589995999999999</v>
      </c>
      <c r="BL452" s="2">
        <v>108.57</v>
      </c>
      <c r="BM452" s="2">
        <v>232.779999</v>
      </c>
      <c r="BN452" s="2">
        <v>181.990005</v>
      </c>
      <c r="BO452" s="2">
        <v>189.91999799999999</v>
      </c>
    </row>
    <row r="453" spans="1:67" x14ac:dyDescent="0.35">
      <c r="A453" s="1">
        <v>44488</v>
      </c>
      <c r="B453" s="2">
        <v>148.65847864937399</v>
      </c>
      <c r="C453" s="2">
        <v>307.87076085255001</v>
      </c>
      <c r="D453" s="2">
        <v>172.17977204994801</v>
      </c>
      <c r="E453" s="2">
        <v>143.25212782936899</v>
      </c>
      <c r="F453" s="2">
        <v>283.99119965851401</v>
      </c>
      <c r="G453" s="2">
        <v>289.19785912787802</v>
      </c>
      <c r="H453" s="2">
        <v>223.36323103100699</v>
      </c>
      <c r="I453" s="2">
        <v>143.86016577808701</v>
      </c>
      <c r="J453" s="2">
        <v>423.29618614240798</v>
      </c>
      <c r="K453" s="2">
        <v>168.336453124841</v>
      </c>
      <c r="L453" s="2">
        <v>509.97116165673498</v>
      </c>
      <c r="M453" s="2">
        <v>233.26834590114501</v>
      </c>
      <c r="N453" s="2">
        <v>46.319300241083603</v>
      </c>
      <c r="O453" s="2">
        <v>358.41408612546701</v>
      </c>
      <c r="P453" s="2">
        <v>362.02289077369898</v>
      </c>
      <c r="Q453" s="2">
        <v>79.191843540948099</v>
      </c>
      <c r="R453" s="2">
        <v>107.483301699267</v>
      </c>
      <c r="S453" s="2">
        <v>242.514673556959</v>
      </c>
      <c r="T453" s="2">
        <v>193.28785935937699</v>
      </c>
      <c r="U453" s="2">
        <v>201.22297177762999</v>
      </c>
      <c r="X453" s="3">
        <v>44488</v>
      </c>
      <c r="Y453">
        <v>148.4811689</v>
      </c>
      <c r="Z453">
        <v>308.30621839999998</v>
      </c>
      <c r="AA453">
        <v>172.16320300000001</v>
      </c>
      <c r="AB453">
        <v>143.27055490000001</v>
      </c>
      <c r="AC453">
        <v>284.50958559999998</v>
      </c>
      <c r="AD453">
        <v>288.49521120000003</v>
      </c>
      <c r="AE453">
        <v>222.9731793</v>
      </c>
      <c r="AF453">
        <v>143.7801929</v>
      </c>
      <c r="AG453">
        <v>424.40161380000001</v>
      </c>
      <c r="AH453">
        <v>168.46884779999999</v>
      </c>
      <c r="AI453">
        <v>509.21318869999999</v>
      </c>
      <c r="AJ453">
        <v>232.80954489999999</v>
      </c>
      <c r="AK453">
        <v>46.45793484</v>
      </c>
      <c r="AL453">
        <v>357.53045709999998</v>
      </c>
      <c r="AM453">
        <v>361.54694649999999</v>
      </c>
      <c r="AN453">
        <v>78.969374740000006</v>
      </c>
      <c r="AO453">
        <v>107.4297911</v>
      </c>
      <c r="AP453">
        <v>242.1287619</v>
      </c>
      <c r="AQ453">
        <v>193.8395988</v>
      </c>
      <c r="AR453">
        <v>200.60079329999999</v>
      </c>
      <c r="AT453" s="1"/>
      <c r="AU453" s="1">
        <v>44482</v>
      </c>
      <c r="AV453" s="2">
        <v>140.91000399999999</v>
      </c>
      <c r="AW453" s="2">
        <v>296.30999800000001</v>
      </c>
      <c r="AX453" s="2">
        <v>164.21400499999999</v>
      </c>
      <c r="AY453" s="2">
        <v>137.58200099999999</v>
      </c>
      <c r="AZ453" s="2">
        <v>277.89999399999999</v>
      </c>
      <c r="BA453" s="2">
        <v>270.35998499999999</v>
      </c>
      <c r="BB453" s="2">
        <v>209.38999899999999</v>
      </c>
      <c r="BC453" s="2">
        <v>137.89999399999999</v>
      </c>
      <c r="BD453" s="2">
        <v>403.54998799999998</v>
      </c>
      <c r="BE453" s="2">
        <v>161</v>
      </c>
      <c r="BF453" s="2">
        <v>485.01001000000002</v>
      </c>
      <c r="BG453" s="2">
        <v>222.46000699999999</v>
      </c>
      <c r="BH453" s="2">
        <v>43.139999000000003</v>
      </c>
      <c r="BI453" s="2">
        <v>338.27999899999998</v>
      </c>
      <c r="BJ453" s="2">
        <v>342.35000600000001</v>
      </c>
      <c r="BK453" s="2">
        <v>78.949996999999996</v>
      </c>
      <c r="BL453" s="2">
        <v>108.529999</v>
      </c>
      <c r="BM453" s="2">
        <v>236.44000199999999</v>
      </c>
      <c r="BN453" s="2">
        <v>184.05999800000001</v>
      </c>
      <c r="BO453" s="2">
        <v>188.94000199999999</v>
      </c>
    </row>
    <row r="454" spans="1:67" x14ac:dyDescent="0.35">
      <c r="A454" s="1">
        <v>44489</v>
      </c>
      <c r="B454" s="2">
        <v>149.63196864437799</v>
      </c>
      <c r="C454" s="2">
        <v>307.84481192704101</v>
      </c>
      <c r="D454" s="2">
        <v>170.86163654891601</v>
      </c>
      <c r="E454" s="2">
        <v>142.0784889512</v>
      </c>
      <c r="F454" s="2">
        <v>287.303544305233</v>
      </c>
      <c r="G454" s="2">
        <v>289.24246808710899</v>
      </c>
      <c r="H454" s="2">
        <v>221.82257820705601</v>
      </c>
      <c r="I454" s="2">
        <v>142.599271211417</v>
      </c>
      <c r="J454" s="2">
        <v>435.56914289199199</v>
      </c>
      <c r="K454" s="2">
        <v>170.72721365488201</v>
      </c>
      <c r="L454" s="2">
        <v>510.32154620161901</v>
      </c>
      <c r="M454" s="2">
        <v>231.85039361391799</v>
      </c>
      <c r="N454" s="2">
        <v>46.975200051458799</v>
      </c>
      <c r="O454" s="2">
        <v>358.81623853695999</v>
      </c>
      <c r="P454" s="2">
        <v>357.35771559196701</v>
      </c>
      <c r="Q454" s="2">
        <v>81.093050200844303</v>
      </c>
      <c r="R454" s="2">
        <v>108.285696145879</v>
      </c>
      <c r="S454" s="2">
        <v>243.94857853448099</v>
      </c>
      <c r="T454" s="2">
        <v>195.5303174796</v>
      </c>
      <c r="U454" s="2">
        <v>204.30358458967899</v>
      </c>
      <c r="X454" s="3">
        <v>44489</v>
      </c>
      <c r="Y454">
        <v>149.22642540000001</v>
      </c>
      <c r="Z454">
        <v>307.42029009999999</v>
      </c>
      <c r="AA454">
        <v>170.98816980000001</v>
      </c>
      <c r="AB454">
        <v>141.80927109999999</v>
      </c>
      <c r="AC454">
        <v>287.08837679999999</v>
      </c>
      <c r="AD454">
        <v>288.53847289999999</v>
      </c>
      <c r="AE454">
        <v>221.0787976</v>
      </c>
      <c r="AF454">
        <v>142.4325576</v>
      </c>
      <c r="AG454">
        <v>432.66188879999999</v>
      </c>
      <c r="AH454">
        <v>170.72139329999999</v>
      </c>
      <c r="AI454">
        <v>509.41354669999998</v>
      </c>
      <c r="AJ454">
        <v>231.46234519999999</v>
      </c>
      <c r="AK454">
        <v>47.004644030000001</v>
      </c>
      <c r="AL454">
        <v>358.43147900000002</v>
      </c>
      <c r="AM454">
        <v>357.77879589999998</v>
      </c>
      <c r="AN454">
        <v>80.733997419999994</v>
      </c>
      <c r="AO454">
        <v>108.2780898</v>
      </c>
      <c r="AP454">
        <v>243.6387713</v>
      </c>
      <c r="AQ454">
        <v>195.07980409999999</v>
      </c>
      <c r="AR454">
        <v>203.6313203</v>
      </c>
      <c r="AT454" s="1"/>
      <c r="AU454" s="1">
        <v>44483</v>
      </c>
      <c r="AV454" s="2">
        <v>143.759995</v>
      </c>
      <c r="AW454" s="2">
        <v>302.75</v>
      </c>
      <c r="AX454" s="2">
        <v>164.99299600000001</v>
      </c>
      <c r="AY454" s="2">
        <v>141.15100100000001</v>
      </c>
      <c r="AZ454" s="2">
        <v>281.64001500000001</v>
      </c>
      <c r="BA454" s="2">
        <v>272.773346</v>
      </c>
      <c r="BB454" s="2">
        <v>217.46000699999999</v>
      </c>
      <c r="BC454" s="2">
        <v>141.412003</v>
      </c>
      <c r="BD454" s="2">
        <v>420.35998499999999</v>
      </c>
      <c r="BE454" s="2">
        <v>163.470001</v>
      </c>
      <c r="BF454" s="2">
        <v>497.60000600000001</v>
      </c>
      <c r="BG454" s="2">
        <v>225.179993</v>
      </c>
      <c r="BH454" s="2">
        <v>45.07</v>
      </c>
      <c r="BI454" s="2">
        <v>344.04998799999998</v>
      </c>
      <c r="BJ454" s="2">
        <v>344.57998700000002</v>
      </c>
      <c r="BK454" s="2">
        <v>78.330001999999993</v>
      </c>
      <c r="BL454" s="2">
        <v>108.910004</v>
      </c>
      <c r="BM454" s="2">
        <v>236.69000199999999</v>
      </c>
      <c r="BN454" s="2">
        <v>191.41999799999999</v>
      </c>
      <c r="BO454" s="2">
        <v>194.33000200000001</v>
      </c>
    </row>
    <row r="455" spans="1:67" x14ac:dyDescent="0.35">
      <c r="A455" s="1">
        <v>44490</v>
      </c>
      <c r="B455" s="2">
        <v>149.717624252186</v>
      </c>
      <c r="C455" s="2">
        <v>310.29213832202601</v>
      </c>
      <c r="D455" s="2">
        <v>171.987346533031</v>
      </c>
      <c r="E455" s="2">
        <v>142.023305048559</v>
      </c>
      <c r="F455" s="2">
        <v>287.03802445216201</v>
      </c>
      <c r="G455" s="2">
        <v>299.41700439186502</v>
      </c>
      <c r="H455" s="2">
        <v>226.32882186251601</v>
      </c>
      <c r="I455" s="2">
        <v>142.976609993088</v>
      </c>
      <c r="J455" s="2">
        <v>441.45107209213103</v>
      </c>
      <c r="K455" s="2">
        <v>169.93607021832901</v>
      </c>
      <c r="L455" s="2">
        <v>513.25837510306098</v>
      </c>
      <c r="M455" s="2">
        <v>230.596153920538</v>
      </c>
      <c r="N455" s="2">
        <v>46.829696684601501</v>
      </c>
      <c r="O455" s="2">
        <v>364.23177328908503</v>
      </c>
      <c r="P455" s="2">
        <v>356.888906083189</v>
      </c>
      <c r="Q455" s="2">
        <v>81.143474744567499</v>
      </c>
      <c r="R455" s="2">
        <v>108.74690425956</v>
      </c>
      <c r="S455" s="2">
        <v>241.49349049753201</v>
      </c>
      <c r="T455" s="2">
        <v>199.082753899517</v>
      </c>
      <c r="U455" s="2">
        <v>201.81193194927801</v>
      </c>
      <c r="X455" s="3">
        <v>44490</v>
      </c>
      <c r="Y455">
        <v>149.50560060000001</v>
      </c>
      <c r="Z455">
        <v>310.56040410000003</v>
      </c>
      <c r="AA455">
        <v>171.62551999999999</v>
      </c>
      <c r="AB455">
        <v>141.87298240000001</v>
      </c>
      <c r="AC455">
        <v>286.98436270000002</v>
      </c>
      <c r="AD455">
        <v>292.3020606</v>
      </c>
      <c r="AE455">
        <v>225.80405680000001</v>
      </c>
      <c r="AF455">
        <v>142.85483070000001</v>
      </c>
      <c r="AG455">
        <v>440.742414</v>
      </c>
      <c r="AH455">
        <v>169.68918679999999</v>
      </c>
      <c r="AI455">
        <v>513.53084809999996</v>
      </c>
      <c r="AJ455">
        <v>230.26510490000001</v>
      </c>
      <c r="AK455">
        <v>46.843338410000001</v>
      </c>
      <c r="AL455">
        <v>363.72942749999999</v>
      </c>
      <c r="AM455">
        <v>356.31339109999999</v>
      </c>
      <c r="AN455">
        <v>81.169022720000001</v>
      </c>
      <c r="AO455">
        <v>108.7899036</v>
      </c>
      <c r="AP455">
        <v>241.44912189999999</v>
      </c>
      <c r="AQ455">
        <v>198.9406932</v>
      </c>
      <c r="AR455">
        <v>202.57241400000001</v>
      </c>
      <c r="AT455" s="1"/>
      <c r="AU455" s="1">
        <v>44484</v>
      </c>
      <c r="AV455" s="2">
        <v>144.83999600000001</v>
      </c>
      <c r="AW455" s="2">
        <v>304.209991</v>
      </c>
      <c r="AX455" s="2">
        <v>170.45100400000001</v>
      </c>
      <c r="AY455" s="2">
        <v>141.36799600000001</v>
      </c>
      <c r="AZ455" s="2">
        <v>284.209991</v>
      </c>
      <c r="BA455" s="2">
        <v>281.01001000000002</v>
      </c>
      <c r="BB455" s="2">
        <v>218.61999499999999</v>
      </c>
      <c r="BC455" s="2">
        <v>141.675003</v>
      </c>
      <c r="BD455" s="2">
        <v>428.07000699999998</v>
      </c>
      <c r="BE455" s="2">
        <v>166.61000100000001</v>
      </c>
      <c r="BF455" s="2">
        <v>503.25</v>
      </c>
      <c r="BG455" s="2">
        <v>230.990005</v>
      </c>
      <c r="BH455" s="2">
        <v>46.369999</v>
      </c>
      <c r="BI455" s="2">
        <v>350.41000400000001</v>
      </c>
      <c r="BJ455" s="2">
        <v>356</v>
      </c>
      <c r="BK455" s="2">
        <v>78.330001999999993</v>
      </c>
      <c r="BL455" s="2">
        <v>109.33000199999999</v>
      </c>
      <c r="BM455" s="2">
        <v>237.88000500000001</v>
      </c>
      <c r="BN455" s="2">
        <v>193.75</v>
      </c>
      <c r="BO455" s="2">
        <v>199.020004</v>
      </c>
    </row>
    <row r="456" spans="1:67" x14ac:dyDescent="0.35">
      <c r="A456" s="1">
        <v>44491</v>
      </c>
      <c r="B456" s="2">
        <v>149.193809886677</v>
      </c>
      <c r="C456" s="2">
        <v>310.21260588611398</v>
      </c>
      <c r="D456" s="2">
        <v>167.18599119110499</v>
      </c>
      <c r="E456" s="2">
        <v>138.16664834607599</v>
      </c>
      <c r="F456" s="2">
        <v>289.56610478121002</v>
      </c>
      <c r="G456" s="2">
        <v>303.98887224400801</v>
      </c>
      <c r="H456" s="2">
        <v>228.44139312323301</v>
      </c>
      <c r="I456" s="2">
        <v>139.26021303766399</v>
      </c>
      <c r="J456" s="2">
        <v>449.70225757495899</v>
      </c>
      <c r="K456" s="2">
        <v>171.584245527593</v>
      </c>
      <c r="L456" s="2">
        <v>516.22665149772104</v>
      </c>
      <c r="M456" s="2">
        <v>231.40975355007299</v>
      </c>
      <c r="N456" s="2">
        <v>47.745518402917</v>
      </c>
      <c r="O456" s="2">
        <v>367.02929295736601</v>
      </c>
      <c r="P456" s="2">
        <v>359.173732799839</v>
      </c>
      <c r="Q456" s="2">
        <v>81.0982105250215</v>
      </c>
      <c r="R456" s="2">
        <v>109.133009233114</v>
      </c>
      <c r="S456" s="2">
        <v>243.865088606971</v>
      </c>
      <c r="T456" s="2">
        <v>204.78907595548699</v>
      </c>
      <c r="U456" s="2">
        <v>200.31840443883499</v>
      </c>
      <c r="X456" s="3">
        <v>44491</v>
      </c>
      <c r="Y456">
        <v>148.92723000000001</v>
      </c>
      <c r="Z456">
        <v>309.1758236</v>
      </c>
      <c r="AA456">
        <v>168.0667072</v>
      </c>
      <c r="AB456">
        <v>138.93735280000001</v>
      </c>
      <c r="AC456">
        <v>288.88508100000001</v>
      </c>
      <c r="AD456">
        <v>301.32947619999999</v>
      </c>
      <c r="AE456">
        <v>227.37745630000001</v>
      </c>
      <c r="AF456">
        <v>139.80603919999999</v>
      </c>
      <c r="AG456">
        <v>447.67392160000003</v>
      </c>
      <c r="AH456">
        <v>171.6603819</v>
      </c>
      <c r="AI456">
        <v>515.61266709999995</v>
      </c>
      <c r="AJ456">
        <v>231.06496000000001</v>
      </c>
      <c r="AK456">
        <v>47.460988489999998</v>
      </c>
      <c r="AL456">
        <v>365.9095064</v>
      </c>
      <c r="AM456">
        <v>358.21127749999999</v>
      </c>
      <c r="AN456">
        <v>81.09903774</v>
      </c>
      <c r="AO456">
        <v>109.1650418</v>
      </c>
      <c r="AP456">
        <v>243.66762499999999</v>
      </c>
      <c r="AQ456">
        <v>203.2785441</v>
      </c>
      <c r="AR456">
        <v>200.94587329999999</v>
      </c>
      <c r="AT456" s="1"/>
      <c r="AU456" s="1">
        <v>44487</v>
      </c>
      <c r="AV456" s="2">
        <v>146.550003</v>
      </c>
      <c r="AW456" s="2">
        <v>307.290009</v>
      </c>
      <c r="AX456" s="2">
        <v>172.337006</v>
      </c>
      <c r="AY456" s="2">
        <v>142.77799999999999</v>
      </c>
      <c r="AZ456" s="2">
        <v>282.58999599999999</v>
      </c>
      <c r="BA456" s="2">
        <v>290.03668199999998</v>
      </c>
      <c r="BB456" s="2">
        <v>222.220001</v>
      </c>
      <c r="BC456" s="2">
        <v>142.96049500000001</v>
      </c>
      <c r="BD456" s="2">
        <v>424.61999500000002</v>
      </c>
      <c r="BE456" s="2">
        <v>166.550003</v>
      </c>
      <c r="BF456" s="2">
        <v>503.35998499999999</v>
      </c>
      <c r="BG456" s="2">
        <v>230.64999399999999</v>
      </c>
      <c r="BH456" s="2">
        <v>46.279998999999997</v>
      </c>
      <c r="BI456" s="2">
        <v>355.01001000000002</v>
      </c>
      <c r="BJ456" s="2">
        <v>358.44000199999999</v>
      </c>
      <c r="BK456" s="2">
        <v>77.150002000000001</v>
      </c>
      <c r="BL456" s="2">
        <v>107.43</v>
      </c>
      <c r="BM456" s="2">
        <v>238.979996</v>
      </c>
      <c r="BN456" s="2">
        <v>193.38999899999999</v>
      </c>
      <c r="BO456" s="2">
        <v>198.179993</v>
      </c>
    </row>
    <row r="457" spans="1:67" x14ac:dyDescent="0.35">
      <c r="A457" s="1">
        <v>44494</v>
      </c>
      <c r="B457" s="2">
        <v>148.38096972956799</v>
      </c>
      <c r="C457" s="2">
        <v>308.578371513891</v>
      </c>
      <c r="D457" s="2">
        <v>166.386293508888</v>
      </c>
      <c r="E457" s="2">
        <v>137.469037551079</v>
      </c>
      <c r="F457" s="2">
        <v>290.47023372580998</v>
      </c>
      <c r="G457" s="2">
        <v>345.00876290053498</v>
      </c>
      <c r="H457" s="2">
        <v>231.28546912957</v>
      </c>
      <c r="I457" s="2">
        <v>138.818234546143</v>
      </c>
      <c r="J457" s="2">
        <v>448.32222394908399</v>
      </c>
      <c r="K457" s="2">
        <v>171.08638989040199</v>
      </c>
      <c r="L457" s="2">
        <v>521.44180237258695</v>
      </c>
      <c r="M457" s="2">
        <v>233.85206444024001</v>
      </c>
      <c r="N457" s="2">
        <v>47.694583876637999</v>
      </c>
      <c r="O457" s="2">
        <v>370.81431623584598</v>
      </c>
      <c r="P457" s="2">
        <v>361.26237999163197</v>
      </c>
      <c r="Q457" s="2">
        <v>81.643731773641406</v>
      </c>
      <c r="R457" s="2">
        <v>108.72274913251201</v>
      </c>
      <c r="S457" s="2">
        <v>245.25685648389799</v>
      </c>
      <c r="T457" s="2">
        <v>203.797985730384</v>
      </c>
      <c r="U457" s="2">
        <v>202.01470361022899</v>
      </c>
      <c r="X457" s="3">
        <v>44494</v>
      </c>
      <c r="Y457">
        <v>148.6554821</v>
      </c>
      <c r="Z457">
        <v>308.18010049999998</v>
      </c>
      <c r="AA457">
        <v>166.12021480000001</v>
      </c>
      <c r="AB457">
        <v>137.3560262</v>
      </c>
      <c r="AC457">
        <v>290.32344289999997</v>
      </c>
      <c r="AD457">
        <v>307.04276970000001</v>
      </c>
      <c r="AE457">
        <v>231.02802550000001</v>
      </c>
      <c r="AF457">
        <v>138.85205500000001</v>
      </c>
      <c r="AG457">
        <v>449.52566309999997</v>
      </c>
      <c r="AH457">
        <v>170.9792429</v>
      </c>
      <c r="AI457">
        <v>520.98151080000002</v>
      </c>
      <c r="AJ457">
        <v>233.22505580000001</v>
      </c>
      <c r="AK457">
        <v>47.488105070000003</v>
      </c>
      <c r="AL457">
        <v>370.46073480000001</v>
      </c>
      <c r="AM457">
        <v>360.4606374</v>
      </c>
      <c r="AN457">
        <v>81.59334552</v>
      </c>
      <c r="AO457">
        <v>108.4087025</v>
      </c>
      <c r="AP457">
        <v>244.98558420000001</v>
      </c>
      <c r="AQ457">
        <v>203.8982403</v>
      </c>
      <c r="AR457">
        <v>202.0125233</v>
      </c>
      <c r="AT457" s="1"/>
      <c r="AU457" s="1">
        <v>44488</v>
      </c>
      <c r="AV457" s="2">
        <v>148.759995</v>
      </c>
      <c r="AW457" s="2">
        <v>308.23001099999999</v>
      </c>
      <c r="AX457" s="2">
        <v>172.207504</v>
      </c>
      <c r="AY457" s="2">
        <v>143.23699999999999</v>
      </c>
      <c r="AZ457" s="2">
        <v>284.82998700000002</v>
      </c>
      <c r="BA457" s="2">
        <v>288.08999599999999</v>
      </c>
      <c r="BB457" s="2">
        <v>222.89999399999999</v>
      </c>
      <c r="BC457" s="2">
        <v>143.82200599999999</v>
      </c>
      <c r="BD457" s="2">
        <v>424.38000499999998</v>
      </c>
      <c r="BE457" s="2">
        <v>168.570007</v>
      </c>
      <c r="BF457" s="2">
        <v>510.39001500000001</v>
      </c>
      <c r="BG457" s="2">
        <v>233.520004</v>
      </c>
      <c r="BH457" s="2">
        <v>46.48</v>
      </c>
      <c r="BI457" s="2">
        <v>357.98998999999998</v>
      </c>
      <c r="BJ457" s="2">
        <v>362.10000600000001</v>
      </c>
      <c r="BK457" s="2">
        <v>79.489998</v>
      </c>
      <c r="BL457" s="2">
        <v>107.449997</v>
      </c>
      <c r="BM457" s="2">
        <v>242.30999800000001</v>
      </c>
      <c r="BN457" s="2">
        <v>193.78999300000001</v>
      </c>
      <c r="BO457" s="2">
        <v>201.13999899999999</v>
      </c>
    </row>
    <row r="458" spans="1:67" x14ac:dyDescent="0.35">
      <c r="A458" s="1">
        <v>44495</v>
      </c>
      <c r="B458" s="2">
        <v>149.92334170961499</v>
      </c>
      <c r="C458" s="2">
        <v>311.04026684776102</v>
      </c>
      <c r="D458" s="2">
        <v>169.19537394503701</v>
      </c>
      <c r="E458" s="2">
        <v>139.66077929966201</v>
      </c>
      <c r="F458" s="2">
        <v>290.60252173867599</v>
      </c>
      <c r="G458" s="2">
        <v>340.093774107326</v>
      </c>
      <c r="H458" s="2">
        <v>247.37216789012399</v>
      </c>
      <c r="I458" s="2">
        <v>140.18455835366299</v>
      </c>
      <c r="J458" s="2">
        <v>454.13020883138802</v>
      </c>
      <c r="K458" s="2">
        <v>171.72099400862601</v>
      </c>
      <c r="L458" s="2">
        <v>532.890693271038</v>
      </c>
      <c r="M458" s="2">
        <v>232.359672585461</v>
      </c>
      <c r="N458" s="2">
        <v>48.007376388887103</v>
      </c>
      <c r="O458" s="2">
        <v>369.99460371290502</v>
      </c>
      <c r="P458" s="2">
        <v>358.09830038262299</v>
      </c>
      <c r="Q458" s="2">
        <v>82.014598151845405</v>
      </c>
      <c r="R458" s="2">
        <v>109.579237967043</v>
      </c>
      <c r="S458" s="2">
        <v>248.53532908624501</v>
      </c>
      <c r="T458" s="2">
        <v>217.472084287521</v>
      </c>
      <c r="U458" s="2">
        <v>199.74597743227301</v>
      </c>
      <c r="X458" s="3">
        <v>44495</v>
      </c>
      <c r="Y458">
        <v>149.24623819999999</v>
      </c>
      <c r="Z458">
        <v>309.9523858</v>
      </c>
      <c r="AA458">
        <v>168.35821379999999</v>
      </c>
      <c r="AB458">
        <v>139.13948300000001</v>
      </c>
      <c r="AC458">
        <v>290.98389470000001</v>
      </c>
      <c r="AD458">
        <v>339.95627130000003</v>
      </c>
      <c r="AE458">
        <v>239.3433737</v>
      </c>
      <c r="AF458">
        <v>139.6252992</v>
      </c>
      <c r="AG458">
        <v>453.50087189999999</v>
      </c>
      <c r="AH458">
        <v>171.4391105</v>
      </c>
      <c r="AI458">
        <v>532.10876180000002</v>
      </c>
      <c r="AJ458">
        <v>231.86110590000001</v>
      </c>
      <c r="AK458">
        <v>47.899637509999998</v>
      </c>
      <c r="AL458">
        <v>369.6389034</v>
      </c>
      <c r="AM458">
        <v>358.04366829999998</v>
      </c>
      <c r="AN458">
        <v>82.153771109999994</v>
      </c>
      <c r="AO458">
        <v>109.34674699999999</v>
      </c>
      <c r="AP458">
        <v>248.245114</v>
      </c>
      <c r="AQ458">
        <v>211.36444109999999</v>
      </c>
      <c r="AR458">
        <v>200.18532830000001</v>
      </c>
      <c r="AT458" s="1"/>
      <c r="AU458" s="1">
        <v>44489</v>
      </c>
      <c r="AV458" s="2">
        <v>149.259995</v>
      </c>
      <c r="AW458" s="2">
        <v>307.41000400000001</v>
      </c>
      <c r="AX458" s="2">
        <v>170.753006</v>
      </c>
      <c r="AY458" s="2">
        <v>141.76899700000001</v>
      </c>
      <c r="AZ458" s="2">
        <v>287.48998999999998</v>
      </c>
      <c r="BA458" s="2">
        <v>288.60000600000001</v>
      </c>
      <c r="BB458" s="2">
        <v>221.029999</v>
      </c>
      <c r="BC458" s="2">
        <v>142.41499300000001</v>
      </c>
      <c r="BD458" s="2">
        <v>435.08999599999999</v>
      </c>
      <c r="BE458" s="2">
        <v>170.83999600000001</v>
      </c>
      <c r="BF458" s="2">
        <v>509.39001500000001</v>
      </c>
      <c r="BG458" s="2">
        <v>231.41999799999999</v>
      </c>
      <c r="BH458" s="2">
        <v>47.09</v>
      </c>
      <c r="BI458" s="2">
        <v>358.23001099999999</v>
      </c>
      <c r="BJ458" s="2">
        <v>356.76998900000001</v>
      </c>
      <c r="BK458" s="2">
        <v>81.069999999999993</v>
      </c>
      <c r="BL458" s="2">
        <v>108.410004</v>
      </c>
      <c r="BM458" s="2">
        <v>243.720001</v>
      </c>
      <c r="BN458" s="2">
        <v>195.270004</v>
      </c>
      <c r="BO458" s="2">
        <v>204.19000199999999</v>
      </c>
    </row>
    <row r="459" spans="1:67" x14ac:dyDescent="0.35">
      <c r="A459" s="1">
        <v>44496</v>
      </c>
      <c r="B459" s="2">
        <v>149.079158547471</v>
      </c>
      <c r="C459" s="2">
        <v>323.46319894379798</v>
      </c>
      <c r="D459" s="2">
        <v>169.89677780911001</v>
      </c>
      <c r="E459" s="2">
        <v>146.35704791204401</v>
      </c>
      <c r="F459" s="2">
        <v>288.59009916633198</v>
      </c>
      <c r="G459" s="2">
        <v>349.465976987006</v>
      </c>
      <c r="H459" s="2">
        <v>245.72592481888401</v>
      </c>
      <c r="I459" s="2">
        <v>146.70292295515901</v>
      </c>
      <c r="J459" s="2">
        <v>452.65611176870198</v>
      </c>
      <c r="K459" s="2">
        <v>168.09299901353799</v>
      </c>
      <c r="L459" s="2">
        <v>525.410919788255</v>
      </c>
      <c r="M459" s="2">
        <v>218.13082672268001</v>
      </c>
      <c r="N459" s="2">
        <v>47.1362743088185</v>
      </c>
      <c r="O459" s="2">
        <v>372.18678287454298</v>
      </c>
      <c r="P459" s="2">
        <v>338.09883638813801</v>
      </c>
      <c r="Q459" s="2">
        <v>81.682394297541705</v>
      </c>
      <c r="R459" s="2">
        <v>108.461577621649</v>
      </c>
      <c r="S459" s="2">
        <v>250.10982861103699</v>
      </c>
      <c r="T459" s="2">
        <v>212.75339348719601</v>
      </c>
      <c r="U459" s="2">
        <v>196.57382718266601</v>
      </c>
      <c r="X459" s="3">
        <v>44496</v>
      </c>
      <c r="Y459">
        <v>148.9780255</v>
      </c>
      <c r="Z459">
        <v>316.18013789999998</v>
      </c>
      <c r="AA459">
        <v>169.5152027</v>
      </c>
      <c r="AB459">
        <v>144.01399280000001</v>
      </c>
      <c r="AC459">
        <v>288.10567099999997</v>
      </c>
      <c r="AD459">
        <v>343.00287029999998</v>
      </c>
      <c r="AE459">
        <v>244.62289369999999</v>
      </c>
      <c r="AF459">
        <v>144.3940375</v>
      </c>
      <c r="AG459">
        <v>453.70591089999999</v>
      </c>
      <c r="AH459">
        <v>168.2535086</v>
      </c>
      <c r="AI459">
        <v>525.76700159999996</v>
      </c>
      <c r="AJ459">
        <v>222.10169540000001</v>
      </c>
      <c r="AK459">
        <v>47.08626185</v>
      </c>
      <c r="AL459">
        <v>371.84538309999999</v>
      </c>
      <c r="AM459">
        <v>347.57687729999998</v>
      </c>
      <c r="AN459">
        <v>81.620748610000007</v>
      </c>
      <c r="AO459">
        <v>108.30886390000001</v>
      </c>
      <c r="AP459">
        <v>250.09657469999999</v>
      </c>
      <c r="AQ459">
        <v>212.80007140000001</v>
      </c>
      <c r="AR459">
        <v>196.8656082</v>
      </c>
      <c r="AT459" s="1"/>
      <c r="AU459" s="1">
        <v>44490</v>
      </c>
      <c r="AV459" s="2">
        <v>149.479996</v>
      </c>
      <c r="AW459" s="2">
        <v>310.76001000000002</v>
      </c>
      <c r="AX459" s="2">
        <v>171.75050400000001</v>
      </c>
      <c r="AY459" s="2">
        <v>141.88600199999999</v>
      </c>
      <c r="AZ459" s="2">
        <v>286.82000699999998</v>
      </c>
      <c r="BA459" s="2">
        <v>298</v>
      </c>
      <c r="BB459" s="2">
        <v>226.91999799999999</v>
      </c>
      <c r="BC459" s="2">
        <v>142.78050200000001</v>
      </c>
      <c r="BD459" s="2">
        <v>442.27999899999998</v>
      </c>
      <c r="BE459" s="2">
        <v>169.5</v>
      </c>
      <c r="BF459" s="2">
        <v>514.15002400000003</v>
      </c>
      <c r="BG459" s="2">
        <v>230.240005</v>
      </c>
      <c r="BH459" s="2">
        <v>46.830002</v>
      </c>
      <c r="BI459" s="2">
        <v>364.61999500000002</v>
      </c>
      <c r="BJ459" s="2">
        <v>356.209991</v>
      </c>
      <c r="BK459" s="2">
        <v>81.169998000000007</v>
      </c>
      <c r="BL459" s="2">
        <v>108.760002</v>
      </c>
      <c r="BM459" s="2">
        <v>241.16999799999999</v>
      </c>
      <c r="BN459" s="2">
        <v>199.44000199999999</v>
      </c>
      <c r="BO459" s="2">
        <v>202.13999899999999</v>
      </c>
    </row>
    <row r="460" spans="1:67" x14ac:dyDescent="0.35">
      <c r="A460" s="1">
        <v>44497</v>
      </c>
      <c r="B460" s="2">
        <v>152.38401645698499</v>
      </c>
      <c r="C460" s="2">
        <v>325.25729724455698</v>
      </c>
      <c r="D460" s="2">
        <v>172.40306304762899</v>
      </c>
      <c r="E460" s="2">
        <v>146.10918969145601</v>
      </c>
      <c r="F460" s="2">
        <v>289.72138084909301</v>
      </c>
      <c r="G460" s="2">
        <v>360.05044738864098</v>
      </c>
      <c r="H460" s="2">
        <v>249.47740824078801</v>
      </c>
      <c r="I460" s="2">
        <v>146.259662898925</v>
      </c>
      <c r="J460" s="2">
        <v>454.58200532245002</v>
      </c>
      <c r="K460" s="2">
        <v>170.418239163116</v>
      </c>
      <c r="L460" s="2">
        <v>527.19430651733603</v>
      </c>
      <c r="M460" s="2">
        <v>211.29326860857</v>
      </c>
      <c r="N460" s="2">
        <v>47.897054494611602</v>
      </c>
      <c r="O460" s="2">
        <v>371.732782731437</v>
      </c>
      <c r="P460" s="2">
        <v>335.02242359501599</v>
      </c>
      <c r="Q460" s="2">
        <v>86.077616079233593</v>
      </c>
      <c r="R460" s="2">
        <v>109.771308413809</v>
      </c>
      <c r="S460" s="2">
        <v>253.524961359999</v>
      </c>
      <c r="T460" s="2">
        <v>213.435227080857</v>
      </c>
      <c r="U460" s="2">
        <v>203.71268270867401</v>
      </c>
      <c r="X460" s="3">
        <v>44497</v>
      </c>
      <c r="Y460">
        <v>151.91290979999999</v>
      </c>
      <c r="Z460">
        <v>324.35359510000001</v>
      </c>
      <c r="AA460">
        <v>171.90106520000001</v>
      </c>
      <c r="AB460">
        <v>145.79430070000001</v>
      </c>
      <c r="AC460">
        <v>289.46745279999999</v>
      </c>
      <c r="AD460">
        <v>349.72028690000002</v>
      </c>
      <c r="AE460">
        <v>248.6375836</v>
      </c>
      <c r="AF460">
        <v>146.0863593</v>
      </c>
      <c r="AG460">
        <v>455.12669290000002</v>
      </c>
      <c r="AH460">
        <v>170.20626300000001</v>
      </c>
      <c r="AI460">
        <v>528.52651349999996</v>
      </c>
      <c r="AJ460">
        <v>210.49091250000001</v>
      </c>
      <c r="AK460">
        <v>47.670987490000002</v>
      </c>
      <c r="AL460">
        <v>371.73768050000001</v>
      </c>
      <c r="AM460">
        <v>333.64002820000002</v>
      </c>
      <c r="AN460">
        <v>85.896562419999995</v>
      </c>
      <c r="AO460">
        <v>109.4435553</v>
      </c>
      <c r="AP460">
        <v>253.1989662</v>
      </c>
      <c r="AQ460">
        <v>213.67137589999999</v>
      </c>
      <c r="AR460">
        <v>202.8000213</v>
      </c>
      <c r="AT460" s="1"/>
      <c r="AU460" s="1">
        <v>44491</v>
      </c>
      <c r="AV460" s="2">
        <v>148.69000199999999</v>
      </c>
      <c r="AW460" s="2">
        <v>309.16000400000001</v>
      </c>
      <c r="AX460" s="2">
        <v>166.77749600000001</v>
      </c>
      <c r="AY460" s="2">
        <v>137.566498</v>
      </c>
      <c r="AZ460" s="2">
        <v>289.23998999999998</v>
      </c>
      <c r="BA460" s="2">
        <v>303.226654</v>
      </c>
      <c r="BB460" s="2">
        <v>227.259995</v>
      </c>
      <c r="BC460" s="2">
        <v>138.625</v>
      </c>
      <c r="BD460" s="2">
        <v>449.16000400000001</v>
      </c>
      <c r="BE460" s="2">
        <v>171.779999</v>
      </c>
      <c r="BF460" s="2">
        <v>515.40997300000004</v>
      </c>
      <c r="BG460" s="2">
        <v>231.229996</v>
      </c>
      <c r="BH460" s="2">
        <v>47.57</v>
      </c>
      <c r="BI460" s="2">
        <v>365.98998999999998</v>
      </c>
      <c r="BJ460" s="2">
        <v>358.67001299999998</v>
      </c>
      <c r="BK460" s="2">
        <v>81.150002000000001</v>
      </c>
      <c r="BL460" s="2">
        <v>109.139999</v>
      </c>
      <c r="BM460" s="2">
        <v>243.75</v>
      </c>
      <c r="BN460" s="2">
        <v>203.80999800000001</v>
      </c>
      <c r="BO460" s="2">
        <v>200.64999399999999</v>
      </c>
    </row>
    <row r="461" spans="1:67" x14ac:dyDescent="0.35">
      <c r="A461" s="1">
        <v>44498</v>
      </c>
      <c r="B461" s="2">
        <v>150.53432306846699</v>
      </c>
      <c r="C461" s="2">
        <v>332.259856695758</v>
      </c>
      <c r="D461" s="2">
        <v>168.776491867815</v>
      </c>
      <c r="E461" s="2">
        <v>148.59054128380299</v>
      </c>
      <c r="F461" s="2">
        <v>287.58722500722598</v>
      </c>
      <c r="G461" s="2">
        <v>375.54225689642999</v>
      </c>
      <c r="H461" s="2">
        <v>256.613462107278</v>
      </c>
      <c r="I461" s="2">
        <v>148.781320697268</v>
      </c>
      <c r="J461" s="2">
        <v>459.29752412699401</v>
      </c>
      <c r="K461" s="2">
        <v>170.02806028515499</v>
      </c>
      <c r="L461" s="2">
        <v>532.85452894856496</v>
      </c>
      <c r="M461" s="2">
        <v>212.543765890061</v>
      </c>
      <c r="N461" s="2">
        <v>47.7590839748311</v>
      </c>
      <c r="O461" s="2">
        <v>372.379071195888</v>
      </c>
      <c r="P461" s="2">
        <v>336.89697866073197</v>
      </c>
      <c r="Q461" s="2">
        <v>88.1547609034142</v>
      </c>
      <c r="R461" s="2">
        <v>114.665386452091</v>
      </c>
      <c r="S461" s="2">
        <v>254.59351776059401</v>
      </c>
      <c r="T461" s="2">
        <v>212.95163994908</v>
      </c>
      <c r="U461" s="2">
        <v>204.388399919092</v>
      </c>
      <c r="X461" s="3">
        <v>44498</v>
      </c>
      <c r="Y461">
        <v>150.59914380000001</v>
      </c>
      <c r="Z461">
        <v>329.69256589999998</v>
      </c>
      <c r="AA461">
        <v>169.43681609999999</v>
      </c>
      <c r="AB461">
        <v>147.840101</v>
      </c>
      <c r="AC461">
        <v>287.31428679999999</v>
      </c>
      <c r="AD461">
        <v>362.77224219999999</v>
      </c>
      <c r="AE461">
        <v>254.4028663</v>
      </c>
      <c r="AF461">
        <v>148.2446204</v>
      </c>
      <c r="AG461">
        <v>459.35721269999999</v>
      </c>
      <c r="AH461">
        <v>169.87350140000001</v>
      </c>
      <c r="AI461">
        <v>531.80345279999995</v>
      </c>
      <c r="AJ461">
        <v>211.2975371</v>
      </c>
      <c r="AK461">
        <v>47.769336879999997</v>
      </c>
      <c r="AL461">
        <v>371.9426967</v>
      </c>
      <c r="AM461">
        <v>335.0545856</v>
      </c>
      <c r="AN461">
        <v>87.738663270000004</v>
      </c>
      <c r="AO461">
        <v>113.6651035</v>
      </c>
      <c r="AP461">
        <v>254.67876620000001</v>
      </c>
      <c r="AQ461">
        <v>213.3975926</v>
      </c>
      <c r="AR461">
        <v>204.01138230000001</v>
      </c>
      <c r="AT461" s="1"/>
      <c r="AU461" s="1">
        <v>44494</v>
      </c>
      <c r="AV461" s="2">
        <v>148.63999899999999</v>
      </c>
      <c r="AW461" s="2">
        <v>308.13000499999998</v>
      </c>
      <c r="AX461" s="2">
        <v>166.018494</v>
      </c>
      <c r="AY461" s="2">
        <v>137.44700599999999</v>
      </c>
      <c r="AZ461" s="2">
        <v>290.26001000000002</v>
      </c>
      <c r="BA461" s="2">
        <v>341.61999500000002</v>
      </c>
      <c r="BB461" s="2">
        <v>231.66000399999999</v>
      </c>
      <c r="BC461" s="2">
        <v>138.77299500000001</v>
      </c>
      <c r="BD461" s="2">
        <v>449.48998999999998</v>
      </c>
      <c r="BE461" s="2">
        <v>170.94000199999999</v>
      </c>
      <c r="BF461" s="2">
        <v>522.07000700000003</v>
      </c>
      <c r="BG461" s="2">
        <v>233.88000500000001</v>
      </c>
      <c r="BH461" s="2">
        <v>47.509998000000003</v>
      </c>
      <c r="BI461" s="2">
        <v>371.26001000000002</v>
      </c>
      <c r="BJ461" s="2">
        <v>360.85998499999999</v>
      </c>
      <c r="BK461" s="2">
        <v>81.660004000000001</v>
      </c>
      <c r="BL461" s="2">
        <v>108.5</v>
      </c>
      <c r="BM461" s="2">
        <v>245.050003</v>
      </c>
      <c r="BN461" s="2">
        <v>203.89999399999999</v>
      </c>
      <c r="BO461" s="2">
        <v>202.21000699999999</v>
      </c>
    </row>
    <row r="462" spans="1:67" x14ac:dyDescent="0.35">
      <c r="A462" s="1">
        <v>44501</v>
      </c>
      <c r="B462" s="2">
        <v>149.07476275843001</v>
      </c>
      <c r="C462" s="2">
        <v>329.88683660338199</v>
      </c>
      <c r="D462" s="2">
        <v>166.101002227625</v>
      </c>
      <c r="E462" s="2">
        <v>143.32936405473899</v>
      </c>
      <c r="F462" s="2">
        <v>286.84561624442102</v>
      </c>
      <c r="G462" s="2">
        <v>405.45520688564</v>
      </c>
      <c r="H462" s="2">
        <v>257.78508986330201</v>
      </c>
      <c r="I462" s="2">
        <v>143.493058373542</v>
      </c>
      <c r="J462" s="2">
        <v>454.386657018108</v>
      </c>
      <c r="K462" s="2">
        <v>170.55639128560199</v>
      </c>
      <c r="L462" s="2">
        <v>527.96721699497402</v>
      </c>
      <c r="M462" s="2">
        <v>213.287265732354</v>
      </c>
      <c r="N462" s="2">
        <v>48.027238944617999</v>
      </c>
      <c r="O462" s="2">
        <v>366.22114191415301</v>
      </c>
      <c r="P462" s="2">
        <v>335.29537245941401</v>
      </c>
      <c r="Q462" s="2">
        <v>87.821679564237499</v>
      </c>
      <c r="R462" s="2">
        <v>114.85903947403</v>
      </c>
      <c r="S462" s="2">
        <v>249.95815304006601</v>
      </c>
      <c r="T462" s="2">
        <v>211.02539869694101</v>
      </c>
      <c r="U462" s="2">
        <v>205.51208689760099</v>
      </c>
      <c r="X462" s="3">
        <v>44501</v>
      </c>
      <c r="Y462">
        <v>149.2105373</v>
      </c>
      <c r="Z462">
        <v>329.33446889999999</v>
      </c>
      <c r="AA462">
        <v>166.43574699999999</v>
      </c>
      <c r="AB462">
        <v>145.042294</v>
      </c>
      <c r="AC462">
        <v>286.42259389999998</v>
      </c>
      <c r="AD462">
        <v>375.14714889999999</v>
      </c>
      <c r="AE462">
        <v>257.99660399999999</v>
      </c>
      <c r="AF462">
        <v>145.20504</v>
      </c>
      <c r="AG462">
        <v>454.58810519999997</v>
      </c>
      <c r="AH462">
        <v>169.74202360000001</v>
      </c>
      <c r="AI462">
        <v>529.13126609999995</v>
      </c>
      <c r="AJ462">
        <v>212.3977787</v>
      </c>
      <c r="AK462">
        <v>47.862588250000002</v>
      </c>
      <c r="AL462">
        <v>367.7191795</v>
      </c>
      <c r="AM462">
        <v>334.30961760000002</v>
      </c>
      <c r="AN462">
        <v>87.813662120000004</v>
      </c>
      <c r="AO462">
        <v>114.8317206</v>
      </c>
      <c r="AP462">
        <v>249.98901069999999</v>
      </c>
      <c r="AQ462">
        <v>211.11737590000001</v>
      </c>
      <c r="AR462">
        <v>205.2283487</v>
      </c>
      <c r="AT462" s="1"/>
      <c r="AU462" s="1">
        <v>44495</v>
      </c>
      <c r="AV462" s="2">
        <v>149.320007</v>
      </c>
      <c r="AW462" s="2">
        <v>310.10998499999999</v>
      </c>
      <c r="AX462" s="2">
        <v>168.80349699999999</v>
      </c>
      <c r="AY462" s="2">
        <v>139.308502</v>
      </c>
      <c r="AZ462" s="2">
        <v>290.85000600000001</v>
      </c>
      <c r="BA462" s="2">
        <v>339.476654</v>
      </c>
      <c r="BB462" s="2">
        <v>247.16999799999999</v>
      </c>
      <c r="BC462" s="2">
        <v>139.671997</v>
      </c>
      <c r="BD462" s="2">
        <v>454.64001500000001</v>
      </c>
      <c r="BE462" s="2">
        <v>171.39999399999999</v>
      </c>
      <c r="BF462" s="2">
        <v>533.86999500000002</v>
      </c>
      <c r="BG462" s="2">
        <v>231.820007</v>
      </c>
      <c r="BH462" s="2">
        <v>47.959999000000003</v>
      </c>
      <c r="BI462" s="2">
        <v>369.20001200000002</v>
      </c>
      <c r="BJ462" s="2">
        <v>357.32000699999998</v>
      </c>
      <c r="BK462" s="2">
        <v>82.25</v>
      </c>
      <c r="BL462" s="2">
        <v>109.489998</v>
      </c>
      <c r="BM462" s="2">
        <v>248.44000199999999</v>
      </c>
      <c r="BN462" s="2">
        <v>218.070007</v>
      </c>
      <c r="BO462" s="2">
        <v>199.63999899999999</v>
      </c>
    </row>
    <row r="463" spans="1:67" x14ac:dyDescent="0.35">
      <c r="A463" s="1">
        <v>44502</v>
      </c>
      <c r="B463" s="2">
        <v>150.090275891939</v>
      </c>
      <c r="C463" s="2">
        <v>333.97192919366302</v>
      </c>
      <c r="D463" s="2">
        <v>166.036118913162</v>
      </c>
      <c r="E463" s="2">
        <v>145.95985496423401</v>
      </c>
      <c r="F463" s="2">
        <v>287.85016475048798</v>
      </c>
      <c r="G463" s="2">
        <v>394.311317712115</v>
      </c>
      <c r="H463" s="2">
        <v>264.17795431790802</v>
      </c>
      <c r="I463" s="2">
        <v>146.430885602621</v>
      </c>
      <c r="J463" s="2">
        <v>450.32989755193501</v>
      </c>
      <c r="K463" s="2">
        <v>170.144490741537</v>
      </c>
      <c r="L463" s="2">
        <v>535.59062242131404</v>
      </c>
      <c r="M463" s="2">
        <v>210.26263566813799</v>
      </c>
      <c r="N463" s="2">
        <v>47.855047283585201</v>
      </c>
      <c r="O463" s="2">
        <v>367.923999299049</v>
      </c>
      <c r="P463" s="2">
        <v>329.97208804819502</v>
      </c>
      <c r="Q463" s="2">
        <v>88.767658523982604</v>
      </c>
      <c r="R463" s="2">
        <v>116.337936263548</v>
      </c>
      <c r="S463" s="2">
        <v>256.05589020771902</v>
      </c>
      <c r="T463" s="2">
        <v>209.511492006526</v>
      </c>
      <c r="U463" s="2">
        <v>207.32300576877799</v>
      </c>
      <c r="X463" s="3">
        <v>44502</v>
      </c>
      <c r="Y463">
        <v>149.88028209999999</v>
      </c>
      <c r="Z463">
        <v>332.88827980000002</v>
      </c>
      <c r="AA463">
        <v>165.62653570000001</v>
      </c>
      <c r="AB463">
        <v>145.25685419999999</v>
      </c>
      <c r="AC463">
        <v>287.75541299999998</v>
      </c>
      <c r="AD463">
        <v>400.39336159999999</v>
      </c>
      <c r="AE463">
        <v>262.95182410000001</v>
      </c>
      <c r="AF463">
        <v>145.83451489999999</v>
      </c>
      <c r="AG463">
        <v>452.41822070000001</v>
      </c>
      <c r="AH463">
        <v>170.5119559</v>
      </c>
      <c r="AI463">
        <v>535.51095629999998</v>
      </c>
      <c r="AJ463">
        <v>209.2683763</v>
      </c>
      <c r="AK463">
        <v>47.884695890000003</v>
      </c>
      <c r="AL463">
        <v>367.40509830000002</v>
      </c>
      <c r="AM463">
        <v>329.54373500000003</v>
      </c>
      <c r="AN463">
        <v>88.809271280000004</v>
      </c>
      <c r="AO463">
        <v>116.2623948</v>
      </c>
      <c r="AP463">
        <v>254.2550415</v>
      </c>
      <c r="AQ463">
        <v>209.27861970000001</v>
      </c>
      <c r="AR463">
        <v>206.876529</v>
      </c>
      <c r="AT463" s="1"/>
      <c r="AU463" s="1">
        <v>44496</v>
      </c>
      <c r="AV463" s="2">
        <v>148.85000600000001</v>
      </c>
      <c r="AW463" s="2">
        <v>323.17001299999998</v>
      </c>
      <c r="AX463" s="2">
        <v>169.62449599999999</v>
      </c>
      <c r="AY463" s="2">
        <v>146.217499</v>
      </c>
      <c r="AZ463" s="2">
        <v>287.77999899999998</v>
      </c>
      <c r="BA463" s="2">
        <v>345.95333900000003</v>
      </c>
      <c r="BB463" s="2">
        <v>244.509995</v>
      </c>
      <c r="BC463" s="2">
        <v>146.427505</v>
      </c>
      <c r="BD463" s="2">
        <v>453.48001099999999</v>
      </c>
      <c r="BE463" s="2">
        <v>167.83000200000001</v>
      </c>
      <c r="BF463" s="2">
        <v>523.10998500000005</v>
      </c>
      <c r="BG463" s="2">
        <v>215.779999</v>
      </c>
      <c r="BH463" s="2">
        <v>47.040000999999997</v>
      </c>
      <c r="BI463" s="2">
        <v>372.32000699999998</v>
      </c>
      <c r="BJ463" s="2">
        <v>335.72000100000002</v>
      </c>
      <c r="BK463" s="2">
        <v>81.540001000000004</v>
      </c>
      <c r="BL463" s="2">
        <v>108.400002</v>
      </c>
      <c r="BM463" s="2">
        <v>250.16999799999999</v>
      </c>
      <c r="BN463" s="2">
        <v>212.21000699999999</v>
      </c>
      <c r="BO463" s="2">
        <v>196.13000500000001</v>
      </c>
    </row>
    <row r="464" spans="1:67" x14ac:dyDescent="0.35">
      <c r="A464" s="1">
        <v>44503</v>
      </c>
      <c r="B464" s="2">
        <v>151.68536328604199</v>
      </c>
      <c r="C464" s="2">
        <v>333.79890264259097</v>
      </c>
      <c r="D464" s="2">
        <v>169.56820721981899</v>
      </c>
      <c r="E464" s="2">
        <v>146.36312944042299</v>
      </c>
      <c r="F464" s="2">
        <v>289.26608411956602</v>
      </c>
      <c r="G464" s="2">
        <v>407.51009022244102</v>
      </c>
      <c r="H464" s="2">
        <v>267.29636408445498</v>
      </c>
      <c r="I464" s="2">
        <v>146.563730373022</v>
      </c>
      <c r="J464" s="2">
        <v>456.76618952288902</v>
      </c>
      <c r="K464" s="2">
        <v>171.10064113445</v>
      </c>
      <c r="L464" s="2">
        <v>543.60966325479603</v>
      </c>
      <c r="M464" s="2">
        <v>208.87963889556499</v>
      </c>
      <c r="N464" s="2">
        <v>48.513362760638202</v>
      </c>
      <c r="O464" s="2">
        <v>368.57058722792999</v>
      </c>
      <c r="P464" s="2">
        <v>330.56722855322897</v>
      </c>
      <c r="Q464" s="2">
        <v>88.890575741157704</v>
      </c>
      <c r="R464" s="2">
        <v>117.60635767022001</v>
      </c>
      <c r="S464" s="2">
        <v>266.375023222447</v>
      </c>
      <c r="T464" s="2">
        <v>213.683627455595</v>
      </c>
      <c r="U464" s="2">
        <v>203.72381703771401</v>
      </c>
      <c r="X464" s="3">
        <v>44503</v>
      </c>
      <c r="Y464">
        <v>151.29725049999999</v>
      </c>
      <c r="Z464">
        <v>334.09934829999997</v>
      </c>
      <c r="AA464">
        <v>168.60325460000001</v>
      </c>
      <c r="AB464">
        <v>146.4631172</v>
      </c>
      <c r="AC464">
        <v>288.84085290000002</v>
      </c>
      <c r="AD464">
        <v>394.44144440000002</v>
      </c>
      <c r="AE464">
        <v>265.8042681</v>
      </c>
      <c r="AF464">
        <v>146.74001569999999</v>
      </c>
      <c r="AG464">
        <v>456.15977620000001</v>
      </c>
      <c r="AH464">
        <v>170.4934671</v>
      </c>
      <c r="AI464">
        <v>541.5576188</v>
      </c>
      <c r="AJ464">
        <v>208.10766530000001</v>
      </c>
      <c r="AK464">
        <v>48.3037998</v>
      </c>
      <c r="AL464">
        <v>368.79709120000001</v>
      </c>
      <c r="AM464">
        <v>329.3147146</v>
      </c>
      <c r="AN464">
        <v>88.718123390000002</v>
      </c>
      <c r="AO464">
        <v>117.4074749</v>
      </c>
      <c r="AP464">
        <v>262.09393920000002</v>
      </c>
      <c r="AQ464">
        <v>212.3124942</v>
      </c>
      <c r="AR464">
        <v>204.297156</v>
      </c>
      <c r="AT464" s="1"/>
      <c r="AU464" s="1">
        <v>44497</v>
      </c>
      <c r="AV464" s="2">
        <v>152.570007</v>
      </c>
      <c r="AW464" s="2">
        <v>324.35000600000001</v>
      </c>
      <c r="AX464" s="2">
        <v>172.328506</v>
      </c>
      <c r="AY464" s="2">
        <v>145.84899899999999</v>
      </c>
      <c r="AZ464" s="2">
        <v>289.72000100000002</v>
      </c>
      <c r="BA464" s="2">
        <v>359.01333599999998</v>
      </c>
      <c r="BB464" s="2">
        <v>249.41000399999999</v>
      </c>
      <c r="BC464" s="2">
        <v>146.128998</v>
      </c>
      <c r="BD464" s="2">
        <v>455.44000199999999</v>
      </c>
      <c r="BE464" s="2">
        <v>170.36000100000001</v>
      </c>
      <c r="BF464" s="2">
        <v>529.57000700000003</v>
      </c>
      <c r="BG464" s="2">
        <v>209.83999600000001</v>
      </c>
      <c r="BH464" s="2">
        <v>47.779998999999997</v>
      </c>
      <c r="BI464" s="2">
        <v>371.57000699999998</v>
      </c>
      <c r="BJ464" s="2">
        <v>333.02999899999998</v>
      </c>
      <c r="BK464" s="2">
        <v>86.550003000000004</v>
      </c>
      <c r="BL464" s="2">
        <v>109.66999800000001</v>
      </c>
      <c r="BM464" s="2">
        <v>253.35000600000001</v>
      </c>
      <c r="BN464" s="2">
        <v>213.89999399999999</v>
      </c>
      <c r="BO464" s="2">
        <v>204.08999600000001</v>
      </c>
    </row>
    <row r="465" spans="1:67" x14ac:dyDescent="0.35">
      <c r="A465" s="1">
        <v>44504</v>
      </c>
      <c r="B465" s="2">
        <v>151.36920288575999</v>
      </c>
      <c r="C465" s="2">
        <v>337.727393774267</v>
      </c>
      <c r="D465" s="2">
        <v>174.02549571289001</v>
      </c>
      <c r="E465" s="2">
        <v>149.13967272827301</v>
      </c>
      <c r="F465" s="2">
        <v>287.61699849696402</v>
      </c>
      <c r="G465" s="2">
        <v>413.80527813032199</v>
      </c>
      <c r="H465" s="2">
        <v>295.31033542551802</v>
      </c>
      <c r="I465" s="2">
        <v>149.60448087623101</v>
      </c>
      <c r="J465" s="2">
        <v>456.87025204279797</v>
      </c>
      <c r="K465" s="2">
        <v>168.49810097211099</v>
      </c>
      <c r="L465" s="2">
        <v>546.470027776866</v>
      </c>
      <c r="M465" s="2">
        <v>209.33506948100401</v>
      </c>
      <c r="N465" s="2">
        <v>47.342851058947701</v>
      </c>
      <c r="O465" s="2">
        <v>373.00091834953901</v>
      </c>
      <c r="P465" s="2">
        <v>335.95006918271997</v>
      </c>
      <c r="Q465" s="2">
        <v>89.927504127676201</v>
      </c>
      <c r="R465" s="2">
        <v>116.914635636665</v>
      </c>
      <c r="S465" s="2">
        <v>270.81115305634</v>
      </c>
      <c r="T465" s="2">
        <v>210.15514788044601</v>
      </c>
      <c r="U465" s="2">
        <v>203.329680974696</v>
      </c>
      <c r="X465" s="3">
        <v>44504</v>
      </c>
      <c r="Y465">
        <v>151.1069703</v>
      </c>
      <c r="Z465">
        <v>336.24247209999999</v>
      </c>
      <c r="AA465">
        <v>173.11790669999999</v>
      </c>
      <c r="AB465">
        <v>148.11213789999999</v>
      </c>
      <c r="AC465">
        <v>287.92039490000002</v>
      </c>
      <c r="AD465">
        <v>407.97547750000001</v>
      </c>
      <c r="AE465">
        <v>274.39035410000002</v>
      </c>
      <c r="AF465">
        <v>148.64270260000001</v>
      </c>
      <c r="AG465">
        <v>456.92875750000002</v>
      </c>
      <c r="AH465">
        <v>168.53158740000001</v>
      </c>
      <c r="AI465">
        <v>547.62173949999999</v>
      </c>
      <c r="AJ465">
        <v>208.7202819</v>
      </c>
      <c r="AK465">
        <v>47.382733569999999</v>
      </c>
      <c r="AL465">
        <v>371.69459069999999</v>
      </c>
      <c r="AM465">
        <v>334.25876019999998</v>
      </c>
      <c r="AN465">
        <v>90.124176610000006</v>
      </c>
      <c r="AO465">
        <v>116.9559508</v>
      </c>
      <c r="AP465">
        <v>270.29628769999999</v>
      </c>
      <c r="AQ465">
        <v>210.8877928</v>
      </c>
      <c r="AR465">
        <v>203.62830550000001</v>
      </c>
      <c r="AT465" s="1"/>
      <c r="AU465" s="1">
        <v>44498</v>
      </c>
      <c r="AV465" s="2">
        <v>149.800003</v>
      </c>
      <c r="AW465" s="2">
        <v>331.61999500000002</v>
      </c>
      <c r="AX465" s="2">
        <v>168.62150600000001</v>
      </c>
      <c r="AY465" s="2">
        <v>148.04600500000001</v>
      </c>
      <c r="AZ465" s="2">
        <v>287.01001000000002</v>
      </c>
      <c r="BA465" s="2">
        <v>371.33334400000001</v>
      </c>
      <c r="BB465" s="2">
        <v>255.66999799999999</v>
      </c>
      <c r="BC465" s="2">
        <v>148.27049299999999</v>
      </c>
      <c r="BD465" s="2">
        <v>460.47000100000002</v>
      </c>
      <c r="BE465" s="2">
        <v>169.88999899999999</v>
      </c>
      <c r="BF465" s="2">
        <v>531.669983</v>
      </c>
      <c r="BG465" s="2">
        <v>211.770004</v>
      </c>
      <c r="BH465" s="2">
        <v>47.779998999999997</v>
      </c>
      <c r="BI465" s="2">
        <v>371.73998999999998</v>
      </c>
      <c r="BJ465" s="2">
        <v>335.51998900000001</v>
      </c>
      <c r="BK465" s="2">
        <v>88.050003000000004</v>
      </c>
      <c r="BL465" s="2">
        <v>114.66999800000001</v>
      </c>
      <c r="BM465" s="2">
        <v>254.759995</v>
      </c>
      <c r="BN465" s="2">
        <v>213.470001</v>
      </c>
      <c r="BO465" s="2">
        <v>204.009995</v>
      </c>
    </row>
    <row r="466" spans="1:67" x14ac:dyDescent="0.35">
      <c r="A466" s="1">
        <v>44505</v>
      </c>
      <c r="B466" s="2">
        <v>151.53279444737299</v>
      </c>
      <c r="C466" s="2">
        <v>335.70895931621197</v>
      </c>
      <c r="D466" s="2">
        <v>175.91450099286499</v>
      </c>
      <c r="E466" s="2">
        <v>148.42782119187299</v>
      </c>
      <c r="F466" s="2">
        <v>288.437477314945</v>
      </c>
      <c r="G466" s="2">
        <v>410.09300789693901</v>
      </c>
      <c r="H466" s="2">
        <v>299.56635453920097</v>
      </c>
      <c r="I466" s="2">
        <v>148.898935320155</v>
      </c>
      <c r="J466" s="2">
        <v>454.83277426126801</v>
      </c>
      <c r="K466" s="2">
        <v>168.381393877286</v>
      </c>
      <c r="L466" s="2">
        <v>559.28112236761001</v>
      </c>
      <c r="M466" s="2">
        <v>216.18532941661499</v>
      </c>
      <c r="N466" s="2">
        <v>47.045634669049598</v>
      </c>
      <c r="O466" s="2">
        <v>368.40997161965299</v>
      </c>
      <c r="P466" s="2">
        <v>348.26265981073698</v>
      </c>
      <c r="Q466" s="2">
        <v>82.520748611798695</v>
      </c>
      <c r="R466" s="2">
        <v>116.872665000026</v>
      </c>
      <c r="S466" s="2">
        <v>265.17828305514598</v>
      </c>
      <c r="T466" s="2">
        <v>210.31758363802399</v>
      </c>
      <c r="U466" s="2">
        <v>206.14770948785701</v>
      </c>
      <c r="X466" s="3">
        <v>44505</v>
      </c>
      <c r="Y466">
        <v>151.27703729999999</v>
      </c>
      <c r="Z466">
        <v>335.98616729999998</v>
      </c>
      <c r="AA466">
        <v>175.65988590000001</v>
      </c>
      <c r="AB466">
        <v>148.84631139999999</v>
      </c>
      <c r="AC466">
        <v>288.06728959999998</v>
      </c>
      <c r="AD466">
        <v>408.07371910000001</v>
      </c>
      <c r="AE466">
        <v>297.4966847</v>
      </c>
      <c r="AF466">
        <v>149.26115429999999</v>
      </c>
      <c r="AG466">
        <v>456.02289100000002</v>
      </c>
      <c r="AH466">
        <v>168.0140117</v>
      </c>
      <c r="AI466">
        <v>557.19913169999995</v>
      </c>
      <c r="AJ466">
        <v>214.45535090000001</v>
      </c>
      <c r="AK466">
        <v>47.010319610000003</v>
      </c>
      <c r="AL466">
        <v>369.29924060000002</v>
      </c>
      <c r="AM466">
        <v>342.48052610000002</v>
      </c>
      <c r="AN466">
        <v>84.652370239999996</v>
      </c>
      <c r="AO466">
        <v>117.1950621</v>
      </c>
      <c r="AP466">
        <v>265.86657650000001</v>
      </c>
      <c r="AQ466">
        <v>208.43199139999999</v>
      </c>
      <c r="AR466">
        <v>205.4997845</v>
      </c>
      <c r="AT466" s="1"/>
      <c r="AU466" s="1">
        <v>44501</v>
      </c>
      <c r="AV466" s="2">
        <v>148.96000699999999</v>
      </c>
      <c r="AW466" s="2">
        <v>329.36999500000002</v>
      </c>
      <c r="AX466" s="2">
        <v>165.90550200000001</v>
      </c>
      <c r="AY466" s="2">
        <v>143.496994</v>
      </c>
      <c r="AZ466" s="2">
        <v>286.23998999999998</v>
      </c>
      <c r="BA466" s="2">
        <v>402.86334199999999</v>
      </c>
      <c r="BB466" s="2">
        <v>258.26998900000001</v>
      </c>
      <c r="BC466" s="2">
        <v>143.774002</v>
      </c>
      <c r="BD466" s="2">
        <v>454.10998499999999</v>
      </c>
      <c r="BE466" s="2">
        <v>169.800003</v>
      </c>
      <c r="BF466" s="2">
        <v>528.04998799999998</v>
      </c>
      <c r="BG466" s="2">
        <v>212.46000699999999</v>
      </c>
      <c r="BH466" s="2">
        <v>47.849997999999999</v>
      </c>
      <c r="BI466" s="2">
        <v>366.48001099999999</v>
      </c>
      <c r="BJ466" s="2">
        <v>334.04998799999998</v>
      </c>
      <c r="BK466" s="2">
        <v>87.839995999999999</v>
      </c>
      <c r="BL466" s="2">
        <v>114.80999799999999</v>
      </c>
      <c r="BM466" s="2">
        <v>249.30999800000001</v>
      </c>
      <c r="BN466" s="2">
        <v>210.89999399999999</v>
      </c>
      <c r="BO466" s="2">
        <v>205.38000500000001</v>
      </c>
    </row>
    <row r="467" spans="1:67" x14ac:dyDescent="0.35">
      <c r="A467" s="1">
        <v>44508</v>
      </c>
      <c r="B467" s="2">
        <v>150.455351810037</v>
      </c>
      <c r="C467" s="2">
        <v>338.06478745814297</v>
      </c>
      <c r="D467" s="2">
        <v>174.37647004747899</v>
      </c>
      <c r="E467" s="2">
        <v>149.60918279039299</v>
      </c>
      <c r="F467" s="2">
        <v>288.44434983204297</v>
      </c>
      <c r="G467" s="2">
        <v>390.19690243171198</v>
      </c>
      <c r="H467" s="2">
        <v>308.888864325523</v>
      </c>
      <c r="I467" s="2">
        <v>149.95343779068301</v>
      </c>
      <c r="J467" s="2">
        <v>462.15543042510399</v>
      </c>
      <c r="K467" s="2">
        <v>168.978911245055</v>
      </c>
      <c r="L467" s="2">
        <v>558.57423449391194</v>
      </c>
      <c r="M467" s="2">
        <v>220.312670758731</v>
      </c>
      <c r="N467" s="2">
        <v>47.248946318129804</v>
      </c>
      <c r="O467" s="2">
        <v>368.91411137821598</v>
      </c>
      <c r="P467" s="2">
        <v>349.437419323737</v>
      </c>
      <c r="Q467" s="2">
        <v>82.129298740508901</v>
      </c>
      <c r="R467" s="2">
        <v>116.017736907809</v>
      </c>
      <c r="S467" s="2">
        <v>261.198433288513</v>
      </c>
      <c r="T467" s="2">
        <v>207.38638654006999</v>
      </c>
      <c r="U467" s="2">
        <v>213.421648797605</v>
      </c>
      <c r="X467" s="3">
        <v>44508</v>
      </c>
      <c r="Y467">
        <v>150.69053260000001</v>
      </c>
      <c r="Z467">
        <v>337.06956389999999</v>
      </c>
      <c r="AA467">
        <v>174.7014428</v>
      </c>
      <c r="AB467">
        <v>149.05552689999999</v>
      </c>
      <c r="AC467">
        <v>288.8992184</v>
      </c>
      <c r="AD467">
        <v>404.87889860000001</v>
      </c>
      <c r="AE467">
        <v>304.26821269999999</v>
      </c>
      <c r="AF467">
        <v>149.4171905</v>
      </c>
      <c r="AG467">
        <v>461.14581190000001</v>
      </c>
      <c r="AH467">
        <v>169.0469665</v>
      </c>
      <c r="AI467">
        <v>559.13898789999996</v>
      </c>
      <c r="AJ467">
        <v>219.53243570000001</v>
      </c>
      <c r="AK467">
        <v>47.296417099999999</v>
      </c>
      <c r="AL467">
        <v>368.79224549999998</v>
      </c>
      <c r="AM467">
        <v>349.57456660000003</v>
      </c>
      <c r="AN467">
        <v>82.502509910000001</v>
      </c>
      <c r="AO467">
        <v>115.9672875</v>
      </c>
      <c r="AP467">
        <v>260.977732</v>
      </c>
      <c r="AQ467">
        <v>209.2025616</v>
      </c>
      <c r="AR467">
        <v>212.80715359999999</v>
      </c>
      <c r="AT467" s="1"/>
      <c r="AU467" s="1">
        <v>44502</v>
      </c>
      <c r="AV467" s="2">
        <v>150.020004</v>
      </c>
      <c r="AW467" s="2">
        <v>333.13000499999998</v>
      </c>
      <c r="AX467" s="2">
        <v>165.637497</v>
      </c>
      <c r="AY467" s="2">
        <v>145.43249499999999</v>
      </c>
      <c r="AZ467" s="2">
        <v>287.92999300000002</v>
      </c>
      <c r="BA467" s="2">
        <v>390.66665599999999</v>
      </c>
      <c r="BB467" s="2">
        <v>264.01001000000002</v>
      </c>
      <c r="BC467" s="2">
        <v>145.86300700000001</v>
      </c>
      <c r="BD467" s="2">
        <v>452.040009</v>
      </c>
      <c r="BE467" s="2">
        <v>170.470001</v>
      </c>
      <c r="BF467" s="2">
        <v>537.07000700000003</v>
      </c>
      <c r="BG467" s="2">
        <v>209.13999899999999</v>
      </c>
      <c r="BH467" s="2">
        <v>47.880001</v>
      </c>
      <c r="BI467" s="2">
        <v>367.290009</v>
      </c>
      <c r="BJ467" s="2">
        <v>328.48001099999999</v>
      </c>
      <c r="BK467" s="2">
        <v>89.019997000000004</v>
      </c>
      <c r="BL467" s="2">
        <v>116.529999</v>
      </c>
      <c r="BM467" s="2">
        <v>256.85000600000001</v>
      </c>
      <c r="BN467" s="2">
        <v>209.13999899999999</v>
      </c>
      <c r="BO467" s="2">
        <v>207.11999499999999</v>
      </c>
    </row>
    <row r="468" spans="1:67" x14ac:dyDescent="0.35">
      <c r="A468" s="1">
        <v>44509</v>
      </c>
      <c r="B468" s="2">
        <v>151.35528282422101</v>
      </c>
      <c r="C468" s="2">
        <v>335.87667872136399</v>
      </c>
      <c r="D468" s="2">
        <v>178.81128726487299</v>
      </c>
      <c r="E468" s="2">
        <v>148.448337368051</v>
      </c>
      <c r="F468" s="2">
        <v>286.955834876859</v>
      </c>
      <c r="G468" s="2">
        <v>341.53564770600701</v>
      </c>
      <c r="H468" s="2">
        <v>307.10170253851101</v>
      </c>
      <c r="I468" s="2">
        <v>148.91821271407099</v>
      </c>
      <c r="J468" s="2">
        <v>464.18596865173703</v>
      </c>
      <c r="K468" s="2">
        <v>168.53530566390299</v>
      </c>
      <c r="L468" s="2">
        <v>557.11485457653305</v>
      </c>
      <c r="M468" s="2">
        <v>214.38287016267299</v>
      </c>
      <c r="N468" s="2">
        <v>47.063818759700602</v>
      </c>
      <c r="O468" s="2">
        <v>370.64186604044801</v>
      </c>
      <c r="P468" s="2">
        <v>345.062933050683</v>
      </c>
      <c r="Q468" s="2">
        <v>82.988467993240505</v>
      </c>
      <c r="R468" s="2">
        <v>115.247642488208</v>
      </c>
      <c r="S468" s="2">
        <v>261.68862901174998</v>
      </c>
      <c r="T468" s="2">
        <v>210.28934008671499</v>
      </c>
      <c r="U468" s="2">
        <v>210.54040896472199</v>
      </c>
      <c r="X468" s="3">
        <v>44509</v>
      </c>
      <c r="Y468">
        <v>150.7980488</v>
      </c>
      <c r="Z468">
        <v>336.00176900000002</v>
      </c>
      <c r="AA468">
        <v>178.10662980000001</v>
      </c>
      <c r="AB468">
        <v>148.826831</v>
      </c>
      <c r="AC468">
        <v>286.64022749999998</v>
      </c>
      <c r="AD468">
        <v>385.15304200000003</v>
      </c>
      <c r="AE468">
        <v>306.58695340000003</v>
      </c>
      <c r="AF468">
        <v>149.20718550000001</v>
      </c>
      <c r="AG468">
        <v>464.08789480000002</v>
      </c>
      <c r="AH468">
        <v>167.96236210000001</v>
      </c>
      <c r="AI468">
        <v>557.83459359999995</v>
      </c>
      <c r="AJ468">
        <v>214.41185759999999</v>
      </c>
      <c r="AK468">
        <v>46.930450460000003</v>
      </c>
      <c r="AL468">
        <v>370.39476409999997</v>
      </c>
      <c r="AM468">
        <v>345.59538199999997</v>
      </c>
      <c r="AN468">
        <v>82.689517109999997</v>
      </c>
      <c r="AO468">
        <v>115.4969656</v>
      </c>
      <c r="AP468">
        <v>261.93966549999999</v>
      </c>
      <c r="AQ468">
        <v>209.97787959999999</v>
      </c>
      <c r="AR468">
        <v>210.71601559999999</v>
      </c>
      <c r="AT468" s="1"/>
      <c r="AU468" s="1">
        <v>44503</v>
      </c>
      <c r="AV468" s="2">
        <v>151.490005</v>
      </c>
      <c r="AW468" s="2">
        <v>334</v>
      </c>
      <c r="AX468" s="2">
        <v>169.199997</v>
      </c>
      <c r="AY468" s="2">
        <v>146.598007</v>
      </c>
      <c r="AZ468" s="2">
        <v>288.72000100000002</v>
      </c>
      <c r="BA468" s="2">
        <v>404.61999500000002</v>
      </c>
      <c r="BB468" s="2">
        <v>265.98001099999999</v>
      </c>
      <c r="BC468" s="2">
        <v>146.78999300000001</v>
      </c>
      <c r="BD468" s="2">
        <v>457.32998700000002</v>
      </c>
      <c r="BE468" s="2">
        <v>170.529999</v>
      </c>
      <c r="BF468" s="2">
        <v>542.36999500000002</v>
      </c>
      <c r="BG468" s="2">
        <v>208.10000600000001</v>
      </c>
      <c r="BH468" s="2">
        <v>48.369999</v>
      </c>
      <c r="BI468" s="2">
        <v>368.97000100000002</v>
      </c>
      <c r="BJ468" s="2">
        <v>329.42999300000002</v>
      </c>
      <c r="BK468" s="2">
        <v>88.68</v>
      </c>
      <c r="BL468" s="2">
        <v>117.57</v>
      </c>
      <c r="BM468" s="2">
        <v>266.26001000000002</v>
      </c>
      <c r="BN468" s="2">
        <v>212.740005</v>
      </c>
      <c r="BO468" s="2">
        <v>203.550003</v>
      </c>
    </row>
    <row r="469" spans="1:67" x14ac:dyDescent="0.35">
      <c r="A469" s="1">
        <v>44510</v>
      </c>
      <c r="B469" s="2">
        <v>147.945003348733</v>
      </c>
      <c r="C469" s="2">
        <v>331.97465071430503</v>
      </c>
      <c r="D469" s="2">
        <v>174.43520199229499</v>
      </c>
      <c r="E469" s="2">
        <v>146.54723063740099</v>
      </c>
      <c r="F469" s="2">
        <v>285.771478975327</v>
      </c>
      <c r="G469" s="2">
        <v>358.65112403213902</v>
      </c>
      <c r="H469" s="2">
        <v>296.16008438580798</v>
      </c>
      <c r="I469" s="2">
        <v>147.212796939751</v>
      </c>
      <c r="J469" s="2">
        <v>459.72673429791098</v>
      </c>
      <c r="K469" s="2">
        <v>167.675406394275</v>
      </c>
      <c r="L469" s="2">
        <v>549.94084358458201</v>
      </c>
      <c r="M469" s="2">
        <v>215.46802850013</v>
      </c>
      <c r="N469" s="2">
        <v>47.292008521165599</v>
      </c>
      <c r="O469" s="2">
        <v>369.28660697458997</v>
      </c>
      <c r="P469" s="2">
        <v>357.33805859848701</v>
      </c>
      <c r="Q469" s="2">
        <v>84.010432490622506</v>
      </c>
      <c r="R469" s="2">
        <v>116.627207714588</v>
      </c>
      <c r="S469" s="2">
        <v>264.90153353530701</v>
      </c>
      <c r="T469" s="2">
        <v>211.266457780911</v>
      </c>
      <c r="U469" s="2">
        <v>206.45912005154099</v>
      </c>
      <c r="X469" s="3">
        <v>44510</v>
      </c>
      <c r="Y469">
        <v>148.7609448</v>
      </c>
      <c r="Z469">
        <v>331.8185191</v>
      </c>
      <c r="AA469">
        <v>175.28293880000001</v>
      </c>
      <c r="AB469">
        <v>146.41913740000001</v>
      </c>
      <c r="AC469">
        <v>285.5503999</v>
      </c>
      <c r="AD469">
        <v>344.94754699999999</v>
      </c>
      <c r="AE469">
        <v>299.67230669999998</v>
      </c>
      <c r="AF469">
        <v>146.90771849999999</v>
      </c>
      <c r="AG469">
        <v>460.59294469999998</v>
      </c>
      <c r="AH469">
        <v>167.5667426</v>
      </c>
      <c r="AI469">
        <v>551.17354079999996</v>
      </c>
      <c r="AJ469">
        <v>215.02579370000001</v>
      </c>
      <c r="AK469">
        <v>47.189770359999997</v>
      </c>
      <c r="AL469">
        <v>369.02131750000001</v>
      </c>
      <c r="AM469">
        <v>351.68974909999997</v>
      </c>
      <c r="AN469">
        <v>83.764884339999995</v>
      </c>
      <c r="AO469">
        <v>116.55126180000001</v>
      </c>
      <c r="AP469">
        <v>264.5641736</v>
      </c>
      <c r="AQ469">
        <v>211.4130672</v>
      </c>
      <c r="AR469">
        <v>207.33275169999999</v>
      </c>
      <c r="AT469" s="1"/>
      <c r="AU469" s="1">
        <v>44504</v>
      </c>
      <c r="AV469" s="2">
        <v>150.96000699999999</v>
      </c>
      <c r="AW469" s="2">
        <v>336.44000199999999</v>
      </c>
      <c r="AX469" s="2">
        <v>173.85000600000001</v>
      </c>
      <c r="AY469" s="2">
        <v>148.26750200000001</v>
      </c>
      <c r="AZ469" s="2">
        <v>287.69000199999999</v>
      </c>
      <c r="BA469" s="2">
        <v>409.97000100000002</v>
      </c>
      <c r="BB469" s="2">
        <v>298.01001000000002</v>
      </c>
      <c r="BC469" s="2">
        <v>148.682999</v>
      </c>
      <c r="BD469" s="2">
        <v>456.76001000000002</v>
      </c>
      <c r="BE469" s="2">
        <v>168.28999300000001</v>
      </c>
      <c r="BF469" s="2">
        <v>548.61999500000002</v>
      </c>
      <c r="BG469" s="2">
        <v>208.779999</v>
      </c>
      <c r="BH469" s="2">
        <v>47.330002</v>
      </c>
      <c r="BI469" s="2">
        <v>372.17999300000002</v>
      </c>
      <c r="BJ469" s="2">
        <v>335.42999300000002</v>
      </c>
      <c r="BK469" s="2">
        <v>90.540001000000004</v>
      </c>
      <c r="BL469" s="2">
        <v>117.05999799999999</v>
      </c>
      <c r="BM469" s="2">
        <v>271</v>
      </c>
      <c r="BN469" s="2">
        <v>210.720001</v>
      </c>
      <c r="BO469" s="2">
        <v>203.58999600000001</v>
      </c>
    </row>
    <row r="470" spans="1:67" x14ac:dyDescent="0.35">
      <c r="A470" s="1">
        <v>44511</v>
      </c>
      <c r="B470" s="2">
        <v>148.09075993641801</v>
      </c>
      <c r="C470" s="2">
        <v>332.57228631756698</v>
      </c>
      <c r="D470" s="2">
        <v>173.84099682563399</v>
      </c>
      <c r="E470" s="2">
        <v>145.799257542508</v>
      </c>
      <c r="F470" s="2">
        <v>284.88356325409302</v>
      </c>
      <c r="G470" s="2">
        <v>354.79322724047302</v>
      </c>
      <c r="H470" s="2">
        <v>300.891116670526</v>
      </c>
      <c r="I470" s="2">
        <v>146.78451894836999</v>
      </c>
      <c r="J470" s="2">
        <v>456.55117221118502</v>
      </c>
      <c r="K470" s="2">
        <v>167.86925197658701</v>
      </c>
      <c r="L470" s="2">
        <v>553.18740937711505</v>
      </c>
      <c r="M470" s="2">
        <v>211.43423015768099</v>
      </c>
      <c r="N470" s="2">
        <v>47.6202676889461</v>
      </c>
      <c r="O470" s="2">
        <v>367.502970180153</v>
      </c>
      <c r="P470" s="2">
        <v>354.396326190227</v>
      </c>
      <c r="Q470" s="2">
        <v>83.436237800011199</v>
      </c>
      <c r="R470" s="2">
        <v>116.350290366615</v>
      </c>
      <c r="S470" s="2">
        <v>262.48095892583899</v>
      </c>
      <c r="T470" s="2">
        <v>212.39814480456701</v>
      </c>
      <c r="U470" s="2">
        <v>207.89821543509899</v>
      </c>
      <c r="X470" s="3">
        <v>44511</v>
      </c>
      <c r="Y470">
        <v>147.8854781</v>
      </c>
      <c r="Z470">
        <v>332.33147630000002</v>
      </c>
      <c r="AA470">
        <v>173.6826279</v>
      </c>
      <c r="AB470">
        <v>145.676365</v>
      </c>
      <c r="AC470">
        <v>284.81435470000002</v>
      </c>
      <c r="AD470">
        <v>354.78123470000003</v>
      </c>
      <c r="AE470">
        <v>300.96310560000001</v>
      </c>
      <c r="AF470">
        <v>146.81950119999999</v>
      </c>
      <c r="AG470">
        <v>457.87780500000002</v>
      </c>
      <c r="AH470">
        <v>167.55565609999999</v>
      </c>
      <c r="AI470">
        <v>554.31840590000002</v>
      </c>
      <c r="AJ470">
        <v>210.86393659999999</v>
      </c>
      <c r="AK470">
        <v>47.46324414</v>
      </c>
      <c r="AL470">
        <v>367.81796129999998</v>
      </c>
      <c r="AM470">
        <v>355.0728517</v>
      </c>
      <c r="AN470">
        <v>83.978097489999996</v>
      </c>
      <c r="AO470">
        <v>116.5375385</v>
      </c>
      <c r="AP470">
        <v>262.86248399999999</v>
      </c>
      <c r="AQ470">
        <v>213.06820400000001</v>
      </c>
      <c r="AR470">
        <v>208.2565031</v>
      </c>
      <c r="AT470" s="1"/>
      <c r="AU470" s="1">
        <v>44505</v>
      </c>
      <c r="AV470" s="2">
        <v>151.279999</v>
      </c>
      <c r="AW470" s="2">
        <v>336.05999800000001</v>
      </c>
      <c r="AX470" s="2">
        <v>175.94949299999999</v>
      </c>
      <c r="AY470" s="2">
        <v>148.85200499999999</v>
      </c>
      <c r="AZ470" s="2">
        <v>287.88000499999998</v>
      </c>
      <c r="BA470" s="2">
        <v>407.36334199999999</v>
      </c>
      <c r="BB470" s="2">
        <v>297.51998900000001</v>
      </c>
      <c r="BC470" s="2">
        <v>149.24099699999999</v>
      </c>
      <c r="BD470" s="2">
        <v>455.80999800000001</v>
      </c>
      <c r="BE470" s="2">
        <v>168.050003</v>
      </c>
      <c r="BF470" s="2">
        <v>558.919983</v>
      </c>
      <c r="BG470" s="2">
        <v>216.66999799999999</v>
      </c>
      <c r="BH470" s="2">
        <v>46.970001000000003</v>
      </c>
      <c r="BI470" s="2">
        <v>368.39999399999999</v>
      </c>
      <c r="BJ470" s="2">
        <v>348.790009</v>
      </c>
      <c r="BK470" s="2">
        <v>81.610000999999997</v>
      </c>
      <c r="BL470" s="2">
        <v>117.18</v>
      </c>
      <c r="BM470" s="2">
        <v>265</v>
      </c>
      <c r="BN470" s="2">
        <v>208.220001</v>
      </c>
      <c r="BO470" s="2">
        <v>205.88000500000001</v>
      </c>
    </row>
    <row r="471" spans="1:67" x14ac:dyDescent="0.35">
      <c r="A471" s="1">
        <v>44512</v>
      </c>
      <c r="B471" s="2">
        <v>150.222848339769</v>
      </c>
      <c r="C471" s="2">
        <v>337.11421730381699</v>
      </c>
      <c r="D471" s="2">
        <v>176.597695034955</v>
      </c>
      <c r="E471" s="2">
        <v>148.77709327016501</v>
      </c>
      <c r="F471" s="2">
        <v>286.03990086807698</v>
      </c>
      <c r="G471" s="2">
        <v>346.67235825924303</v>
      </c>
      <c r="H471" s="2">
        <v>306.29895346976701</v>
      </c>
      <c r="I471" s="2">
        <v>149.905528255523</v>
      </c>
      <c r="J471" s="2">
        <v>458.755716590031</v>
      </c>
      <c r="K471" s="2">
        <v>167.18476588809301</v>
      </c>
      <c r="L471" s="2">
        <v>563.29960073124698</v>
      </c>
      <c r="M471" s="2">
        <v>212.237676755119</v>
      </c>
      <c r="N471" s="2">
        <v>46.8643634255208</v>
      </c>
      <c r="O471" s="2">
        <v>372.76502637165601</v>
      </c>
      <c r="P471" s="2">
        <v>362.98895162698102</v>
      </c>
      <c r="Q471" s="2">
        <v>84.902923558676406</v>
      </c>
      <c r="R471" s="2">
        <v>116.923764052469</v>
      </c>
      <c r="S471" s="2">
        <v>260.334934046451</v>
      </c>
      <c r="T471" s="2">
        <v>213.750691477613</v>
      </c>
      <c r="U471" s="2">
        <v>210.21869215697299</v>
      </c>
      <c r="X471" s="3">
        <v>44512</v>
      </c>
      <c r="Y471">
        <v>149.72233969999999</v>
      </c>
      <c r="Z471">
        <v>336.3877377</v>
      </c>
      <c r="AA471">
        <v>175.84603390000001</v>
      </c>
      <c r="AB471">
        <v>148.3512752</v>
      </c>
      <c r="AC471">
        <v>285.92437819999998</v>
      </c>
      <c r="AD471">
        <v>352.0440739</v>
      </c>
      <c r="AE471">
        <v>303.9593428</v>
      </c>
      <c r="AF471">
        <v>149.60423030000001</v>
      </c>
      <c r="AG471">
        <v>458.75595989999999</v>
      </c>
      <c r="AH471">
        <v>166.87801569999999</v>
      </c>
      <c r="AI471">
        <v>561.88275429999999</v>
      </c>
      <c r="AJ471">
        <v>211.6850681</v>
      </c>
      <c r="AK471">
        <v>46.965741459999997</v>
      </c>
      <c r="AL471">
        <v>371.85652499999998</v>
      </c>
      <c r="AM471">
        <v>360.47178220000001</v>
      </c>
      <c r="AN471">
        <v>83.949035570000007</v>
      </c>
      <c r="AO471">
        <v>117.0014829</v>
      </c>
      <c r="AP471">
        <v>259.95375230000002</v>
      </c>
      <c r="AQ471">
        <v>213.13580820000001</v>
      </c>
      <c r="AR471">
        <v>209.28693369999999</v>
      </c>
      <c r="AT471" s="1"/>
      <c r="AU471" s="1">
        <v>44508</v>
      </c>
      <c r="AV471" s="2">
        <v>150.44000199999999</v>
      </c>
      <c r="AW471" s="2">
        <v>336.98998999999998</v>
      </c>
      <c r="AX471" s="2">
        <v>174.449005</v>
      </c>
      <c r="AY471" s="2">
        <v>149.03100599999999</v>
      </c>
      <c r="AZ471" s="2">
        <v>288.79998799999998</v>
      </c>
      <c r="BA471" s="2">
        <v>387.64666699999998</v>
      </c>
      <c r="BB471" s="2">
        <v>308.040009</v>
      </c>
      <c r="BC471" s="2">
        <v>149.35150100000001</v>
      </c>
      <c r="BD471" s="2">
        <v>462.61999500000002</v>
      </c>
      <c r="BE471" s="2">
        <v>169.05999800000001</v>
      </c>
      <c r="BF471" s="2">
        <v>558.95001200000002</v>
      </c>
      <c r="BG471" s="2">
        <v>220.490005</v>
      </c>
      <c r="BH471" s="2">
        <v>47.34</v>
      </c>
      <c r="BI471" s="2">
        <v>368.58999599999999</v>
      </c>
      <c r="BJ471" s="2">
        <v>349.67001299999998</v>
      </c>
      <c r="BK471" s="2">
        <v>82.68</v>
      </c>
      <c r="BL471" s="2">
        <v>116.05999799999999</v>
      </c>
      <c r="BM471" s="2">
        <v>260.52999899999998</v>
      </c>
      <c r="BN471" s="2">
        <v>209.300003</v>
      </c>
      <c r="BO471" s="2">
        <v>214.25</v>
      </c>
    </row>
    <row r="472" spans="1:67" x14ac:dyDescent="0.35">
      <c r="A472" s="1">
        <v>44515</v>
      </c>
      <c r="B472" s="2">
        <v>150.40765964791399</v>
      </c>
      <c r="C472" s="2">
        <v>337.07306586892503</v>
      </c>
      <c r="D472" s="2">
        <v>177.56012691027999</v>
      </c>
      <c r="E472" s="2">
        <v>148.754701335839</v>
      </c>
      <c r="F472" s="2">
        <v>285.09901556344101</v>
      </c>
      <c r="G472" s="2">
        <v>337.83186018297499</v>
      </c>
      <c r="H472" s="2">
        <v>298.95539402428</v>
      </c>
      <c r="I472" s="2">
        <v>149.51374992765699</v>
      </c>
      <c r="J472" s="2">
        <v>451.20003328878602</v>
      </c>
      <c r="K472" s="2">
        <v>166.866226046561</v>
      </c>
      <c r="L472" s="2">
        <v>565.68411396786496</v>
      </c>
      <c r="M472" s="2">
        <v>212.71071238382001</v>
      </c>
      <c r="N472" s="2">
        <v>46.9393306839914</v>
      </c>
      <c r="O472" s="2">
        <v>371.77009672735198</v>
      </c>
      <c r="P472" s="2">
        <v>361.36544568229101</v>
      </c>
      <c r="Q472" s="2">
        <v>82.7950548053457</v>
      </c>
      <c r="R472" s="2">
        <v>116.86786331531199</v>
      </c>
      <c r="S472" s="2">
        <v>258.62974077105002</v>
      </c>
      <c r="T472" s="2">
        <v>210.88636513268099</v>
      </c>
      <c r="U472" s="2">
        <v>207.158259832628</v>
      </c>
      <c r="X472" s="3">
        <v>44515</v>
      </c>
      <c r="Y472">
        <v>150.038005</v>
      </c>
      <c r="Z472">
        <v>336.03958929999999</v>
      </c>
      <c r="AA472">
        <v>177.15671069999999</v>
      </c>
      <c r="AB472">
        <v>148.37366069999999</v>
      </c>
      <c r="AC472">
        <v>284.90831009999999</v>
      </c>
      <c r="AD472">
        <v>342.05725710000002</v>
      </c>
      <c r="AE472">
        <v>300.5015674</v>
      </c>
      <c r="AF472">
        <v>149.34653900000001</v>
      </c>
      <c r="AG472">
        <v>451.20695740000002</v>
      </c>
      <c r="AH472">
        <v>166.53606579999999</v>
      </c>
      <c r="AI472">
        <v>565.818985</v>
      </c>
      <c r="AJ472">
        <v>212.33939419999999</v>
      </c>
      <c r="AK472">
        <v>47.044968689999997</v>
      </c>
      <c r="AL472">
        <v>371.36225610000002</v>
      </c>
      <c r="AM472">
        <v>361.82467059999999</v>
      </c>
      <c r="AN472">
        <v>83.716855080000002</v>
      </c>
      <c r="AO472">
        <v>116.7439846</v>
      </c>
      <c r="AP472">
        <v>258.51465999999999</v>
      </c>
      <c r="AQ472">
        <v>211.6478171</v>
      </c>
      <c r="AR472">
        <v>208.024629</v>
      </c>
      <c r="AT472" s="1"/>
      <c r="AU472" s="1">
        <v>44509</v>
      </c>
      <c r="AV472" s="2">
        <v>150.80999800000001</v>
      </c>
      <c r="AW472" s="2">
        <v>335.95001200000002</v>
      </c>
      <c r="AX472" s="2">
        <v>178.81149300000001</v>
      </c>
      <c r="AY472" s="2">
        <v>148.91850299999999</v>
      </c>
      <c r="AZ472" s="2">
        <v>286.35000600000001</v>
      </c>
      <c r="BA472" s="2">
        <v>341.16665599999999</v>
      </c>
      <c r="BB472" s="2">
        <v>306.57000699999998</v>
      </c>
      <c r="BC472" s="2">
        <v>149.24850499999999</v>
      </c>
      <c r="BD472" s="2">
        <v>464.35000600000001</v>
      </c>
      <c r="BE472" s="2">
        <v>167.779999</v>
      </c>
      <c r="BF472" s="2">
        <v>557.79998799999998</v>
      </c>
      <c r="BG472" s="2">
        <v>213.38999899999999</v>
      </c>
      <c r="BH472" s="2">
        <v>46.880001</v>
      </c>
      <c r="BI472" s="2">
        <v>370.64999399999999</v>
      </c>
      <c r="BJ472" s="2">
        <v>344.64999399999999</v>
      </c>
      <c r="BK472" s="2">
        <v>82.720000999999996</v>
      </c>
      <c r="BL472" s="2">
        <v>115.610001</v>
      </c>
      <c r="BM472" s="2">
        <v>262.01998900000001</v>
      </c>
      <c r="BN472" s="2">
        <v>209.96000699999999</v>
      </c>
      <c r="BO472" s="2">
        <v>209.80999800000001</v>
      </c>
    </row>
    <row r="473" spans="1:67" x14ac:dyDescent="0.35">
      <c r="A473" s="1">
        <v>44516</v>
      </c>
      <c r="B473" s="2">
        <v>150.983545870374</v>
      </c>
      <c r="C473" s="2">
        <v>339.45007499328398</v>
      </c>
      <c r="D473" s="2">
        <v>177.16172034469301</v>
      </c>
      <c r="E473" s="2">
        <v>147.975710958918</v>
      </c>
      <c r="F473" s="2">
        <v>284.03980785769897</v>
      </c>
      <c r="G473" s="2">
        <v>354.19591767840399</v>
      </c>
      <c r="H473" s="2">
        <v>303.64109909505902</v>
      </c>
      <c r="I473" s="2">
        <v>149.08184776738699</v>
      </c>
      <c r="J473" s="2">
        <v>448.96600757283198</v>
      </c>
      <c r="K473" s="2">
        <v>165.635159536853</v>
      </c>
      <c r="L473" s="2">
        <v>567.73914042313299</v>
      </c>
      <c r="M473" s="2">
        <v>215.139577845693</v>
      </c>
      <c r="N473" s="2">
        <v>47.1657552896122</v>
      </c>
      <c r="O473" s="2">
        <v>390.90230503290098</v>
      </c>
      <c r="P473" s="2">
        <v>369.08882892082698</v>
      </c>
      <c r="Q473" s="2">
        <v>85.018944702986104</v>
      </c>
      <c r="R473" s="2">
        <v>116.442377716084</v>
      </c>
      <c r="S473" s="2">
        <v>258.08916899102502</v>
      </c>
      <c r="T473" s="2">
        <v>212.50206328075501</v>
      </c>
      <c r="U473" s="2">
        <v>206.12318056109601</v>
      </c>
      <c r="X473" s="3">
        <v>44516</v>
      </c>
      <c r="Y473">
        <v>150.8681115</v>
      </c>
      <c r="Z473">
        <v>339.30518389999997</v>
      </c>
      <c r="AA473">
        <v>177.0181111</v>
      </c>
      <c r="AB473">
        <v>147.86070050000001</v>
      </c>
      <c r="AC473">
        <v>283.59835720000001</v>
      </c>
      <c r="AD473">
        <v>341.57006289999998</v>
      </c>
      <c r="AE473">
        <v>301.88451609999998</v>
      </c>
      <c r="AF473">
        <v>149.03284840000001</v>
      </c>
      <c r="AG473">
        <v>449.84697920000002</v>
      </c>
      <c r="AH473">
        <v>165.5156116</v>
      </c>
      <c r="AI473">
        <v>568.70508789999997</v>
      </c>
      <c r="AJ473">
        <v>214.46700749999999</v>
      </c>
      <c r="AK473">
        <v>47.084696889999996</v>
      </c>
      <c r="AL473">
        <v>382.25879209999999</v>
      </c>
      <c r="AM473">
        <v>367.17051479999998</v>
      </c>
      <c r="AN473">
        <v>84.07357906</v>
      </c>
      <c r="AO473">
        <v>116.3024363</v>
      </c>
      <c r="AP473">
        <v>257.70440439999999</v>
      </c>
      <c r="AQ473">
        <v>211.91925699999999</v>
      </c>
      <c r="AR473">
        <v>205.91312809999999</v>
      </c>
      <c r="AT473" s="1"/>
      <c r="AU473" s="1">
        <v>44510</v>
      </c>
      <c r="AV473" s="2">
        <v>147.91999799999999</v>
      </c>
      <c r="AW473" s="2">
        <v>330.79998799999998</v>
      </c>
      <c r="AX473" s="2">
        <v>174.10249300000001</v>
      </c>
      <c r="AY473" s="2">
        <v>145.893494</v>
      </c>
      <c r="AZ473" s="2">
        <v>285.32000699999998</v>
      </c>
      <c r="BA473" s="2">
        <v>355.98333700000001</v>
      </c>
      <c r="BB473" s="2">
        <v>294.58999599999999</v>
      </c>
      <c r="BC473" s="2">
        <v>146.62600699999999</v>
      </c>
      <c r="BD473" s="2">
        <v>459.89999399999999</v>
      </c>
      <c r="BE473" s="2">
        <v>167.61999499999999</v>
      </c>
      <c r="BF473" s="2">
        <v>548.77002000000005</v>
      </c>
      <c r="BG473" s="2">
        <v>215.55999800000001</v>
      </c>
      <c r="BH473" s="2">
        <v>47.23</v>
      </c>
      <c r="BI473" s="2">
        <v>368.57998700000002</v>
      </c>
      <c r="BJ473" s="2">
        <v>357.94000199999999</v>
      </c>
      <c r="BK473" s="2">
        <v>84.010002</v>
      </c>
      <c r="BL473" s="2">
        <v>116.75</v>
      </c>
      <c r="BM473" s="2">
        <v>264.64999399999999</v>
      </c>
      <c r="BN473" s="2">
        <v>211.63999899999999</v>
      </c>
      <c r="BO473" s="2">
        <v>206.66999799999999</v>
      </c>
    </row>
    <row r="474" spans="1:67" x14ac:dyDescent="0.35">
      <c r="A474" s="1">
        <v>44517</v>
      </c>
      <c r="B474" s="2">
        <v>153.80993551600201</v>
      </c>
      <c r="C474" s="2">
        <v>340.41652910572901</v>
      </c>
      <c r="D474" s="2">
        <v>177.56163045518301</v>
      </c>
      <c r="E474" s="2">
        <v>148.47824618471299</v>
      </c>
      <c r="F474" s="2">
        <v>281.60533060783303</v>
      </c>
      <c r="G474" s="2">
        <v>363.38635033523298</v>
      </c>
      <c r="H474" s="2">
        <v>294.01035476269999</v>
      </c>
      <c r="I474" s="2">
        <v>149.44240903390599</v>
      </c>
      <c r="J474" s="2">
        <v>449.386676487133</v>
      </c>
      <c r="K474" s="2">
        <v>164.83636401255299</v>
      </c>
      <c r="L474" s="2">
        <v>570.262643866909</v>
      </c>
      <c r="M474" s="2">
        <v>206.69851053005101</v>
      </c>
      <c r="N474" s="2">
        <v>46.558121269292499</v>
      </c>
      <c r="O474" s="2">
        <v>396.55319066990597</v>
      </c>
      <c r="P474" s="2">
        <v>359.86872084392098</v>
      </c>
      <c r="Q474" s="2">
        <v>81.907784427616804</v>
      </c>
      <c r="R474" s="2">
        <v>117.45827916034</v>
      </c>
      <c r="S474" s="2">
        <v>261.31928451264099</v>
      </c>
      <c r="T474" s="2">
        <v>208.067416131431</v>
      </c>
      <c r="U474" s="2">
        <v>202.96891664692501</v>
      </c>
      <c r="X474" s="3">
        <v>44517</v>
      </c>
      <c r="Y474">
        <v>153.17134909999999</v>
      </c>
      <c r="Z474">
        <v>339.04703769999998</v>
      </c>
      <c r="AA474">
        <v>177.4128067</v>
      </c>
      <c r="AB474">
        <v>148.06728849999999</v>
      </c>
      <c r="AC474">
        <v>281.84280560000002</v>
      </c>
      <c r="AD474">
        <v>355.3233396</v>
      </c>
      <c r="AE474">
        <v>295.6923716</v>
      </c>
      <c r="AF474">
        <v>149.04845510000001</v>
      </c>
      <c r="AG474">
        <v>449.1194332</v>
      </c>
      <c r="AH474">
        <v>164.5222909</v>
      </c>
      <c r="AI474">
        <v>569.87040490000004</v>
      </c>
      <c r="AJ474">
        <v>207.43022339999999</v>
      </c>
      <c r="AK474">
        <v>46.566309889999999</v>
      </c>
      <c r="AL474">
        <v>394.4854856</v>
      </c>
      <c r="AM474">
        <v>362.33964939999998</v>
      </c>
      <c r="AN474">
        <v>82.875677150000001</v>
      </c>
      <c r="AO474">
        <v>117.2292581</v>
      </c>
      <c r="AP474">
        <v>260.96805389999997</v>
      </c>
      <c r="AQ474">
        <v>208.1884962</v>
      </c>
      <c r="AR474">
        <v>203.49980260000001</v>
      </c>
      <c r="AT474" s="1"/>
      <c r="AU474" s="1">
        <v>44511</v>
      </c>
      <c r="AV474" s="2">
        <v>147.86999499999999</v>
      </c>
      <c r="AW474" s="2">
        <v>332.42999300000002</v>
      </c>
      <c r="AX474" s="2">
        <v>173.625</v>
      </c>
      <c r="AY474" s="2">
        <v>145.76649499999999</v>
      </c>
      <c r="AZ474" s="2">
        <v>284.64999399999999</v>
      </c>
      <c r="BA474" s="2">
        <v>354.50332600000002</v>
      </c>
      <c r="BB474" s="2">
        <v>303.89999399999999</v>
      </c>
      <c r="BC474" s="2">
        <v>146.74800099999999</v>
      </c>
      <c r="BD474" s="2">
        <v>457.39001500000001</v>
      </c>
      <c r="BE474" s="2">
        <v>167.61000100000001</v>
      </c>
      <c r="BF474" s="2">
        <v>555.40002400000003</v>
      </c>
      <c r="BG474" s="2">
        <v>210.41999799999999</v>
      </c>
      <c r="BH474" s="2">
        <v>47.490001999999997</v>
      </c>
      <c r="BI474" s="2">
        <v>367.63000499999998</v>
      </c>
      <c r="BJ474" s="2">
        <v>354.33999599999999</v>
      </c>
      <c r="BK474" s="2">
        <v>84.019997000000004</v>
      </c>
      <c r="BL474" s="2">
        <v>116.629997</v>
      </c>
      <c r="BM474" s="2">
        <v>262.63000499999998</v>
      </c>
      <c r="BN474" s="2">
        <v>213.28999300000001</v>
      </c>
      <c r="BO474" s="2">
        <v>208.529999</v>
      </c>
    </row>
    <row r="475" spans="1:67" x14ac:dyDescent="0.35">
      <c r="A475" s="1">
        <v>44518</v>
      </c>
      <c r="B475" s="2">
        <v>157.87733508942199</v>
      </c>
      <c r="C475" s="2">
        <v>341.44201132678802</v>
      </c>
      <c r="D475" s="2">
        <v>184.86389007297899</v>
      </c>
      <c r="E475" s="2">
        <v>149.55796570173601</v>
      </c>
      <c r="F475" s="2">
        <v>280.95391868124199</v>
      </c>
      <c r="G475" s="2">
        <v>368.22181566465702</v>
      </c>
      <c r="H475" s="2">
        <v>313.31914403056498</v>
      </c>
      <c r="I475" s="2">
        <v>150.43189710853301</v>
      </c>
      <c r="J475" s="2">
        <v>449.89232368504202</v>
      </c>
      <c r="K475" s="2">
        <v>163.34750054395499</v>
      </c>
      <c r="L475" s="2">
        <v>572.87774327076897</v>
      </c>
      <c r="M475" s="2">
        <v>203.969805346388</v>
      </c>
      <c r="N475" s="2">
        <v>46.346342568913101</v>
      </c>
      <c r="O475" s="2">
        <v>404.75722718875397</v>
      </c>
      <c r="P475" s="2">
        <v>349.72369049638399</v>
      </c>
      <c r="Q475" s="2">
        <v>83.2726735405098</v>
      </c>
      <c r="R475" s="2">
        <v>117.226928182874</v>
      </c>
      <c r="S475" s="2">
        <v>261.61133021430999</v>
      </c>
      <c r="T475" s="2">
        <v>207.93608154265601</v>
      </c>
      <c r="U475" s="2">
        <v>201.30635316289499</v>
      </c>
      <c r="X475" s="3">
        <v>44518</v>
      </c>
      <c r="Y475">
        <v>156.90070710000001</v>
      </c>
      <c r="Z475">
        <v>341.08720540000002</v>
      </c>
      <c r="AA475">
        <v>183.93485849999999</v>
      </c>
      <c r="AB475">
        <v>149.6750213</v>
      </c>
      <c r="AC475">
        <v>280.85032100000001</v>
      </c>
      <c r="AD475">
        <v>364.96229419999997</v>
      </c>
      <c r="AE475">
        <v>300.86834140000002</v>
      </c>
      <c r="AF475">
        <v>150.653729</v>
      </c>
      <c r="AG475">
        <v>449.50648749999999</v>
      </c>
      <c r="AH475">
        <v>163.24712510000001</v>
      </c>
      <c r="AI475">
        <v>574.04627000000005</v>
      </c>
      <c r="AJ475">
        <v>203.36377920000001</v>
      </c>
      <c r="AK475">
        <v>46.332325849999997</v>
      </c>
      <c r="AL475">
        <v>403.79759619999999</v>
      </c>
      <c r="AM475">
        <v>351.73119609999998</v>
      </c>
      <c r="AN475">
        <v>83.003437340000005</v>
      </c>
      <c r="AO475">
        <v>116.93972410000001</v>
      </c>
      <c r="AP475">
        <v>261.29105959999998</v>
      </c>
      <c r="AQ475">
        <v>207.39423830000001</v>
      </c>
      <c r="AR475">
        <v>201.73462019999999</v>
      </c>
      <c r="AT475" s="1"/>
      <c r="AU475" s="1">
        <v>44512</v>
      </c>
      <c r="AV475" s="2">
        <v>149.990005</v>
      </c>
      <c r="AW475" s="2">
        <v>336.72000100000002</v>
      </c>
      <c r="AX475" s="2">
        <v>176.257507</v>
      </c>
      <c r="AY475" s="2">
        <v>148.67799400000001</v>
      </c>
      <c r="AZ475" s="2">
        <v>285.98998999999998</v>
      </c>
      <c r="BA475" s="2">
        <v>344.47332799999998</v>
      </c>
      <c r="BB475" s="2">
        <v>303.89999399999999</v>
      </c>
      <c r="BC475" s="2">
        <v>149.64549299999999</v>
      </c>
      <c r="BD475" s="2">
        <v>458.98998999999998</v>
      </c>
      <c r="BE475" s="2">
        <v>166.86000100000001</v>
      </c>
      <c r="BF475" s="2">
        <v>563.21997099999999</v>
      </c>
      <c r="BG475" s="2">
        <v>212.08999600000001</v>
      </c>
      <c r="BH475" s="2">
        <v>46.91</v>
      </c>
      <c r="BI475" s="2">
        <v>372.63000499999998</v>
      </c>
      <c r="BJ475" s="2">
        <v>363.5</v>
      </c>
      <c r="BK475" s="2">
        <v>84</v>
      </c>
      <c r="BL475" s="2">
        <v>116.970001</v>
      </c>
      <c r="BM475" s="2">
        <v>259.64999399999999</v>
      </c>
      <c r="BN475" s="2">
        <v>213.19000199999999</v>
      </c>
      <c r="BO475" s="2">
        <v>209.270004</v>
      </c>
    </row>
    <row r="476" spans="1:67" x14ac:dyDescent="0.35">
      <c r="A476" s="1">
        <v>44519</v>
      </c>
      <c r="B476" s="2">
        <v>160.820347490085</v>
      </c>
      <c r="C476" s="2">
        <v>343.90002171531597</v>
      </c>
      <c r="D476" s="2">
        <v>183.96330301070901</v>
      </c>
      <c r="E476" s="2">
        <v>149.30183445407201</v>
      </c>
      <c r="F476" s="2">
        <v>280.18046795063498</v>
      </c>
      <c r="G476" s="2">
        <v>379.90319202218302</v>
      </c>
      <c r="H476" s="2">
        <v>332.45432188188801</v>
      </c>
      <c r="I476" s="2">
        <v>150.38267674720399</v>
      </c>
      <c r="J476" s="2">
        <v>440.66023262217101</v>
      </c>
      <c r="K476" s="2">
        <v>161.421794775579</v>
      </c>
      <c r="L476" s="2">
        <v>570.04714715422199</v>
      </c>
      <c r="M476" s="2">
        <v>201.83405016288401</v>
      </c>
      <c r="N476" s="2">
        <v>45.522394662849202</v>
      </c>
      <c r="O476" s="2">
        <v>408.60873996418297</v>
      </c>
      <c r="P476" s="2">
        <v>341.57813690104803</v>
      </c>
      <c r="Q476" s="2">
        <v>80.780964370741799</v>
      </c>
      <c r="R476" s="2">
        <v>116.52231647342199</v>
      </c>
      <c r="S476" s="2">
        <v>261.13140010548398</v>
      </c>
      <c r="T476" s="2">
        <v>208.787277988169</v>
      </c>
      <c r="U476" s="2">
        <v>200.69465503334101</v>
      </c>
      <c r="X476" s="3">
        <v>44519</v>
      </c>
      <c r="Y476">
        <v>160.19828079999999</v>
      </c>
      <c r="Z476">
        <v>342.97345039999999</v>
      </c>
      <c r="AA476">
        <v>183.9462685</v>
      </c>
      <c r="AB476">
        <v>148.94212110000001</v>
      </c>
      <c r="AC476">
        <v>280.14919950000001</v>
      </c>
      <c r="AD476">
        <v>369.23154469999997</v>
      </c>
      <c r="AE476">
        <v>324.07833570000003</v>
      </c>
      <c r="AF476">
        <v>149.9710402</v>
      </c>
      <c r="AG476">
        <v>440.52164060000001</v>
      </c>
      <c r="AH476">
        <v>161.1561677</v>
      </c>
      <c r="AI476">
        <v>570.53918229999999</v>
      </c>
      <c r="AJ476">
        <v>200.9182591</v>
      </c>
      <c r="AK476">
        <v>45.446262849999997</v>
      </c>
      <c r="AL476">
        <v>408.24459450000001</v>
      </c>
      <c r="AM476">
        <v>341.8665499</v>
      </c>
      <c r="AN476">
        <v>81.137553260000004</v>
      </c>
      <c r="AO476">
        <v>116.162342</v>
      </c>
      <c r="AP476">
        <v>260.66060679999998</v>
      </c>
      <c r="AQ476">
        <v>208.394542</v>
      </c>
      <c r="AR476">
        <v>200.6694809</v>
      </c>
      <c r="AT476" s="1"/>
      <c r="AU476" s="1">
        <v>44515</v>
      </c>
      <c r="AV476" s="2">
        <v>150</v>
      </c>
      <c r="AW476" s="2">
        <v>336.07000699999998</v>
      </c>
      <c r="AX476" s="2">
        <v>177.283997</v>
      </c>
      <c r="AY476" s="2">
        <v>148.45199600000001</v>
      </c>
      <c r="AZ476" s="2">
        <v>284.67001299999998</v>
      </c>
      <c r="BA476" s="2">
        <v>337.79666099999997</v>
      </c>
      <c r="BB476" s="2">
        <v>300.25</v>
      </c>
      <c r="BC476" s="2">
        <v>149.38800000000001</v>
      </c>
      <c r="BD476" s="2">
        <v>450.79998799999998</v>
      </c>
      <c r="BE476" s="2">
        <v>166.55999800000001</v>
      </c>
      <c r="BF476" s="2">
        <v>565.77002000000005</v>
      </c>
      <c r="BG476" s="2">
        <v>212.300003</v>
      </c>
      <c r="BH476" s="2">
        <v>47.049999</v>
      </c>
      <c r="BI476" s="2">
        <v>371.07998700000002</v>
      </c>
      <c r="BJ476" s="2">
        <v>361.35998499999999</v>
      </c>
      <c r="BK476" s="2">
        <v>83.690002000000007</v>
      </c>
      <c r="BL476" s="2">
        <v>116.839996</v>
      </c>
      <c r="BM476" s="2">
        <v>258.42999300000002</v>
      </c>
      <c r="BN476" s="2">
        <v>211.520004</v>
      </c>
      <c r="BO476" s="2">
        <v>207.71000699999999</v>
      </c>
    </row>
    <row r="477" spans="1:67" x14ac:dyDescent="0.35">
      <c r="A477" s="1">
        <v>44522</v>
      </c>
      <c r="B477" s="2">
        <v>161.324382309741</v>
      </c>
      <c r="C477" s="2">
        <v>340.81481611696603</v>
      </c>
      <c r="D477" s="2">
        <v>178.72589558391999</v>
      </c>
      <c r="E477" s="2">
        <v>146.647446026957</v>
      </c>
      <c r="F477" s="2">
        <v>284.839934804047</v>
      </c>
      <c r="G477" s="2">
        <v>388.76833431771701</v>
      </c>
      <c r="H477" s="2">
        <v>320.54645016944698</v>
      </c>
      <c r="I477" s="2">
        <v>147.10065923194401</v>
      </c>
      <c r="J477" s="2">
        <v>437.85139647917799</v>
      </c>
      <c r="K477" s="2">
        <v>164.187660970401</v>
      </c>
      <c r="L477" s="2">
        <v>553.73548149441206</v>
      </c>
      <c r="M477" s="2">
        <v>196.90281416219099</v>
      </c>
      <c r="N477" s="2">
        <v>46.185653885050499</v>
      </c>
      <c r="O477" s="2">
        <v>409.69553763250099</v>
      </c>
      <c r="P477" s="2">
        <v>324.02878743641998</v>
      </c>
      <c r="Q477" s="2">
        <v>81.524393562207507</v>
      </c>
      <c r="R477" s="2">
        <v>115.779727446801</v>
      </c>
      <c r="S477" s="2">
        <v>260.49718706700799</v>
      </c>
      <c r="T477" s="2">
        <v>210.71421240627899</v>
      </c>
      <c r="U477" s="2">
        <v>202.418065355713</v>
      </c>
      <c r="X477" s="3">
        <v>44522</v>
      </c>
      <c r="Y477">
        <v>160.99191709999999</v>
      </c>
      <c r="Z477">
        <v>339.88903169999998</v>
      </c>
      <c r="AA477">
        <v>180.01490630000001</v>
      </c>
      <c r="AB477">
        <v>146.63413019999999</v>
      </c>
      <c r="AC477">
        <v>284.12261280000001</v>
      </c>
      <c r="AD477">
        <v>382.55975059999997</v>
      </c>
      <c r="AE477">
        <v>323.2907596</v>
      </c>
      <c r="AF477">
        <v>147.4735963</v>
      </c>
      <c r="AG477">
        <v>438.01573450000001</v>
      </c>
      <c r="AH477">
        <v>163.9285395</v>
      </c>
      <c r="AI477">
        <v>556.07968730000005</v>
      </c>
      <c r="AJ477">
        <v>196.05724900000001</v>
      </c>
      <c r="AK477">
        <v>46.159311150000001</v>
      </c>
      <c r="AL477">
        <v>408.9909763</v>
      </c>
      <c r="AM477">
        <v>330.41040520000001</v>
      </c>
      <c r="AN477">
        <v>81.496940769999995</v>
      </c>
      <c r="AO477">
        <v>115.55327579999999</v>
      </c>
      <c r="AP477">
        <v>260.34045450000002</v>
      </c>
      <c r="AQ477">
        <v>210.5590114</v>
      </c>
      <c r="AR477">
        <v>202.0870171</v>
      </c>
      <c r="AT477" s="1"/>
      <c r="AU477" s="1">
        <v>44516</v>
      </c>
      <c r="AV477" s="2">
        <v>151</v>
      </c>
      <c r="AW477" s="2">
        <v>339.51001000000002</v>
      </c>
      <c r="AX477" s="2">
        <v>177.03500399999999</v>
      </c>
      <c r="AY477" s="2">
        <v>147.87600699999999</v>
      </c>
      <c r="AZ477" s="2">
        <v>283.35998499999999</v>
      </c>
      <c r="BA477" s="2">
        <v>351.57666</v>
      </c>
      <c r="BB477" s="2">
        <v>302.02999899999998</v>
      </c>
      <c r="BC477" s="2">
        <v>149.07600400000001</v>
      </c>
      <c r="BD477" s="2">
        <v>449.61999500000002</v>
      </c>
      <c r="BE477" s="2">
        <v>165.36000100000001</v>
      </c>
      <c r="BF477" s="2">
        <v>568.77002000000005</v>
      </c>
      <c r="BG477" s="2">
        <v>215.179993</v>
      </c>
      <c r="BH477" s="2">
        <v>47.080002</v>
      </c>
      <c r="BI477" s="2">
        <v>392.32998700000002</v>
      </c>
      <c r="BJ477" s="2">
        <v>369.55999800000001</v>
      </c>
      <c r="BK477" s="2">
        <v>84.110000999999997</v>
      </c>
      <c r="BL477" s="2">
        <v>116.41999800000001</v>
      </c>
      <c r="BM477" s="2">
        <v>257.72000100000002</v>
      </c>
      <c r="BN477" s="2">
        <v>211.86999499999999</v>
      </c>
      <c r="BO477" s="2">
        <v>205.429993</v>
      </c>
    </row>
    <row r="478" spans="1:67" x14ac:dyDescent="0.35">
      <c r="A478" s="1">
        <v>44523</v>
      </c>
      <c r="B478" s="2">
        <v>161.524859503409</v>
      </c>
      <c r="C478" s="2">
        <v>338.26385924576101</v>
      </c>
      <c r="D478" s="2">
        <v>179.24164527779001</v>
      </c>
      <c r="E478" s="2">
        <v>145.84490877219099</v>
      </c>
      <c r="F478" s="2">
        <v>288.388475539269</v>
      </c>
      <c r="G478" s="2">
        <v>369.83542588955697</v>
      </c>
      <c r="H478" s="2">
        <v>319.42463303064102</v>
      </c>
      <c r="I478" s="2">
        <v>146.67353293835001</v>
      </c>
      <c r="J478" s="2">
        <v>446.92526995505</v>
      </c>
      <c r="K478" s="2">
        <v>168.424153391571</v>
      </c>
      <c r="L478" s="2">
        <v>553.91426413488705</v>
      </c>
      <c r="M478" s="2">
        <v>198.76558694802</v>
      </c>
      <c r="N478" s="2">
        <v>47.560640904344197</v>
      </c>
      <c r="O478" s="2">
        <v>406.46031913802102</v>
      </c>
      <c r="P478" s="2">
        <v>330.591445224089</v>
      </c>
      <c r="Q478" s="2">
        <v>83.046374927286394</v>
      </c>
      <c r="R478" s="2">
        <v>118.969592388354</v>
      </c>
      <c r="S478" s="2">
        <v>262.45130849027601</v>
      </c>
      <c r="T478" s="2">
        <v>212.124468514304</v>
      </c>
      <c r="U478" s="2">
        <v>205.4797206195</v>
      </c>
      <c r="X478" s="3">
        <v>44523</v>
      </c>
      <c r="Y478">
        <v>161.39481190000001</v>
      </c>
      <c r="Z478">
        <v>337.64789769999999</v>
      </c>
      <c r="AA478">
        <v>178.9702345</v>
      </c>
      <c r="AB478">
        <v>145.75821590000001</v>
      </c>
      <c r="AC478">
        <v>287.97366670000002</v>
      </c>
      <c r="AD478">
        <v>383.14374629999998</v>
      </c>
      <c r="AE478">
        <v>317.52578519999997</v>
      </c>
      <c r="AF478">
        <v>146.7154797</v>
      </c>
      <c r="AG478">
        <v>445.10826150000003</v>
      </c>
      <c r="AH478">
        <v>167.61882700000001</v>
      </c>
      <c r="AI478">
        <v>555.28198569999995</v>
      </c>
      <c r="AJ478">
        <v>197.76941600000001</v>
      </c>
      <c r="AK478">
        <v>47.292087809999998</v>
      </c>
      <c r="AL478">
        <v>408.43426410000001</v>
      </c>
      <c r="AM478">
        <v>326.9234495</v>
      </c>
      <c r="AN478">
        <v>82.595427340000001</v>
      </c>
      <c r="AO478">
        <v>118.2567598</v>
      </c>
      <c r="AP478">
        <v>261.8803916</v>
      </c>
      <c r="AQ478">
        <v>211.75477810000001</v>
      </c>
      <c r="AR478">
        <v>204.7929934</v>
      </c>
      <c r="AT478" s="1"/>
      <c r="AU478" s="1">
        <v>44517</v>
      </c>
      <c r="AV478" s="2">
        <v>153.490005</v>
      </c>
      <c r="AW478" s="2">
        <v>339.11999500000002</v>
      </c>
      <c r="AX478" s="2">
        <v>177.449997</v>
      </c>
      <c r="AY478" s="2">
        <v>148.046997</v>
      </c>
      <c r="AZ478" s="2">
        <v>281.58999599999999</v>
      </c>
      <c r="BA478" s="2">
        <v>363.00332600000002</v>
      </c>
      <c r="BB478" s="2">
        <v>292.60998499999999</v>
      </c>
      <c r="BC478" s="2">
        <v>149.06199599999999</v>
      </c>
      <c r="BD478" s="2">
        <v>448.95001200000002</v>
      </c>
      <c r="BE478" s="2">
        <v>164.470001</v>
      </c>
      <c r="BF478" s="2">
        <v>569.64001499999995</v>
      </c>
      <c r="BG478" s="2">
        <v>205.05999800000001</v>
      </c>
      <c r="BH478" s="2">
        <v>46.509998000000003</v>
      </c>
      <c r="BI478" s="2">
        <v>394.85000600000001</v>
      </c>
      <c r="BJ478" s="2">
        <v>359.17001299999998</v>
      </c>
      <c r="BK478" s="2">
        <v>82.599997999999999</v>
      </c>
      <c r="BL478" s="2">
        <v>117.349998</v>
      </c>
      <c r="BM478" s="2">
        <v>261.17999300000002</v>
      </c>
      <c r="BN478" s="2">
        <v>207.85000600000001</v>
      </c>
      <c r="BO478" s="2">
        <v>202.979996</v>
      </c>
    </row>
    <row r="479" spans="1:67" x14ac:dyDescent="0.35">
      <c r="A479" s="1">
        <v>44524</v>
      </c>
      <c r="B479" s="2">
        <v>162.14901761434399</v>
      </c>
      <c r="C479" s="2">
        <v>338.94132581674398</v>
      </c>
      <c r="D479" s="2">
        <v>179.388486723265</v>
      </c>
      <c r="E479" s="2">
        <v>146.49517161359799</v>
      </c>
      <c r="F479" s="2">
        <v>287.726557920966</v>
      </c>
      <c r="G479" s="2">
        <v>374.96347161214902</v>
      </c>
      <c r="H479" s="2">
        <v>326.543011773525</v>
      </c>
      <c r="I479" s="2">
        <v>146.99979501818899</v>
      </c>
      <c r="J479" s="2">
        <v>452.301765375228</v>
      </c>
      <c r="K479" s="2">
        <v>167.656848255341</v>
      </c>
      <c r="L479" s="2">
        <v>559.32290468691394</v>
      </c>
      <c r="M479" s="2">
        <v>203.26187787179001</v>
      </c>
      <c r="N479" s="2">
        <v>47.7798229391097</v>
      </c>
      <c r="O479" s="2">
        <v>413.53706883614802</v>
      </c>
      <c r="P479" s="2">
        <v>340.48339157908902</v>
      </c>
      <c r="Q479" s="2">
        <v>82.434545568125202</v>
      </c>
      <c r="R479" s="2">
        <v>118.61023117854999</v>
      </c>
      <c r="S479" s="2">
        <v>262.07587012449102</v>
      </c>
      <c r="T479" s="2">
        <v>208.05876142190399</v>
      </c>
      <c r="U479" s="2">
        <v>206.87411550526099</v>
      </c>
      <c r="X479" s="3">
        <v>44524</v>
      </c>
      <c r="Y479">
        <v>161.90039759999999</v>
      </c>
      <c r="Z479">
        <v>337.98333070000001</v>
      </c>
      <c r="AA479">
        <v>178.96626810000001</v>
      </c>
      <c r="AB479">
        <v>146.16841700000001</v>
      </c>
      <c r="AC479">
        <v>287.51850150000001</v>
      </c>
      <c r="AD479">
        <v>371.52750320000001</v>
      </c>
      <c r="AE479">
        <v>323.822743</v>
      </c>
      <c r="AF479">
        <v>146.692564</v>
      </c>
      <c r="AG479">
        <v>449.49144330000001</v>
      </c>
      <c r="AH479">
        <v>167.14700629999999</v>
      </c>
      <c r="AI479">
        <v>558.46646680000003</v>
      </c>
      <c r="AJ479">
        <v>202.02588829999999</v>
      </c>
      <c r="AK479">
        <v>47.627909270000004</v>
      </c>
      <c r="AL479">
        <v>411.54711709999998</v>
      </c>
      <c r="AM479">
        <v>335.6131863</v>
      </c>
      <c r="AN479">
        <v>82.331689979999993</v>
      </c>
      <c r="AO479">
        <v>118.5380258</v>
      </c>
      <c r="AP479">
        <v>261.92962540000002</v>
      </c>
      <c r="AQ479">
        <v>208.7471295</v>
      </c>
      <c r="AR479">
        <v>206.826537</v>
      </c>
      <c r="AT479" s="1"/>
      <c r="AU479" s="1">
        <v>44518</v>
      </c>
      <c r="AV479" s="2">
        <v>157.86999499999999</v>
      </c>
      <c r="AW479" s="2">
        <v>341.26998900000001</v>
      </c>
      <c r="AX479" s="2">
        <v>184.80299400000001</v>
      </c>
      <c r="AY479" s="2">
        <v>149.83850100000001</v>
      </c>
      <c r="AZ479" s="2">
        <v>280.63000499999998</v>
      </c>
      <c r="BA479" s="2">
        <v>365.459991</v>
      </c>
      <c r="BB479" s="2">
        <v>316.75</v>
      </c>
      <c r="BC479" s="2">
        <v>150.709</v>
      </c>
      <c r="BD479" s="2">
        <v>449.47000100000002</v>
      </c>
      <c r="BE479" s="2">
        <v>163.050003</v>
      </c>
      <c r="BF479" s="2">
        <v>574.80999799999995</v>
      </c>
      <c r="BG479" s="2">
        <v>203.33000200000001</v>
      </c>
      <c r="BH479" s="2">
        <v>46.32</v>
      </c>
      <c r="BI479" s="2">
        <v>405.85000600000001</v>
      </c>
      <c r="BJ479" s="2">
        <v>348.22000100000002</v>
      </c>
      <c r="BK479" s="2">
        <v>83.050003000000004</v>
      </c>
      <c r="BL479" s="2">
        <v>117.07</v>
      </c>
      <c r="BM479" s="2">
        <v>261.32998700000002</v>
      </c>
      <c r="BN479" s="2">
        <v>207.470001</v>
      </c>
      <c r="BO479" s="2">
        <v>201.41999799999999</v>
      </c>
    </row>
    <row r="480" spans="1:67" x14ac:dyDescent="0.35">
      <c r="A480" s="1">
        <v>44526</v>
      </c>
      <c r="B480" s="2">
        <v>157.18739957927099</v>
      </c>
      <c r="C480" s="2">
        <v>330.93114059978598</v>
      </c>
      <c r="D480" s="2">
        <v>175.539075458887</v>
      </c>
      <c r="E480" s="2">
        <v>142.36701866134399</v>
      </c>
      <c r="F480" s="2">
        <v>283.36341799866602</v>
      </c>
      <c r="G480" s="2">
        <v>360.36641633224701</v>
      </c>
      <c r="H480" s="2">
        <v>314.57179507472398</v>
      </c>
      <c r="I480" s="2">
        <v>142.822493615159</v>
      </c>
      <c r="J480" s="2">
        <v>440.28644056063098</v>
      </c>
      <c r="K480" s="2">
        <v>162.240261639582</v>
      </c>
      <c r="L480" s="2">
        <v>547.38177750241402</v>
      </c>
      <c r="M480" s="2">
        <v>198.80863206806001</v>
      </c>
      <c r="N480" s="2">
        <v>45.766630142799599</v>
      </c>
      <c r="O480" s="2">
        <v>401.63125244876397</v>
      </c>
      <c r="P480" s="2">
        <v>325.83744358764898</v>
      </c>
      <c r="Q480" s="2">
        <v>79.494769195708599</v>
      </c>
      <c r="R480" s="2">
        <v>116.72317435395</v>
      </c>
      <c r="S480" s="2">
        <v>260.67057854194002</v>
      </c>
      <c r="T480" s="2">
        <v>204.593701702743</v>
      </c>
      <c r="U480" s="2">
        <v>198.548712886956</v>
      </c>
      <c r="X480" s="3">
        <v>44526</v>
      </c>
      <c r="Y480">
        <v>158.73236410000001</v>
      </c>
      <c r="Z480">
        <v>333.31669460000001</v>
      </c>
      <c r="AA480">
        <v>176.07136439999999</v>
      </c>
      <c r="AB480">
        <v>143.27681010000001</v>
      </c>
      <c r="AC480">
        <v>283.49723340000003</v>
      </c>
      <c r="AD480">
        <v>369.53353199999998</v>
      </c>
      <c r="AE480">
        <v>319.889477</v>
      </c>
      <c r="AF480">
        <v>143.8165995</v>
      </c>
      <c r="AG480">
        <v>440.5851715</v>
      </c>
      <c r="AH480">
        <v>162.9485536</v>
      </c>
      <c r="AI480">
        <v>549.32663349999996</v>
      </c>
      <c r="AJ480">
        <v>198.2080301</v>
      </c>
      <c r="AK480">
        <v>46.106860490000003</v>
      </c>
      <c r="AL480">
        <v>404.2100777</v>
      </c>
      <c r="AM480">
        <v>331.16973239999999</v>
      </c>
      <c r="AN480">
        <v>79.744396390000006</v>
      </c>
      <c r="AO480">
        <v>116.4443121</v>
      </c>
      <c r="AP480">
        <v>260.54466439999999</v>
      </c>
      <c r="AQ480">
        <v>205.5634604</v>
      </c>
      <c r="AR480">
        <v>200.29802269999999</v>
      </c>
      <c r="AT480" s="1"/>
      <c r="AU480" s="1">
        <v>44519</v>
      </c>
      <c r="AV480" s="2">
        <v>160.550003</v>
      </c>
      <c r="AW480" s="2">
        <v>343.10998499999999</v>
      </c>
      <c r="AX480" s="2">
        <v>183.828506</v>
      </c>
      <c r="AY480" s="2">
        <v>148.92649800000001</v>
      </c>
      <c r="AZ480" s="2">
        <v>279.98998999999998</v>
      </c>
      <c r="BA480" s="2">
        <v>379.01998900000001</v>
      </c>
      <c r="BB480" s="2">
        <v>329.85000600000001</v>
      </c>
      <c r="BC480" s="2">
        <v>149.95249899999999</v>
      </c>
      <c r="BD480" s="2">
        <v>440</v>
      </c>
      <c r="BE480" s="2">
        <v>160.91999799999999</v>
      </c>
      <c r="BF480" s="2">
        <v>568.71997099999999</v>
      </c>
      <c r="BG480" s="2">
        <v>200.86000100000001</v>
      </c>
      <c r="BH480" s="2">
        <v>45.400002000000001</v>
      </c>
      <c r="BI480" s="2">
        <v>408.69000199999999</v>
      </c>
      <c r="BJ480" s="2">
        <v>339.72000100000002</v>
      </c>
      <c r="BK480" s="2">
        <v>80.699996999999996</v>
      </c>
      <c r="BL480" s="2">
        <v>116.239998</v>
      </c>
      <c r="BM480" s="2">
        <v>260.70001200000002</v>
      </c>
      <c r="BN480" s="2">
        <v>208.470001</v>
      </c>
      <c r="BO480" s="2">
        <v>200.44000199999999</v>
      </c>
    </row>
    <row r="481" spans="1:67" x14ac:dyDescent="0.35">
      <c r="A481" s="1">
        <v>44529</v>
      </c>
      <c r="B481" s="2">
        <v>160.532257573359</v>
      </c>
      <c r="C481" s="2">
        <v>337.11540954588497</v>
      </c>
      <c r="D481" s="2">
        <v>178.30699147685999</v>
      </c>
      <c r="E481" s="2">
        <v>145.91913721129799</v>
      </c>
      <c r="F481" s="2">
        <v>282.06217761246802</v>
      </c>
      <c r="G481" s="2">
        <v>382.74677410518098</v>
      </c>
      <c r="H481" s="2">
        <v>334.22761599155302</v>
      </c>
      <c r="I481" s="2">
        <v>146.60910837797601</v>
      </c>
      <c r="J481" s="2">
        <v>451.43960606133601</v>
      </c>
      <c r="K481" s="2">
        <v>161.03990793103799</v>
      </c>
      <c r="L481" s="2">
        <v>562.49538963383498</v>
      </c>
      <c r="M481" s="2">
        <v>196.81032028700699</v>
      </c>
      <c r="N481" s="2">
        <v>45.476890325678298</v>
      </c>
      <c r="O481" s="2">
        <v>406.85594672943103</v>
      </c>
      <c r="P481" s="2">
        <v>324.42268030215803</v>
      </c>
      <c r="Q481" s="2">
        <v>75.279990654305294</v>
      </c>
      <c r="R481" s="2">
        <v>116.837346811074</v>
      </c>
      <c r="S481" s="2">
        <v>255.25380101975401</v>
      </c>
      <c r="T481" s="2">
        <v>204.340411623959</v>
      </c>
      <c r="U481" s="2">
        <v>195.73834674321699</v>
      </c>
      <c r="X481" s="3">
        <v>44529</v>
      </c>
      <c r="Y481">
        <v>159.6912092</v>
      </c>
      <c r="Z481">
        <v>334.9367178</v>
      </c>
      <c r="AA481">
        <v>177.61900900000001</v>
      </c>
      <c r="AB481">
        <v>145.0970336</v>
      </c>
      <c r="AC481">
        <v>282.34246089999999</v>
      </c>
      <c r="AD481">
        <v>364.43671590000002</v>
      </c>
      <c r="AE481">
        <v>323.01722899999999</v>
      </c>
      <c r="AF481">
        <v>146.00872480000001</v>
      </c>
      <c r="AG481">
        <v>448.92032940000001</v>
      </c>
      <c r="AH481">
        <v>161.2395076</v>
      </c>
      <c r="AI481">
        <v>562.11072609999997</v>
      </c>
      <c r="AJ481">
        <v>196.3202263</v>
      </c>
      <c r="AK481">
        <v>45.59990509</v>
      </c>
      <c r="AL481">
        <v>406.19056230000001</v>
      </c>
      <c r="AM481">
        <v>323.23609090000002</v>
      </c>
      <c r="AN481">
        <v>75.730742190000001</v>
      </c>
      <c r="AO481">
        <v>116.9150416</v>
      </c>
      <c r="AP481">
        <v>255.53688679999999</v>
      </c>
      <c r="AQ481">
        <v>204.6238281</v>
      </c>
      <c r="AR481">
        <v>196.5155196</v>
      </c>
      <c r="AT481" s="1"/>
      <c r="AU481" s="1">
        <v>44522</v>
      </c>
      <c r="AV481" s="2">
        <v>161.020004</v>
      </c>
      <c r="AW481" s="2">
        <v>339.82998700000002</v>
      </c>
      <c r="AX481" s="2">
        <v>178.62849399999999</v>
      </c>
      <c r="AY481" s="2">
        <v>146.30200199999999</v>
      </c>
      <c r="AZ481" s="2">
        <v>284.97000100000002</v>
      </c>
      <c r="BA481" s="2">
        <v>385.62332199999997</v>
      </c>
      <c r="BB481" s="2">
        <v>319.55999800000001</v>
      </c>
      <c r="BC481" s="2">
        <v>147.078506</v>
      </c>
      <c r="BD481" s="2">
        <v>437.540009</v>
      </c>
      <c r="BE481" s="2">
        <v>164.35000600000001</v>
      </c>
      <c r="BF481" s="2">
        <v>553.28002900000001</v>
      </c>
      <c r="BG481" s="2">
        <v>195.58000200000001</v>
      </c>
      <c r="BH481" s="2">
        <v>46.279998999999997</v>
      </c>
      <c r="BI481" s="2">
        <v>408.790009</v>
      </c>
      <c r="BJ481" s="2">
        <v>321.29998799999998</v>
      </c>
      <c r="BK481" s="2">
        <v>81.639999000000003</v>
      </c>
      <c r="BL481" s="2">
        <v>115.650002</v>
      </c>
      <c r="BM481" s="2">
        <v>260.44000199999999</v>
      </c>
      <c r="BN481" s="2">
        <v>210.88000500000001</v>
      </c>
      <c r="BO481" s="2">
        <v>202.38000500000001</v>
      </c>
    </row>
    <row r="482" spans="1:67" x14ac:dyDescent="0.35">
      <c r="A482" s="1">
        <v>44530</v>
      </c>
      <c r="B482" s="2">
        <v>165.40953061929301</v>
      </c>
      <c r="C482" s="2">
        <v>331.97236308552198</v>
      </c>
      <c r="D482" s="2">
        <v>175.73885144136401</v>
      </c>
      <c r="E482" s="2">
        <v>142.13478796826899</v>
      </c>
      <c r="F482" s="2">
        <v>277.42200525206999</v>
      </c>
      <c r="G482" s="2">
        <v>381.26337167207998</v>
      </c>
      <c r="H482" s="2">
        <v>328.25598086886703</v>
      </c>
      <c r="I482" s="2">
        <v>142.62670014682999</v>
      </c>
      <c r="J482" s="2">
        <v>446.557423008527</v>
      </c>
      <c r="K482" s="2">
        <v>159.31306897776099</v>
      </c>
      <c r="L482" s="2">
        <v>556.14360877591105</v>
      </c>
      <c r="M482" s="2">
        <v>194.58153619425499</v>
      </c>
      <c r="N482" s="2">
        <v>44.4600044174625</v>
      </c>
      <c r="O482" s="2">
        <v>400.582564963138</v>
      </c>
      <c r="P482" s="2">
        <v>316.66378594638002</v>
      </c>
      <c r="Q482" s="2">
        <v>74.690168872501502</v>
      </c>
      <c r="R482" s="2">
        <v>115.138992378705</v>
      </c>
      <c r="S482" s="2">
        <v>248.87389372066801</v>
      </c>
      <c r="T482" s="2">
        <v>198.41538695614901</v>
      </c>
      <c r="U482" s="2">
        <v>193.484254745318</v>
      </c>
      <c r="X482" s="3">
        <v>44530</v>
      </c>
      <c r="Y482">
        <v>163.9251539</v>
      </c>
      <c r="Z482">
        <v>332.29164179999998</v>
      </c>
      <c r="AA482">
        <v>175.88614129999999</v>
      </c>
      <c r="AB482">
        <v>142.78559709999999</v>
      </c>
      <c r="AC482">
        <v>277.09744330000001</v>
      </c>
      <c r="AD482">
        <v>381.05939460000002</v>
      </c>
      <c r="AE482">
        <v>328.28148190000002</v>
      </c>
      <c r="AF482">
        <v>143.2968769</v>
      </c>
      <c r="AG482">
        <v>444.62258889999998</v>
      </c>
      <c r="AH482">
        <v>159.0795904</v>
      </c>
      <c r="AI482">
        <v>556.32957959999999</v>
      </c>
      <c r="AJ482">
        <v>193.83105900000001</v>
      </c>
      <c r="AK482">
        <v>44.532682059999999</v>
      </c>
      <c r="AL482">
        <v>401.97892860000002</v>
      </c>
      <c r="AM482">
        <v>316.8735628</v>
      </c>
      <c r="AN482">
        <v>74.871879550000003</v>
      </c>
      <c r="AO482">
        <v>115.1712665</v>
      </c>
      <c r="AP482">
        <v>249.24471879999999</v>
      </c>
      <c r="AQ482">
        <v>199.03641379999999</v>
      </c>
      <c r="AR482">
        <v>193.8953319</v>
      </c>
      <c r="AT482" s="1"/>
      <c r="AU482" s="1">
        <v>44523</v>
      </c>
      <c r="AV482" s="2">
        <v>161.41000399999999</v>
      </c>
      <c r="AW482" s="2">
        <v>337.67999300000002</v>
      </c>
      <c r="AX482" s="2">
        <v>179.00199900000001</v>
      </c>
      <c r="AY482" s="2">
        <v>145.78199799999999</v>
      </c>
      <c r="AZ482" s="2">
        <v>288.55999800000001</v>
      </c>
      <c r="BA482" s="2">
        <v>369.67666600000001</v>
      </c>
      <c r="BB482" s="2">
        <v>317.459991</v>
      </c>
      <c r="BC482" s="2">
        <v>146.75700399999999</v>
      </c>
      <c r="BD482" s="2">
        <v>447.13000499999998</v>
      </c>
      <c r="BE482" s="2">
        <v>168.279999</v>
      </c>
      <c r="BF482" s="2">
        <v>555.11999500000002</v>
      </c>
      <c r="BG482" s="2">
        <v>198.490005</v>
      </c>
      <c r="BH482" s="2">
        <v>47.5</v>
      </c>
      <c r="BI482" s="2">
        <v>408.36999500000002</v>
      </c>
      <c r="BJ482" s="2">
        <v>329</v>
      </c>
      <c r="BK482" s="2">
        <v>82.800003000000004</v>
      </c>
      <c r="BL482" s="2">
        <v>118.879997</v>
      </c>
      <c r="BM482" s="2">
        <v>261.959991</v>
      </c>
      <c r="BN482" s="2">
        <v>211.80999800000001</v>
      </c>
      <c r="BO482" s="2">
        <v>205.33000200000001</v>
      </c>
    </row>
    <row r="483" spans="1:67" x14ac:dyDescent="0.35">
      <c r="A483" s="1">
        <v>44531</v>
      </c>
      <c r="B483" s="2">
        <v>165.17811173040201</v>
      </c>
      <c r="C483" s="2">
        <v>331.19723277473503</v>
      </c>
      <c r="D483" s="2">
        <v>172.47813899747101</v>
      </c>
      <c r="E483" s="2">
        <v>141.496604073014</v>
      </c>
      <c r="F483" s="2">
        <v>275.86617155794198</v>
      </c>
      <c r="G483" s="2">
        <v>367.46992332643202</v>
      </c>
      <c r="H483" s="2">
        <v>315.66525160929501</v>
      </c>
      <c r="I483" s="2">
        <v>141.93992389652101</v>
      </c>
      <c r="J483" s="2">
        <v>443.79412491798098</v>
      </c>
      <c r="K483" s="2">
        <v>158.53389555482599</v>
      </c>
      <c r="L483" s="2">
        <v>553.52103500118801</v>
      </c>
      <c r="M483" s="2">
        <v>191.128845292493</v>
      </c>
      <c r="N483" s="2">
        <v>44.074761981033397</v>
      </c>
      <c r="O483" s="2">
        <v>400.29340626860102</v>
      </c>
      <c r="P483" s="2">
        <v>308.26301030204797</v>
      </c>
      <c r="Q483" s="2">
        <v>74.740141754615394</v>
      </c>
      <c r="R483" s="2">
        <v>115.595191036619</v>
      </c>
      <c r="S483" s="2">
        <v>249.428771774301</v>
      </c>
      <c r="T483" s="2">
        <v>194.90237108574101</v>
      </c>
      <c r="U483" s="2">
        <v>191.74503800827</v>
      </c>
      <c r="X483" s="3">
        <v>44531</v>
      </c>
      <c r="Y483">
        <v>164.91696769999999</v>
      </c>
      <c r="Z483">
        <v>330.02348599999999</v>
      </c>
      <c r="AA483">
        <v>172.83810339999999</v>
      </c>
      <c r="AB483">
        <v>141.0641808</v>
      </c>
      <c r="AC483">
        <v>275.24732419999998</v>
      </c>
      <c r="AD483">
        <v>379.1060488</v>
      </c>
      <c r="AE483">
        <v>319.79179620000002</v>
      </c>
      <c r="AF483">
        <v>141.64284799999999</v>
      </c>
      <c r="AG483">
        <v>444.30163540000001</v>
      </c>
      <c r="AH483">
        <v>157.955873</v>
      </c>
      <c r="AI483">
        <v>554.9752201</v>
      </c>
      <c r="AJ483">
        <v>190.3235363</v>
      </c>
      <c r="AK483">
        <v>43.892770929999998</v>
      </c>
      <c r="AL483">
        <v>400.49632650000001</v>
      </c>
      <c r="AM483">
        <v>308.49472630000002</v>
      </c>
      <c r="AN483">
        <v>74.489653809999993</v>
      </c>
      <c r="AO483">
        <v>115.88756100000001</v>
      </c>
      <c r="AP483">
        <v>249.1018278</v>
      </c>
      <c r="AQ483">
        <v>194.50920869999999</v>
      </c>
      <c r="AR483">
        <v>191.8639628</v>
      </c>
      <c r="AT483" s="1"/>
      <c r="AU483" s="1">
        <v>44524</v>
      </c>
      <c r="AV483" s="2">
        <v>161.94000199999999</v>
      </c>
      <c r="AW483" s="2">
        <v>337.91000400000001</v>
      </c>
      <c r="AX483" s="2">
        <v>179.02049299999999</v>
      </c>
      <c r="AY483" s="2">
        <v>146.11999499999999</v>
      </c>
      <c r="AZ483" s="2">
        <v>287.27999899999998</v>
      </c>
      <c r="BA483" s="2">
        <v>372</v>
      </c>
      <c r="BB483" s="2">
        <v>326.73998999999998</v>
      </c>
      <c r="BC483" s="2">
        <v>146.717499</v>
      </c>
      <c r="BD483" s="2">
        <v>450.16000400000001</v>
      </c>
      <c r="BE483" s="2">
        <v>166.96000699999999</v>
      </c>
      <c r="BF483" s="2">
        <v>558.72997999999995</v>
      </c>
      <c r="BG483" s="2">
        <v>203.25</v>
      </c>
      <c r="BH483" s="2">
        <v>47.630001</v>
      </c>
      <c r="BI483" s="2">
        <v>412.10998499999999</v>
      </c>
      <c r="BJ483" s="2">
        <v>340</v>
      </c>
      <c r="BK483" s="2">
        <v>82.279999000000004</v>
      </c>
      <c r="BL483" s="2">
        <v>118.660004</v>
      </c>
      <c r="BM483" s="2">
        <v>262</v>
      </c>
      <c r="BN483" s="2">
        <v>208.470001</v>
      </c>
      <c r="BO483" s="2">
        <v>207.070007</v>
      </c>
    </row>
    <row r="484" spans="1:67" x14ac:dyDescent="0.35">
      <c r="A484" s="1">
        <v>44532</v>
      </c>
      <c r="B484" s="2">
        <v>164.311073898671</v>
      </c>
      <c r="C484" s="2">
        <v>330.00744258467699</v>
      </c>
      <c r="D484" s="2">
        <v>172.21498579487201</v>
      </c>
      <c r="E484" s="2">
        <v>143.05338460994</v>
      </c>
      <c r="F484" s="2">
        <v>278.95052014655698</v>
      </c>
      <c r="G484" s="2">
        <v>361.15890548099401</v>
      </c>
      <c r="H484" s="2">
        <v>320.89567824107002</v>
      </c>
      <c r="I484" s="2">
        <v>143.96291021621099</v>
      </c>
      <c r="J484" s="2">
        <v>446.54104336494601</v>
      </c>
      <c r="K484" s="2">
        <v>161.00644197368501</v>
      </c>
      <c r="L484" s="2">
        <v>553.17784995744</v>
      </c>
      <c r="M484" s="2">
        <v>197.67786440494399</v>
      </c>
      <c r="N484" s="2">
        <v>44.904681402258902</v>
      </c>
      <c r="O484" s="2">
        <v>406.864642792827</v>
      </c>
      <c r="P484" s="2">
        <v>320.69536895106398</v>
      </c>
      <c r="Q484" s="2">
        <v>73.952428245447194</v>
      </c>
      <c r="R484" s="2">
        <v>116.847666092894</v>
      </c>
      <c r="S484" s="2">
        <v>248.438335361051</v>
      </c>
      <c r="T484" s="2">
        <v>199.383374205123</v>
      </c>
      <c r="U484" s="2">
        <v>196.69376419403901</v>
      </c>
      <c r="X484" s="3">
        <v>44532</v>
      </c>
      <c r="Y484">
        <v>164.0551289</v>
      </c>
      <c r="Z484">
        <v>329.44394499999999</v>
      </c>
      <c r="AA484">
        <v>171.87257389999999</v>
      </c>
      <c r="AB484">
        <v>142.79232350000001</v>
      </c>
      <c r="AC484">
        <v>278.4061638</v>
      </c>
      <c r="AD484">
        <v>362.8377188</v>
      </c>
      <c r="AE484">
        <v>319.6978244</v>
      </c>
      <c r="AF484">
        <v>143.7514127</v>
      </c>
      <c r="AG484">
        <v>445.76853879999999</v>
      </c>
      <c r="AH484">
        <v>160.83320649999999</v>
      </c>
      <c r="AI484">
        <v>552.87463720000005</v>
      </c>
      <c r="AJ484">
        <v>195.98844170000001</v>
      </c>
      <c r="AK484">
        <v>44.737312559999999</v>
      </c>
      <c r="AL484">
        <v>406.77483009999997</v>
      </c>
      <c r="AM484">
        <v>313.4141664</v>
      </c>
      <c r="AN484">
        <v>73.943289109999995</v>
      </c>
      <c r="AO484">
        <v>116.7380915</v>
      </c>
      <c r="AP484">
        <v>247.97183229999999</v>
      </c>
      <c r="AQ484">
        <v>199.01923149999999</v>
      </c>
      <c r="AR484">
        <v>196.0008598</v>
      </c>
      <c r="AT484" s="1"/>
      <c r="AU484" s="1">
        <v>44526</v>
      </c>
      <c r="AV484" s="2">
        <v>156.80999800000001</v>
      </c>
      <c r="AW484" s="2">
        <v>329.67999300000002</v>
      </c>
      <c r="AX484" s="2">
        <v>175.22799699999999</v>
      </c>
      <c r="AY484" s="2">
        <v>142.182999</v>
      </c>
      <c r="AZ484" s="2">
        <v>283.08999599999999</v>
      </c>
      <c r="BA484" s="2">
        <v>360.64001500000001</v>
      </c>
      <c r="BB484" s="2">
        <v>315.02999899999998</v>
      </c>
      <c r="BC484" s="2">
        <v>142.80600000000001</v>
      </c>
      <c r="BD484" s="2">
        <v>439.91000400000001</v>
      </c>
      <c r="BE484" s="2">
        <v>161.929993</v>
      </c>
      <c r="BF484" s="2">
        <v>546.59002699999996</v>
      </c>
      <c r="BG484" s="2">
        <v>197.64999399999999</v>
      </c>
      <c r="BH484" s="2">
        <v>45.759998000000003</v>
      </c>
      <c r="BI484" s="2">
        <v>402.70001200000002</v>
      </c>
      <c r="BJ484" s="2">
        <v>324.17001299999998</v>
      </c>
      <c r="BK484" s="2">
        <v>79.160004000000001</v>
      </c>
      <c r="BL484" s="2">
        <v>116.510002</v>
      </c>
      <c r="BM484" s="2">
        <v>260.36999500000002</v>
      </c>
      <c r="BN484" s="2">
        <v>205.300003</v>
      </c>
      <c r="BO484" s="2">
        <v>198.729996</v>
      </c>
    </row>
    <row r="485" spans="1:67" x14ac:dyDescent="0.35">
      <c r="A485" s="1">
        <v>44533</v>
      </c>
      <c r="B485" s="2">
        <v>162.22961861541299</v>
      </c>
      <c r="C485" s="2">
        <v>325.14767872491097</v>
      </c>
      <c r="D485" s="2">
        <v>169.890382844377</v>
      </c>
      <c r="E485" s="2">
        <v>142.44821195348001</v>
      </c>
      <c r="F485" s="2">
        <v>278.10702658706498</v>
      </c>
      <c r="G485" s="2">
        <v>339.72100448979597</v>
      </c>
      <c r="H485" s="2">
        <v>309.20637735239097</v>
      </c>
      <c r="I485" s="2">
        <v>142.48912253262799</v>
      </c>
      <c r="J485" s="2">
        <v>450.77912145542098</v>
      </c>
      <c r="K485" s="2">
        <v>159.17189740999399</v>
      </c>
      <c r="L485" s="2">
        <v>558.26183376228005</v>
      </c>
      <c r="M485" s="2">
        <v>197.02743242838801</v>
      </c>
      <c r="N485" s="2">
        <v>44.102676937100597</v>
      </c>
      <c r="O485" s="2">
        <v>408.820015860083</v>
      </c>
      <c r="P485" s="2">
        <v>322.40836487162801</v>
      </c>
      <c r="Q485" s="2">
        <v>73.684485261047598</v>
      </c>
      <c r="R485" s="2">
        <v>118.84805973637</v>
      </c>
      <c r="S485" s="2">
        <v>246.139293176189</v>
      </c>
      <c r="T485" s="2">
        <v>201.52747813543101</v>
      </c>
      <c r="U485" s="2">
        <v>198.21125536672599</v>
      </c>
      <c r="X485" s="3">
        <v>44533</v>
      </c>
      <c r="Y485">
        <v>162.37867600000001</v>
      </c>
      <c r="Z485">
        <v>325.07836880000002</v>
      </c>
      <c r="AA485">
        <v>169.93738740000001</v>
      </c>
      <c r="AB485">
        <v>142.0190858</v>
      </c>
      <c r="AC485">
        <v>277.67513639999999</v>
      </c>
      <c r="AD485">
        <v>359.04617039999999</v>
      </c>
      <c r="AE485">
        <v>314.03482289999999</v>
      </c>
      <c r="AF485">
        <v>142.53755939999999</v>
      </c>
      <c r="AG485">
        <v>448.57287989999998</v>
      </c>
      <c r="AH485">
        <v>158.58587800000001</v>
      </c>
      <c r="AI485">
        <v>557.23640990000001</v>
      </c>
      <c r="AJ485">
        <v>196.35860270000001</v>
      </c>
      <c r="AK485">
        <v>43.920954879999996</v>
      </c>
      <c r="AL485">
        <v>408.00297449999999</v>
      </c>
      <c r="AM485">
        <v>321.7734648</v>
      </c>
      <c r="AN485">
        <v>73.393286110000005</v>
      </c>
      <c r="AO485">
        <v>118.5548004</v>
      </c>
      <c r="AP485">
        <v>245.84056090000001</v>
      </c>
      <c r="AQ485">
        <v>200.7053473</v>
      </c>
      <c r="AR485">
        <v>197.74905459999999</v>
      </c>
      <c r="AT485" s="1"/>
      <c r="AU485" s="1">
        <v>44529</v>
      </c>
      <c r="AV485" s="2">
        <v>160.240005</v>
      </c>
      <c r="AW485" s="2">
        <v>336.63000499999998</v>
      </c>
      <c r="AX485" s="2">
        <v>178.078506</v>
      </c>
      <c r="AY485" s="2">
        <v>145.53050200000001</v>
      </c>
      <c r="AZ485" s="2">
        <v>282.11999500000002</v>
      </c>
      <c r="BA485" s="2">
        <v>378.99667399999998</v>
      </c>
      <c r="BB485" s="2">
        <v>333.76001000000002</v>
      </c>
      <c r="BC485" s="2">
        <v>146.11399800000001</v>
      </c>
      <c r="BD485" s="2">
        <v>452</v>
      </c>
      <c r="BE485" s="2">
        <v>161.229996</v>
      </c>
      <c r="BF485" s="2">
        <v>564.34002699999996</v>
      </c>
      <c r="BG485" s="2">
        <v>196.28999300000001</v>
      </c>
      <c r="BH485" s="2">
        <v>45.59</v>
      </c>
      <c r="BI485" s="2">
        <v>406.82000699999998</v>
      </c>
      <c r="BJ485" s="2">
        <v>323.01001000000002</v>
      </c>
      <c r="BK485" s="2">
        <v>74.889999000000003</v>
      </c>
      <c r="BL485" s="2">
        <v>116.889999</v>
      </c>
      <c r="BM485" s="2">
        <v>254.83000200000001</v>
      </c>
      <c r="BN485" s="2">
        <v>204.63999899999999</v>
      </c>
      <c r="BO485" s="2">
        <v>195.91999799999999</v>
      </c>
    </row>
    <row r="486" spans="1:67" x14ac:dyDescent="0.35">
      <c r="A486" s="1">
        <v>44536</v>
      </c>
      <c r="B486" s="2">
        <v>164.97146611529601</v>
      </c>
      <c r="C486" s="2">
        <v>325.83060273392601</v>
      </c>
      <c r="D486" s="2">
        <v>171.633263751882</v>
      </c>
      <c r="E486" s="2">
        <v>143.068698880021</v>
      </c>
      <c r="F486" s="2">
        <v>280.65429943706999</v>
      </c>
      <c r="G486" s="2">
        <v>335.95790996219301</v>
      </c>
      <c r="H486" s="2">
        <v>299.610399555171</v>
      </c>
      <c r="I486" s="2">
        <v>143.86056380222499</v>
      </c>
      <c r="J486" s="2">
        <v>458.89051103653702</v>
      </c>
      <c r="K486" s="2">
        <v>160.08725411865899</v>
      </c>
      <c r="L486" s="2">
        <v>563.30349573585204</v>
      </c>
      <c r="M486" s="2">
        <v>201.94359894438199</v>
      </c>
      <c r="N486" s="2">
        <v>43.993741562093902</v>
      </c>
      <c r="O486" s="2">
        <v>414.15090598619997</v>
      </c>
      <c r="P486" s="2">
        <v>332.80959175300598</v>
      </c>
      <c r="Q486" s="2">
        <v>73.723621517594097</v>
      </c>
      <c r="R486" s="2">
        <v>120.991610869445</v>
      </c>
      <c r="S486" s="2">
        <v>246.55044121803601</v>
      </c>
      <c r="T486" s="2">
        <v>202.807581825792</v>
      </c>
      <c r="U486" s="2">
        <v>201.075971850809</v>
      </c>
      <c r="X486" s="3">
        <v>44536</v>
      </c>
      <c r="Y486">
        <v>164.75384299999999</v>
      </c>
      <c r="Z486">
        <v>325.99432080000003</v>
      </c>
      <c r="AA486">
        <v>171.1282228</v>
      </c>
      <c r="AB486">
        <v>143.02053190000001</v>
      </c>
      <c r="AC486">
        <v>280.7231352</v>
      </c>
      <c r="AD486">
        <v>336.75587890000003</v>
      </c>
      <c r="AE486">
        <v>301.65687029999998</v>
      </c>
      <c r="AF486">
        <v>143.7285445</v>
      </c>
      <c r="AG486">
        <v>457.64689559999999</v>
      </c>
      <c r="AH486">
        <v>160.06466459999999</v>
      </c>
      <c r="AI486">
        <v>563.84457950000001</v>
      </c>
      <c r="AJ486">
        <v>200.96555710000001</v>
      </c>
      <c r="AK486">
        <v>44.122190949999997</v>
      </c>
      <c r="AL486">
        <v>414.62653039999998</v>
      </c>
      <c r="AM486">
        <v>328.77120619999999</v>
      </c>
      <c r="AN486">
        <v>73.409421559999998</v>
      </c>
      <c r="AO486">
        <v>120.94050439999999</v>
      </c>
      <c r="AP486">
        <v>246.32007479999999</v>
      </c>
      <c r="AQ486">
        <v>201.90138590000001</v>
      </c>
      <c r="AR486">
        <v>200.63505269999999</v>
      </c>
      <c r="AT486" s="1"/>
      <c r="AU486" s="1">
        <v>44530</v>
      </c>
      <c r="AV486" s="2">
        <v>165.300003</v>
      </c>
      <c r="AW486" s="2">
        <v>330.58999599999999</v>
      </c>
      <c r="AX486" s="2">
        <v>175.3535</v>
      </c>
      <c r="AY486" s="2">
        <v>141.89750699999999</v>
      </c>
      <c r="AZ486" s="2">
        <v>276.69000199999999</v>
      </c>
      <c r="BA486" s="2">
        <v>381.58667000000003</v>
      </c>
      <c r="BB486" s="2">
        <v>326.76001000000002</v>
      </c>
      <c r="BC486" s="2">
        <v>142.45199600000001</v>
      </c>
      <c r="BD486" s="2">
        <v>444.22000100000002</v>
      </c>
      <c r="BE486" s="2">
        <v>158.83000200000001</v>
      </c>
      <c r="BF486" s="2">
        <v>553.67999299999997</v>
      </c>
      <c r="BG486" s="2">
        <v>193.770004</v>
      </c>
      <c r="BH486" s="2">
        <v>44.470001000000003</v>
      </c>
      <c r="BI486" s="2">
        <v>400.60998499999999</v>
      </c>
      <c r="BJ486" s="2">
        <v>314.92001299999998</v>
      </c>
      <c r="BK486" s="2">
        <v>74.910004000000001</v>
      </c>
      <c r="BL486" s="2">
        <v>115.279999</v>
      </c>
      <c r="BM486" s="2">
        <v>248.03999300000001</v>
      </c>
      <c r="BN486" s="2">
        <v>198.36999499999999</v>
      </c>
      <c r="BO486" s="2">
        <v>193.35000600000001</v>
      </c>
    </row>
    <row r="487" spans="1:67" x14ac:dyDescent="0.35">
      <c r="A487" s="1">
        <v>44537</v>
      </c>
      <c r="B487" s="2">
        <v>171.24456870122</v>
      </c>
      <c r="C487" s="2">
        <v>335.42103328664302</v>
      </c>
      <c r="D487" s="2">
        <v>176.35806127540701</v>
      </c>
      <c r="E487" s="2">
        <v>147.80233412928399</v>
      </c>
      <c r="F487" s="2">
        <v>285.00069259748199</v>
      </c>
      <c r="G487" s="2">
        <v>352.52084753013003</v>
      </c>
      <c r="H487" s="2">
        <v>324.72511886787402</v>
      </c>
      <c r="I487" s="2">
        <v>148.519571197902</v>
      </c>
      <c r="J487" s="2">
        <v>467.27926345018801</v>
      </c>
      <c r="K487" s="2">
        <v>162.32183066623099</v>
      </c>
      <c r="L487" s="2">
        <v>590.44892299681896</v>
      </c>
      <c r="M487" s="2">
        <v>206.876565624352</v>
      </c>
      <c r="N487" s="2">
        <v>44.727921423813797</v>
      </c>
      <c r="O487" s="2">
        <v>417.04752973321399</v>
      </c>
      <c r="P487" s="2">
        <v>338.796966697355</v>
      </c>
      <c r="Q487" s="2">
        <v>72.274825002217</v>
      </c>
      <c r="R487" s="2">
        <v>121.52774861607401</v>
      </c>
      <c r="S487" s="2">
        <v>245.64983542488301</v>
      </c>
      <c r="T487" s="2">
        <v>204.47847324138999</v>
      </c>
      <c r="U487" s="2">
        <v>204.21296939589499</v>
      </c>
      <c r="X487" s="3">
        <v>44537</v>
      </c>
      <c r="Y487">
        <v>169.24291629999999</v>
      </c>
      <c r="Z487">
        <v>331.83370769999999</v>
      </c>
      <c r="AA487">
        <v>175.4205972</v>
      </c>
      <c r="AB487">
        <v>146.58611519999999</v>
      </c>
      <c r="AC487">
        <v>284.38366969999998</v>
      </c>
      <c r="AD487">
        <v>340.11367389999998</v>
      </c>
      <c r="AE487">
        <v>308.62032779999998</v>
      </c>
      <c r="AF487">
        <v>147.62747959999999</v>
      </c>
      <c r="AG487">
        <v>463.70443899999998</v>
      </c>
      <c r="AH487">
        <v>162.4347976</v>
      </c>
      <c r="AI487">
        <v>586.15903070000002</v>
      </c>
      <c r="AJ487">
        <v>206.16673170000001</v>
      </c>
      <c r="AK487">
        <v>44.634861270000002</v>
      </c>
      <c r="AL487">
        <v>416.35588100000001</v>
      </c>
      <c r="AM487">
        <v>338.25515840000003</v>
      </c>
      <c r="AN487">
        <v>72.481289799999999</v>
      </c>
      <c r="AO487">
        <v>121.5374755</v>
      </c>
      <c r="AP487">
        <v>245.19466800000001</v>
      </c>
      <c r="AQ487">
        <v>204.98879410000001</v>
      </c>
      <c r="AR487">
        <v>203.8979544</v>
      </c>
      <c r="AT487" s="1"/>
      <c r="AU487" s="1">
        <v>44531</v>
      </c>
      <c r="AV487" s="2">
        <v>164.770004</v>
      </c>
      <c r="AW487" s="2">
        <v>330.07998700000002</v>
      </c>
      <c r="AX487" s="2">
        <v>172.18600499999999</v>
      </c>
      <c r="AY487" s="2">
        <v>141.05149800000001</v>
      </c>
      <c r="AZ487" s="2">
        <v>275</v>
      </c>
      <c r="BA487" s="2">
        <v>365</v>
      </c>
      <c r="BB487" s="2">
        <v>314.35000600000001</v>
      </c>
      <c r="BC487" s="2">
        <v>141.61799600000001</v>
      </c>
      <c r="BD487" s="2">
        <v>444.33999599999999</v>
      </c>
      <c r="BE487" s="2">
        <v>157.88999899999999</v>
      </c>
      <c r="BF487" s="2">
        <v>554.76000999999997</v>
      </c>
      <c r="BG487" s="2">
        <v>190.16000399999999</v>
      </c>
      <c r="BH487" s="2">
        <v>43.84</v>
      </c>
      <c r="BI487" s="2">
        <v>400.42001299999998</v>
      </c>
      <c r="BJ487" s="2">
        <v>306.27999899999998</v>
      </c>
      <c r="BK487" s="2">
        <v>74.440002000000007</v>
      </c>
      <c r="BL487" s="2">
        <v>115.910004</v>
      </c>
      <c r="BM487" s="2">
        <v>249.13000500000001</v>
      </c>
      <c r="BN487" s="2">
        <v>194.14999399999999</v>
      </c>
      <c r="BO487" s="2">
        <v>191.470001</v>
      </c>
    </row>
    <row r="488" spans="1:67" x14ac:dyDescent="0.35">
      <c r="A488" s="1">
        <v>44538</v>
      </c>
      <c r="B488" s="2">
        <v>174.92472040412599</v>
      </c>
      <c r="C488" s="2">
        <v>335.26987247213702</v>
      </c>
      <c r="D488" s="2">
        <v>176.30107084197499</v>
      </c>
      <c r="E488" s="2">
        <v>147.76418658064199</v>
      </c>
      <c r="F488" s="2">
        <v>283.72242289254001</v>
      </c>
      <c r="G488" s="2">
        <v>356.140680062743</v>
      </c>
      <c r="H488" s="2">
        <v>319.25669994504898</v>
      </c>
      <c r="I488" s="2">
        <v>148.47472346785199</v>
      </c>
      <c r="J488" s="2">
        <v>467.33023716128503</v>
      </c>
      <c r="K488" s="2">
        <v>161.51911960606401</v>
      </c>
      <c r="L488" s="2">
        <v>587.91323443716703</v>
      </c>
      <c r="M488" s="2">
        <v>208.683529378044</v>
      </c>
      <c r="N488" s="2">
        <v>44.163221540711497</v>
      </c>
      <c r="O488" s="2">
        <v>410.964244340118</v>
      </c>
      <c r="P488" s="2">
        <v>341.74232777375897</v>
      </c>
      <c r="Q488" s="2">
        <v>73.273452545840001</v>
      </c>
      <c r="R488" s="2">
        <v>121.797949735581</v>
      </c>
      <c r="S488" s="2">
        <v>244.150501554849</v>
      </c>
      <c r="T488" s="2">
        <v>204.30825553378801</v>
      </c>
      <c r="U488" s="2">
        <v>204.21646392851801</v>
      </c>
      <c r="X488" s="3">
        <v>44538</v>
      </c>
      <c r="Y488">
        <v>174.3465759</v>
      </c>
      <c r="Z488">
        <v>334.9375268</v>
      </c>
      <c r="AA488">
        <v>176.0979743</v>
      </c>
      <c r="AB488">
        <v>148.0943063</v>
      </c>
      <c r="AC488">
        <v>283.95848289999998</v>
      </c>
      <c r="AD488">
        <v>354.00955870000001</v>
      </c>
      <c r="AE488">
        <v>319.27970800000003</v>
      </c>
      <c r="AF488">
        <v>148.7099048</v>
      </c>
      <c r="AG488">
        <v>467.92459029999998</v>
      </c>
      <c r="AH488">
        <v>160.93450290000001</v>
      </c>
      <c r="AI488">
        <v>588.79850269999997</v>
      </c>
      <c r="AJ488">
        <v>208.59791200000001</v>
      </c>
      <c r="AK488">
        <v>44.21629231</v>
      </c>
      <c r="AL488">
        <v>412.4333762</v>
      </c>
      <c r="AM488">
        <v>341.79644359999998</v>
      </c>
      <c r="AN488">
        <v>73.069074520000001</v>
      </c>
      <c r="AO488">
        <v>121.89830379999999</v>
      </c>
      <c r="AP488">
        <v>244.32227889999999</v>
      </c>
      <c r="AQ488">
        <v>204.70545490000001</v>
      </c>
      <c r="AR488">
        <v>204.2537135</v>
      </c>
      <c r="AT488" s="1"/>
      <c r="AU488" s="1">
        <v>44532</v>
      </c>
      <c r="AV488" s="2">
        <v>163.759995</v>
      </c>
      <c r="AW488" s="2">
        <v>329.48998999999998</v>
      </c>
      <c r="AX488" s="2">
        <v>171.86799600000001</v>
      </c>
      <c r="AY488" s="2">
        <v>142.966003</v>
      </c>
      <c r="AZ488" s="2">
        <v>279.08999599999999</v>
      </c>
      <c r="BA488" s="2">
        <v>361.53332499999999</v>
      </c>
      <c r="BB488" s="2">
        <v>321.26001000000002</v>
      </c>
      <c r="BC488" s="2">
        <v>143.77650499999999</v>
      </c>
      <c r="BD488" s="2">
        <v>446.01998900000001</v>
      </c>
      <c r="BE488" s="2">
        <v>161.21000699999999</v>
      </c>
      <c r="BF488" s="2">
        <v>552.45001200000002</v>
      </c>
      <c r="BG488" s="2">
        <v>198.28999300000001</v>
      </c>
      <c r="BH488" s="2">
        <v>44.889999000000003</v>
      </c>
      <c r="BI488" s="2">
        <v>407.76998900000001</v>
      </c>
      <c r="BJ488" s="2">
        <v>320.20001200000002</v>
      </c>
      <c r="BK488" s="2">
        <v>73.889999000000003</v>
      </c>
      <c r="BL488" s="2">
        <v>116.870003</v>
      </c>
      <c r="BM488" s="2">
        <v>247.88000500000001</v>
      </c>
      <c r="BN488" s="2">
        <v>199.89999399999999</v>
      </c>
      <c r="BO488" s="2">
        <v>196.78999300000001</v>
      </c>
    </row>
    <row r="489" spans="1:67" x14ac:dyDescent="0.35">
      <c r="A489" s="1">
        <v>44539</v>
      </c>
      <c r="B489" s="2">
        <v>174.92927436233001</v>
      </c>
      <c r="C489" s="2">
        <v>333.69815129019997</v>
      </c>
      <c r="D489" s="2">
        <v>174.276302068761</v>
      </c>
      <c r="E489" s="2">
        <v>148.15923725289301</v>
      </c>
      <c r="F489" s="2">
        <v>284.16738386405501</v>
      </c>
      <c r="G489" s="2">
        <v>335.51496347213703</v>
      </c>
      <c r="H489" s="2">
        <v>307.02377604035502</v>
      </c>
      <c r="I489" s="2">
        <v>148.21620247786399</v>
      </c>
      <c r="J489" s="2">
        <v>474.20014305467203</v>
      </c>
      <c r="K489" s="2">
        <v>160.30671121245001</v>
      </c>
      <c r="L489" s="2">
        <v>584.67399325111603</v>
      </c>
      <c r="M489" s="2">
        <v>210.847085516379</v>
      </c>
      <c r="N489" s="2">
        <v>44.338373809369102</v>
      </c>
      <c r="O489" s="2">
        <v>410.47371460257102</v>
      </c>
      <c r="P489" s="2">
        <v>344.045469610628</v>
      </c>
      <c r="Q489" s="2">
        <v>72.720215254041406</v>
      </c>
      <c r="R489" s="2">
        <v>124.403842433322</v>
      </c>
      <c r="S489" s="2">
        <v>243.39328436943401</v>
      </c>
      <c r="T489" s="2">
        <v>205.843580149622</v>
      </c>
      <c r="U489" s="2">
        <v>203.52486110944301</v>
      </c>
      <c r="X489" s="3">
        <v>44539</v>
      </c>
      <c r="Y489">
        <v>174.70343750000001</v>
      </c>
      <c r="Z489">
        <v>333.08692810000002</v>
      </c>
      <c r="AA489">
        <v>174.54144120000001</v>
      </c>
      <c r="AB489">
        <v>147.6190953</v>
      </c>
      <c r="AC489">
        <v>284.63956460000003</v>
      </c>
      <c r="AD489">
        <v>353.83386810000002</v>
      </c>
      <c r="AE489">
        <v>311.1539472</v>
      </c>
      <c r="AF489">
        <v>148.1112755</v>
      </c>
      <c r="AG489">
        <v>472.32825589999999</v>
      </c>
      <c r="AH489">
        <v>160.4260592</v>
      </c>
      <c r="AI489">
        <v>584.98601259999998</v>
      </c>
      <c r="AJ489">
        <v>210.7979024</v>
      </c>
      <c r="AK489">
        <v>44.453817209999997</v>
      </c>
      <c r="AL489">
        <v>411.54055419999997</v>
      </c>
      <c r="AM489">
        <v>344.12282870000001</v>
      </c>
      <c r="AN489">
        <v>72.900201150000001</v>
      </c>
      <c r="AO489">
        <v>123.80086970000001</v>
      </c>
      <c r="AP489">
        <v>243.0320782</v>
      </c>
      <c r="AQ489">
        <v>206.29063980000001</v>
      </c>
      <c r="AR489">
        <v>204.13378259999999</v>
      </c>
      <c r="AT489" s="1"/>
      <c r="AU489" s="1">
        <v>44533</v>
      </c>
      <c r="AV489" s="2">
        <v>161.83999600000001</v>
      </c>
      <c r="AW489" s="2">
        <v>323.01001000000002</v>
      </c>
      <c r="AX489" s="2">
        <v>169.48950199999999</v>
      </c>
      <c r="AY489" s="2">
        <v>142.00149500000001</v>
      </c>
      <c r="AZ489" s="2">
        <v>277.42999300000002</v>
      </c>
      <c r="BA489" s="2">
        <v>338.32333399999999</v>
      </c>
      <c r="BB489" s="2">
        <v>306.92999300000002</v>
      </c>
      <c r="BC489" s="2">
        <v>142.52049299999999</v>
      </c>
      <c r="BD489" s="2">
        <v>449.32000699999998</v>
      </c>
      <c r="BE489" s="2">
        <v>158.28999300000001</v>
      </c>
      <c r="BF489" s="2">
        <v>558.11999500000002</v>
      </c>
      <c r="BG489" s="2">
        <v>196.320007</v>
      </c>
      <c r="BH489" s="2">
        <v>43.869999</v>
      </c>
      <c r="BI489" s="2">
        <v>407.80999800000001</v>
      </c>
      <c r="BJ489" s="2">
        <v>322.10998499999999</v>
      </c>
      <c r="BK489" s="2">
        <v>73.339995999999999</v>
      </c>
      <c r="BL489" s="2">
        <v>118.849998</v>
      </c>
      <c r="BM489" s="2">
        <v>245.58000200000001</v>
      </c>
      <c r="BN489" s="2">
        <v>200.729996</v>
      </c>
      <c r="BO489" s="2">
        <v>197.800003</v>
      </c>
    </row>
    <row r="490" spans="1:67" x14ac:dyDescent="0.35">
      <c r="A490" s="1">
        <v>44540</v>
      </c>
      <c r="B490" s="2">
        <v>180.11320741354299</v>
      </c>
      <c r="C490" s="2">
        <v>341.93148192543799</v>
      </c>
      <c r="D490" s="2">
        <v>172.44743453266801</v>
      </c>
      <c r="E490" s="2">
        <v>148.210570271074</v>
      </c>
      <c r="F490" s="2">
        <v>288.23378202044699</v>
      </c>
      <c r="G490" s="2">
        <v>339.15186735550299</v>
      </c>
      <c r="H490" s="2">
        <v>304.07923887606</v>
      </c>
      <c r="I490" s="2">
        <v>148.77994672635</v>
      </c>
      <c r="J490" s="2">
        <v>477.54957125121098</v>
      </c>
      <c r="K490" s="2">
        <v>159.91456479372599</v>
      </c>
      <c r="L490" s="2">
        <v>624.772592731587</v>
      </c>
      <c r="M490" s="2">
        <v>212.94969584746499</v>
      </c>
      <c r="N490" s="2">
        <v>44.5926665396034</v>
      </c>
      <c r="O490" s="2">
        <v>415.76506593093501</v>
      </c>
      <c r="P490" s="2">
        <v>349.279983338639</v>
      </c>
      <c r="Q490" s="2">
        <v>72.726576322907505</v>
      </c>
      <c r="R490" s="2">
        <v>125.344628092452</v>
      </c>
      <c r="S490" s="2">
        <v>244.34196660417501</v>
      </c>
      <c r="T490" s="2">
        <v>208.685820239988</v>
      </c>
      <c r="U490" s="2">
        <v>203.362620178377</v>
      </c>
      <c r="X490" s="3">
        <v>44540</v>
      </c>
      <c r="Y490">
        <v>178.1835662</v>
      </c>
      <c r="Z490">
        <v>338.85003089999998</v>
      </c>
      <c r="AA490">
        <v>172.57762299999999</v>
      </c>
      <c r="AB490">
        <v>148.04958880000001</v>
      </c>
      <c r="AC490">
        <v>287.61999909999997</v>
      </c>
      <c r="AD490">
        <v>337.70332089999999</v>
      </c>
      <c r="AE490">
        <v>302.12085939999997</v>
      </c>
      <c r="AF490">
        <v>148.6921797</v>
      </c>
      <c r="AG490">
        <v>477.14330560000002</v>
      </c>
      <c r="AH490">
        <v>159.8206424</v>
      </c>
      <c r="AI490">
        <v>614.69597069999998</v>
      </c>
      <c r="AJ490">
        <v>212.90641769999999</v>
      </c>
      <c r="AK490">
        <v>44.524692129999998</v>
      </c>
      <c r="AL490">
        <v>414.78152640000002</v>
      </c>
      <c r="AM490">
        <v>348.99608590000003</v>
      </c>
      <c r="AN490">
        <v>72.617331140000005</v>
      </c>
      <c r="AO490">
        <v>125.2384564</v>
      </c>
      <c r="AP490">
        <v>244.085421</v>
      </c>
      <c r="AQ490">
        <v>208.77398109999999</v>
      </c>
      <c r="AR490">
        <v>203.62165899999999</v>
      </c>
      <c r="AT490" s="1"/>
      <c r="AU490" s="1">
        <v>44536</v>
      </c>
      <c r="AV490" s="2">
        <v>165.320007</v>
      </c>
      <c r="AW490" s="2">
        <v>326.19000199999999</v>
      </c>
      <c r="AX490" s="2">
        <v>171.36850000000001</v>
      </c>
      <c r="AY490" s="2">
        <v>143.154999</v>
      </c>
      <c r="AZ490" s="2">
        <v>281.38000499999998</v>
      </c>
      <c r="BA490" s="2">
        <v>336.33667000000003</v>
      </c>
      <c r="BB490" s="2">
        <v>300.36999500000002</v>
      </c>
      <c r="BC490" s="2">
        <v>143.796494</v>
      </c>
      <c r="BD490" s="2">
        <v>460.10998499999999</v>
      </c>
      <c r="BE490" s="2">
        <v>160.16000399999999</v>
      </c>
      <c r="BF490" s="2">
        <v>564.97997999999995</v>
      </c>
      <c r="BG490" s="2">
        <v>202.679993</v>
      </c>
      <c r="BH490" s="2">
        <v>44.150002000000001</v>
      </c>
      <c r="BI490" s="2">
        <v>415.70001200000002</v>
      </c>
      <c r="BJ490" s="2">
        <v>333.32998700000002</v>
      </c>
      <c r="BK490" s="2">
        <v>73.419998000000007</v>
      </c>
      <c r="BL490" s="2">
        <v>121.349998</v>
      </c>
      <c r="BM490" s="2">
        <v>246.33000200000001</v>
      </c>
      <c r="BN490" s="2">
        <v>202.05999800000001</v>
      </c>
      <c r="BO490" s="2">
        <v>201.279999</v>
      </c>
    </row>
    <row r="491" spans="1:67" x14ac:dyDescent="0.35">
      <c r="A491" s="1">
        <v>44543</v>
      </c>
      <c r="B491" s="2">
        <v>175.87896792961101</v>
      </c>
      <c r="C491" s="2">
        <v>339.88972534793101</v>
      </c>
      <c r="D491" s="2">
        <v>169.941396803305</v>
      </c>
      <c r="E491" s="2">
        <v>145.67919948506699</v>
      </c>
      <c r="F491" s="2">
        <v>289.43688902672898</v>
      </c>
      <c r="G491" s="2">
        <v>322.417954346199</v>
      </c>
      <c r="H491" s="2">
        <v>281.39846187723202</v>
      </c>
      <c r="I491" s="2">
        <v>146.368275196225</v>
      </c>
      <c r="J491" s="2">
        <v>477.88748012229797</v>
      </c>
      <c r="K491" s="2">
        <v>158.34230982049701</v>
      </c>
      <c r="L491" s="2">
        <v>625.773340863013</v>
      </c>
      <c r="M491" s="2">
        <v>211.17538532834399</v>
      </c>
      <c r="N491" s="2">
        <v>43.542135220417698</v>
      </c>
      <c r="O491" s="2">
        <v>405.14069120401598</v>
      </c>
      <c r="P491" s="2">
        <v>345.33381152154402</v>
      </c>
      <c r="Q491" s="2">
        <v>73.242998341139</v>
      </c>
      <c r="R491" s="2">
        <v>126.50373247173199</v>
      </c>
      <c r="S491" s="2">
        <v>248.64423792133201</v>
      </c>
      <c r="T491" s="2">
        <v>206.32214581928699</v>
      </c>
      <c r="U491" s="2">
        <v>200.43292400834599</v>
      </c>
      <c r="X491" s="3">
        <v>44543</v>
      </c>
      <c r="Y491">
        <v>176.90896470000001</v>
      </c>
      <c r="Z491">
        <v>339.42717279999999</v>
      </c>
      <c r="AA491">
        <v>170.0790825</v>
      </c>
      <c r="AB491">
        <v>145.99526520000001</v>
      </c>
      <c r="AC491">
        <v>289.80743660000002</v>
      </c>
      <c r="AD491">
        <v>336.52895619999998</v>
      </c>
      <c r="AE491">
        <v>294.31275479999999</v>
      </c>
      <c r="AF491">
        <v>146.78223349999999</v>
      </c>
      <c r="AG491">
        <v>478.10764060000002</v>
      </c>
      <c r="AH491">
        <v>158.14622940000001</v>
      </c>
      <c r="AI491">
        <v>624.22929220000003</v>
      </c>
      <c r="AJ491">
        <v>211.07362810000001</v>
      </c>
      <c r="AK491">
        <v>43.626656269999998</v>
      </c>
      <c r="AL491">
        <v>406.82174409999999</v>
      </c>
      <c r="AM491">
        <v>346.18370809999999</v>
      </c>
      <c r="AN491">
        <v>73.300876779999996</v>
      </c>
      <c r="AO491">
        <v>126.3474769</v>
      </c>
      <c r="AP491">
        <v>247.9912755</v>
      </c>
      <c r="AQ491">
        <v>206.5449046</v>
      </c>
      <c r="AR491">
        <v>201.71784070000001</v>
      </c>
      <c r="AT491" s="1"/>
      <c r="AU491" s="1">
        <v>44537</v>
      </c>
      <c r="AV491" s="2">
        <v>171.179993</v>
      </c>
      <c r="AW491" s="2">
        <v>334.92001299999998</v>
      </c>
      <c r="AX491" s="2">
        <v>176.16450499999999</v>
      </c>
      <c r="AY491" s="2">
        <v>147.26950099999999</v>
      </c>
      <c r="AZ491" s="2">
        <v>284.97000100000002</v>
      </c>
      <c r="BA491" s="2">
        <v>350.58334400000001</v>
      </c>
      <c r="BB491" s="2">
        <v>324.26998900000001</v>
      </c>
      <c r="BC491" s="2">
        <v>148.03649899999999</v>
      </c>
      <c r="BD491" s="2">
        <v>464.73001099999999</v>
      </c>
      <c r="BE491" s="2">
        <v>162.570007</v>
      </c>
      <c r="BF491" s="2">
        <v>590.40002400000003</v>
      </c>
      <c r="BG491" s="2">
        <v>207.36999499999999</v>
      </c>
      <c r="BH491" s="2">
        <v>44.709999000000003</v>
      </c>
      <c r="BI491" s="2">
        <v>416.17999300000002</v>
      </c>
      <c r="BJ491" s="2">
        <v>339.51001000000002</v>
      </c>
      <c r="BK491" s="2">
        <v>72.279999000000004</v>
      </c>
      <c r="BL491" s="2">
        <v>121.510002</v>
      </c>
      <c r="BM491" s="2">
        <v>245.11000100000001</v>
      </c>
      <c r="BN491" s="2">
        <v>205.38999899999999</v>
      </c>
      <c r="BO491" s="2">
        <v>204.490005</v>
      </c>
    </row>
    <row r="492" spans="1:67" x14ac:dyDescent="0.35">
      <c r="A492" s="1">
        <v>44544</v>
      </c>
      <c r="B492" s="2">
        <v>174.176622977866</v>
      </c>
      <c r="C492" s="2">
        <v>329.34870553485803</v>
      </c>
      <c r="D492" s="2">
        <v>169.465825130013</v>
      </c>
      <c r="E492" s="2">
        <v>144.345837090261</v>
      </c>
      <c r="F492" s="2">
        <v>295.21275082411302</v>
      </c>
      <c r="G492" s="2">
        <v>319.511094076044</v>
      </c>
      <c r="H492" s="2">
        <v>283.35970785684401</v>
      </c>
      <c r="I492" s="2">
        <v>145.39039301173901</v>
      </c>
      <c r="J492" s="2">
        <v>479.25985709915199</v>
      </c>
      <c r="K492" s="2">
        <v>159.13312823286799</v>
      </c>
      <c r="L492" s="2">
        <v>612.85175105479595</v>
      </c>
      <c r="M492" s="2">
        <v>210.01357264172199</v>
      </c>
      <c r="N492" s="2">
        <v>44.089199805873399</v>
      </c>
      <c r="O492" s="2">
        <v>401.98052281801802</v>
      </c>
      <c r="P492" s="2">
        <v>341.076684529967</v>
      </c>
      <c r="Q492" s="2">
        <v>73.923478357373597</v>
      </c>
      <c r="R492" s="2">
        <v>127.416283879112</v>
      </c>
      <c r="S492" s="2">
        <v>249.76812560696601</v>
      </c>
      <c r="T492" s="2">
        <v>204.437901556973</v>
      </c>
      <c r="U492" s="2">
        <v>202.19178441265399</v>
      </c>
      <c r="X492" s="3">
        <v>44544</v>
      </c>
      <c r="Y492">
        <v>174.73064299999999</v>
      </c>
      <c r="Z492">
        <v>334.68359939999999</v>
      </c>
      <c r="AA492">
        <v>169.14898360000001</v>
      </c>
      <c r="AB492">
        <v>144.01138309999999</v>
      </c>
      <c r="AC492">
        <v>294.17558869999999</v>
      </c>
      <c r="AD492">
        <v>320.22893490000001</v>
      </c>
      <c r="AE492">
        <v>283.22775960000001</v>
      </c>
      <c r="AF492">
        <v>145.01019220000001</v>
      </c>
      <c r="AG492">
        <v>479.3012961</v>
      </c>
      <c r="AH492">
        <v>159.08641460000001</v>
      </c>
      <c r="AI492">
        <v>616.88815339999996</v>
      </c>
      <c r="AJ492">
        <v>209.9876573</v>
      </c>
      <c r="AK492">
        <v>44.056516690000002</v>
      </c>
      <c r="AL492">
        <v>402.8951505</v>
      </c>
      <c r="AM492">
        <v>341.44839430000002</v>
      </c>
      <c r="AN492">
        <v>73.727238709999995</v>
      </c>
      <c r="AO492">
        <v>127.2225784</v>
      </c>
      <c r="AP492">
        <v>249.37173340000001</v>
      </c>
      <c r="AQ492">
        <v>203.95738600000001</v>
      </c>
      <c r="AR492">
        <v>201.7302157</v>
      </c>
      <c r="AT492" s="1"/>
      <c r="AU492" s="1">
        <v>44538</v>
      </c>
      <c r="AV492" s="2">
        <v>175.08000200000001</v>
      </c>
      <c r="AW492" s="2">
        <v>334.97000100000002</v>
      </c>
      <c r="AX492" s="2">
        <v>176.158005</v>
      </c>
      <c r="AY492" s="2">
        <v>148.18649300000001</v>
      </c>
      <c r="AZ492" s="2">
        <v>283.72000100000002</v>
      </c>
      <c r="BA492" s="2">
        <v>356.32000699999998</v>
      </c>
      <c r="BB492" s="2">
        <v>318.26001000000002</v>
      </c>
      <c r="BC492" s="2">
        <v>148.720505</v>
      </c>
      <c r="BD492" s="2">
        <v>468.85998499999999</v>
      </c>
      <c r="BE492" s="2">
        <v>160.71000699999999</v>
      </c>
      <c r="BF492" s="2">
        <v>588.55999799999995</v>
      </c>
      <c r="BG492" s="2">
        <v>208.990005</v>
      </c>
      <c r="BH492" s="2">
        <v>44.16</v>
      </c>
      <c r="BI492" s="2">
        <v>411.25</v>
      </c>
      <c r="BJ492" s="2">
        <v>342.33999599999999</v>
      </c>
      <c r="BK492" s="2">
        <v>73.209998999999996</v>
      </c>
      <c r="BL492" s="2">
        <v>121.870003</v>
      </c>
      <c r="BM492" s="2">
        <v>244.320007</v>
      </c>
      <c r="BN492" s="2">
        <v>204.720001</v>
      </c>
      <c r="BO492" s="2">
        <v>204.19000199999999</v>
      </c>
    </row>
    <row r="493" spans="1:67" x14ac:dyDescent="0.35">
      <c r="A493" s="1">
        <v>44545</v>
      </c>
      <c r="B493" s="2">
        <v>179.31829460364</v>
      </c>
      <c r="C493" s="2">
        <v>333.610564022098</v>
      </c>
      <c r="D493" s="2">
        <v>173.54715129357999</v>
      </c>
      <c r="E493" s="2">
        <v>146.49897236032501</v>
      </c>
      <c r="F493" s="2">
        <v>294.94139510236403</v>
      </c>
      <c r="G493" s="2">
        <v>325.78801740707502</v>
      </c>
      <c r="H493" s="2">
        <v>303.784545383227</v>
      </c>
      <c r="I493" s="2">
        <v>147.405428685771</v>
      </c>
      <c r="J493" s="2">
        <v>492.36584458532599</v>
      </c>
      <c r="K493" s="2">
        <v>158.28360867284701</v>
      </c>
      <c r="L493" s="2">
        <v>636.56795899857696</v>
      </c>
      <c r="M493" s="2">
        <v>212.014484393592</v>
      </c>
      <c r="N493" s="2">
        <v>44.061568440803597</v>
      </c>
      <c r="O493" s="2">
        <v>406.968537457134</v>
      </c>
      <c r="P493" s="2">
        <v>346.42301401634802</v>
      </c>
      <c r="Q493" s="2">
        <v>75.061788636235903</v>
      </c>
      <c r="R493" s="2">
        <v>130.21303689724999</v>
      </c>
      <c r="S493" s="2">
        <v>273.33390424629698</v>
      </c>
      <c r="T493" s="2">
        <v>205.69418287250701</v>
      </c>
      <c r="U493" s="2">
        <v>202.42105436431001</v>
      </c>
      <c r="X493" s="3">
        <v>44545</v>
      </c>
      <c r="Y493">
        <v>177.98309269999999</v>
      </c>
      <c r="Z493">
        <v>333.39492209999997</v>
      </c>
      <c r="AA493">
        <v>172.62537510000001</v>
      </c>
      <c r="AB493">
        <v>146.18554900000001</v>
      </c>
      <c r="AC493">
        <v>294.68352149999998</v>
      </c>
      <c r="AD493">
        <v>322.94393530000002</v>
      </c>
      <c r="AE493">
        <v>291.50876460000001</v>
      </c>
      <c r="AF493">
        <v>147.3499411</v>
      </c>
      <c r="AG493">
        <v>489.38101499999999</v>
      </c>
      <c r="AH493">
        <v>158.09212429999999</v>
      </c>
      <c r="AI493">
        <v>635.78853930000002</v>
      </c>
      <c r="AJ493">
        <v>211.73549790000001</v>
      </c>
      <c r="AK493">
        <v>43.952324519999998</v>
      </c>
      <c r="AL493">
        <v>406.98362709999998</v>
      </c>
      <c r="AM493">
        <v>345.26678550000003</v>
      </c>
      <c r="AN493">
        <v>74.957050769999995</v>
      </c>
      <c r="AO493">
        <v>129.6893182</v>
      </c>
      <c r="AP493">
        <v>255.22721469999999</v>
      </c>
      <c r="AQ493">
        <v>205.49142090000001</v>
      </c>
      <c r="AR493">
        <v>202.52120009999999</v>
      </c>
      <c r="AT493" s="1"/>
      <c r="AU493" s="1">
        <v>44539</v>
      </c>
      <c r="AV493" s="2">
        <v>174.55999800000001</v>
      </c>
      <c r="AW493" s="2">
        <v>333.10000600000001</v>
      </c>
      <c r="AX493" s="2">
        <v>174.17100500000001</v>
      </c>
      <c r="AY493" s="2">
        <v>147.63850400000001</v>
      </c>
      <c r="AZ493" s="2">
        <v>284.51998900000001</v>
      </c>
      <c r="BA493" s="2">
        <v>334.60000600000001</v>
      </c>
      <c r="BB493" s="2">
        <v>304.89999399999999</v>
      </c>
      <c r="BC493" s="2">
        <v>148.10600299999999</v>
      </c>
      <c r="BD493" s="2">
        <v>473.32000699999998</v>
      </c>
      <c r="BE493" s="2">
        <v>160.46000699999999</v>
      </c>
      <c r="BF493" s="2">
        <v>583.419983</v>
      </c>
      <c r="BG493" s="2">
        <v>211.38999899999999</v>
      </c>
      <c r="BH493" s="2">
        <v>44.490001999999997</v>
      </c>
      <c r="BI493" s="2">
        <v>411.33999599999999</v>
      </c>
      <c r="BJ493" s="2">
        <v>344.51998900000001</v>
      </c>
      <c r="BK493" s="2">
        <v>72.860000999999997</v>
      </c>
      <c r="BL493" s="2">
        <v>124.150002</v>
      </c>
      <c r="BM493" s="2">
        <v>242.89999399999999</v>
      </c>
      <c r="BN493" s="2">
        <v>206.53999300000001</v>
      </c>
      <c r="BO493" s="2">
        <v>204.13000500000001</v>
      </c>
    </row>
    <row r="494" spans="1:67" x14ac:dyDescent="0.35">
      <c r="A494" s="1">
        <v>44546</v>
      </c>
      <c r="B494" s="2">
        <v>172.63383338589099</v>
      </c>
      <c r="C494" s="2">
        <v>326.83595745415602</v>
      </c>
      <c r="D494" s="2">
        <v>169.18069241895799</v>
      </c>
      <c r="E494" s="2">
        <v>144.91870937765299</v>
      </c>
      <c r="F494" s="2">
        <v>299.1160985656</v>
      </c>
      <c r="G494" s="2">
        <v>308.39198594956798</v>
      </c>
      <c r="H494" s="2">
        <v>286.45196998808598</v>
      </c>
      <c r="I494" s="2">
        <v>145.24990035248899</v>
      </c>
      <c r="J494" s="2">
        <v>494.46367899903402</v>
      </c>
      <c r="K494" s="2">
        <v>160.460167368675</v>
      </c>
      <c r="L494" s="2">
        <v>623.83267300192495</v>
      </c>
      <c r="M494" s="2">
        <v>214.17695069859499</v>
      </c>
      <c r="N494" s="2">
        <v>44.915527016520898</v>
      </c>
      <c r="O494" s="2">
        <v>400.917730230556</v>
      </c>
      <c r="P494" s="2">
        <v>352.59266065681902</v>
      </c>
      <c r="Q494" s="2">
        <v>76.038051539697506</v>
      </c>
      <c r="R494" s="2">
        <v>131.646305075301</v>
      </c>
      <c r="S494" s="2">
        <v>279.76799733128502</v>
      </c>
      <c r="T494" s="2">
        <v>208.54790544984701</v>
      </c>
      <c r="U494" s="2">
        <v>206.36433405251501</v>
      </c>
      <c r="X494" s="3">
        <v>44546</v>
      </c>
      <c r="Y494">
        <v>175.51005810000001</v>
      </c>
      <c r="Z494">
        <v>329.97606619999999</v>
      </c>
      <c r="AA494">
        <v>169.94730939999999</v>
      </c>
      <c r="AB494">
        <v>144.5664342</v>
      </c>
      <c r="AC494">
        <v>299.21787890000002</v>
      </c>
      <c r="AD494">
        <v>322.84972829999998</v>
      </c>
      <c r="AE494">
        <v>296.90704599999998</v>
      </c>
      <c r="AF494">
        <v>145.08298970000001</v>
      </c>
      <c r="AG494">
        <v>493.11306990000003</v>
      </c>
      <c r="AH494">
        <v>160.2660377</v>
      </c>
      <c r="AI494">
        <v>623.4237286</v>
      </c>
      <c r="AJ494">
        <v>213.86359039999999</v>
      </c>
      <c r="AK494">
        <v>44.84469275</v>
      </c>
      <c r="AL494">
        <v>400.99729559999997</v>
      </c>
      <c r="AM494">
        <v>351.47494380000001</v>
      </c>
      <c r="AN494">
        <v>75.808807470000005</v>
      </c>
      <c r="AO494">
        <v>131.52118110000001</v>
      </c>
      <c r="AP494">
        <v>278.74157339999999</v>
      </c>
      <c r="AQ494">
        <v>207.6710277</v>
      </c>
      <c r="AR494">
        <v>205.49907239999999</v>
      </c>
      <c r="AT494" s="1"/>
      <c r="AU494" s="1">
        <v>44540</v>
      </c>
      <c r="AV494" s="2">
        <v>179.449997</v>
      </c>
      <c r="AW494" s="2">
        <v>342.540009</v>
      </c>
      <c r="AX494" s="2">
        <v>172.212006</v>
      </c>
      <c r="AY494" s="2">
        <v>148.00149500000001</v>
      </c>
      <c r="AZ494" s="2">
        <v>288.23001099999999</v>
      </c>
      <c r="BA494" s="2">
        <v>339.01001000000002</v>
      </c>
      <c r="BB494" s="2">
        <v>301.98001099999999</v>
      </c>
      <c r="BC494" s="2">
        <v>148.675003</v>
      </c>
      <c r="BD494" s="2">
        <v>478.23001099999999</v>
      </c>
      <c r="BE494" s="2">
        <v>159.820007</v>
      </c>
      <c r="BF494" s="2">
        <v>631.67999299999997</v>
      </c>
      <c r="BG494" s="2">
        <v>213.39999399999999</v>
      </c>
      <c r="BH494" s="2">
        <v>44.52</v>
      </c>
      <c r="BI494" s="2">
        <v>415.39999399999999</v>
      </c>
      <c r="BJ494" s="2">
        <v>349.92001299999998</v>
      </c>
      <c r="BK494" s="2">
        <v>72.620002999999997</v>
      </c>
      <c r="BL494" s="2">
        <v>125.470001</v>
      </c>
      <c r="BM494" s="2">
        <v>244.13999899999999</v>
      </c>
      <c r="BN494" s="2">
        <v>209.11000100000001</v>
      </c>
      <c r="BO494" s="2">
        <v>203.46000699999999</v>
      </c>
    </row>
    <row r="495" spans="1:67" x14ac:dyDescent="0.35">
      <c r="A495" s="1">
        <v>44547</v>
      </c>
      <c r="B495" s="2">
        <v>170.926394666791</v>
      </c>
      <c r="C495" s="2">
        <v>323.87226506707998</v>
      </c>
      <c r="D495" s="2">
        <v>170.15353423824601</v>
      </c>
      <c r="E495" s="2">
        <v>141.95304296452699</v>
      </c>
      <c r="F495" s="2">
        <v>294.76614304478602</v>
      </c>
      <c r="G495" s="2">
        <v>311.45010330038502</v>
      </c>
      <c r="H495" s="2">
        <v>279.99591100358299</v>
      </c>
      <c r="I495" s="2">
        <v>143.06124867733601</v>
      </c>
      <c r="J495" s="2">
        <v>485.17865612391898</v>
      </c>
      <c r="K495" s="2">
        <v>157.19226929577599</v>
      </c>
      <c r="L495" s="2">
        <v>629.02721411915797</v>
      </c>
      <c r="M495" s="2">
        <v>212.25621639648</v>
      </c>
      <c r="N495" s="2">
        <v>44.061222805843499</v>
      </c>
      <c r="O495" s="2">
        <v>387.28887383408602</v>
      </c>
      <c r="P495" s="2">
        <v>349.49513215156003</v>
      </c>
      <c r="Q495" s="2">
        <v>75.638782690318806</v>
      </c>
      <c r="R495" s="2">
        <v>129.34674627512899</v>
      </c>
      <c r="S495" s="2">
        <v>267.48120888356499</v>
      </c>
      <c r="T495" s="2">
        <v>207.81386646678399</v>
      </c>
      <c r="U495" s="2">
        <v>201.947702967791</v>
      </c>
      <c r="X495" s="3">
        <v>44547</v>
      </c>
      <c r="Y495">
        <v>171.4640454</v>
      </c>
      <c r="Z495">
        <v>323.86149440000003</v>
      </c>
      <c r="AA495">
        <v>169.8835665</v>
      </c>
      <c r="AB495">
        <v>142.09948539999999</v>
      </c>
      <c r="AC495">
        <v>294.06327149999998</v>
      </c>
      <c r="AD495">
        <v>310.46555799999999</v>
      </c>
      <c r="AE495">
        <v>278.96218529999999</v>
      </c>
      <c r="AF495">
        <v>142.894633</v>
      </c>
      <c r="AG495">
        <v>487.66078119999997</v>
      </c>
      <c r="AH495">
        <v>157.20521719999999</v>
      </c>
      <c r="AI495">
        <v>633.10564959999999</v>
      </c>
      <c r="AJ495">
        <v>211.93936239999999</v>
      </c>
      <c r="AK495">
        <v>43.942682060000003</v>
      </c>
      <c r="AL495">
        <v>389.85633209999997</v>
      </c>
      <c r="AM495">
        <v>350.04440779999999</v>
      </c>
      <c r="AN495">
        <v>75.672223889999998</v>
      </c>
      <c r="AO495">
        <v>129.4747734</v>
      </c>
      <c r="AP495">
        <v>271.89922159999998</v>
      </c>
      <c r="AQ495">
        <v>206.67981080000001</v>
      </c>
      <c r="AR495">
        <v>202.3372675</v>
      </c>
      <c r="AT495" s="1"/>
      <c r="AU495" s="1">
        <v>44543</v>
      </c>
      <c r="AV495" s="2">
        <v>175.740005</v>
      </c>
      <c r="AW495" s="2">
        <v>339.39999399999999</v>
      </c>
      <c r="AX495" s="2">
        <v>169.56750500000001</v>
      </c>
      <c r="AY495" s="2">
        <v>145.82650799999999</v>
      </c>
      <c r="AZ495" s="2">
        <v>290.01001000000002</v>
      </c>
      <c r="BA495" s="2">
        <v>322.13665800000001</v>
      </c>
      <c r="BB495" s="2">
        <v>281.60998499999999</v>
      </c>
      <c r="BC495" s="2">
        <v>146.704498</v>
      </c>
      <c r="BD495" s="2">
        <v>478.14001500000001</v>
      </c>
      <c r="BE495" s="2">
        <v>157.91999799999999</v>
      </c>
      <c r="BF495" s="2">
        <v>621.65997300000004</v>
      </c>
      <c r="BG495" s="2">
        <v>211.020004</v>
      </c>
      <c r="BH495" s="2">
        <v>43.580002</v>
      </c>
      <c r="BI495" s="2">
        <v>405.23998999999998</v>
      </c>
      <c r="BJ495" s="2">
        <v>345.30999800000001</v>
      </c>
      <c r="BK495" s="2">
        <v>73.419998000000007</v>
      </c>
      <c r="BL495" s="2">
        <v>126.510002</v>
      </c>
      <c r="BM495" s="2">
        <v>248.529999</v>
      </c>
      <c r="BN495" s="2">
        <v>206.30999800000001</v>
      </c>
      <c r="BO495" s="2">
        <v>201.25</v>
      </c>
    </row>
    <row r="496" spans="1:67" x14ac:dyDescent="0.35">
      <c r="A496" s="1">
        <v>44550</v>
      </c>
      <c r="B496" s="2">
        <v>170.579948607066</v>
      </c>
      <c r="C496" s="2">
        <v>321.08293997189202</v>
      </c>
      <c r="D496" s="2">
        <v>167.39117614112899</v>
      </c>
      <c r="E496" s="2">
        <v>142.07337974079701</v>
      </c>
      <c r="F496" s="2">
        <v>290.33874852948998</v>
      </c>
      <c r="G496" s="2">
        <v>299.05500757486698</v>
      </c>
      <c r="H496" s="2">
        <v>278.02229649876102</v>
      </c>
      <c r="I496" s="2">
        <v>142.87873063496301</v>
      </c>
      <c r="J496" s="2">
        <v>483.24193737802199</v>
      </c>
      <c r="K496" s="2">
        <v>154.40038701630399</v>
      </c>
      <c r="L496" s="2">
        <v>647.45628017238005</v>
      </c>
      <c r="M496" s="2">
        <v>209.218202417074</v>
      </c>
      <c r="N496" s="2">
        <v>43.199719586681702</v>
      </c>
      <c r="O496" s="2">
        <v>389.17355706619497</v>
      </c>
      <c r="P496" s="2">
        <v>338.23765230482599</v>
      </c>
      <c r="Q496" s="2">
        <v>76.252634770915606</v>
      </c>
      <c r="R496" s="2">
        <v>130.821619097487</v>
      </c>
      <c r="S496" s="2">
        <v>263.04952918154203</v>
      </c>
      <c r="T496" s="2">
        <v>202.29868875961299</v>
      </c>
      <c r="U496" s="2">
        <v>195.05705677577299</v>
      </c>
      <c r="X496" s="3">
        <v>44550</v>
      </c>
      <c r="Y496">
        <v>170.1453344</v>
      </c>
      <c r="Z496">
        <v>320.1830344</v>
      </c>
      <c r="AA496">
        <v>167.66911139999999</v>
      </c>
      <c r="AB496">
        <v>141.5158442</v>
      </c>
      <c r="AC496">
        <v>290.00589250000002</v>
      </c>
      <c r="AD496">
        <v>308.39256219999999</v>
      </c>
      <c r="AE496">
        <v>277.16203999999999</v>
      </c>
      <c r="AF496">
        <v>142.37726810000001</v>
      </c>
      <c r="AG496">
        <v>484.42187810000001</v>
      </c>
      <c r="AH496">
        <v>154.22359990000001</v>
      </c>
      <c r="AI496">
        <v>643.31583650000005</v>
      </c>
      <c r="AJ496">
        <v>208.8495437</v>
      </c>
      <c r="AK496">
        <v>43.20801539</v>
      </c>
      <c r="AL496">
        <v>389.30178069999999</v>
      </c>
      <c r="AM496">
        <v>341.40623879999998</v>
      </c>
      <c r="AN496">
        <v>76.298996410000001</v>
      </c>
      <c r="AO496">
        <v>130.62739400000001</v>
      </c>
      <c r="AP496">
        <v>263.85439050000002</v>
      </c>
      <c r="AQ496">
        <v>202.7828437</v>
      </c>
      <c r="AR496">
        <v>196.60561580000001</v>
      </c>
      <c r="AT496" s="1"/>
      <c r="AU496" s="1">
        <v>44544</v>
      </c>
      <c r="AV496" s="2">
        <v>174.33000200000001</v>
      </c>
      <c r="AW496" s="2">
        <v>328.33999599999999</v>
      </c>
      <c r="AX496" s="2">
        <v>169.09150700000001</v>
      </c>
      <c r="AY496" s="2">
        <v>143.90699799999999</v>
      </c>
      <c r="AZ496" s="2">
        <v>295.02999899999998</v>
      </c>
      <c r="BA496" s="2">
        <v>319.50332600000002</v>
      </c>
      <c r="BB496" s="2">
        <v>283.36999500000002</v>
      </c>
      <c r="BC496" s="2">
        <v>144.970505</v>
      </c>
      <c r="BD496" s="2">
        <v>479.459991</v>
      </c>
      <c r="BE496" s="2">
        <v>159.13000500000001</v>
      </c>
      <c r="BF496" s="2">
        <v>614.90997300000004</v>
      </c>
      <c r="BG496" s="2">
        <v>209.979996</v>
      </c>
      <c r="BH496" s="2">
        <v>44.130001</v>
      </c>
      <c r="BI496" s="2">
        <v>402.20001200000002</v>
      </c>
      <c r="BJ496" s="2">
        <v>340.54998799999998</v>
      </c>
      <c r="BK496" s="2">
        <v>73.720000999999996</v>
      </c>
      <c r="BL496" s="2">
        <v>127.290001</v>
      </c>
      <c r="BM496" s="2">
        <v>249.38000500000001</v>
      </c>
      <c r="BN496" s="2">
        <v>203.740005</v>
      </c>
      <c r="BO496" s="2">
        <v>201.63999899999999</v>
      </c>
    </row>
    <row r="497" spans="1:67" x14ac:dyDescent="0.35">
      <c r="A497" s="1">
        <v>44551</v>
      </c>
      <c r="B497" s="2">
        <v>172.74016876638001</v>
      </c>
      <c r="C497" s="2">
        <v>327.69632557008703</v>
      </c>
      <c r="D497" s="2">
        <v>170.58824941974299</v>
      </c>
      <c r="E497" s="2">
        <v>143.42739138320101</v>
      </c>
      <c r="F497" s="2">
        <v>292.33624753709501</v>
      </c>
      <c r="G497" s="2">
        <v>313.98196041501399</v>
      </c>
      <c r="H497" s="2">
        <v>288.81206316733301</v>
      </c>
      <c r="I497" s="2">
        <v>144.35808149413401</v>
      </c>
      <c r="J497" s="2">
        <v>486.490654183098</v>
      </c>
      <c r="K497" s="2">
        <v>155.46683111240199</v>
      </c>
      <c r="L497" s="2">
        <v>643.51772591221902</v>
      </c>
      <c r="M497" s="2">
        <v>214.59227819949101</v>
      </c>
      <c r="N497" s="2">
        <v>43.917078443449697</v>
      </c>
      <c r="O497" s="2">
        <v>390.924541103845</v>
      </c>
      <c r="P497" s="2">
        <v>350.68225015463599</v>
      </c>
      <c r="Q497" s="2">
        <v>75.668486081553496</v>
      </c>
      <c r="R497" s="2">
        <v>129.72622439461301</v>
      </c>
      <c r="S497" s="2">
        <v>266.02198857315199</v>
      </c>
      <c r="T497" s="2">
        <v>206.28023343376299</v>
      </c>
      <c r="U497" s="2">
        <v>197.73769424384801</v>
      </c>
      <c r="X497" s="3">
        <v>44551</v>
      </c>
      <c r="Y497">
        <v>172.50223209999999</v>
      </c>
      <c r="Z497">
        <v>325.28020140000001</v>
      </c>
      <c r="AA497">
        <v>169.85966920000001</v>
      </c>
      <c r="AB497">
        <v>143.30314659999999</v>
      </c>
      <c r="AC497">
        <v>292.64575050000002</v>
      </c>
      <c r="AD497">
        <v>303.74497559999998</v>
      </c>
      <c r="AE497">
        <v>284.59746410000002</v>
      </c>
      <c r="AF497">
        <v>144.17567149999999</v>
      </c>
      <c r="AG497">
        <v>486.40470260000001</v>
      </c>
      <c r="AH497">
        <v>155.98159039999999</v>
      </c>
      <c r="AI497">
        <v>646.44612029999996</v>
      </c>
      <c r="AJ497">
        <v>213.5804655</v>
      </c>
      <c r="AK497">
        <v>44.042276989999998</v>
      </c>
      <c r="AL497">
        <v>390.49887180000002</v>
      </c>
      <c r="AM497">
        <v>344.12501420000001</v>
      </c>
      <c r="AN497">
        <v>75.674030729999998</v>
      </c>
      <c r="AO497">
        <v>129.8707928</v>
      </c>
      <c r="AP497">
        <v>264.79987590000002</v>
      </c>
      <c r="AQ497">
        <v>206.51225909999999</v>
      </c>
      <c r="AR497">
        <v>197.79529099999999</v>
      </c>
      <c r="AT497" s="1"/>
      <c r="AU497" s="1">
        <v>44545</v>
      </c>
      <c r="AV497" s="2">
        <v>179.300003</v>
      </c>
      <c r="AW497" s="2">
        <v>334.64999399999999</v>
      </c>
      <c r="AX497" s="2">
        <v>173.31500199999999</v>
      </c>
      <c r="AY497" s="2">
        <v>146.44099399999999</v>
      </c>
      <c r="AZ497" s="2">
        <v>294.57998700000002</v>
      </c>
      <c r="BA497" s="2">
        <v>325.32998700000002</v>
      </c>
      <c r="BB497" s="2">
        <v>304.58999599999999</v>
      </c>
      <c r="BC497" s="2">
        <v>147.36850000000001</v>
      </c>
      <c r="BD497" s="2">
        <v>494.38000499999998</v>
      </c>
      <c r="BE497" s="2">
        <v>157.94000199999999</v>
      </c>
      <c r="BF497" s="2">
        <v>639.85998500000005</v>
      </c>
      <c r="BG497" s="2">
        <v>212.30999800000001</v>
      </c>
      <c r="BH497" s="2">
        <v>43.939999</v>
      </c>
      <c r="BI497" s="2">
        <v>407.80999800000001</v>
      </c>
      <c r="BJ497" s="2">
        <v>346.35000600000001</v>
      </c>
      <c r="BK497" s="2">
        <v>75.290001000000004</v>
      </c>
      <c r="BL497" s="2">
        <v>130.229996</v>
      </c>
      <c r="BM497" s="2">
        <v>275.27999899999998</v>
      </c>
      <c r="BN497" s="2">
        <v>205.770004</v>
      </c>
      <c r="BO497" s="2">
        <v>202.550003</v>
      </c>
    </row>
    <row r="498" spans="1:67" x14ac:dyDescent="0.35">
      <c r="A498" s="1">
        <v>44552</v>
      </c>
      <c r="B498" s="2">
        <v>175.31291593860399</v>
      </c>
      <c r="C498" s="2">
        <v>333.06877626301201</v>
      </c>
      <c r="D498" s="2">
        <v>171.27085707943399</v>
      </c>
      <c r="E498" s="2">
        <v>146.53683541165501</v>
      </c>
      <c r="F498" s="2">
        <v>295.56372268785498</v>
      </c>
      <c r="G498" s="2">
        <v>336.01940440765998</v>
      </c>
      <c r="H498" s="2">
        <v>295.30144200357603</v>
      </c>
      <c r="I498" s="2">
        <v>147.082617783459</v>
      </c>
      <c r="J498" s="2">
        <v>493.08715939160402</v>
      </c>
      <c r="K498" s="2">
        <v>157.44798135169299</v>
      </c>
      <c r="L498" s="2">
        <v>653.74900307241501</v>
      </c>
      <c r="M498" s="2">
        <v>217.78979358023599</v>
      </c>
      <c r="N498" s="2">
        <v>44.569991605809903</v>
      </c>
      <c r="O498" s="2">
        <v>395.18371559165303</v>
      </c>
      <c r="P498" s="2">
        <v>357.02738116364498</v>
      </c>
      <c r="Q498" s="2">
        <v>75.886873146078699</v>
      </c>
      <c r="R498" s="2">
        <v>131.76061040767499</v>
      </c>
      <c r="S498" s="2">
        <v>265.57628997367698</v>
      </c>
      <c r="T498" s="2">
        <v>207.89433185121001</v>
      </c>
      <c r="U498" s="2">
        <v>202.40294679352399</v>
      </c>
      <c r="X498" s="3">
        <v>44552</v>
      </c>
      <c r="Y498">
        <v>175.29388539999999</v>
      </c>
      <c r="Z498">
        <v>332.19043900000003</v>
      </c>
      <c r="AA498">
        <v>170.95659710000001</v>
      </c>
      <c r="AB498">
        <v>146.08165099999999</v>
      </c>
      <c r="AC498">
        <v>294.4109211</v>
      </c>
      <c r="AD498">
        <v>316.6504827</v>
      </c>
      <c r="AE498">
        <v>293.61773799999997</v>
      </c>
      <c r="AF498">
        <v>146.92176280000001</v>
      </c>
      <c r="AG498">
        <v>492.63717869999999</v>
      </c>
      <c r="AH498">
        <v>156.74170190000001</v>
      </c>
      <c r="AI498">
        <v>653.65359260000002</v>
      </c>
      <c r="AJ498">
        <v>217.3226684</v>
      </c>
      <c r="AK498">
        <v>44.288643780000001</v>
      </c>
      <c r="AL498">
        <v>394.8499405</v>
      </c>
      <c r="AM498">
        <v>355.94766800000002</v>
      </c>
      <c r="AN498">
        <v>76.058807470000005</v>
      </c>
      <c r="AO498">
        <v>131.74098649999999</v>
      </c>
      <c r="AP498">
        <v>266.42319259999999</v>
      </c>
      <c r="AQ498">
        <v>208.2791708</v>
      </c>
      <c r="AR498">
        <v>201.43973249999999</v>
      </c>
      <c r="AT498" s="1"/>
      <c r="AU498" s="1">
        <v>44546</v>
      </c>
      <c r="AV498" s="2">
        <v>172.259995</v>
      </c>
      <c r="AW498" s="2">
        <v>324.89999399999999</v>
      </c>
      <c r="AX498" s="2">
        <v>168.871002</v>
      </c>
      <c r="AY498" s="2">
        <v>144.445007</v>
      </c>
      <c r="AZ498" s="2">
        <v>300.17001299999998</v>
      </c>
      <c r="BA498" s="2">
        <v>308.97332799999998</v>
      </c>
      <c r="BB498" s="2">
        <v>283.86999500000002</v>
      </c>
      <c r="BC498" s="2">
        <v>144.83850100000001</v>
      </c>
      <c r="BD498" s="2">
        <v>492.85998499999999</v>
      </c>
      <c r="BE498" s="2">
        <v>160.41000399999999</v>
      </c>
      <c r="BF498" s="2">
        <v>620.67999299999997</v>
      </c>
      <c r="BG498" s="2">
        <v>214.36999499999999</v>
      </c>
      <c r="BH498" s="2">
        <v>45</v>
      </c>
      <c r="BI498" s="2">
        <v>399.52999899999998</v>
      </c>
      <c r="BJ498" s="2">
        <v>352.92001299999998</v>
      </c>
      <c r="BK498" s="2">
        <v>75.910004000000001</v>
      </c>
      <c r="BL498" s="2">
        <v>131.779999</v>
      </c>
      <c r="BM498" s="2">
        <v>279.040009</v>
      </c>
      <c r="BN498" s="2">
        <v>207.970001</v>
      </c>
      <c r="BO498" s="2">
        <v>206.16999799999999</v>
      </c>
    </row>
    <row r="499" spans="1:67" x14ac:dyDescent="0.35">
      <c r="A499" s="1">
        <v>44553</v>
      </c>
      <c r="B499" s="2">
        <v>177.184675882856</v>
      </c>
      <c r="C499" s="2">
        <v>336.59271999487203</v>
      </c>
      <c r="D499" s="2">
        <v>171.19133658218101</v>
      </c>
      <c r="E499" s="2">
        <v>147.54298499468899</v>
      </c>
      <c r="F499" s="2">
        <v>294.43723073204097</v>
      </c>
      <c r="G499" s="2">
        <v>357.61979047816197</v>
      </c>
      <c r="H499" s="2">
        <v>299.48308592848099</v>
      </c>
      <c r="I499" s="2">
        <v>147.79949602317299</v>
      </c>
      <c r="J499" s="2">
        <v>496.149051787654</v>
      </c>
      <c r="K499" s="2">
        <v>157.39699820817799</v>
      </c>
      <c r="L499" s="2">
        <v>665.25392681294704</v>
      </c>
      <c r="M499" s="2">
        <v>216.78596722716301</v>
      </c>
      <c r="N499" s="2">
        <v>44.386234401105398</v>
      </c>
      <c r="O499" s="2">
        <v>397.57383953815997</v>
      </c>
      <c r="P499" s="2">
        <v>360.13702767686198</v>
      </c>
      <c r="Q499" s="2">
        <v>75.919905221418603</v>
      </c>
      <c r="R499" s="2">
        <v>132.777351605989</v>
      </c>
      <c r="S499" s="2">
        <v>273.67879283016902</v>
      </c>
      <c r="T499" s="2">
        <v>211.972625173247</v>
      </c>
      <c r="U499" s="2">
        <v>206.04601299265701</v>
      </c>
      <c r="X499" s="3">
        <v>44553</v>
      </c>
      <c r="Y499">
        <v>176.21343350000001</v>
      </c>
      <c r="Z499">
        <v>334.61949909999998</v>
      </c>
      <c r="AA499">
        <v>171.01860550000001</v>
      </c>
      <c r="AB499">
        <v>146.93824570000001</v>
      </c>
      <c r="AC499">
        <v>294.65211019999998</v>
      </c>
      <c r="AD499">
        <v>340.08957270000002</v>
      </c>
      <c r="AE499">
        <v>296.15776110000002</v>
      </c>
      <c r="AF499">
        <v>147.2297585</v>
      </c>
      <c r="AG499">
        <v>495.24553939999998</v>
      </c>
      <c r="AH499">
        <v>157.30235819999999</v>
      </c>
      <c r="AI499">
        <v>663.11363859999994</v>
      </c>
      <c r="AJ499">
        <v>216.65011820000001</v>
      </c>
      <c r="AK499">
        <v>44.414967689999997</v>
      </c>
      <c r="AL499">
        <v>396.96818830000001</v>
      </c>
      <c r="AM499">
        <v>360.02463999999998</v>
      </c>
      <c r="AN499">
        <v>75.778541320000002</v>
      </c>
      <c r="AO499">
        <v>132.92747410000001</v>
      </c>
      <c r="AP499">
        <v>271.22413920000002</v>
      </c>
      <c r="AQ499">
        <v>211.7460548</v>
      </c>
      <c r="AR499">
        <v>205.46488780000001</v>
      </c>
      <c r="AT499" s="1"/>
      <c r="AU499" s="1">
        <v>44547</v>
      </c>
      <c r="AV499" s="2">
        <v>171.13999899999999</v>
      </c>
      <c r="AW499" s="2">
        <v>323.79998799999998</v>
      </c>
      <c r="AX499" s="2">
        <v>170.01750200000001</v>
      </c>
      <c r="AY499" s="2">
        <v>141.72500600000001</v>
      </c>
      <c r="AZ499" s="2">
        <v>293.66000400000001</v>
      </c>
      <c r="BA499" s="2">
        <v>310.85665899999998</v>
      </c>
      <c r="BB499" s="2">
        <v>278.01001000000002</v>
      </c>
      <c r="BC499" s="2">
        <v>142.80299400000001</v>
      </c>
      <c r="BD499" s="2">
        <v>487.11999500000002</v>
      </c>
      <c r="BE499" s="2">
        <v>156.759995</v>
      </c>
      <c r="BF499" s="2">
        <v>634.96002199999998</v>
      </c>
      <c r="BG499" s="2">
        <v>211.88000500000001</v>
      </c>
      <c r="BH499" s="2">
        <v>43.880001</v>
      </c>
      <c r="BI499" s="2">
        <v>387.98001099999999</v>
      </c>
      <c r="BJ499" s="2">
        <v>349.30999800000001</v>
      </c>
      <c r="BK499" s="2">
        <v>75.690002000000007</v>
      </c>
      <c r="BL499" s="2">
        <v>129.529999</v>
      </c>
      <c r="BM499" s="2">
        <v>267.42001299999998</v>
      </c>
      <c r="BN499" s="2">
        <v>206.58999600000001</v>
      </c>
      <c r="BO499" s="2">
        <v>201.36999499999999</v>
      </c>
    </row>
    <row r="500" spans="1:67" x14ac:dyDescent="0.35">
      <c r="A500" s="1">
        <v>44557</v>
      </c>
      <c r="B500" s="2">
        <v>179.647901677498</v>
      </c>
      <c r="C500" s="2">
        <v>341.22708088488002</v>
      </c>
      <c r="D500" s="2">
        <v>169.85313550497099</v>
      </c>
      <c r="E500" s="2">
        <v>147.780731160465</v>
      </c>
      <c r="F500" s="2">
        <v>297.594901513867</v>
      </c>
      <c r="G500" s="2">
        <v>364.65608043854201</v>
      </c>
      <c r="H500" s="2">
        <v>307.77711125909201</v>
      </c>
      <c r="I500" s="2">
        <v>147.80786662971801</v>
      </c>
      <c r="J500" s="2">
        <v>497.654661629168</v>
      </c>
      <c r="K500" s="2">
        <v>158.105597375564</v>
      </c>
      <c r="L500" s="2">
        <v>669.68161280092102</v>
      </c>
      <c r="M500" s="2">
        <v>217.445853449906</v>
      </c>
      <c r="N500" s="2">
        <v>44.687995710497397</v>
      </c>
      <c r="O500" s="2">
        <v>403.52781905133099</v>
      </c>
      <c r="P500" s="2">
        <v>360.13617775617598</v>
      </c>
      <c r="Q500" s="2">
        <v>76.478684029440899</v>
      </c>
      <c r="R500" s="2">
        <v>134.48780815894199</v>
      </c>
      <c r="S500" s="2">
        <v>277.65717814019598</v>
      </c>
      <c r="T500" s="2">
        <v>214.61532166671901</v>
      </c>
      <c r="U500" s="2">
        <v>206.372721585189</v>
      </c>
      <c r="X500" s="3">
        <v>44557</v>
      </c>
      <c r="Y500">
        <v>179.5278016</v>
      </c>
      <c r="Z500">
        <v>340.14874630000003</v>
      </c>
      <c r="AA500">
        <v>169.88464809999999</v>
      </c>
      <c r="AB500">
        <v>147.79943750000001</v>
      </c>
      <c r="AC500">
        <v>296.36101300000001</v>
      </c>
      <c r="AD500">
        <v>359.35475819999999</v>
      </c>
      <c r="AE500">
        <v>303.71935630000002</v>
      </c>
      <c r="AF500">
        <v>148.0146373</v>
      </c>
      <c r="AG500">
        <v>498.56597099999999</v>
      </c>
      <c r="AH500">
        <v>158.17081999999999</v>
      </c>
      <c r="AI500">
        <v>672.618605</v>
      </c>
      <c r="AJ500">
        <v>217.4589713</v>
      </c>
      <c r="AK500">
        <v>44.614337149999997</v>
      </c>
      <c r="AL500">
        <v>403.13608049999999</v>
      </c>
      <c r="AM500">
        <v>360.31061399999999</v>
      </c>
      <c r="AN500">
        <v>76.445535090000007</v>
      </c>
      <c r="AO500">
        <v>134.17845819999999</v>
      </c>
      <c r="AP500">
        <v>277.39373169999999</v>
      </c>
      <c r="AQ500">
        <v>214.7439962</v>
      </c>
      <c r="AR500">
        <v>206.49692110000001</v>
      </c>
      <c r="AT500" s="1"/>
      <c r="AU500" s="1">
        <v>44550</v>
      </c>
      <c r="AV500" s="2">
        <v>169.75</v>
      </c>
      <c r="AW500" s="2">
        <v>319.91000400000001</v>
      </c>
      <c r="AX500" s="2">
        <v>167.07899499999999</v>
      </c>
      <c r="AY500" s="2">
        <v>141.60699500000001</v>
      </c>
      <c r="AZ500" s="2">
        <v>289.60998499999999</v>
      </c>
      <c r="BA500" s="2">
        <v>299.98001099999999</v>
      </c>
      <c r="BB500" s="2">
        <v>277.19000199999999</v>
      </c>
      <c r="BC500" s="2">
        <v>142.40150499999999</v>
      </c>
      <c r="BD500" s="2">
        <v>483.73001099999999</v>
      </c>
      <c r="BE500" s="2">
        <v>153.94000199999999</v>
      </c>
      <c r="BF500" s="2">
        <v>645.03002900000001</v>
      </c>
      <c r="BG500" s="2">
        <v>208.740005</v>
      </c>
      <c r="BH500" s="2">
        <v>43.16</v>
      </c>
      <c r="BI500" s="2">
        <v>389.39999399999999</v>
      </c>
      <c r="BJ500" s="2">
        <v>337.01998900000001</v>
      </c>
      <c r="BK500" s="2">
        <v>76.410004000000001</v>
      </c>
      <c r="BL500" s="2">
        <v>130.86000100000001</v>
      </c>
      <c r="BM500" s="2">
        <v>263.48001099999999</v>
      </c>
      <c r="BN500" s="2">
        <v>202.429993</v>
      </c>
      <c r="BO500" s="2">
        <v>195.46000699999999</v>
      </c>
    </row>
    <row r="501" spans="1:67" x14ac:dyDescent="0.35">
      <c r="A501" s="1">
        <v>44558</v>
      </c>
      <c r="B501" s="2">
        <v>180.02497895478001</v>
      </c>
      <c r="C501" s="2">
        <v>343.31261190773199</v>
      </c>
      <c r="D501" s="2">
        <v>170.831471391333</v>
      </c>
      <c r="E501" s="2">
        <v>147.03675998134599</v>
      </c>
      <c r="F501" s="2">
        <v>297.22402785639503</v>
      </c>
      <c r="G501" s="2">
        <v>364.54477514394603</v>
      </c>
      <c r="H501" s="2">
        <v>306.63892957150398</v>
      </c>
      <c r="I501" s="2">
        <v>146.776727227062</v>
      </c>
      <c r="J501" s="2">
        <v>503.28788410936698</v>
      </c>
      <c r="K501" s="2">
        <v>158.623087983462</v>
      </c>
      <c r="L501" s="2">
        <v>672.155641273328</v>
      </c>
      <c r="M501" s="2">
        <v>218.033698234589</v>
      </c>
      <c r="N501" s="2">
        <v>44.604073661084001</v>
      </c>
      <c r="O501" s="2">
        <v>406.440626569801</v>
      </c>
      <c r="P501" s="2">
        <v>360.75385123299998</v>
      </c>
      <c r="Q501" s="2">
        <v>76.849994454488396</v>
      </c>
      <c r="R501" s="2">
        <v>134.12260232846199</v>
      </c>
      <c r="S501" s="2">
        <v>277.02184956799999</v>
      </c>
      <c r="T501" s="2">
        <v>214.46861119582601</v>
      </c>
      <c r="U501" s="2">
        <v>206.26294443732201</v>
      </c>
      <c r="X501" s="3">
        <v>44558</v>
      </c>
      <c r="Y501">
        <v>179.5930075</v>
      </c>
      <c r="Z501">
        <v>341.30866839999999</v>
      </c>
      <c r="AA501">
        <v>170.53647179999999</v>
      </c>
      <c r="AB501">
        <v>146.71306379999999</v>
      </c>
      <c r="AC501">
        <v>298.13717780000002</v>
      </c>
      <c r="AD501">
        <v>363.18881850000002</v>
      </c>
      <c r="AE501">
        <v>304.34295839999999</v>
      </c>
      <c r="AF501">
        <v>146.47587870000001</v>
      </c>
      <c r="AG501">
        <v>502.1480373</v>
      </c>
      <c r="AH501">
        <v>158.6796434</v>
      </c>
      <c r="AI501">
        <v>670.60537409999995</v>
      </c>
      <c r="AJ501">
        <v>218.08878229999999</v>
      </c>
      <c r="AK501">
        <v>44.713330650000003</v>
      </c>
      <c r="AL501">
        <v>405.94982299999998</v>
      </c>
      <c r="AM501">
        <v>360.75280420000001</v>
      </c>
      <c r="AN501">
        <v>76.829124429999993</v>
      </c>
      <c r="AO501">
        <v>134.34976499999999</v>
      </c>
      <c r="AP501">
        <v>276.65765290000002</v>
      </c>
      <c r="AQ501">
        <v>214.60758569999999</v>
      </c>
      <c r="AR501">
        <v>206.7432072</v>
      </c>
      <c r="AT501" s="1"/>
      <c r="AU501" s="1">
        <v>44551</v>
      </c>
      <c r="AV501" s="2">
        <v>172.990005</v>
      </c>
      <c r="AW501" s="2">
        <v>327.290009</v>
      </c>
      <c r="AX501" s="2">
        <v>170.41700700000001</v>
      </c>
      <c r="AY501" s="2">
        <v>143.47250399999999</v>
      </c>
      <c r="AZ501" s="2">
        <v>293.23998999999998</v>
      </c>
      <c r="BA501" s="2">
        <v>312.843323</v>
      </c>
      <c r="BB501" s="2">
        <v>290.75</v>
      </c>
      <c r="BC501" s="2">
        <v>144.220505</v>
      </c>
      <c r="BD501" s="2">
        <v>487.209991</v>
      </c>
      <c r="BE501" s="2">
        <v>156.08999600000001</v>
      </c>
      <c r="BF501" s="2">
        <v>646.23999000000003</v>
      </c>
      <c r="BG501" s="2">
        <v>215.38000500000001</v>
      </c>
      <c r="BH501" s="2">
        <v>44.189999</v>
      </c>
      <c r="BI501" s="2">
        <v>390.47000100000002</v>
      </c>
      <c r="BJ501" s="2">
        <v>350.73998999999998</v>
      </c>
      <c r="BK501" s="2">
        <v>75.540001000000004</v>
      </c>
      <c r="BL501" s="2">
        <v>129.949997</v>
      </c>
      <c r="BM501" s="2">
        <v>264.88000499999998</v>
      </c>
      <c r="BN501" s="2">
        <v>207.10000600000001</v>
      </c>
      <c r="BO501" s="2">
        <v>198.30999800000001</v>
      </c>
    </row>
    <row r="502" spans="1:67" x14ac:dyDescent="0.35">
      <c r="A502" s="1">
        <v>44559</v>
      </c>
      <c r="B502" s="2">
        <v>178.68967820240999</v>
      </c>
      <c r="C502" s="2">
        <v>341.10663789377298</v>
      </c>
      <c r="D502" s="2">
        <v>169.497960505039</v>
      </c>
      <c r="E502" s="2">
        <v>146.79047481201201</v>
      </c>
      <c r="F502" s="2">
        <v>299.25864133203402</v>
      </c>
      <c r="G502" s="2">
        <v>362.03634414502199</v>
      </c>
      <c r="H502" s="2">
        <v>299.78113171457699</v>
      </c>
      <c r="I502" s="2">
        <v>146.59428390002</v>
      </c>
      <c r="J502" s="2">
        <v>504.37675385132502</v>
      </c>
      <c r="K502" s="2">
        <v>158.77730190222999</v>
      </c>
      <c r="L502" s="2">
        <v>668.64414875828504</v>
      </c>
      <c r="M502" s="2">
        <v>218.197400740272</v>
      </c>
      <c r="N502" s="2">
        <v>44.642676814183197</v>
      </c>
      <c r="O502" s="2">
        <v>410.66088645108499</v>
      </c>
      <c r="P502" s="2">
        <v>361.36877286741702</v>
      </c>
      <c r="Q502" s="2">
        <v>77.098227403206295</v>
      </c>
      <c r="R502" s="2">
        <v>135.43541954654401</v>
      </c>
      <c r="S502" s="2">
        <v>278.04261756817198</v>
      </c>
      <c r="T502" s="2">
        <v>214.60041712955299</v>
      </c>
      <c r="U502" s="2">
        <v>207.25900760388001</v>
      </c>
      <c r="X502" s="3">
        <v>44559</v>
      </c>
      <c r="Y502">
        <v>179.43854769999999</v>
      </c>
      <c r="Z502">
        <v>342.09313529999997</v>
      </c>
      <c r="AA502">
        <v>169.4381976</v>
      </c>
      <c r="AB502">
        <v>146.5761018</v>
      </c>
      <c r="AC502">
        <v>299.46092149999998</v>
      </c>
      <c r="AD502">
        <v>362.20946939999999</v>
      </c>
      <c r="AE502">
        <v>300.188604</v>
      </c>
      <c r="AF502">
        <v>146.53147290000001</v>
      </c>
      <c r="AG502">
        <v>505.01409969999997</v>
      </c>
      <c r="AH502">
        <v>158.5034009</v>
      </c>
      <c r="AI502">
        <v>672.34647180000002</v>
      </c>
      <c r="AJ502">
        <v>218.1462104</v>
      </c>
      <c r="AK502">
        <v>44.609761720000002</v>
      </c>
      <c r="AL502">
        <v>410.1139392</v>
      </c>
      <c r="AM502">
        <v>361.25763180000001</v>
      </c>
      <c r="AN502">
        <v>76.964338220000002</v>
      </c>
      <c r="AO502">
        <v>135.22432710000001</v>
      </c>
      <c r="AP502">
        <v>278.35316440000003</v>
      </c>
      <c r="AQ502">
        <v>214.5512943</v>
      </c>
      <c r="AR502">
        <v>207.35146349999999</v>
      </c>
      <c r="AT502" s="1"/>
      <c r="AU502" s="1">
        <v>44552</v>
      </c>
      <c r="AV502" s="2">
        <v>175.63999899999999</v>
      </c>
      <c r="AW502" s="2">
        <v>333.20001200000002</v>
      </c>
      <c r="AX502" s="2">
        <v>171.037003</v>
      </c>
      <c r="AY502" s="2">
        <v>146.41499300000001</v>
      </c>
      <c r="AZ502" s="2">
        <v>294.41000400000001</v>
      </c>
      <c r="BA502" s="2">
        <v>336.290009</v>
      </c>
      <c r="BB502" s="2">
        <v>294</v>
      </c>
      <c r="BC502" s="2">
        <v>146.949005</v>
      </c>
      <c r="BD502" s="2">
        <v>494.13000499999998</v>
      </c>
      <c r="BE502" s="2">
        <v>156.699997</v>
      </c>
      <c r="BF502" s="2">
        <v>655.20001200000002</v>
      </c>
      <c r="BG502" s="2">
        <v>217.96000699999999</v>
      </c>
      <c r="BH502" s="2">
        <v>44.279998999999997</v>
      </c>
      <c r="BI502" s="2">
        <v>395.64001500000001</v>
      </c>
      <c r="BJ502" s="2">
        <v>357.48001099999999</v>
      </c>
      <c r="BK502" s="2">
        <v>76.160004000000001</v>
      </c>
      <c r="BL502" s="2">
        <v>132.050003</v>
      </c>
      <c r="BM502" s="2">
        <v>266.5</v>
      </c>
      <c r="BN502" s="2">
        <v>208.44000199999999</v>
      </c>
      <c r="BO502" s="2">
        <v>202.14999399999999</v>
      </c>
    </row>
    <row r="503" spans="1:67" x14ac:dyDescent="0.35">
      <c r="A503" s="1">
        <v>44560</v>
      </c>
      <c r="B503" s="2">
        <v>178.87933908478399</v>
      </c>
      <c r="C503" s="2">
        <v>340.40740445509198</v>
      </c>
      <c r="D503" s="2">
        <v>168.84835225188601</v>
      </c>
      <c r="E503" s="2">
        <v>146.26926537947099</v>
      </c>
      <c r="F503" s="2">
        <v>300.57611814381403</v>
      </c>
      <c r="G503" s="2">
        <v>358.25771408867502</v>
      </c>
      <c r="H503" s="2">
        <v>297.24412613996901</v>
      </c>
      <c r="I503" s="2">
        <v>146.20127228670299</v>
      </c>
      <c r="J503" s="2">
        <v>504.01791644420302</v>
      </c>
      <c r="K503" s="2">
        <v>158.45456255990101</v>
      </c>
      <c r="L503" s="2">
        <v>665.89517205204697</v>
      </c>
      <c r="M503" s="2">
        <v>217.98525390926</v>
      </c>
      <c r="N503" s="2">
        <v>44.631834196722302</v>
      </c>
      <c r="O503" s="2">
        <v>409.66413852334699</v>
      </c>
      <c r="P503" s="2">
        <v>361.20743011193099</v>
      </c>
      <c r="Q503" s="2">
        <v>76.952400098607299</v>
      </c>
      <c r="R503" s="2">
        <v>135.70728210402899</v>
      </c>
      <c r="S503" s="2">
        <v>277.56953202424199</v>
      </c>
      <c r="T503" s="2">
        <v>214.40039021885499</v>
      </c>
      <c r="U503" s="2">
        <v>206.34801890377901</v>
      </c>
      <c r="X503" s="3">
        <v>44560</v>
      </c>
      <c r="Y503">
        <v>178.53984449999999</v>
      </c>
      <c r="Z503">
        <v>339.28658280000002</v>
      </c>
      <c r="AA503">
        <v>168.7105195</v>
      </c>
      <c r="AB503">
        <v>146.16364970000001</v>
      </c>
      <c r="AC503">
        <v>300.12734849999998</v>
      </c>
      <c r="AD503">
        <v>359.69878799999998</v>
      </c>
      <c r="AE503">
        <v>296.22032030000003</v>
      </c>
      <c r="AF503">
        <v>145.99638809999999</v>
      </c>
      <c r="AG503">
        <v>504.65534350000001</v>
      </c>
      <c r="AH503">
        <v>158.4233988</v>
      </c>
      <c r="AI503">
        <v>667.17896859999996</v>
      </c>
      <c r="AJ503">
        <v>217.75333660000001</v>
      </c>
      <c r="AK503">
        <v>44.521529370000003</v>
      </c>
      <c r="AL503">
        <v>410.12837009999998</v>
      </c>
      <c r="AM503">
        <v>361.0004591</v>
      </c>
      <c r="AN503">
        <v>77.162043209999993</v>
      </c>
      <c r="AO503">
        <v>135.92011729999999</v>
      </c>
      <c r="AP503">
        <v>277.3239054</v>
      </c>
      <c r="AQ503">
        <v>213.88821139999999</v>
      </c>
      <c r="AR503">
        <v>206.33870909999999</v>
      </c>
      <c r="AT503" s="1"/>
      <c r="AU503" s="1">
        <v>44553</v>
      </c>
      <c r="AV503" s="2">
        <v>176.279999</v>
      </c>
      <c r="AW503" s="2">
        <v>334.69000199999999</v>
      </c>
      <c r="AX503" s="2">
        <v>171.06849700000001</v>
      </c>
      <c r="AY503" s="2">
        <v>146.916504</v>
      </c>
      <c r="AZ503" s="2">
        <v>294.48998999999998</v>
      </c>
      <c r="BA503" s="2">
        <v>355.66665599999999</v>
      </c>
      <c r="BB503" s="2">
        <v>296.39999399999999</v>
      </c>
      <c r="BC503" s="2">
        <v>147.14250200000001</v>
      </c>
      <c r="BD503" s="2">
        <v>495.38000499999998</v>
      </c>
      <c r="BE503" s="2">
        <v>157.259995</v>
      </c>
      <c r="BF503" s="2">
        <v>664.79998799999998</v>
      </c>
      <c r="BG503" s="2">
        <v>216.61999499999999</v>
      </c>
      <c r="BH503" s="2">
        <v>44.419998</v>
      </c>
      <c r="BI503" s="2">
        <v>397.07000699999998</v>
      </c>
      <c r="BJ503" s="2">
        <v>360.57998700000002</v>
      </c>
      <c r="BK503" s="2">
        <v>75.730002999999996</v>
      </c>
      <c r="BL503" s="2">
        <v>133.08999600000001</v>
      </c>
      <c r="BM503" s="2">
        <v>273.10000600000001</v>
      </c>
      <c r="BN503" s="2">
        <v>212.19000199999999</v>
      </c>
      <c r="BO503" s="2">
        <v>206.199997</v>
      </c>
    </row>
    <row r="504" spans="1:67" x14ac:dyDescent="0.35">
      <c r="A504" s="1">
        <v>44561</v>
      </c>
      <c r="B504" s="2">
        <v>177.324455269216</v>
      </c>
      <c r="C504" s="2">
        <v>336.87658024893102</v>
      </c>
      <c r="D504" s="2">
        <v>166.999724782372</v>
      </c>
      <c r="E504" s="2">
        <v>145.152758842955</v>
      </c>
      <c r="F504" s="2">
        <v>299.05625686983001</v>
      </c>
      <c r="G504" s="2">
        <v>352.25624836420297</v>
      </c>
      <c r="H504" s="2">
        <v>294.49324353291303</v>
      </c>
      <c r="I504" s="2">
        <v>144.946276564958</v>
      </c>
      <c r="J504" s="2">
        <v>501.51493029517798</v>
      </c>
      <c r="K504" s="2">
        <v>158.481789616508</v>
      </c>
      <c r="L504" s="2">
        <v>664.599618842778</v>
      </c>
      <c r="M504" s="2">
        <v>216.966699023237</v>
      </c>
      <c r="N504" s="2">
        <v>44.4546273353413</v>
      </c>
      <c r="O504" s="2">
        <v>414.96148677115502</v>
      </c>
      <c r="P504" s="2">
        <v>359.79911505306598</v>
      </c>
      <c r="Q504" s="2">
        <v>76.874877513970404</v>
      </c>
      <c r="R504" s="2">
        <v>135.646891164148</v>
      </c>
      <c r="S504" s="2">
        <v>276.62205224212698</v>
      </c>
      <c r="T504" s="2">
        <v>214.44877235353999</v>
      </c>
      <c r="U504" s="2">
        <v>206.33621458347901</v>
      </c>
      <c r="X504" s="3">
        <v>44561</v>
      </c>
      <c r="Y504">
        <v>177.75186189999999</v>
      </c>
      <c r="Z504">
        <v>336.32215170000001</v>
      </c>
      <c r="AA504">
        <v>167.0773025</v>
      </c>
      <c r="AB504">
        <v>144.8841372</v>
      </c>
      <c r="AC504">
        <v>299.2239515</v>
      </c>
      <c r="AD504">
        <v>354.46940360000002</v>
      </c>
      <c r="AE504">
        <v>294.14977800000003</v>
      </c>
      <c r="AF504">
        <v>144.69619510000001</v>
      </c>
      <c r="AG504">
        <v>502.57403890000001</v>
      </c>
      <c r="AH504">
        <v>158.29252650000001</v>
      </c>
      <c r="AI504">
        <v>665.61664659999997</v>
      </c>
      <c r="AJ504">
        <v>216.7326066</v>
      </c>
      <c r="AK504">
        <v>44.466021269999999</v>
      </c>
      <c r="AL504">
        <v>414.22965909999999</v>
      </c>
      <c r="AM504">
        <v>359.64545459999999</v>
      </c>
      <c r="AN504">
        <v>76.69078365</v>
      </c>
      <c r="AO504">
        <v>135.29892419999999</v>
      </c>
      <c r="AP504">
        <v>276.26649900000001</v>
      </c>
      <c r="AQ504">
        <v>214.38901139999999</v>
      </c>
      <c r="AR504">
        <v>206.77371869999999</v>
      </c>
      <c r="AT504" s="1"/>
      <c r="AU504" s="1">
        <v>44557</v>
      </c>
      <c r="AV504" s="2">
        <v>180.33000200000001</v>
      </c>
      <c r="AW504" s="2">
        <v>342.45001200000002</v>
      </c>
      <c r="AX504" s="2">
        <v>169.66949500000001</v>
      </c>
      <c r="AY504" s="2">
        <v>147.90649400000001</v>
      </c>
      <c r="AZ504" s="2">
        <v>296.67001299999998</v>
      </c>
      <c r="BA504" s="2">
        <v>364.64666699999998</v>
      </c>
      <c r="BB504" s="2">
        <v>309.45001200000002</v>
      </c>
      <c r="BC504" s="2">
        <v>148.06399500000001</v>
      </c>
      <c r="BD504" s="2">
        <v>499.5</v>
      </c>
      <c r="BE504" s="2">
        <v>158.16000399999999</v>
      </c>
      <c r="BF504" s="2">
        <v>674.28002900000001</v>
      </c>
      <c r="BG504" s="2">
        <v>217.63000500000001</v>
      </c>
      <c r="BH504" s="2">
        <v>44.639999000000003</v>
      </c>
      <c r="BI504" s="2">
        <v>404.08999599999999</v>
      </c>
      <c r="BJ504" s="2">
        <v>360.30999800000001</v>
      </c>
      <c r="BK504" s="2">
        <v>76.569999999999993</v>
      </c>
      <c r="BL504" s="2">
        <v>134.41000399999999</v>
      </c>
      <c r="BM504" s="2">
        <v>278.41000400000001</v>
      </c>
      <c r="BN504" s="2">
        <v>215.11000100000001</v>
      </c>
      <c r="BO504" s="2">
        <v>206.38000500000001</v>
      </c>
    </row>
    <row r="505" spans="1:67" x14ac:dyDescent="0.35">
      <c r="A505" s="1">
        <v>44564</v>
      </c>
      <c r="B505" s="2">
        <v>180.83043451468399</v>
      </c>
      <c r="C505" s="2">
        <v>330.73112555818398</v>
      </c>
      <c r="D505" s="2">
        <v>167.82019275629699</v>
      </c>
      <c r="E505" s="2">
        <v>144.88438657967299</v>
      </c>
      <c r="F505" s="2">
        <v>307.98202623142498</v>
      </c>
      <c r="G505" s="2">
        <v>385.04904519773498</v>
      </c>
      <c r="H505" s="2">
        <v>295.98073777994</v>
      </c>
      <c r="I505" s="2">
        <v>144.90417051035899</v>
      </c>
      <c r="J505" s="2">
        <v>491.67544000205299</v>
      </c>
      <c r="K505" s="2">
        <v>167.56435557159401</v>
      </c>
      <c r="L505" s="2">
        <v>671.53108115692805</v>
      </c>
      <c r="M505" s="2">
        <v>222.46249279604399</v>
      </c>
      <c r="N505" s="2">
        <v>48.089638863162499</v>
      </c>
      <c r="O505" s="2">
        <v>412.50112633222699</v>
      </c>
      <c r="P505" s="2">
        <v>375.20148930891401</v>
      </c>
      <c r="Q505" s="2">
        <v>77.158099789002506</v>
      </c>
      <c r="R505" s="2">
        <v>135.262781470866</v>
      </c>
      <c r="S505" s="2">
        <v>268.00079175922701</v>
      </c>
      <c r="T505" s="2">
        <v>217.12930809150899</v>
      </c>
      <c r="U505" s="2">
        <v>218.41799104246701</v>
      </c>
      <c r="X505" s="3">
        <v>44564</v>
      </c>
      <c r="Y505">
        <v>181.00810279999999</v>
      </c>
      <c r="Z505">
        <v>334.76921249999998</v>
      </c>
      <c r="AA505">
        <v>169.78752320000001</v>
      </c>
      <c r="AB505">
        <v>144.98776570000001</v>
      </c>
      <c r="AC505">
        <v>300.58431810000002</v>
      </c>
      <c r="AD505">
        <v>356.0774265</v>
      </c>
      <c r="AE505">
        <v>299.55467820000001</v>
      </c>
      <c r="AF505">
        <v>145.14479299999999</v>
      </c>
      <c r="AG505">
        <v>502.24679459999999</v>
      </c>
      <c r="AH505">
        <v>161.3113314</v>
      </c>
      <c r="AI505">
        <v>663.65698680000003</v>
      </c>
      <c r="AJ505">
        <v>220.21781970000001</v>
      </c>
      <c r="AK505">
        <v>45.724276500000002</v>
      </c>
      <c r="AL505">
        <v>410.02785010000002</v>
      </c>
      <c r="AM505">
        <v>366.06616200000002</v>
      </c>
      <c r="AN505">
        <v>76.889821839999996</v>
      </c>
      <c r="AO505">
        <v>135.3997952</v>
      </c>
      <c r="AP505">
        <v>272.18117139999998</v>
      </c>
      <c r="AQ505">
        <v>213.49769040000001</v>
      </c>
      <c r="AR505">
        <v>207.11988270000001</v>
      </c>
      <c r="AT505" s="1"/>
      <c r="AU505" s="1">
        <v>44558</v>
      </c>
      <c r="AV505" s="2">
        <v>179.28999300000001</v>
      </c>
      <c r="AW505" s="2">
        <v>341.25</v>
      </c>
      <c r="AX505" s="2">
        <v>170.66099500000001</v>
      </c>
      <c r="AY505" s="2">
        <v>146.68699599999999</v>
      </c>
      <c r="AZ505" s="2">
        <v>298.290009</v>
      </c>
      <c r="BA505" s="2">
        <v>362.82333399999999</v>
      </c>
      <c r="BB505" s="2">
        <v>303.22000100000002</v>
      </c>
      <c r="BC505" s="2">
        <v>146.44799800000001</v>
      </c>
      <c r="BD505" s="2">
        <v>502.94000199999999</v>
      </c>
      <c r="BE505" s="2">
        <v>158.63999899999999</v>
      </c>
      <c r="BF505" s="2">
        <v>669</v>
      </c>
      <c r="BG505" s="2">
        <v>218.050003</v>
      </c>
      <c r="BH505" s="2">
        <v>44.700001</v>
      </c>
      <c r="BI505" s="2">
        <v>406.22000100000002</v>
      </c>
      <c r="BJ505" s="2">
        <v>360.77999899999998</v>
      </c>
      <c r="BK505" s="2">
        <v>76.809997999999993</v>
      </c>
      <c r="BL505" s="2">
        <v>134.38999899999999</v>
      </c>
      <c r="BM505" s="2">
        <v>276.42999300000002</v>
      </c>
      <c r="BN505" s="2">
        <v>214.679993</v>
      </c>
      <c r="BO505" s="2">
        <v>206.61999499999999</v>
      </c>
    </row>
    <row r="506" spans="1:67" x14ac:dyDescent="0.35">
      <c r="A506" s="1">
        <v>44565</v>
      </c>
      <c r="B506" s="2">
        <v>174.63293160005099</v>
      </c>
      <c r="C506" s="2">
        <v>317.25506751289498</v>
      </c>
      <c r="D506" s="2">
        <v>164.53969827121199</v>
      </c>
      <c r="E506" s="2">
        <v>138.032988729919</v>
      </c>
      <c r="F506" s="2">
        <v>310.36997877666897</v>
      </c>
      <c r="G506" s="2">
        <v>362.12867449154101</v>
      </c>
      <c r="H506" s="2">
        <v>276.69594127383402</v>
      </c>
      <c r="I506" s="2">
        <v>137.82506270979701</v>
      </c>
      <c r="J506" s="2">
        <v>487.85283461233598</v>
      </c>
      <c r="K506" s="2">
        <v>164.62396899581299</v>
      </c>
      <c r="L506" s="2">
        <v>643.78185669091704</v>
      </c>
      <c r="M506" s="2">
        <v>220.343883755012</v>
      </c>
      <c r="N506" s="2">
        <v>47.336028738038401</v>
      </c>
      <c r="O506" s="2">
        <v>407.19917100017801</v>
      </c>
      <c r="P506" s="2">
        <v>374.35588823624801</v>
      </c>
      <c r="Q506" s="2">
        <v>78.6936293801175</v>
      </c>
      <c r="R506" s="2">
        <v>135.82972791568901</v>
      </c>
      <c r="S506" s="2">
        <v>260.94629740110599</v>
      </c>
      <c r="T506" s="2">
        <v>215.02194311407601</v>
      </c>
      <c r="U506" s="2">
        <v>220.49533241488501</v>
      </c>
      <c r="X506" s="3">
        <v>44565</v>
      </c>
      <c r="Y506">
        <v>180.35149190000001</v>
      </c>
      <c r="Z506">
        <v>330.47134940000001</v>
      </c>
      <c r="AA506">
        <v>168.0976197</v>
      </c>
      <c r="AB506">
        <v>144.38642619999999</v>
      </c>
      <c r="AC506">
        <v>307.19557509999999</v>
      </c>
      <c r="AD506">
        <v>397.44582580000002</v>
      </c>
      <c r="AE506">
        <v>295.2158465</v>
      </c>
      <c r="AF506">
        <v>144.4254468</v>
      </c>
      <c r="AG506">
        <v>491.91411829999998</v>
      </c>
      <c r="AH506">
        <v>165.63103129999999</v>
      </c>
      <c r="AI506">
        <v>669.61659269999996</v>
      </c>
      <c r="AJ506">
        <v>222.28148669999999</v>
      </c>
      <c r="AK506">
        <v>47.45255255</v>
      </c>
      <c r="AL506">
        <v>412.19568390000001</v>
      </c>
      <c r="AM506">
        <v>374.74185299999999</v>
      </c>
      <c r="AN506">
        <v>77.024343220000006</v>
      </c>
      <c r="AO506">
        <v>135.0315315</v>
      </c>
      <c r="AP506">
        <v>267.3476311</v>
      </c>
      <c r="AQ506">
        <v>216.84139870000001</v>
      </c>
      <c r="AR506">
        <v>215.15106399999999</v>
      </c>
      <c r="AT506" s="1"/>
      <c r="AU506" s="1">
        <v>44559</v>
      </c>
      <c r="AV506" s="2">
        <v>179.38000500000001</v>
      </c>
      <c r="AW506" s="2">
        <v>341.95001200000002</v>
      </c>
      <c r="AX506" s="2">
        <v>169.20100400000001</v>
      </c>
      <c r="AY506" s="2">
        <v>146.654999</v>
      </c>
      <c r="AZ506" s="2">
        <v>299.459991</v>
      </c>
      <c r="BA506" s="2">
        <v>362.06332400000002</v>
      </c>
      <c r="BB506" s="2">
        <v>300.01001000000002</v>
      </c>
      <c r="BC506" s="2">
        <v>146.504501</v>
      </c>
      <c r="BD506" s="2">
        <v>505.57998700000002</v>
      </c>
      <c r="BE506" s="2">
        <v>158.55999800000001</v>
      </c>
      <c r="BF506" s="2">
        <v>672.60998500000005</v>
      </c>
      <c r="BG506" s="2">
        <v>218.16999799999999</v>
      </c>
      <c r="BH506" s="2">
        <v>44.630001</v>
      </c>
      <c r="BI506" s="2">
        <v>410.83999599999999</v>
      </c>
      <c r="BJ506" s="2">
        <v>361.290009</v>
      </c>
      <c r="BK506" s="2">
        <v>76.949996999999996</v>
      </c>
      <c r="BL506" s="2">
        <v>135.36000100000001</v>
      </c>
      <c r="BM506" s="2">
        <v>278.42001299999998</v>
      </c>
      <c r="BN506" s="2">
        <v>214.60000600000001</v>
      </c>
      <c r="BO506" s="2">
        <v>207.33000200000001</v>
      </c>
    </row>
    <row r="507" spans="1:67" x14ac:dyDescent="0.35">
      <c r="A507" s="1">
        <v>44566</v>
      </c>
      <c r="B507" s="2">
        <v>172.77908597009699</v>
      </c>
      <c r="C507" s="2">
        <v>315.464148678708</v>
      </c>
      <c r="D507" s="2">
        <v>163.55795965046599</v>
      </c>
      <c r="E507" s="2">
        <v>138.23153600830599</v>
      </c>
      <c r="F507" s="2">
        <v>313.05429659535997</v>
      </c>
      <c r="G507" s="2">
        <v>354.59383740272801</v>
      </c>
      <c r="H507" s="2">
        <v>282.64316230567198</v>
      </c>
      <c r="I507" s="2">
        <v>138.125164521903</v>
      </c>
      <c r="J507" s="2">
        <v>471.466774337321</v>
      </c>
      <c r="K507" s="2">
        <v>164.92403203494899</v>
      </c>
      <c r="L507" s="2">
        <v>637.33353497220196</v>
      </c>
      <c r="M507" s="2">
        <v>219.79787827803</v>
      </c>
      <c r="N507" s="2">
        <v>47.916335072169403</v>
      </c>
      <c r="O507" s="2">
        <v>406.00051337843001</v>
      </c>
      <c r="P507" s="2">
        <v>370.72079587308002</v>
      </c>
      <c r="Q507" s="2">
        <v>78.916603482910403</v>
      </c>
      <c r="R507" s="2">
        <v>135.221354539972</v>
      </c>
      <c r="S507" s="2">
        <v>260.28103336162098</v>
      </c>
      <c r="T507" s="2">
        <v>216.39537053963201</v>
      </c>
      <c r="U507" s="2">
        <v>221.950331645581</v>
      </c>
      <c r="X507" s="3">
        <v>44566</v>
      </c>
      <c r="Y507">
        <v>176.63534440000001</v>
      </c>
      <c r="Z507">
        <v>324.26075470000001</v>
      </c>
      <c r="AA507">
        <v>165.00839669999999</v>
      </c>
      <c r="AB507">
        <v>141.07775079999999</v>
      </c>
      <c r="AC507">
        <v>309.838751</v>
      </c>
      <c r="AD507">
        <v>380.7115048</v>
      </c>
      <c r="AE507">
        <v>285.4402589</v>
      </c>
      <c r="AF507">
        <v>140.96664060000001</v>
      </c>
      <c r="AG507">
        <v>489.91850169999998</v>
      </c>
      <c r="AH507">
        <v>164.35384880000001</v>
      </c>
      <c r="AI507">
        <v>645.52350890000002</v>
      </c>
      <c r="AJ507">
        <v>220.0577184</v>
      </c>
      <c r="AK507">
        <v>47.225803859999999</v>
      </c>
      <c r="AL507">
        <v>408.53009270000001</v>
      </c>
      <c r="AM507">
        <v>374.16608459999998</v>
      </c>
      <c r="AN507">
        <v>78.461565269999994</v>
      </c>
      <c r="AO507">
        <v>135.82600540000001</v>
      </c>
      <c r="AP507">
        <v>261.5787168</v>
      </c>
      <c r="AQ507">
        <v>214.78958320000001</v>
      </c>
      <c r="AR507">
        <v>219.52468719999999</v>
      </c>
      <c r="AT507" s="1"/>
      <c r="AU507" s="1">
        <v>44560</v>
      </c>
      <c r="AV507" s="2">
        <v>178.199997</v>
      </c>
      <c r="AW507" s="2">
        <v>339.32000699999998</v>
      </c>
      <c r="AX507" s="2">
        <v>168.64450099999999</v>
      </c>
      <c r="AY507" s="2">
        <v>146.20050000000001</v>
      </c>
      <c r="AZ507" s="2">
        <v>299.98001099999999</v>
      </c>
      <c r="BA507" s="2">
        <v>356.77999899999998</v>
      </c>
      <c r="BB507" s="2">
        <v>295.85998499999999</v>
      </c>
      <c r="BC507" s="2">
        <v>146.00250199999999</v>
      </c>
      <c r="BD507" s="2">
        <v>504.42999300000002</v>
      </c>
      <c r="BE507" s="2">
        <v>158.479996</v>
      </c>
      <c r="BF507" s="2">
        <v>665.080017</v>
      </c>
      <c r="BG507" s="2">
        <v>217.86999499999999</v>
      </c>
      <c r="BH507" s="2">
        <v>44.529998999999997</v>
      </c>
      <c r="BI507" s="2">
        <v>409.94000199999999</v>
      </c>
      <c r="BJ507" s="2">
        <v>360.98998999999998</v>
      </c>
      <c r="BK507" s="2">
        <v>77.139999000000003</v>
      </c>
      <c r="BL507" s="2">
        <v>135.929993</v>
      </c>
      <c r="BM507" s="2">
        <v>277.25</v>
      </c>
      <c r="BN507" s="2">
        <v>213.89999399999999</v>
      </c>
      <c r="BO507" s="2">
        <v>206.08000200000001</v>
      </c>
    </row>
    <row r="508" spans="1:67" x14ac:dyDescent="0.35">
      <c r="A508" s="1">
        <v>44567</v>
      </c>
      <c r="B508" s="2">
        <v>171.905476221925</v>
      </c>
      <c r="C508" s="2">
        <v>314.66904881404099</v>
      </c>
      <c r="D508" s="2">
        <v>162.92928049301</v>
      </c>
      <c r="E508" s="2">
        <v>137.18583314390801</v>
      </c>
      <c r="F508" s="2">
        <v>318.94783873077898</v>
      </c>
      <c r="G508" s="2">
        <v>342.54649103686</v>
      </c>
      <c r="H508" s="2">
        <v>272.59492759047203</v>
      </c>
      <c r="I508" s="2">
        <v>137.113297702094</v>
      </c>
      <c r="J508" s="2">
        <v>457.66489656164703</v>
      </c>
      <c r="K508" s="2">
        <v>166.60805580348401</v>
      </c>
      <c r="L508" s="2">
        <v>619.64784748140096</v>
      </c>
      <c r="M508" s="2">
        <v>217.51651966963999</v>
      </c>
      <c r="N508" s="2">
        <v>49.088178193266302</v>
      </c>
      <c r="O508" s="2">
        <v>393.41252471234299</v>
      </c>
      <c r="P508" s="2">
        <v>370.00413445527101</v>
      </c>
      <c r="Q508" s="2">
        <v>80.268023978878702</v>
      </c>
      <c r="R508" s="2">
        <v>135.117845019426</v>
      </c>
      <c r="S508" s="2">
        <v>259.66173081043303</v>
      </c>
      <c r="T508" s="2">
        <v>216.975675144181</v>
      </c>
      <c r="U508" s="2">
        <v>223.554542172748</v>
      </c>
      <c r="X508" s="3">
        <v>44567</v>
      </c>
      <c r="Y508">
        <v>172.85163349999999</v>
      </c>
      <c r="Z508">
        <v>313.8430826</v>
      </c>
      <c r="AA508">
        <v>163.38381440000001</v>
      </c>
      <c r="AB508">
        <v>137.66936989999999</v>
      </c>
      <c r="AC508">
        <v>312.69132289999999</v>
      </c>
      <c r="AD508">
        <v>360.26908859999998</v>
      </c>
      <c r="AE508">
        <v>280.7218249</v>
      </c>
      <c r="AF508">
        <v>137.50974210000001</v>
      </c>
      <c r="AG508">
        <v>476.43477200000001</v>
      </c>
      <c r="AH508">
        <v>165.42871049999999</v>
      </c>
      <c r="AI508">
        <v>638.81897700000002</v>
      </c>
      <c r="AJ508">
        <v>219.6209724</v>
      </c>
      <c r="AK508">
        <v>47.998798119999996</v>
      </c>
      <c r="AL508">
        <v>406.02364710000001</v>
      </c>
      <c r="AM508">
        <v>370.77677190000003</v>
      </c>
      <c r="AN508">
        <v>78.770959959999999</v>
      </c>
      <c r="AO508">
        <v>135.1386985</v>
      </c>
      <c r="AP508">
        <v>259.43856579999999</v>
      </c>
      <c r="AQ508">
        <v>216.3551434</v>
      </c>
      <c r="AR508">
        <v>221.62229110000001</v>
      </c>
      <c r="AT508" s="1"/>
      <c r="AU508" s="1">
        <v>44561</v>
      </c>
      <c r="AV508" s="2">
        <v>177.570007</v>
      </c>
      <c r="AW508" s="2">
        <v>336.32000699999998</v>
      </c>
      <c r="AX508" s="2">
        <v>166.716995</v>
      </c>
      <c r="AY508" s="2">
        <v>144.85200499999999</v>
      </c>
      <c r="AZ508" s="2">
        <v>299</v>
      </c>
      <c r="BA508" s="2">
        <v>352.26001000000002</v>
      </c>
      <c r="BB508" s="2">
        <v>294.10998499999999</v>
      </c>
      <c r="BC508" s="2">
        <v>144.67950400000001</v>
      </c>
      <c r="BD508" s="2">
        <v>502.14001500000001</v>
      </c>
      <c r="BE508" s="2">
        <v>158.35000600000001</v>
      </c>
      <c r="BF508" s="2">
        <v>665.40997300000004</v>
      </c>
      <c r="BG508" s="2">
        <v>216.71000699999999</v>
      </c>
      <c r="BH508" s="2">
        <v>44.490001999999997</v>
      </c>
      <c r="BI508" s="2">
        <v>415.01001000000002</v>
      </c>
      <c r="BJ508" s="2">
        <v>359.32000699999998</v>
      </c>
      <c r="BK508" s="2">
        <v>76.639999000000003</v>
      </c>
      <c r="BL508" s="2">
        <v>135.39999399999999</v>
      </c>
      <c r="BM508" s="2">
        <v>276.22000100000002</v>
      </c>
      <c r="BN508" s="2">
        <v>214.33999600000001</v>
      </c>
      <c r="BO508" s="2">
        <v>206.740005</v>
      </c>
    </row>
    <row r="509" spans="1:67" x14ac:dyDescent="0.35">
      <c r="A509" s="1">
        <v>44568</v>
      </c>
      <c r="B509" s="2">
        <v>172.266025102725</v>
      </c>
      <c r="C509" s="2">
        <v>315.93255160884598</v>
      </c>
      <c r="D509" s="2">
        <v>161.80075175776</v>
      </c>
      <c r="E509" s="2">
        <v>138.884676847517</v>
      </c>
      <c r="F509" s="2">
        <v>319.14227575505402</v>
      </c>
      <c r="G509" s="2">
        <v>352.91591322917202</v>
      </c>
      <c r="H509" s="2">
        <v>274.66334997126899</v>
      </c>
      <c r="I509" s="2">
        <v>138.91103805072899</v>
      </c>
      <c r="J509" s="2">
        <v>464.82672617988698</v>
      </c>
      <c r="K509" s="2">
        <v>168.167795423732</v>
      </c>
      <c r="L509" s="2">
        <v>621.15968076627803</v>
      </c>
      <c r="M509" s="2">
        <v>212.887393776409</v>
      </c>
      <c r="N509" s="2">
        <v>49.096964792768802</v>
      </c>
      <c r="O509" s="2">
        <v>387.97036794861299</v>
      </c>
      <c r="P509" s="2">
        <v>364.80843592694902</v>
      </c>
      <c r="Q509" s="2">
        <v>82.167221326217998</v>
      </c>
      <c r="R509" s="2">
        <v>136.229449906274</v>
      </c>
      <c r="S509" s="2">
        <v>260.414049496335</v>
      </c>
      <c r="T509" s="2">
        <v>212.274799030389</v>
      </c>
      <c r="U509" s="2">
        <v>221.60249646300099</v>
      </c>
      <c r="X509" s="3">
        <v>44568</v>
      </c>
      <c r="Y509">
        <v>172.21123130000001</v>
      </c>
      <c r="Z509">
        <v>314.06115269999998</v>
      </c>
      <c r="AA509">
        <v>162.6451793</v>
      </c>
      <c r="AB509">
        <v>137.01997850000001</v>
      </c>
      <c r="AC509">
        <v>318.66505360000002</v>
      </c>
      <c r="AD509">
        <v>352.42863510000001</v>
      </c>
      <c r="AE509">
        <v>275.47316380000001</v>
      </c>
      <c r="AF509">
        <v>137.00340869999999</v>
      </c>
      <c r="AG509">
        <v>459.50107989999998</v>
      </c>
      <c r="AH509">
        <v>167.0705791</v>
      </c>
      <c r="AI509">
        <v>621.92601009999998</v>
      </c>
      <c r="AJ509">
        <v>217.03902489999999</v>
      </c>
      <c r="AK509">
        <v>49.027313560000003</v>
      </c>
      <c r="AL509">
        <v>395.67937540000003</v>
      </c>
      <c r="AM509">
        <v>369.67634299999997</v>
      </c>
      <c r="AN509">
        <v>79.998035849999994</v>
      </c>
      <c r="AO509">
        <v>134.75178750000001</v>
      </c>
      <c r="AP509">
        <v>259.4665134</v>
      </c>
      <c r="AQ509">
        <v>217.96198440000001</v>
      </c>
      <c r="AR509">
        <v>223.8323078</v>
      </c>
      <c r="AT509" s="1"/>
      <c r="AU509" s="1">
        <v>44564</v>
      </c>
      <c r="AV509" s="2">
        <v>182.009995</v>
      </c>
      <c r="AW509" s="2">
        <v>334.75</v>
      </c>
      <c r="AX509" s="2">
        <v>170.404495</v>
      </c>
      <c r="AY509" s="2">
        <v>144.991501</v>
      </c>
      <c r="AZ509" s="2">
        <v>300.790009</v>
      </c>
      <c r="BA509" s="2">
        <v>399.92666600000001</v>
      </c>
      <c r="BB509" s="2">
        <v>301.209991</v>
      </c>
      <c r="BC509" s="2">
        <v>145.07449299999999</v>
      </c>
      <c r="BD509" s="2">
        <v>502.27999899999998</v>
      </c>
      <c r="BE509" s="2">
        <v>161.699997</v>
      </c>
      <c r="BF509" s="2">
        <v>663.32000700000003</v>
      </c>
      <c r="BG509" s="2">
        <v>221.429993</v>
      </c>
      <c r="BH509" s="2">
        <v>46.18</v>
      </c>
      <c r="BI509" s="2">
        <v>408.64001500000001</v>
      </c>
      <c r="BJ509" s="2">
        <v>370.95001200000002</v>
      </c>
      <c r="BK509" s="2">
        <v>76.870002999999997</v>
      </c>
      <c r="BL509" s="2">
        <v>135.41999799999999</v>
      </c>
      <c r="BM509" s="2">
        <v>271.73001099999999</v>
      </c>
      <c r="BN509" s="2">
        <v>213.5</v>
      </c>
      <c r="BO509" s="2">
        <v>207</v>
      </c>
    </row>
    <row r="510" spans="1:67" x14ac:dyDescent="0.35">
      <c r="A510" s="1">
        <v>44571</v>
      </c>
      <c r="B510" s="2">
        <v>175.26139364646599</v>
      </c>
      <c r="C510" s="2">
        <v>315.50645145132597</v>
      </c>
      <c r="D510" s="2">
        <v>165.48633033392099</v>
      </c>
      <c r="E510" s="2">
        <v>140.176899022703</v>
      </c>
      <c r="F510" s="2">
        <v>319.64597392698499</v>
      </c>
      <c r="G510" s="2">
        <v>354.89646419901101</v>
      </c>
      <c r="H510" s="2">
        <v>278.79793163065602</v>
      </c>
      <c r="I510" s="2">
        <v>140.42333583587799</v>
      </c>
      <c r="J510" s="2">
        <v>471.93297471118501</v>
      </c>
      <c r="K510" s="2">
        <v>167.163107433785</v>
      </c>
      <c r="L510" s="2">
        <v>622.10423947789604</v>
      </c>
      <c r="M510" s="2">
        <v>214.353116212815</v>
      </c>
      <c r="N510" s="2">
        <v>49.2949137720571</v>
      </c>
      <c r="O510" s="2">
        <v>385.72961095730398</v>
      </c>
      <c r="P510" s="2">
        <v>366.34971190368901</v>
      </c>
      <c r="Q510" s="2">
        <v>81.873092776741601</v>
      </c>
      <c r="R510" s="2">
        <v>136.94866478063901</v>
      </c>
      <c r="S510" s="2">
        <v>262.53925631188798</v>
      </c>
      <c r="T510" s="2">
        <v>210.187502006806</v>
      </c>
      <c r="U510" s="2">
        <v>219.18223422312801</v>
      </c>
      <c r="X510" s="3">
        <v>44571</v>
      </c>
      <c r="Y510">
        <v>172.23182410000001</v>
      </c>
      <c r="Z510">
        <v>314.34328670000002</v>
      </c>
      <c r="AA510">
        <v>161.6113527</v>
      </c>
      <c r="AB510">
        <v>138.51511930000001</v>
      </c>
      <c r="AC510">
        <v>319.13017380000002</v>
      </c>
      <c r="AD510">
        <v>346.04754880000002</v>
      </c>
      <c r="AE510">
        <v>273.89634640000003</v>
      </c>
      <c r="AF510">
        <v>138.51453290000001</v>
      </c>
      <c r="AG510">
        <v>463.5987351</v>
      </c>
      <c r="AH510">
        <v>167.3159339</v>
      </c>
      <c r="AI510">
        <v>621.30332039999996</v>
      </c>
      <c r="AJ510">
        <v>212.37964020000001</v>
      </c>
      <c r="AK510">
        <v>48.941400029999997</v>
      </c>
      <c r="AL510">
        <v>388.8217042</v>
      </c>
      <c r="AM510">
        <v>365.01580569999999</v>
      </c>
      <c r="AN510">
        <v>81.903129100000001</v>
      </c>
      <c r="AO510">
        <v>136.13602449999999</v>
      </c>
      <c r="AP510">
        <v>260.0958564</v>
      </c>
      <c r="AQ510">
        <v>212.42830549999999</v>
      </c>
      <c r="AR510">
        <v>222.181094</v>
      </c>
      <c r="AT510" s="1"/>
      <c r="AU510" s="1">
        <v>44565</v>
      </c>
      <c r="AV510" s="2">
        <v>179.699997</v>
      </c>
      <c r="AW510" s="2">
        <v>329.01001000000002</v>
      </c>
      <c r="AX510" s="2">
        <v>167.52200300000001</v>
      </c>
      <c r="AY510" s="2">
        <v>144.399506</v>
      </c>
      <c r="AZ510" s="2">
        <v>308.52999899999998</v>
      </c>
      <c r="BA510" s="2">
        <v>383.19665500000002</v>
      </c>
      <c r="BB510" s="2">
        <v>292.89999399999999</v>
      </c>
      <c r="BC510" s="2">
        <v>144.416504</v>
      </c>
      <c r="BD510" s="2">
        <v>490.89999399999999</v>
      </c>
      <c r="BE510" s="2">
        <v>167.83000200000001</v>
      </c>
      <c r="BF510" s="2">
        <v>670.919983</v>
      </c>
      <c r="BG510" s="2">
        <v>222.46000699999999</v>
      </c>
      <c r="BH510" s="2">
        <v>47.990001999999997</v>
      </c>
      <c r="BI510" s="2">
        <v>412.83999599999999</v>
      </c>
      <c r="BJ510" s="2">
        <v>375.39001500000001</v>
      </c>
      <c r="BK510" s="2">
        <v>77.010002</v>
      </c>
      <c r="BL510" s="2">
        <v>135.16000399999999</v>
      </c>
      <c r="BM510" s="2">
        <v>266.80999800000001</v>
      </c>
      <c r="BN510" s="2">
        <v>217.28999300000001</v>
      </c>
      <c r="BO510" s="2">
        <v>218.08000200000001</v>
      </c>
    </row>
    <row r="511" spans="1:67" x14ac:dyDescent="0.35">
      <c r="A511" s="1">
        <v>44572</v>
      </c>
      <c r="B511" s="2">
        <v>176.03485257928401</v>
      </c>
      <c r="C511" s="2">
        <v>319.25814357054901</v>
      </c>
      <c r="D511" s="2">
        <v>165.35575319371901</v>
      </c>
      <c r="E511" s="2">
        <v>141.71810757828001</v>
      </c>
      <c r="F511" s="2">
        <v>321.121597364742</v>
      </c>
      <c r="G511" s="2">
        <v>368.58876645008701</v>
      </c>
      <c r="H511" s="2">
        <v>281.285812138832</v>
      </c>
      <c r="I511" s="2">
        <v>141.88028648521001</v>
      </c>
      <c r="J511" s="2">
        <v>473.25173038129998</v>
      </c>
      <c r="K511" s="2">
        <v>168.53203284269401</v>
      </c>
      <c r="L511" s="2">
        <v>623.84292680381805</v>
      </c>
      <c r="M511" s="2">
        <v>215.99923048518201</v>
      </c>
      <c r="N511" s="2">
        <v>49.002322378678898</v>
      </c>
      <c r="O511" s="2">
        <v>390.48761208460797</v>
      </c>
      <c r="P511" s="2">
        <v>367.49552366442703</v>
      </c>
      <c r="Q511" s="2">
        <v>80.891536668974993</v>
      </c>
      <c r="R511" s="2">
        <v>137.08769713880599</v>
      </c>
      <c r="S511" s="2">
        <v>256.78758598586199</v>
      </c>
      <c r="T511" s="2">
        <v>211.397435550159</v>
      </c>
      <c r="U511" s="2">
        <v>223.05434979134799</v>
      </c>
      <c r="X511" s="3">
        <v>44572</v>
      </c>
      <c r="Y511">
        <v>174.6845323</v>
      </c>
      <c r="Z511">
        <v>315.12156729999998</v>
      </c>
      <c r="AA511">
        <v>164.7168848</v>
      </c>
      <c r="AB511">
        <v>139.61465150000001</v>
      </c>
      <c r="AC511">
        <v>319.91085750000002</v>
      </c>
      <c r="AD511">
        <v>354.36664730000001</v>
      </c>
      <c r="AE511">
        <v>277.5956405</v>
      </c>
      <c r="AF511">
        <v>139.95260619999999</v>
      </c>
      <c r="AG511">
        <v>468.08060799999998</v>
      </c>
      <c r="AH511">
        <v>167.48909019999999</v>
      </c>
      <c r="AI511">
        <v>622.27890160000004</v>
      </c>
      <c r="AJ511">
        <v>213.78539259999999</v>
      </c>
      <c r="AK511">
        <v>49.182188349999997</v>
      </c>
      <c r="AL511">
        <v>386.8424397</v>
      </c>
      <c r="AM511">
        <v>365.84897000000001</v>
      </c>
      <c r="AN511">
        <v>81.747679469999994</v>
      </c>
      <c r="AO511">
        <v>136.95808170000001</v>
      </c>
      <c r="AP511">
        <v>262.25388249999997</v>
      </c>
      <c r="AQ511">
        <v>211.2023307</v>
      </c>
      <c r="AR511">
        <v>220.3013837</v>
      </c>
      <c r="AT511" s="1"/>
      <c r="AU511" s="1">
        <v>44566</v>
      </c>
      <c r="AV511" s="2">
        <v>174.91999799999999</v>
      </c>
      <c r="AW511" s="2">
        <v>316.38000499999998</v>
      </c>
      <c r="AX511" s="2">
        <v>164.35699500000001</v>
      </c>
      <c r="AY511" s="2">
        <v>137.77499399999999</v>
      </c>
      <c r="AZ511" s="2">
        <v>309.92001299999998</v>
      </c>
      <c r="BA511" s="2">
        <v>362.70666499999999</v>
      </c>
      <c r="BB511" s="2">
        <v>276.040009</v>
      </c>
      <c r="BC511" s="2">
        <v>137.653503</v>
      </c>
      <c r="BD511" s="2">
        <v>489.69000199999999</v>
      </c>
      <c r="BE511" s="2">
        <v>163.779999</v>
      </c>
      <c r="BF511" s="2">
        <v>643</v>
      </c>
      <c r="BG511" s="2">
        <v>220</v>
      </c>
      <c r="BH511" s="2">
        <v>47.18</v>
      </c>
      <c r="BI511" s="2">
        <v>407.23998999999998</v>
      </c>
      <c r="BJ511" s="2">
        <v>373.89999399999999</v>
      </c>
      <c r="BK511" s="2">
        <v>78.879997000000003</v>
      </c>
      <c r="BL511" s="2">
        <v>135.86999499999999</v>
      </c>
      <c r="BM511" s="2">
        <v>260.64999399999999</v>
      </c>
      <c r="BN511" s="2">
        <v>214.55999800000001</v>
      </c>
      <c r="BO511" s="2">
        <v>219.75</v>
      </c>
    </row>
    <row r="512" spans="1:67" x14ac:dyDescent="0.35">
      <c r="A512" s="1">
        <v>44573</v>
      </c>
      <c r="B512" s="2">
        <v>172.613519430287</v>
      </c>
      <c r="C512" s="2">
        <v>306.67760507570898</v>
      </c>
      <c r="D512" s="2">
        <v>161.398238529228</v>
      </c>
      <c r="E512" s="2">
        <v>138.59247992857399</v>
      </c>
      <c r="F512" s="2">
        <v>321.01463606628801</v>
      </c>
      <c r="G512" s="2">
        <v>343.71221000830502</v>
      </c>
      <c r="H512" s="2">
        <v>267.55112387487401</v>
      </c>
      <c r="I512" s="2">
        <v>139.13783840939499</v>
      </c>
      <c r="J512" s="2">
        <v>470.48481786722198</v>
      </c>
      <c r="K512" s="2">
        <v>168.226334207181</v>
      </c>
      <c r="L512" s="2">
        <v>598.77857990260497</v>
      </c>
      <c r="M512" s="2">
        <v>215.42272940676301</v>
      </c>
      <c r="N512" s="2">
        <v>48.731850419981498</v>
      </c>
      <c r="O512" s="2">
        <v>386.561656089162</v>
      </c>
      <c r="P512" s="2">
        <v>369.58370147671201</v>
      </c>
      <c r="Q512" s="2">
        <v>81.489697471100698</v>
      </c>
      <c r="R512" s="2">
        <v>133.69331118180099</v>
      </c>
      <c r="S512" s="2">
        <v>250.30450389113</v>
      </c>
      <c r="T512" s="2">
        <v>210.69330969123999</v>
      </c>
      <c r="U512" s="2">
        <v>227.48553907076999</v>
      </c>
      <c r="X512" s="3">
        <v>44573</v>
      </c>
      <c r="Y512">
        <v>175.50526919999999</v>
      </c>
      <c r="Z512">
        <v>318.0726401</v>
      </c>
      <c r="AA512">
        <v>165.16757269999999</v>
      </c>
      <c r="AB512">
        <v>141.27361759999999</v>
      </c>
      <c r="AC512">
        <v>320.52390339999999</v>
      </c>
      <c r="AD512">
        <v>358.57467120000001</v>
      </c>
      <c r="AE512">
        <v>279.83805310000002</v>
      </c>
      <c r="AF512">
        <v>141.59178840000001</v>
      </c>
      <c r="AG512">
        <v>472.6735635</v>
      </c>
      <c r="AH512">
        <v>168.44010270000001</v>
      </c>
      <c r="AI512">
        <v>622.18464270000004</v>
      </c>
      <c r="AJ512">
        <v>215.4177139</v>
      </c>
      <c r="AK512">
        <v>48.899008289999998</v>
      </c>
      <c r="AL512">
        <v>388.9773217</v>
      </c>
      <c r="AM512">
        <v>367.18194030000001</v>
      </c>
      <c r="AN512">
        <v>81.249648809999997</v>
      </c>
      <c r="AO512">
        <v>137.32458260000001</v>
      </c>
      <c r="AP512">
        <v>256.9481017</v>
      </c>
      <c r="AQ512">
        <v>211.1785658</v>
      </c>
      <c r="AR512">
        <v>221.9800692</v>
      </c>
      <c r="AT512" s="1"/>
      <c r="AU512" s="1">
        <v>44567</v>
      </c>
      <c r="AV512" s="2">
        <v>172</v>
      </c>
      <c r="AW512" s="2">
        <v>313.88000499999998</v>
      </c>
      <c r="AX512" s="2">
        <v>163.253998</v>
      </c>
      <c r="AY512" s="2">
        <v>137.74749800000001</v>
      </c>
      <c r="AZ512" s="2">
        <v>313.22000100000002</v>
      </c>
      <c r="BA512" s="2">
        <v>354.89999399999999</v>
      </c>
      <c r="BB512" s="2">
        <v>281.77999899999998</v>
      </c>
      <c r="BC512" s="2">
        <v>137.550995</v>
      </c>
      <c r="BD512" s="2">
        <v>469.64999399999999</v>
      </c>
      <c r="BE512" s="2">
        <v>165.520004</v>
      </c>
      <c r="BF512" s="2">
        <v>637.03002900000001</v>
      </c>
      <c r="BG512" s="2">
        <v>219.75</v>
      </c>
      <c r="BH512" s="2">
        <v>48.130001</v>
      </c>
      <c r="BI512" s="2">
        <v>405.76001000000002</v>
      </c>
      <c r="BJ512" s="2">
        <v>370</v>
      </c>
      <c r="BK512" s="2">
        <v>78.830001999999993</v>
      </c>
      <c r="BL512" s="2">
        <v>135.229996</v>
      </c>
      <c r="BM512" s="2">
        <v>259.32998700000002</v>
      </c>
      <c r="BN512" s="2">
        <v>216.63999899999999</v>
      </c>
      <c r="BO512" s="2">
        <v>221.990005</v>
      </c>
    </row>
    <row r="513" spans="1:67" x14ac:dyDescent="0.35">
      <c r="A513" s="1">
        <v>44574</v>
      </c>
      <c r="B513" s="2">
        <v>172.87343094267499</v>
      </c>
      <c r="C513" s="2">
        <v>310.54996045828199</v>
      </c>
      <c r="D513" s="2">
        <v>162.293663000918</v>
      </c>
      <c r="E513" s="2">
        <v>140.083162331718</v>
      </c>
      <c r="F513" s="2">
        <v>324.26326788859097</v>
      </c>
      <c r="G513" s="2">
        <v>349.639317318471</v>
      </c>
      <c r="H513" s="2">
        <v>270.34574928206501</v>
      </c>
      <c r="I513" s="2">
        <v>140.23045370771101</v>
      </c>
      <c r="J513" s="2">
        <v>467.84892532953501</v>
      </c>
      <c r="K513" s="2">
        <v>159.193050752532</v>
      </c>
      <c r="L513" s="2">
        <v>597.12527757403097</v>
      </c>
      <c r="M513" s="2">
        <v>214.963041549293</v>
      </c>
      <c r="N513" s="2">
        <v>48.189880793843102</v>
      </c>
      <c r="O513" s="2">
        <v>373.437427008003</v>
      </c>
      <c r="P513" s="2">
        <v>372.16797684200799</v>
      </c>
      <c r="Q513" s="2">
        <v>81.205034454836806</v>
      </c>
      <c r="R513" s="2">
        <v>135.82052643453301</v>
      </c>
      <c r="S513" s="2">
        <v>244.906110169383</v>
      </c>
      <c r="T513" s="2">
        <v>207.59937620363499</v>
      </c>
      <c r="U513" s="2">
        <v>230.085723076542</v>
      </c>
      <c r="X513" s="3">
        <v>44574</v>
      </c>
      <c r="Y513">
        <v>173.20174700000001</v>
      </c>
      <c r="Z513">
        <v>313.50831770000002</v>
      </c>
      <c r="AA513">
        <v>162.125484</v>
      </c>
      <c r="AB513">
        <v>139.01986919999999</v>
      </c>
      <c r="AC513">
        <v>321.37087960000002</v>
      </c>
      <c r="AD513">
        <v>366.2518776</v>
      </c>
      <c r="AE513">
        <v>272.77505129999997</v>
      </c>
      <c r="AF513">
        <v>139.3704578</v>
      </c>
      <c r="AG513">
        <v>467.91455769999999</v>
      </c>
      <c r="AH513">
        <v>168.18780459999999</v>
      </c>
      <c r="AI513">
        <v>599.74779320000005</v>
      </c>
      <c r="AJ513">
        <v>214.96185639999999</v>
      </c>
      <c r="AK513">
        <v>48.751528790000002</v>
      </c>
      <c r="AL513">
        <v>387.50927999999999</v>
      </c>
      <c r="AM513">
        <v>369.1162554</v>
      </c>
      <c r="AN513">
        <v>81.327891370000003</v>
      </c>
      <c r="AO513">
        <v>133.6523042</v>
      </c>
      <c r="AP513">
        <v>250.6351305</v>
      </c>
      <c r="AQ513">
        <v>210.46264550000001</v>
      </c>
      <c r="AR513">
        <v>226.24573849999999</v>
      </c>
      <c r="AT513" s="1"/>
      <c r="AU513" s="1">
        <v>44568</v>
      </c>
      <c r="AV513" s="2">
        <v>172.16999799999999</v>
      </c>
      <c r="AW513" s="2">
        <v>314.040009</v>
      </c>
      <c r="AX513" s="2">
        <v>162.554001</v>
      </c>
      <c r="AY513" s="2">
        <v>137.016998</v>
      </c>
      <c r="AZ513" s="2">
        <v>319.77999899999998</v>
      </c>
      <c r="BA513" s="2">
        <v>342.32000699999998</v>
      </c>
      <c r="BB513" s="2">
        <v>272.47000100000002</v>
      </c>
      <c r="BC513" s="2">
        <v>137.004501</v>
      </c>
      <c r="BD513" s="2">
        <v>458.60000600000001</v>
      </c>
      <c r="BE513" s="2">
        <v>167.16000399999999</v>
      </c>
      <c r="BF513" s="2">
        <v>619.15002400000003</v>
      </c>
      <c r="BG513" s="2">
        <v>216.96000699999999</v>
      </c>
      <c r="BH513" s="2">
        <v>49.18</v>
      </c>
      <c r="BI513" s="2">
        <v>393.60998499999999</v>
      </c>
      <c r="BJ513" s="2">
        <v>369.64999399999999</v>
      </c>
      <c r="BK513" s="2">
        <v>80.300003000000004</v>
      </c>
      <c r="BL513" s="2">
        <v>134.88000500000001</v>
      </c>
      <c r="BM513" s="2">
        <v>259.5</v>
      </c>
      <c r="BN513" s="2">
        <v>218.16000399999999</v>
      </c>
      <c r="BO513" s="2">
        <v>224.19000199999999</v>
      </c>
    </row>
    <row r="514" spans="1:67" x14ac:dyDescent="0.35">
      <c r="A514" s="1">
        <v>44575</v>
      </c>
      <c r="B514" s="2">
        <v>170.56051220128501</v>
      </c>
      <c r="C514" s="2">
        <v>304.10182136357298</v>
      </c>
      <c r="D514" s="2">
        <v>159.32929769609299</v>
      </c>
      <c r="E514" s="2">
        <v>135.94649673429799</v>
      </c>
      <c r="F514" s="2">
        <v>321.86906993764802</v>
      </c>
      <c r="G514" s="2">
        <v>343.60617852954101</v>
      </c>
      <c r="H514" s="2">
        <v>260.007331850382</v>
      </c>
      <c r="I514" s="2">
        <v>136.31068602840301</v>
      </c>
      <c r="J514" s="2">
        <v>463.17683128342497</v>
      </c>
      <c r="K514" s="2">
        <v>151.25731885484299</v>
      </c>
      <c r="L514" s="2">
        <v>579.31753161780603</v>
      </c>
      <c r="M514" s="2">
        <v>215.818483538588</v>
      </c>
      <c r="N514" s="2">
        <v>46.456524390869902</v>
      </c>
      <c r="O514" s="2">
        <v>365.895918024607</v>
      </c>
      <c r="P514" s="2">
        <v>367.20671286723899</v>
      </c>
      <c r="Q514" s="2">
        <v>81.585480059294696</v>
      </c>
      <c r="R514" s="2">
        <v>136.47271536375999</v>
      </c>
      <c r="S514" s="2">
        <v>247.070474173397</v>
      </c>
      <c r="T514" s="2">
        <v>205.72606149425201</v>
      </c>
      <c r="U514" s="2">
        <v>230.48272307624501</v>
      </c>
      <c r="X514" s="3">
        <v>44575</v>
      </c>
      <c r="Y514">
        <v>172.9589086</v>
      </c>
      <c r="Z514">
        <v>309.4630487</v>
      </c>
      <c r="AA514">
        <v>162.018294</v>
      </c>
      <c r="AB514">
        <v>139.39415099999999</v>
      </c>
      <c r="AC514">
        <v>323.68697500000002</v>
      </c>
      <c r="AD514">
        <v>347.32210579999997</v>
      </c>
      <c r="AE514">
        <v>268.95700099999999</v>
      </c>
      <c r="AF514">
        <v>139.78221360000001</v>
      </c>
      <c r="AG514">
        <v>468.55204379999998</v>
      </c>
      <c r="AH514">
        <v>163.01730259999999</v>
      </c>
      <c r="AI514">
        <v>596.41687990000003</v>
      </c>
      <c r="AJ514">
        <v>214.560721</v>
      </c>
      <c r="AK514">
        <v>47.955905250000001</v>
      </c>
      <c r="AL514">
        <v>375.45684390000002</v>
      </c>
      <c r="AM514">
        <v>371.64533599999999</v>
      </c>
      <c r="AN514">
        <v>81.359503630000006</v>
      </c>
      <c r="AO514">
        <v>135.50159350000001</v>
      </c>
      <c r="AP514">
        <v>244.83004840000001</v>
      </c>
      <c r="AQ514">
        <v>206.8696018</v>
      </c>
      <c r="AR514">
        <v>228.64701460000001</v>
      </c>
      <c r="AT514" s="1"/>
      <c r="AU514" s="1">
        <v>44571</v>
      </c>
      <c r="AV514" s="2">
        <v>172.19000199999999</v>
      </c>
      <c r="AW514" s="2">
        <v>314.26998900000001</v>
      </c>
      <c r="AX514" s="2">
        <v>161.48599200000001</v>
      </c>
      <c r="AY514" s="2">
        <v>138.66949500000001</v>
      </c>
      <c r="AZ514" s="2">
        <v>318.92999300000002</v>
      </c>
      <c r="BA514" s="2">
        <v>352.70666499999999</v>
      </c>
      <c r="BB514" s="2">
        <v>274</v>
      </c>
      <c r="BC514" s="2">
        <v>138.574005</v>
      </c>
      <c r="BD514" s="2">
        <v>465</v>
      </c>
      <c r="BE514" s="2">
        <v>167.320007</v>
      </c>
      <c r="BF514" s="2">
        <v>621.15997300000004</v>
      </c>
      <c r="BG514" s="2">
        <v>211.970001</v>
      </c>
      <c r="BH514" s="2">
        <v>48.93</v>
      </c>
      <c r="BI514" s="2">
        <v>387.459991</v>
      </c>
      <c r="BJ514" s="2">
        <v>363.91000400000001</v>
      </c>
      <c r="BK514" s="2">
        <v>82.370002999999997</v>
      </c>
      <c r="BL514" s="2">
        <v>136.38999899999999</v>
      </c>
      <c r="BM514" s="2">
        <v>260.10998499999999</v>
      </c>
      <c r="BN514" s="2">
        <v>211.729996</v>
      </c>
      <c r="BO514" s="2">
        <v>221.63999899999999</v>
      </c>
    </row>
    <row r="515" spans="1:67" x14ac:dyDescent="0.35">
      <c r="A515" s="1">
        <v>44579</v>
      </c>
      <c r="B515" s="2">
        <v>166.045326764984</v>
      </c>
      <c r="C515" s="2">
        <v>304.60361691254701</v>
      </c>
      <c r="D515" s="2">
        <v>156.64926125663499</v>
      </c>
      <c r="E515" s="2">
        <v>135.525522395634</v>
      </c>
      <c r="F515" s="2">
        <v>315.06838462903698</v>
      </c>
      <c r="G515" s="2">
        <v>332.10233134203798</v>
      </c>
      <c r="H515" s="2">
        <v>251.96009624787999</v>
      </c>
      <c r="I515" s="2">
        <v>135.97018240475899</v>
      </c>
      <c r="J515" s="2">
        <v>462.85895897683702</v>
      </c>
      <c r="K515" s="2">
        <v>149.01220476777701</v>
      </c>
      <c r="L515" s="2">
        <v>566.38187829383105</v>
      </c>
      <c r="M515" s="2">
        <v>215.09449805096</v>
      </c>
      <c r="N515" s="2">
        <v>46.3259189631057</v>
      </c>
      <c r="O515" s="2">
        <v>360.71697749003698</v>
      </c>
      <c r="P515" s="2">
        <v>361.588160225004</v>
      </c>
      <c r="Q515" s="2">
        <v>81.432828489445996</v>
      </c>
      <c r="R515" s="2">
        <v>135.32757908413799</v>
      </c>
      <c r="S515" s="2">
        <v>245.62955570260601</v>
      </c>
      <c r="T515" s="2">
        <v>203.54769214144301</v>
      </c>
      <c r="U515" s="2">
        <v>221.07240641727799</v>
      </c>
      <c r="X515" s="3">
        <v>44579</v>
      </c>
      <c r="Y515">
        <v>170.7836619</v>
      </c>
      <c r="Z515">
        <v>305.66159099999999</v>
      </c>
      <c r="AA515">
        <v>159.58456380000001</v>
      </c>
      <c r="AB515">
        <v>136.78977750000001</v>
      </c>
      <c r="AC515">
        <v>320.66951460000001</v>
      </c>
      <c r="AD515">
        <v>347.46220890000001</v>
      </c>
      <c r="AE515">
        <v>262.83759450000002</v>
      </c>
      <c r="AF515">
        <v>137.03057290000001</v>
      </c>
      <c r="AG515">
        <v>461.3933227</v>
      </c>
      <c r="AH515">
        <v>153.30474630000001</v>
      </c>
      <c r="AI515">
        <v>580.55293040000004</v>
      </c>
      <c r="AJ515">
        <v>215.52748919999999</v>
      </c>
      <c r="AK515">
        <v>46.493363819999999</v>
      </c>
      <c r="AL515">
        <v>367.96234170000002</v>
      </c>
      <c r="AM515">
        <v>367.4317916</v>
      </c>
      <c r="AN515">
        <v>81.558955839999996</v>
      </c>
      <c r="AO515">
        <v>136.66661139999999</v>
      </c>
      <c r="AP515">
        <v>246.95428720000001</v>
      </c>
      <c r="AQ515">
        <v>205.5948688</v>
      </c>
      <c r="AR515">
        <v>229.83420039999999</v>
      </c>
      <c r="AT515" s="1"/>
      <c r="AU515" s="1">
        <v>44572</v>
      </c>
      <c r="AV515" s="2">
        <v>175.08000200000001</v>
      </c>
      <c r="AW515" s="2">
        <v>314.98001099999999</v>
      </c>
      <c r="AX515" s="2">
        <v>165.36199999999999</v>
      </c>
      <c r="AY515" s="2">
        <v>139.73599200000001</v>
      </c>
      <c r="AZ515" s="2">
        <v>319.79998799999998</v>
      </c>
      <c r="BA515" s="2">
        <v>354.79998799999998</v>
      </c>
      <c r="BB515" s="2">
        <v>278.17001299999998</v>
      </c>
      <c r="BC515" s="2">
        <v>140.01750200000001</v>
      </c>
      <c r="BD515" s="2">
        <v>469</v>
      </c>
      <c r="BE515" s="2">
        <v>167.490005</v>
      </c>
      <c r="BF515" s="2">
        <v>622.04998799999998</v>
      </c>
      <c r="BG515" s="2">
        <v>214.38000500000001</v>
      </c>
      <c r="BH515" s="2">
        <v>49.209999000000003</v>
      </c>
      <c r="BI515" s="2">
        <v>386.67001299999998</v>
      </c>
      <c r="BJ515" s="2">
        <v>366.290009</v>
      </c>
      <c r="BK515" s="2">
        <v>81.669998000000007</v>
      </c>
      <c r="BL515" s="2">
        <v>136.970001</v>
      </c>
      <c r="BM515" s="2">
        <v>262.32000699999998</v>
      </c>
      <c r="BN515" s="2">
        <v>211.270004</v>
      </c>
      <c r="BO515" s="2">
        <v>219.949997</v>
      </c>
    </row>
    <row r="516" spans="1:67" x14ac:dyDescent="0.35">
      <c r="A516" s="1">
        <v>44580</v>
      </c>
      <c r="B516" s="2">
        <v>165.01772982031201</v>
      </c>
      <c r="C516" s="2">
        <v>301.54698332941501</v>
      </c>
      <c r="D516" s="2">
        <v>152.07063913545301</v>
      </c>
      <c r="E516" s="2">
        <v>133.52209459427101</v>
      </c>
      <c r="F516" s="2">
        <v>311.58357828850001</v>
      </c>
      <c r="G516" s="2">
        <v>331.96091725182202</v>
      </c>
      <c r="H516" s="2">
        <v>242.59120004555999</v>
      </c>
      <c r="I516" s="2">
        <v>133.79748492295701</v>
      </c>
      <c r="J516" s="2">
        <v>463.78563037800501</v>
      </c>
      <c r="K516" s="2">
        <v>148.62049451239901</v>
      </c>
      <c r="L516" s="2">
        <v>549.10683042179005</v>
      </c>
      <c r="M516" s="2">
        <v>214.614932504048</v>
      </c>
      <c r="N516" s="2">
        <v>45.964540102366001</v>
      </c>
      <c r="O516" s="2">
        <v>350.31907459520102</v>
      </c>
      <c r="P516" s="2">
        <v>363.955453719339</v>
      </c>
      <c r="Q516" s="2">
        <v>80.7753661812405</v>
      </c>
      <c r="R516" s="2">
        <v>132.99996680228099</v>
      </c>
      <c r="S516" s="2">
        <v>243.988905034353</v>
      </c>
      <c r="T516" s="2">
        <v>203.003772880615</v>
      </c>
      <c r="U516" s="2">
        <v>216.421872737976</v>
      </c>
      <c r="X516" s="3">
        <v>44580</v>
      </c>
      <c r="Y516">
        <v>167.33761749999999</v>
      </c>
      <c r="Z516">
        <v>303.4761555</v>
      </c>
      <c r="AA516">
        <v>156.8039484</v>
      </c>
      <c r="AB516">
        <v>135.13084119999999</v>
      </c>
      <c r="AC516">
        <v>315.15689140000001</v>
      </c>
      <c r="AD516">
        <v>341.03568369999999</v>
      </c>
      <c r="AE516">
        <v>253.0187067</v>
      </c>
      <c r="AF516">
        <v>135.65917099999999</v>
      </c>
      <c r="AG516">
        <v>462.30159300000003</v>
      </c>
      <c r="AH516">
        <v>149.17659649999999</v>
      </c>
      <c r="AI516">
        <v>566.75667869999995</v>
      </c>
      <c r="AJ516">
        <v>214.6864118</v>
      </c>
      <c r="AK516">
        <v>46.423510999999998</v>
      </c>
      <c r="AL516">
        <v>361.13282070000002</v>
      </c>
      <c r="AM516">
        <v>361.79373500000003</v>
      </c>
      <c r="AN516">
        <v>81.292865719999995</v>
      </c>
      <c r="AO516">
        <v>135.10226349999999</v>
      </c>
      <c r="AP516">
        <v>245.28248379999999</v>
      </c>
      <c r="AQ516">
        <v>203.90674910000001</v>
      </c>
      <c r="AR516">
        <v>223.20174700000001</v>
      </c>
      <c r="AT516" s="1"/>
      <c r="AU516" s="1">
        <v>44573</v>
      </c>
      <c r="AV516" s="2">
        <v>175.529999</v>
      </c>
      <c r="AW516" s="2">
        <v>318.26998900000001</v>
      </c>
      <c r="AX516" s="2">
        <v>165.20700099999999</v>
      </c>
      <c r="AY516" s="2">
        <v>141.43049600000001</v>
      </c>
      <c r="AZ516" s="2">
        <v>320.39001500000001</v>
      </c>
      <c r="BA516" s="2">
        <v>368.73998999999998</v>
      </c>
      <c r="BB516" s="2">
        <v>279.98998999999998</v>
      </c>
      <c r="BC516" s="2">
        <v>141.64799500000001</v>
      </c>
      <c r="BD516" s="2">
        <v>473.72000100000002</v>
      </c>
      <c r="BE516" s="2">
        <v>168.44000199999999</v>
      </c>
      <c r="BF516" s="2">
        <v>622</v>
      </c>
      <c r="BG516" s="2">
        <v>215.71000699999999</v>
      </c>
      <c r="BH516" s="2">
        <v>48.860000999999997</v>
      </c>
      <c r="BI516" s="2">
        <v>389.39999399999999</v>
      </c>
      <c r="BJ516" s="2">
        <v>367.30999800000001</v>
      </c>
      <c r="BK516" s="2">
        <v>81.199996999999996</v>
      </c>
      <c r="BL516" s="2">
        <v>137.28999300000001</v>
      </c>
      <c r="BM516" s="2">
        <v>255.91999799999999</v>
      </c>
      <c r="BN516" s="2">
        <v>211.220001</v>
      </c>
      <c r="BO516" s="2">
        <v>222.39999399999999</v>
      </c>
    </row>
    <row r="517" spans="1:67" x14ac:dyDescent="0.35">
      <c r="A517" s="1">
        <v>44581</v>
      </c>
      <c r="B517" s="2">
        <v>162.72783665845199</v>
      </c>
      <c r="C517" s="2">
        <v>297.85486748976501</v>
      </c>
      <c r="D517" s="2">
        <v>143.13906723743699</v>
      </c>
      <c r="E517" s="2">
        <v>130.88061294502401</v>
      </c>
      <c r="F517" s="2">
        <v>305.97960302476099</v>
      </c>
      <c r="G517" s="2">
        <v>314.38347565098098</v>
      </c>
      <c r="H517" s="2">
        <v>234.54859382721301</v>
      </c>
      <c r="I517" s="2">
        <v>130.590068527998</v>
      </c>
      <c r="J517" s="2">
        <v>463.61968757449603</v>
      </c>
      <c r="K517" s="2">
        <v>145.77887849940001</v>
      </c>
      <c r="L517" s="2">
        <v>536.19086771309696</v>
      </c>
      <c r="M517" s="2">
        <v>207.41424612708801</v>
      </c>
      <c r="N517" s="2">
        <v>45.026964873971401</v>
      </c>
      <c r="O517" s="2">
        <v>348.61033203943998</v>
      </c>
      <c r="P517" s="2">
        <v>356.291713816249</v>
      </c>
      <c r="Q517" s="2">
        <v>80.170587801722903</v>
      </c>
      <c r="R517" s="2">
        <v>132.30817919481601</v>
      </c>
      <c r="S517" s="2">
        <v>243.21396525810101</v>
      </c>
      <c r="T517" s="2">
        <v>201.00080902281701</v>
      </c>
      <c r="U517" s="2">
        <v>213.805288093016</v>
      </c>
      <c r="X517" s="3">
        <v>44581</v>
      </c>
      <c r="Y517">
        <v>164.99370730000001</v>
      </c>
      <c r="Z517">
        <v>301.60139409999999</v>
      </c>
      <c r="AA517">
        <v>152.8169403</v>
      </c>
      <c r="AB517">
        <v>133.39057690000001</v>
      </c>
      <c r="AC517">
        <v>311.38195330000002</v>
      </c>
      <c r="AD517">
        <v>332.07116029999997</v>
      </c>
      <c r="AE517">
        <v>244.40331929999999</v>
      </c>
      <c r="AF517">
        <v>133.62503659999999</v>
      </c>
      <c r="AG517">
        <v>463.04677359999999</v>
      </c>
      <c r="AH517">
        <v>147.83961300000001</v>
      </c>
      <c r="AI517">
        <v>550.51644120000003</v>
      </c>
      <c r="AJ517">
        <v>214.24072530000001</v>
      </c>
      <c r="AK517">
        <v>45.799411589999998</v>
      </c>
      <c r="AL517">
        <v>351.15512280000002</v>
      </c>
      <c r="AM517">
        <v>363.45073350000001</v>
      </c>
      <c r="AN517">
        <v>80.802606850000004</v>
      </c>
      <c r="AO517">
        <v>132.9674426</v>
      </c>
      <c r="AP517">
        <v>243.34999490000001</v>
      </c>
      <c r="AQ517">
        <v>202.39217170000001</v>
      </c>
      <c r="AR517">
        <v>217.63527429999999</v>
      </c>
      <c r="AT517" s="1"/>
      <c r="AU517" s="1">
        <v>44574</v>
      </c>
      <c r="AV517" s="2">
        <v>172.19000199999999</v>
      </c>
      <c r="AW517" s="2">
        <v>304.79998799999998</v>
      </c>
      <c r="AX517" s="2">
        <v>161.21400499999999</v>
      </c>
      <c r="AY517" s="2">
        <v>138.587006</v>
      </c>
      <c r="AZ517" s="2">
        <v>321.26001000000002</v>
      </c>
      <c r="BA517" s="2">
        <v>343.85333300000002</v>
      </c>
      <c r="BB517" s="2">
        <v>265.75</v>
      </c>
      <c r="BC517" s="2">
        <v>139.13099700000001</v>
      </c>
      <c r="BD517" s="2">
        <v>467.42999300000002</v>
      </c>
      <c r="BE517" s="2">
        <v>168.229996</v>
      </c>
      <c r="BF517" s="2">
        <v>597.19000200000005</v>
      </c>
      <c r="BG517" s="2">
        <v>215</v>
      </c>
      <c r="BH517" s="2">
        <v>48.759998000000003</v>
      </c>
      <c r="BI517" s="2">
        <v>386.98001099999999</v>
      </c>
      <c r="BJ517" s="2">
        <v>369.51998900000001</v>
      </c>
      <c r="BK517" s="2">
        <v>81.319999999999993</v>
      </c>
      <c r="BL517" s="2">
        <v>133.520004</v>
      </c>
      <c r="BM517" s="2">
        <v>249.66999799999999</v>
      </c>
      <c r="BN517" s="2">
        <v>210.470001</v>
      </c>
      <c r="BO517" s="2">
        <v>227</v>
      </c>
    </row>
    <row r="518" spans="1:67" x14ac:dyDescent="0.35">
      <c r="A518" s="1">
        <v>44582</v>
      </c>
      <c r="B518" s="2">
        <v>161.710884688086</v>
      </c>
      <c r="C518" s="2">
        <v>295.28885049505698</v>
      </c>
      <c r="D518" s="2">
        <v>144.910387208267</v>
      </c>
      <c r="E518" s="2">
        <v>130.754639077251</v>
      </c>
      <c r="F518" s="2">
        <v>304.259626139158</v>
      </c>
      <c r="G518" s="2">
        <v>309.12724875095603</v>
      </c>
      <c r="H518" s="2">
        <v>233.64569163063001</v>
      </c>
      <c r="I518" s="2">
        <v>130.388781344943</v>
      </c>
      <c r="J518" s="2">
        <v>461.61592153692499</v>
      </c>
      <c r="K518" s="2">
        <v>145.051872455221</v>
      </c>
      <c r="L518" s="2">
        <v>540.72965220141805</v>
      </c>
      <c r="M518" s="2">
        <v>202.73954790632601</v>
      </c>
      <c r="N518" s="2">
        <v>44.499208817073303</v>
      </c>
      <c r="O518" s="2">
        <v>364.560121258447</v>
      </c>
      <c r="P518" s="2">
        <v>350.26335581038597</v>
      </c>
      <c r="Q518" s="2">
        <v>78.835075014825506</v>
      </c>
      <c r="R518" s="2">
        <v>131.73292315912599</v>
      </c>
      <c r="S518" s="2">
        <v>241.549091873827</v>
      </c>
      <c r="T518" s="2">
        <v>204.19223797017099</v>
      </c>
      <c r="U518" s="2">
        <v>214.43122290315401</v>
      </c>
      <c r="X518" s="3">
        <v>44582</v>
      </c>
      <c r="Y518">
        <v>162.9996405</v>
      </c>
      <c r="Z518">
        <v>297.3593482</v>
      </c>
      <c r="AA518">
        <v>146.21585759999999</v>
      </c>
      <c r="AB518">
        <v>130.8409298</v>
      </c>
      <c r="AC518">
        <v>305.62748970000001</v>
      </c>
      <c r="AD518">
        <v>329.60812199999998</v>
      </c>
      <c r="AE518">
        <v>235.70614040000001</v>
      </c>
      <c r="AF518">
        <v>130.78237590000001</v>
      </c>
      <c r="AG518">
        <v>461.48434500000002</v>
      </c>
      <c r="AH518">
        <v>145.34104579999999</v>
      </c>
      <c r="AI518">
        <v>536.02558929999998</v>
      </c>
      <c r="AJ518">
        <v>207.47460280000001</v>
      </c>
      <c r="AK518">
        <v>44.965762910000002</v>
      </c>
      <c r="AL518">
        <v>349.17606069999999</v>
      </c>
      <c r="AM518">
        <v>357.43471039999997</v>
      </c>
      <c r="AN518">
        <v>80.079591699999995</v>
      </c>
      <c r="AO518">
        <v>131.8876435</v>
      </c>
      <c r="AP518">
        <v>242.9861176</v>
      </c>
      <c r="AQ518">
        <v>201.8722496</v>
      </c>
      <c r="AR518">
        <v>214.6289726</v>
      </c>
      <c r="AT518" s="1"/>
      <c r="AU518" s="1">
        <v>44575</v>
      </c>
      <c r="AV518" s="2">
        <v>173.070007</v>
      </c>
      <c r="AW518" s="2">
        <v>310.20001200000002</v>
      </c>
      <c r="AX518" s="2">
        <v>162.13800000000001</v>
      </c>
      <c r="AY518" s="2">
        <v>139.48049900000001</v>
      </c>
      <c r="AZ518" s="2">
        <v>324.13000499999998</v>
      </c>
      <c r="BA518" s="2">
        <v>349.86999500000002</v>
      </c>
      <c r="BB518" s="2">
        <v>269.42001299999998</v>
      </c>
      <c r="BC518" s="2">
        <v>139.78649899999999</v>
      </c>
      <c r="BD518" s="2">
        <v>468.69000199999999</v>
      </c>
      <c r="BE518" s="2">
        <v>157.88999899999999</v>
      </c>
      <c r="BF518" s="2">
        <v>596.36999500000002</v>
      </c>
      <c r="BG518" s="2">
        <v>214.66999799999999</v>
      </c>
      <c r="BH518" s="2">
        <v>47.91</v>
      </c>
      <c r="BI518" s="2">
        <v>372</v>
      </c>
      <c r="BJ518" s="2">
        <v>372.14001500000001</v>
      </c>
      <c r="BK518" s="2">
        <v>81.379997000000003</v>
      </c>
      <c r="BL518" s="2">
        <v>135.86999499999999</v>
      </c>
      <c r="BM518" s="2">
        <v>244.11999499999999</v>
      </c>
      <c r="BN518" s="2">
        <v>206.53999300000001</v>
      </c>
      <c r="BO518" s="2">
        <v>228.94000199999999</v>
      </c>
    </row>
    <row r="519" spans="1:67" x14ac:dyDescent="0.35">
      <c r="A519" s="1">
        <v>44585</v>
      </c>
      <c r="B519" s="2">
        <v>160.28424694942399</v>
      </c>
      <c r="C519" s="2">
        <v>290.740299061516</v>
      </c>
      <c r="D519" s="2">
        <v>140.54555970421799</v>
      </c>
      <c r="E519" s="2">
        <v>127.764080435643</v>
      </c>
      <c r="F519" s="2">
        <v>307.59332680291902</v>
      </c>
      <c r="G519" s="2">
        <v>305.31766490001002</v>
      </c>
      <c r="H519" s="2">
        <v>225.08530287762699</v>
      </c>
      <c r="I519" s="2">
        <v>127.484796639685</v>
      </c>
      <c r="J519" s="2">
        <v>460.03453757090699</v>
      </c>
      <c r="K519" s="2">
        <v>146.533967397396</v>
      </c>
      <c r="L519" s="2">
        <v>538.45170289837802</v>
      </c>
      <c r="M519" s="2">
        <v>202.592200781515</v>
      </c>
      <c r="N519" s="2">
        <v>45.354913581237902</v>
      </c>
      <c r="O519" s="2">
        <v>360.18118881307299</v>
      </c>
      <c r="P519" s="2">
        <v>340.08749258385802</v>
      </c>
      <c r="Q519" s="2">
        <v>79.490608314093606</v>
      </c>
      <c r="R519" s="2">
        <v>133.218636635862</v>
      </c>
      <c r="S519" s="2">
        <v>239.11826826036099</v>
      </c>
      <c r="T519" s="2">
        <v>201.45877948073399</v>
      </c>
      <c r="U519" s="2">
        <v>214.945616956653</v>
      </c>
      <c r="X519" s="3">
        <v>44585</v>
      </c>
      <c r="Y519">
        <v>161.85722809999999</v>
      </c>
      <c r="Z519">
        <v>296.5460716</v>
      </c>
      <c r="AA519">
        <v>144.29889840000001</v>
      </c>
      <c r="AB519">
        <v>130.838998</v>
      </c>
      <c r="AC519">
        <v>303.96478789999998</v>
      </c>
      <c r="AD519">
        <v>312.31283089999999</v>
      </c>
      <c r="AE519">
        <v>233.77566909999999</v>
      </c>
      <c r="AF519">
        <v>130.45436369999999</v>
      </c>
      <c r="AG519">
        <v>462.18566679999998</v>
      </c>
      <c r="AH519">
        <v>144.89251780000001</v>
      </c>
      <c r="AI519">
        <v>540.15272100000004</v>
      </c>
      <c r="AJ519">
        <v>202.0829621</v>
      </c>
      <c r="AK519">
        <v>44.591440900000002</v>
      </c>
      <c r="AL519">
        <v>359.3989661</v>
      </c>
      <c r="AM519">
        <v>350.50568099999998</v>
      </c>
      <c r="AN519">
        <v>79.033336230000003</v>
      </c>
      <c r="AO519">
        <v>132.1931586</v>
      </c>
      <c r="AP519">
        <v>240.70478270000001</v>
      </c>
      <c r="AQ519">
        <v>203.8332973</v>
      </c>
      <c r="AR519">
        <v>214.45321229999999</v>
      </c>
      <c r="AT519" s="1"/>
      <c r="AU519" s="1">
        <v>44579</v>
      </c>
      <c r="AV519" s="2">
        <v>169.800003</v>
      </c>
      <c r="AW519" s="2">
        <v>302.64999399999999</v>
      </c>
      <c r="AX519" s="2">
        <v>158.917496</v>
      </c>
      <c r="AY519" s="2">
        <v>135.99800099999999</v>
      </c>
      <c r="AZ519" s="2">
        <v>320.290009</v>
      </c>
      <c r="BA519" s="2">
        <v>343.50332600000002</v>
      </c>
      <c r="BB519" s="2">
        <v>259.02999899999998</v>
      </c>
      <c r="BC519" s="2">
        <v>136.29049699999999</v>
      </c>
      <c r="BD519" s="2">
        <v>460.98998999999998</v>
      </c>
      <c r="BE519" s="2">
        <v>151.270004</v>
      </c>
      <c r="BF519" s="2">
        <v>577.78997800000002</v>
      </c>
      <c r="BG519" s="2">
        <v>215.71000699999999</v>
      </c>
      <c r="BH519" s="2">
        <v>46.259998000000003</v>
      </c>
      <c r="BI519" s="2">
        <v>366.72000100000002</v>
      </c>
      <c r="BJ519" s="2">
        <v>366.29998799999998</v>
      </c>
      <c r="BK519" s="2">
        <v>81.540001000000004</v>
      </c>
      <c r="BL519" s="2">
        <v>136.779999</v>
      </c>
      <c r="BM519" s="2">
        <v>247.070007</v>
      </c>
      <c r="BN519" s="2">
        <v>205.58999600000001</v>
      </c>
      <c r="BO519" s="2">
        <v>229.86999499999999</v>
      </c>
    </row>
    <row r="520" spans="1:67" x14ac:dyDescent="0.35">
      <c r="A520" s="1">
        <v>44586</v>
      </c>
      <c r="B520" s="2">
        <v>159.68880165612299</v>
      </c>
      <c r="C520" s="2">
        <v>295.10780570840097</v>
      </c>
      <c r="D520" s="2">
        <v>139.03527487246501</v>
      </c>
      <c r="E520" s="2">
        <v>129.100848103435</v>
      </c>
      <c r="F520" s="2">
        <v>309.217748048776</v>
      </c>
      <c r="G520" s="2">
        <v>312.29968394561598</v>
      </c>
      <c r="H520" s="2">
        <v>227.68357003114801</v>
      </c>
      <c r="I520" s="2">
        <v>129.17290612442301</v>
      </c>
      <c r="J520" s="2">
        <v>457.60936840229601</v>
      </c>
      <c r="K520" s="2">
        <v>148.32474263503801</v>
      </c>
      <c r="L520" s="2">
        <v>555.48084183124195</v>
      </c>
      <c r="M520" s="2">
        <v>205.99900071331601</v>
      </c>
      <c r="N520" s="2">
        <v>45.825799377620797</v>
      </c>
      <c r="O520" s="2">
        <v>357.53650678635501</v>
      </c>
      <c r="P520" s="2">
        <v>344.267491702884</v>
      </c>
      <c r="Q520" s="2">
        <v>79.196045256384394</v>
      </c>
      <c r="R520" s="2">
        <v>134.347343805251</v>
      </c>
      <c r="S520" s="2">
        <v>238.786349654601</v>
      </c>
      <c r="T520" s="2">
        <v>198.996547889201</v>
      </c>
      <c r="U520" s="2">
        <v>214.80162433553701</v>
      </c>
      <c r="X520" s="3">
        <v>44586</v>
      </c>
      <c r="Y520">
        <v>160.2965141</v>
      </c>
      <c r="Z520">
        <v>291.80300999999997</v>
      </c>
      <c r="AA520">
        <v>141.1064552</v>
      </c>
      <c r="AB520">
        <v>127.9815909</v>
      </c>
      <c r="AC520">
        <v>306.62945739999998</v>
      </c>
      <c r="AD520">
        <v>307.76609209999998</v>
      </c>
      <c r="AE520">
        <v>227.11710780000001</v>
      </c>
      <c r="AF520">
        <v>127.563976</v>
      </c>
      <c r="AG520">
        <v>457.41576470000001</v>
      </c>
      <c r="AH520">
        <v>146.44137240000001</v>
      </c>
      <c r="AI520">
        <v>536.22370809999995</v>
      </c>
      <c r="AJ520">
        <v>201.99562549999999</v>
      </c>
      <c r="AK520">
        <v>45.309311780000002</v>
      </c>
      <c r="AL520">
        <v>360.14510109999998</v>
      </c>
      <c r="AM520">
        <v>342.09239000000002</v>
      </c>
      <c r="AN520">
        <v>79.357082320000004</v>
      </c>
      <c r="AO520">
        <v>132.96925880000001</v>
      </c>
      <c r="AP520">
        <v>239.49335719999999</v>
      </c>
      <c r="AQ520">
        <v>202.12556789999999</v>
      </c>
      <c r="AR520">
        <v>214.3230801</v>
      </c>
      <c r="AT520" s="1"/>
      <c r="AU520" s="1">
        <v>44580</v>
      </c>
      <c r="AV520" s="2">
        <v>166.229996</v>
      </c>
      <c r="AW520" s="2">
        <v>303.32998700000002</v>
      </c>
      <c r="AX520" s="2">
        <v>156.29899599999999</v>
      </c>
      <c r="AY520" s="2">
        <v>135.116501</v>
      </c>
      <c r="AZ520" s="2">
        <v>314.75</v>
      </c>
      <c r="BA520" s="2">
        <v>331.883331</v>
      </c>
      <c r="BB520" s="2">
        <v>250.66999799999999</v>
      </c>
      <c r="BC520" s="2">
        <v>135.651993</v>
      </c>
      <c r="BD520" s="2">
        <v>462.51998900000001</v>
      </c>
      <c r="BE520" s="2">
        <v>148.929993</v>
      </c>
      <c r="BF520" s="2">
        <v>563.96997099999999</v>
      </c>
      <c r="BG520" s="2">
        <v>214.679993</v>
      </c>
      <c r="BH520" s="2">
        <v>46.439999</v>
      </c>
      <c r="BI520" s="2">
        <v>359.69000199999999</v>
      </c>
      <c r="BJ520" s="2">
        <v>360.73001099999999</v>
      </c>
      <c r="BK520" s="2">
        <v>81.290001000000004</v>
      </c>
      <c r="BL520" s="2">
        <v>135.21000699999999</v>
      </c>
      <c r="BM520" s="2">
        <v>245.050003</v>
      </c>
      <c r="BN520" s="2">
        <v>203.759995</v>
      </c>
      <c r="BO520" s="2">
        <v>221.66000399999999</v>
      </c>
    </row>
    <row r="521" spans="1:67" x14ac:dyDescent="0.35">
      <c r="A521" s="1">
        <v>44587</v>
      </c>
      <c r="B521" s="2">
        <v>159.522099013211</v>
      </c>
      <c r="C521" s="2">
        <v>300.56532652419702</v>
      </c>
      <c r="D521" s="2">
        <v>139.81892362980301</v>
      </c>
      <c r="E521" s="2">
        <v>129.47477423990901</v>
      </c>
      <c r="F521" s="2">
        <v>308.04099487596397</v>
      </c>
      <c r="G521" s="2">
        <v>276.98667196191798</v>
      </c>
      <c r="H521" s="2">
        <v>220.75310884314601</v>
      </c>
      <c r="I521" s="2">
        <v>129.605789289065</v>
      </c>
      <c r="J521" s="2">
        <v>463.88387933655702</v>
      </c>
      <c r="K521" s="2">
        <v>145.67960919163301</v>
      </c>
      <c r="L521" s="2">
        <v>547.26443352275203</v>
      </c>
      <c r="M521" s="2">
        <v>206.675898043633</v>
      </c>
      <c r="N521" s="2">
        <v>45.5842329068225</v>
      </c>
      <c r="O521" s="2">
        <v>356.57764650885798</v>
      </c>
      <c r="P521" s="2">
        <v>350.19789558888402</v>
      </c>
      <c r="Q521" s="2">
        <v>80.539007032991506</v>
      </c>
      <c r="R521" s="2">
        <v>136.14478034583101</v>
      </c>
      <c r="S521" s="2">
        <v>236.97065067445001</v>
      </c>
      <c r="T521" s="2">
        <v>194.6752495003</v>
      </c>
      <c r="U521" s="2">
        <v>212.60362592576499</v>
      </c>
      <c r="X521" s="3">
        <v>44587</v>
      </c>
      <c r="Y521">
        <v>159.69869080000001</v>
      </c>
      <c r="Z521">
        <v>294.0430369</v>
      </c>
      <c r="AA521">
        <v>139.0037221</v>
      </c>
      <c r="AB521">
        <v>129.0123725</v>
      </c>
      <c r="AC521">
        <v>308.97181810000001</v>
      </c>
      <c r="AD521">
        <v>309.64350780000001</v>
      </c>
      <c r="AE521">
        <v>227.06698030000001</v>
      </c>
      <c r="AF521">
        <v>129.22114930000001</v>
      </c>
      <c r="AG521">
        <v>458.19816859999997</v>
      </c>
      <c r="AH521">
        <v>147.85208320000001</v>
      </c>
      <c r="AI521">
        <v>553.69600000000003</v>
      </c>
      <c r="AJ521">
        <v>204.89890990000001</v>
      </c>
      <c r="AK521">
        <v>45.835273399999998</v>
      </c>
      <c r="AL521">
        <v>357.6040941</v>
      </c>
      <c r="AM521">
        <v>343.53344499999997</v>
      </c>
      <c r="AN521">
        <v>79.170771880000004</v>
      </c>
      <c r="AO521">
        <v>134.03125739999999</v>
      </c>
      <c r="AP521">
        <v>238.02912280000001</v>
      </c>
      <c r="AQ521">
        <v>199.24558540000001</v>
      </c>
      <c r="AR521">
        <v>214.30307450000001</v>
      </c>
      <c r="AT521" s="1"/>
      <c r="AU521" s="1">
        <v>44581</v>
      </c>
      <c r="AV521" s="2">
        <v>164.509995</v>
      </c>
      <c r="AW521" s="2">
        <v>301.60000600000001</v>
      </c>
      <c r="AX521" s="2">
        <v>151.667496</v>
      </c>
      <c r="AY521" s="2">
        <v>133.30749499999999</v>
      </c>
      <c r="AZ521" s="2">
        <v>311.01001000000002</v>
      </c>
      <c r="BA521" s="2">
        <v>332.08999599999999</v>
      </c>
      <c r="BB521" s="2">
        <v>241.5</v>
      </c>
      <c r="BC521" s="2">
        <v>133.50649999999999</v>
      </c>
      <c r="BD521" s="2">
        <v>463</v>
      </c>
      <c r="BE521" s="2">
        <v>147.66000399999999</v>
      </c>
      <c r="BF521" s="2">
        <v>547.71997099999999</v>
      </c>
      <c r="BG521" s="2">
        <v>214.35000600000001</v>
      </c>
      <c r="BH521" s="2">
        <v>45.75</v>
      </c>
      <c r="BI521" s="2">
        <v>349.57998700000002</v>
      </c>
      <c r="BJ521" s="2">
        <v>364</v>
      </c>
      <c r="BK521" s="2">
        <v>80.75</v>
      </c>
      <c r="BL521" s="2">
        <v>133.029999</v>
      </c>
      <c r="BM521" s="2">
        <v>243.13000500000001</v>
      </c>
      <c r="BN521" s="2">
        <v>202.28999300000001</v>
      </c>
      <c r="BO521" s="2">
        <v>216.63000500000001</v>
      </c>
    </row>
    <row r="522" spans="1:67" x14ac:dyDescent="0.35">
      <c r="A522" s="1">
        <v>44588</v>
      </c>
      <c r="B522" s="2">
        <v>169.870481962561</v>
      </c>
      <c r="C522" s="2">
        <v>307.64156365215399</v>
      </c>
      <c r="D522" s="2">
        <v>144.06742116733801</v>
      </c>
      <c r="E522" s="2">
        <v>133.478745242629</v>
      </c>
      <c r="F522" s="2">
        <v>312.08818857590398</v>
      </c>
      <c r="G522" s="2">
        <v>281.73663630267998</v>
      </c>
      <c r="H522" s="2">
        <v>228.76121652615899</v>
      </c>
      <c r="I522" s="2">
        <v>133.38503445311301</v>
      </c>
      <c r="J522" s="2">
        <v>466.955057545062</v>
      </c>
      <c r="K522" s="2">
        <v>146.34844870417501</v>
      </c>
      <c r="L522" s="2">
        <v>559.11043791321401</v>
      </c>
      <c r="M522" s="2">
        <v>225.045377774846</v>
      </c>
      <c r="N522" s="2">
        <v>45.641586638068901</v>
      </c>
      <c r="O522" s="2">
        <v>367.13806724988501</v>
      </c>
      <c r="P522" s="2">
        <v>379.54412215760601</v>
      </c>
      <c r="Q522" s="2">
        <v>80.972058074969496</v>
      </c>
      <c r="R522" s="2">
        <v>137.900670783675</v>
      </c>
      <c r="S522" s="2">
        <v>245.03381695072</v>
      </c>
      <c r="T522" s="2">
        <v>197.79193218001899</v>
      </c>
      <c r="U522" s="2">
        <v>201.11286809298201</v>
      </c>
      <c r="X522" s="3">
        <v>44588</v>
      </c>
      <c r="Y522">
        <v>159.34802049999999</v>
      </c>
      <c r="Z522">
        <v>299.64405169999998</v>
      </c>
      <c r="AA522">
        <v>139.53530090000001</v>
      </c>
      <c r="AB522">
        <v>128.92694209999999</v>
      </c>
      <c r="AC522">
        <v>307.90976590000002</v>
      </c>
      <c r="AD522">
        <v>309.97814399999999</v>
      </c>
      <c r="AE522">
        <v>221.7362254</v>
      </c>
      <c r="AF522">
        <v>129.07789500000001</v>
      </c>
      <c r="AG522">
        <v>460.89199609999997</v>
      </c>
      <c r="AH522">
        <v>145.57336979999999</v>
      </c>
      <c r="AI522">
        <v>545.10801730000003</v>
      </c>
      <c r="AJ522">
        <v>206.2120745</v>
      </c>
      <c r="AK522">
        <v>45.517574549999999</v>
      </c>
      <c r="AL522">
        <v>356.61036819999998</v>
      </c>
      <c r="AM522">
        <v>349.41658430000001</v>
      </c>
      <c r="AN522">
        <v>80.287457459999999</v>
      </c>
      <c r="AO522">
        <v>135.70039560000001</v>
      </c>
      <c r="AP522">
        <v>236.78761209999999</v>
      </c>
      <c r="AQ522">
        <v>195.18390460000001</v>
      </c>
      <c r="AR522">
        <v>212.61799379999999</v>
      </c>
      <c r="AT522" s="1"/>
      <c r="AU522" s="1">
        <v>44582</v>
      </c>
      <c r="AV522" s="2">
        <v>162.41000399999999</v>
      </c>
      <c r="AW522" s="2">
        <v>296.02999899999998</v>
      </c>
      <c r="AX522" s="2">
        <v>142.64300499999999</v>
      </c>
      <c r="AY522" s="2">
        <v>130.35150100000001</v>
      </c>
      <c r="AZ522" s="2">
        <v>305.22000100000002</v>
      </c>
      <c r="BA522" s="2">
        <v>314.633331</v>
      </c>
      <c r="BB522" s="2">
        <v>233.740005</v>
      </c>
      <c r="BC522" s="2">
        <v>130.091995</v>
      </c>
      <c r="BD522" s="2">
        <v>461.17001299999998</v>
      </c>
      <c r="BE522" s="2">
        <v>145.08000200000001</v>
      </c>
      <c r="BF522" s="2">
        <v>533.22997999999995</v>
      </c>
      <c r="BG522" s="2">
        <v>205.929993</v>
      </c>
      <c r="BH522" s="2">
        <v>44.919998</v>
      </c>
      <c r="BI522" s="2">
        <v>349.10000600000001</v>
      </c>
      <c r="BJ522" s="2">
        <v>355.07998700000002</v>
      </c>
      <c r="BK522" s="2">
        <v>79.980002999999996</v>
      </c>
      <c r="BL522" s="2">
        <v>131.979996</v>
      </c>
      <c r="BM522" s="2">
        <v>243.05999800000001</v>
      </c>
      <c r="BN522" s="2">
        <v>201.949997</v>
      </c>
      <c r="BO522" s="2">
        <v>214.08999600000001</v>
      </c>
    </row>
    <row r="523" spans="1:67" x14ac:dyDescent="0.35">
      <c r="A523" s="1">
        <v>44589</v>
      </c>
      <c r="B523" s="2">
        <v>175.419482216272</v>
      </c>
      <c r="C523" s="2">
        <v>310.91713015325701</v>
      </c>
      <c r="D523" s="2">
        <v>149.620616631926</v>
      </c>
      <c r="E523" s="2">
        <v>135.18419974144999</v>
      </c>
      <c r="F523" s="2">
        <v>312.78529579129599</v>
      </c>
      <c r="G523" s="2">
        <v>311.66269438259502</v>
      </c>
      <c r="H523" s="2">
        <v>243.91211403909799</v>
      </c>
      <c r="I523" s="2">
        <v>135.640589268752</v>
      </c>
      <c r="J523" s="2">
        <v>473.18389475994297</v>
      </c>
      <c r="K523" s="2">
        <v>148.409388440409</v>
      </c>
      <c r="L523" s="2">
        <v>584.866652793497</v>
      </c>
      <c r="M523" s="2">
        <v>226.71546519873399</v>
      </c>
      <c r="N523" s="2">
        <v>46.054757886489398</v>
      </c>
      <c r="O523" s="2">
        <v>367.371609920151</v>
      </c>
      <c r="P523" s="2">
        <v>386.54290821143002</v>
      </c>
      <c r="Q523" s="2">
        <v>81.513300405506897</v>
      </c>
      <c r="R523" s="2">
        <v>136.83525359221801</v>
      </c>
      <c r="S523" s="2">
        <v>246.11865157003899</v>
      </c>
      <c r="T523" s="2">
        <v>202.83980469578799</v>
      </c>
      <c r="U523" s="2">
        <v>201.493591742191</v>
      </c>
      <c r="X523" s="3">
        <v>44589</v>
      </c>
      <c r="Y523">
        <v>163.70847280000001</v>
      </c>
      <c r="Z523">
        <v>305.43019829999997</v>
      </c>
      <c r="AA523">
        <v>143.2754501</v>
      </c>
      <c r="AB523">
        <v>132.5762134</v>
      </c>
      <c r="AC523">
        <v>312.00910219999997</v>
      </c>
      <c r="AD523">
        <v>279.79506190000001</v>
      </c>
      <c r="AE523">
        <v>225.688772</v>
      </c>
      <c r="AF523">
        <v>132.91112390000001</v>
      </c>
      <c r="AG523">
        <v>465.06825229999998</v>
      </c>
      <c r="AH523">
        <v>146.5540306</v>
      </c>
      <c r="AI523">
        <v>557.86447310000005</v>
      </c>
      <c r="AJ523">
        <v>217.13946910000001</v>
      </c>
      <c r="AK523">
        <v>45.820805540000002</v>
      </c>
      <c r="AL523">
        <v>364.87309499999998</v>
      </c>
      <c r="AM523">
        <v>358.65377580000001</v>
      </c>
      <c r="AN523">
        <v>80.90085646</v>
      </c>
      <c r="AO523">
        <v>137.6281329</v>
      </c>
      <c r="AP523">
        <v>241.8178217</v>
      </c>
      <c r="AQ523">
        <v>197.8404237</v>
      </c>
      <c r="AR523">
        <v>203.42393939999999</v>
      </c>
      <c r="AT523" s="1"/>
      <c r="AU523" s="1">
        <v>44585</v>
      </c>
      <c r="AV523" s="2">
        <v>161.61999499999999</v>
      </c>
      <c r="AW523" s="2">
        <v>296.36999500000002</v>
      </c>
      <c r="AX523" s="2">
        <v>144.544006</v>
      </c>
      <c r="AY523" s="2">
        <v>130.804001</v>
      </c>
      <c r="AZ523" s="2">
        <v>303.73001099999999</v>
      </c>
      <c r="BA523" s="2">
        <v>310</v>
      </c>
      <c r="BB523" s="2">
        <v>233.720001</v>
      </c>
      <c r="BC523" s="2">
        <v>130.371994</v>
      </c>
      <c r="BD523" s="2">
        <v>462.26998900000001</v>
      </c>
      <c r="BE523" s="2">
        <v>144.949997</v>
      </c>
      <c r="BF523" s="2">
        <v>541.580017</v>
      </c>
      <c r="BG523" s="2">
        <v>201.85000600000001</v>
      </c>
      <c r="BH523" s="2">
        <v>44.549999</v>
      </c>
      <c r="BI523" s="2">
        <v>363.80999800000001</v>
      </c>
      <c r="BJ523" s="2">
        <v>349.42001299999998</v>
      </c>
      <c r="BK523" s="2">
        <v>78.830001999999993</v>
      </c>
      <c r="BL523" s="2">
        <v>132.16000399999999</v>
      </c>
      <c r="BM523" s="2">
        <v>240.41999799999999</v>
      </c>
      <c r="BN523" s="2">
        <v>204.13000500000001</v>
      </c>
      <c r="BO523" s="2">
        <v>214.33000200000001</v>
      </c>
    </row>
    <row r="524" spans="1:67" x14ac:dyDescent="0.35">
      <c r="A524" s="1">
        <v>44592</v>
      </c>
      <c r="B524" s="2">
        <v>175.130813345489</v>
      </c>
      <c r="C524" s="2">
        <v>309.92683258399597</v>
      </c>
      <c r="D524" s="2">
        <v>151.16821787606901</v>
      </c>
      <c r="E524" s="2">
        <v>138.17552285327201</v>
      </c>
      <c r="F524" s="2">
        <v>314.02473648271302</v>
      </c>
      <c r="G524" s="2">
        <v>311.07994451742798</v>
      </c>
      <c r="H524" s="2">
        <v>249.33563913070199</v>
      </c>
      <c r="I524" s="2">
        <v>138.344453694777</v>
      </c>
      <c r="J524" s="2">
        <v>470.76188823747901</v>
      </c>
      <c r="K524" s="2">
        <v>151.52308801756499</v>
      </c>
      <c r="L524" s="2">
        <v>597.15403332575897</v>
      </c>
      <c r="M524" s="2">
        <v>230.65680394225899</v>
      </c>
      <c r="N524" s="2">
        <v>46.927379877127599</v>
      </c>
      <c r="O524" s="2">
        <v>369.568973374275</v>
      </c>
      <c r="P524" s="2">
        <v>391.822445053683</v>
      </c>
      <c r="Q524" s="2">
        <v>81.806813212103293</v>
      </c>
      <c r="R524" s="2">
        <v>137.384201079071</v>
      </c>
      <c r="S524" s="2">
        <v>247.92181751884701</v>
      </c>
      <c r="T524" s="2">
        <v>229.97179323619599</v>
      </c>
      <c r="U524" s="2">
        <v>205.28541405459501</v>
      </c>
      <c r="X524" s="3">
        <v>44592</v>
      </c>
      <c r="Y524">
        <v>173.77260430000001</v>
      </c>
      <c r="Z524">
        <v>310.7791484</v>
      </c>
      <c r="AA524">
        <v>148.78317809999999</v>
      </c>
      <c r="AB524">
        <v>135.12621970000001</v>
      </c>
      <c r="AC524">
        <v>313.19451789999999</v>
      </c>
      <c r="AD524">
        <v>285.92973899999998</v>
      </c>
      <c r="AE524">
        <v>236.18936840000001</v>
      </c>
      <c r="AF524">
        <v>135.68001330000001</v>
      </c>
      <c r="AG524">
        <v>471.14855440000002</v>
      </c>
      <c r="AH524">
        <v>148.50001259999999</v>
      </c>
      <c r="AI524">
        <v>581.50572250000005</v>
      </c>
      <c r="AJ524">
        <v>226.2054799</v>
      </c>
      <c r="AK524">
        <v>46.113027799999998</v>
      </c>
      <c r="AL524">
        <v>367.16626409999998</v>
      </c>
      <c r="AM524">
        <v>385.8132367</v>
      </c>
      <c r="AN524">
        <v>81.386923719999999</v>
      </c>
      <c r="AO524">
        <v>136.79813780000001</v>
      </c>
      <c r="AP524">
        <v>245.38964519999999</v>
      </c>
      <c r="AQ524">
        <v>201.74026900000001</v>
      </c>
      <c r="AR524">
        <v>201.6478209</v>
      </c>
      <c r="AT524" s="1"/>
      <c r="AU524" s="1">
        <v>44586</v>
      </c>
      <c r="AV524" s="2">
        <v>159.779999</v>
      </c>
      <c r="AW524" s="2">
        <v>288.48998999999998</v>
      </c>
      <c r="AX524" s="2">
        <v>139.98599200000001</v>
      </c>
      <c r="AY524" s="2">
        <v>126.93499799999999</v>
      </c>
      <c r="AZ524" s="2">
        <v>307.19000199999999</v>
      </c>
      <c r="BA524" s="2">
        <v>306.133331</v>
      </c>
      <c r="BB524" s="2">
        <v>223.240005</v>
      </c>
      <c r="BC524" s="2">
        <v>126.735497</v>
      </c>
      <c r="BD524" s="2">
        <v>456.83999599999999</v>
      </c>
      <c r="BE524" s="2">
        <v>146.529999</v>
      </c>
      <c r="BF524" s="2">
        <v>534.14001499999995</v>
      </c>
      <c r="BG524" s="2">
        <v>202</v>
      </c>
      <c r="BH524" s="2">
        <v>45.43</v>
      </c>
      <c r="BI524" s="2">
        <v>358.98001099999999</v>
      </c>
      <c r="BJ524" s="2">
        <v>338.76001000000002</v>
      </c>
      <c r="BK524" s="2">
        <v>79.459998999999996</v>
      </c>
      <c r="BL524" s="2">
        <v>133.08999600000001</v>
      </c>
      <c r="BM524" s="2">
        <v>239.46000699999999</v>
      </c>
      <c r="BN524" s="2">
        <v>201.94000199999999</v>
      </c>
      <c r="BO524" s="2">
        <v>214.30999800000001</v>
      </c>
    </row>
    <row r="525" spans="1:67" x14ac:dyDescent="0.35">
      <c r="A525" s="1">
        <v>44593</v>
      </c>
      <c r="B525" s="2">
        <v>175.63498514182299</v>
      </c>
      <c r="C525" s="2">
        <v>312.28692917695798</v>
      </c>
      <c r="D525" s="2">
        <v>150.56951364884799</v>
      </c>
      <c r="E525" s="2">
        <v>146.98216177054101</v>
      </c>
      <c r="F525" s="2">
        <v>319.23773507157398</v>
      </c>
      <c r="G525" s="2">
        <v>302.08963208447699</v>
      </c>
      <c r="H525" s="2">
        <v>252.29231675052901</v>
      </c>
      <c r="I525" s="2">
        <v>147.139509376223</v>
      </c>
      <c r="J525" s="2">
        <v>478.22491905097797</v>
      </c>
      <c r="K525" s="2">
        <v>150.00532430467999</v>
      </c>
      <c r="L525" s="2">
        <v>600.50631354626296</v>
      </c>
      <c r="M525" s="2">
        <v>234.47601996013699</v>
      </c>
      <c r="N525" s="2">
        <v>46.987359388730603</v>
      </c>
      <c r="O525" s="2">
        <v>373.08017493064</v>
      </c>
      <c r="P525" s="2">
        <v>396.66262511129497</v>
      </c>
      <c r="Q525" s="2">
        <v>82.103624907633304</v>
      </c>
      <c r="R525" s="2">
        <v>138.533406945965</v>
      </c>
      <c r="S525" s="2">
        <v>251.08035769446801</v>
      </c>
      <c r="T525" s="2">
        <v>233.55289014375501</v>
      </c>
      <c r="U525" s="2">
        <v>205.608355281489</v>
      </c>
      <c r="X525" s="3">
        <v>44593</v>
      </c>
      <c r="Y525">
        <v>174.6380892</v>
      </c>
      <c r="Z525">
        <v>308.72543610000002</v>
      </c>
      <c r="AA525">
        <v>151.00784229999999</v>
      </c>
      <c r="AB525">
        <v>137.4177493</v>
      </c>
      <c r="AC525">
        <v>314.05201879999998</v>
      </c>
      <c r="AD525">
        <v>310.78214079999998</v>
      </c>
      <c r="AE525">
        <v>246.278087</v>
      </c>
      <c r="AF525">
        <v>137.85433470000001</v>
      </c>
      <c r="AG525">
        <v>469.1374108</v>
      </c>
      <c r="AH525">
        <v>150.9927725</v>
      </c>
      <c r="AI525">
        <v>591.58935499999995</v>
      </c>
      <c r="AJ525">
        <v>230.69598529999999</v>
      </c>
      <c r="AK525">
        <v>46.827052469999998</v>
      </c>
      <c r="AL525">
        <v>368.51565390000002</v>
      </c>
      <c r="AM525">
        <v>391.02699949999999</v>
      </c>
      <c r="AN525">
        <v>81.876633400000003</v>
      </c>
      <c r="AO525">
        <v>137.01138169999999</v>
      </c>
      <c r="AP525">
        <v>248.17131839999999</v>
      </c>
      <c r="AQ525">
        <v>210.3583629</v>
      </c>
      <c r="AR525">
        <v>204.64855399999999</v>
      </c>
      <c r="AT525" s="1"/>
      <c r="AU525" s="1">
        <v>44587</v>
      </c>
      <c r="AV525" s="2">
        <v>159.69000199999999</v>
      </c>
      <c r="AW525" s="2">
        <v>296.709991</v>
      </c>
      <c r="AX525" s="2">
        <v>138.87249800000001</v>
      </c>
      <c r="AY525" s="2">
        <v>129.233002</v>
      </c>
      <c r="AZ525" s="2">
        <v>309.26001000000002</v>
      </c>
      <c r="BA525" s="2">
        <v>312.47000100000002</v>
      </c>
      <c r="BB525" s="2">
        <v>227.720001</v>
      </c>
      <c r="BC525" s="2">
        <v>129.240005</v>
      </c>
      <c r="BD525" s="2">
        <v>458.42999300000002</v>
      </c>
      <c r="BE525" s="2">
        <v>147.91999799999999</v>
      </c>
      <c r="BF525" s="2">
        <v>557.11999500000002</v>
      </c>
      <c r="BG525" s="2">
        <v>205.86999499999999</v>
      </c>
      <c r="BH525" s="2">
        <v>45.900002000000001</v>
      </c>
      <c r="BI525" s="2">
        <v>357.27999899999998</v>
      </c>
      <c r="BJ525" s="2">
        <v>344.66000400000001</v>
      </c>
      <c r="BK525" s="2">
        <v>79.139999000000003</v>
      </c>
      <c r="BL525" s="2">
        <v>134.229996</v>
      </c>
      <c r="BM525" s="2">
        <v>237.86000100000001</v>
      </c>
      <c r="BN525" s="2">
        <v>199</v>
      </c>
      <c r="BO525" s="2">
        <v>214.28999300000001</v>
      </c>
    </row>
    <row r="526" spans="1:67" x14ac:dyDescent="0.35">
      <c r="A526" s="1">
        <v>44594</v>
      </c>
      <c r="B526" s="2">
        <v>173.47430232934099</v>
      </c>
      <c r="C526" s="2">
        <v>303.747831687786</v>
      </c>
      <c r="D526" s="2">
        <v>139.04398987650899</v>
      </c>
      <c r="E526" s="2">
        <v>144.18237762771099</v>
      </c>
      <c r="F526" s="2">
        <v>316.31076370754897</v>
      </c>
      <c r="G526" s="2">
        <v>297.235341960428</v>
      </c>
      <c r="H526" s="2">
        <v>242.883452443713</v>
      </c>
      <c r="I526" s="2">
        <v>143.559635083339</v>
      </c>
      <c r="J526" s="2">
        <v>491.14523712182103</v>
      </c>
      <c r="K526" s="2">
        <v>148.80946431706201</v>
      </c>
      <c r="L526" s="2">
        <v>587.51504263155596</v>
      </c>
      <c r="M526" s="2">
        <v>231.465507850047</v>
      </c>
      <c r="N526" s="2">
        <v>46.445109525348101</v>
      </c>
      <c r="O526" s="2">
        <v>366.951156205129</v>
      </c>
      <c r="P526" s="2">
        <v>391.05661644339199</v>
      </c>
      <c r="Q526" s="2">
        <v>79.004463883914298</v>
      </c>
      <c r="R526" s="2">
        <v>140.63267750822001</v>
      </c>
      <c r="S526" s="2">
        <v>245.51619064764299</v>
      </c>
      <c r="T526" s="2">
        <v>229.330707780132</v>
      </c>
      <c r="U526" s="2">
        <v>200.694631895166</v>
      </c>
      <c r="X526" s="3">
        <v>44594</v>
      </c>
      <c r="Y526">
        <v>175.67780780000001</v>
      </c>
      <c r="Z526">
        <v>313.01275090000001</v>
      </c>
      <c r="AA526">
        <v>150.68142549999999</v>
      </c>
      <c r="AB526">
        <v>143.08374470000001</v>
      </c>
      <c r="AC526">
        <v>318.6394674</v>
      </c>
      <c r="AD526">
        <v>307.96997829999998</v>
      </c>
      <c r="AE526">
        <v>251.2442533</v>
      </c>
      <c r="AF526">
        <v>142.99566770000001</v>
      </c>
      <c r="AG526">
        <v>477.06492589999999</v>
      </c>
      <c r="AH526">
        <v>150.09908530000001</v>
      </c>
      <c r="AI526">
        <v>601.69524879999994</v>
      </c>
      <c r="AJ526">
        <v>234.6612691</v>
      </c>
      <c r="AK526">
        <v>46.866521249999998</v>
      </c>
      <c r="AL526">
        <v>372.95357899999999</v>
      </c>
      <c r="AM526">
        <v>396.04598579999998</v>
      </c>
      <c r="AN526">
        <v>82.004350470000006</v>
      </c>
      <c r="AO526">
        <v>138.35739570000001</v>
      </c>
      <c r="AP526">
        <v>250.74993000000001</v>
      </c>
      <c r="AQ526">
        <v>231.93200189999999</v>
      </c>
      <c r="AR526">
        <v>205.07063769999999</v>
      </c>
      <c r="AT526" s="1"/>
      <c r="AU526" s="1">
        <v>44588</v>
      </c>
      <c r="AV526" s="2">
        <v>159.220001</v>
      </c>
      <c r="AW526" s="2">
        <v>299.83999599999999</v>
      </c>
      <c r="AX526" s="2">
        <v>139.637497</v>
      </c>
      <c r="AY526" s="2">
        <v>129.00500500000001</v>
      </c>
      <c r="AZ526" s="2">
        <v>307.67001299999998</v>
      </c>
      <c r="BA526" s="2">
        <v>276.366669</v>
      </c>
      <c r="BB526" s="2">
        <v>219.44000199999999</v>
      </c>
      <c r="BC526" s="2">
        <v>129.121002</v>
      </c>
      <c r="BD526" s="2">
        <v>461.60000600000001</v>
      </c>
      <c r="BE526" s="2">
        <v>145.30999800000001</v>
      </c>
      <c r="BF526" s="2">
        <v>542.30999799999995</v>
      </c>
      <c r="BG526" s="2">
        <v>206.14999399999999</v>
      </c>
      <c r="BH526" s="2">
        <v>45.470001000000003</v>
      </c>
      <c r="BI526" s="2">
        <v>356.42999300000002</v>
      </c>
      <c r="BJ526" s="2">
        <v>350.52999899999998</v>
      </c>
      <c r="BK526" s="2">
        <v>80.580001999999993</v>
      </c>
      <c r="BL526" s="2">
        <v>135.970001</v>
      </c>
      <c r="BM526" s="2">
        <v>236.720001</v>
      </c>
      <c r="BN526" s="2">
        <v>194.83000200000001</v>
      </c>
      <c r="BO526" s="2">
        <v>212.16999799999999</v>
      </c>
    </row>
    <row r="527" spans="1:67" x14ac:dyDescent="0.35">
      <c r="A527" s="1">
        <v>44595</v>
      </c>
      <c r="B527" s="2">
        <v>171.92553473538999</v>
      </c>
      <c r="C527" s="2">
        <v>304.143002580119</v>
      </c>
      <c r="D527" s="2">
        <v>157.33640769886301</v>
      </c>
      <c r="E527" s="2">
        <v>142.72387892706499</v>
      </c>
      <c r="F527" s="2">
        <v>314.45985770603897</v>
      </c>
      <c r="G527" s="2">
        <v>308.22181935668698</v>
      </c>
      <c r="H527" s="2">
        <v>241.892195975314</v>
      </c>
      <c r="I527" s="2">
        <v>142.24854330094999</v>
      </c>
      <c r="J527" s="2">
        <v>483.64414137865299</v>
      </c>
      <c r="K527" s="2">
        <v>151.864098206329</v>
      </c>
      <c r="L527" s="2">
        <v>585.65221876115697</v>
      </c>
      <c r="M527" s="2">
        <v>228.18845093135201</v>
      </c>
      <c r="N527" s="2">
        <v>48.107145342027401</v>
      </c>
      <c r="O527" s="2">
        <v>358.73721970195601</v>
      </c>
      <c r="P527" s="2">
        <v>383.201658499541</v>
      </c>
      <c r="Q527" s="2">
        <v>78.651874886726702</v>
      </c>
      <c r="R527" s="2">
        <v>140.34381328093099</v>
      </c>
      <c r="S527" s="2">
        <v>242.24009023025999</v>
      </c>
      <c r="T527" s="2">
        <v>221.82064876870399</v>
      </c>
      <c r="U527" s="2">
        <v>198.66385962123701</v>
      </c>
      <c r="X527" s="3">
        <v>44595</v>
      </c>
      <c r="Y527">
        <v>173.7588069</v>
      </c>
      <c r="Z527">
        <v>308.71810420000003</v>
      </c>
      <c r="AA527">
        <v>144.3488931</v>
      </c>
      <c r="AB527">
        <v>144.92013470000001</v>
      </c>
      <c r="AC527">
        <v>315.65230659999997</v>
      </c>
      <c r="AD527">
        <v>299.55001249999998</v>
      </c>
      <c r="AE527">
        <v>245.37203719999999</v>
      </c>
      <c r="AF527">
        <v>144.78348690000001</v>
      </c>
      <c r="AG527">
        <v>486.9044217</v>
      </c>
      <c r="AH527">
        <v>148.869416</v>
      </c>
      <c r="AI527">
        <v>583.46661389999997</v>
      </c>
      <c r="AJ527">
        <v>231.74154580000001</v>
      </c>
      <c r="AK527">
        <v>46.480449460000003</v>
      </c>
      <c r="AL527">
        <v>366.30311749999998</v>
      </c>
      <c r="AM527">
        <v>391.45658839999999</v>
      </c>
      <c r="AN527">
        <v>79.570974960000001</v>
      </c>
      <c r="AO527">
        <v>140.41931790000001</v>
      </c>
      <c r="AP527">
        <v>245.6841622</v>
      </c>
      <c r="AQ527">
        <v>228.97374690000001</v>
      </c>
      <c r="AR527">
        <v>201.48031750000001</v>
      </c>
      <c r="AT527" s="1"/>
      <c r="AU527" s="1">
        <v>44589</v>
      </c>
      <c r="AV527" s="2">
        <v>170.33000200000001</v>
      </c>
      <c r="AW527" s="2">
        <v>308.26001000000002</v>
      </c>
      <c r="AX527" s="2">
        <v>143.97799699999999</v>
      </c>
      <c r="AY527" s="2">
        <v>133.350998</v>
      </c>
      <c r="AZ527" s="2">
        <v>312.89999399999999</v>
      </c>
      <c r="BA527" s="2">
        <v>282.116669</v>
      </c>
      <c r="BB527" s="2">
        <v>228.39999399999999</v>
      </c>
      <c r="BC527" s="2">
        <v>133.28950499999999</v>
      </c>
      <c r="BD527" s="2">
        <v>466.05999800000001</v>
      </c>
      <c r="BE527" s="2">
        <v>146.61000100000001</v>
      </c>
      <c r="BF527" s="2">
        <v>560.09997599999997</v>
      </c>
      <c r="BG527" s="2">
        <v>228</v>
      </c>
      <c r="BH527" s="2">
        <v>45.869999</v>
      </c>
      <c r="BI527" s="2">
        <v>366.540009</v>
      </c>
      <c r="BJ527" s="2">
        <v>382.51001000000002</v>
      </c>
      <c r="BK527" s="2">
        <v>80.900002000000001</v>
      </c>
      <c r="BL527" s="2">
        <v>137.91999799999999</v>
      </c>
      <c r="BM527" s="2">
        <v>245.10000600000001</v>
      </c>
      <c r="BN527" s="2">
        <v>198.25</v>
      </c>
      <c r="BO527" s="2">
        <v>201.16000399999999</v>
      </c>
    </row>
    <row r="528" spans="1:67" x14ac:dyDescent="0.35">
      <c r="A528" s="1">
        <v>44596</v>
      </c>
      <c r="B528" s="2">
        <v>172.44815912270099</v>
      </c>
      <c r="C528" s="2">
        <v>302.67052030133402</v>
      </c>
      <c r="D528" s="2">
        <v>158.42395488649899</v>
      </c>
      <c r="E528" s="2">
        <v>139.91224445521601</v>
      </c>
      <c r="F528" s="2">
        <v>316.93777688972301</v>
      </c>
      <c r="G528" s="2">
        <v>302.58597395840002</v>
      </c>
      <c r="H528" s="2">
        <v>247.10480427875899</v>
      </c>
      <c r="I528" s="2">
        <v>139.35966875147</v>
      </c>
      <c r="J528" s="2">
        <v>482.95977967243499</v>
      </c>
      <c r="K528" s="2">
        <v>153.66413329180301</v>
      </c>
      <c r="L528" s="2">
        <v>590.79313280713495</v>
      </c>
      <c r="M528" s="2">
        <v>227.01363070934701</v>
      </c>
      <c r="N528" s="2">
        <v>48.711450688901799</v>
      </c>
      <c r="O528" s="2">
        <v>358.37823820568298</v>
      </c>
      <c r="P528" s="2">
        <v>376.93672415096103</v>
      </c>
      <c r="Q528" s="2">
        <v>77.614316779558195</v>
      </c>
      <c r="R528" s="2">
        <v>142.63682132816101</v>
      </c>
      <c r="S528" s="2">
        <v>244.17631343164601</v>
      </c>
      <c r="T528" s="2">
        <v>224.67110986389201</v>
      </c>
      <c r="U528" s="2">
        <v>199.06829038727801</v>
      </c>
      <c r="X528" s="3">
        <v>44596</v>
      </c>
      <c r="Y528">
        <v>172.52990170000001</v>
      </c>
      <c r="Z528">
        <v>305.49605730000002</v>
      </c>
      <c r="AA528">
        <v>152.04765090000001</v>
      </c>
      <c r="AB528">
        <v>143.32527150000001</v>
      </c>
      <c r="AC528">
        <v>315.05822849999998</v>
      </c>
      <c r="AD528">
        <v>300.7811724</v>
      </c>
      <c r="AE528">
        <v>242.71873310000001</v>
      </c>
      <c r="AF528">
        <v>143.0903347</v>
      </c>
      <c r="AG528">
        <v>483.7263734</v>
      </c>
      <c r="AH528">
        <v>151.9357497</v>
      </c>
      <c r="AI528">
        <v>588.5375325</v>
      </c>
      <c r="AJ528">
        <v>228.5005242</v>
      </c>
      <c r="AK528">
        <v>47.714069109999997</v>
      </c>
      <c r="AL528">
        <v>360.8896719</v>
      </c>
      <c r="AM528">
        <v>384.0544261</v>
      </c>
      <c r="AN528">
        <v>78.60908972</v>
      </c>
      <c r="AO528">
        <v>140.5752358</v>
      </c>
      <c r="AP528">
        <v>242.5484707</v>
      </c>
      <c r="AQ528">
        <v>225.11669900000001</v>
      </c>
      <c r="AR528">
        <v>198.87125030000001</v>
      </c>
      <c r="AT528" s="1"/>
      <c r="AU528" s="1">
        <v>44592</v>
      </c>
      <c r="AV528" s="2">
        <v>174.779999</v>
      </c>
      <c r="AW528" s="2">
        <v>310.98001099999999</v>
      </c>
      <c r="AX528" s="2">
        <v>149.57350199999999</v>
      </c>
      <c r="AY528" s="2">
        <v>135.30349699999999</v>
      </c>
      <c r="AZ528" s="2">
        <v>313.01998900000001</v>
      </c>
      <c r="BA528" s="2">
        <v>312.23998999999998</v>
      </c>
      <c r="BB528" s="2">
        <v>244.86000100000001</v>
      </c>
      <c r="BC528" s="2">
        <v>135.69850199999999</v>
      </c>
      <c r="BD528" s="2">
        <v>472.57000699999998</v>
      </c>
      <c r="BE528" s="2">
        <v>148.60000600000001</v>
      </c>
      <c r="BF528" s="2">
        <v>585.88000499999998</v>
      </c>
      <c r="BG528" s="2">
        <v>226.16999799999999</v>
      </c>
      <c r="BH528" s="2">
        <v>46.139999000000003</v>
      </c>
      <c r="BI528" s="2">
        <v>366.98001099999999</v>
      </c>
      <c r="BJ528" s="2">
        <v>386.38000499999998</v>
      </c>
      <c r="BK528" s="2">
        <v>81.480002999999996</v>
      </c>
      <c r="BL528" s="2">
        <v>136.88999899999999</v>
      </c>
      <c r="BM528" s="2">
        <v>245.38999899999999</v>
      </c>
      <c r="BN528" s="2">
        <v>202.21000699999999</v>
      </c>
      <c r="BO528" s="2">
        <v>201.55999800000001</v>
      </c>
    </row>
    <row r="529" spans="1:67" x14ac:dyDescent="0.35">
      <c r="A529" s="1">
        <v>44599</v>
      </c>
      <c r="B529" s="2">
        <v>174.55091708284999</v>
      </c>
      <c r="C529" s="2">
        <v>304.829878607007</v>
      </c>
      <c r="D529" s="2">
        <v>160.87052855455801</v>
      </c>
      <c r="E529" s="2">
        <v>139.24011895251499</v>
      </c>
      <c r="F529" s="2">
        <v>320.94083534316002</v>
      </c>
      <c r="G529" s="2">
        <v>307.85654481190602</v>
      </c>
      <c r="H529" s="2">
        <v>251.702841451925</v>
      </c>
      <c r="I529" s="2">
        <v>138.85554064618401</v>
      </c>
      <c r="J529" s="2">
        <v>494.058847942505</v>
      </c>
      <c r="K529" s="2">
        <v>155.77137244542899</v>
      </c>
      <c r="L529" s="2">
        <v>600.14579100545097</v>
      </c>
      <c r="M529" s="2">
        <v>227.75741892840799</v>
      </c>
      <c r="N529" s="2">
        <v>49.417359713465999</v>
      </c>
      <c r="O529" s="2">
        <v>361.572027529004</v>
      </c>
      <c r="P529" s="2">
        <v>374.77945347944097</v>
      </c>
      <c r="Q529" s="2">
        <v>77.101470211403097</v>
      </c>
      <c r="R529" s="2">
        <v>143.35877123047999</v>
      </c>
      <c r="S529" s="2">
        <v>240.38735160307201</v>
      </c>
      <c r="T529" s="2">
        <v>224.95987230094701</v>
      </c>
      <c r="U529" s="2">
        <v>201.79392715253201</v>
      </c>
      <c r="X529" s="3">
        <v>44599</v>
      </c>
      <c r="Y529">
        <v>171.87639480000001</v>
      </c>
      <c r="Z529">
        <v>301.85670779999998</v>
      </c>
      <c r="AA529">
        <v>157.9134128</v>
      </c>
      <c r="AB529">
        <v>140.4048382</v>
      </c>
      <c r="AC529">
        <v>316.38824219999998</v>
      </c>
      <c r="AD529">
        <v>305.40648809999999</v>
      </c>
      <c r="AE529">
        <v>246.7246877</v>
      </c>
      <c r="AF529">
        <v>140.06408210000001</v>
      </c>
      <c r="AG529">
        <v>483.73351229999997</v>
      </c>
      <c r="AH529">
        <v>153.11092909999999</v>
      </c>
      <c r="AI529">
        <v>588.17750779999994</v>
      </c>
      <c r="AJ529">
        <v>227.18957929999999</v>
      </c>
      <c r="AK529">
        <v>48.484276710000003</v>
      </c>
      <c r="AL529">
        <v>357.85364600000003</v>
      </c>
      <c r="AM529">
        <v>377.32509620000002</v>
      </c>
      <c r="AN529">
        <v>77.748592360000004</v>
      </c>
      <c r="AO529">
        <v>142.2457785</v>
      </c>
      <c r="AP529">
        <v>243.48882649999999</v>
      </c>
      <c r="AQ529">
        <v>225.09110430000001</v>
      </c>
      <c r="AR529">
        <v>199.65895449999999</v>
      </c>
      <c r="AT529" s="1"/>
      <c r="AU529" s="1">
        <v>44593</v>
      </c>
      <c r="AV529" s="2">
        <v>174.61000100000001</v>
      </c>
      <c r="AW529" s="2">
        <v>308.76001000000002</v>
      </c>
      <c r="AX529" s="2">
        <v>151.19349700000001</v>
      </c>
      <c r="AY529" s="2">
        <v>137.64399700000001</v>
      </c>
      <c r="AZ529" s="2">
        <v>313.959991</v>
      </c>
      <c r="BA529" s="2">
        <v>310.41665599999999</v>
      </c>
      <c r="BB529" s="2">
        <v>246.38000500000001</v>
      </c>
      <c r="BC529" s="2">
        <v>137.87849399999999</v>
      </c>
      <c r="BD529" s="2">
        <v>468.41000400000001</v>
      </c>
      <c r="BE529" s="2">
        <v>151.14999399999999</v>
      </c>
      <c r="BF529" s="2">
        <v>592.71997099999999</v>
      </c>
      <c r="BG529" s="2">
        <v>232.36000100000001</v>
      </c>
      <c r="BH529" s="2">
        <v>46.939999</v>
      </c>
      <c r="BI529" s="2">
        <v>368.70001200000002</v>
      </c>
      <c r="BJ529" s="2">
        <v>392.05999800000001</v>
      </c>
      <c r="BK529" s="2">
        <v>81.919998000000007</v>
      </c>
      <c r="BL529" s="2">
        <v>137</v>
      </c>
      <c r="BM529" s="2">
        <v>248.279999</v>
      </c>
      <c r="BN529" s="2">
        <v>230.69000199999999</v>
      </c>
      <c r="BO529" s="2">
        <v>205.35000600000001</v>
      </c>
    </row>
    <row r="530" spans="1:67" x14ac:dyDescent="0.35">
      <c r="A530" s="1">
        <v>44600</v>
      </c>
      <c r="B530" s="2">
        <v>176.93695165888499</v>
      </c>
      <c r="C530" s="2">
        <v>310.61287545997402</v>
      </c>
      <c r="D530" s="2">
        <v>161.140175314586</v>
      </c>
      <c r="E530" s="2">
        <v>141.41745925010699</v>
      </c>
      <c r="F530" s="2">
        <v>322.79722795081301</v>
      </c>
      <c r="G530" s="2">
        <v>310.900959320232</v>
      </c>
      <c r="H530" s="2">
        <v>265.63849650825199</v>
      </c>
      <c r="I530" s="2">
        <v>141.03896653448601</v>
      </c>
      <c r="J530" s="2">
        <v>497.96373777792502</v>
      </c>
      <c r="K530" s="2">
        <v>156.466160104023</v>
      </c>
      <c r="L530" s="2">
        <v>610.05178296530801</v>
      </c>
      <c r="M530" s="2">
        <v>230.49098969815</v>
      </c>
      <c r="N530" s="2">
        <v>49.302401350688299</v>
      </c>
      <c r="O530" s="2">
        <v>364.67638391527498</v>
      </c>
      <c r="P530" s="2">
        <v>380.986190286473</v>
      </c>
      <c r="Q530" s="2">
        <v>76.567108414395804</v>
      </c>
      <c r="R530" s="2">
        <v>142.905003013916</v>
      </c>
      <c r="S530" s="2">
        <v>243.44535058813599</v>
      </c>
      <c r="T530" s="2">
        <v>227.989103784929</v>
      </c>
      <c r="U530" s="2">
        <v>203.567137465152</v>
      </c>
      <c r="X530" s="3">
        <v>44600</v>
      </c>
      <c r="Y530">
        <v>174.36274460000001</v>
      </c>
      <c r="Z530">
        <v>304.3391666</v>
      </c>
      <c r="AA530">
        <v>160.83113209999999</v>
      </c>
      <c r="AB530">
        <v>139.4300212</v>
      </c>
      <c r="AC530">
        <v>320.60143599999998</v>
      </c>
      <c r="AD530">
        <v>305.69445139999999</v>
      </c>
      <c r="AE530">
        <v>250.58975710000001</v>
      </c>
      <c r="AF530">
        <v>139.29579330000001</v>
      </c>
      <c r="AG530">
        <v>491.352101</v>
      </c>
      <c r="AH530">
        <v>155.71914620000001</v>
      </c>
      <c r="AI530">
        <v>598.44242269999995</v>
      </c>
      <c r="AJ530">
        <v>227.85013000000001</v>
      </c>
      <c r="AK530">
        <v>49.260401309999999</v>
      </c>
      <c r="AL530">
        <v>360.81606570000002</v>
      </c>
      <c r="AM530">
        <v>374.72089319999998</v>
      </c>
      <c r="AN530">
        <v>76.980344470000006</v>
      </c>
      <c r="AO530">
        <v>143.3705434</v>
      </c>
      <c r="AP530">
        <v>240.25587010000001</v>
      </c>
      <c r="AQ530">
        <v>225.20976490000001</v>
      </c>
      <c r="AR530">
        <v>201.27211489999999</v>
      </c>
      <c r="AT530" s="1"/>
      <c r="AU530" s="1">
        <v>44594</v>
      </c>
      <c r="AV530" s="2">
        <v>175.83999600000001</v>
      </c>
      <c r="AW530" s="2">
        <v>313.459991</v>
      </c>
      <c r="AX530" s="2">
        <v>150.612503</v>
      </c>
      <c r="AY530" s="2">
        <v>148</v>
      </c>
      <c r="AZ530" s="2">
        <v>319.60000600000001</v>
      </c>
      <c r="BA530" s="2">
        <v>301.88665800000001</v>
      </c>
      <c r="BB530" s="2">
        <v>252.41999799999999</v>
      </c>
      <c r="BC530" s="2">
        <v>148.03649899999999</v>
      </c>
      <c r="BD530" s="2">
        <v>479.77999899999998</v>
      </c>
      <c r="BE530" s="2">
        <v>149.94000199999999</v>
      </c>
      <c r="BF530" s="2">
        <v>603.42999299999997</v>
      </c>
      <c r="BG530" s="2">
        <v>235.41999799999999</v>
      </c>
      <c r="BH530" s="2">
        <v>46.889999000000003</v>
      </c>
      <c r="BI530" s="2">
        <v>373.73001099999999</v>
      </c>
      <c r="BJ530" s="2">
        <v>396.75</v>
      </c>
      <c r="BK530" s="2">
        <v>82.010002</v>
      </c>
      <c r="BL530" s="2">
        <v>138.61999499999999</v>
      </c>
      <c r="BM530" s="2">
        <v>250.83000200000001</v>
      </c>
      <c r="BN530" s="2">
        <v>232.11000100000001</v>
      </c>
      <c r="BO530" s="2">
        <v>204.94000199999999</v>
      </c>
    </row>
    <row r="531" spans="1:67" x14ac:dyDescent="0.35">
      <c r="A531" s="1">
        <v>44601</v>
      </c>
      <c r="B531" s="2">
        <v>172.63716185513701</v>
      </c>
      <c r="C531" s="2">
        <v>305.63065423098197</v>
      </c>
      <c r="D531" s="2">
        <v>159.12819509255101</v>
      </c>
      <c r="E531" s="2">
        <v>140.18246655351501</v>
      </c>
      <c r="F531" s="2">
        <v>321.13300634763402</v>
      </c>
      <c r="G531" s="2">
        <v>301.784528645134</v>
      </c>
      <c r="H531" s="2">
        <v>262.40582194931602</v>
      </c>
      <c r="I531" s="2">
        <v>139.971022308443</v>
      </c>
      <c r="J531" s="2">
        <v>488.02605756043801</v>
      </c>
      <c r="K531" s="2">
        <v>156.162476816657</v>
      </c>
      <c r="L531" s="2">
        <v>597.64498648139295</v>
      </c>
      <c r="M531" s="2">
        <v>226.38051126885401</v>
      </c>
      <c r="N531" s="2">
        <v>49.098353280873603</v>
      </c>
      <c r="O531" s="2">
        <v>356.77030990161802</v>
      </c>
      <c r="P531" s="2">
        <v>375.40367126995898</v>
      </c>
      <c r="Q531" s="2">
        <v>76.850179904804705</v>
      </c>
      <c r="R531" s="2">
        <v>142.41480790547999</v>
      </c>
      <c r="S531" s="2">
        <v>240.306253357793</v>
      </c>
      <c r="T531" s="2">
        <v>220.213205321651</v>
      </c>
      <c r="U531" s="2">
        <v>203.575558565503</v>
      </c>
      <c r="X531" s="3">
        <v>44601</v>
      </c>
      <c r="Y531">
        <v>176.08969999999999</v>
      </c>
      <c r="Z531">
        <v>309.72757910000001</v>
      </c>
      <c r="AA531">
        <v>161.16555399999999</v>
      </c>
      <c r="AB531">
        <v>141.38664</v>
      </c>
      <c r="AC531">
        <v>322.47203239999999</v>
      </c>
      <c r="AD531">
        <v>309.92604710000001</v>
      </c>
      <c r="AE531">
        <v>258.81669649999998</v>
      </c>
      <c r="AF531">
        <v>141.43112199999999</v>
      </c>
      <c r="AG531">
        <v>497.05966160000003</v>
      </c>
      <c r="AH531">
        <v>156.64180899999999</v>
      </c>
      <c r="AI531">
        <v>609.5886266</v>
      </c>
      <c r="AJ531">
        <v>230.14433740000001</v>
      </c>
      <c r="AK531">
        <v>49.271529370000003</v>
      </c>
      <c r="AL531">
        <v>363.91531939999999</v>
      </c>
      <c r="AM531">
        <v>379.69853239999998</v>
      </c>
      <c r="AN531">
        <v>76.576428919999998</v>
      </c>
      <c r="AO531">
        <v>143.0675947</v>
      </c>
      <c r="AP531">
        <v>243.08205430000001</v>
      </c>
      <c r="AQ531">
        <v>225.00824499999999</v>
      </c>
      <c r="AR531">
        <v>203.26733920000001</v>
      </c>
      <c r="AT531" s="1"/>
      <c r="AU531" s="1">
        <v>44595</v>
      </c>
      <c r="AV531" s="2">
        <v>172.89999399999999</v>
      </c>
      <c r="AW531" s="2">
        <v>301.25</v>
      </c>
      <c r="AX531" s="2">
        <v>138.845505</v>
      </c>
      <c r="AY531" s="2">
        <v>143.08999600000001</v>
      </c>
      <c r="AZ531" s="2">
        <v>315.23001099999999</v>
      </c>
      <c r="BA531" s="2">
        <v>297.04666099999997</v>
      </c>
      <c r="BB531" s="2">
        <v>239.479996</v>
      </c>
      <c r="BC531" s="2">
        <v>142.650497</v>
      </c>
      <c r="BD531" s="2">
        <v>488.76998900000001</v>
      </c>
      <c r="BE531" s="2">
        <v>148.699997</v>
      </c>
      <c r="BF531" s="2">
        <v>580.84997599999997</v>
      </c>
      <c r="BG531" s="2">
        <v>231.53999300000001</v>
      </c>
      <c r="BH531" s="2">
        <v>46.43</v>
      </c>
      <c r="BI531" s="2">
        <v>364.80999800000001</v>
      </c>
      <c r="BJ531" s="2">
        <v>390.07000699999998</v>
      </c>
      <c r="BK531" s="2">
        <v>79.010002</v>
      </c>
      <c r="BL531" s="2">
        <v>140.729996</v>
      </c>
      <c r="BM531" s="2">
        <v>244.80999800000001</v>
      </c>
      <c r="BN531" s="2">
        <v>228.69000199999999</v>
      </c>
      <c r="BO531" s="2">
        <v>200.58999600000001</v>
      </c>
    </row>
    <row r="532" spans="1:67" x14ac:dyDescent="0.35">
      <c r="A532" s="1">
        <v>44602</v>
      </c>
      <c r="B532" s="2">
        <v>168.40412711707501</v>
      </c>
      <c r="C532" s="2">
        <v>294.68374151118002</v>
      </c>
      <c r="D532" s="2">
        <v>153.56081631637201</v>
      </c>
      <c r="E532" s="2">
        <v>133.64280486342099</v>
      </c>
      <c r="F532" s="2">
        <v>318.230416550754</v>
      </c>
      <c r="G532" s="2">
        <v>286.66281370763102</v>
      </c>
      <c r="H532" s="2">
        <v>239.702741197596</v>
      </c>
      <c r="I532" s="2">
        <v>133.28120121627899</v>
      </c>
      <c r="J532" s="2">
        <v>477.04016550710998</v>
      </c>
      <c r="K532" s="2">
        <v>153.90303211044699</v>
      </c>
      <c r="L532" s="2">
        <v>571.00783566580503</v>
      </c>
      <c r="M532" s="2">
        <v>224.72772134681699</v>
      </c>
      <c r="N532" s="2">
        <v>47.905299712308299</v>
      </c>
      <c r="O532" s="2">
        <v>349.54472452674702</v>
      </c>
      <c r="P532" s="2">
        <v>370.44575981174802</v>
      </c>
      <c r="Q532" s="2">
        <v>76.5839617561209</v>
      </c>
      <c r="R532" s="2">
        <v>141.91700332600499</v>
      </c>
      <c r="S532" s="2">
        <v>236.17296060884499</v>
      </c>
      <c r="T532" s="2">
        <v>215.59286369435699</v>
      </c>
      <c r="U532" s="2">
        <v>202.088410108619</v>
      </c>
      <c r="X532" s="3">
        <v>44602</v>
      </c>
      <c r="Y532">
        <v>173.50222160000001</v>
      </c>
      <c r="Z532">
        <v>306.57927050000001</v>
      </c>
      <c r="AA532">
        <v>159.4109153</v>
      </c>
      <c r="AB532">
        <v>139.1177223</v>
      </c>
      <c r="AC532">
        <v>320.14445439999997</v>
      </c>
      <c r="AD532">
        <v>308.21398670000002</v>
      </c>
      <c r="AE532">
        <v>260.89178900000002</v>
      </c>
      <c r="AF532">
        <v>138.98628360000001</v>
      </c>
      <c r="AG532">
        <v>487.73412530000002</v>
      </c>
      <c r="AH532">
        <v>155.9523643</v>
      </c>
      <c r="AI532">
        <v>594.07308760000001</v>
      </c>
      <c r="AJ532">
        <v>226.06724299999999</v>
      </c>
      <c r="AK532">
        <v>49.060730530000001</v>
      </c>
      <c r="AL532">
        <v>356.59340930000002</v>
      </c>
      <c r="AM532">
        <v>375.88312330000002</v>
      </c>
      <c r="AN532">
        <v>76.525626059999993</v>
      </c>
      <c r="AO532">
        <v>142.6029715</v>
      </c>
      <c r="AP532">
        <v>239.98504879999999</v>
      </c>
      <c r="AQ532">
        <v>221.05795810000001</v>
      </c>
      <c r="AR532">
        <v>203.24348900000001</v>
      </c>
      <c r="AT532" s="1"/>
      <c r="AU532" s="1">
        <v>44596</v>
      </c>
      <c r="AV532" s="2">
        <v>172.38999899999999</v>
      </c>
      <c r="AW532" s="2">
        <v>305.94000199999999</v>
      </c>
      <c r="AX532" s="2">
        <v>157.63949600000001</v>
      </c>
      <c r="AY532" s="2">
        <v>143.29299900000001</v>
      </c>
      <c r="AZ532" s="2">
        <v>314.98998999999998</v>
      </c>
      <c r="BA532" s="2">
        <v>307.773346</v>
      </c>
      <c r="BB532" s="2">
        <v>243.19000199999999</v>
      </c>
      <c r="BC532" s="2">
        <v>143.016006</v>
      </c>
      <c r="BD532" s="2">
        <v>483.17001299999998</v>
      </c>
      <c r="BE532" s="2">
        <v>152.55999800000001</v>
      </c>
      <c r="BF532" s="2">
        <v>590.15997300000004</v>
      </c>
      <c r="BG532" s="2">
        <v>228.38999899999999</v>
      </c>
      <c r="BH532" s="2">
        <v>48.279998999999997</v>
      </c>
      <c r="BI532" s="2">
        <v>359.67001299999998</v>
      </c>
      <c r="BJ532" s="2">
        <v>382.20001200000002</v>
      </c>
      <c r="BK532" s="2">
        <v>78.559997999999993</v>
      </c>
      <c r="BL532" s="2">
        <v>140.64999399999999</v>
      </c>
      <c r="BM532" s="2">
        <v>242.270004</v>
      </c>
      <c r="BN532" s="2">
        <v>224.78999300000001</v>
      </c>
      <c r="BO532" s="2">
        <v>198.41000399999999</v>
      </c>
    </row>
    <row r="533" spans="1:67" x14ac:dyDescent="0.35">
      <c r="A533" s="1">
        <v>44603</v>
      </c>
      <c r="B533" s="2">
        <v>169.17147276836801</v>
      </c>
      <c r="C533" s="2">
        <v>297.530166885222</v>
      </c>
      <c r="D533" s="2">
        <v>155.526764023932</v>
      </c>
      <c r="E533" s="2">
        <v>136.613030092418</v>
      </c>
      <c r="F533" s="2">
        <v>315.32363868923699</v>
      </c>
      <c r="G533" s="2">
        <v>292.12833875229302</v>
      </c>
      <c r="H533" s="2">
        <v>243.38014518683099</v>
      </c>
      <c r="I533" s="2">
        <v>136.54846926667199</v>
      </c>
      <c r="J533" s="2">
        <v>474.92078427961002</v>
      </c>
      <c r="K533" s="2">
        <v>152.66484452444399</v>
      </c>
      <c r="L533" s="2">
        <v>581.07547033172</v>
      </c>
      <c r="M533" s="2">
        <v>225.459582565083</v>
      </c>
      <c r="N533" s="2">
        <v>47.615511601079497</v>
      </c>
      <c r="O533" s="2">
        <v>352.67734595544403</v>
      </c>
      <c r="P533" s="2">
        <v>373.99970595591498</v>
      </c>
      <c r="Q533" s="2">
        <v>76.643025623976399</v>
      </c>
      <c r="R533" s="2">
        <v>142.97455475183199</v>
      </c>
      <c r="S533" s="2">
        <v>234.89708845708401</v>
      </c>
      <c r="T533" s="2">
        <v>212.97531723577799</v>
      </c>
      <c r="U533" s="2">
        <v>199.471320726751</v>
      </c>
      <c r="X533" s="3">
        <v>44603</v>
      </c>
      <c r="Y533">
        <v>169.70942779999999</v>
      </c>
      <c r="Z533">
        <v>297.86196380000001</v>
      </c>
      <c r="AA533">
        <v>154.916057</v>
      </c>
      <c r="AB533">
        <v>135.66682299999999</v>
      </c>
      <c r="AC533">
        <v>319.31101109999997</v>
      </c>
      <c r="AD533">
        <v>299.03918179999999</v>
      </c>
      <c r="AE533">
        <v>250.65582810000001</v>
      </c>
      <c r="AF533">
        <v>135.5430403</v>
      </c>
      <c r="AG533">
        <v>478.5555372</v>
      </c>
      <c r="AH533">
        <v>154.15174300000001</v>
      </c>
      <c r="AI533">
        <v>576.19493399999999</v>
      </c>
      <c r="AJ533">
        <v>224.68021569999999</v>
      </c>
      <c r="AK533">
        <v>47.984242940000001</v>
      </c>
      <c r="AL533">
        <v>351.4494828</v>
      </c>
      <c r="AM533">
        <v>370.64529420000002</v>
      </c>
      <c r="AN533">
        <v>76.629422099999999</v>
      </c>
      <c r="AO533">
        <v>141.9255704</v>
      </c>
      <c r="AP533">
        <v>236.11009809999999</v>
      </c>
      <c r="AQ533">
        <v>214.3558669</v>
      </c>
      <c r="AR533">
        <v>201.6208039</v>
      </c>
      <c r="AT533" s="1"/>
      <c r="AU533" s="1">
        <v>44599</v>
      </c>
      <c r="AV533" s="2">
        <v>171.66000399999999</v>
      </c>
      <c r="AW533" s="2">
        <v>300.95001200000002</v>
      </c>
      <c r="AX533" s="2">
        <v>157.93550099999999</v>
      </c>
      <c r="AY533" s="2">
        <v>139.20100400000001</v>
      </c>
      <c r="AZ533" s="2">
        <v>316.51001000000002</v>
      </c>
      <c r="BA533" s="2">
        <v>302.44665500000002</v>
      </c>
      <c r="BB533" s="2">
        <v>247.279999</v>
      </c>
      <c r="BC533" s="2">
        <v>138.93800400000001</v>
      </c>
      <c r="BD533" s="2">
        <v>483.70001200000002</v>
      </c>
      <c r="BE533" s="2">
        <v>153.070007</v>
      </c>
      <c r="BF533" s="2">
        <v>587.63000499999998</v>
      </c>
      <c r="BG533" s="2">
        <v>227.16000399999999</v>
      </c>
      <c r="BH533" s="2">
        <v>48.509998000000003</v>
      </c>
      <c r="BI533" s="2">
        <v>357.35000600000001</v>
      </c>
      <c r="BJ533" s="2">
        <v>376.13000499999998</v>
      </c>
      <c r="BK533" s="2">
        <v>77.580001999999993</v>
      </c>
      <c r="BL533" s="2">
        <v>142.529999</v>
      </c>
      <c r="BM533" s="2">
        <v>243.550003</v>
      </c>
      <c r="BN533" s="2">
        <v>225.05999800000001</v>
      </c>
      <c r="BO533" s="2">
        <v>199.820007</v>
      </c>
    </row>
    <row r="534" spans="1:67" x14ac:dyDescent="0.35">
      <c r="A534" s="1">
        <v>44606</v>
      </c>
      <c r="B534" s="2">
        <v>172.56349510108399</v>
      </c>
      <c r="C534" s="2">
        <v>300.15348988707399</v>
      </c>
      <c r="D534" s="2">
        <v>156.82739523631</v>
      </c>
      <c r="E534" s="2">
        <v>135.80204938555499</v>
      </c>
      <c r="F534" s="2">
        <v>315.92262386148099</v>
      </c>
      <c r="G534" s="2">
        <v>307.581543688247</v>
      </c>
      <c r="H534" s="2">
        <v>262.40016124109098</v>
      </c>
      <c r="I534" s="2">
        <v>135.743165340454</v>
      </c>
      <c r="J534" s="2">
        <v>478.45495165249702</v>
      </c>
      <c r="K534" s="2">
        <v>154.50961572070901</v>
      </c>
      <c r="L534" s="2">
        <v>600.26368787492402</v>
      </c>
      <c r="M534" s="2">
        <v>227.72556008265599</v>
      </c>
      <c r="N534" s="2">
        <v>47.713279356992999</v>
      </c>
      <c r="O534" s="2">
        <v>353.47480503217002</v>
      </c>
      <c r="P534" s="2">
        <v>381.16828955199998</v>
      </c>
      <c r="Q534" s="2">
        <v>77.659825734792307</v>
      </c>
      <c r="R534" s="2">
        <v>144.405299928376</v>
      </c>
      <c r="S534" s="2">
        <v>243.81377193140699</v>
      </c>
      <c r="T534" s="2">
        <v>216.924285531707</v>
      </c>
      <c r="U534" s="2">
        <v>203.705082624531</v>
      </c>
      <c r="X534" s="3">
        <v>44606</v>
      </c>
      <c r="Y534">
        <v>168.89977590000001</v>
      </c>
      <c r="Z534">
        <v>294.93807889999999</v>
      </c>
      <c r="AA534">
        <v>154.92793209999999</v>
      </c>
      <c r="AB534">
        <v>135.38846989999999</v>
      </c>
      <c r="AC534">
        <v>314.69673260000002</v>
      </c>
      <c r="AD534">
        <v>290.00191760000001</v>
      </c>
      <c r="AE534">
        <v>242.30024030000001</v>
      </c>
      <c r="AF534">
        <v>135.2335004</v>
      </c>
      <c r="AG534">
        <v>475.16549190000001</v>
      </c>
      <c r="AH534">
        <v>152.6880323</v>
      </c>
      <c r="AI534">
        <v>577.82006249999995</v>
      </c>
      <c r="AJ534">
        <v>225.28597719999999</v>
      </c>
      <c r="AK534">
        <v>47.474346910000001</v>
      </c>
      <c r="AL534">
        <v>351.51373089999998</v>
      </c>
      <c r="AM534">
        <v>373.52156380000002</v>
      </c>
      <c r="AN534">
        <v>76.412410449999996</v>
      </c>
      <c r="AO534">
        <v>142.8567462</v>
      </c>
      <c r="AP534">
        <v>234.74038859999999</v>
      </c>
      <c r="AQ534">
        <v>214.03632039999999</v>
      </c>
      <c r="AR534">
        <v>200.16157810000001</v>
      </c>
      <c r="AT534" s="1"/>
      <c r="AU534" s="1">
        <v>44600</v>
      </c>
      <c r="AV534" s="2">
        <v>174.83000200000001</v>
      </c>
      <c r="AW534" s="2">
        <v>304.55999800000001</v>
      </c>
      <c r="AX534" s="2">
        <v>161.413498</v>
      </c>
      <c r="AY534" s="2">
        <v>139.399002</v>
      </c>
      <c r="AZ534" s="2">
        <v>321.44000199999999</v>
      </c>
      <c r="BA534" s="2">
        <v>307.33334400000001</v>
      </c>
      <c r="BB534" s="2">
        <v>251.08000200000001</v>
      </c>
      <c r="BC534" s="2">
        <v>139.212997</v>
      </c>
      <c r="BD534" s="2">
        <v>493.41000400000001</v>
      </c>
      <c r="BE534" s="2">
        <v>155.949997</v>
      </c>
      <c r="BF534" s="2">
        <v>600.21997099999999</v>
      </c>
      <c r="BG534" s="2">
        <v>227.94000199999999</v>
      </c>
      <c r="BH534" s="2">
        <v>49.380001</v>
      </c>
      <c r="BI534" s="2">
        <v>361.44000199999999</v>
      </c>
      <c r="BJ534" s="2">
        <v>374.36999500000002</v>
      </c>
      <c r="BK534" s="2">
        <v>76.910004000000001</v>
      </c>
      <c r="BL534" s="2">
        <v>143.509995</v>
      </c>
      <c r="BM534" s="2">
        <v>239.91000399999999</v>
      </c>
      <c r="BN534" s="2">
        <v>225.199997</v>
      </c>
      <c r="BO534" s="2">
        <v>201.5</v>
      </c>
    </row>
    <row r="535" spans="1:67" x14ac:dyDescent="0.35">
      <c r="A535" s="1">
        <v>44607</v>
      </c>
      <c r="B535" s="2">
        <v>173.54240979898</v>
      </c>
      <c r="C535" s="2">
        <v>301.44588674313599</v>
      </c>
      <c r="D535" s="2">
        <v>158.140031115884</v>
      </c>
      <c r="E535" s="2">
        <v>138.447823929614</v>
      </c>
      <c r="F535" s="2">
        <v>316.76865730013799</v>
      </c>
      <c r="G535" s="2">
        <v>308.20811089817101</v>
      </c>
      <c r="H535" s="2">
        <v>265.80354898104503</v>
      </c>
      <c r="I535" s="2">
        <v>138.471786409917</v>
      </c>
      <c r="J535" s="2">
        <v>480.77351962038898</v>
      </c>
      <c r="K535" s="2">
        <v>155.45412073066299</v>
      </c>
      <c r="L535" s="2">
        <v>600.63465878319801</v>
      </c>
      <c r="M535" s="2">
        <v>228.90697761455201</v>
      </c>
      <c r="N535" s="2">
        <v>47.916541975850201</v>
      </c>
      <c r="O535" s="2">
        <v>350.97375065362502</v>
      </c>
      <c r="P535" s="2">
        <v>383.15977989198302</v>
      </c>
      <c r="Q535" s="2">
        <v>77.321923108399105</v>
      </c>
      <c r="R535" s="2">
        <v>145.76228139403699</v>
      </c>
      <c r="S535" s="2">
        <v>245.824104222617</v>
      </c>
      <c r="T535" s="2">
        <v>215.93787426702701</v>
      </c>
      <c r="U535" s="2">
        <v>203.41962940884201</v>
      </c>
      <c r="X535" s="3">
        <v>44607</v>
      </c>
      <c r="Y535">
        <v>172.05213560000001</v>
      </c>
      <c r="Z535">
        <v>299.69836850000002</v>
      </c>
      <c r="AA535">
        <v>156.36503350000001</v>
      </c>
      <c r="AB535">
        <v>136.4841855</v>
      </c>
      <c r="AC535">
        <v>315.95372639999999</v>
      </c>
      <c r="AD535">
        <v>295.7052468</v>
      </c>
      <c r="AE535">
        <v>250.8581701</v>
      </c>
      <c r="AF535">
        <v>136.3605585</v>
      </c>
      <c r="AG535">
        <v>477.32524790000002</v>
      </c>
      <c r="AH535">
        <v>154.6051946</v>
      </c>
      <c r="AI535">
        <v>598.96070110000005</v>
      </c>
      <c r="AJ535">
        <v>227.20780160000001</v>
      </c>
      <c r="AK535">
        <v>47.746417450000003</v>
      </c>
      <c r="AL535">
        <v>353.08139979999999</v>
      </c>
      <c r="AM535">
        <v>379.65382790000001</v>
      </c>
      <c r="AN535">
        <v>77.549069320000001</v>
      </c>
      <c r="AO535">
        <v>144.4883653</v>
      </c>
      <c r="AP535">
        <v>239.90060130000001</v>
      </c>
      <c r="AQ535">
        <v>216.8641944</v>
      </c>
      <c r="AR535">
        <v>202.75754430000001</v>
      </c>
      <c r="AT535" s="1"/>
      <c r="AU535" s="1">
        <v>44601</v>
      </c>
      <c r="AV535" s="2">
        <v>176.279999</v>
      </c>
      <c r="AW535" s="2">
        <v>311.209991</v>
      </c>
      <c r="AX535" s="2">
        <v>161.18949900000001</v>
      </c>
      <c r="AY535" s="2">
        <v>141.591995</v>
      </c>
      <c r="AZ535" s="2">
        <v>322.38000499999998</v>
      </c>
      <c r="BA535" s="2">
        <v>310.66665599999999</v>
      </c>
      <c r="BB535" s="2">
        <v>267.04998799999998</v>
      </c>
      <c r="BC535" s="2">
        <v>141.453003</v>
      </c>
      <c r="BD535" s="2">
        <v>498.10000600000001</v>
      </c>
      <c r="BE535" s="2">
        <v>156.60000600000001</v>
      </c>
      <c r="BF535" s="2">
        <v>611.34002699999996</v>
      </c>
      <c r="BG535" s="2">
        <v>230.86999499999999</v>
      </c>
      <c r="BH535" s="2">
        <v>49.279998999999997</v>
      </c>
      <c r="BI535" s="2">
        <v>364.36999500000002</v>
      </c>
      <c r="BJ535" s="2">
        <v>381.36999500000002</v>
      </c>
      <c r="BK535" s="2">
        <v>76.529999000000004</v>
      </c>
      <c r="BL535" s="2">
        <v>143.199997</v>
      </c>
      <c r="BM535" s="2">
        <v>243.270004</v>
      </c>
      <c r="BN535" s="2">
        <v>225.070007</v>
      </c>
      <c r="BO535" s="2">
        <v>203.60000600000001</v>
      </c>
    </row>
    <row r="536" spans="1:67" x14ac:dyDescent="0.35">
      <c r="A536" s="1">
        <v>44608</v>
      </c>
      <c r="B536" s="2">
        <v>169.33322227324399</v>
      </c>
      <c r="C536" s="2">
        <v>292.19913103677999</v>
      </c>
      <c r="D536" s="2">
        <v>154.705690700931</v>
      </c>
      <c r="E536" s="2">
        <v>133.16561724114399</v>
      </c>
      <c r="F536" s="2">
        <v>314.25764429962499</v>
      </c>
      <c r="G536" s="2">
        <v>292.120584823017</v>
      </c>
      <c r="H536" s="2">
        <v>248.76257346011701</v>
      </c>
      <c r="I536" s="2">
        <v>132.68602724435499</v>
      </c>
      <c r="J536" s="2">
        <v>472.02488507230902</v>
      </c>
      <c r="K536" s="2">
        <v>151.927154341685</v>
      </c>
      <c r="L536" s="2">
        <v>581.93021748721503</v>
      </c>
      <c r="M536" s="2">
        <v>225.320625813448</v>
      </c>
      <c r="N536" s="2">
        <v>46.172410105053601</v>
      </c>
      <c r="O536" s="2">
        <v>348.43348160266902</v>
      </c>
      <c r="P536" s="2">
        <v>374.87049971096297</v>
      </c>
      <c r="Q536" s="2">
        <v>76.364296261798501</v>
      </c>
      <c r="R536" s="2">
        <v>144.90054590471499</v>
      </c>
      <c r="S536" s="2">
        <v>241.623122568301</v>
      </c>
      <c r="T536" s="2">
        <v>209.34569416289401</v>
      </c>
      <c r="U536" s="2">
        <v>194.69277643515201</v>
      </c>
      <c r="X536" s="3">
        <v>44608</v>
      </c>
      <c r="Y536">
        <v>172.60819670000001</v>
      </c>
      <c r="Z536">
        <v>299.5398204</v>
      </c>
      <c r="AA536">
        <v>157.920849</v>
      </c>
      <c r="AB536">
        <v>137.6049381</v>
      </c>
      <c r="AC536">
        <v>315.78681740000002</v>
      </c>
      <c r="AD536">
        <v>307.76650590000003</v>
      </c>
      <c r="AE536">
        <v>265.19801510000002</v>
      </c>
      <c r="AF536">
        <v>137.4258518</v>
      </c>
      <c r="AG536">
        <v>479.76909799999999</v>
      </c>
      <c r="AH536">
        <v>155.02594869999999</v>
      </c>
      <c r="AI536">
        <v>598.89191889999995</v>
      </c>
      <c r="AJ536">
        <v>228.65197069999999</v>
      </c>
      <c r="AK536">
        <v>47.677182620000004</v>
      </c>
      <c r="AL536">
        <v>350.82090820000002</v>
      </c>
      <c r="AM536">
        <v>382.73070919999998</v>
      </c>
      <c r="AN536">
        <v>77.277025620000003</v>
      </c>
      <c r="AO536">
        <v>145.68052520000001</v>
      </c>
      <c r="AP536">
        <v>245.50688589999999</v>
      </c>
      <c r="AQ536">
        <v>215.47020019999999</v>
      </c>
      <c r="AR536">
        <v>203.76411160000001</v>
      </c>
      <c r="AT536" s="1"/>
      <c r="AU536" s="1">
        <v>44602</v>
      </c>
      <c r="AV536" s="2">
        <v>172.11999499999999</v>
      </c>
      <c r="AW536" s="2">
        <v>302.38000499999998</v>
      </c>
      <c r="AX536" s="2">
        <v>159.00349399999999</v>
      </c>
      <c r="AY536" s="2">
        <v>138.61999499999999</v>
      </c>
      <c r="AZ536" s="2">
        <v>319.85000600000001</v>
      </c>
      <c r="BA536" s="2">
        <v>301.51666299999999</v>
      </c>
      <c r="BB536" s="2">
        <v>258.23998999999998</v>
      </c>
      <c r="BC536" s="2">
        <v>138.60249300000001</v>
      </c>
      <c r="BD536" s="2">
        <v>486.72000100000002</v>
      </c>
      <c r="BE536" s="2">
        <v>155.949997</v>
      </c>
      <c r="BF536" s="2">
        <v>591.35998500000005</v>
      </c>
      <c r="BG536" s="2">
        <v>225.58999600000001</v>
      </c>
      <c r="BH536" s="2">
        <v>49.049999</v>
      </c>
      <c r="BI536" s="2">
        <v>355.08999599999999</v>
      </c>
      <c r="BJ536" s="2">
        <v>374.39001500000001</v>
      </c>
      <c r="BK536" s="2">
        <v>76.559997999999993</v>
      </c>
      <c r="BL536" s="2">
        <v>142.71000699999999</v>
      </c>
      <c r="BM536" s="2">
        <v>239.63999899999999</v>
      </c>
      <c r="BN536" s="2">
        <v>220.679993</v>
      </c>
      <c r="BO536" s="2">
        <v>203.070007</v>
      </c>
    </row>
    <row r="537" spans="1:67" x14ac:dyDescent="0.35">
      <c r="A537" s="1">
        <v>44609</v>
      </c>
      <c r="B537" s="2">
        <v>167.641491170683</v>
      </c>
      <c r="C537" s="2">
        <v>288.59598053270099</v>
      </c>
      <c r="D537" s="2">
        <v>152.71772647271001</v>
      </c>
      <c r="E537" s="2">
        <v>130.48214520848799</v>
      </c>
      <c r="F537" s="2">
        <v>314.34490826894398</v>
      </c>
      <c r="G537" s="2">
        <v>285.29538056345001</v>
      </c>
      <c r="H537" s="2">
        <v>237.16416825634599</v>
      </c>
      <c r="I537" s="2">
        <v>130.46748340005999</v>
      </c>
      <c r="J537" s="2">
        <v>467.17630791482497</v>
      </c>
      <c r="K537" s="2">
        <v>151.795109470753</v>
      </c>
      <c r="L537" s="2">
        <v>578.35806827911301</v>
      </c>
      <c r="M537" s="2">
        <v>223.03208571295499</v>
      </c>
      <c r="N537" s="2">
        <v>45.885650121096802</v>
      </c>
      <c r="O537" s="2">
        <v>347.184684540121</v>
      </c>
      <c r="P537" s="2">
        <v>370.52842530065197</v>
      </c>
      <c r="Q537" s="2">
        <v>76.326331982687705</v>
      </c>
      <c r="R537" s="2">
        <v>144.42422261994099</v>
      </c>
      <c r="S537" s="2">
        <v>240.158522230047</v>
      </c>
      <c r="T537" s="2">
        <v>208.96086193065099</v>
      </c>
      <c r="U537" s="2">
        <v>191.813065161287</v>
      </c>
      <c r="X537" s="3">
        <v>44609</v>
      </c>
      <c r="Y537">
        <v>170.0311979</v>
      </c>
      <c r="Z537">
        <v>294.8726418</v>
      </c>
      <c r="AA537">
        <v>155.3864543</v>
      </c>
      <c r="AB537">
        <v>134.6050597</v>
      </c>
      <c r="AC537">
        <v>313.82200970000002</v>
      </c>
      <c r="AD537">
        <v>305.31755659999999</v>
      </c>
      <c r="AE537">
        <v>257.45820579999997</v>
      </c>
      <c r="AF537">
        <v>134.2727936</v>
      </c>
      <c r="AG537">
        <v>470.90187309999999</v>
      </c>
      <c r="AH537">
        <v>151.85350349999999</v>
      </c>
      <c r="AI537">
        <v>581.77008999999998</v>
      </c>
      <c r="AJ537">
        <v>224.8648345</v>
      </c>
      <c r="AK537">
        <v>46.285005890000001</v>
      </c>
      <c r="AL537">
        <v>348.40098060000003</v>
      </c>
      <c r="AM537">
        <v>376.21576370000002</v>
      </c>
      <c r="AN537">
        <v>76.490566670000007</v>
      </c>
      <c r="AO537">
        <v>144.89139599999999</v>
      </c>
      <c r="AP537">
        <v>241.44282029999999</v>
      </c>
      <c r="AQ537">
        <v>211.1126587</v>
      </c>
      <c r="AR537">
        <v>196.42826890000001</v>
      </c>
      <c r="AT537" s="1"/>
      <c r="AU537" s="1">
        <v>44603</v>
      </c>
      <c r="AV537" s="2">
        <v>168.63999899999999</v>
      </c>
      <c r="AW537" s="2">
        <v>295.040009</v>
      </c>
      <c r="AX537" s="2">
        <v>153.29350299999999</v>
      </c>
      <c r="AY537" s="2">
        <v>134.282501</v>
      </c>
      <c r="AZ537" s="2">
        <v>319.14001500000001</v>
      </c>
      <c r="BA537" s="2">
        <v>286.66665599999999</v>
      </c>
      <c r="BB537" s="2">
        <v>239.490005</v>
      </c>
      <c r="BC537" s="2">
        <v>134.13000500000001</v>
      </c>
      <c r="BD537" s="2">
        <v>478.13000499999998</v>
      </c>
      <c r="BE537" s="2">
        <v>153.91999799999999</v>
      </c>
      <c r="BF537" s="2">
        <v>573.419983</v>
      </c>
      <c r="BG537" s="2">
        <v>224.69000199999999</v>
      </c>
      <c r="BH537" s="2">
        <v>47.919998</v>
      </c>
      <c r="BI537" s="2">
        <v>350.290009</v>
      </c>
      <c r="BJ537" s="2">
        <v>369.76998900000001</v>
      </c>
      <c r="BK537" s="2">
        <v>76.639999000000003</v>
      </c>
      <c r="BL537" s="2">
        <v>142.009995</v>
      </c>
      <c r="BM537" s="2">
        <v>235.740005</v>
      </c>
      <c r="BN537" s="2">
        <v>213.490005</v>
      </c>
      <c r="BO537" s="2">
        <v>201.240005</v>
      </c>
    </row>
    <row r="538" spans="1:67" x14ac:dyDescent="0.35">
      <c r="A538" s="1">
        <v>44610</v>
      </c>
      <c r="B538" s="2">
        <v>164.36947804226301</v>
      </c>
      <c r="C538" s="2">
        <v>289.02516544125302</v>
      </c>
      <c r="D538" s="2">
        <v>150.591560367206</v>
      </c>
      <c r="E538" s="2">
        <v>130.13812439582</v>
      </c>
      <c r="F538" s="2">
        <v>314.85513885049198</v>
      </c>
      <c r="G538" s="2">
        <v>273.44521724427801</v>
      </c>
      <c r="H538" s="2">
        <v>234.82651670940299</v>
      </c>
      <c r="I538" s="2">
        <v>129.977340046027</v>
      </c>
      <c r="J538" s="2">
        <v>464.51405068601099</v>
      </c>
      <c r="K538" s="2">
        <v>152.027330574084</v>
      </c>
      <c r="L538" s="2">
        <v>580.61904071627703</v>
      </c>
      <c r="M538" s="2">
        <v>221.804662998445</v>
      </c>
      <c r="N538" s="2">
        <v>45.4946859938686</v>
      </c>
      <c r="O538" s="2">
        <v>318.75783866964298</v>
      </c>
      <c r="P538" s="2">
        <v>368.70763890045799</v>
      </c>
      <c r="Q538" s="2">
        <v>76.120785983765401</v>
      </c>
      <c r="R538" s="2">
        <v>145.27363907102901</v>
      </c>
      <c r="S538" s="2">
        <v>240.258382788158</v>
      </c>
      <c r="T538" s="2">
        <v>207.75910252956001</v>
      </c>
      <c r="U538" s="2">
        <v>191.742141712408</v>
      </c>
      <c r="X538" s="3">
        <v>44610</v>
      </c>
      <c r="Y538">
        <v>167.74596560000001</v>
      </c>
      <c r="Z538">
        <v>287.90836530000001</v>
      </c>
      <c r="AA538">
        <v>152.98330379999999</v>
      </c>
      <c r="AB538">
        <v>130.56056169999999</v>
      </c>
      <c r="AC538">
        <v>314.7671709</v>
      </c>
      <c r="AD538">
        <v>289.70633880000003</v>
      </c>
      <c r="AE538">
        <v>238.9625465</v>
      </c>
      <c r="AF538">
        <v>130.5219768</v>
      </c>
      <c r="AG538">
        <v>468.30259760000001</v>
      </c>
      <c r="AH538">
        <v>152.18183579999999</v>
      </c>
      <c r="AI538">
        <v>580.21162649999997</v>
      </c>
      <c r="AJ538">
        <v>222.7273811</v>
      </c>
      <c r="AK538">
        <v>45.95718162</v>
      </c>
      <c r="AL538">
        <v>347.06574819999997</v>
      </c>
      <c r="AM538">
        <v>370.70681130000003</v>
      </c>
      <c r="AN538">
        <v>76.328106059999996</v>
      </c>
      <c r="AO538">
        <v>143.94656549999999</v>
      </c>
      <c r="AP538">
        <v>240.28019190000001</v>
      </c>
      <c r="AQ538">
        <v>209.44556850000001</v>
      </c>
      <c r="AR538">
        <v>192.54137979999999</v>
      </c>
      <c r="AT538" s="1"/>
      <c r="AU538" s="1">
        <v>44606</v>
      </c>
      <c r="AV538" s="2">
        <v>168.88000500000001</v>
      </c>
      <c r="AW538" s="2">
        <v>295</v>
      </c>
      <c r="AX538" s="2">
        <v>155.16700700000001</v>
      </c>
      <c r="AY538" s="2">
        <v>135.52600100000001</v>
      </c>
      <c r="AZ538" s="2">
        <v>314.27999899999998</v>
      </c>
      <c r="BA538" s="2">
        <v>291.92001299999998</v>
      </c>
      <c r="BB538" s="2">
        <v>242.66999799999999</v>
      </c>
      <c r="BC538" s="2">
        <v>135.300003</v>
      </c>
      <c r="BD538" s="2">
        <v>474.39999399999999</v>
      </c>
      <c r="BE538" s="2">
        <v>152.490005</v>
      </c>
      <c r="BF538" s="2">
        <v>578.580017</v>
      </c>
      <c r="BG538" s="2">
        <v>225.33999600000001</v>
      </c>
      <c r="BH538" s="2">
        <v>47.419998</v>
      </c>
      <c r="BI538" s="2">
        <v>351.55999800000001</v>
      </c>
      <c r="BJ538" s="2">
        <v>374.16000400000001</v>
      </c>
      <c r="BK538" s="2">
        <v>76.470000999999996</v>
      </c>
      <c r="BL538" s="2">
        <v>143</v>
      </c>
      <c r="BM538" s="2">
        <v>234.69000199999999</v>
      </c>
      <c r="BN538" s="2">
        <v>213.990005</v>
      </c>
      <c r="BO538" s="2">
        <v>199.88999899999999</v>
      </c>
    </row>
    <row r="539" spans="1:67" x14ac:dyDescent="0.35">
      <c r="A539" s="1">
        <v>44614</v>
      </c>
      <c r="B539" s="2">
        <v>160.05892900110601</v>
      </c>
      <c r="C539" s="2">
        <v>281.04351208174802</v>
      </c>
      <c r="D539" s="2">
        <v>145.36440862972901</v>
      </c>
      <c r="E539" s="2">
        <v>127.756833837965</v>
      </c>
      <c r="F539" s="2">
        <v>310.16620670679902</v>
      </c>
      <c r="G539" s="2">
        <v>254.124235228988</v>
      </c>
      <c r="H539" s="2">
        <v>223.089786392983</v>
      </c>
      <c r="I539" s="2">
        <v>127.812975604876</v>
      </c>
      <c r="J539" s="2">
        <v>459.99651478897499</v>
      </c>
      <c r="K539" s="2">
        <v>149.47096381210201</v>
      </c>
      <c r="L539" s="2">
        <v>565.74203028408897</v>
      </c>
      <c r="M539" s="2">
        <v>217.06790745465901</v>
      </c>
      <c r="N539" s="2">
        <v>44.898762166082498</v>
      </c>
      <c r="O539" s="2">
        <v>307.02488868299099</v>
      </c>
      <c r="P539" s="2">
        <v>362.162223329688</v>
      </c>
      <c r="Q539" s="2">
        <v>75.722180167366602</v>
      </c>
      <c r="R539" s="2">
        <v>146.78780173847801</v>
      </c>
      <c r="S539" s="2">
        <v>238.43719131311801</v>
      </c>
      <c r="T539" s="2">
        <v>205.52807194412401</v>
      </c>
      <c r="U539" s="2">
        <v>186.85953097952401</v>
      </c>
      <c r="X539" s="3">
        <v>44614</v>
      </c>
      <c r="Y539">
        <v>165.1933032</v>
      </c>
      <c r="Z539">
        <v>287.64221609999998</v>
      </c>
      <c r="AA539">
        <v>150.65109649999999</v>
      </c>
      <c r="AB539">
        <v>129.80008459999999</v>
      </c>
      <c r="AC539">
        <v>314.31920819999999</v>
      </c>
      <c r="AD539">
        <v>283.19152530000002</v>
      </c>
      <c r="AE539">
        <v>233.99974800000001</v>
      </c>
      <c r="AF539">
        <v>129.42374169999999</v>
      </c>
      <c r="AG539">
        <v>463.1009244</v>
      </c>
      <c r="AH539">
        <v>151.84009209999999</v>
      </c>
      <c r="AI539">
        <v>578.00752480000006</v>
      </c>
      <c r="AJ539">
        <v>221.3502972</v>
      </c>
      <c r="AK539">
        <v>45.604611920000004</v>
      </c>
      <c r="AL539">
        <v>333.30302139999998</v>
      </c>
      <c r="AM539">
        <v>368.61221669999998</v>
      </c>
      <c r="AN539">
        <v>75.998261139999997</v>
      </c>
      <c r="AO539">
        <v>145.30339739999999</v>
      </c>
      <c r="AP539">
        <v>239.2059519</v>
      </c>
      <c r="AQ539">
        <v>208.89491319999999</v>
      </c>
      <c r="AR539">
        <v>191.37436339999999</v>
      </c>
      <c r="AT539" s="1"/>
      <c r="AU539" s="1">
        <v>44607</v>
      </c>
      <c r="AV539" s="2">
        <v>172.78999300000001</v>
      </c>
      <c r="AW539" s="2">
        <v>300.47000100000002</v>
      </c>
      <c r="AX539" s="2">
        <v>156.51049800000001</v>
      </c>
      <c r="AY539" s="2">
        <v>136.60850500000001</v>
      </c>
      <c r="AZ539" s="2">
        <v>316.20001200000002</v>
      </c>
      <c r="BA539" s="2">
        <v>307.476654</v>
      </c>
      <c r="BB539" s="2">
        <v>264.95001200000002</v>
      </c>
      <c r="BC539" s="2">
        <v>136.42550700000001</v>
      </c>
      <c r="BD539" s="2">
        <v>478.23001099999999</v>
      </c>
      <c r="BE539" s="2">
        <v>154.720001</v>
      </c>
      <c r="BF539" s="2">
        <v>602.77002000000005</v>
      </c>
      <c r="BG539" s="2">
        <v>227.820007</v>
      </c>
      <c r="BH539" s="2">
        <v>47.790000999999997</v>
      </c>
      <c r="BI539" s="2">
        <v>353.26001000000002</v>
      </c>
      <c r="BJ539" s="2">
        <v>381.540009</v>
      </c>
      <c r="BK539" s="2">
        <v>77.809997999999993</v>
      </c>
      <c r="BL539" s="2">
        <v>144.759995</v>
      </c>
      <c r="BM539" s="2">
        <v>243.83999600000001</v>
      </c>
      <c r="BN539" s="2">
        <v>217.259995</v>
      </c>
      <c r="BO539" s="2">
        <v>203.41000399999999</v>
      </c>
    </row>
    <row r="540" spans="1:67" x14ac:dyDescent="0.35">
      <c r="A540" s="1">
        <v>44615</v>
      </c>
      <c r="B540" s="2">
        <v>163.060072599498</v>
      </c>
      <c r="C540" s="2">
        <v>295.01130800871999</v>
      </c>
      <c r="D540" s="2">
        <v>151.49800311757099</v>
      </c>
      <c r="E540" s="2">
        <v>133.20511594824299</v>
      </c>
      <c r="F540" s="2">
        <v>309.12659193816597</v>
      </c>
      <c r="G540" s="2">
        <v>266.81480154471001</v>
      </c>
      <c r="H540" s="2">
        <v>237.59165917107501</v>
      </c>
      <c r="I540" s="2">
        <v>132.94587607819699</v>
      </c>
      <c r="J540" s="2">
        <v>457.25140694726502</v>
      </c>
      <c r="K540" s="2">
        <v>144.70138221659801</v>
      </c>
      <c r="L540" s="2">
        <v>580.39332404224604</v>
      </c>
      <c r="M540" s="2">
        <v>217.47868474275199</v>
      </c>
      <c r="N540" s="2">
        <v>43.589771971524101</v>
      </c>
      <c r="O540" s="2">
        <v>314.367777729914</v>
      </c>
      <c r="P540" s="2">
        <v>368.84889098558898</v>
      </c>
      <c r="Q540" s="2">
        <v>73.847702489159801</v>
      </c>
      <c r="R540" s="2">
        <v>145.45729567466401</v>
      </c>
      <c r="S540" s="2">
        <v>243.22259122045801</v>
      </c>
      <c r="T540" s="2">
        <v>207.42874995464501</v>
      </c>
      <c r="U540" s="2">
        <v>184.47389994337601</v>
      </c>
      <c r="X540" s="3">
        <v>44615</v>
      </c>
      <c r="Y540">
        <v>161.4978079</v>
      </c>
      <c r="Z540">
        <v>283.19105489999998</v>
      </c>
      <c r="AA540">
        <v>146.28879739999999</v>
      </c>
      <c r="AB540">
        <v>127.77199109999999</v>
      </c>
      <c r="AC540">
        <v>310.39559050000003</v>
      </c>
      <c r="AD540">
        <v>271.35943300000002</v>
      </c>
      <c r="AE540">
        <v>227.4031191</v>
      </c>
      <c r="AF540">
        <v>127.6358869</v>
      </c>
      <c r="AG540">
        <v>460.1973327</v>
      </c>
      <c r="AH540">
        <v>149.02673390000001</v>
      </c>
      <c r="AI540">
        <v>567.93213409999998</v>
      </c>
      <c r="AJ540">
        <v>216.44931489999999</v>
      </c>
      <c r="AK540">
        <v>44.826150929999997</v>
      </c>
      <c r="AL540">
        <v>309.90030610000002</v>
      </c>
      <c r="AM540">
        <v>362.7528744</v>
      </c>
      <c r="AN540">
        <v>75.767295579999995</v>
      </c>
      <c r="AO540">
        <v>146.54363470000001</v>
      </c>
      <c r="AP540">
        <v>238.31750529999999</v>
      </c>
      <c r="AQ540">
        <v>204.86950039999999</v>
      </c>
      <c r="AR540">
        <v>187.59327110000001</v>
      </c>
      <c r="AT540" s="1"/>
      <c r="AU540" s="1">
        <v>44608</v>
      </c>
      <c r="AV540" s="2">
        <v>172.550003</v>
      </c>
      <c r="AW540" s="2">
        <v>299.5</v>
      </c>
      <c r="AX540" s="2">
        <v>158.100494</v>
      </c>
      <c r="AY540" s="2">
        <v>137.73800700000001</v>
      </c>
      <c r="AZ540" s="2">
        <v>315.64999399999999</v>
      </c>
      <c r="BA540" s="2">
        <v>307.79666099999997</v>
      </c>
      <c r="BB540" s="2">
        <v>265.10998499999999</v>
      </c>
      <c r="BC540" s="2">
        <v>137.487503</v>
      </c>
      <c r="BD540" s="2">
        <v>480.04998799999998</v>
      </c>
      <c r="BE540" s="2">
        <v>155</v>
      </c>
      <c r="BF540" s="2">
        <v>597.21002199999998</v>
      </c>
      <c r="BG540" s="2">
        <v>228.820007</v>
      </c>
      <c r="BH540" s="2">
        <v>47.68</v>
      </c>
      <c r="BI540" s="2">
        <v>350.08999599999999</v>
      </c>
      <c r="BJ540" s="2">
        <v>382.92999300000002</v>
      </c>
      <c r="BK540" s="2">
        <v>77.220000999999996</v>
      </c>
      <c r="BL540" s="2">
        <v>145.86999499999999</v>
      </c>
      <c r="BM540" s="2">
        <v>245.58000200000001</v>
      </c>
      <c r="BN540" s="2">
        <v>215.30999800000001</v>
      </c>
      <c r="BO540" s="2">
        <v>203.63999899999999</v>
      </c>
    </row>
    <row r="541" spans="1:67" x14ac:dyDescent="0.35">
      <c r="A541" s="1">
        <v>44616</v>
      </c>
      <c r="B541" s="2">
        <v>165.151356490371</v>
      </c>
      <c r="C541" s="2">
        <v>297.25066070334401</v>
      </c>
      <c r="D541" s="2">
        <v>154.01521274736601</v>
      </c>
      <c r="E541" s="2">
        <v>134.80732113762701</v>
      </c>
      <c r="F541" s="2">
        <v>317.71237010671098</v>
      </c>
      <c r="G541" s="2">
        <v>270.839760695248</v>
      </c>
      <c r="H541" s="2">
        <v>241.889838843809</v>
      </c>
      <c r="I541" s="2">
        <v>134.45541315617899</v>
      </c>
      <c r="J541" s="2">
        <v>476.08662082602598</v>
      </c>
      <c r="K541" s="2">
        <v>147.62467972862501</v>
      </c>
      <c r="L541" s="2">
        <v>589.35810067474097</v>
      </c>
      <c r="M541" s="2">
        <v>219.60677555066201</v>
      </c>
      <c r="N541" s="2">
        <v>44.904424782606803</v>
      </c>
      <c r="O541" s="2">
        <v>318.21444889142401</v>
      </c>
      <c r="P541" s="2">
        <v>369.47908427150003</v>
      </c>
      <c r="Q541" s="2">
        <v>76.069057765848598</v>
      </c>
      <c r="R541" s="2">
        <v>149.60346157074599</v>
      </c>
      <c r="S541" s="2">
        <v>250.565781512157</v>
      </c>
      <c r="T541" s="2">
        <v>210.07980120019701</v>
      </c>
      <c r="U541" s="2">
        <v>187.677246403346</v>
      </c>
      <c r="X541" s="3">
        <v>44616</v>
      </c>
      <c r="Y541">
        <v>162.3901698</v>
      </c>
      <c r="Z541">
        <v>286.40023819999999</v>
      </c>
      <c r="AA541">
        <v>150.5310781</v>
      </c>
      <c r="AB541">
        <v>131.5690951</v>
      </c>
      <c r="AC541">
        <v>308.52873699999998</v>
      </c>
      <c r="AD541">
        <v>258.4379692</v>
      </c>
      <c r="AE541">
        <v>231.28569659999999</v>
      </c>
      <c r="AF541">
        <v>131.82184849999999</v>
      </c>
      <c r="AG541">
        <v>456.6555075</v>
      </c>
      <c r="AH541">
        <v>145.15729279999999</v>
      </c>
      <c r="AI541">
        <v>578.10829960000001</v>
      </c>
      <c r="AJ541">
        <v>216.99982120000001</v>
      </c>
      <c r="AK541">
        <v>43.673116049999997</v>
      </c>
      <c r="AL541">
        <v>312.49137669999999</v>
      </c>
      <c r="AM541">
        <v>367.02247540000002</v>
      </c>
      <c r="AN541">
        <v>73.943777920000002</v>
      </c>
      <c r="AO541">
        <v>145.16407939999999</v>
      </c>
      <c r="AP541">
        <v>242.3611224</v>
      </c>
      <c r="AQ541">
        <v>206.84167550000001</v>
      </c>
      <c r="AR541">
        <v>185.1066912</v>
      </c>
      <c r="AT541" s="1"/>
      <c r="AU541" s="1">
        <v>44609</v>
      </c>
      <c r="AV541" s="2">
        <v>168.88000500000001</v>
      </c>
      <c r="AW541" s="2">
        <v>290.73001099999999</v>
      </c>
      <c r="AX541" s="2">
        <v>154.65249600000001</v>
      </c>
      <c r="AY541" s="2">
        <v>132.53900100000001</v>
      </c>
      <c r="AZ541" s="2">
        <v>313.54998799999998</v>
      </c>
      <c r="BA541" s="2">
        <v>292.116669</v>
      </c>
      <c r="BB541" s="2">
        <v>245.070007</v>
      </c>
      <c r="BC541" s="2">
        <v>132.308502</v>
      </c>
      <c r="BD541" s="2">
        <v>470.33999599999999</v>
      </c>
      <c r="BE541" s="2">
        <v>151.429993</v>
      </c>
      <c r="BF541" s="2">
        <v>579</v>
      </c>
      <c r="BG541" s="2">
        <v>224.61000100000001</v>
      </c>
      <c r="BH541" s="2">
        <v>46.07</v>
      </c>
      <c r="BI541" s="2">
        <v>347.94000199999999</v>
      </c>
      <c r="BJ541" s="2">
        <v>373.70001200000002</v>
      </c>
      <c r="BK541" s="2">
        <v>76.360000999999997</v>
      </c>
      <c r="BL541" s="2">
        <v>144.970001</v>
      </c>
      <c r="BM541" s="2">
        <v>240.970001</v>
      </c>
      <c r="BN541" s="2">
        <v>210.71000699999999</v>
      </c>
      <c r="BO541" s="2">
        <v>194.740005</v>
      </c>
    </row>
    <row r="542" spans="1:67" x14ac:dyDescent="0.35">
      <c r="A542" s="1">
        <v>44617</v>
      </c>
      <c r="B542" s="2">
        <v>165.87797966385301</v>
      </c>
      <c r="C542" s="2">
        <v>299.060538444793</v>
      </c>
      <c r="D542" s="2">
        <v>153.389632778719</v>
      </c>
      <c r="E542" s="2">
        <v>134.97762716080601</v>
      </c>
      <c r="F542" s="2">
        <v>321.84663390892399</v>
      </c>
      <c r="G542" s="2">
        <v>291.09699508529502</v>
      </c>
      <c r="H542" s="2">
        <v>245.24461764356801</v>
      </c>
      <c r="I542" s="2">
        <v>134.848806872209</v>
      </c>
      <c r="J542" s="2">
        <v>478.379945213192</v>
      </c>
      <c r="K542" s="2">
        <v>142.84449053802899</v>
      </c>
      <c r="L542" s="2">
        <v>588.35783591294</v>
      </c>
      <c r="M542" s="2">
        <v>217.055421765169</v>
      </c>
      <c r="N542" s="2">
        <v>44.208266942540703</v>
      </c>
      <c r="O542" s="2">
        <v>315.825046233048</v>
      </c>
      <c r="P542" s="2">
        <v>361.87777450480598</v>
      </c>
      <c r="Q542" s="2">
        <v>76.754229937498394</v>
      </c>
      <c r="R542" s="2">
        <v>147.862921102408</v>
      </c>
      <c r="S542" s="2">
        <v>250.345772207897</v>
      </c>
      <c r="T542" s="2">
        <v>211.956902943031</v>
      </c>
      <c r="U542" s="2">
        <v>187.294983307248</v>
      </c>
      <c r="X542" s="3">
        <v>44617</v>
      </c>
      <c r="Y542">
        <v>164.58354679999999</v>
      </c>
      <c r="Z542">
        <v>297.10913540000001</v>
      </c>
      <c r="AA542">
        <v>153.4229363</v>
      </c>
      <c r="AB542">
        <v>134.29769730000001</v>
      </c>
      <c r="AC542">
        <v>316.90528920000003</v>
      </c>
      <c r="AD542">
        <v>269.31655970000003</v>
      </c>
      <c r="AE542">
        <v>241.01469259999999</v>
      </c>
      <c r="AF542">
        <v>134.47633759999999</v>
      </c>
      <c r="AG542">
        <v>466.43756960000002</v>
      </c>
      <c r="AH542">
        <v>147.55272679999999</v>
      </c>
      <c r="AI542">
        <v>586.6419022</v>
      </c>
      <c r="AJ542">
        <v>218.78700499999999</v>
      </c>
      <c r="AK542">
        <v>44.72313965</v>
      </c>
      <c r="AL542">
        <v>316.13793980000003</v>
      </c>
      <c r="AM542">
        <v>369.09718859999998</v>
      </c>
      <c r="AN542">
        <v>75.733929009999997</v>
      </c>
      <c r="AO542">
        <v>148.66789</v>
      </c>
      <c r="AP542">
        <v>248.0704834</v>
      </c>
      <c r="AQ542">
        <v>209.5974046</v>
      </c>
      <c r="AR542">
        <v>186.65985029999999</v>
      </c>
      <c r="AT542" s="1"/>
      <c r="AU542" s="1">
        <v>44610</v>
      </c>
      <c r="AV542" s="2">
        <v>167.300003</v>
      </c>
      <c r="AW542" s="2">
        <v>287.92999300000002</v>
      </c>
      <c r="AX542" s="2">
        <v>152.60150100000001</v>
      </c>
      <c r="AY542" s="2">
        <v>130.40299999999999</v>
      </c>
      <c r="AZ542" s="2">
        <v>314.79998799999998</v>
      </c>
      <c r="BA542" s="2">
        <v>285.66000400000001</v>
      </c>
      <c r="BB542" s="2">
        <v>236.41999799999999</v>
      </c>
      <c r="BC542" s="2">
        <v>130.467499</v>
      </c>
      <c r="BD542" s="2">
        <v>467.80999800000001</v>
      </c>
      <c r="BE542" s="2">
        <v>152.13999899999999</v>
      </c>
      <c r="BF542" s="2">
        <v>579.98999000000003</v>
      </c>
      <c r="BG542" s="2">
        <v>222.69000199999999</v>
      </c>
      <c r="BH542" s="2">
        <v>45.959999000000003</v>
      </c>
      <c r="BI542" s="2">
        <v>346.86999500000002</v>
      </c>
      <c r="BJ542" s="2">
        <v>369.95001200000002</v>
      </c>
      <c r="BK542" s="2">
        <v>76.370002999999997</v>
      </c>
      <c r="BL542" s="2">
        <v>144.029999</v>
      </c>
      <c r="BM542" s="2">
        <v>240.30999800000001</v>
      </c>
      <c r="BN542" s="2">
        <v>209.36000100000001</v>
      </c>
      <c r="BO542" s="2">
        <v>191.949997</v>
      </c>
    </row>
    <row r="543" spans="1:67" x14ac:dyDescent="0.35">
      <c r="A543" s="1">
        <v>44620</v>
      </c>
      <c r="B543" s="2">
        <v>163.452860222027</v>
      </c>
      <c r="C543" s="2">
        <v>294.09806454096901</v>
      </c>
      <c r="D543" s="2">
        <v>151.09475778493501</v>
      </c>
      <c r="E543" s="2">
        <v>134.35731244206099</v>
      </c>
      <c r="F543" s="2">
        <v>318.02267548658801</v>
      </c>
      <c r="G543" s="2">
        <v>288.543310991922</v>
      </c>
      <c r="H543" s="2">
        <v>236.68832630024201</v>
      </c>
      <c r="I543" s="2">
        <v>134.63538722093901</v>
      </c>
      <c r="J543" s="2">
        <v>477.05699953701497</v>
      </c>
      <c r="K543" s="2">
        <v>137.19784465196301</v>
      </c>
      <c r="L543" s="2">
        <v>573.29809867160702</v>
      </c>
      <c r="M543" s="2">
        <v>210.310310875738</v>
      </c>
      <c r="N543" s="2">
        <v>42.641033989728903</v>
      </c>
      <c r="O543" s="2">
        <v>321.93992084035301</v>
      </c>
      <c r="P543" s="2">
        <v>346.19112357265197</v>
      </c>
      <c r="Q543" s="2">
        <v>76.391522173677899</v>
      </c>
      <c r="R543" s="2">
        <v>147.71375979501599</v>
      </c>
      <c r="S543" s="2">
        <v>249.76287916336801</v>
      </c>
      <c r="T543" s="2">
        <v>205.44858376888601</v>
      </c>
      <c r="U543" s="2">
        <v>182.85651849779899</v>
      </c>
      <c r="X543" s="3">
        <v>44620</v>
      </c>
      <c r="Y543">
        <v>165.1314328</v>
      </c>
      <c r="Z543">
        <v>298.72161089999997</v>
      </c>
      <c r="AA543">
        <v>153.5394522</v>
      </c>
      <c r="AB543">
        <v>135.0472657</v>
      </c>
      <c r="AC543">
        <v>321.13531440000003</v>
      </c>
      <c r="AD543">
        <v>273.75816429999998</v>
      </c>
      <c r="AE543">
        <v>243.62626729999999</v>
      </c>
      <c r="AF543">
        <v>134.96456760000001</v>
      </c>
      <c r="AG543">
        <v>475.83163439999998</v>
      </c>
      <c r="AH543">
        <v>143.51849100000001</v>
      </c>
      <c r="AI543">
        <v>587.53781289999995</v>
      </c>
      <c r="AJ543">
        <v>216.23052150000001</v>
      </c>
      <c r="AK543">
        <v>44.245777480000001</v>
      </c>
      <c r="AL543">
        <v>316.00608890000001</v>
      </c>
      <c r="AM543">
        <v>362.85686249999998</v>
      </c>
      <c r="AN543">
        <v>76.596623399999999</v>
      </c>
      <c r="AO543">
        <v>147.6644891</v>
      </c>
      <c r="AP543">
        <v>249.97224349999999</v>
      </c>
      <c r="AQ543">
        <v>210.46841449999999</v>
      </c>
      <c r="AR543">
        <v>187.6410401</v>
      </c>
      <c r="AT543" s="1"/>
      <c r="AU543" s="1">
        <v>44614</v>
      </c>
      <c r="AV543" s="2">
        <v>164.320007</v>
      </c>
      <c r="AW543" s="2">
        <v>287.72000100000002</v>
      </c>
      <c r="AX543" s="2">
        <v>150.197495</v>
      </c>
      <c r="AY543" s="2">
        <v>129.81350699999999</v>
      </c>
      <c r="AZ543" s="2">
        <v>314.16000400000001</v>
      </c>
      <c r="BA543" s="2">
        <v>273.843323</v>
      </c>
      <c r="BB543" s="2">
        <v>233.89999399999999</v>
      </c>
      <c r="BC543" s="2">
        <v>129.40249600000001</v>
      </c>
      <c r="BD543" s="2">
        <v>462.51001000000002</v>
      </c>
      <c r="BE543" s="2">
        <v>151.86999499999999</v>
      </c>
      <c r="BF543" s="2">
        <v>577.46002199999998</v>
      </c>
      <c r="BG543" s="2">
        <v>221.320007</v>
      </c>
      <c r="BH543" s="2">
        <v>45.560001</v>
      </c>
      <c r="BI543" s="2">
        <v>316.17001299999998</v>
      </c>
      <c r="BJ543" s="2">
        <v>368.290009</v>
      </c>
      <c r="BK543" s="2">
        <v>75.949996999999996</v>
      </c>
      <c r="BL543" s="2">
        <v>145.55999800000001</v>
      </c>
      <c r="BM543" s="2">
        <v>239.13000500000001</v>
      </c>
      <c r="BN543" s="2">
        <v>208.970001</v>
      </c>
      <c r="BO543" s="2">
        <v>191.21000699999999</v>
      </c>
    </row>
    <row r="544" spans="1:67" x14ac:dyDescent="0.35">
      <c r="A544" s="1">
        <v>44621</v>
      </c>
      <c r="B544" s="2">
        <v>166.47002929397499</v>
      </c>
      <c r="C544" s="2">
        <v>300.15871928891801</v>
      </c>
      <c r="D544" s="2">
        <v>152.16141831782201</v>
      </c>
      <c r="E544" s="2">
        <v>134.73604478174099</v>
      </c>
      <c r="F544" s="2">
        <v>322.06985074436</v>
      </c>
      <c r="G544" s="2">
        <v>292.85718687395098</v>
      </c>
      <c r="H544" s="2">
        <v>242.73378056994201</v>
      </c>
      <c r="I544" s="2">
        <v>134.73167014936999</v>
      </c>
      <c r="J544" s="2">
        <v>484.61458895472202</v>
      </c>
      <c r="K544" s="2">
        <v>138.29575778515499</v>
      </c>
      <c r="L544" s="2">
        <v>584.05989603053501</v>
      </c>
      <c r="M544" s="2">
        <v>208.973080256354</v>
      </c>
      <c r="N544" s="2">
        <v>42.8612056179511</v>
      </c>
      <c r="O544" s="2">
        <v>326.978942721723</v>
      </c>
      <c r="P544" s="2">
        <v>344.269518482357</v>
      </c>
      <c r="Q544" s="2">
        <v>76.515698568599205</v>
      </c>
      <c r="R544" s="2">
        <v>149.45725933073501</v>
      </c>
      <c r="S544" s="2">
        <v>253.97787202677301</v>
      </c>
      <c r="T544" s="2">
        <v>210.906232650113</v>
      </c>
      <c r="U544" s="2">
        <v>192.489452544724</v>
      </c>
      <c r="X544" s="3">
        <v>44621</v>
      </c>
      <c r="Y544">
        <v>163.73867680000001</v>
      </c>
      <c r="Z544">
        <v>295.2012148</v>
      </c>
      <c r="AA544">
        <v>151.59945450000001</v>
      </c>
      <c r="AB544">
        <v>134.0801396</v>
      </c>
      <c r="AC544">
        <v>317.26349449999998</v>
      </c>
      <c r="AD544">
        <v>288.55464130000001</v>
      </c>
      <c r="AE544">
        <v>237.6097283</v>
      </c>
      <c r="AF544">
        <v>134.18350390000001</v>
      </c>
      <c r="AG544">
        <v>476.29967529999999</v>
      </c>
      <c r="AH544">
        <v>137.64799579999999</v>
      </c>
      <c r="AI544">
        <v>572.90479089999997</v>
      </c>
      <c r="AJ544">
        <v>210.00971340000001</v>
      </c>
      <c r="AK544">
        <v>42.742281300000002</v>
      </c>
      <c r="AL544">
        <v>319.56356219999998</v>
      </c>
      <c r="AM544">
        <v>351.88433370000001</v>
      </c>
      <c r="AN544">
        <v>76.337330019999996</v>
      </c>
      <c r="AO544">
        <v>147.6152438</v>
      </c>
      <c r="AP544">
        <v>249.41813400000001</v>
      </c>
      <c r="AQ544">
        <v>206.01304830000001</v>
      </c>
      <c r="AR544">
        <v>183.78890430000001</v>
      </c>
      <c r="AT544" s="1"/>
      <c r="AU544" s="1">
        <v>44615</v>
      </c>
      <c r="AV544" s="2">
        <v>160.070007</v>
      </c>
      <c r="AW544" s="2">
        <v>280.26998900000001</v>
      </c>
      <c r="AX544" s="2">
        <v>144.82699600000001</v>
      </c>
      <c r="AY544" s="2">
        <v>127.587997</v>
      </c>
      <c r="AZ544" s="2">
        <v>309.98998999999998</v>
      </c>
      <c r="BA544" s="2">
        <v>254.679993</v>
      </c>
      <c r="BB544" s="2">
        <v>223.86999499999999</v>
      </c>
      <c r="BC544" s="2">
        <v>127.584999</v>
      </c>
      <c r="BD544" s="2">
        <v>459.61999500000002</v>
      </c>
      <c r="BE544" s="2">
        <v>148.69000199999999</v>
      </c>
      <c r="BF544" s="2">
        <v>565.19000200000005</v>
      </c>
      <c r="BG544" s="2">
        <v>215.949997</v>
      </c>
      <c r="BH544" s="2">
        <v>44.779998999999997</v>
      </c>
      <c r="BI544" s="2">
        <v>308.45001200000002</v>
      </c>
      <c r="BJ544" s="2">
        <v>361.23001099999999</v>
      </c>
      <c r="BK544" s="2">
        <v>75.839995999999999</v>
      </c>
      <c r="BL544" s="2">
        <v>146.759995</v>
      </c>
      <c r="BM544" s="2">
        <v>238.30999800000001</v>
      </c>
      <c r="BN544" s="2">
        <v>204.479996</v>
      </c>
      <c r="BO544" s="2">
        <v>186.66999799999999</v>
      </c>
    </row>
    <row r="545" spans="1:67" x14ac:dyDescent="0.35">
      <c r="A545" s="1">
        <v>44622</v>
      </c>
      <c r="B545" s="2">
        <v>165.99429996220701</v>
      </c>
      <c r="C545" s="2">
        <v>295.05698160262898</v>
      </c>
      <c r="D545" s="2">
        <v>148.42931637809801</v>
      </c>
      <c r="E545" s="2">
        <v>133.60783103442699</v>
      </c>
      <c r="F545" s="2">
        <v>327.00344877855701</v>
      </c>
      <c r="G545" s="2">
        <v>279.625515716503</v>
      </c>
      <c r="H545" s="2">
        <v>237.18357165026501</v>
      </c>
      <c r="I545" s="2">
        <v>134.427517166548</v>
      </c>
      <c r="J545" s="2">
        <v>489.49794786655099</v>
      </c>
      <c r="K545" s="2">
        <v>139.398746809763</v>
      </c>
      <c r="L545" s="2">
        <v>581.08284358784795</v>
      </c>
      <c r="M545" s="2">
        <v>208.11885487963499</v>
      </c>
      <c r="N545" s="2">
        <v>42.560724430407603</v>
      </c>
      <c r="O545" s="2">
        <v>326.69826702846399</v>
      </c>
      <c r="P545" s="2">
        <v>341.54029827426803</v>
      </c>
      <c r="Q545" s="2">
        <v>77.428025868225703</v>
      </c>
      <c r="R545" s="2">
        <v>150.542866447363</v>
      </c>
      <c r="S545" s="2">
        <v>259.10681866018803</v>
      </c>
      <c r="T545" s="2">
        <v>211.604802540576</v>
      </c>
      <c r="U545" s="2">
        <v>195.604316508751</v>
      </c>
      <c r="X545" s="3">
        <v>44622</v>
      </c>
      <c r="Y545">
        <v>166.03460010000001</v>
      </c>
      <c r="Z545">
        <v>299.5287204</v>
      </c>
      <c r="AA545">
        <v>151.9336811</v>
      </c>
      <c r="AB545">
        <v>134.59039730000001</v>
      </c>
      <c r="AC545">
        <v>322.4835205</v>
      </c>
      <c r="AD545">
        <v>291.44097970000001</v>
      </c>
      <c r="AE545">
        <v>240.3762844</v>
      </c>
      <c r="AF545">
        <v>134.76483150000001</v>
      </c>
      <c r="AG545">
        <v>483.481495</v>
      </c>
      <c r="AH545">
        <v>139.06225699999999</v>
      </c>
      <c r="AI545">
        <v>583.81403490000002</v>
      </c>
      <c r="AJ545">
        <v>208.39977529999999</v>
      </c>
      <c r="AK545">
        <v>43.056055239999999</v>
      </c>
      <c r="AL545">
        <v>326.4042705</v>
      </c>
      <c r="AM545">
        <v>344.13194249999998</v>
      </c>
      <c r="AN545">
        <v>76.667621710000006</v>
      </c>
      <c r="AO545">
        <v>149.2857865</v>
      </c>
      <c r="AP545">
        <v>253.50105060000001</v>
      </c>
      <c r="AQ545">
        <v>210.5339946</v>
      </c>
      <c r="AR545">
        <v>190.48743759999999</v>
      </c>
      <c r="AT545" s="1"/>
      <c r="AU545" s="1">
        <v>44616</v>
      </c>
      <c r="AV545" s="2">
        <v>162.740005</v>
      </c>
      <c r="AW545" s="2">
        <v>294.58999599999999</v>
      </c>
      <c r="AX545" s="2">
        <v>151.358002</v>
      </c>
      <c r="AY545" s="2">
        <v>132.69099399999999</v>
      </c>
      <c r="AZ545" s="2">
        <v>308.27999899999998</v>
      </c>
      <c r="BA545" s="2">
        <v>266.92334</v>
      </c>
      <c r="BB545" s="2">
        <v>237.479996</v>
      </c>
      <c r="BC545" s="2">
        <v>132.67349200000001</v>
      </c>
      <c r="BD545" s="2">
        <v>455.89001500000001</v>
      </c>
      <c r="BE545" s="2">
        <v>144.550003</v>
      </c>
      <c r="BF545" s="2">
        <v>580</v>
      </c>
      <c r="BG545" s="2">
        <v>217.300003</v>
      </c>
      <c r="BH545" s="2">
        <v>43.599997999999999</v>
      </c>
      <c r="BI545" s="2">
        <v>313.23998999999998</v>
      </c>
      <c r="BJ545" s="2">
        <v>369.38000499999998</v>
      </c>
      <c r="BK545" s="2">
        <v>73.510002</v>
      </c>
      <c r="BL545" s="2">
        <v>145.270004</v>
      </c>
      <c r="BM545" s="2">
        <v>243.08000200000001</v>
      </c>
      <c r="BN545" s="2">
        <v>207.19000199999999</v>
      </c>
      <c r="BO545" s="2">
        <v>184.69000199999999</v>
      </c>
    </row>
    <row r="546" spans="1:67" x14ac:dyDescent="0.35">
      <c r="A546" s="1">
        <v>44623</v>
      </c>
      <c r="B546" s="2">
        <v>163.576638690556</v>
      </c>
      <c r="C546" s="2">
        <v>290.87285523574002</v>
      </c>
      <c r="D546" s="2">
        <v>145.988225864497</v>
      </c>
      <c r="E546" s="2">
        <v>132.58866730441599</v>
      </c>
      <c r="F546" s="2">
        <v>325.560648452105</v>
      </c>
      <c r="G546" s="2">
        <v>279.68079423880903</v>
      </c>
      <c r="H546" s="2">
        <v>231.25697103009099</v>
      </c>
      <c r="I546" s="2">
        <v>132.675578541551</v>
      </c>
      <c r="J546" s="2">
        <v>496.16047017488501</v>
      </c>
      <c r="K546" s="2">
        <v>135.06473433732299</v>
      </c>
      <c r="L546" s="2">
        <v>595.57003944482801</v>
      </c>
      <c r="M546" s="2">
        <v>201.87158859719</v>
      </c>
      <c r="N546" s="2">
        <v>40.9679651181401</v>
      </c>
      <c r="O546" s="2">
        <v>323.77164021687702</v>
      </c>
      <c r="P546" s="2">
        <v>331.91518295435702</v>
      </c>
      <c r="Q546" s="2">
        <v>77.366910619922507</v>
      </c>
      <c r="R546" s="2">
        <v>150.28878886098801</v>
      </c>
      <c r="S546" s="2">
        <v>262.37988717301698</v>
      </c>
      <c r="T546" s="2">
        <v>210.82167851115599</v>
      </c>
      <c r="U546" s="2">
        <v>196.029931303225</v>
      </c>
      <c r="X546" s="3">
        <v>44623</v>
      </c>
      <c r="Y546">
        <v>166.3224353</v>
      </c>
      <c r="Z546">
        <v>296.38102750000002</v>
      </c>
      <c r="AA546">
        <v>148.86699619999999</v>
      </c>
      <c r="AB546">
        <v>133.89635809999999</v>
      </c>
      <c r="AC546">
        <v>327.05424720000002</v>
      </c>
      <c r="AD546">
        <v>290.82236399999999</v>
      </c>
      <c r="AE546">
        <v>237.77338589999999</v>
      </c>
      <c r="AF546">
        <v>134.29195229999999</v>
      </c>
      <c r="AG546">
        <v>486.46958530000001</v>
      </c>
      <c r="AH546">
        <v>138.37149769999999</v>
      </c>
      <c r="AI546">
        <v>580.64743680000004</v>
      </c>
      <c r="AJ546">
        <v>207.2596667</v>
      </c>
      <c r="AK546">
        <v>42.540469209999998</v>
      </c>
      <c r="AL546">
        <v>325.04690849999997</v>
      </c>
      <c r="AM546">
        <v>341.65185600000001</v>
      </c>
      <c r="AN546">
        <v>77.09368284</v>
      </c>
      <c r="AO546">
        <v>150.3217645</v>
      </c>
      <c r="AP546">
        <v>258.06556890000002</v>
      </c>
      <c r="AQ546">
        <v>212.3630952</v>
      </c>
      <c r="AR546">
        <v>194.48229169999999</v>
      </c>
      <c r="AT546" s="1"/>
      <c r="AU546" s="1">
        <v>44617</v>
      </c>
      <c r="AV546" s="2">
        <v>164.85000600000001</v>
      </c>
      <c r="AW546" s="2">
        <v>297.30999800000001</v>
      </c>
      <c r="AX546" s="2">
        <v>153.788498</v>
      </c>
      <c r="AY546" s="2">
        <v>134.45950300000001</v>
      </c>
      <c r="AZ546" s="2">
        <v>319.23998999999998</v>
      </c>
      <c r="BA546" s="2">
        <v>269.95666499999999</v>
      </c>
      <c r="BB546" s="2">
        <v>241.570007</v>
      </c>
      <c r="BC546" s="2">
        <v>134.51950099999999</v>
      </c>
      <c r="BD546" s="2">
        <v>475.75</v>
      </c>
      <c r="BE546" s="2">
        <v>147.970001</v>
      </c>
      <c r="BF546" s="2">
        <v>588.01000999999997</v>
      </c>
      <c r="BG546" s="2">
        <v>219.270004</v>
      </c>
      <c r="BH546" s="2">
        <v>45.02</v>
      </c>
      <c r="BI546" s="2">
        <v>316.64999399999999</v>
      </c>
      <c r="BJ546" s="2">
        <v>369.08999599999999</v>
      </c>
      <c r="BK546" s="2">
        <v>76.319999999999993</v>
      </c>
      <c r="BL546" s="2">
        <v>149.53999300000001</v>
      </c>
      <c r="BM546" s="2">
        <v>250.85000600000001</v>
      </c>
      <c r="BN546" s="2">
        <v>209.949997</v>
      </c>
      <c r="BO546" s="2">
        <v>187.05999800000001</v>
      </c>
    </row>
    <row r="547" spans="1:67" x14ac:dyDescent="0.35">
      <c r="A547" s="1">
        <v>44624</v>
      </c>
      <c r="B547" s="2">
        <v>159.78204003939501</v>
      </c>
      <c r="C547" s="2">
        <v>278.85434279835198</v>
      </c>
      <c r="D547" s="2">
        <v>137.98902007037</v>
      </c>
      <c r="E547" s="2">
        <v>126.622247651386</v>
      </c>
      <c r="F547" s="2">
        <v>324.49485501466501</v>
      </c>
      <c r="G547" s="2">
        <v>267.99119231942501</v>
      </c>
      <c r="H547" s="2">
        <v>214.560297824012</v>
      </c>
      <c r="I547" s="2">
        <v>126.439253265654</v>
      </c>
      <c r="J547" s="2">
        <v>490.37434496969502</v>
      </c>
      <c r="K547" s="2">
        <v>129.43811486150199</v>
      </c>
      <c r="L547" s="2">
        <v>574.10178991866496</v>
      </c>
      <c r="M547" s="2">
        <v>192.498088909036</v>
      </c>
      <c r="N547" s="2">
        <v>38.489727040313902</v>
      </c>
      <c r="O547" s="2">
        <v>324.12481488817798</v>
      </c>
      <c r="P547" s="2">
        <v>314.61027680637</v>
      </c>
      <c r="Q547" s="2">
        <v>78.049283836142706</v>
      </c>
      <c r="R547" s="2">
        <v>149.51535310107701</v>
      </c>
      <c r="S547" s="2">
        <v>262.33828960492099</v>
      </c>
      <c r="T547" s="2">
        <v>200.825159143896</v>
      </c>
      <c r="U547" s="2">
        <v>197.00280452891701</v>
      </c>
      <c r="X547" s="3">
        <v>44624</v>
      </c>
      <c r="Y547">
        <v>164.0727919</v>
      </c>
      <c r="Z547">
        <v>291.57796960000002</v>
      </c>
      <c r="AA547">
        <v>146.06290949999999</v>
      </c>
      <c r="AB547">
        <v>132.02722299999999</v>
      </c>
      <c r="AC547">
        <v>325.62760839999999</v>
      </c>
      <c r="AD547">
        <v>279.48970379999997</v>
      </c>
      <c r="AE547">
        <v>231.33846589999999</v>
      </c>
      <c r="AF547">
        <v>132.25149379999999</v>
      </c>
      <c r="AG547">
        <v>495.58671959999998</v>
      </c>
      <c r="AH547">
        <v>134.91842249999999</v>
      </c>
      <c r="AI547">
        <v>593.81451579999998</v>
      </c>
      <c r="AJ547">
        <v>201.25573790000001</v>
      </c>
      <c r="AK547">
        <v>41.134757239999999</v>
      </c>
      <c r="AL547">
        <v>324.3660347</v>
      </c>
      <c r="AM547">
        <v>333.83498359999999</v>
      </c>
      <c r="AN547">
        <v>77.720849790000003</v>
      </c>
      <c r="AO547">
        <v>150.5846027</v>
      </c>
      <c r="AP547">
        <v>262.3989431</v>
      </c>
      <c r="AQ547">
        <v>210.55992610000001</v>
      </c>
      <c r="AR547">
        <v>195.6611077</v>
      </c>
      <c r="AT547" s="1"/>
      <c r="AU547" s="1">
        <v>44620</v>
      </c>
      <c r="AV547" s="2">
        <v>165.11999499999999</v>
      </c>
      <c r="AW547" s="2">
        <v>298.790009</v>
      </c>
      <c r="AX547" s="2">
        <v>153.56300400000001</v>
      </c>
      <c r="AY547" s="2">
        <v>135.057007</v>
      </c>
      <c r="AZ547" s="2">
        <v>321.45001200000002</v>
      </c>
      <c r="BA547" s="2">
        <v>290.14334100000002</v>
      </c>
      <c r="BB547" s="2">
        <v>243.85000600000001</v>
      </c>
      <c r="BC547" s="2">
        <v>134.891006</v>
      </c>
      <c r="BD547" s="2">
        <v>475.86999500000002</v>
      </c>
      <c r="BE547" s="2">
        <v>141.800003</v>
      </c>
      <c r="BF547" s="2">
        <v>587.44000200000005</v>
      </c>
      <c r="BG547" s="2">
        <v>216.11999499999999</v>
      </c>
      <c r="BH547" s="2">
        <v>44.200001</v>
      </c>
      <c r="BI547" s="2">
        <v>315.82998700000002</v>
      </c>
      <c r="BJ547" s="2">
        <v>360.82000699999998</v>
      </c>
      <c r="BK547" s="2">
        <v>76.580001999999993</v>
      </c>
      <c r="BL547" s="2">
        <v>147.770004</v>
      </c>
      <c r="BM547" s="2">
        <v>249.949997</v>
      </c>
      <c r="BN547" s="2">
        <v>210.41999799999999</v>
      </c>
      <c r="BO547" s="2">
        <v>187.58000200000001</v>
      </c>
    </row>
    <row r="548" spans="1:67" x14ac:dyDescent="0.35">
      <c r="A548" s="1">
        <v>44627</v>
      </c>
      <c r="B548" s="2">
        <v>158.164867698244</v>
      </c>
      <c r="C548" s="2">
        <v>277.03746885652799</v>
      </c>
      <c r="D548" s="2">
        <v>136.34665417179201</v>
      </c>
      <c r="E548" s="2">
        <v>127.569070210691</v>
      </c>
      <c r="F548" s="2">
        <v>318.75138627106702</v>
      </c>
      <c r="G548" s="2">
        <v>274.56949627815601</v>
      </c>
      <c r="H548" s="2">
        <v>215.38628982842999</v>
      </c>
      <c r="I548" s="2">
        <v>127.459899221247</v>
      </c>
      <c r="J548" s="2">
        <v>471.90132651318999</v>
      </c>
      <c r="K548" s="2">
        <v>128.23312787626799</v>
      </c>
      <c r="L548" s="2">
        <v>576.42409051684797</v>
      </c>
      <c r="M548" s="2">
        <v>192.24337296409101</v>
      </c>
      <c r="N548" s="2">
        <v>38.313597590250602</v>
      </c>
      <c r="O548" s="2">
        <v>317.72309625124097</v>
      </c>
      <c r="P548" s="2">
        <v>314.31509484678099</v>
      </c>
      <c r="Q548" s="2">
        <v>76.754863422847507</v>
      </c>
      <c r="R548" s="2">
        <v>146.989494902958</v>
      </c>
      <c r="S548" s="2">
        <v>260.202005765629</v>
      </c>
      <c r="T548" s="2">
        <v>202.57443020798499</v>
      </c>
      <c r="U548" s="2">
        <v>210.25145009521199</v>
      </c>
      <c r="X548" s="3">
        <v>44627</v>
      </c>
      <c r="Y548">
        <v>160.5419814</v>
      </c>
      <c r="Z548">
        <v>285.1465326</v>
      </c>
      <c r="AA548">
        <v>140.48886379999999</v>
      </c>
      <c r="AB548">
        <v>128.7203231</v>
      </c>
      <c r="AC548">
        <v>323.01930140000002</v>
      </c>
      <c r="AD548">
        <v>276.96411130000001</v>
      </c>
      <c r="AE548">
        <v>221.98364129999999</v>
      </c>
      <c r="AF548">
        <v>128.82278360000001</v>
      </c>
      <c r="AG548">
        <v>488.03618690000002</v>
      </c>
      <c r="AH548">
        <v>130.3164147</v>
      </c>
      <c r="AI548">
        <v>573.2481401</v>
      </c>
      <c r="AJ548">
        <v>192.79509160000001</v>
      </c>
      <c r="AK548">
        <v>39.184043670000001</v>
      </c>
      <c r="AL548">
        <v>323.03598540000002</v>
      </c>
      <c r="AM548">
        <v>321.54637330000003</v>
      </c>
      <c r="AN548">
        <v>77.658271740000004</v>
      </c>
      <c r="AO548">
        <v>149.3578311</v>
      </c>
      <c r="AP548">
        <v>261.72692970000003</v>
      </c>
      <c r="AQ548">
        <v>202.61945069999999</v>
      </c>
      <c r="AR548">
        <v>196.6431929</v>
      </c>
      <c r="AT548" s="1"/>
      <c r="AU548" s="1">
        <v>44621</v>
      </c>
      <c r="AV548" s="2">
        <v>163.199997</v>
      </c>
      <c r="AW548" s="2">
        <v>294.95001200000002</v>
      </c>
      <c r="AX548" s="2">
        <v>151.141998</v>
      </c>
      <c r="AY548" s="2">
        <v>134.06149300000001</v>
      </c>
      <c r="AZ548" s="2">
        <v>316.83999599999999</v>
      </c>
      <c r="BA548" s="2">
        <v>288.12332199999997</v>
      </c>
      <c r="BB548" s="2">
        <v>234.770004</v>
      </c>
      <c r="BC548" s="2">
        <v>134.16799900000001</v>
      </c>
      <c r="BD548" s="2">
        <v>476.25</v>
      </c>
      <c r="BE548" s="2">
        <v>136.449997</v>
      </c>
      <c r="BF548" s="2">
        <v>570.11999500000002</v>
      </c>
      <c r="BG548" s="2">
        <v>208.970001</v>
      </c>
      <c r="BH548" s="2">
        <v>42.470001000000003</v>
      </c>
      <c r="BI548" s="2">
        <v>320.25</v>
      </c>
      <c r="BJ548" s="2">
        <v>344.48001099999999</v>
      </c>
      <c r="BK548" s="2">
        <v>76.339995999999999</v>
      </c>
      <c r="BL548" s="2">
        <v>147.69000199999999</v>
      </c>
      <c r="BM548" s="2">
        <v>249.5</v>
      </c>
      <c r="BN548" s="2">
        <v>205.58000200000001</v>
      </c>
      <c r="BO548" s="2">
        <v>182.83000200000001</v>
      </c>
    </row>
    <row r="549" spans="1:67" x14ac:dyDescent="0.35">
      <c r="A549" s="1">
        <v>44628</v>
      </c>
      <c r="B549" s="2">
        <v>162.94758204082899</v>
      </c>
      <c r="C549" s="2">
        <v>287.38358869316801</v>
      </c>
      <c r="D549" s="2">
        <v>139.65157247246401</v>
      </c>
      <c r="E549" s="2">
        <v>133.180479087473</v>
      </c>
      <c r="F549" s="2">
        <v>323.63090079987398</v>
      </c>
      <c r="G549" s="2">
        <v>286.450767208103</v>
      </c>
      <c r="H549" s="2">
        <v>228.70844748200599</v>
      </c>
      <c r="I549" s="2">
        <v>133.53661642753801</v>
      </c>
      <c r="J549" s="2">
        <v>484.597959484971</v>
      </c>
      <c r="K549" s="2">
        <v>133.38065764263101</v>
      </c>
      <c r="L549" s="2">
        <v>594.38705080490502</v>
      </c>
      <c r="M549" s="2">
        <v>199.76355279177901</v>
      </c>
      <c r="N549" s="2">
        <v>40.849289081628399</v>
      </c>
      <c r="O549" s="2">
        <v>317.10467975204199</v>
      </c>
      <c r="P549" s="2">
        <v>327.14237120412702</v>
      </c>
      <c r="Q549" s="2">
        <v>77.876186534833707</v>
      </c>
      <c r="R549" s="2">
        <v>148.767737144027</v>
      </c>
      <c r="S549" s="2">
        <v>262.75609443121999</v>
      </c>
      <c r="T549" s="2">
        <v>206.76423064935801</v>
      </c>
      <c r="U549" s="2">
        <v>209.414641644592</v>
      </c>
      <c r="X549" s="3">
        <v>44628</v>
      </c>
      <c r="Y549">
        <v>157.96203499999999</v>
      </c>
      <c r="Z549">
        <v>275.86203399999999</v>
      </c>
      <c r="AA549">
        <v>136.2438009</v>
      </c>
      <c r="AB549">
        <v>127.0605511</v>
      </c>
      <c r="AC549">
        <v>318.9280488</v>
      </c>
      <c r="AD549">
        <v>271.73343490000002</v>
      </c>
      <c r="AE549">
        <v>215.0209572</v>
      </c>
      <c r="AF549">
        <v>127.2437114</v>
      </c>
      <c r="AG549">
        <v>475.39605280000001</v>
      </c>
      <c r="AH549">
        <v>128.3573379</v>
      </c>
      <c r="AI549">
        <v>575.15586919999998</v>
      </c>
      <c r="AJ549">
        <v>191.53897330000001</v>
      </c>
      <c r="AK549">
        <v>38.564284909999998</v>
      </c>
      <c r="AL549">
        <v>318.08696429999998</v>
      </c>
      <c r="AM549">
        <v>314.12340890000002</v>
      </c>
      <c r="AN549">
        <v>77.052807670000007</v>
      </c>
      <c r="AO549">
        <v>147.1000315</v>
      </c>
      <c r="AP549">
        <v>260.11863390000002</v>
      </c>
      <c r="AQ549">
        <v>203.1076889</v>
      </c>
      <c r="AR549">
        <v>205.4135144</v>
      </c>
      <c r="AT549" s="1"/>
      <c r="AU549" s="1">
        <v>44622</v>
      </c>
      <c r="AV549" s="2">
        <v>166.55999800000001</v>
      </c>
      <c r="AW549" s="2">
        <v>300.19000199999999</v>
      </c>
      <c r="AX549" s="2">
        <v>152.052505</v>
      </c>
      <c r="AY549" s="2">
        <v>134.57150300000001</v>
      </c>
      <c r="AZ549" s="2">
        <v>323.64001500000001</v>
      </c>
      <c r="BA549" s="2">
        <v>293.29666099999997</v>
      </c>
      <c r="BB549" s="2">
        <v>242.199997</v>
      </c>
      <c r="BC549" s="2">
        <v>134.75149500000001</v>
      </c>
      <c r="BD549" s="2">
        <v>485.38000499999998</v>
      </c>
      <c r="BE549" s="2">
        <v>139.279999</v>
      </c>
      <c r="BF549" s="2">
        <v>585.78002900000001</v>
      </c>
      <c r="BG549" s="2">
        <v>208.479996</v>
      </c>
      <c r="BH549" s="2">
        <v>43.16</v>
      </c>
      <c r="BI549" s="2">
        <v>327.36999500000002</v>
      </c>
      <c r="BJ549" s="2">
        <v>344.08999599999999</v>
      </c>
      <c r="BK549" s="2">
        <v>76.669998000000007</v>
      </c>
      <c r="BL549" s="2">
        <v>149.570007</v>
      </c>
      <c r="BM549" s="2">
        <v>254.16999799999999</v>
      </c>
      <c r="BN549" s="2">
        <v>211.46000699999999</v>
      </c>
      <c r="BO549" s="2">
        <v>192.61000100000001</v>
      </c>
    </row>
    <row r="550" spans="1:67" x14ac:dyDescent="0.35">
      <c r="A550" s="1">
        <v>44629</v>
      </c>
      <c r="B550" s="2">
        <v>158.976925084621</v>
      </c>
      <c r="C550" s="2">
        <v>287.61911173823</v>
      </c>
      <c r="D550" s="2">
        <v>146.89108055354799</v>
      </c>
      <c r="E550" s="2">
        <v>133.12351321046401</v>
      </c>
      <c r="F550" s="2">
        <v>326.67380682549299</v>
      </c>
      <c r="G550" s="2">
        <v>279.604727442968</v>
      </c>
      <c r="H550" s="2">
        <v>228.18558502592401</v>
      </c>
      <c r="I550" s="2">
        <v>132.876711520328</v>
      </c>
      <c r="J550" s="2">
        <v>494.192823662661</v>
      </c>
      <c r="K550" s="2">
        <v>132.73349850474401</v>
      </c>
      <c r="L550" s="2">
        <v>593.46290961538705</v>
      </c>
      <c r="M550" s="2">
        <v>199.14953341222301</v>
      </c>
      <c r="N550" s="2">
        <v>41.0291772036664</v>
      </c>
      <c r="O550" s="2">
        <v>319.56891602845701</v>
      </c>
      <c r="P550" s="2">
        <v>325.21244621973602</v>
      </c>
      <c r="Q550" s="2">
        <v>77.913992232189003</v>
      </c>
      <c r="R550" s="2">
        <v>148.924955635922</v>
      </c>
      <c r="S550" s="2">
        <v>266.52081276563598</v>
      </c>
      <c r="T550" s="2">
        <v>208.76436897814699</v>
      </c>
      <c r="U550" s="2">
        <v>211.62525569051499</v>
      </c>
      <c r="X550" s="3">
        <v>44629</v>
      </c>
      <c r="Y550">
        <v>161.26857319999999</v>
      </c>
      <c r="Z550">
        <v>281.89645359999997</v>
      </c>
      <c r="AA550">
        <v>138.73539919999999</v>
      </c>
      <c r="AB550">
        <v>131.60650279999999</v>
      </c>
      <c r="AC550">
        <v>324.22940069999999</v>
      </c>
      <c r="AD550">
        <v>278.54815129999997</v>
      </c>
      <c r="AE550">
        <v>222.75946160000001</v>
      </c>
      <c r="AF550">
        <v>131.96506890000001</v>
      </c>
      <c r="AG550">
        <v>482.47933719999997</v>
      </c>
      <c r="AH550">
        <v>132.0059335</v>
      </c>
      <c r="AI550">
        <v>594.12198230000001</v>
      </c>
      <c r="AJ550">
        <v>197.48768519999999</v>
      </c>
      <c r="AK550">
        <v>39.993715000000002</v>
      </c>
      <c r="AL550">
        <v>317.3813528</v>
      </c>
      <c r="AM550">
        <v>321.446777</v>
      </c>
      <c r="AN550">
        <v>77.665535160000005</v>
      </c>
      <c r="AO550">
        <v>148.57511489999999</v>
      </c>
      <c r="AP550">
        <v>262.68451219999997</v>
      </c>
      <c r="AQ550">
        <v>206.37511610000001</v>
      </c>
      <c r="AR550">
        <v>209.78933420000001</v>
      </c>
      <c r="AT550" s="1"/>
      <c r="AU550" s="1">
        <v>44623</v>
      </c>
      <c r="AV550" s="2">
        <v>166.229996</v>
      </c>
      <c r="AW550" s="2">
        <v>295.92001299999998</v>
      </c>
      <c r="AX550" s="2">
        <v>147.89849899999999</v>
      </c>
      <c r="AY550" s="2">
        <v>133.899506</v>
      </c>
      <c r="AZ550" s="2">
        <v>327.73998999999998</v>
      </c>
      <c r="BA550" s="2">
        <v>279.76333599999998</v>
      </c>
      <c r="BB550" s="2">
        <v>237.13999899999999</v>
      </c>
      <c r="BC550" s="2">
        <v>134.307999</v>
      </c>
      <c r="BD550" s="2">
        <v>486.58999599999999</v>
      </c>
      <c r="BE550" s="2">
        <v>138.28999300000001</v>
      </c>
      <c r="BF550" s="2">
        <v>578.59997599999997</v>
      </c>
      <c r="BG550" s="2">
        <v>207.229996</v>
      </c>
      <c r="BH550" s="2">
        <v>42.490001999999997</v>
      </c>
      <c r="BI550" s="2">
        <v>324.35998499999999</v>
      </c>
      <c r="BJ550" s="2">
        <v>340.98998999999998</v>
      </c>
      <c r="BK550" s="2">
        <v>77.150002000000001</v>
      </c>
      <c r="BL550" s="2">
        <v>150.41000399999999</v>
      </c>
      <c r="BM550" s="2">
        <v>258.64001500000001</v>
      </c>
      <c r="BN550" s="2">
        <v>212.429993</v>
      </c>
      <c r="BO550" s="2">
        <v>194.85000600000001</v>
      </c>
    </row>
    <row r="551" spans="1:67" x14ac:dyDescent="0.35">
      <c r="A551" s="1">
        <v>44630</v>
      </c>
      <c r="B551" s="2">
        <v>154.577282434013</v>
      </c>
      <c r="C551" s="2">
        <v>281.00799381816898</v>
      </c>
      <c r="D551" s="2">
        <v>145.43708763631901</v>
      </c>
      <c r="E551" s="2">
        <v>130.29091643409399</v>
      </c>
      <c r="F551" s="2">
        <v>327.09480476422198</v>
      </c>
      <c r="G551" s="2">
        <v>265.03718936470199</v>
      </c>
      <c r="H551" s="2">
        <v>222.39742935376</v>
      </c>
      <c r="I551" s="2">
        <v>130.77609010903001</v>
      </c>
      <c r="J551" s="2">
        <v>482.02257538747801</v>
      </c>
      <c r="K551" s="2">
        <v>129.22121850154701</v>
      </c>
      <c r="L551" s="2">
        <v>576.06344188114701</v>
      </c>
      <c r="M551" s="2">
        <v>197.23509542348501</v>
      </c>
      <c r="N551" s="2">
        <v>40.2350680045706</v>
      </c>
      <c r="O551" s="2">
        <v>317.01939747371102</v>
      </c>
      <c r="P551" s="2">
        <v>324.99570635085701</v>
      </c>
      <c r="Q551" s="2">
        <v>78.187598039495299</v>
      </c>
      <c r="R551" s="2">
        <v>148.940564964364</v>
      </c>
      <c r="S551" s="2">
        <v>266.53693250992501</v>
      </c>
      <c r="T551" s="2">
        <v>204.16905353769201</v>
      </c>
      <c r="U551" s="2">
        <v>213.98718504946899</v>
      </c>
      <c r="X551" s="3">
        <v>44630</v>
      </c>
      <c r="Y551">
        <v>160.0418268</v>
      </c>
      <c r="Z551">
        <v>285.5796972</v>
      </c>
      <c r="AA551">
        <v>145.93682469999999</v>
      </c>
      <c r="AB551">
        <v>132.4479839</v>
      </c>
      <c r="AC551">
        <v>325.39077159999999</v>
      </c>
      <c r="AD551">
        <v>283.90227449999998</v>
      </c>
      <c r="AE551">
        <v>226.8149842</v>
      </c>
      <c r="AF551">
        <v>132.70018099999999</v>
      </c>
      <c r="AG551">
        <v>490.14344119999998</v>
      </c>
      <c r="AH551">
        <v>132.0696476</v>
      </c>
      <c r="AI551">
        <v>590.17958220000003</v>
      </c>
      <c r="AJ551">
        <v>198.0047529</v>
      </c>
      <c r="AK551">
        <v>40.711440490000001</v>
      </c>
      <c r="AL551">
        <v>318.06792569999999</v>
      </c>
      <c r="AM551">
        <v>325.31366229999998</v>
      </c>
      <c r="AN551">
        <v>77.889023719999997</v>
      </c>
      <c r="AO551">
        <v>149.20304279999999</v>
      </c>
      <c r="AP551">
        <v>265.85951610000001</v>
      </c>
      <c r="AQ551">
        <v>207.22959879999999</v>
      </c>
      <c r="AR551">
        <v>211.47973640000001</v>
      </c>
      <c r="AT551" s="1"/>
      <c r="AU551" s="1">
        <v>44624</v>
      </c>
      <c r="AV551" s="2">
        <v>163.16999799999999</v>
      </c>
      <c r="AW551" s="2">
        <v>289.85998499999999</v>
      </c>
      <c r="AX551" s="2">
        <v>145.641006</v>
      </c>
      <c r="AY551" s="2">
        <v>131.90649400000001</v>
      </c>
      <c r="AZ551" s="2">
        <v>325.33999599999999</v>
      </c>
      <c r="BA551" s="2">
        <v>279.42999300000002</v>
      </c>
      <c r="BB551" s="2">
        <v>229.36000100000001</v>
      </c>
      <c r="BC551" s="2">
        <v>132.121994</v>
      </c>
      <c r="BD551" s="2">
        <v>498.64999399999999</v>
      </c>
      <c r="BE551" s="2">
        <v>134.39999399999999</v>
      </c>
      <c r="BF551" s="2">
        <v>595.98999000000003</v>
      </c>
      <c r="BG551" s="2">
        <v>200.28999300000001</v>
      </c>
      <c r="BH551" s="2">
        <v>40.950001</v>
      </c>
      <c r="BI551" s="2">
        <v>324.26001000000002</v>
      </c>
      <c r="BJ551" s="2">
        <v>330.76001000000002</v>
      </c>
      <c r="BK551" s="2">
        <v>77.830001999999993</v>
      </c>
      <c r="BL551" s="2">
        <v>150.55999800000001</v>
      </c>
      <c r="BM551" s="2">
        <v>262.86999500000002</v>
      </c>
      <c r="BN551" s="2">
        <v>210.38999899999999</v>
      </c>
      <c r="BO551" s="2">
        <v>195.66000399999999</v>
      </c>
    </row>
    <row r="552" spans="1:67" x14ac:dyDescent="0.35">
      <c r="A552" s="1">
        <v>44631</v>
      </c>
      <c r="B552" s="2">
        <v>151.02986321342399</v>
      </c>
      <c r="C552" s="2">
        <v>278.05305302663299</v>
      </c>
      <c r="D552" s="2">
        <v>141.62440526863401</v>
      </c>
      <c r="E552" s="2">
        <v>126.35416081487899</v>
      </c>
      <c r="F552" s="2">
        <v>329.31856351627903</v>
      </c>
      <c r="G552" s="2">
        <v>255.395905825185</v>
      </c>
      <c r="H552" s="2">
        <v>215.17843352335399</v>
      </c>
      <c r="I552" s="2">
        <v>127.117551999903</v>
      </c>
      <c r="J552" s="2">
        <v>488.644936906336</v>
      </c>
      <c r="K552" s="2">
        <v>129.51474271264701</v>
      </c>
      <c r="L552" s="2">
        <v>572.20368863112105</v>
      </c>
      <c r="M552" s="2">
        <v>200.615541682669</v>
      </c>
      <c r="N552" s="2">
        <v>40.8813692782281</v>
      </c>
      <c r="O552" s="2">
        <v>319.368116832326</v>
      </c>
      <c r="P552" s="2">
        <v>328.499050447684</v>
      </c>
      <c r="Q552" s="2">
        <v>77.940882439344406</v>
      </c>
      <c r="R552" s="2">
        <v>151.94364594126</v>
      </c>
      <c r="S552" s="2">
        <v>269.22035558795</v>
      </c>
      <c r="T552" s="2">
        <v>204.49447842740699</v>
      </c>
      <c r="U552" s="2">
        <v>216.037358207246</v>
      </c>
      <c r="X552" s="3">
        <v>44631</v>
      </c>
      <c r="Y552">
        <v>155.93508349999999</v>
      </c>
      <c r="Z552">
        <v>281.36114980000002</v>
      </c>
      <c r="AA552">
        <v>145.70391799999999</v>
      </c>
      <c r="AB552">
        <v>130.17505879999999</v>
      </c>
      <c r="AC552">
        <v>326.54694080000002</v>
      </c>
      <c r="AD552">
        <v>276.95702569999997</v>
      </c>
      <c r="AE552">
        <v>221.83254700000001</v>
      </c>
      <c r="AF552">
        <v>130.61075779999999</v>
      </c>
      <c r="AG552">
        <v>483.29424499999999</v>
      </c>
      <c r="AH552">
        <v>129.1927168</v>
      </c>
      <c r="AI552">
        <v>580.39737330000003</v>
      </c>
      <c r="AJ552">
        <v>196.7397253</v>
      </c>
      <c r="AK552">
        <v>40.366165979999998</v>
      </c>
      <c r="AL552">
        <v>316.99735670000001</v>
      </c>
      <c r="AM552">
        <v>324.78823260000001</v>
      </c>
      <c r="AN552">
        <v>78.243006710000003</v>
      </c>
      <c r="AO552">
        <v>148.9710819</v>
      </c>
      <c r="AP552">
        <v>266.29859729999998</v>
      </c>
      <c r="AQ552">
        <v>204.17224110000001</v>
      </c>
      <c r="AR552">
        <v>214.27345769999999</v>
      </c>
      <c r="AT552" s="1"/>
      <c r="AU552" s="1">
        <v>44627</v>
      </c>
      <c r="AV552" s="2">
        <v>159.300003</v>
      </c>
      <c r="AW552" s="2">
        <v>278.91000400000001</v>
      </c>
      <c r="AX552" s="2">
        <v>137.453003</v>
      </c>
      <c r="AY552" s="2">
        <v>126.378502</v>
      </c>
      <c r="AZ552" s="2">
        <v>322.72000100000002</v>
      </c>
      <c r="BA552" s="2">
        <v>268.19332900000001</v>
      </c>
      <c r="BB552" s="2">
        <v>213.520004</v>
      </c>
      <c r="BC552" s="2">
        <v>126.4645</v>
      </c>
      <c r="BD552" s="2">
        <v>486.86999500000002</v>
      </c>
      <c r="BE552" s="2">
        <v>129.21000699999999</v>
      </c>
      <c r="BF552" s="2">
        <v>570.70001200000002</v>
      </c>
      <c r="BG552" s="2">
        <v>190.699997</v>
      </c>
      <c r="BH552" s="2">
        <v>38.340000000000003</v>
      </c>
      <c r="BI552" s="2">
        <v>322.76998900000001</v>
      </c>
      <c r="BJ552" s="2">
        <v>312.92001299999998</v>
      </c>
      <c r="BK552" s="2">
        <v>77.730002999999996</v>
      </c>
      <c r="BL552" s="2">
        <v>149.449997</v>
      </c>
      <c r="BM552" s="2">
        <v>261.64001500000001</v>
      </c>
      <c r="BN552" s="2">
        <v>201.179993</v>
      </c>
      <c r="BO552" s="2">
        <v>196.699997</v>
      </c>
    </row>
    <row r="553" spans="1:67" x14ac:dyDescent="0.35">
      <c r="A553" s="1">
        <v>44634</v>
      </c>
      <c r="B553" s="2">
        <v>155.42873993675801</v>
      </c>
      <c r="C553" s="2">
        <v>287.84738161330603</v>
      </c>
      <c r="D553" s="2">
        <v>147.30424129675299</v>
      </c>
      <c r="E553" s="2">
        <v>129.01874391408299</v>
      </c>
      <c r="F553" s="2">
        <v>332.12891833683699</v>
      </c>
      <c r="G553" s="2">
        <v>267.43673897462998</v>
      </c>
      <c r="H553" s="2">
        <v>229.08372613704699</v>
      </c>
      <c r="I553" s="2">
        <v>129.41220392957601</v>
      </c>
      <c r="J553" s="2">
        <v>497.54949778191599</v>
      </c>
      <c r="K553" s="2">
        <v>132.727518392397</v>
      </c>
      <c r="L553" s="2">
        <v>588.83787041394203</v>
      </c>
      <c r="M553" s="2">
        <v>205.84209182812199</v>
      </c>
      <c r="N553" s="2">
        <v>41.347491275360298</v>
      </c>
      <c r="O553" s="2">
        <v>328.67672743253797</v>
      </c>
      <c r="P553" s="2">
        <v>334.69031820576203</v>
      </c>
      <c r="Q553" s="2">
        <v>78.529215897275293</v>
      </c>
      <c r="R553" s="2">
        <v>155.78993888185599</v>
      </c>
      <c r="S553" s="2">
        <v>275.34102834024702</v>
      </c>
      <c r="T553" s="2">
        <v>209.339605122557</v>
      </c>
      <c r="U553" s="2">
        <v>216.71206217011601</v>
      </c>
      <c r="X553" s="3">
        <v>44634</v>
      </c>
      <c r="Y553">
        <v>151.9773174</v>
      </c>
      <c r="Z553">
        <v>276.6075482</v>
      </c>
      <c r="AA553">
        <v>142.65683469999999</v>
      </c>
      <c r="AB553">
        <v>127.0325955</v>
      </c>
      <c r="AC553">
        <v>329.43538389999998</v>
      </c>
      <c r="AD553">
        <v>262.6599756</v>
      </c>
      <c r="AE553">
        <v>215.2293426</v>
      </c>
      <c r="AF553">
        <v>127.6330624</v>
      </c>
      <c r="AG553">
        <v>486.8028587</v>
      </c>
      <c r="AH553">
        <v>130.11673149999999</v>
      </c>
      <c r="AI553">
        <v>570.3739372</v>
      </c>
      <c r="AJ553">
        <v>199.42589659999999</v>
      </c>
      <c r="AK553">
        <v>41.080402069999998</v>
      </c>
      <c r="AL553">
        <v>318.21742380000001</v>
      </c>
      <c r="AM553">
        <v>328.02875569999998</v>
      </c>
      <c r="AN553">
        <v>77.829933830000002</v>
      </c>
      <c r="AO553">
        <v>151.53029789999999</v>
      </c>
      <c r="AP553">
        <v>268.90910639999998</v>
      </c>
      <c r="AQ553">
        <v>204.34960860000001</v>
      </c>
      <c r="AR553">
        <v>215.48533320000001</v>
      </c>
      <c r="AT553" s="1"/>
      <c r="AU553" s="1">
        <v>44628</v>
      </c>
      <c r="AV553" s="2">
        <v>157.44000199999999</v>
      </c>
      <c r="AW553" s="2">
        <v>275.85000600000001</v>
      </c>
      <c r="AX553" s="2">
        <v>136.01449600000001</v>
      </c>
      <c r="AY553" s="2">
        <v>127.1045</v>
      </c>
      <c r="AZ553" s="2">
        <v>318.51998900000001</v>
      </c>
      <c r="BA553" s="2">
        <v>274.79998799999998</v>
      </c>
      <c r="BB553" s="2">
        <v>215.13999899999999</v>
      </c>
      <c r="BC553" s="2">
        <v>127.278503</v>
      </c>
      <c r="BD553" s="2">
        <v>473.459991</v>
      </c>
      <c r="BE553" s="2">
        <v>128.300003</v>
      </c>
      <c r="BF553" s="2">
        <v>575.95001200000002</v>
      </c>
      <c r="BG553" s="2">
        <v>191.71000699999999</v>
      </c>
      <c r="BH553" s="2">
        <v>38.590000000000003</v>
      </c>
      <c r="BI553" s="2">
        <v>316.73998999999998</v>
      </c>
      <c r="BJ553" s="2">
        <v>314.32998700000002</v>
      </c>
      <c r="BK553" s="2">
        <v>76.949996999999996</v>
      </c>
      <c r="BL553" s="2">
        <v>147.14999399999999</v>
      </c>
      <c r="BM553" s="2">
        <v>259.92999300000002</v>
      </c>
      <c r="BN553" s="2">
        <v>203.41000399999999</v>
      </c>
      <c r="BO553" s="2">
        <v>210</v>
      </c>
    </row>
    <row r="554" spans="1:67" x14ac:dyDescent="0.35">
      <c r="A554" s="1">
        <v>44635</v>
      </c>
      <c r="B554" s="2">
        <v>159.604499056772</v>
      </c>
      <c r="C554" s="2">
        <v>294.32953538157102</v>
      </c>
      <c r="D554" s="2">
        <v>153.29561870615899</v>
      </c>
      <c r="E554" s="2">
        <v>133.381215353351</v>
      </c>
      <c r="F554" s="2">
        <v>335.13740208733498</v>
      </c>
      <c r="G554" s="2">
        <v>280.38283783252598</v>
      </c>
      <c r="H554" s="2">
        <v>243.68672627911999</v>
      </c>
      <c r="I554" s="2">
        <v>133.82008115955301</v>
      </c>
      <c r="J554" s="2">
        <v>499.53129039804298</v>
      </c>
      <c r="K554" s="2">
        <v>138.23151735946701</v>
      </c>
      <c r="L554" s="2">
        <v>608.66442990276801</v>
      </c>
      <c r="M554" s="2">
        <v>211.880866224416</v>
      </c>
      <c r="N554" s="2">
        <v>42.766852511679403</v>
      </c>
      <c r="O554" s="2">
        <v>332.238925303266</v>
      </c>
      <c r="P554" s="2">
        <v>344.1023764368</v>
      </c>
      <c r="Q554" s="2">
        <v>78.212560706372798</v>
      </c>
      <c r="R554" s="2">
        <v>156.07350285448101</v>
      </c>
      <c r="S554" s="2">
        <v>277.03364606581403</v>
      </c>
      <c r="T554" s="2">
        <v>218.38904625516901</v>
      </c>
      <c r="U554" s="2">
        <v>216.593953506508</v>
      </c>
      <c r="X554" s="3">
        <v>44635</v>
      </c>
      <c r="Y554">
        <v>154.07154850000001</v>
      </c>
      <c r="Z554">
        <v>282.33635659999999</v>
      </c>
      <c r="AA554">
        <v>146.57987</v>
      </c>
      <c r="AB554">
        <v>128.7915701</v>
      </c>
      <c r="AC554">
        <v>332.16598119999998</v>
      </c>
      <c r="AD554">
        <v>259.2093979</v>
      </c>
      <c r="AE554">
        <v>221.08626609999999</v>
      </c>
      <c r="AF554">
        <v>129.61690129999999</v>
      </c>
      <c r="AG554">
        <v>495.76094749999999</v>
      </c>
      <c r="AH554">
        <v>132.35718209999999</v>
      </c>
      <c r="AI554">
        <v>588.68500940000001</v>
      </c>
      <c r="AJ554">
        <v>204.58559320000001</v>
      </c>
      <c r="AK554">
        <v>41.470100760000001</v>
      </c>
      <c r="AL554">
        <v>326.84582069999999</v>
      </c>
      <c r="AM554">
        <v>333.63422630000002</v>
      </c>
      <c r="AN554">
        <v>78.512677359999998</v>
      </c>
      <c r="AO554">
        <v>155.1155914</v>
      </c>
      <c r="AP554">
        <v>273.6855362</v>
      </c>
      <c r="AQ554">
        <v>209.47157720000001</v>
      </c>
      <c r="AR554">
        <v>216.4071174</v>
      </c>
      <c r="AT554" s="1"/>
      <c r="AU554" s="1">
        <v>44629</v>
      </c>
      <c r="AV554" s="2">
        <v>162.949997</v>
      </c>
      <c r="AW554" s="2">
        <v>288.5</v>
      </c>
      <c r="AX554" s="2">
        <v>139.27900700000001</v>
      </c>
      <c r="AY554" s="2">
        <v>133.41999799999999</v>
      </c>
      <c r="AZ554" s="2">
        <v>325.39999399999999</v>
      </c>
      <c r="BA554" s="2">
        <v>286.32333399999999</v>
      </c>
      <c r="BB554" s="2">
        <v>230.13999899999999</v>
      </c>
      <c r="BC554" s="2">
        <v>133.86599699999999</v>
      </c>
      <c r="BD554" s="2">
        <v>485.57000699999998</v>
      </c>
      <c r="BE554" s="2">
        <v>133.44000199999999</v>
      </c>
      <c r="BF554" s="2">
        <v>597.02002000000005</v>
      </c>
      <c r="BG554" s="2">
        <v>199.759995</v>
      </c>
      <c r="BH554" s="2">
        <v>41.040000999999997</v>
      </c>
      <c r="BI554" s="2">
        <v>317.20001200000002</v>
      </c>
      <c r="BJ554" s="2">
        <v>328.13000499999998</v>
      </c>
      <c r="BK554" s="2">
        <v>77.790001000000004</v>
      </c>
      <c r="BL554" s="2">
        <v>148.83999600000001</v>
      </c>
      <c r="BM554" s="2">
        <v>262.790009</v>
      </c>
      <c r="BN554" s="2">
        <v>206.779999</v>
      </c>
      <c r="BO554" s="2">
        <v>209.779999</v>
      </c>
    </row>
    <row r="555" spans="1:67" x14ac:dyDescent="0.35">
      <c r="A555" s="1">
        <v>44636</v>
      </c>
      <c r="B555" s="2">
        <v>161.577311038164</v>
      </c>
      <c r="C555" s="2">
        <v>296.92966860616798</v>
      </c>
      <c r="D555" s="2">
        <v>157.09745482099601</v>
      </c>
      <c r="E555" s="2">
        <v>134.64446747224801</v>
      </c>
      <c r="F555" s="2">
        <v>345.12182796263397</v>
      </c>
      <c r="G555" s="2">
        <v>290.97588661941398</v>
      </c>
      <c r="H555" s="2">
        <v>249.768155346832</v>
      </c>
      <c r="I555" s="2">
        <v>135.187816689687</v>
      </c>
      <c r="J555" s="2">
        <v>505.91404681225299</v>
      </c>
      <c r="K555" s="2">
        <v>140.25425171887099</v>
      </c>
      <c r="L555" s="2">
        <v>605.34667110520604</v>
      </c>
      <c r="M555" s="2">
        <v>213.89832577892199</v>
      </c>
      <c r="N555" s="2">
        <v>43.217721144293598</v>
      </c>
      <c r="O555" s="2">
        <v>336.601488622651</v>
      </c>
      <c r="P555" s="2">
        <v>346.59943176202398</v>
      </c>
      <c r="Q555" s="2">
        <v>78.878215613331705</v>
      </c>
      <c r="R555" s="2">
        <v>158.47322791591199</v>
      </c>
      <c r="S555" s="2">
        <v>284.86525522940002</v>
      </c>
      <c r="T555" s="2">
        <v>221.69681391678199</v>
      </c>
      <c r="U555" s="2">
        <v>220.62336612242501</v>
      </c>
      <c r="X555" s="3">
        <v>44636</v>
      </c>
      <c r="Y555">
        <v>158.5548379</v>
      </c>
      <c r="Z555">
        <v>292.4848867</v>
      </c>
      <c r="AA555">
        <v>152.3076514</v>
      </c>
      <c r="AB555">
        <v>132.60917570000001</v>
      </c>
      <c r="AC555">
        <v>335.52959340000001</v>
      </c>
      <c r="AD555">
        <v>271.06075399999997</v>
      </c>
      <c r="AE555">
        <v>237.37893360000001</v>
      </c>
      <c r="AF555">
        <v>133.36819439999999</v>
      </c>
      <c r="AG555">
        <v>498.30387919999998</v>
      </c>
      <c r="AH555">
        <v>136.37032730000001</v>
      </c>
      <c r="AI555">
        <v>605.26042150000001</v>
      </c>
      <c r="AJ555">
        <v>210.33815860000001</v>
      </c>
      <c r="AK555">
        <v>42.559857289999997</v>
      </c>
      <c r="AL555">
        <v>330.58236440000002</v>
      </c>
      <c r="AM555">
        <v>341.28384299999999</v>
      </c>
      <c r="AN555">
        <v>78.171693599999998</v>
      </c>
      <c r="AO555">
        <v>156.0803234</v>
      </c>
      <c r="AP555">
        <v>276.42949440000001</v>
      </c>
      <c r="AQ555">
        <v>216.30959780000001</v>
      </c>
      <c r="AR555">
        <v>216.19580450000001</v>
      </c>
      <c r="AT555" s="1"/>
      <c r="AU555" s="1">
        <v>44630</v>
      </c>
      <c r="AV555" s="2">
        <v>158.520004</v>
      </c>
      <c r="AW555" s="2">
        <v>285.58999599999999</v>
      </c>
      <c r="AX555" s="2">
        <v>146.81750500000001</v>
      </c>
      <c r="AY555" s="2">
        <v>132.42950400000001</v>
      </c>
      <c r="AZ555" s="2">
        <v>325.29998799999998</v>
      </c>
      <c r="BA555" s="2">
        <v>279.43331899999998</v>
      </c>
      <c r="BB555" s="2">
        <v>226.58000200000001</v>
      </c>
      <c r="BC555" s="2">
        <v>132.682007</v>
      </c>
      <c r="BD555" s="2">
        <v>491.44000199999999</v>
      </c>
      <c r="BE555" s="2">
        <v>131.86000100000001</v>
      </c>
      <c r="BF555" s="2">
        <v>587.72997999999995</v>
      </c>
      <c r="BG555" s="2">
        <v>197.970001</v>
      </c>
      <c r="BH555" s="2">
        <v>40.669998</v>
      </c>
      <c r="BI555" s="2">
        <v>317.94000199999999</v>
      </c>
      <c r="BJ555" s="2">
        <v>324.58999599999999</v>
      </c>
      <c r="BK555" s="2">
        <v>77.889999000000003</v>
      </c>
      <c r="BL555" s="2">
        <v>149.16999799999999</v>
      </c>
      <c r="BM555" s="2">
        <v>266.01998900000001</v>
      </c>
      <c r="BN555" s="2">
        <v>207.179993</v>
      </c>
      <c r="BO555" s="2">
        <v>211.78999300000001</v>
      </c>
    </row>
    <row r="556" spans="1:67" x14ac:dyDescent="0.35">
      <c r="A556" s="1">
        <v>44637</v>
      </c>
      <c r="B556" s="2">
        <v>163.31521844365699</v>
      </c>
      <c r="C556" s="2">
        <v>299.280429963286</v>
      </c>
      <c r="D556" s="2">
        <v>160.85816610235801</v>
      </c>
      <c r="E556" s="2">
        <v>135.91548040450701</v>
      </c>
      <c r="F556" s="2">
        <v>342.65703109287102</v>
      </c>
      <c r="G556" s="2">
        <v>302.33173466004899</v>
      </c>
      <c r="H556" s="2">
        <v>263.97832467883001</v>
      </c>
      <c r="I556" s="2">
        <v>136.52662409342199</v>
      </c>
      <c r="J556" s="2">
        <v>507.06523707686898</v>
      </c>
      <c r="K556" s="2">
        <v>140.05538258933601</v>
      </c>
      <c r="L556" s="2">
        <v>608.08152952349496</v>
      </c>
      <c r="M556" s="2">
        <v>218.86259658499199</v>
      </c>
      <c r="N556" s="2">
        <v>42.822250143738103</v>
      </c>
      <c r="O556" s="2">
        <v>341.10906565029001</v>
      </c>
      <c r="P556" s="2">
        <v>350.04568264334699</v>
      </c>
      <c r="Q556" s="2">
        <v>79.072432874012193</v>
      </c>
      <c r="R556" s="2">
        <v>159.27444843560599</v>
      </c>
      <c r="S556" s="2">
        <v>288.16984056089802</v>
      </c>
      <c r="T556" s="2">
        <v>219.54254869572901</v>
      </c>
      <c r="U556" s="2">
        <v>220.92860563074001</v>
      </c>
      <c r="X556" s="3">
        <v>44637</v>
      </c>
      <c r="Y556">
        <v>160.48420530000001</v>
      </c>
      <c r="Z556">
        <v>295.33241199999998</v>
      </c>
      <c r="AA556">
        <v>156.55982109999999</v>
      </c>
      <c r="AB556">
        <v>133.84182240000001</v>
      </c>
      <c r="AC556">
        <v>343.3699287</v>
      </c>
      <c r="AD556">
        <v>283.80570169999999</v>
      </c>
      <c r="AE556">
        <v>247.37076400000001</v>
      </c>
      <c r="AF556">
        <v>134.5524719</v>
      </c>
      <c r="AG556">
        <v>505.20432369999997</v>
      </c>
      <c r="AH556">
        <v>140.05846289999999</v>
      </c>
      <c r="AI556">
        <v>604.03129709999996</v>
      </c>
      <c r="AJ556">
        <v>213.0681506</v>
      </c>
      <c r="AK556">
        <v>43.00427775</v>
      </c>
      <c r="AL556">
        <v>335.54630580000003</v>
      </c>
      <c r="AM556">
        <v>346.14026569999999</v>
      </c>
      <c r="AN556">
        <v>78.818271100000004</v>
      </c>
      <c r="AO556">
        <v>158.169623</v>
      </c>
      <c r="AP556">
        <v>281.63990030000002</v>
      </c>
      <c r="AQ556">
        <v>221.77986200000001</v>
      </c>
      <c r="AR556">
        <v>220.88582410000001</v>
      </c>
      <c r="AT556" s="1"/>
      <c r="AU556" s="1">
        <v>44631</v>
      </c>
      <c r="AV556" s="2">
        <v>154.729996</v>
      </c>
      <c r="AW556" s="2">
        <v>280.07000699999998</v>
      </c>
      <c r="AX556" s="2">
        <v>145.524506</v>
      </c>
      <c r="AY556" s="2">
        <v>129.870499</v>
      </c>
      <c r="AZ556" s="2">
        <v>326.60000600000001</v>
      </c>
      <c r="BA556" s="2">
        <v>265.116669</v>
      </c>
      <c r="BB556" s="2">
        <v>221</v>
      </c>
      <c r="BC556" s="2">
        <v>130.475494</v>
      </c>
      <c r="BD556" s="2">
        <v>482.86999500000002</v>
      </c>
      <c r="BE556" s="2">
        <v>128.88999899999999</v>
      </c>
      <c r="BF556" s="2">
        <v>577.84997599999997</v>
      </c>
      <c r="BG556" s="2">
        <v>196.71000699999999</v>
      </c>
      <c r="BH556" s="2">
        <v>40.330002</v>
      </c>
      <c r="BI556" s="2">
        <v>316.790009</v>
      </c>
      <c r="BJ556" s="2">
        <v>324.790009</v>
      </c>
      <c r="BK556" s="2">
        <v>78.260002</v>
      </c>
      <c r="BL556" s="2">
        <v>149.05999800000001</v>
      </c>
      <c r="BM556" s="2">
        <v>266.29998799999998</v>
      </c>
      <c r="BN556" s="2">
        <v>203.89999399999999</v>
      </c>
      <c r="BO556" s="2">
        <v>214.83000200000001</v>
      </c>
    </row>
    <row r="557" spans="1:67" x14ac:dyDescent="0.35">
      <c r="A557" s="1">
        <v>44638</v>
      </c>
      <c r="B557" s="2">
        <v>165.89764422026099</v>
      </c>
      <c r="C557" s="2">
        <v>300.603160002339</v>
      </c>
      <c r="D557" s="2">
        <v>161.302471881824</v>
      </c>
      <c r="E557" s="2">
        <v>136.40982553961399</v>
      </c>
      <c r="F557" s="2">
        <v>348.59094455471501</v>
      </c>
      <c r="G557" s="2">
        <v>307.53223621963798</v>
      </c>
      <c r="H557" s="2">
        <v>270.195921798673</v>
      </c>
      <c r="I557" s="2">
        <v>136.88576918468399</v>
      </c>
      <c r="J557" s="2">
        <v>506.98751221837801</v>
      </c>
      <c r="K557" s="2">
        <v>139.303984703412</v>
      </c>
      <c r="L557" s="2">
        <v>605.70783873985295</v>
      </c>
      <c r="M557" s="2">
        <v>217.82217679683299</v>
      </c>
      <c r="N557" s="2">
        <v>42.788314578906402</v>
      </c>
      <c r="O557" s="2">
        <v>331.17047522129502</v>
      </c>
      <c r="P557" s="2">
        <v>346.25160212809698</v>
      </c>
      <c r="Q557" s="2">
        <v>79.185182189448398</v>
      </c>
      <c r="R557" s="2">
        <v>160.01255417168599</v>
      </c>
      <c r="S557" s="2">
        <v>289.934040921926</v>
      </c>
      <c r="T557" s="2">
        <v>217.849436358627</v>
      </c>
      <c r="U557" s="2">
        <v>223.69356354169599</v>
      </c>
      <c r="X557" s="3">
        <v>44638</v>
      </c>
      <c r="Y557">
        <v>163.45459779999999</v>
      </c>
      <c r="Z557">
        <v>299.78231799999998</v>
      </c>
      <c r="AA557">
        <v>160.58691229999999</v>
      </c>
      <c r="AB557">
        <v>135.90663979999999</v>
      </c>
      <c r="AC557">
        <v>342.70605749999999</v>
      </c>
      <c r="AD557">
        <v>294.27739789999998</v>
      </c>
      <c r="AE557">
        <v>255.4904378</v>
      </c>
      <c r="AF557">
        <v>136.7781928</v>
      </c>
      <c r="AG557">
        <v>506.32216169999998</v>
      </c>
      <c r="AH557">
        <v>140.0460894</v>
      </c>
      <c r="AI557">
        <v>609.0852893</v>
      </c>
      <c r="AJ557">
        <v>217.60096010000001</v>
      </c>
      <c r="AK557">
        <v>42.904194820000001</v>
      </c>
      <c r="AL557">
        <v>340.06133490000002</v>
      </c>
      <c r="AM557">
        <v>349.53737710000001</v>
      </c>
      <c r="AN557">
        <v>79.131217649999996</v>
      </c>
      <c r="AO557">
        <v>159.1818269</v>
      </c>
      <c r="AP557">
        <v>287.57434760000001</v>
      </c>
      <c r="AQ557">
        <v>219.9950757</v>
      </c>
      <c r="AR557">
        <v>221.0887606</v>
      </c>
      <c r="AT557" s="1"/>
      <c r="AU557" s="1">
        <v>44634</v>
      </c>
      <c r="AV557" s="2">
        <v>150.61999499999999</v>
      </c>
      <c r="AW557" s="2">
        <v>276.44000199999999</v>
      </c>
      <c r="AX557" s="2">
        <v>141.85299699999999</v>
      </c>
      <c r="AY557" s="2">
        <v>125.950996</v>
      </c>
      <c r="AZ557" s="2">
        <v>329.98001099999999</v>
      </c>
      <c r="BA557" s="2">
        <v>255.45666499999999</v>
      </c>
      <c r="BB557" s="2">
        <v>213.300003</v>
      </c>
      <c r="BC557" s="2">
        <v>126.74099699999999</v>
      </c>
      <c r="BD557" s="2">
        <v>487.92001299999998</v>
      </c>
      <c r="BE557" s="2">
        <v>130.16999799999999</v>
      </c>
      <c r="BF557" s="2">
        <v>567.79998799999998</v>
      </c>
      <c r="BG557" s="2">
        <v>200.33000200000001</v>
      </c>
      <c r="BH557" s="2">
        <v>41.200001</v>
      </c>
      <c r="BI557" s="2">
        <v>318.35998499999999</v>
      </c>
      <c r="BJ557" s="2">
        <v>328.58999599999999</v>
      </c>
      <c r="BK557" s="2">
        <v>77.779999000000004</v>
      </c>
      <c r="BL557" s="2">
        <v>152.10000600000001</v>
      </c>
      <c r="BM557" s="2">
        <v>269</v>
      </c>
      <c r="BN557" s="2">
        <v>204.300003</v>
      </c>
      <c r="BO557" s="2">
        <v>215.44000199999999</v>
      </c>
    </row>
    <row r="558" spans="1:67" x14ac:dyDescent="0.35">
      <c r="A558" s="1">
        <v>44641</v>
      </c>
      <c r="B558" s="2">
        <v>167.97772030162201</v>
      </c>
      <c r="C558" s="2">
        <v>303.608985880153</v>
      </c>
      <c r="D558" s="2">
        <v>164.83715902791599</v>
      </c>
      <c r="E558" s="2">
        <v>139.42357218299</v>
      </c>
      <c r="F558" s="2">
        <v>350.03016325249598</v>
      </c>
      <c r="G558" s="2">
        <v>331.88448573668802</v>
      </c>
      <c r="H558" s="2">
        <v>264.96102901862599</v>
      </c>
      <c r="I558" s="2">
        <v>139.843082523177</v>
      </c>
      <c r="J558" s="2">
        <v>504.88639225738501</v>
      </c>
      <c r="K558" s="2">
        <v>142.423257331846</v>
      </c>
      <c r="L558" s="2">
        <v>607.72952940354503</v>
      </c>
      <c r="M558" s="2">
        <v>218.59903336566401</v>
      </c>
      <c r="N558" s="2">
        <v>44.309366325345898</v>
      </c>
      <c r="O558" s="2">
        <v>328.53172395832001</v>
      </c>
      <c r="P558" s="2">
        <v>349.42333732132698</v>
      </c>
      <c r="Q558" s="2">
        <v>79.141824903811695</v>
      </c>
      <c r="R558" s="2">
        <v>159.82022904006701</v>
      </c>
      <c r="S558" s="2">
        <v>285.26903484740001</v>
      </c>
      <c r="T558" s="2">
        <v>217.888989096503</v>
      </c>
      <c r="U558" s="2">
        <v>222.332734804929</v>
      </c>
      <c r="X558" s="3">
        <v>44641</v>
      </c>
      <c r="Y558">
        <v>165.1959219</v>
      </c>
      <c r="Z558">
        <v>299.2123009</v>
      </c>
      <c r="AA558">
        <v>161.47596179999999</v>
      </c>
      <c r="AB558">
        <v>136.02395630000001</v>
      </c>
      <c r="AC558">
        <v>348.42203000000001</v>
      </c>
      <c r="AD558">
        <v>305.13263769999998</v>
      </c>
      <c r="AE558">
        <v>267.03301420000003</v>
      </c>
      <c r="AF558">
        <v>136.43727770000001</v>
      </c>
      <c r="AG558">
        <v>507.43934739999997</v>
      </c>
      <c r="AH558">
        <v>139.63351270000001</v>
      </c>
      <c r="AI558">
        <v>603.70966550000003</v>
      </c>
      <c r="AJ558">
        <v>217.0813962</v>
      </c>
      <c r="AK558">
        <v>42.818107070000003</v>
      </c>
      <c r="AL558">
        <v>331.19607450000001</v>
      </c>
      <c r="AM558">
        <v>346.43814659999998</v>
      </c>
      <c r="AN558">
        <v>79.000953730000006</v>
      </c>
      <c r="AO558">
        <v>159.9582245</v>
      </c>
      <c r="AP558">
        <v>289.5733224</v>
      </c>
      <c r="AQ558">
        <v>218.6226882</v>
      </c>
      <c r="AR558">
        <v>223.2066772</v>
      </c>
      <c r="AT558" s="1"/>
      <c r="AU558" s="1">
        <v>44635</v>
      </c>
      <c r="AV558" s="2">
        <v>155.08999600000001</v>
      </c>
      <c r="AW558" s="2">
        <v>287.14999399999999</v>
      </c>
      <c r="AX558" s="2">
        <v>147.366501</v>
      </c>
      <c r="AY558" s="2">
        <v>129.19799800000001</v>
      </c>
      <c r="AZ558" s="2">
        <v>332.54998799999998</v>
      </c>
      <c r="BA558" s="2">
        <v>267.29666099999997</v>
      </c>
      <c r="BB558" s="2">
        <v>229.729996</v>
      </c>
      <c r="BC558" s="2">
        <v>129.660507</v>
      </c>
      <c r="BD558" s="2">
        <v>497.91000400000001</v>
      </c>
      <c r="BE558" s="2">
        <v>132.479996</v>
      </c>
      <c r="BF558" s="2">
        <v>592.76000999999997</v>
      </c>
      <c r="BG558" s="2">
        <v>206.13999899999999</v>
      </c>
      <c r="BH558" s="2">
        <v>41.5</v>
      </c>
      <c r="BI558" s="2">
        <v>328.540009</v>
      </c>
      <c r="BJ558" s="2">
        <v>335</v>
      </c>
      <c r="BK558" s="2">
        <v>78.639999000000003</v>
      </c>
      <c r="BL558" s="2">
        <v>155.88000500000001</v>
      </c>
      <c r="BM558" s="2">
        <v>275.459991</v>
      </c>
      <c r="BN558" s="2">
        <v>210.529999</v>
      </c>
      <c r="BO558" s="2">
        <v>216.46000699999999</v>
      </c>
    </row>
    <row r="559" spans="1:67" x14ac:dyDescent="0.35">
      <c r="A559" s="1">
        <v>44642</v>
      </c>
      <c r="B559" s="2">
        <v>170.94652321381301</v>
      </c>
      <c r="C559" s="2">
        <v>300.16838055104898</v>
      </c>
      <c r="D559" s="2">
        <v>163.667254406138</v>
      </c>
      <c r="E559" s="2">
        <v>138.96013491703101</v>
      </c>
      <c r="F559" s="2">
        <v>348.65730618848698</v>
      </c>
      <c r="G559" s="2">
        <v>333.77088168634702</v>
      </c>
      <c r="H559" s="2">
        <v>257.89557486759901</v>
      </c>
      <c r="I559" s="2">
        <v>139.02452763667901</v>
      </c>
      <c r="J559" s="2">
        <v>503.70135211027201</v>
      </c>
      <c r="K559" s="2">
        <v>140.1982142068</v>
      </c>
      <c r="L559" s="2">
        <v>603.340215375757</v>
      </c>
      <c r="M559" s="2">
        <v>215.57097397781999</v>
      </c>
      <c r="N559" s="2">
        <v>43.189991481644803</v>
      </c>
      <c r="O559" s="2">
        <v>319.29206951425999</v>
      </c>
      <c r="P559" s="2">
        <v>343.09708145629497</v>
      </c>
      <c r="Q559" s="2">
        <v>79.906136051071599</v>
      </c>
      <c r="R559" s="2">
        <v>158.42118455004501</v>
      </c>
      <c r="S559" s="2">
        <v>285.027602091267</v>
      </c>
      <c r="T559" s="2">
        <v>215.81348532307101</v>
      </c>
      <c r="U559" s="2">
        <v>222.26899880943699</v>
      </c>
      <c r="X559" s="3">
        <v>44642</v>
      </c>
      <c r="Y559">
        <v>168.26778289999999</v>
      </c>
      <c r="Z559">
        <v>303.54143370000003</v>
      </c>
      <c r="AA559">
        <v>164.32085069999999</v>
      </c>
      <c r="AB559">
        <v>139.30804029999999</v>
      </c>
      <c r="AC559">
        <v>350.12504189999999</v>
      </c>
      <c r="AD559">
        <v>310.86155020000001</v>
      </c>
      <c r="AE559">
        <v>265.30578420000001</v>
      </c>
      <c r="AF559">
        <v>140.03870180000001</v>
      </c>
      <c r="AG559">
        <v>505.76641510000002</v>
      </c>
      <c r="AH559">
        <v>142.3637162</v>
      </c>
      <c r="AI559">
        <v>609.62637600000005</v>
      </c>
      <c r="AJ559">
        <v>218.13864749999999</v>
      </c>
      <c r="AK559">
        <v>43.922044829999997</v>
      </c>
      <c r="AL559">
        <v>329.9239834</v>
      </c>
      <c r="AM559">
        <v>348.95572229999999</v>
      </c>
      <c r="AN559">
        <v>79.319128509999999</v>
      </c>
      <c r="AO559">
        <v>159.95831680000001</v>
      </c>
      <c r="AP559">
        <v>285.49470309999998</v>
      </c>
      <c r="AQ559">
        <v>218.35634920000001</v>
      </c>
      <c r="AR559">
        <v>222.9450119</v>
      </c>
      <c r="AT559" s="1"/>
      <c r="AU559" s="1">
        <v>44636</v>
      </c>
      <c r="AV559" s="2">
        <v>159.58999600000001</v>
      </c>
      <c r="AW559" s="2">
        <v>294.39001500000001</v>
      </c>
      <c r="AX559" s="2">
        <v>153.104004</v>
      </c>
      <c r="AY559" s="2">
        <v>133.28050200000001</v>
      </c>
      <c r="AZ559" s="2">
        <v>336.10998499999999</v>
      </c>
      <c r="BA559" s="2">
        <v>280.07666</v>
      </c>
      <c r="BB559" s="2">
        <v>244.96000699999999</v>
      </c>
      <c r="BC559" s="2">
        <v>133.690506</v>
      </c>
      <c r="BD559" s="2">
        <v>498.26001000000002</v>
      </c>
      <c r="BE559" s="2">
        <v>138.39999399999999</v>
      </c>
      <c r="BF559" s="2">
        <v>607.11999500000002</v>
      </c>
      <c r="BG559" s="2">
        <v>211.86999499999999</v>
      </c>
      <c r="BH559" s="2">
        <v>42.799999</v>
      </c>
      <c r="BI559" s="2">
        <v>330.91000400000001</v>
      </c>
      <c r="BJ559" s="2">
        <v>344.67999300000002</v>
      </c>
      <c r="BK559" s="2">
        <v>78.120002999999997</v>
      </c>
      <c r="BL559" s="2">
        <v>156.050003</v>
      </c>
      <c r="BM559" s="2">
        <v>276.44000199999999</v>
      </c>
      <c r="BN559" s="2">
        <v>217.89999399999999</v>
      </c>
      <c r="BO559" s="2">
        <v>216.08000200000001</v>
      </c>
    </row>
    <row r="560" spans="1:67" x14ac:dyDescent="0.35">
      <c r="A560" s="1">
        <v>44643</v>
      </c>
      <c r="B560" s="2">
        <v>174.574384241876</v>
      </c>
      <c r="C560" s="2">
        <v>303.28488051940099</v>
      </c>
      <c r="D560" s="2">
        <v>163.771671332772</v>
      </c>
      <c r="E560" s="2">
        <v>141.62596146465901</v>
      </c>
      <c r="F560" s="2">
        <v>351.85230050372502</v>
      </c>
      <c r="G560" s="2">
        <v>338.330529542298</v>
      </c>
      <c r="H560" s="2">
        <v>280.14722925487303</v>
      </c>
      <c r="I560" s="2">
        <v>141.23969861416799</v>
      </c>
      <c r="J560" s="2">
        <v>511.42126463204102</v>
      </c>
      <c r="K560" s="2">
        <v>140.71620743101801</v>
      </c>
      <c r="L560" s="2">
        <v>623.25570865081204</v>
      </c>
      <c r="M560" s="2">
        <v>217.26195345585199</v>
      </c>
      <c r="N560" s="2">
        <v>43.1866082885456</v>
      </c>
      <c r="O560" s="2">
        <v>315.16812469512598</v>
      </c>
      <c r="P560" s="2">
        <v>348.93141410489102</v>
      </c>
      <c r="Q560" s="2">
        <v>80.211606301263799</v>
      </c>
      <c r="R560" s="2">
        <v>159.972464879272</v>
      </c>
      <c r="S560" s="2">
        <v>287.50005319760498</v>
      </c>
      <c r="T560" s="2">
        <v>215.074495636178</v>
      </c>
      <c r="U560" s="2">
        <v>222.253858916349</v>
      </c>
      <c r="X560" s="3">
        <v>44643</v>
      </c>
      <c r="Y560">
        <v>170.02718189999999</v>
      </c>
      <c r="Z560">
        <v>300.12406270000002</v>
      </c>
      <c r="AA560">
        <v>163.65304699999999</v>
      </c>
      <c r="AB560">
        <v>138.32768730000001</v>
      </c>
      <c r="AC560">
        <v>348.41281359999999</v>
      </c>
      <c r="AD560">
        <v>332.67689969999998</v>
      </c>
      <c r="AE560">
        <v>259.05394630000001</v>
      </c>
      <c r="AF560">
        <v>138.548248</v>
      </c>
      <c r="AG560">
        <v>503.61340109999998</v>
      </c>
      <c r="AH560">
        <v>140.0659101</v>
      </c>
      <c r="AI560">
        <v>602.10845270000004</v>
      </c>
      <c r="AJ560">
        <v>214.86831100000001</v>
      </c>
      <c r="AK560">
        <v>43.148416220000001</v>
      </c>
      <c r="AL560">
        <v>319.32173069999999</v>
      </c>
      <c r="AM560">
        <v>343.81531100000001</v>
      </c>
      <c r="AN560">
        <v>79.689808170000006</v>
      </c>
      <c r="AO560">
        <v>158.3117661</v>
      </c>
      <c r="AP560">
        <v>284.1991855</v>
      </c>
      <c r="AQ560">
        <v>214.90098510000001</v>
      </c>
      <c r="AR560">
        <v>222.3437318</v>
      </c>
      <c r="AT560" s="1"/>
      <c r="AU560" s="1">
        <v>44637</v>
      </c>
      <c r="AV560" s="2">
        <v>160.61999499999999</v>
      </c>
      <c r="AW560" s="2">
        <v>295.22000100000002</v>
      </c>
      <c r="AX560" s="2">
        <v>157.23899800000001</v>
      </c>
      <c r="AY560" s="2">
        <v>133.83900499999999</v>
      </c>
      <c r="AZ560" s="2">
        <v>344.97000100000002</v>
      </c>
      <c r="BA560" s="2">
        <v>290.53332499999999</v>
      </c>
      <c r="BB560" s="2">
        <v>247.66000399999999</v>
      </c>
      <c r="BC560" s="2">
        <v>134.600494</v>
      </c>
      <c r="BD560" s="2">
        <v>507.01998900000001</v>
      </c>
      <c r="BE560" s="2">
        <v>140.14999399999999</v>
      </c>
      <c r="BF560" s="2">
        <v>602.669983</v>
      </c>
      <c r="BG560" s="2">
        <v>213.449997</v>
      </c>
      <c r="BH560" s="2">
        <v>43.029998999999997</v>
      </c>
      <c r="BI560" s="2">
        <v>336.35998499999999</v>
      </c>
      <c r="BJ560" s="2">
        <v>346.44000199999999</v>
      </c>
      <c r="BK560" s="2">
        <v>78.940002000000007</v>
      </c>
      <c r="BL560" s="2">
        <v>158.58999600000001</v>
      </c>
      <c r="BM560" s="2">
        <v>285.51001000000002</v>
      </c>
      <c r="BN560" s="2">
        <v>222.320007</v>
      </c>
      <c r="BO560" s="2">
        <v>221.699997</v>
      </c>
    </row>
    <row r="561" spans="1:67" x14ac:dyDescent="0.35">
      <c r="A561" s="1">
        <v>44644</v>
      </c>
      <c r="B561" s="2">
        <v>174.92713789780001</v>
      </c>
      <c r="C561" s="2">
        <v>303.02221833180801</v>
      </c>
      <c r="D561" s="2">
        <v>164.94022106771399</v>
      </c>
      <c r="E561" s="2">
        <v>141.50456268742701</v>
      </c>
      <c r="F561" s="2">
        <v>359.04262458127602</v>
      </c>
      <c r="G561" s="2">
        <v>337.09096355873498</v>
      </c>
      <c r="H561" s="2">
        <v>276.35959191160799</v>
      </c>
      <c r="I561" s="2">
        <v>141.43524567176399</v>
      </c>
      <c r="J561" s="2">
        <v>515.01648032521496</v>
      </c>
      <c r="K561" s="2">
        <v>141.53372179123599</v>
      </c>
      <c r="L561" s="2">
        <v>629.559000921397</v>
      </c>
      <c r="M561" s="2">
        <v>218.726345609097</v>
      </c>
      <c r="N561" s="2">
        <v>43.667924725482798</v>
      </c>
      <c r="O561" s="2">
        <v>311.63000321451102</v>
      </c>
      <c r="P561" s="2">
        <v>349.37688485997199</v>
      </c>
      <c r="Q561" s="2">
        <v>81.420417284765193</v>
      </c>
      <c r="R561" s="2">
        <v>161.20877710721399</v>
      </c>
      <c r="S561" s="2">
        <v>290.20573408251403</v>
      </c>
      <c r="T561" s="2">
        <v>216.29879229970001</v>
      </c>
      <c r="U561" s="2">
        <v>224.090709179454</v>
      </c>
      <c r="X561" s="3">
        <v>44644</v>
      </c>
      <c r="Y561">
        <v>173.35413779999999</v>
      </c>
      <c r="Z561">
        <v>303.68153910000001</v>
      </c>
      <c r="AA561">
        <v>163.6339078</v>
      </c>
      <c r="AB561">
        <v>141.15245519999999</v>
      </c>
      <c r="AC561">
        <v>351.663297</v>
      </c>
      <c r="AD561">
        <v>336.29743730000001</v>
      </c>
      <c r="AE561">
        <v>264.62947730000002</v>
      </c>
      <c r="AF561">
        <v>141.27897849999999</v>
      </c>
      <c r="AG561">
        <v>511.22512940000001</v>
      </c>
      <c r="AH561">
        <v>140.6986398</v>
      </c>
      <c r="AI561">
        <v>621.56048139999996</v>
      </c>
      <c r="AJ561">
        <v>216.6600827</v>
      </c>
      <c r="AK561">
        <v>43.05023782</v>
      </c>
      <c r="AL561">
        <v>316.01556440000002</v>
      </c>
      <c r="AM561">
        <v>347.58407940000001</v>
      </c>
      <c r="AN561">
        <v>80.300851870000002</v>
      </c>
      <c r="AO561">
        <v>159.99792579999999</v>
      </c>
      <c r="AP561">
        <v>287.46777650000001</v>
      </c>
      <c r="AQ561">
        <v>214.65485169999999</v>
      </c>
      <c r="AR561">
        <v>222.2483245</v>
      </c>
      <c r="AT561" s="1"/>
      <c r="AU561" s="1">
        <v>44638</v>
      </c>
      <c r="AV561" s="2">
        <v>163.979996</v>
      </c>
      <c r="AW561" s="2">
        <v>300.42999300000002</v>
      </c>
      <c r="AX561" s="2">
        <v>161.25050400000001</v>
      </c>
      <c r="AY561" s="2">
        <v>136.12550400000001</v>
      </c>
      <c r="AZ561" s="2">
        <v>342.41000400000001</v>
      </c>
      <c r="BA561" s="2">
        <v>301.79666099999997</v>
      </c>
      <c r="BB561" s="2">
        <v>264.52999899999998</v>
      </c>
      <c r="BC561" s="2">
        <v>136.80149800000001</v>
      </c>
      <c r="BD561" s="2">
        <v>506.11999500000002</v>
      </c>
      <c r="BE561" s="2">
        <v>140.10000600000001</v>
      </c>
      <c r="BF561" s="2">
        <v>610.40997300000004</v>
      </c>
      <c r="BG561" s="2">
        <v>219.11000100000001</v>
      </c>
      <c r="BH561" s="2">
        <v>42.900002000000001</v>
      </c>
      <c r="BI561" s="2">
        <v>340.73998999999998</v>
      </c>
      <c r="BJ561" s="2">
        <v>350.08999599999999</v>
      </c>
      <c r="BK561" s="2">
        <v>79.110000999999997</v>
      </c>
      <c r="BL561" s="2">
        <v>159.199997</v>
      </c>
      <c r="BM561" s="2">
        <v>287.64001500000001</v>
      </c>
      <c r="BN561" s="2">
        <v>219.779999</v>
      </c>
      <c r="BO561" s="2">
        <v>220.91000399999999</v>
      </c>
    </row>
    <row r="562" spans="1:67" x14ac:dyDescent="0.35">
      <c r="A562" s="1">
        <v>44645</v>
      </c>
      <c r="B562" s="2">
        <v>176.31667132773001</v>
      </c>
      <c r="C562" s="2">
        <v>310.58442761510298</v>
      </c>
      <c r="D562" s="2">
        <v>169.036837758686</v>
      </c>
      <c r="E562" s="2">
        <v>141.89600617041901</v>
      </c>
      <c r="F562" s="2">
        <v>359.11083811835903</v>
      </c>
      <c r="G562" s="2">
        <v>364.33652034946601</v>
      </c>
      <c r="H562" s="2">
        <v>283.93815250607202</v>
      </c>
      <c r="I562" s="2">
        <v>142.37323670899701</v>
      </c>
      <c r="J562" s="2">
        <v>511.33914844154702</v>
      </c>
      <c r="K562" s="2">
        <v>141.573775246265</v>
      </c>
      <c r="L562" s="2">
        <v>634.88382779573601</v>
      </c>
      <c r="M562" s="2">
        <v>220.83297371997199</v>
      </c>
      <c r="N562" s="2">
        <v>43.704486863511299</v>
      </c>
      <c r="O562" s="2">
        <v>315.26165892806102</v>
      </c>
      <c r="P562" s="2">
        <v>350.61596616308998</v>
      </c>
      <c r="Q562" s="2">
        <v>81.173027221638407</v>
      </c>
      <c r="R562" s="2">
        <v>161.80361056177301</v>
      </c>
      <c r="S562" s="2">
        <v>291.08190168919901</v>
      </c>
      <c r="T562" s="2">
        <v>219.795451624739</v>
      </c>
      <c r="U562" s="2">
        <v>220.98876264333001</v>
      </c>
      <c r="X562" s="3">
        <v>44645</v>
      </c>
      <c r="Y562">
        <v>174.65075350000001</v>
      </c>
      <c r="Z562">
        <v>303.61014590000002</v>
      </c>
      <c r="AA562">
        <v>164.64041739999999</v>
      </c>
      <c r="AB562">
        <v>141.65409099999999</v>
      </c>
      <c r="AC562">
        <v>357.67395149999999</v>
      </c>
      <c r="AD562">
        <v>337.0805282</v>
      </c>
      <c r="AE562">
        <v>277.39719880000001</v>
      </c>
      <c r="AF562">
        <v>141.60866720000001</v>
      </c>
      <c r="AG562">
        <v>513.15763270000002</v>
      </c>
      <c r="AH562">
        <v>141.8736054</v>
      </c>
      <c r="AI562">
        <v>628.94169409999995</v>
      </c>
      <c r="AJ562">
        <v>218.21898680000001</v>
      </c>
      <c r="AK562">
        <v>43.631159949999997</v>
      </c>
      <c r="AL562">
        <v>311.89295829999998</v>
      </c>
      <c r="AM562">
        <v>349.03965579999999</v>
      </c>
      <c r="AN562">
        <v>81.199073159999998</v>
      </c>
      <c r="AO562">
        <v>161.163566</v>
      </c>
      <c r="AP562">
        <v>288.95077739999999</v>
      </c>
      <c r="AQ562">
        <v>215.36230119999999</v>
      </c>
      <c r="AR562">
        <v>223.27851200000001</v>
      </c>
      <c r="AT562" s="1"/>
      <c r="AU562" s="1">
        <v>44641</v>
      </c>
      <c r="AV562" s="2">
        <v>165.38000500000001</v>
      </c>
      <c r="AW562" s="2">
        <v>299.16000400000001</v>
      </c>
      <c r="AX562" s="2">
        <v>161.491501</v>
      </c>
      <c r="AY562" s="2">
        <v>136.10150100000001</v>
      </c>
      <c r="AZ562" s="2">
        <v>349.66000400000001</v>
      </c>
      <c r="BA562" s="2">
        <v>307.05334499999998</v>
      </c>
      <c r="BB562" s="2">
        <v>267.33999599999999</v>
      </c>
      <c r="BC562" s="2">
        <v>136.4785</v>
      </c>
      <c r="BD562" s="2">
        <v>507.66000400000001</v>
      </c>
      <c r="BE562" s="2">
        <v>139.64999399999999</v>
      </c>
      <c r="BF562" s="2">
        <v>601.28997800000002</v>
      </c>
      <c r="BG562" s="2">
        <v>217.03999300000001</v>
      </c>
      <c r="BH562" s="2">
        <v>42.84</v>
      </c>
      <c r="BI562" s="2">
        <v>329.36999500000002</v>
      </c>
      <c r="BJ562" s="2">
        <v>345.57998700000002</v>
      </c>
      <c r="BK562" s="2">
        <v>79.059997999999993</v>
      </c>
      <c r="BL562" s="2">
        <v>160.050003</v>
      </c>
      <c r="BM562" s="2">
        <v>289.64001500000001</v>
      </c>
      <c r="BN562" s="2">
        <v>218.55999800000001</v>
      </c>
      <c r="BO562" s="2">
        <v>223.71000699999999</v>
      </c>
    </row>
    <row r="563" spans="1:67" x14ac:dyDescent="0.35">
      <c r="A563" s="1">
        <v>44648</v>
      </c>
      <c r="B563" s="2">
        <v>178.055068586055</v>
      </c>
      <c r="C563" s="2">
        <v>313.539250202451</v>
      </c>
      <c r="D563" s="2">
        <v>169.37833723871299</v>
      </c>
      <c r="E563" s="2">
        <v>142.04398974308199</v>
      </c>
      <c r="F563" s="2">
        <v>356.66688164270897</v>
      </c>
      <c r="G563" s="2">
        <v>367.26731347427102</v>
      </c>
      <c r="H563" s="2">
        <v>284.71826332852601</v>
      </c>
      <c r="I563" s="2">
        <v>142.756408373846</v>
      </c>
      <c r="J563" s="2">
        <v>511.23991518369701</v>
      </c>
      <c r="K563" s="2">
        <v>140.93364120566</v>
      </c>
      <c r="L563" s="2">
        <v>637.84083783558503</v>
      </c>
      <c r="M563" s="2">
        <v>227.50175430379301</v>
      </c>
      <c r="N563" s="2">
        <v>43.430417975778902</v>
      </c>
      <c r="O563" s="2">
        <v>317.30895924439102</v>
      </c>
      <c r="P563" s="2">
        <v>366.31637122274202</v>
      </c>
      <c r="Q563" s="2">
        <v>81.544610355131098</v>
      </c>
      <c r="R563" s="2">
        <v>162.075601446517</v>
      </c>
      <c r="S563" s="2">
        <v>289.26402731494801</v>
      </c>
      <c r="T563" s="2">
        <v>222.538104460005</v>
      </c>
      <c r="U563" s="2">
        <v>220.61848017699299</v>
      </c>
      <c r="X563" s="3">
        <v>44648</v>
      </c>
      <c r="Y563">
        <v>175.4889077</v>
      </c>
      <c r="Z563">
        <v>308.95627000000002</v>
      </c>
      <c r="AA563">
        <v>168.30161469999999</v>
      </c>
      <c r="AB563">
        <v>141.37599169999999</v>
      </c>
      <c r="AC563">
        <v>359.68831169999999</v>
      </c>
      <c r="AD563">
        <v>340.69098330000003</v>
      </c>
      <c r="AE563">
        <v>281.29957039999999</v>
      </c>
      <c r="AF563">
        <v>142.0095206</v>
      </c>
      <c r="AG563">
        <v>513.1788057</v>
      </c>
      <c r="AH563">
        <v>140.9722515</v>
      </c>
      <c r="AI563">
        <v>632.48136299999999</v>
      </c>
      <c r="AJ563">
        <v>220.19298670000001</v>
      </c>
      <c r="AK563">
        <v>43.56262727</v>
      </c>
      <c r="AL563">
        <v>313.73961279999997</v>
      </c>
      <c r="AM563">
        <v>350.2656546</v>
      </c>
      <c r="AN563">
        <v>81.139907640000004</v>
      </c>
      <c r="AO563">
        <v>161.9452632</v>
      </c>
      <c r="AP563">
        <v>291.57352639999999</v>
      </c>
      <c r="AQ563">
        <v>219.04613040000001</v>
      </c>
      <c r="AR563">
        <v>222.15071560000001</v>
      </c>
      <c r="AT563" s="1"/>
      <c r="AU563" s="1">
        <v>44642</v>
      </c>
      <c r="AV563" s="2">
        <v>168.820007</v>
      </c>
      <c r="AW563" s="2">
        <v>304.05999800000001</v>
      </c>
      <c r="AX563" s="2">
        <v>164.88900799999999</v>
      </c>
      <c r="AY563" s="2">
        <v>139.86799600000001</v>
      </c>
      <c r="AZ563" s="2">
        <v>349.92999300000002</v>
      </c>
      <c r="BA563" s="2">
        <v>331.32666</v>
      </c>
      <c r="BB563" s="2">
        <v>265.23998999999998</v>
      </c>
      <c r="BC563" s="2">
        <v>140.27749600000001</v>
      </c>
      <c r="BD563" s="2">
        <v>505.32000699999998</v>
      </c>
      <c r="BE563" s="2">
        <v>142.61999499999999</v>
      </c>
      <c r="BF563" s="2">
        <v>611.34002699999996</v>
      </c>
      <c r="BG563" s="2">
        <v>218.470001</v>
      </c>
      <c r="BH563" s="2">
        <v>44.18</v>
      </c>
      <c r="BI563" s="2">
        <v>329.73001099999999</v>
      </c>
      <c r="BJ563" s="2">
        <v>349.52999899999998</v>
      </c>
      <c r="BK563" s="2">
        <v>79.300003000000004</v>
      </c>
      <c r="BL563" s="2">
        <v>160.009995</v>
      </c>
      <c r="BM563" s="2">
        <v>285.01998900000001</v>
      </c>
      <c r="BN563" s="2">
        <v>218.41999799999999</v>
      </c>
      <c r="BO563" s="2">
        <v>222.71000699999999</v>
      </c>
    </row>
    <row r="564" spans="1:67" x14ac:dyDescent="0.35">
      <c r="A564" s="1">
        <v>44649</v>
      </c>
      <c r="B564" s="2">
        <v>178.223875214516</v>
      </c>
      <c r="C564" s="2">
        <v>315.194331880569</v>
      </c>
      <c r="D564" s="2">
        <v>166.34748655771901</v>
      </c>
      <c r="E564" s="2">
        <v>142.89665610388201</v>
      </c>
      <c r="F564" s="2">
        <v>356.77921708654799</v>
      </c>
      <c r="G564" s="2">
        <v>364.95949475866399</v>
      </c>
      <c r="H564" s="2">
        <v>279.90254183036802</v>
      </c>
      <c r="I564" s="2">
        <v>143.43680682058499</v>
      </c>
      <c r="J564" s="2">
        <v>519.756345555704</v>
      </c>
      <c r="K564" s="2">
        <v>140.810072108073</v>
      </c>
      <c r="L564" s="2">
        <v>636.257852305239</v>
      </c>
      <c r="M564" s="2">
        <v>224.873593900705</v>
      </c>
      <c r="N564" s="2">
        <v>43.149235585545398</v>
      </c>
      <c r="O564" s="2">
        <v>311.3767459563</v>
      </c>
      <c r="P564" s="2">
        <v>363.10090315840699</v>
      </c>
      <c r="Q564" s="2">
        <v>82.378735523803201</v>
      </c>
      <c r="R564" s="2">
        <v>163.688895260664</v>
      </c>
      <c r="S564" s="2">
        <v>289.88727151009601</v>
      </c>
      <c r="T564" s="2">
        <v>219.83672218195099</v>
      </c>
      <c r="U564" s="2">
        <v>223.17963533070099</v>
      </c>
      <c r="X564" s="3">
        <v>44649</v>
      </c>
      <c r="Y564">
        <v>178.43460880000001</v>
      </c>
      <c r="Z564">
        <v>314.95943149999999</v>
      </c>
      <c r="AA564">
        <v>169.28942029999999</v>
      </c>
      <c r="AB564">
        <v>142.3872265</v>
      </c>
      <c r="AC564">
        <v>355.54848800000002</v>
      </c>
      <c r="AD564">
        <v>365.99922850000002</v>
      </c>
      <c r="AE564">
        <v>285.93577859999999</v>
      </c>
      <c r="AF564">
        <v>143.18212209999999</v>
      </c>
      <c r="AG564">
        <v>511.2081589</v>
      </c>
      <c r="AH564">
        <v>141.21358649999999</v>
      </c>
      <c r="AI564">
        <v>639.9978241</v>
      </c>
      <c r="AJ564">
        <v>226.09215270000001</v>
      </c>
      <c r="AK564">
        <v>43.43718106</v>
      </c>
      <c r="AL564">
        <v>317.19508669999999</v>
      </c>
      <c r="AM564">
        <v>357.98415829999999</v>
      </c>
      <c r="AN564">
        <v>81.556813919999996</v>
      </c>
      <c r="AO564">
        <v>162.22152740000001</v>
      </c>
      <c r="AP564">
        <v>288.71001080000002</v>
      </c>
      <c r="AQ564">
        <v>222.08565770000001</v>
      </c>
      <c r="AR564">
        <v>221.22395330000001</v>
      </c>
      <c r="AT564" s="1"/>
      <c r="AU564" s="1">
        <v>44643</v>
      </c>
      <c r="AV564" s="2">
        <v>170.21000699999999</v>
      </c>
      <c r="AW564" s="2">
        <v>299.48998999999998</v>
      </c>
      <c r="AX564" s="2">
        <v>163.408005</v>
      </c>
      <c r="AY564" s="2">
        <v>138.275497</v>
      </c>
      <c r="AZ564" s="2">
        <v>348.16000400000001</v>
      </c>
      <c r="BA564" s="2">
        <v>333.03668199999998</v>
      </c>
      <c r="BB564" s="2">
        <v>256.33999599999999</v>
      </c>
      <c r="BC564" s="2">
        <v>138.50349399999999</v>
      </c>
      <c r="BD564" s="2">
        <v>503.23001099999999</v>
      </c>
      <c r="BE564" s="2">
        <v>139.779999</v>
      </c>
      <c r="BF564" s="2">
        <v>599.38000499999998</v>
      </c>
      <c r="BG564" s="2">
        <v>214.679993</v>
      </c>
      <c r="BH564" s="2">
        <v>43.09</v>
      </c>
      <c r="BI564" s="2">
        <v>317.04998799999998</v>
      </c>
      <c r="BJ564" s="2">
        <v>342.17999300000002</v>
      </c>
      <c r="BK564" s="2">
        <v>79.730002999999996</v>
      </c>
      <c r="BL564" s="2">
        <v>158.41999799999999</v>
      </c>
      <c r="BM564" s="2">
        <v>284.19000199999999</v>
      </c>
      <c r="BN564" s="2">
        <v>214.58000200000001</v>
      </c>
      <c r="BO564" s="2">
        <v>222.16999799999999</v>
      </c>
    </row>
    <row r="565" spans="1:67" x14ac:dyDescent="0.35">
      <c r="A565" s="1">
        <v>44650</v>
      </c>
      <c r="B565" s="2">
        <v>174.43223877175899</v>
      </c>
      <c r="C565" s="2">
        <v>307.29862907041598</v>
      </c>
      <c r="D565" s="2">
        <v>163.228917731379</v>
      </c>
      <c r="E565" s="2">
        <v>138.61860937366899</v>
      </c>
      <c r="F565" s="2">
        <v>353.434173941072</v>
      </c>
      <c r="G565" s="2">
        <v>359.208162679986</v>
      </c>
      <c r="H565" s="2">
        <v>271.05897784350202</v>
      </c>
      <c r="I565" s="2">
        <v>139.20219373219101</v>
      </c>
      <c r="J565" s="2">
        <v>510.56557426906102</v>
      </c>
      <c r="K565" s="2">
        <v>136.73403809246301</v>
      </c>
      <c r="L565" s="2">
        <v>625.75145314829604</v>
      </c>
      <c r="M565" s="2">
        <v>222.15472110211701</v>
      </c>
      <c r="N565" s="2">
        <v>41.167206971226904</v>
      </c>
      <c r="O565" s="2">
        <v>298.125750702863</v>
      </c>
      <c r="P565" s="2">
        <v>358.04428035981903</v>
      </c>
      <c r="Q565" s="2">
        <v>82.030737782046899</v>
      </c>
      <c r="R565" s="2">
        <v>162.04745373946199</v>
      </c>
      <c r="S565" s="2">
        <v>287.001891989493</v>
      </c>
      <c r="T565" s="2">
        <v>213.316108267549</v>
      </c>
      <c r="U565" s="2">
        <v>223.225702249595</v>
      </c>
      <c r="X565" s="3">
        <v>44650</v>
      </c>
      <c r="Y565">
        <v>178.11248549999999</v>
      </c>
      <c r="Z565">
        <v>313.88147739999999</v>
      </c>
      <c r="AA565">
        <v>166.91106600000001</v>
      </c>
      <c r="AB565">
        <v>141.92191059999999</v>
      </c>
      <c r="AC565">
        <v>357.24153319999999</v>
      </c>
      <c r="AD565">
        <v>365.0401018</v>
      </c>
      <c r="AE565">
        <v>280.15745470000002</v>
      </c>
      <c r="AF565">
        <v>142.64901520000001</v>
      </c>
      <c r="AG565">
        <v>518.63605859999996</v>
      </c>
      <c r="AH565">
        <v>140.5406284</v>
      </c>
      <c r="AI565">
        <v>633.71358050000003</v>
      </c>
      <c r="AJ565">
        <v>224.19797750000001</v>
      </c>
      <c r="AK565">
        <v>43.048535800000003</v>
      </c>
      <c r="AL565">
        <v>309.96209429999999</v>
      </c>
      <c r="AM565">
        <v>363.2444481</v>
      </c>
      <c r="AN565">
        <v>82.276919050000004</v>
      </c>
      <c r="AO565">
        <v>163.48878830000001</v>
      </c>
      <c r="AP565">
        <v>289.80992600000002</v>
      </c>
      <c r="AQ565">
        <v>220.39165030000001</v>
      </c>
      <c r="AR565">
        <v>222.76229269999999</v>
      </c>
      <c r="AT565" s="1"/>
      <c r="AU565" s="1">
        <v>44644</v>
      </c>
      <c r="AV565" s="2">
        <v>174.070007</v>
      </c>
      <c r="AW565" s="2">
        <v>304.10000600000001</v>
      </c>
      <c r="AX565" s="2">
        <v>163.649506</v>
      </c>
      <c r="AY565" s="2">
        <v>141.57200599999999</v>
      </c>
      <c r="AZ565" s="2">
        <v>352.36999500000002</v>
      </c>
      <c r="BA565" s="2">
        <v>337.97332799999998</v>
      </c>
      <c r="BB565" s="2">
        <v>281.5</v>
      </c>
      <c r="BC565" s="2">
        <v>141.31199599999999</v>
      </c>
      <c r="BD565" s="2">
        <v>513.46002199999998</v>
      </c>
      <c r="BE565" s="2">
        <v>140.69000199999999</v>
      </c>
      <c r="BF565" s="2">
        <v>626.42999299999997</v>
      </c>
      <c r="BG565" s="2">
        <v>217.30999800000001</v>
      </c>
      <c r="BH565" s="2">
        <v>43.07</v>
      </c>
      <c r="BI565" s="2">
        <v>315.77999899999998</v>
      </c>
      <c r="BJ565" s="2">
        <v>349.35000600000001</v>
      </c>
      <c r="BK565" s="2">
        <v>80.410004000000001</v>
      </c>
      <c r="BL565" s="2">
        <v>160.279999</v>
      </c>
      <c r="BM565" s="2">
        <v>287.69000199999999</v>
      </c>
      <c r="BN565" s="2">
        <v>214.66000399999999</v>
      </c>
      <c r="BO565" s="2">
        <v>222.21000699999999</v>
      </c>
    </row>
    <row r="566" spans="1:67" x14ac:dyDescent="0.35">
      <c r="A566" s="1">
        <v>44651</v>
      </c>
      <c r="B566" s="2">
        <v>175.285299417072</v>
      </c>
      <c r="C566" s="2">
        <v>310.56654407249903</v>
      </c>
      <c r="D566" s="2">
        <v>163.919932356027</v>
      </c>
      <c r="E566" s="2">
        <v>140.79086206023101</v>
      </c>
      <c r="F566" s="2">
        <v>352.70873212646399</v>
      </c>
      <c r="G566" s="2">
        <v>361.45461217982501</v>
      </c>
      <c r="H566" s="2">
        <v>269.65334483656898</v>
      </c>
      <c r="I566" s="2">
        <v>141.40138332910999</v>
      </c>
      <c r="J566" s="2">
        <v>511.78336572911297</v>
      </c>
      <c r="K566" s="2">
        <v>135.440738114677</v>
      </c>
      <c r="L566" s="2">
        <v>630.10843112024202</v>
      </c>
      <c r="M566" s="2">
        <v>225.94989938916501</v>
      </c>
      <c r="N566" s="2">
        <v>40.921394885590097</v>
      </c>
      <c r="O566" s="2">
        <v>303.44868806399001</v>
      </c>
      <c r="P566" s="2">
        <v>363.63776483591101</v>
      </c>
      <c r="Q566" s="2">
        <v>83.427206882784304</v>
      </c>
      <c r="R566" s="2">
        <v>162.683588349731</v>
      </c>
      <c r="S566" s="2">
        <v>292.90211349336198</v>
      </c>
      <c r="T566" s="2">
        <v>206.278245619047</v>
      </c>
      <c r="U566" s="2">
        <v>219.86002778906999</v>
      </c>
      <c r="X566" s="3">
        <v>44651</v>
      </c>
      <c r="Y566">
        <v>175.55067349999999</v>
      </c>
      <c r="Z566">
        <v>309.62401879999999</v>
      </c>
      <c r="AA566">
        <v>163.68847120000001</v>
      </c>
      <c r="AB566">
        <v>139.5139111</v>
      </c>
      <c r="AC566">
        <v>353.33091400000001</v>
      </c>
      <c r="AD566">
        <v>362.28955630000002</v>
      </c>
      <c r="AE566">
        <v>273.19391899999999</v>
      </c>
      <c r="AF566">
        <v>140.1050012</v>
      </c>
      <c r="AG566">
        <v>510.808155</v>
      </c>
      <c r="AH566">
        <v>136.9583604</v>
      </c>
      <c r="AI566">
        <v>629.78266240000005</v>
      </c>
      <c r="AJ566">
        <v>221.8151086</v>
      </c>
      <c r="AK566">
        <v>41.518010259999997</v>
      </c>
      <c r="AL566">
        <v>300.82769280000002</v>
      </c>
      <c r="AM566">
        <v>358.29583259999998</v>
      </c>
      <c r="AN566">
        <v>82.090203380000005</v>
      </c>
      <c r="AO566">
        <v>162.0004965</v>
      </c>
      <c r="AP566">
        <v>286.7065427</v>
      </c>
      <c r="AQ566">
        <v>215.02917830000001</v>
      </c>
      <c r="AR566">
        <v>222.8565294</v>
      </c>
      <c r="AT566" s="1"/>
      <c r="AU566" s="1">
        <v>44645</v>
      </c>
      <c r="AV566" s="2">
        <v>174.720001</v>
      </c>
      <c r="AW566" s="2">
        <v>303.67999300000002</v>
      </c>
      <c r="AX566" s="2">
        <v>164.77349899999999</v>
      </c>
      <c r="AY566" s="2">
        <v>141.67300399999999</v>
      </c>
      <c r="AZ566" s="2">
        <v>358.76001000000002</v>
      </c>
      <c r="BA566" s="2">
        <v>336.88000499999998</v>
      </c>
      <c r="BB566" s="2">
        <v>276.92001299999998</v>
      </c>
      <c r="BC566" s="2">
        <v>141.5215</v>
      </c>
      <c r="BD566" s="2">
        <v>513.03002900000001</v>
      </c>
      <c r="BE566" s="2">
        <v>141.91999799999999</v>
      </c>
      <c r="BF566" s="2">
        <v>628.86999500000002</v>
      </c>
      <c r="BG566" s="2">
        <v>218.429993</v>
      </c>
      <c r="BH566" s="2">
        <v>43.73</v>
      </c>
      <c r="BI566" s="2">
        <v>310.67999300000002</v>
      </c>
      <c r="BJ566" s="2">
        <v>349.01998900000001</v>
      </c>
      <c r="BK566" s="2">
        <v>81.339995999999999</v>
      </c>
      <c r="BL566" s="2">
        <v>161.33000200000001</v>
      </c>
      <c r="BM566" s="2">
        <v>289.01998900000001</v>
      </c>
      <c r="BN566" s="2">
        <v>215.35000600000001</v>
      </c>
      <c r="BO566" s="2">
        <v>223.36000100000001</v>
      </c>
    </row>
    <row r="567" spans="1:67" x14ac:dyDescent="0.35">
      <c r="A567" s="1">
        <v>44652</v>
      </c>
      <c r="B567" s="2">
        <v>178.687480226248</v>
      </c>
      <c r="C567" s="2">
        <v>314.19515451726397</v>
      </c>
      <c r="D567" s="2">
        <v>168.60692451537801</v>
      </c>
      <c r="E567" s="2">
        <v>142.60269278834201</v>
      </c>
      <c r="F567" s="2">
        <v>346.92666529456301</v>
      </c>
      <c r="G567" s="2">
        <v>382.08657932874399</v>
      </c>
      <c r="H567" s="2">
        <v>271.674585535495</v>
      </c>
      <c r="I567" s="2">
        <v>143.30254019697301</v>
      </c>
      <c r="J567" s="2">
        <v>509.39975928454402</v>
      </c>
      <c r="K567" s="2">
        <v>135.874128218257</v>
      </c>
      <c r="L567" s="2">
        <v>633.02083062572001</v>
      </c>
      <c r="M567" s="2">
        <v>227.87134987307999</v>
      </c>
      <c r="N567" s="2">
        <v>40.861963994004</v>
      </c>
      <c r="O567" s="2">
        <v>305.887565086336</v>
      </c>
      <c r="P567" s="2">
        <v>366.96109078005799</v>
      </c>
      <c r="Q567" s="2">
        <v>83.537785772143906</v>
      </c>
      <c r="R567" s="2">
        <v>161.79377711937701</v>
      </c>
      <c r="S567" s="2">
        <v>291.68802750320401</v>
      </c>
      <c r="T567" s="2">
        <v>204.28768049176199</v>
      </c>
      <c r="U567" s="2">
        <v>220.55377991707499</v>
      </c>
      <c r="X567" s="3">
        <v>44652</v>
      </c>
      <c r="Y567">
        <v>174.39110930000001</v>
      </c>
      <c r="Z567">
        <v>309.4432352</v>
      </c>
      <c r="AA567">
        <v>163.49492140000001</v>
      </c>
      <c r="AB567">
        <v>140.0260868</v>
      </c>
      <c r="AC567">
        <v>352.11039790000001</v>
      </c>
      <c r="AD567">
        <v>361.05634209999999</v>
      </c>
      <c r="AE567">
        <v>268.01986490000002</v>
      </c>
      <c r="AF567">
        <v>140.63908620000001</v>
      </c>
      <c r="AG567">
        <v>512.02951789999997</v>
      </c>
      <c r="AH567">
        <v>135.39840709999999</v>
      </c>
      <c r="AI567">
        <v>627.61066219999998</v>
      </c>
      <c r="AJ567">
        <v>225.18622120000001</v>
      </c>
      <c r="AK567">
        <v>40.93044278</v>
      </c>
      <c r="AL567">
        <v>301.51502210000001</v>
      </c>
      <c r="AM567">
        <v>362.51482909999999</v>
      </c>
      <c r="AN567">
        <v>83.21803199</v>
      </c>
      <c r="AO567">
        <v>162.67011729999999</v>
      </c>
      <c r="AP567">
        <v>291.00931320000001</v>
      </c>
      <c r="AQ567">
        <v>207.66484199999999</v>
      </c>
      <c r="AR567">
        <v>220.41462809999999</v>
      </c>
      <c r="AT567" s="1"/>
      <c r="AU567" s="1">
        <v>44648</v>
      </c>
      <c r="AV567" s="2">
        <v>175.60000600000001</v>
      </c>
      <c r="AW567" s="2">
        <v>310.70001200000002</v>
      </c>
      <c r="AX567" s="2">
        <v>168.99049400000001</v>
      </c>
      <c r="AY567" s="2">
        <v>141.45550499999999</v>
      </c>
      <c r="AZ567" s="2">
        <v>359.57000699999998</v>
      </c>
      <c r="BA567" s="2">
        <v>363.94665500000002</v>
      </c>
      <c r="BB567" s="2">
        <v>282.19000199999999</v>
      </c>
      <c r="BC567" s="2">
        <v>141.949997</v>
      </c>
      <c r="BD567" s="2">
        <v>513.20001200000002</v>
      </c>
      <c r="BE567" s="2">
        <v>140.86999499999999</v>
      </c>
      <c r="BF567" s="2">
        <v>632.88000499999998</v>
      </c>
      <c r="BG567" s="2">
        <v>220.770004</v>
      </c>
      <c r="BH567" s="2">
        <v>43.549999</v>
      </c>
      <c r="BI567" s="2">
        <v>314.27999899999998</v>
      </c>
      <c r="BJ567" s="2">
        <v>350.48998999999998</v>
      </c>
      <c r="BK567" s="2">
        <v>81.209998999999996</v>
      </c>
      <c r="BL567" s="2">
        <v>161.970001</v>
      </c>
      <c r="BM567" s="2">
        <v>291.66000400000001</v>
      </c>
      <c r="BN567" s="2">
        <v>219.550003</v>
      </c>
      <c r="BO567" s="2">
        <v>221.85000600000001</v>
      </c>
    </row>
    <row r="568" spans="1:67" x14ac:dyDescent="0.35">
      <c r="A568" s="1">
        <v>44655</v>
      </c>
      <c r="B568" s="2">
        <v>175.292043305611</v>
      </c>
      <c r="C568" s="2">
        <v>312.69860764757902</v>
      </c>
      <c r="D568" s="2">
        <v>164.26584753079899</v>
      </c>
      <c r="E568" s="2">
        <v>141.014116312217</v>
      </c>
      <c r="F568" s="2">
        <v>345.36417115095702</v>
      </c>
      <c r="G568" s="2">
        <v>364.03257142557402</v>
      </c>
      <c r="H568" s="2">
        <v>261.09817785541497</v>
      </c>
      <c r="I568" s="2">
        <v>141.37070776988801</v>
      </c>
      <c r="J568" s="2">
        <v>518.40810150565596</v>
      </c>
      <c r="K568" s="2">
        <v>134.13619011098601</v>
      </c>
      <c r="L568" s="2">
        <v>616.558872504227</v>
      </c>
      <c r="M568" s="2">
        <v>226.501022720256</v>
      </c>
      <c r="N568" s="2">
        <v>40.224015612867703</v>
      </c>
      <c r="O568" s="2">
        <v>306.12735801154798</v>
      </c>
      <c r="P568" s="2">
        <v>363.92438832821699</v>
      </c>
      <c r="Q568" s="2">
        <v>83.711690545168295</v>
      </c>
      <c r="R568" s="2">
        <v>163.58545121512699</v>
      </c>
      <c r="S568" s="2">
        <v>293.35611976747401</v>
      </c>
      <c r="T568" s="2">
        <v>198.326720528111</v>
      </c>
      <c r="U568" s="2">
        <v>216.465766401254</v>
      </c>
      <c r="X568" s="3">
        <v>44655</v>
      </c>
      <c r="Y568">
        <v>177.59924860000001</v>
      </c>
      <c r="Z568">
        <v>314.15761759999998</v>
      </c>
      <c r="AA568">
        <v>167.603319</v>
      </c>
      <c r="AB568">
        <v>142.6632224</v>
      </c>
      <c r="AC568">
        <v>345.83316559999997</v>
      </c>
      <c r="AD568">
        <v>365.3317184</v>
      </c>
      <c r="AE568">
        <v>272.23715190000001</v>
      </c>
      <c r="AF568">
        <v>143.5963213</v>
      </c>
      <c r="AG568">
        <v>510.5221712</v>
      </c>
      <c r="AH568">
        <v>135.9517701</v>
      </c>
      <c r="AI568">
        <v>633.504775</v>
      </c>
      <c r="AJ568">
        <v>227.4280096</v>
      </c>
      <c r="AK568">
        <v>40.809762720000002</v>
      </c>
      <c r="AL568">
        <v>305.02529559999999</v>
      </c>
      <c r="AM568">
        <v>366.34550669999999</v>
      </c>
      <c r="AN568">
        <v>83.436352249999999</v>
      </c>
      <c r="AO568">
        <v>161.8103715</v>
      </c>
      <c r="AP568">
        <v>291.51184030000002</v>
      </c>
      <c r="AQ568">
        <v>205.30675740000001</v>
      </c>
      <c r="AR568">
        <v>220.75319390000001</v>
      </c>
      <c r="AT568" s="1"/>
      <c r="AU568" s="1">
        <v>44649</v>
      </c>
      <c r="AV568" s="2">
        <v>178.96000699999999</v>
      </c>
      <c r="AW568" s="2">
        <v>315.41000400000001</v>
      </c>
      <c r="AX568" s="2">
        <v>169.31500199999999</v>
      </c>
      <c r="AY568" s="2">
        <v>142.505493</v>
      </c>
      <c r="AZ568" s="2">
        <v>355.11999500000002</v>
      </c>
      <c r="BA568" s="2">
        <v>366.523346</v>
      </c>
      <c r="BB568" s="2">
        <v>286.55999800000001</v>
      </c>
      <c r="BC568" s="2">
        <v>143.25</v>
      </c>
      <c r="BD568" s="2">
        <v>510.73001099999999</v>
      </c>
      <c r="BE568" s="2">
        <v>141.179993</v>
      </c>
      <c r="BF568" s="2">
        <v>641.46997099999999</v>
      </c>
      <c r="BG568" s="2">
        <v>228.11999499999999</v>
      </c>
      <c r="BH568" s="2">
        <v>43.439999</v>
      </c>
      <c r="BI568" s="2">
        <v>317.709991</v>
      </c>
      <c r="BJ568" s="2">
        <v>367.54998799999998</v>
      </c>
      <c r="BK568" s="2">
        <v>81.569999999999993</v>
      </c>
      <c r="BL568" s="2">
        <v>162.179993</v>
      </c>
      <c r="BM568" s="2">
        <v>288.39001500000001</v>
      </c>
      <c r="BN568" s="2">
        <v>222.449997</v>
      </c>
      <c r="BO568" s="2">
        <v>221.03999300000001</v>
      </c>
    </row>
    <row r="569" spans="1:67" x14ac:dyDescent="0.35">
      <c r="A569" s="1">
        <v>44656</v>
      </c>
      <c r="B569" s="2">
        <v>172.120907867261</v>
      </c>
      <c r="C569" s="2">
        <v>301.12005577368802</v>
      </c>
      <c r="D569" s="2">
        <v>158.80470826062</v>
      </c>
      <c r="E569" s="2">
        <v>137.05948828536401</v>
      </c>
      <c r="F569" s="2">
        <v>344.24807166616301</v>
      </c>
      <c r="G569" s="2">
        <v>348.18194294400098</v>
      </c>
      <c r="H569" s="2">
        <v>245.99208299345801</v>
      </c>
      <c r="I569" s="2">
        <v>137.72506834022499</v>
      </c>
      <c r="J569" s="2">
        <v>529.53252000238194</v>
      </c>
      <c r="K569" s="2">
        <v>131.64048084984901</v>
      </c>
      <c r="L569" s="2">
        <v>604.00213411106904</v>
      </c>
      <c r="M569" s="2">
        <v>220.07735694053201</v>
      </c>
      <c r="N569" s="2">
        <v>39.686161421372098</v>
      </c>
      <c r="O569" s="2">
        <v>299.49588850224501</v>
      </c>
      <c r="P569" s="2">
        <v>354.662166106825</v>
      </c>
      <c r="Q569" s="2">
        <v>84.862606804798503</v>
      </c>
      <c r="R569" s="2">
        <v>168.560252419774</v>
      </c>
      <c r="S569" s="2">
        <v>304.65888223752597</v>
      </c>
      <c r="T569" s="2">
        <v>195.08946272780901</v>
      </c>
      <c r="U569" s="2">
        <v>216.01833469791799</v>
      </c>
      <c r="X569" s="3">
        <v>44656</v>
      </c>
      <c r="Y569">
        <v>176.08805620000001</v>
      </c>
      <c r="Z569">
        <v>311.24729589999998</v>
      </c>
      <c r="AA569">
        <v>165.0737949</v>
      </c>
      <c r="AB569">
        <v>140.82679049999999</v>
      </c>
      <c r="AC569">
        <v>344.95744550000001</v>
      </c>
      <c r="AD569">
        <v>379.33403040000002</v>
      </c>
      <c r="AE569">
        <v>266.37935449999998</v>
      </c>
      <c r="AF569">
        <v>141.3270976</v>
      </c>
      <c r="AG569">
        <v>516.13135160000002</v>
      </c>
      <c r="AH569">
        <v>133.60029249999999</v>
      </c>
      <c r="AI569">
        <v>616.80346840000004</v>
      </c>
      <c r="AJ569">
        <v>226.1226815</v>
      </c>
      <c r="AK569">
        <v>40.189410340000002</v>
      </c>
      <c r="AL569">
        <v>305.02419529999997</v>
      </c>
      <c r="AM569">
        <v>364.05131490000002</v>
      </c>
      <c r="AN569">
        <v>83.739819859999997</v>
      </c>
      <c r="AO569">
        <v>163.17235890000001</v>
      </c>
      <c r="AP569">
        <v>292.46556950000002</v>
      </c>
      <c r="AQ569">
        <v>198.28359699999999</v>
      </c>
      <c r="AR569">
        <v>216.985604</v>
      </c>
      <c r="AT569" s="1"/>
      <c r="AU569" s="1">
        <v>44650</v>
      </c>
      <c r="AV569" s="2">
        <v>177.770004</v>
      </c>
      <c r="AW569" s="2">
        <v>313.85998499999999</v>
      </c>
      <c r="AX569" s="2">
        <v>166.300995</v>
      </c>
      <c r="AY569" s="2">
        <v>141.93850699999999</v>
      </c>
      <c r="AZ569" s="2">
        <v>357.60998499999999</v>
      </c>
      <c r="BA569" s="2">
        <v>364.66332999999997</v>
      </c>
      <c r="BB569" s="2">
        <v>276.89999399999999</v>
      </c>
      <c r="BC569" s="2">
        <v>142.64450099999999</v>
      </c>
      <c r="BD569" s="2">
        <v>520.82000700000003</v>
      </c>
      <c r="BE569" s="2">
        <v>140.53999300000001</v>
      </c>
      <c r="BF569" s="2">
        <v>631.09002699999996</v>
      </c>
      <c r="BG569" s="2">
        <v>223.949997</v>
      </c>
      <c r="BH569" s="2">
        <v>43</v>
      </c>
      <c r="BI569" s="2">
        <v>308.459991</v>
      </c>
      <c r="BJ569" s="2">
        <v>362.23998999999998</v>
      </c>
      <c r="BK569" s="2">
        <v>82.400002000000001</v>
      </c>
      <c r="BL569" s="2">
        <v>163.75</v>
      </c>
      <c r="BM569" s="2">
        <v>289.89001500000001</v>
      </c>
      <c r="BN569" s="2">
        <v>220.199997</v>
      </c>
      <c r="BO569" s="2">
        <v>223.08000200000001</v>
      </c>
    </row>
    <row r="570" spans="1:67" x14ac:dyDescent="0.35">
      <c r="A570" s="1">
        <v>44657</v>
      </c>
      <c r="B570" s="2">
        <v>171.68355697188599</v>
      </c>
      <c r="C570" s="2">
        <v>302.04127832824202</v>
      </c>
      <c r="D570" s="2">
        <v>158.11866986975599</v>
      </c>
      <c r="E570" s="2">
        <v>135.761379234744</v>
      </c>
      <c r="F570" s="2">
        <v>347.547646929991</v>
      </c>
      <c r="G570" s="2">
        <v>352.04585071953602</v>
      </c>
      <c r="H570" s="2">
        <v>240.78918294411699</v>
      </c>
      <c r="I570" s="2">
        <v>136.43563345141601</v>
      </c>
      <c r="J570" s="2">
        <v>539.30949192967205</v>
      </c>
      <c r="K570" s="2">
        <v>131.19626440295301</v>
      </c>
      <c r="L570" s="2">
        <v>601.09485295389504</v>
      </c>
      <c r="M570" s="2">
        <v>216.64665666958399</v>
      </c>
      <c r="N570" s="2">
        <v>39.401217713836999</v>
      </c>
      <c r="O570" s="2">
        <v>302.65166633939202</v>
      </c>
      <c r="P570" s="2">
        <v>350.11492072380298</v>
      </c>
      <c r="Q570" s="2">
        <v>86.810895018470006</v>
      </c>
      <c r="R570" s="2">
        <v>173.292388120933</v>
      </c>
      <c r="S570" s="2">
        <v>309.72873592822998</v>
      </c>
      <c r="T570" s="2">
        <v>193.15019072971299</v>
      </c>
      <c r="U570" s="2">
        <v>215.695262947283</v>
      </c>
      <c r="X570" s="3">
        <v>44657</v>
      </c>
      <c r="Y570">
        <v>172.79786490000001</v>
      </c>
      <c r="Z570">
        <v>306.1556056</v>
      </c>
      <c r="AA570">
        <v>160.18593329999999</v>
      </c>
      <c r="AB570">
        <v>137.7167125</v>
      </c>
      <c r="AC570">
        <v>344.80549509999997</v>
      </c>
      <c r="AD570">
        <v>361.27519569999998</v>
      </c>
      <c r="AE570">
        <v>251.9893107</v>
      </c>
      <c r="AF570">
        <v>138.16992490000001</v>
      </c>
      <c r="AG570">
        <v>527.45141560000002</v>
      </c>
      <c r="AH570">
        <v>131.71405870000001</v>
      </c>
      <c r="AI570">
        <v>604.7357303</v>
      </c>
      <c r="AJ570">
        <v>220.02475190000001</v>
      </c>
      <c r="AK570">
        <v>39.748536690000002</v>
      </c>
      <c r="AL570">
        <v>299.92199149999999</v>
      </c>
      <c r="AM570">
        <v>356.36056189999999</v>
      </c>
      <c r="AN570">
        <v>84.737475840000002</v>
      </c>
      <c r="AO570">
        <v>167.832843</v>
      </c>
      <c r="AP570">
        <v>298.05658640000001</v>
      </c>
      <c r="AQ570">
        <v>194.62642729999999</v>
      </c>
      <c r="AR570">
        <v>216.32990290000001</v>
      </c>
      <c r="AT570" s="1"/>
      <c r="AU570" s="1">
        <v>44651</v>
      </c>
      <c r="AV570" s="2">
        <v>174.61000100000001</v>
      </c>
      <c r="AW570" s="2">
        <v>308.30999800000001</v>
      </c>
      <c r="AX570" s="2">
        <v>162.99749800000001</v>
      </c>
      <c r="AY570" s="2">
        <v>139.06750500000001</v>
      </c>
      <c r="AZ570" s="2">
        <v>352.91000400000001</v>
      </c>
      <c r="BA570" s="2">
        <v>359.20001200000002</v>
      </c>
      <c r="BB570" s="2">
        <v>272.85998499999999</v>
      </c>
      <c r="BC570" s="2">
        <v>139.649506</v>
      </c>
      <c r="BD570" s="2">
        <v>509.97000100000002</v>
      </c>
      <c r="BE570" s="2">
        <v>136.320007</v>
      </c>
      <c r="BF570" s="2">
        <v>629.67999299999997</v>
      </c>
      <c r="BG570" s="2">
        <v>221.770004</v>
      </c>
      <c r="BH570" s="2">
        <v>41.220001000000003</v>
      </c>
      <c r="BI570" s="2">
        <v>299.32998700000002</v>
      </c>
      <c r="BJ570" s="2">
        <v>357.38000499999998</v>
      </c>
      <c r="BK570" s="2">
        <v>82.050003000000004</v>
      </c>
      <c r="BL570" s="2">
        <v>162.11000100000001</v>
      </c>
      <c r="BM570" s="2">
        <v>286.36999500000002</v>
      </c>
      <c r="BN570" s="2">
        <v>214.46000699999999</v>
      </c>
      <c r="BO570" s="2">
        <v>222.820007</v>
      </c>
    </row>
    <row r="571" spans="1:67" x14ac:dyDescent="0.35">
      <c r="A571" s="1">
        <v>44658</v>
      </c>
      <c r="B571" s="2">
        <v>170.477426340938</v>
      </c>
      <c r="C571" s="2">
        <v>299.41116447455602</v>
      </c>
      <c r="D571" s="2">
        <v>155.028484066999</v>
      </c>
      <c r="E571" s="2">
        <v>133.57410426301101</v>
      </c>
      <c r="F571" s="2">
        <v>352.12758076327998</v>
      </c>
      <c r="G571" s="2">
        <v>341.64292952426302</v>
      </c>
      <c r="H571" s="2">
        <v>233.523741667412</v>
      </c>
      <c r="I571" s="2">
        <v>134.32658371423199</v>
      </c>
      <c r="J571" s="2">
        <v>542.63950390759396</v>
      </c>
      <c r="K571" s="2">
        <v>133.548741021144</v>
      </c>
      <c r="L571" s="2">
        <v>591.67566801006706</v>
      </c>
      <c r="M571" s="2">
        <v>217.18011787102199</v>
      </c>
      <c r="N571" s="2">
        <v>39.508168436968802</v>
      </c>
      <c r="O571" s="2">
        <v>312.37798023281402</v>
      </c>
      <c r="P571" s="2">
        <v>352.27917529123903</v>
      </c>
      <c r="Q571" s="2">
        <v>87.496155859996705</v>
      </c>
      <c r="R571" s="2">
        <v>174.996908381373</v>
      </c>
      <c r="S571" s="2">
        <v>310.55809971200102</v>
      </c>
      <c r="T571" s="2">
        <v>191.85741518057199</v>
      </c>
      <c r="U571" s="2">
        <v>216.981900309662</v>
      </c>
      <c r="X571" s="3">
        <v>44658</v>
      </c>
      <c r="Y571">
        <v>172.13914579999999</v>
      </c>
      <c r="Z571">
        <v>301.22870820000003</v>
      </c>
      <c r="AA571">
        <v>157.90223330000001</v>
      </c>
      <c r="AB571">
        <v>135.88392899999999</v>
      </c>
      <c r="AC571">
        <v>346.30120060000002</v>
      </c>
      <c r="AD571">
        <v>351.45344030000001</v>
      </c>
      <c r="AE571">
        <v>242.1376502</v>
      </c>
      <c r="AF571">
        <v>136.47935860000001</v>
      </c>
      <c r="AG571">
        <v>535.7997967</v>
      </c>
      <c r="AH571">
        <v>131.0717994</v>
      </c>
      <c r="AI571">
        <v>603.26732849999996</v>
      </c>
      <c r="AJ571">
        <v>216.2344756</v>
      </c>
      <c r="AK571">
        <v>39.417552479999998</v>
      </c>
      <c r="AL571">
        <v>302.10380959999998</v>
      </c>
      <c r="AM571">
        <v>350.33875970000003</v>
      </c>
      <c r="AN571">
        <v>86.392106350000006</v>
      </c>
      <c r="AO571">
        <v>172.38774029999999</v>
      </c>
      <c r="AP571">
        <v>308.34680880000002</v>
      </c>
      <c r="AQ571">
        <v>192.83024839999999</v>
      </c>
      <c r="AR571">
        <v>215.97050709999999</v>
      </c>
      <c r="AT571" s="1"/>
      <c r="AU571" s="1">
        <v>44652</v>
      </c>
      <c r="AV571" s="2">
        <v>174.30999800000001</v>
      </c>
      <c r="AW571" s="2">
        <v>309.42001299999998</v>
      </c>
      <c r="AX571" s="2">
        <v>163.55999800000001</v>
      </c>
      <c r="AY571" s="2">
        <v>140.150497</v>
      </c>
      <c r="AZ571" s="2">
        <v>351.88000499999998</v>
      </c>
      <c r="BA571" s="2">
        <v>361.52999899999998</v>
      </c>
      <c r="BB571" s="2">
        <v>267.11999500000002</v>
      </c>
      <c r="BC571" s="2">
        <v>140.699997</v>
      </c>
      <c r="BD571" s="2">
        <v>512.59002699999996</v>
      </c>
      <c r="BE571" s="2">
        <v>135.30999800000001</v>
      </c>
      <c r="BF571" s="2">
        <v>626.97997999999995</v>
      </c>
      <c r="BG571" s="2">
        <v>226.36000100000001</v>
      </c>
      <c r="BH571" s="2">
        <v>40.900002000000001</v>
      </c>
      <c r="BI571" s="2">
        <v>301.89001500000001</v>
      </c>
      <c r="BJ571" s="2">
        <v>363.97000100000002</v>
      </c>
      <c r="BK571" s="2">
        <v>83.519997000000004</v>
      </c>
      <c r="BL571" s="2">
        <v>162.679993</v>
      </c>
      <c r="BM571" s="2">
        <v>292.67001299999998</v>
      </c>
      <c r="BN571" s="2">
        <v>206.63999899999999</v>
      </c>
      <c r="BO571" s="2">
        <v>219.770004</v>
      </c>
    </row>
    <row r="572" spans="1:67" x14ac:dyDescent="0.35">
      <c r="A572" s="1">
        <v>44659</v>
      </c>
      <c r="B572" s="2">
        <v>166.10297772621101</v>
      </c>
      <c r="C572" s="2">
        <v>287.45854252232999</v>
      </c>
      <c r="D572" s="2">
        <v>151.492388117361</v>
      </c>
      <c r="E572" s="2">
        <v>129.159293429494</v>
      </c>
      <c r="F572" s="2">
        <v>353.11301318789702</v>
      </c>
      <c r="G572" s="2">
        <v>324.85388998562598</v>
      </c>
      <c r="H572" s="2">
        <v>218.23228344006401</v>
      </c>
      <c r="I572" s="2">
        <v>130.229941710688</v>
      </c>
      <c r="J572" s="2">
        <v>539.22947443320595</v>
      </c>
      <c r="K572" s="2">
        <v>133.436819728193</v>
      </c>
      <c r="L572" s="2">
        <v>579.20786719072998</v>
      </c>
      <c r="M572" s="2">
        <v>215.44701895788899</v>
      </c>
      <c r="N572" s="2">
        <v>39.640977409245401</v>
      </c>
      <c r="O572" s="2">
        <v>307.92987674459198</v>
      </c>
      <c r="P572" s="2">
        <v>348.068535764758</v>
      </c>
      <c r="Q572" s="2">
        <v>86.807836375563596</v>
      </c>
      <c r="R572" s="2">
        <v>169.94361673852001</v>
      </c>
      <c r="S572" s="2">
        <v>309.811394966021</v>
      </c>
      <c r="T572" s="2">
        <v>190.48749052873299</v>
      </c>
      <c r="U572" s="2">
        <v>216.52758855862101</v>
      </c>
      <c r="X572" s="3">
        <v>44659</v>
      </c>
      <c r="Y572">
        <v>170.66531180000001</v>
      </c>
      <c r="Z572">
        <v>297.50355189999999</v>
      </c>
      <c r="AA572">
        <v>155.15746340000001</v>
      </c>
      <c r="AB572">
        <v>133.60960249999999</v>
      </c>
      <c r="AC572">
        <v>351.97992140000002</v>
      </c>
      <c r="AD572">
        <v>349.95741889999999</v>
      </c>
      <c r="AE572">
        <v>235.3881323</v>
      </c>
      <c r="AF572">
        <v>134.22651060000001</v>
      </c>
      <c r="AG572">
        <v>544.08986449999998</v>
      </c>
      <c r="AH572">
        <v>133.356157</v>
      </c>
      <c r="AI572">
        <v>589.7977588</v>
      </c>
      <c r="AJ572">
        <v>216.87348650000001</v>
      </c>
      <c r="AK572">
        <v>39.64218735</v>
      </c>
      <c r="AL572">
        <v>309.95279770000002</v>
      </c>
      <c r="AM572">
        <v>351.7523248</v>
      </c>
      <c r="AN572">
        <v>87.549357740000005</v>
      </c>
      <c r="AO572">
        <v>174.69581479999999</v>
      </c>
      <c r="AP572">
        <v>311.5235586</v>
      </c>
      <c r="AQ572">
        <v>191.1050645</v>
      </c>
      <c r="AR572">
        <v>216.95330849999999</v>
      </c>
      <c r="AT572" s="1"/>
      <c r="AU572" s="1">
        <v>44655</v>
      </c>
      <c r="AV572" s="2">
        <v>178.44000199999999</v>
      </c>
      <c r="AW572" s="2">
        <v>314.97000100000002</v>
      </c>
      <c r="AX572" s="2">
        <v>168.346497</v>
      </c>
      <c r="AY572" s="2">
        <v>142.971497</v>
      </c>
      <c r="AZ572" s="2">
        <v>345.42999300000002</v>
      </c>
      <c r="BA572" s="2">
        <v>381.81668100000002</v>
      </c>
      <c r="BB572" s="2">
        <v>273.60000600000001</v>
      </c>
      <c r="BC572" s="2">
        <v>143.64250200000001</v>
      </c>
      <c r="BD572" s="2">
        <v>510.01998900000001</v>
      </c>
      <c r="BE572" s="2">
        <v>135.91000399999999</v>
      </c>
      <c r="BF572" s="2">
        <v>634.84997599999997</v>
      </c>
      <c r="BG572" s="2">
        <v>227.740005</v>
      </c>
      <c r="BH572" s="2">
        <v>40.830002</v>
      </c>
      <c r="BI572" s="2">
        <v>305.57998700000002</v>
      </c>
      <c r="BJ572" s="2">
        <v>366.91000400000001</v>
      </c>
      <c r="BK572" s="2">
        <v>83.489998</v>
      </c>
      <c r="BL572" s="2">
        <v>161.88999899999999</v>
      </c>
      <c r="BM572" s="2">
        <v>291.42001299999998</v>
      </c>
      <c r="BN572" s="2">
        <v>205.21000699999999</v>
      </c>
      <c r="BO572" s="2">
        <v>220.80999800000001</v>
      </c>
    </row>
    <row r="573" spans="1:67" x14ac:dyDescent="0.35">
      <c r="A573" s="1">
        <v>44662</v>
      </c>
      <c r="B573" s="2">
        <v>168.615326871826</v>
      </c>
      <c r="C573" s="2">
        <v>283.64213507718699</v>
      </c>
      <c r="D573" s="2">
        <v>151.01162428996</v>
      </c>
      <c r="E573" s="2">
        <v>128.40342854717699</v>
      </c>
      <c r="F573" s="2">
        <v>349.46644091979198</v>
      </c>
      <c r="G573" s="2">
        <v>328.55582447446801</v>
      </c>
      <c r="H573" s="2">
        <v>216.84470016101901</v>
      </c>
      <c r="I573" s="2">
        <v>129.03241432466399</v>
      </c>
      <c r="J573" s="2">
        <v>531.04338526887602</v>
      </c>
      <c r="K573" s="2">
        <v>131.80030650880201</v>
      </c>
      <c r="L573" s="2">
        <v>587.22554926121404</v>
      </c>
      <c r="M573" s="2">
        <v>212.199074385995</v>
      </c>
      <c r="N573" s="2">
        <v>39.146141012754001</v>
      </c>
      <c r="O573" s="2">
        <v>306.52350008002901</v>
      </c>
      <c r="P573" s="2">
        <v>346.166633653004</v>
      </c>
      <c r="Q573" s="2">
        <v>85.545935925456803</v>
      </c>
      <c r="R573" s="2">
        <v>167.45067485318299</v>
      </c>
      <c r="S573" s="2">
        <v>308.22420436128601</v>
      </c>
      <c r="T573" s="2">
        <v>188.04572728046</v>
      </c>
      <c r="U573" s="2">
        <v>217.44749042138801</v>
      </c>
      <c r="X573" s="3">
        <v>44662</v>
      </c>
      <c r="Y573">
        <v>167.22433670000001</v>
      </c>
      <c r="Z573">
        <v>292.23812830000003</v>
      </c>
      <c r="AA573">
        <v>151.82322149999999</v>
      </c>
      <c r="AB573">
        <v>130.30353740000001</v>
      </c>
      <c r="AC573">
        <v>352.25527449999998</v>
      </c>
      <c r="AD573">
        <v>339.34946939999998</v>
      </c>
      <c r="AE573">
        <v>224.28550910000001</v>
      </c>
      <c r="AF573">
        <v>131.01950189999999</v>
      </c>
      <c r="AG573">
        <v>537.86121149999997</v>
      </c>
      <c r="AH573">
        <v>132.98370399999999</v>
      </c>
      <c r="AI573">
        <v>582.50275269999997</v>
      </c>
      <c r="AJ573">
        <v>214.79701259999999</v>
      </c>
      <c r="AK573">
        <v>39.573089349999997</v>
      </c>
      <c r="AL573">
        <v>307.78342079999999</v>
      </c>
      <c r="AM573">
        <v>348.2930169</v>
      </c>
      <c r="AN573">
        <v>86.812895530000006</v>
      </c>
      <c r="AO573">
        <v>170.1939649</v>
      </c>
      <c r="AP573">
        <v>309.25007140000002</v>
      </c>
      <c r="AQ573">
        <v>190.77823119999999</v>
      </c>
      <c r="AR573">
        <v>216.27948190000001</v>
      </c>
      <c r="AT573" s="1"/>
      <c r="AU573" s="1">
        <v>44656</v>
      </c>
      <c r="AV573" s="2">
        <v>175.05999800000001</v>
      </c>
      <c r="AW573" s="2">
        <v>310.88000499999998</v>
      </c>
      <c r="AX573" s="2">
        <v>164.054993</v>
      </c>
      <c r="AY573" s="2">
        <v>140.591003</v>
      </c>
      <c r="AZ573" s="2">
        <v>344.79998799999998</v>
      </c>
      <c r="BA573" s="2">
        <v>363.75332600000002</v>
      </c>
      <c r="BB573" s="2">
        <v>259.30999800000001</v>
      </c>
      <c r="BC573" s="2">
        <v>141.06300400000001</v>
      </c>
      <c r="BD573" s="2">
        <v>517.76000999999997</v>
      </c>
      <c r="BE573" s="2">
        <v>133.33999600000001</v>
      </c>
      <c r="BF573" s="2">
        <v>614.11999500000002</v>
      </c>
      <c r="BG573" s="2">
        <v>226.08999600000001</v>
      </c>
      <c r="BH573" s="2">
        <v>40.139999000000003</v>
      </c>
      <c r="BI573" s="2">
        <v>304.85998499999999</v>
      </c>
      <c r="BJ573" s="2">
        <v>363.32000699999998</v>
      </c>
      <c r="BK573" s="2">
        <v>83.720000999999996</v>
      </c>
      <c r="BL573" s="2">
        <v>163.429993</v>
      </c>
      <c r="BM573" s="2">
        <v>292.48998999999998</v>
      </c>
      <c r="BN573" s="2">
        <v>197.21000699999999</v>
      </c>
      <c r="BO573" s="2">
        <v>216.020004</v>
      </c>
    </row>
    <row r="574" spans="1:67" x14ac:dyDescent="0.35">
      <c r="A574" s="1">
        <v>44663</v>
      </c>
      <c r="B574" s="2">
        <v>170.28527497891301</v>
      </c>
      <c r="C574" s="2">
        <v>288.36132963520799</v>
      </c>
      <c r="D574" s="2">
        <v>155.646239751651</v>
      </c>
      <c r="E574" s="2">
        <v>129.98427857508801</v>
      </c>
      <c r="F574" s="2">
        <v>346.83591182239098</v>
      </c>
      <c r="G574" s="2">
        <v>340.83186426180202</v>
      </c>
      <c r="H574" s="2">
        <v>221.35944387810099</v>
      </c>
      <c r="I574" s="2">
        <v>130.26261814351699</v>
      </c>
      <c r="J574" s="2">
        <v>535.98481429507001</v>
      </c>
      <c r="K574" s="2">
        <v>127.525054198402</v>
      </c>
      <c r="L574" s="2">
        <v>592.59752836788095</v>
      </c>
      <c r="M574" s="2">
        <v>213.42108090006201</v>
      </c>
      <c r="N574" s="2">
        <v>38.731547164421301</v>
      </c>
      <c r="O574" s="2">
        <v>311.11966745399002</v>
      </c>
      <c r="P574" s="2">
        <v>354.57587140398601</v>
      </c>
      <c r="Q574" s="2">
        <v>86.130478224674107</v>
      </c>
      <c r="R574" s="2">
        <v>158.840817175642</v>
      </c>
      <c r="S574" s="2">
        <v>303.113984938383</v>
      </c>
      <c r="T574" s="2">
        <v>187.43918358848001</v>
      </c>
      <c r="U574" s="2">
        <v>217.82632321850099</v>
      </c>
      <c r="X574" s="3">
        <v>44663</v>
      </c>
      <c r="Y574">
        <v>167.41664969999999</v>
      </c>
      <c r="Z574">
        <v>282.10000450000001</v>
      </c>
      <c r="AA574">
        <v>150.79718769999999</v>
      </c>
      <c r="AB574">
        <v>127.7367381</v>
      </c>
      <c r="AC574">
        <v>350.02139560000001</v>
      </c>
      <c r="AD574">
        <v>328.0966616</v>
      </c>
      <c r="AE574">
        <v>215.39541840000001</v>
      </c>
      <c r="AF574">
        <v>128.39239449999999</v>
      </c>
      <c r="AG574">
        <v>534.47551450000003</v>
      </c>
      <c r="AH574">
        <v>131.7406325</v>
      </c>
      <c r="AI574">
        <v>584.54014900000004</v>
      </c>
      <c r="AJ574">
        <v>211.53173269999999</v>
      </c>
      <c r="AK574">
        <v>39.216599629999997</v>
      </c>
      <c r="AL574">
        <v>306.35473860000002</v>
      </c>
      <c r="AM574">
        <v>346.09271159999997</v>
      </c>
      <c r="AN574">
        <v>85.802675730000004</v>
      </c>
      <c r="AO574">
        <v>167.2835896</v>
      </c>
      <c r="AP574">
        <v>308.0982889</v>
      </c>
      <c r="AQ574">
        <v>188.1363509</v>
      </c>
      <c r="AR574">
        <v>216.73659169999999</v>
      </c>
      <c r="AT574" s="1"/>
      <c r="AU574" s="1">
        <v>44657</v>
      </c>
      <c r="AV574" s="2">
        <v>171.83000200000001</v>
      </c>
      <c r="AW574" s="2">
        <v>299.5</v>
      </c>
      <c r="AX574" s="2">
        <v>158.75599700000001</v>
      </c>
      <c r="AY574" s="2">
        <v>136.54800399999999</v>
      </c>
      <c r="AZ574" s="2">
        <v>344.709991</v>
      </c>
      <c r="BA574" s="2">
        <v>348.58667000000003</v>
      </c>
      <c r="BB574" s="2">
        <v>244.070007</v>
      </c>
      <c r="BC574" s="2">
        <v>137.175995</v>
      </c>
      <c r="BD574" s="2">
        <v>531.75</v>
      </c>
      <c r="BE574" s="2">
        <v>131.490005</v>
      </c>
      <c r="BF574" s="2">
        <v>602</v>
      </c>
      <c r="BG574" s="2">
        <v>219.009995</v>
      </c>
      <c r="BH574" s="2">
        <v>39.700001</v>
      </c>
      <c r="BI574" s="2">
        <v>298.540009</v>
      </c>
      <c r="BJ574" s="2">
        <v>353.54998799999998</v>
      </c>
      <c r="BK574" s="2">
        <v>84.970000999999996</v>
      </c>
      <c r="BL574" s="2">
        <v>168.91000399999999</v>
      </c>
      <c r="BM574" s="2">
        <v>305.83999599999999</v>
      </c>
      <c r="BN574" s="2">
        <v>194.38999899999999</v>
      </c>
      <c r="BO574" s="2">
        <v>216.21000699999999</v>
      </c>
    </row>
    <row r="575" spans="1:67" x14ac:dyDescent="0.35">
      <c r="A575" s="1">
        <v>44664</v>
      </c>
      <c r="B575" s="2">
        <v>165.50366083762799</v>
      </c>
      <c r="C575" s="2">
        <v>282.031987539601</v>
      </c>
      <c r="D575" s="2">
        <v>151.850474514929</v>
      </c>
      <c r="E575" s="2">
        <v>127.09252916361</v>
      </c>
      <c r="F575" s="2">
        <v>344.86877883214697</v>
      </c>
      <c r="G575" s="2">
        <v>328.40570301135</v>
      </c>
      <c r="H575" s="2">
        <v>213.90450101123599</v>
      </c>
      <c r="I575" s="2">
        <v>127.768622730288</v>
      </c>
      <c r="J575" s="2">
        <v>535.52956769481102</v>
      </c>
      <c r="K575" s="2">
        <v>126.296453101964</v>
      </c>
      <c r="L575" s="2">
        <v>576.65152205259903</v>
      </c>
      <c r="M575" s="2">
        <v>213.36684463472699</v>
      </c>
      <c r="N575" s="2">
        <v>37.606063856344903</v>
      </c>
      <c r="O575" s="2">
        <v>305.97916812608503</v>
      </c>
      <c r="P575" s="2">
        <v>357.88563469604799</v>
      </c>
      <c r="Q575" s="2">
        <v>86.847364154817598</v>
      </c>
      <c r="R575" s="2">
        <v>161.96992539472299</v>
      </c>
      <c r="S575" s="2">
        <v>302.84927584629901</v>
      </c>
      <c r="T575" s="2">
        <v>187.82490288850099</v>
      </c>
      <c r="U575" s="2">
        <v>227.90299024800601</v>
      </c>
      <c r="X575" s="3">
        <v>44664</v>
      </c>
      <c r="Y575">
        <v>170.03659640000001</v>
      </c>
      <c r="Z575">
        <v>286.80242989999999</v>
      </c>
      <c r="AA575">
        <v>154.8003994</v>
      </c>
      <c r="AB575">
        <v>129.6904696</v>
      </c>
      <c r="AC575">
        <v>346.57588349999997</v>
      </c>
      <c r="AD575">
        <v>332.7356087</v>
      </c>
      <c r="AE575">
        <v>220.4289728</v>
      </c>
      <c r="AF575">
        <v>130.24681279999999</v>
      </c>
      <c r="AG575">
        <v>536.25598049999996</v>
      </c>
      <c r="AH575">
        <v>127.94631870000001</v>
      </c>
      <c r="AI575">
        <v>591.25562639999998</v>
      </c>
      <c r="AJ575">
        <v>212.81325820000001</v>
      </c>
      <c r="AK575">
        <v>38.859007290000001</v>
      </c>
      <c r="AL575">
        <v>309.78872260000003</v>
      </c>
      <c r="AM575">
        <v>351.9860175</v>
      </c>
      <c r="AN575">
        <v>86.067010659999994</v>
      </c>
      <c r="AO575">
        <v>159.98841039999999</v>
      </c>
      <c r="AP575">
        <v>303.33699009999998</v>
      </c>
      <c r="AQ575">
        <v>188.80022260000001</v>
      </c>
      <c r="AR575">
        <v>218.07002919999999</v>
      </c>
      <c r="AT575" s="1"/>
      <c r="AU575" s="1">
        <v>44658</v>
      </c>
      <c r="AV575" s="2">
        <v>172.13999899999999</v>
      </c>
      <c r="AW575" s="2">
        <v>301.36999500000002</v>
      </c>
      <c r="AX575" s="2">
        <v>157.78450000000001</v>
      </c>
      <c r="AY575" s="2">
        <v>135.88850400000001</v>
      </c>
      <c r="AZ575" s="2">
        <v>346.51001000000002</v>
      </c>
      <c r="BA575" s="2">
        <v>352.42001299999998</v>
      </c>
      <c r="BB575" s="2">
        <v>242.08000200000001</v>
      </c>
      <c r="BC575" s="2">
        <v>136.46499600000001</v>
      </c>
      <c r="BD575" s="2">
        <v>536.95001200000002</v>
      </c>
      <c r="BE575" s="2">
        <v>131.08999600000001</v>
      </c>
      <c r="BF575" s="2">
        <v>603.04998799999998</v>
      </c>
      <c r="BG575" s="2">
        <v>216.14999399999999</v>
      </c>
      <c r="BH575" s="2">
        <v>39.389999000000003</v>
      </c>
      <c r="BI575" s="2">
        <v>302.75</v>
      </c>
      <c r="BJ575" s="2">
        <v>349.54998799999998</v>
      </c>
      <c r="BK575" s="2">
        <v>86.800003000000004</v>
      </c>
      <c r="BL575" s="2">
        <v>173.279999</v>
      </c>
      <c r="BM575" s="2">
        <v>308.42999300000002</v>
      </c>
      <c r="BN575" s="2">
        <v>192.699997</v>
      </c>
      <c r="BO575" s="2">
        <v>215.89999399999999</v>
      </c>
    </row>
    <row r="576" spans="1:67" x14ac:dyDescent="0.35">
      <c r="A576" s="1">
        <v>44665</v>
      </c>
      <c r="B576" s="2">
        <v>165.09833922044999</v>
      </c>
      <c r="C576" s="2">
        <v>281.722343303748</v>
      </c>
      <c r="D576" s="2">
        <v>152.680112513669</v>
      </c>
      <c r="E576" s="2">
        <v>128.12819481135699</v>
      </c>
      <c r="F576" s="2">
        <v>346.731693538005</v>
      </c>
      <c r="G576" s="2">
        <v>334.63499886150498</v>
      </c>
      <c r="H576" s="2">
        <v>219.041366369142</v>
      </c>
      <c r="I576" s="2">
        <v>128.26667386836701</v>
      </c>
      <c r="J576" s="2">
        <v>531.552909716719</v>
      </c>
      <c r="K576" s="2">
        <v>128.36068706038</v>
      </c>
      <c r="L576" s="2">
        <v>586.64848310850903</v>
      </c>
      <c r="M576" s="2">
        <v>213.568342592618</v>
      </c>
      <c r="N576" s="2">
        <v>38.719964418384997</v>
      </c>
      <c r="O576" s="2">
        <v>300.385660234461</v>
      </c>
      <c r="P576" s="2">
        <v>357.16748386857302</v>
      </c>
      <c r="Q576" s="2">
        <v>86.136120043313696</v>
      </c>
      <c r="R576" s="2">
        <v>159.03294864328601</v>
      </c>
      <c r="S576" s="2">
        <v>298.86906435607398</v>
      </c>
      <c r="T576" s="2">
        <v>186.516498951458</v>
      </c>
      <c r="U576" s="2">
        <v>230.094005119798</v>
      </c>
      <c r="X576" s="3">
        <v>44665</v>
      </c>
      <c r="Y576">
        <v>167.20017849999999</v>
      </c>
      <c r="Z576">
        <v>283.06041299999998</v>
      </c>
      <c r="AA576">
        <v>152.56386660000001</v>
      </c>
      <c r="AB576">
        <v>127.3318829</v>
      </c>
      <c r="AC576">
        <v>344.5902906</v>
      </c>
      <c r="AD576">
        <v>338.3190798</v>
      </c>
      <c r="AE576">
        <v>215.6840952</v>
      </c>
      <c r="AF576">
        <v>127.7281923</v>
      </c>
      <c r="AG576">
        <v>535.22641940000005</v>
      </c>
      <c r="AH576">
        <v>126.268618</v>
      </c>
      <c r="AI576">
        <v>576.61070849999999</v>
      </c>
      <c r="AJ576">
        <v>212.7082078</v>
      </c>
      <c r="AK576">
        <v>37.658439270000002</v>
      </c>
      <c r="AL576">
        <v>305.85050669999998</v>
      </c>
      <c r="AM576">
        <v>357.31159839999998</v>
      </c>
      <c r="AN576">
        <v>86.793363400000004</v>
      </c>
      <c r="AO576">
        <v>161.651467</v>
      </c>
      <c r="AP576">
        <v>301.86578420000001</v>
      </c>
      <c r="AQ576">
        <v>188.01821190000001</v>
      </c>
      <c r="AR576">
        <v>225.81881369999999</v>
      </c>
      <c r="AT576" s="1"/>
      <c r="AU576" s="1">
        <v>44659</v>
      </c>
      <c r="AV576" s="2">
        <v>170.08999600000001</v>
      </c>
      <c r="AW576" s="2">
        <v>296.97000100000002</v>
      </c>
      <c r="AX576" s="2">
        <v>154.46049500000001</v>
      </c>
      <c r="AY576" s="2">
        <v>133.28750600000001</v>
      </c>
      <c r="AZ576" s="2">
        <v>353.10000600000001</v>
      </c>
      <c r="BA576" s="2">
        <v>341.82998700000002</v>
      </c>
      <c r="BB576" s="2">
        <v>231.19000199999999</v>
      </c>
      <c r="BC576" s="2">
        <v>134.01049800000001</v>
      </c>
      <c r="BD576" s="2">
        <v>545.96002199999998</v>
      </c>
      <c r="BE576" s="2">
        <v>133.490005</v>
      </c>
      <c r="BF576" s="2">
        <v>587</v>
      </c>
      <c r="BG576" s="2">
        <v>216.979996</v>
      </c>
      <c r="BH576" s="2">
        <v>39.669998</v>
      </c>
      <c r="BI576" s="2">
        <v>311.10998499999999</v>
      </c>
      <c r="BJ576" s="2">
        <v>352.26998900000001</v>
      </c>
      <c r="BK576" s="2">
        <v>87.68</v>
      </c>
      <c r="BL576" s="2">
        <v>174.96000699999999</v>
      </c>
      <c r="BM576" s="2">
        <v>311.69000199999999</v>
      </c>
      <c r="BN576" s="2">
        <v>190.970001</v>
      </c>
      <c r="BO576" s="2">
        <v>217.029999</v>
      </c>
    </row>
    <row r="577" spans="1:67" x14ac:dyDescent="0.35">
      <c r="A577" s="1">
        <v>44669</v>
      </c>
      <c r="B577" s="2">
        <v>167.23505489031501</v>
      </c>
      <c r="C577" s="2">
        <v>285.77577124526101</v>
      </c>
      <c r="D577" s="2">
        <v>158.210107388697</v>
      </c>
      <c r="E577" s="2">
        <v>130.13120305644199</v>
      </c>
      <c r="F577" s="2">
        <v>349.70464843293598</v>
      </c>
      <c r="G577" s="2">
        <v>342.88874557883997</v>
      </c>
      <c r="H577" s="2">
        <v>222.01966813385701</v>
      </c>
      <c r="I577" s="2">
        <v>130.47104894877299</v>
      </c>
      <c r="J577" s="2">
        <v>538.75809914845104</v>
      </c>
      <c r="K577" s="2">
        <v>131.51449426310299</v>
      </c>
      <c r="L577" s="2">
        <v>597.13775025677398</v>
      </c>
      <c r="M577" s="2">
        <v>215.82707196717601</v>
      </c>
      <c r="N577" s="2">
        <v>39.610222381057497</v>
      </c>
      <c r="O577" s="2">
        <v>308.26800100546399</v>
      </c>
      <c r="P577" s="2">
        <v>363.51985424864398</v>
      </c>
      <c r="Q577" s="2">
        <v>85.920625567211204</v>
      </c>
      <c r="R577" s="2">
        <v>156.794816893084</v>
      </c>
      <c r="S577" s="2">
        <v>298.46354680780303</v>
      </c>
      <c r="T577" s="2">
        <v>190.312468764546</v>
      </c>
      <c r="U577" s="2">
        <v>231.85372900619299</v>
      </c>
      <c r="X577" s="3">
        <v>44669</v>
      </c>
      <c r="Y577">
        <v>165.12047219999999</v>
      </c>
      <c r="Z577">
        <v>280.6647226</v>
      </c>
      <c r="AA577">
        <v>152.65335569999999</v>
      </c>
      <c r="AB577">
        <v>127.577636</v>
      </c>
      <c r="AC577">
        <v>346.31430749999998</v>
      </c>
      <c r="AD577">
        <v>331.85433999999998</v>
      </c>
      <c r="AE577">
        <v>216.9462599</v>
      </c>
      <c r="AF577">
        <v>127.94536909999999</v>
      </c>
      <c r="AG577">
        <v>534.24926219999998</v>
      </c>
      <c r="AH577">
        <v>128.33375749999999</v>
      </c>
      <c r="AI577">
        <v>584.72074029999999</v>
      </c>
      <c r="AJ577">
        <v>213.22355400000001</v>
      </c>
      <c r="AK577">
        <v>38.618346289999998</v>
      </c>
      <c r="AL577">
        <v>301.25228570000002</v>
      </c>
      <c r="AM577">
        <v>357.01051080000002</v>
      </c>
      <c r="AN577">
        <v>86.193330439999997</v>
      </c>
      <c r="AO577">
        <v>159.3826214</v>
      </c>
      <c r="AP577">
        <v>299.1269959</v>
      </c>
      <c r="AQ577">
        <v>187.15872189999999</v>
      </c>
      <c r="AR577">
        <v>229.5848335</v>
      </c>
      <c r="AT577" s="1"/>
      <c r="AU577" s="1">
        <v>44662</v>
      </c>
      <c r="AV577" s="2">
        <v>165.75</v>
      </c>
      <c r="AW577" s="2">
        <v>285.26001000000002</v>
      </c>
      <c r="AX577" s="2">
        <v>151.121994</v>
      </c>
      <c r="AY577" s="2">
        <v>128.82350199999999</v>
      </c>
      <c r="AZ577" s="2">
        <v>352.01998900000001</v>
      </c>
      <c r="BA577" s="2">
        <v>325.30999800000001</v>
      </c>
      <c r="BB577" s="2">
        <v>219.16999799999999</v>
      </c>
      <c r="BC577" s="2">
        <v>129.796494</v>
      </c>
      <c r="BD577" s="2">
        <v>537.44000200000005</v>
      </c>
      <c r="BE577" s="2">
        <v>133</v>
      </c>
      <c r="BF577" s="2">
        <v>580.60998500000005</v>
      </c>
      <c r="BG577" s="2">
        <v>214.75</v>
      </c>
      <c r="BH577" s="2">
        <v>39.590000000000003</v>
      </c>
      <c r="BI577" s="2">
        <v>306.72000100000002</v>
      </c>
      <c r="BJ577" s="2">
        <v>347.36999500000002</v>
      </c>
      <c r="BK577" s="2">
        <v>86.629997000000003</v>
      </c>
      <c r="BL577" s="2">
        <v>169.83000200000001</v>
      </c>
      <c r="BM577" s="2">
        <v>308.959991</v>
      </c>
      <c r="BN577" s="2">
        <v>190.83999600000001</v>
      </c>
      <c r="BO577" s="2">
        <v>216.050003</v>
      </c>
    </row>
    <row r="578" spans="1:67" x14ac:dyDescent="0.35">
      <c r="A578" s="1">
        <v>44670</v>
      </c>
      <c r="B578" s="2">
        <v>167.64530243562899</v>
      </c>
      <c r="C578" s="2">
        <v>287.57159645819303</v>
      </c>
      <c r="D578" s="2">
        <v>154.23452837860401</v>
      </c>
      <c r="E578" s="2">
        <v>128.34944962266201</v>
      </c>
      <c r="F578" s="2">
        <v>348.816890809028</v>
      </c>
      <c r="G578" s="2">
        <v>325.72765083547</v>
      </c>
      <c r="H578" s="2">
        <v>216.938189384591</v>
      </c>
      <c r="I578" s="2">
        <v>128.64390967348399</v>
      </c>
      <c r="J578" s="2">
        <v>543.906483107486</v>
      </c>
      <c r="K578" s="2">
        <v>131.74964814075801</v>
      </c>
      <c r="L578" s="2">
        <v>600.50221329504302</v>
      </c>
      <c r="M578" s="2">
        <v>217.98071178741799</v>
      </c>
      <c r="N578" s="2">
        <v>39.764417554972603</v>
      </c>
      <c r="O578" s="2">
        <v>316.23422099862</v>
      </c>
      <c r="P578" s="2">
        <v>365.470083835575</v>
      </c>
      <c r="Q578" s="2">
        <v>86.477238779389197</v>
      </c>
      <c r="R578" s="2">
        <v>156.41789148331</v>
      </c>
      <c r="S578" s="2">
        <v>292.39451315788398</v>
      </c>
      <c r="T578" s="2">
        <v>191.181604901311</v>
      </c>
      <c r="U578" s="2">
        <v>234.821493573076</v>
      </c>
      <c r="X578" s="3">
        <v>44670</v>
      </c>
      <c r="Y578">
        <v>167.10518690000001</v>
      </c>
      <c r="Z578">
        <v>284.82540560000001</v>
      </c>
      <c r="AA578">
        <v>157.33779870000001</v>
      </c>
      <c r="AB578">
        <v>129.78382869999999</v>
      </c>
      <c r="AC578">
        <v>348.27560110000002</v>
      </c>
      <c r="AD578">
        <v>338.4057024</v>
      </c>
      <c r="AE578">
        <v>221.410439</v>
      </c>
      <c r="AF578">
        <v>130.51083320000001</v>
      </c>
      <c r="AG578">
        <v>536.84626390000005</v>
      </c>
      <c r="AH578">
        <v>130.94153969999999</v>
      </c>
      <c r="AI578">
        <v>595.86859670000001</v>
      </c>
      <c r="AJ578">
        <v>215.0752291</v>
      </c>
      <c r="AK578">
        <v>39.463231649999997</v>
      </c>
      <c r="AL578">
        <v>306.7703482</v>
      </c>
      <c r="AM578">
        <v>362.15995789999999</v>
      </c>
      <c r="AN578">
        <v>85.805109430000002</v>
      </c>
      <c r="AO578">
        <v>156.3798769</v>
      </c>
      <c r="AP578">
        <v>297.21449439999998</v>
      </c>
      <c r="AQ578">
        <v>190.26967629999999</v>
      </c>
      <c r="AR578">
        <v>231.7922901</v>
      </c>
      <c r="AT578" s="1"/>
      <c r="AU578" s="1">
        <v>44663</v>
      </c>
      <c r="AV578" s="2">
        <v>167.66000399999999</v>
      </c>
      <c r="AW578" s="2">
        <v>282.05999800000001</v>
      </c>
      <c r="AX578" s="2">
        <v>150.78750600000001</v>
      </c>
      <c r="AY578" s="2">
        <v>127.7145</v>
      </c>
      <c r="AZ578" s="2">
        <v>349.73998999999998</v>
      </c>
      <c r="BA578" s="2">
        <v>328.98333700000001</v>
      </c>
      <c r="BB578" s="2">
        <v>215.03999300000001</v>
      </c>
      <c r="BC578" s="2">
        <v>128.37449599999999</v>
      </c>
      <c r="BD578" s="2">
        <v>533.71002199999998</v>
      </c>
      <c r="BE578" s="2">
        <v>131.53999300000001</v>
      </c>
      <c r="BF578" s="2">
        <v>585.07000700000003</v>
      </c>
      <c r="BG578" s="2">
        <v>211.39999399999999</v>
      </c>
      <c r="BH578" s="2">
        <v>39.169998</v>
      </c>
      <c r="BI578" s="2">
        <v>306.290009</v>
      </c>
      <c r="BJ578" s="2">
        <v>345.79998799999998</v>
      </c>
      <c r="BK578" s="2">
        <v>85.629997000000003</v>
      </c>
      <c r="BL578" s="2">
        <v>167.30999800000001</v>
      </c>
      <c r="BM578" s="2">
        <v>308.07998700000002</v>
      </c>
      <c r="BN578" s="2">
        <v>187.88999899999999</v>
      </c>
      <c r="BO578" s="2">
        <v>216.699997</v>
      </c>
    </row>
    <row r="579" spans="1:67" x14ac:dyDescent="0.35">
      <c r="A579" s="1">
        <v>44671</v>
      </c>
      <c r="B579" s="2">
        <v>167.09673131076801</v>
      </c>
      <c r="C579" s="2">
        <v>281.25901870753199</v>
      </c>
      <c r="D579" s="2">
        <v>148.43024483328401</v>
      </c>
      <c r="E579" s="2">
        <v>124.988432771996</v>
      </c>
      <c r="F579" s="2">
        <v>344.55932454331202</v>
      </c>
      <c r="G579" s="2">
        <v>336.07093954214997</v>
      </c>
      <c r="H579" s="2">
        <v>202.37750078225699</v>
      </c>
      <c r="I579" s="2">
        <v>125.38679445395</v>
      </c>
      <c r="J579" s="2">
        <v>538.82279758346499</v>
      </c>
      <c r="K579" s="2">
        <v>130.66230799161499</v>
      </c>
      <c r="L579" s="2">
        <v>592.75628215534596</v>
      </c>
      <c r="M579" s="2">
        <v>217.029961433594</v>
      </c>
      <c r="N579" s="2">
        <v>38.845039405523799</v>
      </c>
      <c r="O579" s="2">
        <v>311.50530622295503</v>
      </c>
      <c r="P579" s="2">
        <v>364.796396071667</v>
      </c>
      <c r="Q579" s="2">
        <v>86.337374824226998</v>
      </c>
      <c r="R579" s="2">
        <v>158.87316525326</v>
      </c>
      <c r="S579" s="2">
        <v>290.772722578051</v>
      </c>
      <c r="T579" s="2">
        <v>189.037271530265</v>
      </c>
      <c r="U579" s="2">
        <v>232.853681921028</v>
      </c>
      <c r="X579" s="3">
        <v>44671</v>
      </c>
      <c r="Y579">
        <v>167.25808420000001</v>
      </c>
      <c r="Z579">
        <v>286.39799540000001</v>
      </c>
      <c r="AA579">
        <v>154.95338820000001</v>
      </c>
      <c r="AB579">
        <v>128.155192</v>
      </c>
      <c r="AC579">
        <v>349.0126684</v>
      </c>
      <c r="AD579">
        <v>340.2354603</v>
      </c>
      <c r="AE579">
        <v>216.4310845</v>
      </c>
      <c r="AF579">
        <v>128.40429330000001</v>
      </c>
      <c r="AG579">
        <v>544.27875180000001</v>
      </c>
      <c r="AH579">
        <v>131.61911889999999</v>
      </c>
      <c r="AI579">
        <v>597.91287369999998</v>
      </c>
      <c r="AJ579">
        <v>217.2759969</v>
      </c>
      <c r="AK579">
        <v>39.668644780000001</v>
      </c>
      <c r="AL579">
        <v>314.14619979999998</v>
      </c>
      <c r="AM579">
        <v>365.07977970000002</v>
      </c>
      <c r="AN579">
        <v>86.351222469999996</v>
      </c>
      <c r="AO579">
        <v>156.7298997</v>
      </c>
      <c r="AP579">
        <v>293.31193639999998</v>
      </c>
      <c r="AQ579">
        <v>190.35995819999999</v>
      </c>
      <c r="AR579">
        <v>234.5496186</v>
      </c>
      <c r="AT579" s="1"/>
      <c r="AU579" s="1">
        <v>44664</v>
      </c>
      <c r="AV579" s="2">
        <v>170.39999399999999</v>
      </c>
      <c r="AW579" s="2">
        <v>287.61999500000002</v>
      </c>
      <c r="AX579" s="2">
        <v>155.541</v>
      </c>
      <c r="AY579" s="2">
        <v>129.89399700000001</v>
      </c>
      <c r="AZ579" s="2">
        <v>346.22000100000002</v>
      </c>
      <c r="BA579" s="2">
        <v>340.790009</v>
      </c>
      <c r="BB579" s="2">
        <v>222.029999</v>
      </c>
      <c r="BC579" s="2">
        <v>130.28599500000001</v>
      </c>
      <c r="BD579" s="2">
        <v>537</v>
      </c>
      <c r="BE579" s="2">
        <v>127.300003</v>
      </c>
      <c r="BF579" s="2">
        <v>592.53997800000002</v>
      </c>
      <c r="BG579" s="2">
        <v>213.270004</v>
      </c>
      <c r="BH579" s="2">
        <v>38.82</v>
      </c>
      <c r="BI579" s="2">
        <v>310.42001299999998</v>
      </c>
      <c r="BJ579" s="2">
        <v>355.14001500000001</v>
      </c>
      <c r="BK579" s="2">
        <v>86.129997000000003</v>
      </c>
      <c r="BL579" s="2">
        <v>158.949997</v>
      </c>
      <c r="BM579" s="2">
        <v>302.67001299999998</v>
      </c>
      <c r="BN579" s="2">
        <v>188.86999499999999</v>
      </c>
      <c r="BO579" s="2">
        <v>218.270004</v>
      </c>
    </row>
    <row r="580" spans="1:67" x14ac:dyDescent="0.35">
      <c r="A580" s="1">
        <v>44672</v>
      </c>
      <c r="B580" s="2">
        <v>162.457143900142</v>
      </c>
      <c r="C580" s="2">
        <v>274.82999842077402</v>
      </c>
      <c r="D580" s="2">
        <v>144.746248830121</v>
      </c>
      <c r="E580" s="2">
        <v>120.240403702536</v>
      </c>
      <c r="F580" s="2">
        <v>336.32366754522798</v>
      </c>
      <c r="G580" s="2">
        <v>335.13692012638802</v>
      </c>
      <c r="H580" s="2">
        <v>196.98273009047699</v>
      </c>
      <c r="I580" s="2">
        <v>120.22404999527799</v>
      </c>
      <c r="J580" s="2">
        <v>519.91983809169596</v>
      </c>
      <c r="K580" s="2">
        <v>126.96471272657899</v>
      </c>
      <c r="L580" s="2">
        <v>589.87447469771303</v>
      </c>
      <c r="M580" s="2">
        <v>209.579409585815</v>
      </c>
      <c r="N580" s="2">
        <v>37.610455693050802</v>
      </c>
      <c r="O580" s="2">
        <v>300.87832455163198</v>
      </c>
      <c r="P580" s="2">
        <v>352.590669796989</v>
      </c>
      <c r="Q580" s="2">
        <v>84.619963597736202</v>
      </c>
      <c r="R580" s="2">
        <v>155.27614195138401</v>
      </c>
      <c r="S580" s="2">
        <v>279.38266952085098</v>
      </c>
      <c r="T580" s="2">
        <v>188.13011958476</v>
      </c>
      <c r="U580" s="2">
        <v>216.56334636646301</v>
      </c>
      <c r="X580" s="3">
        <v>44672</v>
      </c>
      <c r="Y580">
        <v>166.66266279999999</v>
      </c>
      <c r="Z580">
        <v>282.12401879999999</v>
      </c>
      <c r="AA580">
        <v>149.91455379999999</v>
      </c>
      <c r="AB580">
        <v>125.4514575</v>
      </c>
      <c r="AC580">
        <v>344.00971320000002</v>
      </c>
      <c r="AD580">
        <v>329.46384380000001</v>
      </c>
      <c r="AE580">
        <v>207.76490269999999</v>
      </c>
      <c r="AF580">
        <v>125.5648065</v>
      </c>
      <c r="AG580">
        <v>537.86425240000005</v>
      </c>
      <c r="AH580">
        <v>130.6518964</v>
      </c>
      <c r="AI580">
        <v>594.25304100000005</v>
      </c>
      <c r="AJ580">
        <v>216.48012019999999</v>
      </c>
      <c r="AK580">
        <v>38.956907639999997</v>
      </c>
      <c r="AL580">
        <v>311.51569000000001</v>
      </c>
      <c r="AM580">
        <v>364.62855209999998</v>
      </c>
      <c r="AN580">
        <v>86.219966420000006</v>
      </c>
      <c r="AO580">
        <v>158.24216820000001</v>
      </c>
      <c r="AP580">
        <v>289.93241899999998</v>
      </c>
      <c r="AQ580">
        <v>188.92287519999999</v>
      </c>
      <c r="AR580">
        <v>233.1026099</v>
      </c>
      <c r="AT580" s="1"/>
      <c r="AU580" s="1">
        <v>44665</v>
      </c>
      <c r="AV580" s="2">
        <v>165.28999300000001</v>
      </c>
      <c r="AW580" s="2">
        <v>279.82998700000002</v>
      </c>
      <c r="AX580" s="2">
        <v>151.70649700000001</v>
      </c>
      <c r="AY580" s="2">
        <v>126.730003</v>
      </c>
      <c r="AZ580" s="2">
        <v>344.32998700000002</v>
      </c>
      <c r="BA580" s="2">
        <v>328.33334400000001</v>
      </c>
      <c r="BB580" s="2">
        <v>212.58000200000001</v>
      </c>
      <c r="BC580" s="2">
        <v>127.25299800000001</v>
      </c>
      <c r="BD580" s="2">
        <v>534.82000700000003</v>
      </c>
      <c r="BE580" s="2">
        <v>126.120003</v>
      </c>
      <c r="BF580" s="2">
        <v>573.84997599999997</v>
      </c>
      <c r="BG580" s="2">
        <v>212.78999300000001</v>
      </c>
      <c r="BH580" s="2">
        <v>37.57</v>
      </c>
      <c r="BI580" s="2">
        <v>304.51998900000001</v>
      </c>
      <c r="BJ580" s="2">
        <v>357.82000699999998</v>
      </c>
      <c r="BK580" s="2">
        <v>86.910004000000001</v>
      </c>
      <c r="BL580" s="2">
        <v>162.30999800000001</v>
      </c>
      <c r="BM580" s="2">
        <v>301.85998499999999</v>
      </c>
      <c r="BN580" s="2">
        <v>188.020004</v>
      </c>
      <c r="BO580" s="2">
        <v>227.80999800000001</v>
      </c>
    </row>
    <row r="581" spans="1:67" x14ac:dyDescent="0.35">
      <c r="A581" s="1">
        <v>44673</v>
      </c>
      <c r="B581" s="2">
        <v>162.523282979344</v>
      </c>
      <c r="C581" s="2">
        <v>279.95052117793</v>
      </c>
      <c r="D581" s="2">
        <v>146.487906291531</v>
      </c>
      <c r="E581" s="2">
        <v>122.919475076835</v>
      </c>
      <c r="F581" s="2">
        <v>336.92548884424002</v>
      </c>
      <c r="G581" s="2">
        <v>332.65822449726898</v>
      </c>
      <c r="H581" s="2">
        <v>197.17363884068499</v>
      </c>
      <c r="I581" s="2">
        <v>122.964000353733</v>
      </c>
      <c r="J581" s="2">
        <v>522.72314866553802</v>
      </c>
      <c r="K581" s="2">
        <v>126.807468434483</v>
      </c>
      <c r="L581" s="2">
        <v>587.06207457711002</v>
      </c>
      <c r="M581" s="2">
        <v>210.029236636348</v>
      </c>
      <c r="N581" s="2">
        <v>37.127080749009899</v>
      </c>
      <c r="O581" s="2">
        <v>304.84937015647199</v>
      </c>
      <c r="P581" s="2">
        <v>354.58811978129501</v>
      </c>
      <c r="Q581" s="2">
        <v>85.434774999350907</v>
      </c>
      <c r="R581" s="2">
        <v>156.88595752423399</v>
      </c>
      <c r="S581" s="2">
        <v>285.07374058383601</v>
      </c>
      <c r="T581" s="2">
        <v>189.23964489749801</v>
      </c>
      <c r="U581" s="2">
        <v>216.15054500837999</v>
      </c>
      <c r="X581" s="3">
        <v>44673</v>
      </c>
      <c r="Y581">
        <v>163.42070670000001</v>
      </c>
      <c r="Z581">
        <v>276.35645529999999</v>
      </c>
      <c r="AA581">
        <v>145.24523020000001</v>
      </c>
      <c r="AB581">
        <v>121.685024</v>
      </c>
      <c r="AC581">
        <v>335.9567156</v>
      </c>
      <c r="AD581">
        <v>335.24531359999997</v>
      </c>
      <c r="AE581">
        <v>196.49908400000001</v>
      </c>
      <c r="AF581">
        <v>121.69575639999999</v>
      </c>
      <c r="AG581">
        <v>524.87845830000003</v>
      </c>
      <c r="AH581">
        <v>127.2842567</v>
      </c>
      <c r="AI581">
        <v>588.69007139999997</v>
      </c>
      <c r="AJ581">
        <v>209.6541431</v>
      </c>
      <c r="AK581">
        <v>37.675943250000003</v>
      </c>
      <c r="AL581">
        <v>301.70433589999999</v>
      </c>
      <c r="AM581">
        <v>356.24352099999999</v>
      </c>
      <c r="AN581">
        <v>84.891215729999999</v>
      </c>
      <c r="AO581">
        <v>155.0877533</v>
      </c>
      <c r="AP581">
        <v>282.61607299999997</v>
      </c>
      <c r="AQ581">
        <v>187.27534929999999</v>
      </c>
      <c r="AR581">
        <v>221.01144049999999</v>
      </c>
      <c r="AT581" s="1"/>
      <c r="AU581" s="1">
        <v>44669</v>
      </c>
      <c r="AV581" s="2">
        <v>165.070007</v>
      </c>
      <c r="AW581" s="2">
        <v>280.51998900000001</v>
      </c>
      <c r="AX581" s="2">
        <v>152.78500399999999</v>
      </c>
      <c r="AY581" s="2">
        <v>127.676498</v>
      </c>
      <c r="AZ581" s="2">
        <v>346.64999399999999</v>
      </c>
      <c r="BA581" s="2">
        <v>334.76333599999998</v>
      </c>
      <c r="BB581" s="2">
        <v>217.83000200000001</v>
      </c>
      <c r="BC581" s="2">
        <v>127.960999</v>
      </c>
      <c r="BD581" s="2">
        <v>534.080017</v>
      </c>
      <c r="BE581" s="2">
        <v>128.46000699999999</v>
      </c>
      <c r="BF581" s="2">
        <v>586.5</v>
      </c>
      <c r="BG581" s="2">
        <v>213.16999799999999</v>
      </c>
      <c r="BH581" s="2">
        <v>38.849997999999999</v>
      </c>
      <c r="BI581" s="2">
        <v>300.209991</v>
      </c>
      <c r="BJ581" s="2">
        <v>356.79998799999998</v>
      </c>
      <c r="BK581" s="2">
        <v>86.07</v>
      </c>
      <c r="BL581" s="2">
        <v>159.36000100000001</v>
      </c>
      <c r="BM581" s="2">
        <v>298.82000699999998</v>
      </c>
      <c r="BN581" s="2">
        <v>187.16000399999999</v>
      </c>
      <c r="BO581" s="2">
        <v>229.91999799999999</v>
      </c>
    </row>
    <row r="582" spans="1:67" x14ac:dyDescent="0.35">
      <c r="A582" s="1">
        <v>44676</v>
      </c>
      <c r="B582" s="2">
        <v>157.11361237771999</v>
      </c>
      <c r="C582" s="2">
        <v>271.36935078741402</v>
      </c>
      <c r="D582" s="2">
        <v>139.820507620456</v>
      </c>
      <c r="E582" s="2">
        <v>119.419187347403</v>
      </c>
      <c r="F582" s="2">
        <v>332.54810113877301</v>
      </c>
      <c r="G582" s="2">
        <v>291.64591646754701</v>
      </c>
      <c r="H582" s="2">
        <v>189.32601380271799</v>
      </c>
      <c r="I582" s="2">
        <v>120.241954406804</v>
      </c>
      <c r="J582" s="2">
        <v>515.98972132807398</v>
      </c>
      <c r="K582" s="2">
        <v>123.44315797524</v>
      </c>
      <c r="L582" s="2">
        <v>564.71938111604095</v>
      </c>
      <c r="M582" s="2">
        <v>202.829643149785</v>
      </c>
      <c r="N582" s="2">
        <v>36.658853460187203</v>
      </c>
      <c r="O582" s="2">
        <v>301.76404361719602</v>
      </c>
      <c r="P582" s="2">
        <v>345.29527044178502</v>
      </c>
      <c r="Q582" s="2">
        <v>84.576501366254305</v>
      </c>
      <c r="R582" s="2">
        <v>156.223920889521</v>
      </c>
      <c r="S582" s="2">
        <v>283.145151221937</v>
      </c>
      <c r="T582" s="2">
        <v>183.93281610549599</v>
      </c>
      <c r="U582" s="2">
        <v>210.143056591499</v>
      </c>
      <c r="X582" s="3">
        <v>44676</v>
      </c>
      <c r="Y582">
        <v>162.73632599999999</v>
      </c>
      <c r="Z582">
        <v>279.20999360000002</v>
      </c>
      <c r="AA582">
        <v>145.86696670000001</v>
      </c>
      <c r="AB582">
        <v>122.6146964</v>
      </c>
      <c r="AC582">
        <v>336.86874999999998</v>
      </c>
      <c r="AD582">
        <v>333.24329030000001</v>
      </c>
      <c r="AE582">
        <v>198.5146101</v>
      </c>
      <c r="AF582">
        <v>123.0623095</v>
      </c>
      <c r="AG582">
        <v>523.5135219</v>
      </c>
      <c r="AH582">
        <v>126.7158774</v>
      </c>
      <c r="AI582">
        <v>588.10599030000003</v>
      </c>
      <c r="AJ582">
        <v>209.516673</v>
      </c>
      <c r="AK582">
        <v>37.305777689999999</v>
      </c>
      <c r="AL582">
        <v>304.18653929999999</v>
      </c>
      <c r="AM582">
        <v>354.05241580000001</v>
      </c>
      <c r="AN582">
        <v>85.314122699999999</v>
      </c>
      <c r="AO582">
        <v>156.06950620000001</v>
      </c>
      <c r="AP582">
        <v>283.4183625</v>
      </c>
      <c r="AQ582">
        <v>189.31133840000001</v>
      </c>
      <c r="AR582">
        <v>216.78781989999999</v>
      </c>
      <c r="AT582" s="1"/>
      <c r="AU582" s="1">
        <v>44670</v>
      </c>
      <c r="AV582" s="2">
        <v>167.39999399999999</v>
      </c>
      <c r="AW582" s="2">
        <v>285.29998799999998</v>
      </c>
      <c r="AX582" s="2">
        <v>158.11549400000001</v>
      </c>
      <c r="AY582" s="2">
        <v>130.00900300000001</v>
      </c>
      <c r="AZ582" s="2">
        <v>348.5</v>
      </c>
      <c r="BA582" s="2">
        <v>342.71667500000001</v>
      </c>
      <c r="BB582" s="2">
        <v>221.979996</v>
      </c>
      <c r="BC582" s="2">
        <v>130.53100599999999</v>
      </c>
      <c r="BD582" s="2">
        <v>537.70001200000002</v>
      </c>
      <c r="BE582" s="2">
        <v>131.11999499999999</v>
      </c>
      <c r="BF582" s="2">
        <v>597.61999500000002</v>
      </c>
      <c r="BG582" s="2">
        <v>215.699997</v>
      </c>
      <c r="BH582" s="2">
        <v>39.57</v>
      </c>
      <c r="BI582" s="2">
        <v>307.79998799999998</v>
      </c>
      <c r="BJ582" s="2">
        <v>363.86999500000002</v>
      </c>
      <c r="BK582" s="2">
        <v>85.790001000000004</v>
      </c>
      <c r="BL582" s="2">
        <v>156.35000600000001</v>
      </c>
      <c r="BM582" s="2">
        <v>297.01001000000002</v>
      </c>
      <c r="BN582" s="2">
        <v>190.69000199999999</v>
      </c>
      <c r="BO582" s="2">
        <v>232.16000399999999</v>
      </c>
    </row>
    <row r="583" spans="1:67" x14ac:dyDescent="0.35">
      <c r="A583" s="1">
        <v>44677</v>
      </c>
      <c r="B583" s="2">
        <v>156.302199251091</v>
      </c>
      <c r="C583" s="2">
        <v>281.120260054612</v>
      </c>
      <c r="D583" s="2">
        <v>138.33571199718801</v>
      </c>
      <c r="E583" s="2">
        <v>114.671628510812</v>
      </c>
      <c r="F583" s="2">
        <v>330.35286478318102</v>
      </c>
      <c r="G583" s="2">
        <v>292.99500978866001</v>
      </c>
      <c r="H583" s="2">
        <v>184.757798662368</v>
      </c>
      <c r="I583" s="2">
        <v>115.475375744049</v>
      </c>
      <c r="J583" s="2">
        <v>511.99560457667599</v>
      </c>
      <c r="K583" s="2">
        <v>121.882433414418</v>
      </c>
      <c r="L583" s="2">
        <v>559.08283290256099</v>
      </c>
      <c r="M583" s="2">
        <v>212.701600554702</v>
      </c>
      <c r="N583" s="2">
        <v>36.289708954245199</v>
      </c>
      <c r="O583" s="2">
        <v>301.72707685895801</v>
      </c>
      <c r="P583" s="2">
        <v>360.20036895285602</v>
      </c>
      <c r="Q583" s="2">
        <v>84.417696543123299</v>
      </c>
      <c r="R583" s="2">
        <v>157.94681120962099</v>
      </c>
      <c r="S583" s="2">
        <v>285.16541383194698</v>
      </c>
      <c r="T583" s="2">
        <v>186.15763514273101</v>
      </c>
      <c r="U583" s="2">
        <v>214.06157976260801</v>
      </c>
      <c r="X583" s="3">
        <v>44677</v>
      </c>
      <c r="Y583">
        <v>159.34522960000001</v>
      </c>
      <c r="Z583">
        <v>276.01972289999998</v>
      </c>
      <c r="AA583">
        <v>141.5320959</v>
      </c>
      <c r="AB583">
        <v>120.0995815</v>
      </c>
      <c r="AC583">
        <v>331.05370379999999</v>
      </c>
      <c r="AD583">
        <v>330.18062479999998</v>
      </c>
      <c r="AE583">
        <v>192.27716889999999</v>
      </c>
      <c r="AF583">
        <v>120.40431049999999</v>
      </c>
      <c r="AG583">
        <v>514.51571569999999</v>
      </c>
      <c r="AH583">
        <v>123.4942557</v>
      </c>
      <c r="AI583">
        <v>562.59341389999997</v>
      </c>
      <c r="AJ583">
        <v>202.8376112</v>
      </c>
      <c r="AK583">
        <v>36.495808330000003</v>
      </c>
      <c r="AL583">
        <v>301.15226560000002</v>
      </c>
      <c r="AM583">
        <v>347.33948249999997</v>
      </c>
      <c r="AN583">
        <v>84.644506789999994</v>
      </c>
      <c r="AO583">
        <v>156.0875322</v>
      </c>
      <c r="AP583">
        <v>283.09625240000003</v>
      </c>
      <c r="AQ583">
        <v>183.78137810000001</v>
      </c>
      <c r="AR583">
        <v>211.52314999999999</v>
      </c>
      <c r="AT583" s="1"/>
      <c r="AU583" s="1">
        <v>44671</v>
      </c>
      <c r="AV583" s="2">
        <v>167.229996</v>
      </c>
      <c r="AW583" s="2">
        <v>286.35998499999999</v>
      </c>
      <c r="AX583" s="2">
        <v>153.99800099999999</v>
      </c>
      <c r="AY583" s="2">
        <v>128.03999300000001</v>
      </c>
      <c r="AZ583" s="2">
        <v>348.82000699999998</v>
      </c>
      <c r="BA583" s="2">
        <v>325.73333700000001</v>
      </c>
      <c r="BB583" s="2">
        <v>214.820007</v>
      </c>
      <c r="BC583" s="2">
        <v>128.245499</v>
      </c>
      <c r="BD583" s="2">
        <v>546.01000999999997</v>
      </c>
      <c r="BE583" s="2">
        <v>131.58000200000001</v>
      </c>
      <c r="BF583" s="2">
        <v>597.71997099999999</v>
      </c>
      <c r="BG583" s="2">
        <v>217.78999300000001</v>
      </c>
      <c r="BH583" s="2">
        <v>39.659999999999997</v>
      </c>
      <c r="BI583" s="2">
        <v>315.14001500000001</v>
      </c>
      <c r="BJ583" s="2">
        <v>365.290009</v>
      </c>
      <c r="BK583" s="2">
        <v>86.459998999999996</v>
      </c>
      <c r="BL583" s="2">
        <v>156.699997</v>
      </c>
      <c r="BM583" s="2">
        <v>292.92001299999998</v>
      </c>
      <c r="BN583" s="2">
        <v>190.429993</v>
      </c>
      <c r="BO583" s="2">
        <v>235.08000200000001</v>
      </c>
    </row>
    <row r="584" spans="1:67" x14ac:dyDescent="0.35">
      <c r="A584" s="1">
        <v>44678</v>
      </c>
      <c r="B584" s="2">
        <v>163.947872694876</v>
      </c>
      <c r="C584" s="2">
        <v>290.11326388640998</v>
      </c>
      <c r="D584" s="2">
        <v>144.82559929028599</v>
      </c>
      <c r="E584" s="2">
        <v>118.466176712577</v>
      </c>
      <c r="F584" s="2">
        <v>331.57712985590001</v>
      </c>
      <c r="G584" s="2">
        <v>292.213296311867</v>
      </c>
      <c r="H584" s="2">
        <v>196.87937934722399</v>
      </c>
      <c r="I584" s="2">
        <v>119.287701741482</v>
      </c>
      <c r="J584" s="2">
        <v>525.51028480188995</v>
      </c>
      <c r="K584" s="2">
        <v>123.06512542876099</v>
      </c>
      <c r="L584" s="2">
        <v>578.49280649744503</v>
      </c>
      <c r="M584" s="2">
        <v>220.609810004526</v>
      </c>
      <c r="N584" s="2">
        <v>36.808562732030602</v>
      </c>
      <c r="O584" s="2">
        <v>312.08740818728</v>
      </c>
      <c r="P584" s="2">
        <v>377.601169488972</v>
      </c>
      <c r="Q584" s="2">
        <v>88.362108330129601</v>
      </c>
      <c r="R584" s="2">
        <v>156.77633724966799</v>
      </c>
      <c r="S584" s="2">
        <v>296.82296495088002</v>
      </c>
      <c r="T584" s="2">
        <v>188.99306072890201</v>
      </c>
      <c r="U584" s="2">
        <v>213.328149831811</v>
      </c>
      <c r="X584" s="3">
        <v>44678</v>
      </c>
      <c r="Y584">
        <v>156.62434569999999</v>
      </c>
      <c r="Z584">
        <v>276.28682550000002</v>
      </c>
      <c r="AA584">
        <v>138.32485579999999</v>
      </c>
      <c r="AB584">
        <v>115.69234040000001</v>
      </c>
      <c r="AC584">
        <v>329.81531710000002</v>
      </c>
      <c r="AD584">
        <v>293.4792344</v>
      </c>
      <c r="AE584">
        <v>184.41705709999999</v>
      </c>
      <c r="AF584">
        <v>116.443285</v>
      </c>
      <c r="AG584">
        <v>513.75634239999999</v>
      </c>
      <c r="AH584">
        <v>121.6309495</v>
      </c>
      <c r="AI584">
        <v>559.64863709999997</v>
      </c>
      <c r="AJ584">
        <v>209.49557609999999</v>
      </c>
      <c r="AK584">
        <v>36.261630750000002</v>
      </c>
      <c r="AL584">
        <v>301.43831280000001</v>
      </c>
      <c r="AM584">
        <v>351.63937420000002</v>
      </c>
      <c r="AN584">
        <v>84.345525039999998</v>
      </c>
      <c r="AO584">
        <v>157.3748234</v>
      </c>
      <c r="AP584">
        <v>285.02310010000002</v>
      </c>
      <c r="AQ584">
        <v>185.9969591</v>
      </c>
      <c r="AR584">
        <v>213.28180810000001</v>
      </c>
      <c r="AT584" s="1"/>
      <c r="AU584" s="1">
        <v>44672</v>
      </c>
      <c r="AV584" s="2">
        <v>166.41999799999999</v>
      </c>
      <c r="AW584" s="2">
        <v>280.80999800000001</v>
      </c>
      <c r="AX584" s="2">
        <v>148.29600500000001</v>
      </c>
      <c r="AY584" s="2">
        <v>124.814499</v>
      </c>
      <c r="AZ584" s="2">
        <v>343.60000600000001</v>
      </c>
      <c r="BA584" s="2">
        <v>336.26001000000002</v>
      </c>
      <c r="BB584" s="2">
        <v>201.83000200000001</v>
      </c>
      <c r="BC584" s="2">
        <v>124.9375</v>
      </c>
      <c r="BD584" s="2">
        <v>537.44000200000005</v>
      </c>
      <c r="BE584" s="2">
        <v>130.55999800000001</v>
      </c>
      <c r="BF584" s="2">
        <v>592.72997999999995</v>
      </c>
      <c r="BG584" s="2">
        <v>216.449997</v>
      </c>
      <c r="BH584" s="2">
        <v>38.909999999999997</v>
      </c>
      <c r="BI584" s="2">
        <v>310.35998499999999</v>
      </c>
      <c r="BJ584" s="2">
        <v>364.44000199999999</v>
      </c>
      <c r="BK584" s="2">
        <v>86.230002999999996</v>
      </c>
      <c r="BL584" s="2">
        <v>158.520004</v>
      </c>
      <c r="BM584" s="2">
        <v>289.60998499999999</v>
      </c>
      <c r="BN584" s="2">
        <v>188.800003</v>
      </c>
      <c r="BO584" s="2">
        <v>232.570007</v>
      </c>
    </row>
    <row r="585" spans="1:67" x14ac:dyDescent="0.35">
      <c r="A585" s="1">
        <v>44679</v>
      </c>
      <c r="B585" s="2">
        <v>158.53898424502299</v>
      </c>
      <c r="C585" s="2">
        <v>279.660916147823</v>
      </c>
      <c r="D585" s="2">
        <v>125.06317315293801</v>
      </c>
      <c r="E585" s="2">
        <v>114.866724271609</v>
      </c>
      <c r="F585" s="2">
        <v>324.21381193645999</v>
      </c>
      <c r="G585" s="2">
        <v>290.06320589320302</v>
      </c>
      <c r="H585" s="2">
        <v>187.591381136736</v>
      </c>
      <c r="I585" s="2">
        <v>115.702875680465</v>
      </c>
      <c r="J585" s="2">
        <v>510.83983005412</v>
      </c>
      <c r="K585" s="2">
        <v>120.283494777332</v>
      </c>
      <c r="L585" s="2">
        <v>559.85695020675405</v>
      </c>
      <c r="M585" s="2">
        <v>214.56183403263401</v>
      </c>
      <c r="N585" s="2">
        <v>35.802506110046799</v>
      </c>
      <c r="O585" s="2">
        <v>303.07374631790901</v>
      </c>
      <c r="P585" s="2">
        <v>364.95943042795199</v>
      </c>
      <c r="Q585" s="2">
        <v>88.930053086965799</v>
      </c>
      <c r="R585" s="2">
        <v>147.21080639460499</v>
      </c>
      <c r="S585" s="2">
        <v>293.48715934921802</v>
      </c>
      <c r="T585" s="2">
        <v>181.174483932931</v>
      </c>
      <c r="U585" s="2">
        <v>210.87743691249901</v>
      </c>
      <c r="X585" s="3">
        <v>44679</v>
      </c>
      <c r="Y585">
        <v>160.73191370000001</v>
      </c>
      <c r="Z585">
        <v>288.30945120000001</v>
      </c>
      <c r="AA585">
        <v>143.77358860000001</v>
      </c>
      <c r="AB585">
        <v>117.79520770000001</v>
      </c>
      <c r="AC585">
        <v>331.09540939999999</v>
      </c>
      <c r="AD585">
        <v>292.74985959999998</v>
      </c>
      <c r="AE585">
        <v>191.57549349999999</v>
      </c>
      <c r="AF585">
        <v>118.9341194</v>
      </c>
      <c r="AG585">
        <v>522.03449999999998</v>
      </c>
      <c r="AH585">
        <v>123.24245380000001</v>
      </c>
      <c r="AI585">
        <v>576.41744419999998</v>
      </c>
      <c r="AJ585">
        <v>218.8881031</v>
      </c>
      <c r="AK585">
        <v>36.734862479999997</v>
      </c>
      <c r="AL585">
        <v>310.07367629999999</v>
      </c>
      <c r="AM585">
        <v>369.0820296</v>
      </c>
      <c r="AN585">
        <v>87.923584680000005</v>
      </c>
      <c r="AO585">
        <v>156.2079276</v>
      </c>
      <c r="AP585">
        <v>290.58721389999999</v>
      </c>
      <c r="AQ585">
        <v>189.7149048</v>
      </c>
      <c r="AR585">
        <v>212.7435002</v>
      </c>
      <c r="AT585" s="1"/>
      <c r="AU585" s="1">
        <v>44673</v>
      </c>
      <c r="AV585" s="2">
        <v>161.78999300000001</v>
      </c>
      <c r="AW585" s="2">
        <v>274.02999899999998</v>
      </c>
      <c r="AX585" s="2">
        <v>144.35000600000001</v>
      </c>
      <c r="AY585" s="2">
        <v>119.635498</v>
      </c>
      <c r="AZ585" s="2">
        <v>335.55999800000001</v>
      </c>
      <c r="BA585" s="2">
        <v>335.01666299999999</v>
      </c>
      <c r="BB585" s="2">
        <v>195.14999399999999</v>
      </c>
      <c r="BC585" s="2">
        <v>119.613998</v>
      </c>
      <c r="BD585" s="2">
        <v>520.94000200000005</v>
      </c>
      <c r="BE585" s="2">
        <v>126.80999799999999</v>
      </c>
      <c r="BF585" s="2">
        <v>586.95001200000002</v>
      </c>
      <c r="BG585" s="2">
        <v>208.16999799999999</v>
      </c>
      <c r="BH585" s="2">
        <v>37.560001</v>
      </c>
      <c r="BI585" s="2">
        <v>300.10998499999999</v>
      </c>
      <c r="BJ585" s="2">
        <v>351.17999300000002</v>
      </c>
      <c r="BK585" s="2">
        <v>84.589995999999999</v>
      </c>
      <c r="BL585" s="2">
        <v>154.990005</v>
      </c>
      <c r="BM585" s="2">
        <v>278.73001099999999</v>
      </c>
      <c r="BN585" s="2">
        <v>187.14999399999999</v>
      </c>
      <c r="BO585" s="2">
        <v>216.300003</v>
      </c>
    </row>
    <row r="586" spans="1:67" x14ac:dyDescent="0.35">
      <c r="A586" s="1">
        <v>44680</v>
      </c>
      <c r="B586" s="2">
        <v>157.91851794730499</v>
      </c>
      <c r="C586" s="2">
        <v>283.308529362613</v>
      </c>
      <c r="D586" s="2">
        <v>124.688300106753</v>
      </c>
      <c r="E586" s="2">
        <v>116.266841545071</v>
      </c>
      <c r="F586" s="2">
        <v>318.31404418406601</v>
      </c>
      <c r="G586" s="2">
        <v>300.99140139335299</v>
      </c>
      <c r="H586" s="2">
        <v>194.802171330931</v>
      </c>
      <c r="I586" s="2">
        <v>117.152858755444</v>
      </c>
      <c r="J586" s="2">
        <v>499.78546788624999</v>
      </c>
      <c r="K586" s="2">
        <v>120.326229207867</v>
      </c>
      <c r="L586" s="2">
        <v>572.61255183446804</v>
      </c>
      <c r="M586" s="2">
        <v>211.99012251033</v>
      </c>
      <c r="N586" s="2">
        <v>36.0004659785249</v>
      </c>
      <c r="O586" s="2">
        <v>305.42848945025202</v>
      </c>
      <c r="P586" s="2">
        <v>359.757502317432</v>
      </c>
      <c r="Q586" s="2">
        <v>87.546546009154497</v>
      </c>
      <c r="R586" s="2">
        <v>147.94945788331799</v>
      </c>
      <c r="S586" s="2">
        <v>289.15604245370702</v>
      </c>
      <c r="T586" s="2">
        <v>177.31871306507401</v>
      </c>
      <c r="U586" s="2">
        <v>211.74711626872201</v>
      </c>
      <c r="X586" s="3">
        <v>44680</v>
      </c>
      <c r="Y586">
        <v>160.13273889999999</v>
      </c>
      <c r="Z586">
        <v>284.89000540000001</v>
      </c>
      <c r="AA586">
        <v>136.91179080000001</v>
      </c>
      <c r="AB586">
        <v>115.5507375</v>
      </c>
      <c r="AC586">
        <v>323.24895070000002</v>
      </c>
      <c r="AD586">
        <v>290.77926930000001</v>
      </c>
      <c r="AE586">
        <v>190.8613053</v>
      </c>
      <c r="AF586">
        <v>116.3589891</v>
      </c>
      <c r="AG586">
        <v>512.03373769999996</v>
      </c>
      <c r="AH586">
        <v>119.90896069999999</v>
      </c>
      <c r="AI586">
        <v>556.95356800000002</v>
      </c>
      <c r="AJ586">
        <v>214.31046699999999</v>
      </c>
      <c r="AK586">
        <v>35.744244940000002</v>
      </c>
      <c r="AL586">
        <v>302.22339249999999</v>
      </c>
      <c r="AM586">
        <v>370.08222740000002</v>
      </c>
      <c r="AN586">
        <v>88.693634860000003</v>
      </c>
      <c r="AO586">
        <v>148.15221579999999</v>
      </c>
      <c r="AP586">
        <v>292.72159169999998</v>
      </c>
      <c r="AQ586">
        <v>181.76038310000001</v>
      </c>
      <c r="AR586">
        <v>210.9385279</v>
      </c>
      <c r="AT586" s="1"/>
      <c r="AU586" s="1">
        <v>44676</v>
      </c>
      <c r="AV586" s="2">
        <v>162.88000500000001</v>
      </c>
      <c r="AW586" s="2">
        <v>280.72000100000002</v>
      </c>
      <c r="AX586" s="2">
        <v>146.074005</v>
      </c>
      <c r="AY586" s="2">
        <v>123.07399700000001</v>
      </c>
      <c r="AZ586" s="2">
        <v>336.95001200000002</v>
      </c>
      <c r="BA586" s="2">
        <v>332.67334</v>
      </c>
      <c r="BB586" s="2">
        <v>199.020004</v>
      </c>
      <c r="BC586" s="2">
        <v>123.25</v>
      </c>
      <c r="BD586" s="2">
        <v>524.27002000000005</v>
      </c>
      <c r="BE586" s="2">
        <v>126.769997</v>
      </c>
      <c r="BF586" s="2">
        <v>587.88000499999998</v>
      </c>
      <c r="BG586" s="2">
        <v>209.949997</v>
      </c>
      <c r="BH586" s="2">
        <v>37.290000999999997</v>
      </c>
      <c r="BI586" s="2">
        <v>304.94000199999999</v>
      </c>
      <c r="BJ586" s="2">
        <v>354.60000600000001</v>
      </c>
      <c r="BK586" s="2">
        <v>85.440002000000007</v>
      </c>
      <c r="BL586" s="2">
        <v>156.300003</v>
      </c>
      <c r="BM586" s="2">
        <v>285.20001200000002</v>
      </c>
      <c r="BN586" s="2">
        <v>189.63999899999999</v>
      </c>
      <c r="BO586" s="2">
        <v>216.699997</v>
      </c>
    </row>
    <row r="587" spans="1:67" x14ac:dyDescent="0.35">
      <c r="A587" s="1">
        <v>44683</v>
      </c>
      <c r="B587" s="2">
        <v>160.357119838611</v>
      </c>
      <c r="C587" s="2">
        <v>283.93684572109203</v>
      </c>
      <c r="D587" s="2">
        <v>124.853212619448</v>
      </c>
      <c r="E587" s="2">
        <v>118.218000123382</v>
      </c>
      <c r="F587" s="2">
        <v>319.82485747607302</v>
      </c>
      <c r="G587" s="2">
        <v>303.307878570973</v>
      </c>
      <c r="H587" s="2">
        <v>197.862978704955</v>
      </c>
      <c r="I587" s="2">
        <v>118.973211217699</v>
      </c>
      <c r="J587" s="2">
        <v>501.55205931607202</v>
      </c>
      <c r="K587" s="2">
        <v>122.848944592141</v>
      </c>
      <c r="L587" s="2">
        <v>585.47347359870798</v>
      </c>
      <c r="M587" s="2">
        <v>209.38292839885801</v>
      </c>
      <c r="N587" s="2">
        <v>37.047145016835799</v>
      </c>
      <c r="O587" s="2">
        <v>307.41253996169797</v>
      </c>
      <c r="P587" s="2">
        <v>358.19536757648598</v>
      </c>
      <c r="Q587" s="2">
        <v>87.227357248866099</v>
      </c>
      <c r="R587" s="2">
        <v>149.401558650006</v>
      </c>
      <c r="S587" s="2">
        <v>289.17087584884501</v>
      </c>
      <c r="T587" s="2">
        <v>177.88248299642501</v>
      </c>
      <c r="U587" s="2">
        <v>214.916387954328</v>
      </c>
      <c r="X587" s="3">
        <v>44683</v>
      </c>
      <c r="Y587">
        <v>157.9591504</v>
      </c>
      <c r="Z587">
        <v>282.77671329999998</v>
      </c>
      <c r="AA587">
        <v>124.48707280000001</v>
      </c>
      <c r="AB587">
        <v>116.3373519</v>
      </c>
      <c r="AC587">
        <v>318.61261990000003</v>
      </c>
      <c r="AD587">
        <v>293.98783739999999</v>
      </c>
      <c r="AE587">
        <v>192.02359319999999</v>
      </c>
      <c r="AF587">
        <v>117.1332732</v>
      </c>
      <c r="AG587">
        <v>501.56039859999998</v>
      </c>
      <c r="AH587">
        <v>120.42410150000001</v>
      </c>
      <c r="AI587">
        <v>573.21956269999998</v>
      </c>
      <c r="AJ587">
        <v>211.56211039999999</v>
      </c>
      <c r="AK587">
        <v>36.07710264</v>
      </c>
      <c r="AL587">
        <v>306.06298600000002</v>
      </c>
      <c r="AM587">
        <v>359.8733024</v>
      </c>
      <c r="AN587">
        <v>87.830856010000005</v>
      </c>
      <c r="AO587">
        <v>147.72674689999999</v>
      </c>
      <c r="AP587">
        <v>289.84041710000002</v>
      </c>
      <c r="AQ587">
        <v>178.67261120000001</v>
      </c>
      <c r="AR587">
        <v>211.8799549</v>
      </c>
      <c r="AT587" s="1"/>
      <c r="AU587" s="1">
        <v>44677</v>
      </c>
      <c r="AV587" s="2">
        <v>156.800003</v>
      </c>
      <c r="AW587" s="2">
        <v>270.22000100000002</v>
      </c>
      <c r="AX587" s="2">
        <v>139.391006</v>
      </c>
      <c r="AY587" s="2">
        <v>118.650002</v>
      </c>
      <c r="AZ587" s="2">
        <v>330.64999399999999</v>
      </c>
      <c r="BA587" s="2">
        <v>292.14001500000001</v>
      </c>
      <c r="BB587" s="2">
        <v>187.88000500000001</v>
      </c>
      <c r="BC587" s="2">
        <v>119.50599699999999</v>
      </c>
      <c r="BD587" s="2">
        <v>513.78002900000001</v>
      </c>
      <c r="BE587" s="2">
        <v>123.019997</v>
      </c>
      <c r="BF587" s="2">
        <v>560.07000700000003</v>
      </c>
      <c r="BG587" s="2">
        <v>201.10000600000001</v>
      </c>
      <c r="BH587" s="2">
        <v>36.450001</v>
      </c>
      <c r="BI587" s="2">
        <v>299.959991</v>
      </c>
      <c r="BJ587" s="2">
        <v>344.10998499999999</v>
      </c>
      <c r="BK587" s="2">
        <v>84.480002999999996</v>
      </c>
      <c r="BL587" s="2">
        <v>156.179993</v>
      </c>
      <c r="BM587" s="2">
        <v>282.82998700000002</v>
      </c>
      <c r="BN587" s="2">
        <v>183.050003</v>
      </c>
      <c r="BO587" s="2">
        <v>210.300003</v>
      </c>
    </row>
    <row r="588" spans="1:67" x14ac:dyDescent="0.35">
      <c r="A588" s="1">
        <v>44684</v>
      </c>
      <c r="B588" s="2">
        <v>164.515252473728</v>
      </c>
      <c r="C588" s="2">
        <v>288.90355593301098</v>
      </c>
      <c r="D588" s="2">
        <v>126.325451234203</v>
      </c>
      <c r="E588" s="2">
        <v>121.73551819282</v>
      </c>
      <c r="F588" s="2">
        <v>325.94656586094698</v>
      </c>
      <c r="G588" s="2">
        <v>317.84464408595301</v>
      </c>
      <c r="H588" s="2">
        <v>202.33952829565101</v>
      </c>
      <c r="I588" s="2">
        <v>121.86177485643999</v>
      </c>
      <c r="J588" s="2">
        <v>507.68106456464602</v>
      </c>
      <c r="K588" s="2">
        <v>127.33094122488301</v>
      </c>
      <c r="L588" s="2">
        <v>601.13388042304496</v>
      </c>
      <c r="M588" s="2">
        <v>214.163450421535</v>
      </c>
      <c r="N588" s="2">
        <v>38.569678027279302</v>
      </c>
      <c r="O588" s="2">
        <v>315.00219478443501</v>
      </c>
      <c r="P588" s="2">
        <v>367.84624115530897</v>
      </c>
      <c r="Q588" s="2">
        <v>88.368157738582696</v>
      </c>
      <c r="R588" s="2">
        <v>151.66211049111701</v>
      </c>
      <c r="S588" s="2">
        <v>294.878210874145</v>
      </c>
      <c r="T588" s="2">
        <v>183.499437358926</v>
      </c>
      <c r="U588" s="2">
        <v>221.75490229217999</v>
      </c>
      <c r="X588" s="3">
        <v>44684</v>
      </c>
      <c r="Y588">
        <v>159.28118459999999</v>
      </c>
      <c r="Z588">
        <v>281.75006660000003</v>
      </c>
      <c r="AA588">
        <v>124.2358296</v>
      </c>
      <c r="AB588">
        <v>117.28359930000001</v>
      </c>
      <c r="AC588">
        <v>319.1095656</v>
      </c>
      <c r="AD588">
        <v>302.64782539999999</v>
      </c>
      <c r="AE588">
        <v>196.09181179999999</v>
      </c>
      <c r="AF588">
        <v>118.0748385</v>
      </c>
      <c r="AG588">
        <v>499.87430130000001</v>
      </c>
      <c r="AH588">
        <v>122.8673312</v>
      </c>
      <c r="AI588">
        <v>580.53274020000003</v>
      </c>
      <c r="AJ588">
        <v>208.65374919999999</v>
      </c>
      <c r="AK588">
        <v>36.991083500000002</v>
      </c>
      <c r="AL588">
        <v>305.38676570000001</v>
      </c>
      <c r="AM588">
        <v>358.02497240000002</v>
      </c>
      <c r="AN588">
        <v>87.153288189999998</v>
      </c>
      <c r="AO588">
        <v>149.33140320000001</v>
      </c>
      <c r="AP588">
        <v>288.21727420000002</v>
      </c>
      <c r="AQ588">
        <v>178.05232459999999</v>
      </c>
      <c r="AR588">
        <v>213.42500250000001</v>
      </c>
      <c r="AT588" s="1"/>
      <c r="AU588" s="1">
        <v>44678</v>
      </c>
      <c r="AV588" s="2">
        <v>156.570007</v>
      </c>
      <c r="AW588" s="2">
        <v>283.22000100000002</v>
      </c>
      <c r="AX588" s="2">
        <v>138.16700700000001</v>
      </c>
      <c r="AY588" s="2">
        <v>114.29450199999999</v>
      </c>
      <c r="AZ588" s="2">
        <v>329.57998700000002</v>
      </c>
      <c r="BA588" s="2">
        <v>293.83667000000003</v>
      </c>
      <c r="BB588" s="2">
        <v>184.14999399999999</v>
      </c>
      <c r="BC588" s="2">
        <v>115.0205</v>
      </c>
      <c r="BD588" s="2">
        <v>513.80999799999995</v>
      </c>
      <c r="BE588" s="2">
        <v>121.41999800000001</v>
      </c>
      <c r="BF588" s="2">
        <v>559.53997800000002</v>
      </c>
      <c r="BG588" s="2">
        <v>214.11000100000001</v>
      </c>
      <c r="BH588" s="2">
        <v>36.25</v>
      </c>
      <c r="BI588" s="2">
        <v>301.60000600000001</v>
      </c>
      <c r="BJ588" s="2">
        <v>361.57000699999998</v>
      </c>
      <c r="BK588" s="2">
        <v>84.410004000000001</v>
      </c>
      <c r="BL588" s="2">
        <v>157.61999499999999</v>
      </c>
      <c r="BM588" s="2">
        <v>285.08999599999999</v>
      </c>
      <c r="BN588" s="2">
        <v>186.39999399999999</v>
      </c>
      <c r="BO588" s="2">
        <v>213.96000699999999</v>
      </c>
    </row>
    <row r="589" spans="1:67" x14ac:dyDescent="0.35">
      <c r="A589" s="1">
        <v>44685</v>
      </c>
      <c r="B589" s="2">
        <v>157.42086260254499</v>
      </c>
      <c r="C589" s="2">
        <v>280.60164850452298</v>
      </c>
      <c r="D589" s="2">
        <v>116.77380777998999</v>
      </c>
      <c r="E589" s="2">
        <v>116.99966845967199</v>
      </c>
      <c r="F589" s="2">
        <v>320.802308558037</v>
      </c>
      <c r="G589" s="2">
        <v>291.15741443091099</v>
      </c>
      <c r="H589" s="2">
        <v>190.46981977454399</v>
      </c>
      <c r="I589" s="2">
        <v>117.17373543398701</v>
      </c>
      <c r="J589" s="2">
        <v>497.24260612245598</v>
      </c>
      <c r="K589" s="2">
        <v>124.26885004552599</v>
      </c>
      <c r="L589" s="2">
        <v>584.46103466267698</v>
      </c>
      <c r="M589" s="2">
        <v>207.04986968919701</v>
      </c>
      <c r="N589" s="2">
        <v>37.563302469509999</v>
      </c>
      <c r="O589" s="2">
        <v>301.07833478543898</v>
      </c>
      <c r="P589" s="2">
        <v>354.956800266953</v>
      </c>
      <c r="Q589" s="2">
        <v>87.850130374885097</v>
      </c>
      <c r="R589" s="2">
        <v>152.05972178780601</v>
      </c>
      <c r="S589" s="2">
        <v>293.05558663430497</v>
      </c>
      <c r="T589" s="2">
        <v>181.20132194352499</v>
      </c>
      <c r="U589" s="2">
        <v>216.22832525998101</v>
      </c>
      <c r="X589" s="3">
        <v>44685</v>
      </c>
      <c r="Y589">
        <v>163.55141069999999</v>
      </c>
      <c r="Z589">
        <v>287.32921069999998</v>
      </c>
      <c r="AA589">
        <v>125.7316361</v>
      </c>
      <c r="AB589">
        <v>121.22610160000001</v>
      </c>
      <c r="AC589">
        <v>325.45095689999999</v>
      </c>
      <c r="AD589">
        <v>306.86184129999998</v>
      </c>
      <c r="AE589">
        <v>201.57325309999999</v>
      </c>
      <c r="AF589">
        <v>122.0717583</v>
      </c>
      <c r="AG589">
        <v>505.94584500000002</v>
      </c>
      <c r="AH589">
        <v>126.36197110000001</v>
      </c>
      <c r="AI589">
        <v>600.38061389999996</v>
      </c>
      <c r="AJ589">
        <v>212.92282</v>
      </c>
      <c r="AK589">
        <v>38.285777600000003</v>
      </c>
      <c r="AL589">
        <v>313.54738780000002</v>
      </c>
      <c r="AM589">
        <v>364.34175099999999</v>
      </c>
      <c r="AN589">
        <v>88.233758069999993</v>
      </c>
      <c r="AO589">
        <v>151.2936814</v>
      </c>
      <c r="AP589">
        <v>292.85405709999998</v>
      </c>
      <c r="AQ589">
        <v>182.94271000000001</v>
      </c>
      <c r="AR589">
        <v>220.8858491</v>
      </c>
      <c r="AT589" s="1"/>
      <c r="AU589" s="1">
        <v>44679</v>
      </c>
      <c r="AV589" s="2">
        <v>163.63999899999999</v>
      </c>
      <c r="AW589" s="2">
        <v>289.63000499999998</v>
      </c>
      <c r="AX589" s="2">
        <v>144.596497</v>
      </c>
      <c r="AY589" s="2">
        <v>118.522499</v>
      </c>
      <c r="AZ589" s="2">
        <v>331.26998900000001</v>
      </c>
      <c r="BA589" s="2">
        <v>292.50332600000002</v>
      </c>
      <c r="BB589" s="2">
        <v>197.820007</v>
      </c>
      <c r="BC589" s="2">
        <v>119.41149900000001</v>
      </c>
      <c r="BD589" s="2">
        <v>524.419983</v>
      </c>
      <c r="BE589" s="2">
        <v>123.339996</v>
      </c>
      <c r="BF589" s="2">
        <v>578.94000200000005</v>
      </c>
      <c r="BG589" s="2">
        <v>220.66000399999999</v>
      </c>
      <c r="BH589" s="2">
        <v>36.810001</v>
      </c>
      <c r="BI589" s="2">
        <v>311.76001000000002</v>
      </c>
      <c r="BJ589" s="2">
        <v>378.82998700000002</v>
      </c>
      <c r="BK589" s="2">
        <v>88.580001999999993</v>
      </c>
      <c r="BL589" s="2">
        <v>156.30999800000001</v>
      </c>
      <c r="BM589" s="2">
        <v>297.26998900000001</v>
      </c>
      <c r="BN589" s="2">
        <v>190.16000399999999</v>
      </c>
      <c r="BO589" s="2">
        <v>212.44000199999999</v>
      </c>
    </row>
    <row r="590" spans="1:67" x14ac:dyDescent="0.35">
      <c r="A590" s="1">
        <v>44686</v>
      </c>
      <c r="B590" s="2">
        <v>158.056404658839</v>
      </c>
      <c r="C590" s="2">
        <v>276.26887943916103</v>
      </c>
      <c r="D590" s="2">
        <v>114.73279049203801</v>
      </c>
      <c r="E590" s="2">
        <v>116.564913540836</v>
      </c>
      <c r="F590" s="2">
        <v>319.27884484923999</v>
      </c>
      <c r="G590" s="2">
        <v>288.08392640365201</v>
      </c>
      <c r="H590" s="2">
        <v>188.68256963335301</v>
      </c>
      <c r="I590" s="2">
        <v>116.714212699085</v>
      </c>
      <c r="J590" s="2">
        <v>499.60400579696602</v>
      </c>
      <c r="K590" s="2">
        <v>123.63427029556701</v>
      </c>
      <c r="L590" s="2">
        <v>581.87976313663705</v>
      </c>
      <c r="M590" s="2">
        <v>203.51927335858801</v>
      </c>
      <c r="N590" s="2">
        <v>37.432806060303001</v>
      </c>
      <c r="O590" s="2">
        <v>295.16753823707103</v>
      </c>
      <c r="P590" s="2">
        <v>347.99726154829102</v>
      </c>
      <c r="Q590" s="2">
        <v>88.522430379043598</v>
      </c>
      <c r="R590" s="2">
        <v>153.073754037838</v>
      </c>
      <c r="S590" s="2">
        <v>297.28394162676</v>
      </c>
      <c r="T590" s="2">
        <v>180.08714057463999</v>
      </c>
      <c r="U590" s="2">
        <v>213.887217498013</v>
      </c>
      <c r="X590" s="3">
        <v>44686</v>
      </c>
      <c r="Y590">
        <v>161.84100430000001</v>
      </c>
      <c r="Z590">
        <v>285.23075569999997</v>
      </c>
      <c r="AA590">
        <v>120.3111949</v>
      </c>
      <c r="AB590">
        <v>119.041911</v>
      </c>
      <c r="AC590">
        <v>319.08007950000001</v>
      </c>
      <c r="AD590">
        <v>315.05114220000002</v>
      </c>
      <c r="AE590">
        <v>196.05333300000001</v>
      </c>
      <c r="AF590">
        <v>119.2488105</v>
      </c>
      <c r="AG590">
        <v>496.39105130000002</v>
      </c>
      <c r="AH590">
        <v>124.2567312</v>
      </c>
      <c r="AI590">
        <v>582.57544800000005</v>
      </c>
      <c r="AJ590">
        <v>207.18149790000001</v>
      </c>
      <c r="AK590">
        <v>37.597137529999998</v>
      </c>
      <c r="AL590">
        <v>303.36250209999997</v>
      </c>
      <c r="AM590">
        <v>359.83988399999998</v>
      </c>
      <c r="AN590">
        <v>88.061238320000001</v>
      </c>
      <c r="AO590">
        <v>152.1660119</v>
      </c>
      <c r="AP590">
        <v>292.64779929999997</v>
      </c>
      <c r="AQ590">
        <v>180.12748500000001</v>
      </c>
      <c r="AR590">
        <v>217.19500389999999</v>
      </c>
      <c r="AT590" s="1"/>
      <c r="AU590" s="1">
        <v>44680</v>
      </c>
      <c r="AV590" s="2">
        <v>157.64999399999999</v>
      </c>
      <c r="AW590" s="2">
        <v>277.51998900000001</v>
      </c>
      <c r="AX590" s="2">
        <v>124.281502</v>
      </c>
      <c r="AY590" s="2">
        <v>114.109497</v>
      </c>
      <c r="AZ590" s="2">
        <v>322.82998700000002</v>
      </c>
      <c r="BA590" s="2">
        <v>290.25332600000002</v>
      </c>
      <c r="BB590" s="2">
        <v>185.470001</v>
      </c>
      <c r="BC590" s="2">
        <v>114.966499</v>
      </c>
      <c r="BD590" s="2">
        <v>508.54998799999998</v>
      </c>
      <c r="BE590" s="2">
        <v>119.360001</v>
      </c>
      <c r="BF590" s="2">
        <v>554.39001499999995</v>
      </c>
      <c r="BG590" s="2">
        <v>213.13000500000001</v>
      </c>
      <c r="BH590" s="2">
        <v>35.68</v>
      </c>
      <c r="BI590" s="2">
        <v>300.39999399999999</v>
      </c>
      <c r="BJ590" s="2">
        <v>363.38000499999998</v>
      </c>
      <c r="BK590" s="2">
        <v>88.690002000000007</v>
      </c>
      <c r="BL590" s="2">
        <v>146.88000500000001</v>
      </c>
      <c r="BM590" s="2">
        <v>292.13000499999998</v>
      </c>
      <c r="BN590" s="2">
        <v>179.979996</v>
      </c>
      <c r="BO590" s="2">
        <v>210.53999300000001</v>
      </c>
    </row>
    <row r="591" spans="1:67" x14ac:dyDescent="0.35">
      <c r="A591" s="1">
        <v>44687</v>
      </c>
      <c r="B591" s="2">
        <v>151.89098580083299</v>
      </c>
      <c r="C591" s="2">
        <v>265.44706085361798</v>
      </c>
      <c r="D591" s="2">
        <v>109.053049600337</v>
      </c>
      <c r="E591" s="2">
        <v>111.786212829196</v>
      </c>
      <c r="F591" s="2">
        <v>313.05530894779997</v>
      </c>
      <c r="G591" s="2">
        <v>261.887905702865</v>
      </c>
      <c r="H591" s="2">
        <v>168.574650525697</v>
      </c>
      <c r="I591" s="2">
        <v>112.28229826039799</v>
      </c>
      <c r="J591" s="2">
        <v>488.53595641377399</v>
      </c>
      <c r="K591" s="2">
        <v>121.673660084232</v>
      </c>
      <c r="L591" s="2">
        <v>562.55574872252396</v>
      </c>
      <c r="M591" s="2">
        <v>194.87047597480699</v>
      </c>
      <c r="N591" s="2">
        <v>36.207819389644399</v>
      </c>
      <c r="O591" s="2">
        <v>296.10107922803599</v>
      </c>
      <c r="P591" s="2">
        <v>329.89015113172201</v>
      </c>
      <c r="Q591" s="2">
        <v>87.618290473739194</v>
      </c>
      <c r="R591" s="2">
        <v>150.947703098598</v>
      </c>
      <c r="S591" s="2">
        <v>289.68441913594802</v>
      </c>
      <c r="T591" s="2">
        <v>180.484788170077</v>
      </c>
      <c r="U591" s="2">
        <v>207.07533204992899</v>
      </c>
      <c r="X591" s="3">
        <v>44687</v>
      </c>
      <c r="Y591">
        <v>157.2444806</v>
      </c>
      <c r="Z591">
        <v>274.69612110000003</v>
      </c>
      <c r="AA591">
        <v>115.0739981</v>
      </c>
      <c r="AB591">
        <v>115.7521617</v>
      </c>
      <c r="AC591">
        <v>319.06884009999999</v>
      </c>
      <c r="AD591">
        <v>289.22489050000001</v>
      </c>
      <c r="AE591">
        <v>186.7851647</v>
      </c>
      <c r="AF591">
        <v>115.6806205</v>
      </c>
      <c r="AG591">
        <v>498.5354729</v>
      </c>
      <c r="AH591">
        <v>123.67571289999999</v>
      </c>
      <c r="AI591">
        <v>580.293451</v>
      </c>
      <c r="AJ591">
        <v>202.87562790000001</v>
      </c>
      <c r="AK591">
        <v>37.437806170000002</v>
      </c>
      <c r="AL591">
        <v>295.46947180000001</v>
      </c>
      <c r="AM591">
        <v>348.36803509999999</v>
      </c>
      <c r="AN591">
        <v>88.369172090000006</v>
      </c>
      <c r="AO591">
        <v>152.80284510000001</v>
      </c>
      <c r="AP591">
        <v>296.29797350000001</v>
      </c>
      <c r="AQ591">
        <v>179.927953</v>
      </c>
      <c r="AR591">
        <v>214.91115400000001</v>
      </c>
      <c r="AT591" s="1"/>
      <c r="AU591" s="1">
        <v>44683</v>
      </c>
      <c r="AV591" s="2">
        <v>157.96000699999999</v>
      </c>
      <c r="AW591" s="2">
        <v>284.47000100000002</v>
      </c>
      <c r="AX591" s="2">
        <v>124.5</v>
      </c>
      <c r="AY591" s="2">
        <v>116.583</v>
      </c>
      <c r="AZ591" s="2">
        <v>318.19000199999999</v>
      </c>
      <c r="BA591" s="2">
        <v>300.98001099999999</v>
      </c>
      <c r="BB591" s="2">
        <v>195.33000200000001</v>
      </c>
      <c r="BC591" s="2">
        <v>117.156998</v>
      </c>
      <c r="BD591" s="2">
        <v>501.14999399999999</v>
      </c>
      <c r="BE591" s="2">
        <v>120.449997</v>
      </c>
      <c r="BF591" s="2">
        <v>576.34997599999997</v>
      </c>
      <c r="BG591" s="2">
        <v>211.529999</v>
      </c>
      <c r="BH591" s="2">
        <v>36.139999000000003</v>
      </c>
      <c r="BI591" s="2">
        <v>306.97000100000002</v>
      </c>
      <c r="BJ591" s="2">
        <v>359.040009</v>
      </c>
      <c r="BK591" s="2">
        <v>87.650002000000001</v>
      </c>
      <c r="BL591" s="2">
        <v>147.86999499999999</v>
      </c>
      <c r="BM591" s="2">
        <v>289.55999800000001</v>
      </c>
      <c r="BN591" s="2">
        <v>178.58000200000001</v>
      </c>
      <c r="BO591" s="2">
        <v>212.070007</v>
      </c>
    </row>
    <row r="592" spans="1:67" x14ac:dyDescent="0.35">
      <c r="A592" s="1">
        <v>44690</v>
      </c>
      <c r="B592" s="2">
        <v>155.89073033802799</v>
      </c>
      <c r="C592" s="2">
        <v>271.17922962533299</v>
      </c>
      <c r="D592" s="2">
        <v>109.350720807871</v>
      </c>
      <c r="E592" s="2">
        <v>115.34334848445999</v>
      </c>
      <c r="F592" s="2">
        <v>312.96906665604899</v>
      </c>
      <c r="G592" s="2">
        <v>266.05368311439003</v>
      </c>
      <c r="H592" s="2">
        <v>176.92628806392599</v>
      </c>
      <c r="I592" s="2">
        <v>115.555398527751</v>
      </c>
      <c r="J592" s="2">
        <v>489.15758503375798</v>
      </c>
      <c r="K592" s="2">
        <v>119.60407548555</v>
      </c>
      <c r="L592" s="2">
        <v>583.60938070105601</v>
      </c>
      <c r="M592" s="2">
        <v>194.07067389641199</v>
      </c>
      <c r="N592" s="2">
        <v>35.909477597309497</v>
      </c>
      <c r="O592" s="2">
        <v>295.01596289486002</v>
      </c>
      <c r="P592" s="2">
        <v>325.86537680561798</v>
      </c>
      <c r="Q592" s="2">
        <v>88.051208647218104</v>
      </c>
      <c r="R592" s="2">
        <v>151.96634818778</v>
      </c>
      <c r="S592" s="2">
        <v>286.60315535088</v>
      </c>
      <c r="T592" s="2">
        <v>183.14991604156501</v>
      </c>
      <c r="U592" s="2">
        <v>203.70001120644201</v>
      </c>
      <c r="X592" s="3">
        <v>44690</v>
      </c>
      <c r="Y592">
        <v>154.03767350000001</v>
      </c>
      <c r="Z592">
        <v>270.04128129999998</v>
      </c>
      <c r="AA592">
        <v>110.5508128</v>
      </c>
      <c r="AB592">
        <v>113.153741</v>
      </c>
      <c r="AC592">
        <v>313.36891100000003</v>
      </c>
      <c r="AD592">
        <v>286.06124240000003</v>
      </c>
      <c r="AE592">
        <v>179.26167229999999</v>
      </c>
      <c r="AF592">
        <v>113.3466858</v>
      </c>
      <c r="AG592">
        <v>488.2442777</v>
      </c>
      <c r="AH592">
        <v>122.0844969</v>
      </c>
      <c r="AI592">
        <v>565.7067184</v>
      </c>
      <c r="AJ592">
        <v>195.2125805</v>
      </c>
      <c r="AK592">
        <v>36.427136050000001</v>
      </c>
      <c r="AL592">
        <v>296.6102674</v>
      </c>
      <c r="AM592">
        <v>337.70073100000002</v>
      </c>
      <c r="AN592">
        <v>87.733224739999997</v>
      </c>
      <c r="AO592">
        <v>150.86507760000001</v>
      </c>
      <c r="AP592">
        <v>290.89601370000003</v>
      </c>
      <c r="AQ592">
        <v>181.23390739999999</v>
      </c>
      <c r="AR592">
        <v>207.86211230000001</v>
      </c>
      <c r="AT592" s="1"/>
      <c r="AU592" s="1">
        <v>44684</v>
      </c>
      <c r="AV592" s="2">
        <v>159.479996</v>
      </c>
      <c r="AW592" s="2">
        <v>281.77999899999998</v>
      </c>
      <c r="AX592" s="2">
        <v>124.253502</v>
      </c>
      <c r="AY592" s="2">
        <v>117.334</v>
      </c>
      <c r="AZ592" s="2">
        <v>318.98998999999998</v>
      </c>
      <c r="BA592" s="2">
        <v>303.08334400000001</v>
      </c>
      <c r="BB592" s="2">
        <v>196.020004</v>
      </c>
      <c r="BC592" s="2">
        <v>118.129501</v>
      </c>
      <c r="BD592" s="2">
        <v>499.61999500000002</v>
      </c>
      <c r="BE592" s="2">
        <v>123.029999</v>
      </c>
      <c r="BF592" s="2">
        <v>581.169983</v>
      </c>
      <c r="BG592" s="2">
        <v>208.55999800000001</v>
      </c>
      <c r="BH592" s="2">
        <v>37.130001</v>
      </c>
      <c r="BI592" s="2">
        <v>304.959991</v>
      </c>
      <c r="BJ592" s="2">
        <v>357.790009</v>
      </c>
      <c r="BK592" s="2">
        <v>87.099997999999999</v>
      </c>
      <c r="BL592" s="2">
        <v>149.60000600000001</v>
      </c>
      <c r="BM592" s="2">
        <v>288.07000699999998</v>
      </c>
      <c r="BN592" s="2">
        <v>178.11999499999999</v>
      </c>
      <c r="BO592" s="2">
        <v>213.61999499999999</v>
      </c>
    </row>
    <row r="593" spans="1:67" x14ac:dyDescent="0.35">
      <c r="A593" s="1">
        <v>44691</v>
      </c>
      <c r="B593" s="2">
        <v>146.053006370942</v>
      </c>
      <c r="C593" s="2">
        <v>260.79032677556899</v>
      </c>
      <c r="D593" s="2">
        <v>105.784050651865</v>
      </c>
      <c r="E593" s="2">
        <v>113.09113753632199</v>
      </c>
      <c r="F593" s="2">
        <v>312.12921564452398</v>
      </c>
      <c r="G593" s="2">
        <v>244.039734462827</v>
      </c>
      <c r="H593" s="2">
        <v>165.82594434522099</v>
      </c>
      <c r="I593" s="2">
        <v>113.584967282457</v>
      </c>
      <c r="J593" s="2">
        <v>486.66961795005102</v>
      </c>
      <c r="K593" s="2">
        <v>117.99757865276</v>
      </c>
      <c r="L593" s="2">
        <v>566.94652259069596</v>
      </c>
      <c r="M593" s="2">
        <v>197.173458332032</v>
      </c>
      <c r="N593" s="2">
        <v>35.603329004393999</v>
      </c>
      <c r="O593" s="2">
        <v>281.48716693658997</v>
      </c>
      <c r="P593" s="2">
        <v>326.07547503612898</v>
      </c>
      <c r="Q593" s="2">
        <v>88.960917101300197</v>
      </c>
      <c r="R593" s="2">
        <v>151.61270679341899</v>
      </c>
      <c r="S593" s="2">
        <v>286.26694195930099</v>
      </c>
      <c r="T593" s="2">
        <v>176.61373911354701</v>
      </c>
      <c r="U593" s="2">
        <v>204.634599028861</v>
      </c>
      <c r="X593" s="3">
        <v>44691</v>
      </c>
      <c r="Y593">
        <v>154.19761249999999</v>
      </c>
      <c r="Z593">
        <v>268.9737604</v>
      </c>
      <c r="AA593">
        <v>108.8233431</v>
      </c>
      <c r="AB593">
        <v>114.2240501</v>
      </c>
      <c r="AC593">
        <v>312.626713</v>
      </c>
      <c r="AD593">
        <v>265.43761460000002</v>
      </c>
      <c r="AE593">
        <v>174.6004551</v>
      </c>
      <c r="AF593">
        <v>114.52179940000001</v>
      </c>
      <c r="AG593">
        <v>487.77818559999997</v>
      </c>
      <c r="AH593">
        <v>119.1927168</v>
      </c>
      <c r="AI593">
        <v>579.04219550000005</v>
      </c>
      <c r="AJ593">
        <v>193.54698060000001</v>
      </c>
      <c r="AK593">
        <v>35.813965940000003</v>
      </c>
      <c r="AL593">
        <v>292.48663679999999</v>
      </c>
      <c r="AM593">
        <v>325.93370759999999</v>
      </c>
      <c r="AN593">
        <v>87.831214650000007</v>
      </c>
      <c r="AO593">
        <v>151.89436850000001</v>
      </c>
      <c r="AP593">
        <v>286.03729629999998</v>
      </c>
      <c r="AQ593">
        <v>182.0438671</v>
      </c>
      <c r="AR593">
        <v>203.68459709999999</v>
      </c>
      <c r="AT593" s="1"/>
      <c r="AU593" s="1">
        <v>44685</v>
      </c>
      <c r="AV593" s="2">
        <v>166.020004</v>
      </c>
      <c r="AW593" s="2">
        <v>289.98001099999999</v>
      </c>
      <c r="AX593" s="2">
        <v>125.92849699999999</v>
      </c>
      <c r="AY593" s="2">
        <v>122.261002</v>
      </c>
      <c r="AZ593" s="2">
        <v>326.79998799999998</v>
      </c>
      <c r="BA593" s="2">
        <v>317.540009</v>
      </c>
      <c r="BB593" s="2">
        <v>203.33999600000001</v>
      </c>
      <c r="BC593" s="2">
        <v>122.574997</v>
      </c>
      <c r="BD593" s="2">
        <v>507.61999500000002</v>
      </c>
      <c r="BE593" s="2">
        <v>127.099998</v>
      </c>
      <c r="BF593" s="2">
        <v>603.65997300000004</v>
      </c>
      <c r="BG593" s="2">
        <v>214.520004</v>
      </c>
      <c r="BH593" s="2">
        <v>38.619999</v>
      </c>
      <c r="BI593" s="2">
        <v>315.30999800000001</v>
      </c>
      <c r="BJ593" s="2">
        <v>368.51998900000001</v>
      </c>
      <c r="BK593" s="2">
        <v>88.519997000000004</v>
      </c>
      <c r="BL593" s="2">
        <v>151.58999600000001</v>
      </c>
      <c r="BM593" s="2">
        <v>294.89999399999999</v>
      </c>
      <c r="BN593" s="2">
        <v>183.800003</v>
      </c>
      <c r="BO593" s="2">
        <v>222.58999600000001</v>
      </c>
    </row>
    <row r="594" spans="1:67" x14ac:dyDescent="0.35">
      <c r="A594" s="1">
        <v>44692</v>
      </c>
      <c r="B594" s="2">
        <v>143.46612987039001</v>
      </c>
      <c r="C594" s="2">
        <v>258.865593961645</v>
      </c>
      <c r="D594" s="2">
        <v>106.749527518842</v>
      </c>
      <c r="E594" s="2">
        <v>113.895118219697</v>
      </c>
      <c r="F594" s="2">
        <v>310.49071055556601</v>
      </c>
      <c r="G594" s="2">
        <v>242.80165411878301</v>
      </c>
      <c r="H594" s="2">
        <v>163.385401169342</v>
      </c>
      <c r="I594" s="2">
        <v>114.106427021393</v>
      </c>
      <c r="J594" s="2">
        <v>482.680457205023</v>
      </c>
      <c r="K594" s="2">
        <v>118.415988572499</v>
      </c>
      <c r="L594" s="2">
        <v>574.993587553471</v>
      </c>
      <c r="M594" s="2">
        <v>195.185811794974</v>
      </c>
      <c r="N594" s="2">
        <v>35.300676434450601</v>
      </c>
      <c r="O594" s="2">
        <v>291.86202530254099</v>
      </c>
      <c r="P594" s="2">
        <v>321.85992619647197</v>
      </c>
      <c r="Q594" s="2">
        <v>90.959792321727605</v>
      </c>
      <c r="R594" s="2">
        <v>154.21277849907</v>
      </c>
      <c r="S594" s="2">
        <v>292.56279547052799</v>
      </c>
      <c r="T594" s="2">
        <v>179.243954212868</v>
      </c>
      <c r="U594" s="2">
        <v>203.98372784530599</v>
      </c>
      <c r="X594" s="3">
        <v>44692</v>
      </c>
      <c r="Y594">
        <v>150.521331</v>
      </c>
      <c r="Z594">
        <v>264.86277860000001</v>
      </c>
      <c r="AA594">
        <v>106.11785810000001</v>
      </c>
      <c r="AB594">
        <v>113.6110925</v>
      </c>
      <c r="AC594">
        <v>311.76519159999998</v>
      </c>
      <c r="AD594">
        <v>264.19364000000002</v>
      </c>
      <c r="AE594">
        <v>169.55010089999999</v>
      </c>
      <c r="AF594">
        <v>113.9670057</v>
      </c>
      <c r="AG594">
        <v>486.47250930000001</v>
      </c>
      <c r="AH594">
        <v>118.1580137</v>
      </c>
      <c r="AI594">
        <v>569.90338729999996</v>
      </c>
      <c r="AJ594">
        <v>195.940819</v>
      </c>
      <c r="AK594">
        <v>35.582325849999997</v>
      </c>
      <c r="AL594">
        <v>284.42393299999998</v>
      </c>
      <c r="AM594">
        <v>325.83378759999999</v>
      </c>
      <c r="AN594">
        <v>88.916405530000006</v>
      </c>
      <c r="AO594">
        <v>151.8640011</v>
      </c>
      <c r="AP594">
        <v>286.6781388</v>
      </c>
      <c r="AQ594">
        <v>177.8566218</v>
      </c>
      <c r="AR594">
        <v>204.84730210000001</v>
      </c>
      <c r="AT594" s="1"/>
      <c r="AU594" s="1">
        <v>44686</v>
      </c>
      <c r="AV594" s="2">
        <v>156.770004</v>
      </c>
      <c r="AW594" s="2">
        <v>277.35000600000001</v>
      </c>
      <c r="AX594" s="2">
        <v>116.406998</v>
      </c>
      <c r="AY594" s="2">
        <v>116.505501</v>
      </c>
      <c r="AZ594" s="2">
        <v>318.67999300000002</v>
      </c>
      <c r="BA594" s="2">
        <v>291.093323</v>
      </c>
      <c r="BB594" s="2">
        <v>188.44000199999999</v>
      </c>
      <c r="BC594" s="2">
        <v>116.746498</v>
      </c>
      <c r="BD594" s="2">
        <v>494.72000100000002</v>
      </c>
      <c r="BE594" s="2">
        <v>123.91999800000001</v>
      </c>
      <c r="BF594" s="2">
        <v>579.98999000000003</v>
      </c>
      <c r="BG594" s="2">
        <v>205.240005</v>
      </c>
      <c r="BH594" s="2">
        <v>37.540000999999997</v>
      </c>
      <c r="BI594" s="2">
        <v>299.10998499999999</v>
      </c>
      <c r="BJ594" s="2">
        <v>353.36999500000002</v>
      </c>
      <c r="BK594" s="2">
        <v>88.010002</v>
      </c>
      <c r="BL594" s="2">
        <v>152.179993</v>
      </c>
      <c r="BM594" s="2">
        <v>292.36999500000002</v>
      </c>
      <c r="BN594" s="2">
        <v>179.78999300000001</v>
      </c>
      <c r="BO594" s="2">
        <v>215.929993</v>
      </c>
    </row>
    <row r="595" spans="1:67" x14ac:dyDescent="0.35">
      <c r="A595" s="1">
        <v>44693</v>
      </c>
      <c r="B595" s="2">
        <v>145.95202789915501</v>
      </c>
      <c r="C595" s="2">
        <v>259.53089156171501</v>
      </c>
      <c r="D595" s="2">
        <v>112.88390726266501</v>
      </c>
      <c r="E595" s="2">
        <v>115.23636555580499</v>
      </c>
      <c r="F595" s="2">
        <v>309.16814541320599</v>
      </c>
      <c r="G595" s="2">
        <v>256.42390957108898</v>
      </c>
      <c r="H595" s="2">
        <v>174.77099575203499</v>
      </c>
      <c r="I595" s="2">
        <v>115.819634308978</v>
      </c>
      <c r="J595" s="2">
        <v>483.64640294271999</v>
      </c>
      <c r="K595" s="2">
        <v>119.15840217028</v>
      </c>
      <c r="L595" s="2">
        <v>585.15168588500899</v>
      </c>
      <c r="M595" s="2">
        <v>199.25689590421601</v>
      </c>
      <c r="N595" s="2">
        <v>35.073648921632397</v>
      </c>
      <c r="O595" s="2">
        <v>296.05577726919603</v>
      </c>
      <c r="P595" s="2">
        <v>332.03880347901901</v>
      </c>
      <c r="Q595" s="2">
        <v>90.275201185188493</v>
      </c>
      <c r="R595" s="2">
        <v>153.38188283259501</v>
      </c>
      <c r="S595" s="2">
        <v>291.37546273874102</v>
      </c>
      <c r="T595" s="2">
        <v>176.75734793444201</v>
      </c>
      <c r="U595" s="2">
        <v>203.723838489397</v>
      </c>
      <c r="X595" s="3">
        <v>44693</v>
      </c>
      <c r="Y595">
        <v>143.83490130000001</v>
      </c>
      <c r="Z595">
        <v>256.40424660000002</v>
      </c>
      <c r="AA595">
        <v>106.7566375</v>
      </c>
      <c r="AB595">
        <v>112.8496198</v>
      </c>
      <c r="AC595">
        <v>308.41304839999998</v>
      </c>
      <c r="AD595">
        <v>243.090675</v>
      </c>
      <c r="AE595">
        <v>162.21832810000001</v>
      </c>
      <c r="AF595">
        <v>113.1831943</v>
      </c>
      <c r="AG595">
        <v>479.21219530000002</v>
      </c>
      <c r="AH595">
        <v>117.9822994</v>
      </c>
      <c r="AI595">
        <v>571.04014900000004</v>
      </c>
      <c r="AJ595">
        <v>194.04604810000001</v>
      </c>
      <c r="AK595">
        <v>35.124348910000002</v>
      </c>
      <c r="AL595">
        <v>288.76736190000003</v>
      </c>
      <c r="AM595">
        <v>322.11689419999999</v>
      </c>
      <c r="AN595">
        <v>90.475912129999998</v>
      </c>
      <c r="AO595">
        <v>153.9270952</v>
      </c>
      <c r="AP595">
        <v>290.8990354</v>
      </c>
      <c r="AQ595">
        <v>178.52427080000001</v>
      </c>
      <c r="AR595">
        <v>203.49124889999999</v>
      </c>
      <c r="AT595" s="1"/>
      <c r="AU595" s="1">
        <v>44687</v>
      </c>
      <c r="AV595" s="2">
        <v>157.279999</v>
      </c>
      <c r="AW595" s="2">
        <v>274.73001099999999</v>
      </c>
      <c r="AX595" s="2">
        <v>114.772499</v>
      </c>
      <c r="AY595" s="2">
        <v>115.746498</v>
      </c>
      <c r="AZ595" s="2">
        <v>318.88000499999998</v>
      </c>
      <c r="BA595" s="2">
        <v>288.54998799999998</v>
      </c>
      <c r="BB595" s="2">
        <v>186.75</v>
      </c>
      <c r="BC595" s="2">
        <v>115.660004</v>
      </c>
      <c r="BD595" s="2">
        <v>499.61999500000002</v>
      </c>
      <c r="BE595" s="2">
        <v>123.720001</v>
      </c>
      <c r="BF595" s="2">
        <v>580.09997599999997</v>
      </c>
      <c r="BG595" s="2">
        <v>202.820007</v>
      </c>
      <c r="BH595" s="2">
        <v>37.450001</v>
      </c>
      <c r="BI595" s="2">
        <v>294.30999800000001</v>
      </c>
      <c r="BJ595" s="2">
        <v>347.11999500000002</v>
      </c>
      <c r="BK595" s="2">
        <v>88.389999000000003</v>
      </c>
      <c r="BL595" s="2">
        <v>152.83000200000001</v>
      </c>
      <c r="BM595" s="2">
        <v>296.89999399999999</v>
      </c>
      <c r="BN595" s="2">
        <v>179.91999799999999</v>
      </c>
      <c r="BO595" s="2">
        <v>214.64999399999999</v>
      </c>
    </row>
    <row r="596" spans="1:67" x14ac:dyDescent="0.35">
      <c r="A596" s="1">
        <v>44694</v>
      </c>
      <c r="B596" s="2">
        <v>146.576947984079</v>
      </c>
      <c r="C596" s="2">
        <v>264.69210833591899</v>
      </c>
      <c r="D596" s="2">
        <v>110.860540342004</v>
      </c>
      <c r="E596" s="2">
        <v>115.408320650392</v>
      </c>
      <c r="F596" s="2">
        <v>310.28720416770801</v>
      </c>
      <c r="G596" s="2">
        <v>241.16343619475899</v>
      </c>
      <c r="H596" s="2">
        <v>175.13373238310601</v>
      </c>
      <c r="I596" s="2">
        <v>115.801424942732</v>
      </c>
      <c r="J596" s="2">
        <v>493.99739106729402</v>
      </c>
      <c r="K596" s="2">
        <v>118.64381052013201</v>
      </c>
      <c r="L596" s="2">
        <v>587.64744991095597</v>
      </c>
      <c r="M596" s="2">
        <v>198.84522583399499</v>
      </c>
      <c r="N596" s="2">
        <v>34.9776200171043</v>
      </c>
      <c r="O596" s="2">
        <v>297.85451641211301</v>
      </c>
      <c r="P596" s="2">
        <v>330.20967132449198</v>
      </c>
      <c r="Q596" s="2">
        <v>92.283844237000494</v>
      </c>
      <c r="R596" s="2">
        <v>155.175956022587</v>
      </c>
      <c r="S596" s="2">
        <v>299.81268320005302</v>
      </c>
      <c r="T596" s="2">
        <v>180.44578072638899</v>
      </c>
      <c r="U596" s="2">
        <v>208.20682945813701</v>
      </c>
      <c r="X596" s="3">
        <v>44694</v>
      </c>
      <c r="Y596">
        <v>146.04663410000001</v>
      </c>
      <c r="Z596">
        <v>260.18967249999997</v>
      </c>
      <c r="AA596">
        <v>112.2436515</v>
      </c>
      <c r="AB596">
        <v>115.65452190000001</v>
      </c>
      <c r="AC596">
        <v>310.02813090000001</v>
      </c>
      <c r="AD596">
        <v>246.4407478</v>
      </c>
      <c r="AE596">
        <v>169.40893310000001</v>
      </c>
      <c r="AF596">
        <v>116.4002323</v>
      </c>
      <c r="AG596">
        <v>483.96238670000002</v>
      </c>
      <c r="AH596">
        <v>119.0704083</v>
      </c>
      <c r="AI596">
        <v>586.16147609999996</v>
      </c>
      <c r="AJ596">
        <v>197.8515994</v>
      </c>
      <c r="AK596">
        <v>35.176369209999997</v>
      </c>
      <c r="AL596">
        <v>295.14381539999999</v>
      </c>
      <c r="AM596">
        <v>327.97205059999999</v>
      </c>
      <c r="AN596">
        <v>90.458267939999999</v>
      </c>
      <c r="AO596">
        <v>153.42037250000001</v>
      </c>
      <c r="AP596">
        <v>291.5433266</v>
      </c>
      <c r="AQ596">
        <v>178.01296289999999</v>
      </c>
      <c r="AR596">
        <v>204.2048313</v>
      </c>
      <c r="AT596" s="1"/>
      <c r="AU596" s="1">
        <v>44690</v>
      </c>
      <c r="AV596" s="2">
        <v>152.05999800000001</v>
      </c>
      <c r="AW596" s="2">
        <v>264.57998700000002</v>
      </c>
      <c r="AX596" s="2">
        <v>108.789001</v>
      </c>
      <c r="AY596" s="2">
        <v>112.511002</v>
      </c>
      <c r="AZ596" s="2">
        <v>312.959991</v>
      </c>
      <c r="BA596" s="2">
        <v>262.36999500000002</v>
      </c>
      <c r="BB596" s="2">
        <v>169.5</v>
      </c>
      <c r="BC596" s="2">
        <v>113.084</v>
      </c>
      <c r="BD596" s="2">
        <v>486.42001299999998</v>
      </c>
      <c r="BE596" s="2">
        <v>121.860001</v>
      </c>
      <c r="BF596" s="2">
        <v>562.919983</v>
      </c>
      <c r="BG596" s="2">
        <v>193</v>
      </c>
      <c r="BH596" s="2">
        <v>36.369999</v>
      </c>
      <c r="BI596" s="2">
        <v>297.02999899999998</v>
      </c>
      <c r="BJ596" s="2">
        <v>327.98998999999998</v>
      </c>
      <c r="BK596" s="2">
        <v>87.639999000000003</v>
      </c>
      <c r="BL596" s="2">
        <v>150.96000699999999</v>
      </c>
      <c r="BM596" s="2">
        <v>289.23001099999999</v>
      </c>
      <c r="BN596" s="2">
        <v>181.429993</v>
      </c>
      <c r="BO596" s="2">
        <v>206.28999300000001</v>
      </c>
    </row>
    <row r="597" spans="1:67" x14ac:dyDescent="0.35">
      <c r="A597" s="1">
        <v>44697</v>
      </c>
      <c r="B597" s="2">
        <v>148.623704251703</v>
      </c>
      <c r="C597" s="2">
        <v>265.29102350486198</v>
      </c>
      <c r="D597" s="2">
        <v>115.114257061312</v>
      </c>
      <c r="E597" s="2">
        <v>116.054085199596</v>
      </c>
      <c r="F597" s="2">
        <v>313.69174778903903</v>
      </c>
      <c r="G597" s="2">
        <v>253.95830939331699</v>
      </c>
      <c r="H597" s="2">
        <v>180.86956365772201</v>
      </c>
      <c r="I597" s="2">
        <v>116.53387200996499</v>
      </c>
      <c r="J597" s="2">
        <v>492.05654069993398</v>
      </c>
      <c r="K597" s="2">
        <v>121.827276936993</v>
      </c>
      <c r="L597" s="2">
        <v>603.67284034762304</v>
      </c>
      <c r="M597" s="2">
        <v>203.826489219276</v>
      </c>
      <c r="N597" s="2">
        <v>35.853408999428602</v>
      </c>
      <c r="O597" s="2">
        <v>301.16858144915102</v>
      </c>
      <c r="P597" s="2">
        <v>338.29744488450399</v>
      </c>
      <c r="Q597" s="2">
        <v>92.928367909306701</v>
      </c>
      <c r="R597" s="2">
        <v>154.650003602195</v>
      </c>
      <c r="S597" s="2">
        <v>301.438578819329</v>
      </c>
      <c r="T597" s="2">
        <v>182.98999444986799</v>
      </c>
      <c r="U597" s="2">
        <v>212.982575600226</v>
      </c>
      <c r="X597" s="3">
        <v>44697</v>
      </c>
      <c r="Y597">
        <v>145.9832778</v>
      </c>
      <c r="Z597">
        <v>261.68868609999998</v>
      </c>
      <c r="AA597">
        <v>111.22972470000001</v>
      </c>
      <c r="AB597">
        <v>114.4986648</v>
      </c>
      <c r="AC597">
        <v>309.52533940000001</v>
      </c>
      <c r="AD597">
        <v>254.05205620000001</v>
      </c>
      <c r="AE597">
        <v>173.07115200000001</v>
      </c>
      <c r="AF597">
        <v>114.83089409999999</v>
      </c>
      <c r="AG597">
        <v>488.31586140000002</v>
      </c>
      <c r="AH597">
        <v>118.2965562</v>
      </c>
      <c r="AI597">
        <v>584.35456399999998</v>
      </c>
      <c r="AJ597">
        <v>197.84059400000001</v>
      </c>
      <c r="AK597">
        <v>34.850319050000003</v>
      </c>
      <c r="AL597">
        <v>296.14058990000001</v>
      </c>
      <c r="AM597">
        <v>330.38794960000001</v>
      </c>
      <c r="AN597">
        <v>91.891305119999998</v>
      </c>
      <c r="AO597">
        <v>155.1759169</v>
      </c>
      <c r="AP597">
        <v>296.61665040000003</v>
      </c>
      <c r="AQ597">
        <v>179.53476839999999</v>
      </c>
      <c r="AR597">
        <v>206.67303519999999</v>
      </c>
      <c r="AT597" s="1"/>
      <c r="AU597" s="1">
        <v>44691</v>
      </c>
      <c r="AV597" s="2">
        <v>154.509995</v>
      </c>
      <c r="AW597" s="2">
        <v>269.5</v>
      </c>
      <c r="AX597" s="2">
        <v>108.85900100000001</v>
      </c>
      <c r="AY597" s="2">
        <v>114.394997</v>
      </c>
      <c r="AZ597" s="2">
        <v>312.52999899999998</v>
      </c>
      <c r="BA597" s="2">
        <v>266.67999300000002</v>
      </c>
      <c r="BB597" s="2">
        <v>175.949997</v>
      </c>
      <c r="BC597" s="2">
        <v>114.584503</v>
      </c>
      <c r="BD597" s="2">
        <v>488.01001000000002</v>
      </c>
      <c r="BE597" s="2">
        <v>118.889999</v>
      </c>
      <c r="BF597" s="2">
        <v>581.39001499999995</v>
      </c>
      <c r="BG597" s="2">
        <v>193.58000200000001</v>
      </c>
      <c r="BH597" s="2">
        <v>35.759998000000003</v>
      </c>
      <c r="BI597" s="2">
        <v>291.16000400000001</v>
      </c>
      <c r="BJ597" s="2">
        <v>325.32998700000002</v>
      </c>
      <c r="BK597" s="2">
        <v>87.809997999999993</v>
      </c>
      <c r="BL597" s="2">
        <v>152.08999600000001</v>
      </c>
      <c r="BM597" s="2">
        <v>285.70001200000002</v>
      </c>
      <c r="BN597" s="2">
        <v>182.009995</v>
      </c>
      <c r="BO597" s="2">
        <v>202.990005</v>
      </c>
    </row>
    <row r="598" spans="1:67" x14ac:dyDescent="0.35">
      <c r="A598" s="1">
        <v>44698</v>
      </c>
      <c r="B598" s="2">
        <v>142.49585664760099</v>
      </c>
      <c r="C598" s="2">
        <v>257.08419728768303</v>
      </c>
      <c r="D598" s="2">
        <v>107.574832764028</v>
      </c>
      <c r="E598" s="2">
        <v>112.457515031265</v>
      </c>
      <c r="F598" s="2">
        <v>308.67048321537197</v>
      </c>
      <c r="G598" s="2">
        <v>236.07869024617901</v>
      </c>
      <c r="H598" s="2">
        <v>171.69557852268699</v>
      </c>
      <c r="I598" s="2">
        <v>112.711717762379</v>
      </c>
      <c r="J598" s="2">
        <v>475.11995477961102</v>
      </c>
      <c r="K598" s="2">
        <v>120.469316006498</v>
      </c>
      <c r="L598" s="2">
        <v>578.93173867723795</v>
      </c>
      <c r="M598" s="2">
        <v>201.28344952201201</v>
      </c>
      <c r="N598" s="2">
        <v>34.966698186281903</v>
      </c>
      <c r="O598" s="2">
        <v>287.38279650928399</v>
      </c>
      <c r="P598" s="2">
        <v>336.45217178284798</v>
      </c>
      <c r="Q598" s="2">
        <v>92.103294109659203</v>
      </c>
      <c r="R598" s="2">
        <v>152.520275081595</v>
      </c>
      <c r="S598" s="2">
        <v>296.02668059091701</v>
      </c>
      <c r="T598" s="2">
        <v>172.57433045231599</v>
      </c>
      <c r="U598" s="2">
        <v>208.317035338729</v>
      </c>
      <c r="X598" s="3">
        <v>44698</v>
      </c>
      <c r="Y598">
        <v>148.59095809999999</v>
      </c>
      <c r="Z598">
        <v>266.1215254</v>
      </c>
      <c r="AA598">
        <v>114.6445181</v>
      </c>
      <c r="AB598">
        <v>116.2879125</v>
      </c>
      <c r="AC598">
        <v>313.69537630000002</v>
      </c>
      <c r="AD598">
        <v>245.2166771</v>
      </c>
      <c r="AE598">
        <v>178.9501272</v>
      </c>
      <c r="AF598">
        <v>116.662162</v>
      </c>
      <c r="AG598">
        <v>491.77976890000002</v>
      </c>
      <c r="AH598">
        <v>121.5241632</v>
      </c>
      <c r="AI598">
        <v>603.88703350000003</v>
      </c>
      <c r="AJ598">
        <v>202.3359853</v>
      </c>
      <c r="AK598">
        <v>35.796834029999999</v>
      </c>
      <c r="AL598">
        <v>300.18083819999998</v>
      </c>
      <c r="AM598">
        <v>335.85257680000001</v>
      </c>
      <c r="AN598">
        <v>92.890847789999995</v>
      </c>
      <c r="AO598">
        <v>154.69443670000001</v>
      </c>
      <c r="AP598">
        <v>301.33358370000002</v>
      </c>
      <c r="AQ598">
        <v>182.7351161</v>
      </c>
      <c r="AR598">
        <v>212.24477350000001</v>
      </c>
      <c r="AT598" s="1"/>
      <c r="AU598" s="1">
        <v>44692</v>
      </c>
      <c r="AV598" s="2">
        <v>146.5</v>
      </c>
      <c r="AW598" s="2">
        <v>260.54998799999998</v>
      </c>
      <c r="AX598" s="2">
        <v>105.37200199999999</v>
      </c>
      <c r="AY598" s="2">
        <v>113.602501</v>
      </c>
      <c r="AZ598" s="2">
        <v>311.540009</v>
      </c>
      <c r="BA598" s="2">
        <v>244.66667200000001</v>
      </c>
      <c r="BB598" s="2">
        <v>166.300003</v>
      </c>
      <c r="BC598" s="2">
        <v>113.960999</v>
      </c>
      <c r="BD598" s="2">
        <v>486.14999399999999</v>
      </c>
      <c r="BE598" s="2">
        <v>118.139999</v>
      </c>
      <c r="BF598" s="2">
        <v>567.10998500000005</v>
      </c>
      <c r="BG598" s="2">
        <v>196.720001</v>
      </c>
      <c r="BH598" s="2">
        <v>35.57</v>
      </c>
      <c r="BI598" s="2">
        <v>282.959991</v>
      </c>
      <c r="BJ598" s="2">
        <v>325.86999500000002</v>
      </c>
      <c r="BK598" s="2">
        <v>89.190002000000007</v>
      </c>
      <c r="BL598" s="2">
        <v>151.96000699999999</v>
      </c>
      <c r="BM598" s="2">
        <v>286.69000199999999</v>
      </c>
      <c r="BN598" s="2">
        <v>177.46000699999999</v>
      </c>
      <c r="BO598" s="2">
        <v>205.21000699999999</v>
      </c>
    </row>
    <row r="599" spans="1:67" x14ac:dyDescent="0.35">
      <c r="A599" s="1">
        <v>44699</v>
      </c>
      <c r="B599" s="2">
        <v>136.991897516953</v>
      </c>
      <c r="C599" s="2">
        <v>253.02932370283901</v>
      </c>
      <c r="D599" s="2">
        <v>107.431905562815</v>
      </c>
      <c r="E599" s="2">
        <v>110.634288808232</v>
      </c>
      <c r="F599" s="2">
        <v>304.821306087256</v>
      </c>
      <c r="G599" s="2">
        <v>236.41249842630299</v>
      </c>
      <c r="H599" s="2">
        <v>171.60400704882801</v>
      </c>
      <c r="I599" s="2">
        <v>111.235606421829</v>
      </c>
      <c r="J599" s="2">
        <v>477.852467427688</v>
      </c>
      <c r="K599" s="2">
        <v>118.593817772465</v>
      </c>
      <c r="L599" s="2">
        <v>546.71780872407203</v>
      </c>
      <c r="M599" s="2">
        <v>198.23552953914799</v>
      </c>
      <c r="N599" s="2">
        <v>34.399420505379098</v>
      </c>
      <c r="O599" s="2">
        <v>287.62627338109098</v>
      </c>
      <c r="P599" s="2">
        <v>332.79071201561999</v>
      </c>
      <c r="Q599" s="2">
        <v>92.014080806099003</v>
      </c>
      <c r="R599" s="2">
        <v>151.637261923343</v>
      </c>
      <c r="S599" s="2">
        <v>286.851296544013</v>
      </c>
      <c r="T599" s="2">
        <v>167.64838872184399</v>
      </c>
      <c r="U599" s="2">
        <v>207.232590075236</v>
      </c>
      <c r="X599" s="3">
        <v>44699</v>
      </c>
      <c r="Y599">
        <v>145.1815392</v>
      </c>
      <c r="Z599">
        <v>262.06896069999999</v>
      </c>
      <c r="AA599">
        <v>110.19100539999999</v>
      </c>
      <c r="AB599">
        <v>113.4637367</v>
      </c>
      <c r="AC599">
        <v>307.03388080000002</v>
      </c>
      <c r="AD599">
        <v>251.38837989999999</v>
      </c>
      <c r="AE599">
        <v>174.80495049999999</v>
      </c>
      <c r="AF599">
        <v>113.686785</v>
      </c>
      <c r="AG599">
        <v>479.12682790000002</v>
      </c>
      <c r="AH599">
        <v>120.3243545</v>
      </c>
      <c r="AI599">
        <v>573.68401249999999</v>
      </c>
      <c r="AJ599">
        <v>200.21165880000001</v>
      </c>
      <c r="AK599">
        <v>34.941189600000001</v>
      </c>
      <c r="AL599">
        <v>289.14102200000002</v>
      </c>
      <c r="AM599">
        <v>336.54377169999998</v>
      </c>
      <c r="AN599">
        <v>92.245152709999999</v>
      </c>
      <c r="AO599">
        <v>152.3853216</v>
      </c>
      <c r="AP599">
        <v>296.13882139999998</v>
      </c>
      <c r="AQ599">
        <v>174.29458550000001</v>
      </c>
      <c r="AR599">
        <v>208.9648014</v>
      </c>
      <c r="AT599" s="1"/>
      <c r="AU599" s="1">
        <v>44693</v>
      </c>
      <c r="AV599" s="2">
        <v>142.55999800000001</v>
      </c>
      <c r="AW599" s="2">
        <v>255.35000600000001</v>
      </c>
      <c r="AX599" s="2">
        <v>106.93049600000001</v>
      </c>
      <c r="AY599" s="2">
        <v>112.844002</v>
      </c>
      <c r="AZ599" s="2">
        <v>308.05999800000001</v>
      </c>
      <c r="BA599" s="2">
        <v>242.66667200000001</v>
      </c>
      <c r="BB599" s="2">
        <v>161.75</v>
      </c>
      <c r="BC599" s="2">
        <v>113.16100299999999</v>
      </c>
      <c r="BD599" s="2">
        <v>478.79998799999998</v>
      </c>
      <c r="BE599" s="2">
        <v>118.040001</v>
      </c>
      <c r="BF599" s="2">
        <v>571.57000700000003</v>
      </c>
      <c r="BG599" s="2">
        <v>193.970001</v>
      </c>
      <c r="BH599" s="2">
        <v>35.07</v>
      </c>
      <c r="BI599" s="2">
        <v>289.69000199999999</v>
      </c>
      <c r="BJ599" s="2">
        <v>321.23998999999998</v>
      </c>
      <c r="BK599" s="2">
        <v>90.830001999999993</v>
      </c>
      <c r="BL599" s="2">
        <v>154.28999300000001</v>
      </c>
      <c r="BM599" s="2">
        <v>291.79998799999998</v>
      </c>
      <c r="BN599" s="2">
        <v>178.64999399999999</v>
      </c>
      <c r="BO599" s="2">
        <v>203.029999</v>
      </c>
    </row>
    <row r="600" spans="1:67" x14ac:dyDescent="0.35">
      <c r="A600" s="1">
        <v>44700</v>
      </c>
      <c r="B600" s="2">
        <v>137.44118628147999</v>
      </c>
      <c r="C600" s="2">
        <v>252.34957640016299</v>
      </c>
      <c r="D600" s="2">
        <v>108.00155158195901</v>
      </c>
      <c r="E600" s="2">
        <v>108.827628745859</v>
      </c>
      <c r="F600" s="2">
        <v>303.58096780758598</v>
      </c>
      <c r="G600" s="2">
        <v>220.72185696405199</v>
      </c>
      <c r="H600" s="2">
        <v>165.90423413433001</v>
      </c>
      <c r="I600" s="2">
        <v>109.14556412210401</v>
      </c>
      <c r="J600" s="2">
        <v>487.67777967409</v>
      </c>
      <c r="K600" s="2">
        <v>117.07204982973499</v>
      </c>
      <c r="L600" s="2">
        <v>543.41599636845103</v>
      </c>
      <c r="M600" s="2">
        <v>199.415553982814</v>
      </c>
      <c r="N600" s="2">
        <v>33.742240509196499</v>
      </c>
      <c r="O600" s="2">
        <v>288.20276300576</v>
      </c>
      <c r="P600" s="2">
        <v>336.08574126778501</v>
      </c>
      <c r="Q600" s="2">
        <v>93.550948739677395</v>
      </c>
      <c r="R600" s="2">
        <v>150.90953617813199</v>
      </c>
      <c r="S600" s="2">
        <v>298.25918118644501</v>
      </c>
      <c r="T600" s="2">
        <v>169.95575225056501</v>
      </c>
      <c r="U600" s="2">
        <v>197.40106198674701</v>
      </c>
      <c r="X600" s="3">
        <v>44700</v>
      </c>
      <c r="Y600">
        <v>138.41525369999999</v>
      </c>
      <c r="Z600">
        <v>253.17439490000001</v>
      </c>
      <c r="AA600">
        <v>107.3074517</v>
      </c>
      <c r="AB600">
        <v>110.4283702</v>
      </c>
      <c r="AC600">
        <v>304.44232210000001</v>
      </c>
      <c r="AD600">
        <v>236.48420390000001</v>
      </c>
      <c r="AE600">
        <v>171.08165779999999</v>
      </c>
      <c r="AF600">
        <v>110.7768212</v>
      </c>
      <c r="AG600">
        <v>477.01569039999998</v>
      </c>
      <c r="AH600">
        <v>118.53084029999999</v>
      </c>
      <c r="AI600">
        <v>548.77800709999997</v>
      </c>
      <c r="AJ600">
        <v>197.4371367</v>
      </c>
      <c r="AK600">
        <v>34.49757443</v>
      </c>
      <c r="AL600">
        <v>287.37967609999998</v>
      </c>
      <c r="AM600">
        <v>332.96544749999998</v>
      </c>
      <c r="AN600">
        <v>92.04169709</v>
      </c>
      <c r="AO600">
        <v>151.63619499999999</v>
      </c>
      <c r="AP600">
        <v>288.71646229999999</v>
      </c>
      <c r="AQ600">
        <v>167.82304569999999</v>
      </c>
      <c r="AR600">
        <v>207.01744729999999</v>
      </c>
      <c r="AT600" s="1"/>
      <c r="AU600" s="1">
        <v>44694</v>
      </c>
      <c r="AV600" s="2">
        <v>147.11000100000001</v>
      </c>
      <c r="AW600" s="2">
        <v>261.11999500000002</v>
      </c>
      <c r="AX600" s="2">
        <v>113.05500000000001</v>
      </c>
      <c r="AY600" s="2">
        <v>116.050499</v>
      </c>
      <c r="AZ600" s="2">
        <v>310.35998499999999</v>
      </c>
      <c r="BA600" s="2">
        <v>256.52999899999998</v>
      </c>
      <c r="BB600" s="2">
        <v>177.05999800000001</v>
      </c>
      <c r="BC600" s="2">
        <v>116.515503</v>
      </c>
      <c r="BD600" s="2">
        <v>485.39999399999999</v>
      </c>
      <c r="BE600" s="2">
        <v>119.089996</v>
      </c>
      <c r="BF600" s="2">
        <v>588.23999000000003</v>
      </c>
      <c r="BG600" s="2">
        <v>199.229996</v>
      </c>
      <c r="BH600" s="2">
        <v>35.169998</v>
      </c>
      <c r="BI600" s="2">
        <v>296.02999899999998</v>
      </c>
      <c r="BJ600" s="2">
        <v>332.79998799999998</v>
      </c>
      <c r="BK600" s="2">
        <v>90.410004000000001</v>
      </c>
      <c r="BL600" s="2">
        <v>153.5</v>
      </c>
      <c r="BM600" s="2">
        <v>291.63000499999998</v>
      </c>
      <c r="BN600" s="2">
        <v>178.03999300000001</v>
      </c>
      <c r="BO600" s="2">
        <v>204.33000200000001</v>
      </c>
    </row>
    <row r="601" spans="1:67" x14ac:dyDescent="0.35">
      <c r="A601" s="1">
        <v>44701</v>
      </c>
      <c r="B601" s="2">
        <v>143.33395380654599</v>
      </c>
      <c r="C601" s="2">
        <v>261.46525492133202</v>
      </c>
      <c r="D601" s="2">
        <v>107.674391094317</v>
      </c>
      <c r="E601" s="2">
        <v>112.167324635695</v>
      </c>
      <c r="F601" s="2">
        <v>310.62356585492898</v>
      </c>
      <c r="G601" s="2">
        <v>224.932160950765</v>
      </c>
      <c r="H601" s="2">
        <v>171.420565157157</v>
      </c>
      <c r="I601" s="2">
        <v>112.38215623304301</v>
      </c>
      <c r="J601" s="2">
        <v>495.09967667382398</v>
      </c>
      <c r="K601" s="2">
        <v>124.30878995260299</v>
      </c>
      <c r="L601" s="2">
        <v>531.67449199647297</v>
      </c>
      <c r="M601" s="2">
        <v>207.09825846514701</v>
      </c>
      <c r="N601" s="2">
        <v>35.811639782909999</v>
      </c>
      <c r="O601" s="2">
        <v>288.09045054768399</v>
      </c>
      <c r="P601" s="2">
        <v>347.59957521918801</v>
      </c>
      <c r="Q601" s="2">
        <v>93.765519532490003</v>
      </c>
      <c r="R601" s="2">
        <v>147.98680366518599</v>
      </c>
      <c r="S601" s="2">
        <v>303.57930393708</v>
      </c>
      <c r="T601" s="2">
        <v>175.06784338062499</v>
      </c>
      <c r="U601" s="2">
        <v>204.12964212770299</v>
      </c>
      <c r="X601" s="3">
        <v>44701</v>
      </c>
      <c r="Y601">
        <v>137.6097709</v>
      </c>
      <c r="Z601">
        <v>252.51268569999999</v>
      </c>
      <c r="AA601">
        <v>107.57180219999999</v>
      </c>
      <c r="AB601">
        <v>108.9489239</v>
      </c>
      <c r="AC601">
        <v>304.14077159999999</v>
      </c>
      <c r="AD601">
        <v>233.99518449999999</v>
      </c>
      <c r="AE601">
        <v>167.33861680000001</v>
      </c>
      <c r="AF601">
        <v>109.33117059999999</v>
      </c>
      <c r="AG601">
        <v>484.19406420000001</v>
      </c>
      <c r="AH601">
        <v>117.4152856</v>
      </c>
      <c r="AI601">
        <v>543.9756562</v>
      </c>
      <c r="AJ601">
        <v>198.6276403</v>
      </c>
      <c r="AK601">
        <v>33.915159119999998</v>
      </c>
      <c r="AL601">
        <v>287.29516180000002</v>
      </c>
      <c r="AM601">
        <v>335.6046905</v>
      </c>
      <c r="AN601">
        <v>93.251169939999997</v>
      </c>
      <c r="AO601">
        <v>150.9261899</v>
      </c>
      <c r="AP601">
        <v>291.79276249999998</v>
      </c>
      <c r="AQ601">
        <v>170.60717030000001</v>
      </c>
      <c r="AR601">
        <v>199.51732190000001</v>
      </c>
      <c r="AT601" s="1"/>
      <c r="AU601" s="1">
        <v>44697</v>
      </c>
      <c r="AV601" s="2">
        <v>145.53999300000001</v>
      </c>
      <c r="AW601" s="2">
        <v>261.5</v>
      </c>
      <c r="AX601" s="2">
        <v>110.810501</v>
      </c>
      <c r="AY601" s="2">
        <v>114.44499999999999</v>
      </c>
      <c r="AZ601" s="2">
        <v>309.290009</v>
      </c>
      <c r="BA601" s="2">
        <v>241.45666499999999</v>
      </c>
      <c r="BB601" s="2">
        <v>172.63999899999999</v>
      </c>
      <c r="BC601" s="2">
        <v>114.792503</v>
      </c>
      <c r="BD601" s="2">
        <v>489.22000100000002</v>
      </c>
      <c r="BE601" s="2">
        <v>118.260002</v>
      </c>
      <c r="BF601" s="2">
        <v>582.669983</v>
      </c>
      <c r="BG601" s="2">
        <v>197.80999800000001</v>
      </c>
      <c r="BH601" s="2">
        <v>34.810001</v>
      </c>
      <c r="BI601" s="2">
        <v>295.98998999999998</v>
      </c>
      <c r="BJ601" s="2">
        <v>329.73001099999999</v>
      </c>
      <c r="BK601" s="2">
        <v>92.32</v>
      </c>
      <c r="BL601" s="2">
        <v>155.470001</v>
      </c>
      <c r="BM601" s="2">
        <v>299.38000499999998</v>
      </c>
      <c r="BN601" s="2">
        <v>179.770004</v>
      </c>
      <c r="BO601" s="2">
        <v>207.19000199999999</v>
      </c>
    </row>
    <row r="602" spans="1:67" x14ac:dyDescent="0.35">
      <c r="A602" s="1">
        <v>44704</v>
      </c>
      <c r="B602" s="2">
        <v>139.48548940388901</v>
      </c>
      <c r="C602" s="2">
        <v>259.39354649927799</v>
      </c>
      <c r="D602" s="2">
        <v>104.17776095309399</v>
      </c>
      <c r="E602" s="2">
        <v>105.734544044739</v>
      </c>
      <c r="F602" s="2">
        <v>309.498522697152</v>
      </c>
      <c r="G602" s="2">
        <v>208.83270388609199</v>
      </c>
      <c r="H602" s="2">
        <v>160.01245023145299</v>
      </c>
      <c r="I602" s="2">
        <v>105.694726695474</v>
      </c>
      <c r="J602" s="2">
        <v>496.58065444303202</v>
      </c>
      <c r="K602" s="2">
        <v>126.54619454849001</v>
      </c>
      <c r="L602" s="2">
        <v>521.724606245313</v>
      </c>
      <c r="M602" s="2">
        <v>203.98167387511401</v>
      </c>
      <c r="N602" s="2">
        <v>35.712823253805198</v>
      </c>
      <c r="O602" s="2">
        <v>287.15910713734098</v>
      </c>
      <c r="P602" s="2">
        <v>341.57713748654999</v>
      </c>
      <c r="Q602" s="2">
        <v>94.672517077394701</v>
      </c>
      <c r="R602" s="2">
        <v>149.23353899913499</v>
      </c>
      <c r="S602" s="2">
        <v>306.03699163310102</v>
      </c>
      <c r="T602" s="2">
        <v>174.90874241087701</v>
      </c>
      <c r="U602" s="2">
        <v>206.021847913908</v>
      </c>
      <c r="X602" s="3">
        <v>44704</v>
      </c>
      <c r="Y602">
        <v>141.42146099999999</v>
      </c>
      <c r="Z602">
        <v>258.08769539999997</v>
      </c>
      <c r="AA602">
        <v>107.4970259</v>
      </c>
      <c r="AB602">
        <v>111.22469289999999</v>
      </c>
      <c r="AC602">
        <v>309.1542579</v>
      </c>
      <c r="AD602">
        <v>224.0831709</v>
      </c>
      <c r="AE602">
        <v>168.79332020000001</v>
      </c>
      <c r="AF602">
        <v>111.6474291</v>
      </c>
      <c r="AG602">
        <v>490.68806919999997</v>
      </c>
      <c r="AH602">
        <v>121.4433429</v>
      </c>
      <c r="AI602">
        <v>529.15105470000003</v>
      </c>
      <c r="AJ602">
        <v>205.10810179999999</v>
      </c>
      <c r="AK602">
        <v>35.184691340000001</v>
      </c>
      <c r="AL602">
        <v>286.23975489999998</v>
      </c>
      <c r="AM602">
        <v>343.0447461</v>
      </c>
      <c r="AN602">
        <v>93.842594009999999</v>
      </c>
      <c r="AO602">
        <v>148.0562309</v>
      </c>
      <c r="AP602">
        <v>302.30479880000001</v>
      </c>
      <c r="AQ602">
        <v>173.98696269999999</v>
      </c>
      <c r="AR602">
        <v>203.25283339999999</v>
      </c>
      <c r="AT602" s="1"/>
      <c r="AU602" s="1">
        <v>44698</v>
      </c>
      <c r="AV602" s="2">
        <v>149.240005</v>
      </c>
      <c r="AW602" s="2">
        <v>266.82000699999998</v>
      </c>
      <c r="AX602" s="2">
        <v>115.3685</v>
      </c>
      <c r="AY602" s="2">
        <v>116.473</v>
      </c>
      <c r="AZ602" s="2">
        <v>314.60000600000001</v>
      </c>
      <c r="BA602" s="2">
        <v>253.86999499999999</v>
      </c>
      <c r="BB602" s="2">
        <v>181.770004</v>
      </c>
      <c r="BC602" s="2">
        <v>116.7015</v>
      </c>
      <c r="BD602" s="2">
        <v>492.52999899999998</v>
      </c>
      <c r="BE602" s="2">
        <v>122.18</v>
      </c>
      <c r="BF602" s="2">
        <v>608.15002400000003</v>
      </c>
      <c r="BG602" s="2">
        <v>204</v>
      </c>
      <c r="BH602" s="2">
        <v>35.990001999999997</v>
      </c>
      <c r="BI602" s="2">
        <v>300.95001200000002</v>
      </c>
      <c r="BJ602" s="2">
        <v>338.85998499999999</v>
      </c>
      <c r="BK602" s="2">
        <v>93</v>
      </c>
      <c r="BL602" s="2">
        <v>154.779999</v>
      </c>
      <c r="BM602" s="2">
        <v>301.39999399999999</v>
      </c>
      <c r="BN602" s="2">
        <v>183.13999899999999</v>
      </c>
      <c r="BO602" s="2">
        <v>213.08999600000001</v>
      </c>
    </row>
    <row r="603" spans="1:67" x14ac:dyDescent="0.35">
      <c r="A603" s="1">
        <v>44705</v>
      </c>
      <c r="B603" s="2">
        <v>142.48879658578301</v>
      </c>
      <c r="C603" s="2">
        <v>265.15359283100003</v>
      </c>
      <c r="D603" s="2">
        <v>106.684888026442</v>
      </c>
      <c r="E603" s="2">
        <v>106.811495024664</v>
      </c>
      <c r="F603" s="2">
        <v>310.23525119757801</v>
      </c>
      <c r="G603" s="2">
        <v>219.21764458793001</v>
      </c>
      <c r="H603" s="2">
        <v>171.639169380867</v>
      </c>
      <c r="I603" s="2">
        <v>106.948044939224</v>
      </c>
      <c r="J603" s="2">
        <v>502.47757048195501</v>
      </c>
      <c r="K603" s="2">
        <v>127.62580014300499</v>
      </c>
      <c r="L603" s="2">
        <v>536.65190025802599</v>
      </c>
      <c r="M603" s="2">
        <v>204.08031861492299</v>
      </c>
      <c r="N603" s="2">
        <v>35.982766465369899</v>
      </c>
      <c r="O603" s="2">
        <v>296.22853709612701</v>
      </c>
      <c r="P603" s="2">
        <v>344.67974207805599</v>
      </c>
      <c r="Q603" s="2">
        <v>93.8607446688615</v>
      </c>
      <c r="R603" s="2">
        <v>151.921467955005</v>
      </c>
      <c r="S603" s="2">
        <v>307.10355003524398</v>
      </c>
      <c r="T603" s="2">
        <v>173.578470639046</v>
      </c>
      <c r="U603" s="2">
        <v>209.92353389471</v>
      </c>
      <c r="X603" s="3">
        <v>44705</v>
      </c>
      <c r="Y603">
        <v>141.15231510000001</v>
      </c>
      <c r="Z603">
        <v>259.67009050000001</v>
      </c>
      <c r="AA603">
        <v>104.8366918</v>
      </c>
      <c r="AB603">
        <v>108.30334310000001</v>
      </c>
      <c r="AC603">
        <v>309.40040590000001</v>
      </c>
      <c r="AD603">
        <v>222.4877382</v>
      </c>
      <c r="AE603">
        <v>163.31313890000001</v>
      </c>
      <c r="AF603">
        <v>108.35399839999999</v>
      </c>
      <c r="AG603">
        <v>496.34759229999997</v>
      </c>
      <c r="AH603">
        <v>126.2682217</v>
      </c>
      <c r="AI603">
        <v>524.55908899999997</v>
      </c>
      <c r="AJ603">
        <v>203.02632460000001</v>
      </c>
      <c r="AK603">
        <v>35.661040380000003</v>
      </c>
      <c r="AL603">
        <v>287.69766670000001</v>
      </c>
      <c r="AM603">
        <v>342.48760110000001</v>
      </c>
      <c r="AN603">
        <v>94.519588819999996</v>
      </c>
      <c r="AO603">
        <v>148.9317245</v>
      </c>
      <c r="AP603">
        <v>305.77204399999999</v>
      </c>
      <c r="AQ603">
        <v>174.0378959</v>
      </c>
      <c r="AR603">
        <v>205.46730539999999</v>
      </c>
      <c r="AT603" s="1"/>
      <c r="AU603" s="1">
        <v>44699</v>
      </c>
      <c r="AV603" s="2">
        <v>140.820007</v>
      </c>
      <c r="AW603" s="2">
        <v>254.08000200000001</v>
      </c>
      <c r="AX603" s="2">
        <v>107.112503</v>
      </c>
      <c r="AY603" s="2">
        <v>111.89949799999999</v>
      </c>
      <c r="AZ603" s="2">
        <v>306.64001500000001</v>
      </c>
      <c r="BA603" s="2">
        <v>236.60333299999999</v>
      </c>
      <c r="BB603" s="2">
        <v>169.38000500000001</v>
      </c>
      <c r="BC603" s="2">
        <v>112.40100099999999</v>
      </c>
      <c r="BD603" s="2">
        <v>471.38000499999998</v>
      </c>
      <c r="BE603" s="2">
        <v>120.089996</v>
      </c>
      <c r="BF603" s="2">
        <v>570.57000700000003</v>
      </c>
      <c r="BG603" s="2">
        <v>199.990005</v>
      </c>
      <c r="BH603" s="2">
        <v>34.880001</v>
      </c>
      <c r="BI603" s="2">
        <v>285.17999300000002</v>
      </c>
      <c r="BJ603" s="2">
        <v>335.89999399999999</v>
      </c>
      <c r="BK603" s="2">
        <v>92.099997999999999</v>
      </c>
      <c r="BL603" s="2">
        <v>152.429993</v>
      </c>
      <c r="BM603" s="2">
        <v>295.19000199999999</v>
      </c>
      <c r="BN603" s="2">
        <v>172.229996</v>
      </c>
      <c r="BO603" s="2">
        <v>207.94000199999999</v>
      </c>
    </row>
    <row r="604" spans="1:67" x14ac:dyDescent="0.35">
      <c r="A604" s="1">
        <v>44706</v>
      </c>
      <c r="B604" s="2">
        <v>142.728846815286</v>
      </c>
      <c r="C604" s="2">
        <v>263.21026996677801</v>
      </c>
      <c r="D604" s="2">
        <v>111.12161591402899</v>
      </c>
      <c r="E604" s="2">
        <v>107.19853148150401</v>
      </c>
      <c r="F604" s="2">
        <v>310.78492728617601</v>
      </c>
      <c r="G604" s="2">
        <v>235.63188857966699</v>
      </c>
      <c r="H604" s="2">
        <v>176.16063184247099</v>
      </c>
      <c r="I604" s="2">
        <v>107.756745607337</v>
      </c>
      <c r="J604" s="2">
        <v>500.18877385778899</v>
      </c>
      <c r="K604" s="2">
        <v>128.43978825155901</v>
      </c>
      <c r="L604" s="2">
        <v>547.93569640491398</v>
      </c>
      <c r="M604" s="2">
        <v>208.45121907472401</v>
      </c>
      <c r="N604" s="2">
        <v>36.354816434594099</v>
      </c>
      <c r="O604" s="2">
        <v>301.952492908826</v>
      </c>
      <c r="P604" s="2">
        <v>349.68482668731502</v>
      </c>
      <c r="Q604" s="2">
        <v>92.427593750132999</v>
      </c>
      <c r="R604" s="2">
        <v>150.76772903494799</v>
      </c>
      <c r="S604" s="2">
        <v>313.83542807499498</v>
      </c>
      <c r="T604" s="2">
        <v>177.36841704715999</v>
      </c>
      <c r="U604" s="2">
        <v>213.01876335709201</v>
      </c>
      <c r="X604" s="3">
        <v>44706</v>
      </c>
      <c r="Y604">
        <v>140.5640215</v>
      </c>
      <c r="Z604">
        <v>262.31528700000001</v>
      </c>
      <c r="AA604">
        <v>106.3540167</v>
      </c>
      <c r="AB604">
        <v>105.7187376</v>
      </c>
      <c r="AC604">
        <v>308.77027820000001</v>
      </c>
      <c r="AD604">
        <v>213.11034720000001</v>
      </c>
      <c r="AE604">
        <v>167.49509520000001</v>
      </c>
      <c r="AF604">
        <v>105.8003755</v>
      </c>
      <c r="AG604">
        <v>498.12349649999999</v>
      </c>
      <c r="AH604">
        <v>127.2546844</v>
      </c>
      <c r="AI604">
        <v>530.35136709999995</v>
      </c>
      <c r="AJ604">
        <v>203.59522999999999</v>
      </c>
      <c r="AK604">
        <v>35.820713400000002</v>
      </c>
      <c r="AL604">
        <v>292.7404646</v>
      </c>
      <c r="AM604">
        <v>344.17207610000003</v>
      </c>
      <c r="AN604">
        <v>93.89131347</v>
      </c>
      <c r="AO604">
        <v>151.44589959999999</v>
      </c>
      <c r="AP604">
        <v>306.98933340000002</v>
      </c>
      <c r="AQ604">
        <v>173.79090149999999</v>
      </c>
      <c r="AR604">
        <v>208.63179909999999</v>
      </c>
      <c r="AT604" s="1"/>
      <c r="AU604" s="1">
        <v>44700</v>
      </c>
      <c r="AV604" s="2">
        <v>137.35000600000001</v>
      </c>
      <c r="AW604" s="2">
        <v>253.13999899999999</v>
      </c>
      <c r="AX604" s="2">
        <v>107.319</v>
      </c>
      <c r="AY604" s="2">
        <v>110.38400300000001</v>
      </c>
      <c r="AZ604" s="2">
        <v>304.14999399999999</v>
      </c>
      <c r="BA604" s="2">
        <v>236.47332800000001</v>
      </c>
      <c r="BB604" s="2">
        <v>171.240005</v>
      </c>
      <c r="BC604" s="2">
        <v>110.745499</v>
      </c>
      <c r="BD604" s="2">
        <v>478.54998799999998</v>
      </c>
      <c r="BE604" s="2">
        <v>118.30999799999999</v>
      </c>
      <c r="BF604" s="2">
        <v>546.21002199999998</v>
      </c>
      <c r="BG604" s="2">
        <v>197.36999499999999</v>
      </c>
      <c r="BH604" s="2">
        <v>34.450001</v>
      </c>
      <c r="BI604" s="2">
        <v>287.76001000000002</v>
      </c>
      <c r="BJ604" s="2">
        <v>332.22000100000002</v>
      </c>
      <c r="BK604" s="2">
        <v>92.089995999999999</v>
      </c>
      <c r="BL604" s="2">
        <v>151.720001</v>
      </c>
      <c r="BM604" s="2">
        <v>286.26998900000001</v>
      </c>
      <c r="BN604" s="2">
        <v>167.38999899999999</v>
      </c>
      <c r="BO604" s="2">
        <v>206.759995</v>
      </c>
    </row>
    <row r="605" spans="1:67" x14ac:dyDescent="0.35">
      <c r="A605" s="1">
        <v>44707</v>
      </c>
      <c r="B605" s="2">
        <v>150.32277122553</v>
      </c>
      <c r="C605" s="2">
        <v>275.31113045198498</v>
      </c>
      <c r="D605" s="2">
        <v>114.98977272967799</v>
      </c>
      <c r="E605" s="2">
        <v>112.806973553685</v>
      </c>
      <c r="F605" s="2">
        <v>318.75520955562502</v>
      </c>
      <c r="G605" s="2">
        <v>253.875872620774</v>
      </c>
      <c r="H605" s="2">
        <v>189.82486339489699</v>
      </c>
      <c r="I605" s="2">
        <v>113.208530901318</v>
      </c>
      <c r="J605" s="2">
        <v>510.27397838373997</v>
      </c>
      <c r="K605" s="2">
        <v>131.467233789517</v>
      </c>
      <c r="L605" s="2">
        <v>584.09852296131203</v>
      </c>
      <c r="M605" s="2">
        <v>212.82041367833801</v>
      </c>
      <c r="N605" s="2">
        <v>37.122024627847601</v>
      </c>
      <c r="O605" s="2">
        <v>310.91198966051201</v>
      </c>
      <c r="P605" s="2">
        <v>357.35454620761101</v>
      </c>
      <c r="Q605" s="2">
        <v>92.976883831537506</v>
      </c>
      <c r="R605" s="2">
        <v>150.30157702042399</v>
      </c>
      <c r="S605" s="2">
        <v>322.81132009796499</v>
      </c>
      <c r="T605" s="2">
        <v>182.38373588760101</v>
      </c>
      <c r="U605" s="2">
        <v>217.88539079615401</v>
      </c>
      <c r="X605" s="3">
        <v>44707</v>
      </c>
      <c r="Y605">
        <v>143.2861747</v>
      </c>
      <c r="Z605">
        <v>265.69889510000002</v>
      </c>
      <c r="AA605">
        <v>110.3790393</v>
      </c>
      <c r="AB605">
        <v>107.61171589999999</v>
      </c>
      <c r="AC605">
        <v>311.86062149999998</v>
      </c>
      <c r="AD605">
        <v>223.38899359999999</v>
      </c>
      <c r="AE605">
        <v>175.92419770000001</v>
      </c>
      <c r="AF605">
        <v>108.2775499</v>
      </c>
      <c r="AG605">
        <v>501.29321920000001</v>
      </c>
      <c r="AH605">
        <v>129.3277784</v>
      </c>
      <c r="AI605">
        <v>548.20988569999997</v>
      </c>
      <c r="AJ605">
        <v>207.34079879999999</v>
      </c>
      <c r="AK605">
        <v>36.554521080000001</v>
      </c>
      <c r="AL605">
        <v>301.43749220000001</v>
      </c>
      <c r="AM605">
        <v>349.05980890000001</v>
      </c>
      <c r="AN605">
        <v>92.571867370000007</v>
      </c>
      <c r="AO605">
        <v>150.4660049</v>
      </c>
      <c r="AP605">
        <v>311.69272080000002</v>
      </c>
      <c r="AQ605">
        <v>177.82166580000001</v>
      </c>
      <c r="AR605">
        <v>212.30819109999999</v>
      </c>
      <c r="AT605" s="1"/>
      <c r="AU605" s="1">
        <v>44701</v>
      </c>
      <c r="AV605" s="2">
        <v>137.58999600000001</v>
      </c>
      <c r="AW605" s="2">
        <v>252.55999800000001</v>
      </c>
      <c r="AX605" s="2">
        <v>107.591003</v>
      </c>
      <c r="AY605" s="2">
        <v>108.90799699999999</v>
      </c>
      <c r="AZ605" s="2">
        <v>304.04998799999998</v>
      </c>
      <c r="BA605" s="2">
        <v>221.300003</v>
      </c>
      <c r="BB605" s="2">
        <v>166.94000199999999</v>
      </c>
      <c r="BC605" s="2">
        <v>109.31300400000001</v>
      </c>
      <c r="BD605" s="2">
        <v>485.73001099999999</v>
      </c>
      <c r="BE605" s="2">
        <v>117.339996</v>
      </c>
      <c r="BF605" s="2">
        <v>543.19000200000005</v>
      </c>
      <c r="BG605" s="2">
        <v>199.029999</v>
      </c>
      <c r="BH605" s="2">
        <v>33.860000999999997</v>
      </c>
      <c r="BI605" s="2">
        <v>287.19000199999999</v>
      </c>
      <c r="BJ605" s="2">
        <v>336.17999300000002</v>
      </c>
      <c r="BK605" s="2">
        <v>93.550003000000004</v>
      </c>
      <c r="BL605" s="2">
        <v>151.009995</v>
      </c>
      <c r="BM605" s="2">
        <v>298.85000600000001</v>
      </c>
      <c r="BN605" s="2">
        <v>171.03999300000001</v>
      </c>
      <c r="BO605" s="2">
        <v>197.820007</v>
      </c>
    </row>
    <row r="606" spans="1:67" x14ac:dyDescent="0.35">
      <c r="A606" s="1">
        <v>44708</v>
      </c>
      <c r="B606" s="2">
        <v>148.18797382911399</v>
      </c>
      <c r="C606" s="2">
        <v>271.380980820834</v>
      </c>
      <c r="D606" s="2">
        <v>119.96336851329499</v>
      </c>
      <c r="E606" s="2">
        <v>113.568819648299</v>
      </c>
      <c r="F606" s="2">
        <v>316.96061794305501</v>
      </c>
      <c r="G606" s="2">
        <v>253.382643370106</v>
      </c>
      <c r="H606" s="2">
        <v>187.16842423020199</v>
      </c>
      <c r="I606" s="2">
        <v>114.130887208611</v>
      </c>
      <c r="J606" s="2">
        <v>497.22289570254799</v>
      </c>
      <c r="K606" s="2">
        <v>131.95157271423699</v>
      </c>
      <c r="L606" s="2">
        <v>584.00119527684001</v>
      </c>
      <c r="M606" s="2">
        <v>212.67715612988101</v>
      </c>
      <c r="N606" s="2">
        <v>37.096260699470697</v>
      </c>
      <c r="O606" s="2">
        <v>303.37703454086602</v>
      </c>
      <c r="P606" s="2">
        <v>358.11878307240301</v>
      </c>
      <c r="Q606" s="2">
        <v>92.190442653505301</v>
      </c>
      <c r="R606" s="2">
        <v>147.67675692826899</v>
      </c>
      <c r="S606" s="2">
        <v>315.23003738946301</v>
      </c>
      <c r="T606" s="2">
        <v>182.16153356439901</v>
      </c>
      <c r="U606" s="2">
        <v>215.64663899672499</v>
      </c>
      <c r="X606" s="3">
        <v>44708</v>
      </c>
      <c r="Y606">
        <v>147.70291230000001</v>
      </c>
      <c r="Z606">
        <v>271.2602407</v>
      </c>
      <c r="AA606">
        <v>114.47550409999999</v>
      </c>
      <c r="AB606">
        <v>111.4665856</v>
      </c>
      <c r="AC606">
        <v>317.98646860000002</v>
      </c>
      <c r="AD606">
        <v>239.70310939999999</v>
      </c>
      <c r="AE606">
        <v>184.9804579</v>
      </c>
      <c r="AF606">
        <v>112.2678126</v>
      </c>
      <c r="AG606">
        <v>506.0298095</v>
      </c>
      <c r="AH606">
        <v>131.17614879999999</v>
      </c>
      <c r="AI606">
        <v>575.85159139999996</v>
      </c>
      <c r="AJ606">
        <v>211.7812777</v>
      </c>
      <c r="AK606">
        <v>36.979769849999997</v>
      </c>
      <c r="AL606">
        <v>307.63044839999998</v>
      </c>
      <c r="AM606">
        <v>355.58663419999999</v>
      </c>
      <c r="AN606">
        <v>92.964554340000007</v>
      </c>
      <c r="AO606">
        <v>149.9021348</v>
      </c>
      <c r="AP606">
        <v>318.77425950000003</v>
      </c>
      <c r="AQ606">
        <v>182.0336848</v>
      </c>
      <c r="AR606">
        <v>216.40086909999999</v>
      </c>
      <c r="AT606" s="1"/>
      <c r="AU606" s="1">
        <v>44704</v>
      </c>
      <c r="AV606" s="2">
        <v>143.11000100000001</v>
      </c>
      <c r="AW606" s="2">
        <v>260.64999399999999</v>
      </c>
      <c r="AX606" s="2">
        <v>107.556999</v>
      </c>
      <c r="AY606" s="2">
        <v>111.487999</v>
      </c>
      <c r="AZ606" s="2">
        <v>310.20001200000002</v>
      </c>
      <c r="BA606" s="2">
        <v>224.96665999999999</v>
      </c>
      <c r="BB606" s="2">
        <v>168.979996</v>
      </c>
      <c r="BC606" s="2">
        <v>111.666496</v>
      </c>
      <c r="BD606" s="2">
        <v>492.07998700000002</v>
      </c>
      <c r="BE606" s="2">
        <v>124.599998</v>
      </c>
      <c r="BF606" s="2">
        <v>526.35998500000005</v>
      </c>
      <c r="BG606" s="2">
        <v>207.55999800000001</v>
      </c>
      <c r="BH606" s="2">
        <v>35.869999</v>
      </c>
      <c r="BI606" s="2">
        <v>286.02999899999998</v>
      </c>
      <c r="BJ606" s="2">
        <v>348.42999300000002</v>
      </c>
      <c r="BK606" s="2">
        <v>93.830001999999993</v>
      </c>
      <c r="BL606" s="2">
        <v>148.029999</v>
      </c>
      <c r="BM606" s="2">
        <v>302.60000600000001</v>
      </c>
      <c r="BN606" s="2">
        <v>174.38999899999999</v>
      </c>
      <c r="BO606" s="2">
        <v>204.14999399999999</v>
      </c>
    </row>
    <row r="607" spans="1:67" x14ac:dyDescent="0.35">
      <c r="A607" s="1">
        <v>44712</v>
      </c>
      <c r="B607" s="2">
        <v>148.925302111343</v>
      </c>
      <c r="C607" s="2">
        <v>272.79938603970101</v>
      </c>
      <c r="D607" s="2">
        <v>121.577711555972</v>
      </c>
      <c r="E607" s="2">
        <v>114.48772525195299</v>
      </c>
      <c r="F607" s="2">
        <v>313.65185427748099</v>
      </c>
      <c r="G607" s="2">
        <v>246.95891047737101</v>
      </c>
      <c r="H607" s="2">
        <v>184.20774179217801</v>
      </c>
      <c r="I607" s="2">
        <v>114.755593751652</v>
      </c>
      <c r="J607" s="2">
        <v>492.896030729524</v>
      </c>
      <c r="K607" s="2">
        <v>130.27989327304601</v>
      </c>
      <c r="L607" s="2">
        <v>573.18594901660595</v>
      </c>
      <c r="M607" s="2">
        <v>210.51960525483901</v>
      </c>
      <c r="N607" s="2">
        <v>36.906430673090597</v>
      </c>
      <c r="O607" s="2">
        <v>298.13822813192297</v>
      </c>
      <c r="P607" s="2">
        <v>357.40294022240801</v>
      </c>
      <c r="Q607" s="2">
        <v>91.118370284396306</v>
      </c>
      <c r="R607" s="2">
        <v>146.187588408577</v>
      </c>
      <c r="S607" s="2">
        <v>310.562311365813</v>
      </c>
      <c r="T607" s="2">
        <v>180.23609234937001</v>
      </c>
      <c r="U607" s="2">
        <v>217.61040280672401</v>
      </c>
      <c r="X607" s="3">
        <v>44712</v>
      </c>
      <c r="Y607">
        <v>149.08003980000001</v>
      </c>
      <c r="Z607">
        <v>271.91191739999999</v>
      </c>
      <c r="AA607">
        <v>119.4470587</v>
      </c>
      <c r="AB607">
        <v>113.6174072</v>
      </c>
      <c r="AC607">
        <v>316.30949090000001</v>
      </c>
      <c r="AD607">
        <v>252.83977390000001</v>
      </c>
      <c r="AE607">
        <v>186.7296431</v>
      </c>
      <c r="AF607">
        <v>113.9712088</v>
      </c>
      <c r="AG607">
        <v>497.47464209999998</v>
      </c>
      <c r="AH607">
        <v>132.22800609999999</v>
      </c>
      <c r="AI607">
        <v>580.98528859999999</v>
      </c>
      <c r="AJ607">
        <v>212.13185440000001</v>
      </c>
      <c r="AK607">
        <v>37.183512999999998</v>
      </c>
      <c r="AL607">
        <v>304.0553534</v>
      </c>
      <c r="AM607">
        <v>357.80366529999998</v>
      </c>
      <c r="AN607">
        <v>92.212897530000006</v>
      </c>
      <c r="AO607">
        <v>147.3556925</v>
      </c>
      <c r="AP607">
        <v>316.6826896</v>
      </c>
      <c r="AQ607">
        <v>182.1778946</v>
      </c>
      <c r="AR607">
        <v>216.11263030000001</v>
      </c>
      <c r="AT607" s="1"/>
      <c r="AU607" s="1">
        <v>44705</v>
      </c>
      <c r="AV607" s="2">
        <v>140.36000100000001</v>
      </c>
      <c r="AW607" s="2">
        <v>259.61999500000002</v>
      </c>
      <c r="AX607" s="2">
        <v>104.099998</v>
      </c>
      <c r="AY607" s="2">
        <v>105.970001</v>
      </c>
      <c r="AZ607" s="2">
        <v>309.17001299999998</v>
      </c>
      <c r="BA607" s="2">
        <v>209.386673</v>
      </c>
      <c r="BB607" s="2">
        <v>161.53999300000001</v>
      </c>
      <c r="BC607" s="2">
        <v>105.92600299999999</v>
      </c>
      <c r="BD607" s="2">
        <v>497.55999800000001</v>
      </c>
      <c r="BE607" s="2">
        <v>126.360001</v>
      </c>
      <c r="BF607" s="2">
        <v>524.20001200000002</v>
      </c>
      <c r="BG607" s="2">
        <v>202.63000500000001</v>
      </c>
      <c r="BH607" s="2">
        <v>35.650002000000001</v>
      </c>
      <c r="BI607" s="2">
        <v>287.92001299999998</v>
      </c>
      <c r="BJ607" s="2">
        <v>340.69000199999999</v>
      </c>
      <c r="BK607" s="2">
        <v>94.639999000000003</v>
      </c>
      <c r="BL607" s="2">
        <v>149.11000100000001</v>
      </c>
      <c r="BM607" s="2">
        <v>305.959991</v>
      </c>
      <c r="BN607" s="2">
        <v>174.11000100000001</v>
      </c>
      <c r="BO607" s="2">
        <v>205.64999399999999</v>
      </c>
    </row>
    <row r="608" spans="1:67" x14ac:dyDescent="0.35">
      <c r="A608" s="1">
        <v>44713</v>
      </c>
      <c r="B608" s="2">
        <v>151.15969399038099</v>
      </c>
      <c r="C608" s="2">
        <v>274.49288088600701</v>
      </c>
      <c r="D608" s="2">
        <v>125.374117706202</v>
      </c>
      <c r="E608" s="2">
        <v>116.956490568848</v>
      </c>
      <c r="F608" s="2">
        <v>314.32144245631798</v>
      </c>
      <c r="G608" s="2">
        <v>258.29672703739601</v>
      </c>
      <c r="H608" s="2">
        <v>194.97228149408801</v>
      </c>
      <c r="I608" s="2">
        <v>117.19964949320899</v>
      </c>
      <c r="J608" s="2">
        <v>493.78300551493697</v>
      </c>
      <c r="K608" s="2">
        <v>131.45817469514799</v>
      </c>
      <c r="L608" s="2">
        <v>578.98151309293098</v>
      </c>
      <c r="M608" s="2">
        <v>214.647415102514</v>
      </c>
      <c r="N608" s="2">
        <v>36.550791271790402</v>
      </c>
      <c r="O608" s="2">
        <v>306.22251227380298</v>
      </c>
      <c r="P608" s="2">
        <v>362.838287103026</v>
      </c>
      <c r="Q608" s="2">
        <v>90.211139228125703</v>
      </c>
      <c r="R608" s="2">
        <v>146.73168572085501</v>
      </c>
      <c r="S608" s="2">
        <v>303.97976963241598</v>
      </c>
      <c r="T608" s="2">
        <v>183.696294934581</v>
      </c>
      <c r="U608" s="2">
        <v>219.06169139886001</v>
      </c>
      <c r="X608" s="3">
        <v>44713</v>
      </c>
      <c r="Y608">
        <v>148.7214755</v>
      </c>
      <c r="Z608">
        <v>272.59287699999999</v>
      </c>
      <c r="AA608">
        <v>121.52370209999999</v>
      </c>
      <c r="AB608">
        <v>113.883308</v>
      </c>
      <c r="AC608">
        <v>312.58418790000002</v>
      </c>
      <c r="AD608">
        <v>250.3585918</v>
      </c>
      <c r="AE608">
        <v>183.4278904</v>
      </c>
      <c r="AF608">
        <v>114.193821</v>
      </c>
      <c r="AG608">
        <v>493.2691658</v>
      </c>
      <c r="AH608">
        <v>130.15568949999999</v>
      </c>
      <c r="AI608">
        <v>575.54138369999998</v>
      </c>
      <c r="AJ608">
        <v>209.977405</v>
      </c>
      <c r="AK608">
        <v>36.726018359999998</v>
      </c>
      <c r="AL608">
        <v>298.4744187</v>
      </c>
      <c r="AM608">
        <v>357.24091329999999</v>
      </c>
      <c r="AN608">
        <v>91.281312799999995</v>
      </c>
      <c r="AO608">
        <v>145.9166448</v>
      </c>
      <c r="AP608">
        <v>311.34546360000002</v>
      </c>
      <c r="AQ608">
        <v>180.3977878</v>
      </c>
      <c r="AR608">
        <v>217.33175800000001</v>
      </c>
      <c r="AT608" s="1"/>
      <c r="AU608" s="1">
        <v>44706</v>
      </c>
      <c r="AV608" s="2">
        <v>140.520004</v>
      </c>
      <c r="AW608" s="2">
        <v>262.51998900000001</v>
      </c>
      <c r="AX608" s="2">
        <v>106.775002</v>
      </c>
      <c r="AY608" s="2">
        <v>105.80500000000001</v>
      </c>
      <c r="AZ608" s="2">
        <v>308.64001500000001</v>
      </c>
      <c r="BA608" s="2">
        <v>219.60000600000001</v>
      </c>
      <c r="BB608" s="2">
        <v>169.75</v>
      </c>
      <c r="BC608" s="2">
        <v>105.8395</v>
      </c>
      <c r="BD608" s="2">
        <v>498.08999599999999</v>
      </c>
      <c r="BE608" s="2">
        <v>127.239998</v>
      </c>
      <c r="BF608" s="2">
        <v>531.63000499999998</v>
      </c>
      <c r="BG608" s="2">
        <v>203.83999600000001</v>
      </c>
      <c r="BH608" s="2">
        <v>35.840000000000003</v>
      </c>
      <c r="BI608" s="2">
        <v>293.57000699999998</v>
      </c>
      <c r="BJ608" s="2">
        <v>344.76001000000002</v>
      </c>
      <c r="BK608" s="2">
        <v>93.75</v>
      </c>
      <c r="BL608" s="2">
        <v>151.96000699999999</v>
      </c>
      <c r="BM608" s="2">
        <v>307.01001000000002</v>
      </c>
      <c r="BN608" s="2">
        <v>173.86000100000001</v>
      </c>
      <c r="BO608" s="2">
        <v>209.30999800000001</v>
      </c>
    </row>
    <row r="609" spans="1:67" x14ac:dyDescent="0.35">
      <c r="A609" s="1">
        <v>44714</v>
      </c>
      <c r="B609" s="2">
        <v>145.90252674659899</v>
      </c>
      <c r="C609" s="2">
        <v>271.90871375664102</v>
      </c>
      <c r="D609" s="2">
        <v>122.565384248526</v>
      </c>
      <c r="E609" s="2">
        <v>114.962141624217</v>
      </c>
      <c r="F609" s="2">
        <v>311.52761761027301</v>
      </c>
      <c r="G609" s="2">
        <v>234.569752722386</v>
      </c>
      <c r="H609" s="2">
        <v>187.80361291270401</v>
      </c>
      <c r="I609" s="2">
        <v>115.131104363221</v>
      </c>
      <c r="J609" s="2">
        <v>486.47265726432403</v>
      </c>
      <c r="K609" s="2">
        <v>130.537092923687</v>
      </c>
      <c r="L609" s="2">
        <v>564.27043320412099</v>
      </c>
      <c r="M609" s="2">
        <v>213.35278173496999</v>
      </c>
      <c r="N609" s="2">
        <v>36.322714532997303</v>
      </c>
      <c r="O609" s="2">
        <v>306.49893120942301</v>
      </c>
      <c r="P609" s="2">
        <v>358.53623180621298</v>
      </c>
      <c r="Q609" s="2">
        <v>90.031616106164407</v>
      </c>
      <c r="R609" s="2">
        <v>147.42080795660499</v>
      </c>
      <c r="S609" s="2">
        <v>302.086135230222</v>
      </c>
      <c r="T609" s="2">
        <v>185.81389990405401</v>
      </c>
      <c r="U609" s="2">
        <v>222.988927737463</v>
      </c>
      <c r="X609" s="3">
        <v>44714</v>
      </c>
      <c r="Y609">
        <v>150.88974909999999</v>
      </c>
      <c r="Z609">
        <v>274.39570070000002</v>
      </c>
      <c r="AA609">
        <v>124.8729292</v>
      </c>
      <c r="AB609">
        <v>117.0743203</v>
      </c>
      <c r="AC609">
        <v>314.53266930000001</v>
      </c>
      <c r="AD609">
        <v>250.5384578</v>
      </c>
      <c r="AE609">
        <v>190.4581685</v>
      </c>
      <c r="AF609">
        <v>117.56613520000001</v>
      </c>
      <c r="AG609">
        <v>492.31471160000001</v>
      </c>
      <c r="AH609">
        <v>131.89540120000001</v>
      </c>
      <c r="AI609">
        <v>576.64216260000001</v>
      </c>
      <c r="AJ609">
        <v>213.71577930000001</v>
      </c>
      <c r="AK609">
        <v>36.704695890000004</v>
      </c>
      <c r="AL609">
        <v>304.64376629999998</v>
      </c>
      <c r="AM609">
        <v>361.89967030000003</v>
      </c>
      <c r="AN609">
        <v>90.201290720000003</v>
      </c>
      <c r="AO609">
        <v>146.69940819999999</v>
      </c>
      <c r="AP609">
        <v>304.69712140000001</v>
      </c>
      <c r="AQ609">
        <v>183.6154319</v>
      </c>
      <c r="AR609">
        <v>219.5850026</v>
      </c>
      <c r="AT609" s="1"/>
      <c r="AU609" s="1">
        <v>44707</v>
      </c>
      <c r="AV609" s="2">
        <v>143.779999</v>
      </c>
      <c r="AW609" s="2">
        <v>265.89999399999999</v>
      </c>
      <c r="AX609" s="2">
        <v>111.077499</v>
      </c>
      <c r="AY609" s="2">
        <v>107.792503</v>
      </c>
      <c r="AZ609" s="2">
        <v>312.5</v>
      </c>
      <c r="BA609" s="2">
        <v>235.91000399999999</v>
      </c>
      <c r="BB609" s="2">
        <v>178.509995</v>
      </c>
      <c r="BC609" s="2">
        <v>108.295998</v>
      </c>
      <c r="BD609" s="2">
        <v>502.23001099999999</v>
      </c>
      <c r="BE609" s="2">
        <v>129.44000199999999</v>
      </c>
      <c r="BF609" s="2">
        <v>550.65997300000004</v>
      </c>
      <c r="BG609" s="2">
        <v>208.550003</v>
      </c>
      <c r="BH609" s="2">
        <v>36.669998</v>
      </c>
      <c r="BI609" s="2">
        <v>302.80999800000001</v>
      </c>
      <c r="BJ609" s="2">
        <v>349.89001500000001</v>
      </c>
      <c r="BK609" s="2">
        <v>92.309997999999993</v>
      </c>
      <c r="BL609" s="2">
        <v>150.570007</v>
      </c>
      <c r="BM609" s="2">
        <v>313.459991</v>
      </c>
      <c r="BN609" s="2">
        <v>178.38000500000001</v>
      </c>
      <c r="BO609" s="2">
        <v>212.990005</v>
      </c>
    </row>
    <row r="610" spans="1:67" x14ac:dyDescent="0.35">
      <c r="A610" s="1">
        <v>44715</v>
      </c>
      <c r="B610" s="2">
        <v>146.64296146653399</v>
      </c>
      <c r="C610" s="2">
        <v>268.65534243940999</v>
      </c>
      <c r="D610" s="2">
        <v>124.86155963842999</v>
      </c>
      <c r="E610" s="2">
        <v>116.625604022904</v>
      </c>
      <c r="F610" s="2">
        <v>312.77782640922902</v>
      </c>
      <c r="G610" s="2">
        <v>237.830424625067</v>
      </c>
      <c r="H610" s="2">
        <v>189.36245349924499</v>
      </c>
      <c r="I610" s="2">
        <v>117.245228737175</v>
      </c>
      <c r="J610" s="2">
        <v>491.131153165017</v>
      </c>
      <c r="K610" s="2">
        <v>129.91518193288599</v>
      </c>
      <c r="L610" s="2">
        <v>562.12182570941695</v>
      </c>
      <c r="M610" s="2">
        <v>213.13176398060901</v>
      </c>
      <c r="N610" s="2">
        <v>36.283950065185202</v>
      </c>
      <c r="O610" s="2">
        <v>304.98555097396701</v>
      </c>
      <c r="P610" s="2">
        <v>360.22815809898401</v>
      </c>
      <c r="Q610" s="2">
        <v>89.844739491492007</v>
      </c>
      <c r="R610" s="2">
        <v>146.63632404837301</v>
      </c>
      <c r="S610" s="2">
        <v>303.67238040948098</v>
      </c>
      <c r="T610" s="2">
        <v>188.11050869892799</v>
      </c>
      <c r="U610" s="2">
        <v>224.38518883319699</v>
      </c>
      <c r="X610" s="3">
        <v>44715</v>
      </c>
      <c r="Y610">
        <v>147.75335860000001</v>
      </c>
      <c r="Z610">
        <v>270.64797390000001</v>
      </c>
      <c r="AA610">
        <v>123.0002793</v>
      </c>
      <c r="AB610">
        <v>115.0971074</v>
      </c>
      <c r="AC610">
        <v>311.33273029999998</v>
      </c>
      <c r="AD610">
        <v>255.84582280000001</v>
      </c>
      <c r="AE610">
        <v>189.790143</v>
      </c>
      <c r="AF610">
        <v>115.1196042</v>
      </c>
      <c r="AG610">
        <v>486.06356890000001</v>
      </c>
      <c r="AH610">
        <v>130.383613</v>
      </c>
      <c r="AI610">
        <v>566.09865160000004</v>
      </c>
      <c r="AJ610">
        <v>212.70460439999999</v>
      </c>
      <c r="AK610">
        <v>36.245361320000001</v>
      </c>
      <c r="AL610">
        <v>305.25241729999999</v>
      </c>
      <c r="AM610">
        <v>358.81375580000002</v>
      </c>
      <c r="AN610">
        <v>89.840071760000001</v>
      </c>
      <c r="AO610">
        <v>147.18828980000001</v>
      </c>
      <c r="AP610">
        <v>301.65045720000001</v>
      </c>
      <c r="AQ610">
        <v>185.31200609999999</v>
      </c>
      <c r="AR610">
        <v>222.37405889999999</v>
      </c>
      <c r="AT610" s="1"/>
      <c r="AU610" s="1">
        <v>44708</v>
      </c>
      <c r="AV610" s="2">
        <v>149.63999899999999</v>
      </c>
      <c r="AW610" s="2">
        <v>273.23998999999998</v>
      </c>
      <c r="AX610" s="2">
        <v>115.1465</v>
      </c>
      <c r="AY610" s="2">
        <v>112.316498</v>
      </c>
      <c r="AZ610" s="2">
        <v>319.10998499999999</v>
      </c>
      <c r="BA610" s="2">
        <v>253.21000699999999</v>
      </c>
      <c r="BB610" s="2">
        <v>188.11000100000001</v>
      </c>
      <c r="BC610" s="2">
        <v>112.799004</v>
      </c>
      <c r="BD610" s="2">
        <v>507.10998499999999</v>
      </c>
      <c r="BE610" s="2">
        <v>131.270004</v>
      </c>
      <c r="BF610" s="2">
        <v>583.28002900000001</v>
      </c>
      <c r="BG610" s="2">
        <v>212.88000500000001</v>
      </c>
      <c r="BH610" s="2">
        <v>37.020000000000003</v>
      </c>
      <c r="BI610" s="2">
        <v>308.459991</v>
      </c>
      <c r="BJ610" s="2">
        <v>357.77999899999998</v>
      </c>
      <c r="BK610" s="2">
        <v>93.080001999999993</v>
      </c>
      <c r="BL610" s="2">
        <v>150</v>
      </c>
      <c r="BM610" s="2">
        <v>323.48001099999999</v>
      </c>
      <c r="BN610" s="2">
        <v>182.529999</v>
      </c>
      <c r="BO610" s="2">
        <v>217.13999899999999</v>
      </c>
    </row>
    <row r="611" spans="1:67" x14ac:dyDescent="0.35">
      <c r="A611" s="1">
        <v>44718</v>
      </c>
      <c r="B611" s="2">
        <v>148.796554882913</v>
      </c>
      <c r="C611" s="2">
        <v>272.86488350798697</v>
      </c>
      <c r="D611" s="2">
        <v>123.32985824133701</v>
      </c>
      <c r="E611" s="2">
        <v>117.09689810171901</v>
      </c>
      <c r="F611" s="2">
        <v>314.51646352564001</v>
      </c>
      <c r="G611" s="2">
        <v>238.80621629049199</v>
      </c>
      <c r="H611" s="2">
        <v>188.30439633123601</v>
      </c>
      <c r="I611" s="2">
        <v>117.310418240133</v>
      </c>
      <c r="J611" s="2">
        <v>498.21815997404502</v>
      </c>
      <c r="K611" s="2">
        <v>129.95144465141999</v>
      </c>
      <c r="L611" s="2">
        <v>573.45136616074103</v>
      </c>
      <c r="M611" s="2">
        <v>214.583446492929</v>
      </c>
      <c r="N611" s="2">
        <v>36.418183700007802</v>
      </c>
      <c r="O611" s="2">
        <v>302.13695966824002</v>
      </c>
      <c r="P611" s="2">
        <v>363.95190721486398</v>
      </c>
      <c r="Q611" s="2">
        <v>90.633380081636403</v>
      </c>
      <c r="R611" s="2">
        <v>149.18142429873299</v>
      </c>
      <c r="S611" s="2">
        <v>312.97406025949101</v>
      </c>
      <c r="T611" s="2">
        <v>185.675788759906</v>
      </c>
      <c r="U611" s="2">
        <v>227.364699400136</v>
      </c>
      <c r="X611" s="3">
        <v>44718</v>
      </c>
      <c r="Y611">
        <v>146.0518783</v>
      </c>
      <c r="Z611">
        <v>268.80229689999999</v>
      </c>
      <c r="AA611">
        <v>124.4222601</v>
      </c>
      <c r="AB611">
        <v>116.6027012</v>
      </c>
      <c r="AC611">
        <v>312.13402739999998</v>
      </c>
      <c r="AD611">
        <v>237.34922610000001</v>
      </c>
      <c r="AE611">
        <v>187.93597690000001</v>
      </c>
      <c r="AF611">
        <v>116.99207730000001</v>
      </c>
      <c r="AG611">
        <v>489.16536989999997</v>
      </c>
      <c r="AH611">
        <v>129.71244540000001</v>
      </c>
      <c r="AI611">
        <v>561.56698389999997</v>
      </c>
      <c r="AJ611">
        <v>213.00369710000001</v>
      </c>
      <c r="AK611">
        <v>36.126021270000003</v>
      </c>
      <c r="AL611">
        <v>304.1073513</v>
      </c>
      <c r="AM611">
        <v>359.71216920000001</v>
      </c>
      <c r="AN611">
        <v>89.775514599999994</v>
      </c>
      <c r="AO611">
        <v>146.43870150000001</v>
      </c>
      <c r="AP611">
        <v>303.28594329999999</v>
      </c>
      <c r="AQ611">
        <v>186.89348039999999</v>
      </c>
      <c r="AR611">
        <v>223.64878189999999</v>
      </c>
      <c r="AT611" s="1"/>
      <c r="AU611" s="1">
        <v>44712</v>
      </c>
      <c r="AV611" s="2">
        <v>148.83999600000001</v>
      </c>
      <c r="AW611" s="2">
        <v>271.86999500000002</v>
      </c>
      <c r="AX611" s="2">
        <v>120.209503</v>
      </c>
      <c r="AY611" s="2">
        <v>113.762001</v>
      </c>
      <c r="AZ611" s="2">
        <v>315.98001099999999</v>
      </c>
      <c r="BA611" s="2">
        <v>252.75332599999999</v>
      </c>
      <c r="BB611" s="2">
        <v>186.720001</v>
      </c>
      <c r="BC611" s="2">
        <v>114.039001</v>
      </c>
      <c r="BD611" s="2">
        <v>496.77999899999998</v>
      </c>
      <c r="BE611" s="2">
        <v>132.229996</v>
      </c>
      <c r="BF611" s="2">
        <v>580.13000499999998</v>
      </c>
      <c r="BG611" s="2">
        <v>212.16999799999999</v>
      </c>
      <c r="BH611" s="2">
        <v>37.200001</v>
      </c>
      <c r="BI611" s="2">
        <v>302.75</v>
      </c>
      <c r="BJ611" s="2">
        <v>357.86999500000002</v>
      </c>
      <c r="BK611" s="2">
        <v>92.029999000000004</v>
      </c>
      <c r="BL611" s="2">
        <v>147.36999499999999</v>
      </c>
      <c r="BM611" s="2">
        <v>313.44000199999999</v>
      </c>
      <c r="BN611" s="2">
        <v>182.25</v>
      </c>
      <c r="BO611" s="2">
        <v>215.85000600000001</v>
      </c>
    </row>
    <row r="612" spans="1:67" x14ac:dyDescent="0.35">
      <c r="A612" s="1">
        <v>44719</v>
      </c>
      <c r="B612" s="2">
        <v>147.75143977194799</v>
      </c>
      <c r="C612" s="2">
        <v>271.681071776301</v>
      </c>
      <c r="D612" s="2">
        <v>121.279190838906</v>
      </c>
      <c r="E612" s="2">
        <v>117.24076878477899</v>
      </c>
      <c r="F612" s="2">
        <v>309.66934893393397</v>
      </c>
      <c r="G612" s="2">
        <v>241.86912436221701</v>
      </c>
      <c r="H612" s="2">
        <v>188.00787150355899</v>
      </c>
      <c r="I612" s="2">
        <v>117.477020116506</v>
      </c>
      <c r="J612" s="2">
        <v>495.60282330409001</v>
      </c>
      <c r="K612" s="2">
        <v>128.47509410477599</v>
      </c>
      <c r="L612" s="2">
        <v>567.13349656068795</v>
      </c>
      <c r="M612" s="2">
        <v>213.93117914556001</v>
      </c>
      <c r="N612" s="2">
        <v>35.985245964491803</v>
      </c>
      <c r="O612" s="2">
        <v>299.42495539866599</v>
      </c>
      <c r="P612" s="2">
        <v>362.74839366047598</v>
      </c>
      <c r="Q612" s="2">
        <v>89.488416298380201</v>
      </c>
      <c r="R612" s="2">
        <v>149.168149774238</v>
      </c>
      <c r="S612" s="2">
        <v>313.13039007237802</v>
      </c>
      <c r="T612" s="2">
        <v>179.883560754039</v>
      </c>
      <c r="U612" s="2">
        <v>229.79402282936601</v>
      </c>
      <c r="X612" s="3">
        <v>44719</v>
      </c>
      <c r="Y612">
        <v>148.3781166</v>
      </c>
      <c r="Z612">
        <v>272.25986690000002</v>
      </c>
      <c r="AA612">
        <v>123.3384717</v>
      </c>
      <c r="AB612">
        <v>117.1973126</v>
      </c>
      <c r="AC612">
        <v>313.53445240000002</v>
      </c>
      <c r="AD612">
        <v>238.79441750000001</v>
      </c>
      <c r="AE612">
        <v>189.1793764</v>
      </c>
      <c r="AF612">
        <v>117.31645949999999</v>
      </c>
      <c r="AG612">
        <v>495.60717959999999</v>
      </c>
      <c r="AH612">
        <v>130.10691990000001</v>
      </c>
      <c r="AI612">
        <v>571.22928899999999</v>
      </c>
      <c r="AJ612">
        <v>214.1232693</v>
      </c>
      <c r="AK612">
        <v>36.327934210000002</v>
      </c>
      <c r="AL612">
        <v>302.22357419999997</v>
      </c>
      <c r="AM612">
        <v>363.45235359999998</v>
      </c>
      <c r="AN612">
        <v>90.375330300000002</v>
      </c>
      <c r="AO612">
        <v>148.69850790000001</v>
      </c>
      <c r="AP612">
        <v>308.51335139999998</v>
      </c>
      <c r="AQ612">
        <v>185.62910550000001</v>
      </c>
      <c r="AR612">
        <v>226.4569487</v>
      </c>
      <c r="AT612" s="1"/>
      <c r="AU612" s="1">
        <v>44713</v>
      </c>
      <c r="AV612" s="2">
        <v>148.71000699999999</v>
      </c>
      <c r="AW612" s="2">
        <v>272.42001299999998</v>
      </c>
      <c r="AX612" s="2">
        <v>121.683998</v>
      </c>
      <c r="AY612" s="2">
        <v>113.891998</v>
      </c>
      <c r="AZ612" s="2">
        <v>312.209991</v>
      </c>
      <c r="BA612" s="2">
        <v>246.78999300000001</v>
      </c>
      <c r="BB612" s="2">
        <v>183.199997</v>
      </c>
      <c r="BC612" s="2">
        <v>114.137001</v>
      </c>
      <c r="BD612" s="2">
        <v>492.54998799999998</v>
      </c>
      <c r="BE612" s="2">
        <v>129.91000399999999</v>
      </c>
      <c r="BF612" s="2">
        <v>573.61999500000002</v>
      </c>
      <c r="BG612" s="2">
        <v>209.929993</v>
      </c>
      <c r="BH612" s="2">
        <v>36.669998</v>
      </c>
      <c r="BI612" s="2">
        <v>297.19000199999999</v>
      </c>
      <c r="BJ612" s="2">
        <v>357.05999800000001</v>
      </c>
      <c r="BK612" s="2">
        <v>91.139999000000003</v>
      </c>
      <c r="BL612" s="2">
        <v>146.020004</v>
      </c>
      <c r="BM612" s="2">
        <v>311.07998700000002</v>
      </c>
      <c r="BN612" s="2">
        <v>180.229996</v>
      </c>
      <c r="BO612" s="2">
        <v>217.570007</v>
      </c>
    </row>
    <row r="613" spans="1:67" x14ac:dyDescent="0.35">
      <c r="A613" s="1">
        <v>44720</v>
      </c>
      <c r="B613" s="2">
        <v>142.710067500376</v>
      </c>
      <c r="C613" s="2">
        <v>265.75752695692898</v>
      </c>
      <c r="D613" s="2">
        <v>116.42923757588601</v>
      </c>
      <c r="E613" s="2">
        <v>114.73676256822399</v>
      </c>
      <c r="F613" s="2">
        <v>301.44981432921003</v>
      </c>
      <c r="G613" s="2">
        <v>239.75315242450301</v>
      </c>
      <c r="H613" s="2">
        <v>180.14448545775599</v>
      </c>
      <c r="I613" s="2">
        <v>115.148077635319</v>
      </c>
      <c r="J613" s="2">
        <v>489.84941874102702</v>
      </c>
      <c r="K613" s="2">
        <v>125.55409323116</v>
      </c>
      <c r="L613" s="2">
        <v>558.453907700581</v>
      </c>
      <c r="M613" s="2">
        <v>207.36136026429301</v>
      </c>
      <c r="N613" s="2">
        <v>34.5872265108992</v>
      </c>
      <c r="O613" s="2">
        <v>299.55465161939901</v>
      </c>
      <c r="P613" s="2">
        <v>350.43637702918198</v>
      </c>
      <c r="Q613" s="2">
        <v>88.240801136931296</v>
      </c>
      <c r="R613" s="2">
        <v>145.63683936108399</v>
      </c>
      <c r="S613" s="2">
        <v>305.02039148215999</v>
      </c>
      <c r="T613" s="2">
        <v>176.17753105753999</v>
      </c>
      <c r="U613" s="2">
        <v>223.630447198692</v>
      </c>
      <c r="X613" s="3">
        <v>44720</v>
      </c>
      <c r="Y613">
        <v>148.1833522</v>
      </c>
      <c r="Z613">
        <v>270.38060819999998</v>
      </c>
      <c r="AA613">
        <v>121.5230519</v>
      </c>
      <c r="AB613">
        <v>117.1443268</v>
      </c>
      <c r="AC613">
        <v>309.15554109999999</v>
      </c>
      <c r="AD613">
        <v>241.24158729999999</v>
      </c>
      <c r="AE613">
        <v>186.60517400000001</v>
      </c>
      <c r="AF613">
        <v>117.2361001</v>
      </c>
      <c r="AG613">
        <v>494.26284759999999</v>
      </c>
      <c r="AH613">
        <v>128.23347580000001</v>
      </c>
      <c r="AI613">
        <v>567.4804001</v>
      </c>
      <c r="AJ613">
        <v>213.50268639999999</v>
      </c>
      <c r="AK613">
        <v>35.940448459999999</v>
      </c>
      <c r="AL613">
        <v>298.55369530000002</v>
      </c>
      <c r="AM613">
        <v>362.66134390000002</v>
      </c>
      <c r="AN613">
        <v>89.652681729999998</v>
      </c>
      <c r="AO613">
        <v>149.26138169999999</v>
      </c>
      <c r="AP613">
        <v>313.4114012</v>
      </c>
      <c r="AQ613">
        <v>180.06821009999999</v>
      </c>
      <c r="AR613">
        <v>229.3198726</v>
      </c>
      <c r="AT613" s="1"/>
      <c r="AU613" s="1">
        <v>44714</v>
      </c>
      <c r="AV613" s="2">
        <v>151.21000699999999</v>
      </c>
      <c r="AW613" s="2">
        <v>274.57998700000002</v>
      </c>
      <c r="AX613" s="2">
        <v>125.511002</v>
      </c>
      <c r="AY613" s="2">
        <v>117.62249799999999</v>
      </c>
      <c r="AZ613" s="2">
        <v>314.95001200000002</v>
      </c>
      <c r="BA613" s="2">
        <v>258.33334400000001</v>
      </c>
      <c r="BB613" s="2">
        <v>195.91999799999999</v>
      </c>
      <c r="BC613" s="2">
        <v>117.746002</v>
      </c>
      <c r="BD613" s="2">
        <v>492.26001000000002</v>
      </c>
      <c r="BE613" s="2">
        <v>132</v>
      </c>
      <c r="BF613" s="2">
        <v>576.73999000000003</v>
      </c>
      <c r="BG613" s="2">
        <v>215.050003</v>
      </c>
      <c r="BH613" s="2">
        <v>36.700001</v>
      </c>
      <c r="BI613" s="2">
        <v>305.86999500000002</v>
      </c>
      <c r="BJ613" s="2">
        <v>363.07998700000002</v>
      </c>
      <c r="BK613" s="2">
        <v>90</v>
      </c>
      <c r="BL613" s="2">
        <v>146.75</v>
      </c>
      <c r="BM613" s="2">
        <v>302.42999300000002</v>
      </c>
      <c r="BN613" s="2">
        <v>184.070007</v>
      </c>
      <c r="BO613" s="2">
        <v>220</v>
      </c>
    </row>
    <row r="614" spans="1:67" x14ac:dyDescent="0.35">
      <c r="A614" s="1">
        <v>44721</v>
      </c>
      <c r="B614" s="2">
        <v>137.827087976896</v>
      </c>
      <c r="C614" s="2">
        <v>256.07058677118903</v>
      </c>
      <c r="D614" s="2">
        <v>109.954514080545</v>
      </c>
      <c r="E614" s="2">
        <v>111.888729134291</v>
      </c>
      <c r="F614" s="2">
        <v>293.59646019317802</v>
      </c>
      <c r="G614" s="2">
        <v>232.136399441241</v>
      </c>
      <c r="H614" s="2">
        <v>172.21366111940799</v>
      </c>
      <c r="I614" s="2">
        <v>112.284636774872</v>
      </c>
      <c r="J614" s="2">
        <v>486.31071618364399</v>
      </c>
      <c r="K614" s="2">
        <v>120.056506721028</v>
      </c>
      <c r="L614" s="2">
        <v>543.27123724999603</v>
      </c>
      <c r="M614" s="2">
        <v>200.64565602234299</v>
      </c>
      <c r="N614" s="2">
        <v>33.214828312513099</v>
      </c>
      <c r="O614" s="2">
        <v>291.83951679794399</v>
      </c>
      <c r="P614" s="2">
        <v>336.24830396890502</v>
      </c>
      <c r="Q614" s="2">
        <v>87.1353605952783</v>
      </c>
      <c r="R614" s="2">
        <v>143.21173269563801</v>
      </c>
      <c r="S614" s="2">
        <v>296.54186891219098</v>
      </c>
      <c r="T614" s="2">
        <v>172.86897603280099</v>
      </c>
      <c r="U614" s="2">
        <v>214.71697613763899</v>
      </c>
      <c r="X614" s="3">
        <v>44721</v>
      </c>
      <c r="Y614">
        <v>144.68009609999999</v>
      </c>
      <c r="Z614">
        <v>266.15783529999999</v>
      </c>
      <c r="AA614">
        <v>117.4632701</v>
      </c>
      <c r="AB614">
        <v>115.0634822</v>
      </c>
      <c r="AC614">
        <v>301.19322160000002</v>
      </c>
      <c r="AD614">
        <v>240.19324</v>
      </c>
      <c r="AE614">
        <v>181.49512820000001</v>
      </c>
      <c r="AF614">
        <v>115.0877203</v>
      </c>
      <c r="AG614">
        <v>490.16437819999999</v>
      </c>
      <c r="AH614">
        <v>125.5802365</v>
      </c>
      <c r="AI614">
        <v>558.64322219999997</v>
      </c>
      <c r="AJ614">
        <v>207.23757660000001</v>
      </c>
      <c r="AK614">
        <v>34.635418190000003</v>
      </c>
      <c r="AL614">
        <v>299.54258750000002</v>
      </c>
      <c r="AM614">
        <v>354.1136568</v>
      </c>
      <c r="AN614">
        <v>88.269765230000004</v>
      </c>
      <c r="AO614">
        <v>145.56975399999999</v>
      </c>
      <c r="AP614">
        <v>306.64264969999999</v>
      </c>
      <c r="AQ614">
        <v>176.79176419999999</v>
      </c>
      <c r="AR614">
        <v>224.8502924</v>
      </c>
      <c r="AT614" s="1"/>
      <c r="AU614" s="1">
        <v>44715</v>
      </c>
      <c r="AV614" s="2">
        <v>145.38000500000001</v>
      </c>
      <c r="AW614" s="2">
        <v>270.01998900000001</v>
      </c>
      <c r="AX614" s="2">
        <v>122.349998</v>
      </c>
      <c r="AY614" s="2">
        <v>114.541</v>
      </c>
      <c r="AZ614" s="2">
        <v>310.94000199999999</v>
      </c>
      <c r="BA614" s="2">
        <v>234.51666299999999</v>
      </c>
      <c r="BB614" s="2">
        <v>187.199997</v>
      </c>
      <c r="BC614" s="2">
        <v>114.564003</v>
      </c>
      <c r="BD614" s="2">
        <v>485.60998499999999</v>
      </c>
      <c r="BE614" s="2">
        <v>130.16000399999999</v>
      </c>
      <c r="BF614" s="2">
        <v>563.32000700000003</v>
      </c>
      <c r="BG614" s="2">
        <v>212.64999399999999</v>
      </c>
      <c r="BH614" s="2">
        <v>36.189999</v>
      </c>
      <c r="BI614" s="2">
        <v>305.07998700000002</v>
      </c>
      <c r="BJ614" s="2">
        <v>357.82000699999998</v>
      </c>
      <c r="BK614" s="2">
        <v>89.910004000000001</v>
      </c>
      <c r="BL614" s="2">
        <v>147.16999799999999</v>
      </c>
      <c r="BM614" s="2">
        <v>301.64999399999999</v>
      </c>
      <c r="BN614" s="2">
        <v>185.490005</v>
      </c>
      <c r="BO614" s="2">
        <v>222.89999399999999</v>
      </c>
    </row>
    <row r="615" spans="1:67" x14ac:dyDescent="0.35">
      <c r="A615" s="1">
        <v>44722</v>
      </c>
      <c r="B615" s="2">
        <v>131.79583610210599</v>
      </c>
      <c r="C615" s="2">
        <v>244.267194983818</v>
      </c>
      <c r="D615" s="2">
        <v>103.80197937056801</v>
      </c>
      <c r="E615" s="2">
        <v>105.991380782101</v>
      </c>
      <c r="F615" s="2">
        <v>282.79063896073399</v>
      </c>
      <c r="G615" s="2">
        <v>215.41247616888199</v>
      </c>
      <c r="H615" s="2">
        <v>156.01547495959699</v>
      </c>
      <c r="I615" s="2">
        <v>106.588751738488</v>
      </c>
      <c r="J615" s="2">
        <v>471.26035183460698</v>
      </c>
      <c r="K615" s="2">
        <v>116.305246909502</v>
      </c>
      <c r="L615" s="2">
        <v>520.60741596206196</v>
      </c>
      <c r="M615" s="2">
        <v>193.60388969064499</v>
      </c>
      <c r="N615" s="2">
        <v>32.039357914661899</v>
      </c>
      <c r="O615" s="2">
        <v>283.165367058448</v>
      </c>
      <c r="P615" s="2">
        <v>321.159241720225</v>
      </c>
      <c r="Q615" s="2">
        <v>85.246533281761401</v>
      </c>
      <c r="R615" s="2">
        <v>139.371213463694</v>
      </c>
      <c r="S615" s="2">
        <v>292.94250951366899</v>
      </c>
      <c r="T615" s="2">
        <v>172.53531201096601</v>
      </c>
      <c r="U615" s="2">
        <v>206.418261391735</v>
      </c>
      <c r="X615" s="3">
        <v>44722</v>
      </c>
      <c r="Y615">
        <v>139.2913964</v>
      </c>
      <c r="Z615">
        <v>260.0562238</v>
      </c>
      <c r="AA615">
        <v>111.6891067</v>
      </c>
      <c r="AB615">
        <v>112.0765</v>
      </c>
      <c r="AC615">
        <v>292.19584739999999</v>
      </c>
      <c r="AD615">
        <v>237.27425840000001</v>
      </c>
      <c r="AE615">
        <v>173.81988029999999</v>
      </c>
      <c r="AF615">
        <v>112.164182</v>
      </c>
      <c r="AG615">
        <v>485.28070350000002</v>
      </c>
      <c r="AH615">
        <v>120.9982639</v>
      </c>
      <c r="AI615">
        <v>544.06874570000002</v>
      </c>
      <c r="AJ615">
        <v>200.36175040000001</v>
      </c>
      <c r="AK615">
        <v>33.282904209999998</v>
      </c>
      <c r="AL615">
        <v>290.89546419999999</v>
      </c>
      <c r="AM615">
        <v>340.53716830000002</v>
      </c>
      <c r="AN615">
        <v>87.296035180000004</v>
      </c>
      <c r="AO615">
        <v>143.1426726</v>
      </c>
      <c r="AP615">
        <v>297.97104109999998</v>
      </c>
      <c r="AQ615">
        <v>173.34049920000001</v>
      </c>
      <c r="AR615">
        <v>216.7790794</v>
      </c>
      <c r="AT615" s="1"/>
      <c r="AU615" s="1">
        <v>44718</v>
      </c>
      <c r="AV615" s="2">
        <v>146.13999899999999</v>
      </c>
      <c r="AW615" s="2">
        <v>268.75</v>
      </c>
      <c r="AX615" s="2">
        <v>124.790001</v>
      </c>
      <c r="AY615" s="2">
        <v>116.820503</v>
      </c>
      <c r="AZ615" s="2">
        <v>312.14999399999999</v>
      </c>
      <c r="BA615" s="2">
        <v>238.279999</v>
      </c>
      <c r="BB615" s="2">
        <v>187.86000100000001</v>
      </c>
      <c r="BC615" s="2">
        <v>117.010498</v>
      </c>
      <c r="BD615" s="2">
        <v>490.17999300000002</v>
      </c>
      <c r="BE615" s="2">
        <v>129.729996</v>
      </c>
      <c r="BF615" s="2">
        <v>561.22997999999995</v>
      </c>
      <c r="BG615" s="2">
        <v>212.94000199999999</v>
      </c>
      <c r="BH615" s="2">
        <v>36.150002000000001</v>
      </c>
      <c r="BI615" s="2">
        <v>303.89001500000001</v>
      </c>
      <c r="BJ615" s="2">
        <v>360.14001500000001</v>
      </c>
      <c r="BK615" s="2">
        <v>89.839995999999999</v>
      </c>
      <c r="BL615" s="2">
        <v>146.529999</v>
      </c>
      <c r="BM615" s="2">
        <v>303.35998499999999</v>
      </c>
      <c r="BN615" s="2">
        <v>187.11000100000001</v>
      </c>
      <c r="BO615" s="2">
        <v>223.63000500000001</v>
      </c>
    </row>
    <row r="616" spans="1:67" x14ac:dyDescent="0.35">
      <c r="A616" s="1">
        <v>44725</v>
      </c>
      <c r="B616" s="2">
        <v>133.55700252513699</v>
      </c>
      <c r="C616" s="2">
        <v>245.83225498513599</v>
      </c>
      <c r="D616" s="2">
        <v>102.267914261508</v>
      </c>
      <c r="E616" s="2">
        <v>107.483813827609</v>
      </c>
      <c r="F616" s="2">
        <v>278.91644361986801</v>
      </c>
      <c r="G616" s="2">
        <v>220.45453686588601</v>
      </c>
      <c r="H616" s="2">
        <v>158.19068587437201</v>
      </c>
      <c r="I616" s="2">
        <v>108.12930118619499</v>
      </c>
      <c r="J616" s="2">
        <v>462.55498772940098</v>
      </c>
      <c r="K616" s="2">
        <v>114.353431646735</v>
      </c>
      <c r="L616" s="2">
        <v>520.05057065295</v>
      </c>
      <c r="M616" s="2">
        <v>193.91532306298501</v>
      </c>
      <c r="N616" s="2">
        <v>31.512797769763399</v>
      </c>
      <c r="O616" s="2">
        <v>279.92520899386102</v>
      </c>
      <c r="P616" s="2">
        <v>322.19284391525798</v>
      </c>
      <c r="Q616" s="2">
        <v>84.462455174703706</v>
      </c>
      <c r="R616" s="2">
        <v>137.56609797578099</v>
      </c>
      <c r="S616" s="2">
        <v>290.93557454730097</v>
      </c>
      <c r="T616" s="2">
        <v>174.154573719339</v>
      </c>
      <c r="U616" s="2">
        <v>206.47507001526299</v>
      </c>
      <c r="X616" s="3">
        <v>44725</v>
      </c>
      <c r="Y616">
        <v>133.87629960000001</v>
      </c>
      <c r="Z616">
        <v>248.2827533</v>
      </c>
      <c r="AA616">
        <v>105.4300045</v>
      </c>
      <c r="AB616">
        <v>108.10997829999999</v>
      </c>
      <c r="AC616">
        <v>282.24449679999998</v>
      </c>
      <c r="AD616">
        <v>229.74952010000001</v>
      </c>
      <c r="AE616">
        <v>162.6460357</v>
      </c>
      <c r="AF616">
        <v>108.34863110000001</v>
      </c>
      <c r="AG616">
        <v>472.54544870000001</v>
      </c>
      <c r="AH616">
        <v>116.4108895</v>
      </c>
      <c r="AI616">
        <v>520.20598870000003</v>
      </c>
      <c r="AJ616">
        <v>193.33588839999999</v>
      </c>
      <c r="AK616">
        <v>32.087583309999999</v>
      </c>
      <c r="AL616">
        <v>284.51316709999998</v>
      </c>
      <c r="AM616">
        <v>326.10225389999999</v>
      </c>
      <c r="AN616">
        <v>85.405362249999996</v>
      </c>
      <c r="AO616">
        <v>139.5537846</v>
      </c>
      <c r="AP616">
        <v>292.04938279999999</v>
      </c>
      <c r="AQ616">
        <v>172.64235300000001</v>
      </c>
      <c r="AR616">
        <v>208.43987949999999</v>
      </c>
      <c r="AT616" s="1"/>
      <c r="AU616" s="1">
        <v>44719</v>
      </c>
      <c r="AV616" s="2">
        <v>148.71000699999999</v>
      </c>
      <c r="AW616" s="2">
        <v>272.5</v>
      </c>
      <c r="AX616" s="2">
        <v>123</v>
      </c>
      <c r="AY616" s="2">
        <v>117.14949799999999</v>
      </c>
      <c r="AZ616" s="2">
        <v>313.64999399999999</v>
      </c>
      <c r="BA616" s="2">
        <v>238.886673</v>
      </c>
      <c r="BB616" s="2">
        <v>189.259995</v>
      </c>
      <c r="BC616" s="2">
        <v>117.2295</v>
      </c>
      <c r="BD616" s="2">
        <v>497.10000600000001</v>
      </c>
      <c r="BE616" s="2">
        <v>130.070007</v>
      </c>
      <c r="BF616" s="2">
        <v>572.98999000000003</v>
      </c>
      <c r="BG616" s="2">
        <v>214.5</v>
      </c>
      <c r="BH616" s="2">
        <v>36.349997999999999</v>
      </c>
      <c r="BI616" s="2">
        <v>301.76998900000001</v>
      </c>
      <c r="BJ616" s="2">
        <v>364.01998900000001</v>
      </c>
      <c r="BK616" s="2">
        <v>90.480002999999996</v>
      </c>
      <c r="BL616" s="2">
        <v>149.13999899999999</v>
      </c>
      <c r="BM616" s="2">
        <v>312.10000600000001</v>
      </c>
      <c r="BN616" s="2">
        <v>185.509995</v>
      </c>
      <c r="BO616" s="2">
        <v>227.10000600000001</v>
      </c>
    </row>
    <row r="617" spans="1:67" x14ac:dyDescent="0.35">
      <c r="A617" s="1">
        <v>44726</v>
      </c>
      <c r="B617" s="2">
        <v>135.196090515561</v>
      </c>
      <c r="C617" s="2">
        <v>252.53052286380901</v>
      </c>
      <c r="D617" s="2">
        <v>107.678124713564</v>
      </c>
      <c r="E617" s="2">
        <v>109.52433175401799</v>
      </c>
      <c r="F617" s="2">
        <v>279.60426085687101</v>
      </c>
      <c r="G617" s="2">
        <v>233.07145217550701</v>
      </c>
      <c r="H617" s="2">
        <v>165.37960164468299</v>
      </c>
      <c r="I617" s="2">
        <v>110.208595281878</v>
      </c>
      <c r="J617" s="2">
        <v>466.00959366798003</v>
      </c>
      <c r="K617" s="2">
        <v>115.753231375684</v>
      </c>
      <c r="L617" s="2">
        <v>528.57310082528602</v>
      </c>
      <c r="M617" s="2">
        <v>196.594319815299</v>
      </c>
      <c r="N617" s="2">
        <v>32.082446403559203</v>
      </c>
      <c r="O617" s="2">
        <v>280.86786598660302</v>
      </c>
      <c r="P617" s="2">
        <v>325.37054812465698</v>
      </c>
      <c r="Q617" s="2">
        <v>84.781657986741095</v>
      </c>
      <c r="R617" s="2">
        <v>137.997451556225</v>
      </c>
      <c r="S617" s="2">
        <v>293.64902569265399</v>
      </c>
      <c r="T617" s="2">
        <v>175.80857531715799</v>
      </c>
      <c r="U617" s="2">
        <v>207.09735370467101</v>
      </c>
      <c r="X617" s="3">
        <v>44726</v>
      </c>
      <c r="Y617">
        <v>132.648899</v>
      </c>
      <c r="Z617">
        <v>244.2950275</v>
      </c>
      <c r="AA617">
        <v>102.5116261</v>
      </c>
      <c r="AB617">
        <v>106.762973</v>
      </c>
      <c r="AC617">
        <v>278.02568430000002</v>
      </c>
      <c r="AD617">
        <v>219.04979399999999</v>
      </c>
      <c r="AE617">
        <v>158.19687920000001</v>
      </c>
      <c r="AF617">
        <v>107.2711434</v>
      </c>
      <c r="AG617">
        <v>462.15270070000003</v>
      </c>
      <c r="AH617">
        <v>114.28750789999999</v>
      </c>
      <c r="AI617">
        <v>520.21895989999996</v>
      </c>
      <c r="AJ617">
        <v>193.25538689999999</v>
      </c>
      <c r="AK617">
        <v>31.516390609999998</v>
      </c>
      <c r="AL617">
        <v>279.75965239999999</v>
      </c>
      <c r="AM617">
        <v>321.6945609</v>
      </c>
      <c r="AN617">
        <v>84.550784649999997</v>
      </c>
      <c r="AO617">
        <v>137.51767179999999</v>
      </c>
      <c r="AP617">
        <v>290.71114740000002</v>
      </c>
      <c r="AQ617">
        <v>173.97787460000001</v>
      </c>
      <c r="AR617">
        <v>206.68062420000001</v>
      </c>
      <c r="AT617" s="1"/>
      <c r="AU617" s="1">
        <v>44720</v>
      </c>
      <c r="AV617" s="2">
        <v>147.96000699999999</v>
      </c>
      <c r="AW617" s="2">
        <v>270.41000400000001</v>
      </c>
      <c r="AX617" s="2">
        <v>121.18</v>
      </c>
      <c r="AY617" s="2">
        <v>117.194</v>
      </c>
      <c r="AZ617" s="2">
        <v>308.73998999999998</v>
      </c>
      <c r="BA617" s="2">
        <v>241.866669</v>
      </c>
      <c r="BB617" s="2">
        <v>186.479996</v>
      </c>
      <c r="BC617" s="2">
        <v>117.237999</v>
      </c>
      <c r="BD617" s="2">
        <v>493.52999899999998</v>
      </c>
      <c r="BE617" s="2">
        <v>128</v>
      </c>
      <c r="BF617" s="2">
        <v>565.35998500000005</v>
      </c>
      <c r="BG617" s="2">
        <v>213.5</v>
      </c>
      <c r="BH617" s="2">
        <v>35.889999000000003</v>
      </c>
      <c r="BI617" s="2">
        <v>297.52999899999998</v>
      </c>
      <c r="BJ617" s="2">
        <v>362.32998700000002</v>
      </c>
      <c r="BK617" s="2">
        <v>89.480002999999996</v>
      </c>
      <c r="BL617" s="2">
        <v>149.25</v>
      </c>
      <c r="BM617" s="2">
        <v>313.48998999999998</v>
      </c>
      <c r="BN617" s="2">
        <v>179.44000199999999</v>
      </c>
      <c r="BO617" s="2">
        <v>229.800003</v>
      </c>
    </row>
    <row r="618" spans="1:67" x14ac:dyDescent="0.35">
      <c r="A618" s="1">
        <v>44727</v>
      </c>
      <c r="B618" s="2">
        <v>130.34843467556399</v>
      </c>
      <c r="C618" s="2">
        <v>247.06332606020399</v>
      </c>
      <c r="D618" s="2">
        <v>103.84472387581999</v>
      </c>
      <c r="E618" s="2">
        <v>106.724861575021</v>
      </c>
      <c r="F618" s="2">
        <v>270.50708010176299</v>
      </c>
      <c r="G618" s="2">
        <v>213.18340145557301</v>
      </c>
      <c r="H618" s="2">
        <v>156.766367007002</v>
      </c>
      <c r="I618" s="2">
        <v>107.281494879664</v>
      </c>
      <c r="J618" s="2">
        <v>458.71875763678202</v>
      </c>
      <c r="K618" s="2">
        <v>113.942077663785</v>
      </c>
      <c r="L618" s="2">
        <v>501.973254252998</v>
      </c>
      <c r="M618" s="2">
        <v>190.69166137903599</v>
      </c>
      <c r="N618" s="2">
        <v>31.9238359213712</v>
      </c>
      <c r="O618" s="2">
        <v>274.322273408341</v>
      </c>
      <c r="P618" s="2">
        <v>310.34746199781</v>
      </c>
      <c r="Q618" s="2">
        <v>85.010956889686497</v>
      </c>
      <c r="R618" s="2">
        <v>139.22466748701299</v>
      </c>
      <c r="S618" s="2">
        <v>289.21761898382198</v>
      </c>
      <c r="T618" s="2">
        <v>172.19885579659299</v>
      </c>
      <c r="U618" s="2">
        <v>195.659376535126</v>
      </c>
      <c r="X618" s="3">
        <v>44727</v>
      </c>
      <c r="Y618">
        <v>135.08015779999999</v>
      </c>
      <c r="Z618">
        <v>249.83256539999999</v>
      </c>
      <c r="AA618">
        <v>106.890789</v>
      </c>
      <c r="AB618">
        <v>109.4072073</v>
      </c>
      <c r="AC618">
        <v>278.88037989999998</v>
      </c>
      <c r="AD618">
        <v>224.6463085</v>
      </c>
      <c r="AE618">
        <v>163.70781940000001</v>
      </c>
      <c r="AF618">
        <v>110.3069131</v>
      </c>
      <c r="AG618">
        <v>463.78015329999999</v>
      </c>
      <c r="AH618">
        <v>115.3473619</v>
      </c>
      <c r="AI618">
        <v>525.6487515</v>
      </c>
      <c r="AJ618">
        <v>195.50757379999999</v>
      </c>
      <c r="AK618">
        <v>31.969121820000002</v>
      </c>
      <c r="AL618">
        <v>279.7630441</v>
      </c>
      <c r="AM618">
        <v>324.84025250000002</v>
      </c>
      <c r="AN618">
        <v>84.641933719999997</v>
      </c>
      <c r="AO618">
        <v>138.09940399999999</v>
      </c>
      <c r="AP618">
        <v>292.92397410000001</v>
      </c>
      <c r="AQ618">
        <v>175.64640470000001</v>
      </c>
      <c r="AR618">
        <v>206.1590649</v>
      </c>
      <c r="AT618" s="1"/>
      <c r="AU618" s="1">
        <v>44721</v>
      </c>
      <c r="AV618" s="2">
        <v>142.63999899999999</v>
      </c>
      <c r="AW618" s="2">
        <v>264.790009</v>
      </c>
      <c r="AX618" s="2">
        <v>116.150002</v>
      </c>
      <c r="AY618" s="2">
        <v>114.835503</v>
      </c>
      <c r="AZ618" s="2">
        <v>300.79998799999998</v>
      </c>
      <c r="BA618" s="2">
        <v>239.70666499999999</v>
      </c>
      <c r="BB618" s="2">
        <v>180.479996</v>
      </c>
      <c r="BC618" s="2">
        <v>114.91799899999999</v>
      </c>
      <c r="BD618" s="2">
        <v>489.42999300000002</v>
      </c>
      <c r="BE618" s="2">
        <v>125.30999799999999</v>
      </c>
      <c r="BF618" s="2">
        <v>556.21997099999999</v>
      </c>
      <c r="BG618" s="2">
        <v>206.11000100000001</v>
      </c>
      <c r="BH618" s="2">
        <v>34.509998000000003</v>
      </c>
      <c r="BI618" s="2">
        <v>299.85998499999999</v>
      </c>
      <c r="BJ618" s="2">
        <v>349</v>
      </c>
      <c r="BK618" s="2">
        <v>88</v>
      </c>
      <c r="BL618" s="2">
        <v>145.429993</v>
      </c>
      <c r="BM618" s="2">
        <v>303.25</v>
      </c>
      <c r="BN618" s="2">
        <v>176.550003</v>
      </c>
      <c r="BO618" s="2">
        <v>223.66999799999999</v>
      </c>
    </row>
    <row r="619" spans="1:67" x14ac:dyDescent="0.35">
      <c r="A619" s="1">
        <v>44728</v>
      </c>
      <c r="B619" s="2">
        <v>131.457461946828</v>
      </c>
      <c r="C619" s="2">
        <v>248.474554119613</v>
      </c>
      <c r="D619" s="2">
        <v>106.164480948562</v>
      </c>
      <c r="E619" s="2">
        <v>107.37552497947</v>
      </c>
      <c r="F619" s="2">
        <v>268.06384465350101</v>
      </c>
      <c r="G619" s="2">
        <v>216.41057709761799</v>
      </c>
      <c r="H619" s="2">
        <v>159.47260074623</v>
      </c>
      <c r="I619" s="2">
        <v>108.12159682375101</v>
      </c>
      <c r="J619" s="2">
        <v>453.42802515217397</v>
      </c>
      <c r="K619" s="2">
        <v>113.309010831883</v>
      </c>
      <c r="L619" s="2">
        <v>498.74766956623699</v>
      </c>
      <c r="M619" s="2">
        <v>190.49269491732699</v>
      </c>
      <c r="N619" s="2">
        <v>31.837002318293301</v>
      </c>
      <c r="O619" s="2">
        <v>272.27237480539901</v>
      </c>
      <c r="P619" s="2">
        <v>310.81721397046903</v>
      </c>
      <c r="Q619" s="2">
        <v>84.677344946809299</v>
      </c>
      <c r="R619" s="2">
        <v>138.29833970318799</v>
      </c>
      <c r="S619" s="2">
        <v>290.66833201289899</v>
      </c>
      <c r="T619" s="2">
        <v>170.981697475619</v>
      </c>
      <c r="U619" s="2">
        <v>192.32271580464899</v>
      </c>
      <c r="X619" s="3">
        <v>44728</v>
      </c>
      <c r="Y619">
        <v>132.1316693</v>
      </c>
      <c r="Z619">
        <v>247.3051528</v>
      </c>
      <c r="AA619">
        <v>104.5774053</v>
      </c>
      <c r="AB619">
        <v>106.9863569</v>
      </c>
      <c r="AC619">
        <v>269.30022630000002</v>
      </c>
      <c r="AD619">
        <v>230.5153823</v>
      </c>
      <c r="AE619">
        <v>158.97738039999999</v>
      </c>
      <c r="AF619">
        <v>107.54123149999999</v>
      </c>
      <c r="AG619">
        <v>456.49848480000003</v>
      </c>
      <c r="AH619">
        <v>113.6596222</v>
      </c>
      <c r="AI619">
        <v>499.7185389</v>
      </c>
      <c r="AJ619">
        <v>190.0754192</v>
      </c>
      <c r="AK619">
        <v>31.8616308</v>
      </c>
      <c r="AL619">
        <v>274.83607960000001</v>
      </c>
      <c r="AM619">
        <v>316.40089</v>
      </c>
      <c r="AN619">
        <v>84.906620399999994</v>
      </c>
      <c r="AO619">
        <v>138.9796317</v>
      </c>
      <c r="AP619">
        <v>288.60763309999999</v>
      </c>
      <c r="AQ619">
        <v>172.49714940000001</v>
      </c>
      <c r="AR619">
        <v>197.11981599999999</v>
      </c>
      <c r="AT619" s="1"/>
      <c r="AU619" s="1">
        <v>44722</v>
      </c>
      <c r="AV619" s="2">
        <v>137.13000500000001</v>
      </c>
      <c r="AW619" s="2">
        <v>252.990005</v>
      </c>
      <c r="AX619" s="2">
        <v>109.650002</v>
      </c>
      <c r="AY619" s="2">
        <v>111.16149900000001</v>
      </c>
      <c r="AZ619" s="2">
        <v>291.709991</v>
      </c>
      <c r="BA619" s="2">
        <v>232.229996</v>
      </c>
      <c r="BB619" s="2">
        <v>169.740005</v>
      </c>
      <c r="BC619" s="2">
        <v>111.427498</v>
      </c>
      <c r="BD619" s="2">
        <v>484.63000499999998</v>
      </c>
      <c r="BE619" s="2">
        <v>119.550003</v>
      </c>
      <c r="BF619" s="2">
        <v>541.27002000000005</v>
      </c>
      <c r="BG619" s="2">
        <v>199.509995</v>
      </c>
      <c r="BH619" s="2">
        <v>33.169998</v>
      </c>
      <c r="BI619" s="2">
        <v>289.23998999999998</v>
      </c>
      <c r="BJ619" s="2">
        <v>334.75</v>
      </c>
      <c r="BK619" s="2">
        <v>87.18</v>
      </c>
      <c r="BL619" s="2">
        <v>143.199997</v>
      </c>
      <c r="BM619" s="2">
        <v>297.01001000000002</v>
      </c>
      <c r="BN619" s="2">
        <v>173.050003</v>
      </c>
      <c r="BO619" s="2">
        <v>215.179993</v>
      </c>
    </row>
    <row r="620" spans="1:67" x14ac:dyDescent="0.35">
      <c r="A620" s="1">
        <v>44729</v>
      </c>
      <c r="B620" s="2">
        <v>135.64242352390801</v>
      </c>
      <c r="C620" s="2">
        <v>254.13259411476699</v>
      </c>
      <c r="D620" s="2">
        <v>108.83064235747899</v>
      </c>
      <c r="E620" s="2">
        <v>111.60825346406401</v>
      </c>
      <c r="F620" s="2">
        <v>271.486553477276</v>
      </c>
      <c r="G620" s="2">
        <v>237.16807303937799</v>
      </c>
      <c r="H620" s="2">
        <v>164.85783526748401</v>
      </c>
      <c r="I620" s="2">
        <v>112.16013261996601</v>
      </c>
      <c r="J620" s="2">
        <v>481.02253311264599</v>
      </c>
      <c r="K620" s="2">
        <v>115.477220140651</v>
      </c>
      <c r="L620" s="2">
        <v>505.80717867530501</v>
      </c>
      <c r="M620" s="2">
        <v>194.61891671883501</v>
      </c>
      <c r="N620" s="2">
        <v>32.666724514883498</v>
      </c>
      <c r="O620" s="2">
        <v>269.377381590097</v>
      </c>
      <c r="P620" s="2">
        <v>317.07400397372697</v>
      </c>
      <c r="Q620" s="2">
        <v>88.026257947214503</v>
      </c>
      <c r="R620" s="2">
        <v>143.63631017535101</v>
      </c>
      <c r="S620" s="2">
        <v>298.32728535772497</v>
      </c>
      <c r="T620" s="2">
        <v>173.670120687478</v>
      </c>
      <c r="U620" s="2">
        <v>196.75411762694401</v>
      </c>
      <c r="X620" s="3">
        <v>44729</v>
      </c>
      <c r="Y620">
        <v>131.3635951</v>
      </c>
      <c r="Z620">
        <v>247.4502865</v>
      </c>
      <c r="AA620">
        <v>105.82489289999999</v>
      </c>
      <c r="AB620">
        <v>107.0140644</v>
      </c>
      <c r="AC620">
        <v>268.1936437</v>
      </c>
      <c r="AD620">
        <v>215.87967359999999</v>
      </c>
      <c r="AE620">
        <v>158.4962716</v>
      </c>
      <c r="AF620">
        <v>107.7978171</v>
      </c>
      <c r="AG620">
        <v>452.80245029999998</v>
      </c>
      <c r="AH620">
        <v>113.0118025</v>
      </c>
      <c r="AI620">
        <v>498.83855569999997</v>
      </c>
      <c r="AJ620">
        <v>189.85618529999999</v>
      </c>
      <c r="AK620">
        <v>31.932590149999999</v>
      </c>
      <c r="AL620">
        <v>271.34096019999998</v>
      </c>
      <c r="AM620">
        <v>310.35347460000003</v>
      </c>
      <c r="AN620">
        <v>84.631199069999994</v>
      </c>
      <c r="AO620">
        <v>138.20314970000001</v>
      </c>
      <c r="AP620">
        <v>290.79746449999999</v>
      </c>
      <c r="AQ620">
        <v>171.1099169</v>
      </c>
      <c r="AR620">
        <v>193.09463160000001</v>
      </c>
      <c r="AT620" s="1"/>
      <c r="AU620" s="1">
        <v>44725</v>
      </c>
      <c r="AV620" s="2">
        <v>131.88000500000001</v>
      </c>
      <c r="AW620" s="2">
        <v>242.259995</v>
      </c>
      <c r="AX620" s="2">
        <v>103.66999800000001</v>
      </c>
      <c r="AY620" s="2">
        <v>106.39250199999999</v>
      </c>
      <c r="AZ620" s="2">
        <v>281.55999800000001</v>
      </c>
      <c r="BA620" s="2">
        <v>215.73666399999999</v>
      </c>
      <c r="BB620" s="2">
        <v>156.470001</v>
      </c>
      <c r="BC620" s="2">
        <v>106.876503</v>
      </c>
      <c r="BD620" s="2">
        <v>469.70001200000002</v>
      </c>
      <c r="BE620" s="2">
        <v>115.989998</v>
      </c>
      <c r="BF620" s="2">
        <v>517.61999500000002</v>
      </c>
      <c r="BG620" s="2">
        <v>192.259995</v>
      </c>
      <c r="BH620" s="2">
        <v>32.020000000000003</v>
      </c>
      <c r="BI620" s="2">
        <v>283.16000400000001</v>
      </c>
      <c r="BJ620" s="2">
        <v>319.73998999999998</v>
      </c>
      <c r="BK620" s="2">
        <v>85</v>
      </c>
      <c r="BL620" s="2">
        <v>139.41999799999999</v>
      </c>
      <c r="BM620" s="2">
        <v>291.27999899999998</v>
      </c>
      <c r="BN620" s="2">
        <v>172.720001</v>
      </c>
      <c r="BO620" s="2">
        <v>206.88000500000001</v>
      </c>
    </row>
    <row r="621" spans="1:67" x14ac:dyDescent="0.35">
      <c r="A621" s="1">
        <v>44733</v>
      </c>
      <c r="B621" s="2">
        <v>135.39666071324899</v>
      </c>
      <c r="C621" s="2">
        <v>254.764045178201</v>
      </c>
      <c r="D621" s="2">
        <v>108.993254888392</v>
      </c>
      <c r="E621" s="2">
        <v>111.63435348118701</v>
      </c>
      <c r="F621" s="2">
        <v>270.52853960064101</v>
      </c>
      <c r="G621" s="2">
        <v>236.54767271761</v>
      </c>
      <c r="H621" s="2">
        <v>164.33880254015301</v>
      </c>
      <c r="I621" s="2">
        <v>112.295948311</v>
      </c>
      <c r="J621" s="2">
        <v>493.80828067843203</v>
      </c>
      <c r="K621" s="2">
        <v>115.723657073182</v>
      </c>
      <c r="L621" s="2">
        <v>498.45334418366798</v>
      </c>
      <c r="M621" s="2">
        <v>194.66862486650899</v>
      </c>
      <c r="N621" s="2">
        <v>32.555926462676801</v>
      </c>
      <c r="O621" s="2">
        <v>270.93928361690598</v>
      </c>
      <c r="P621" s="2">
        <v>316.46958026211598</v>
      </c>
      <c r="Q621" s="2">
        <v>89.038655349695404</v>
      </c>
      <c r="R621" s="2">
        <v>147.599956378531</v>
      </c>
      <c r="S621" s="2">
        <v>306.14211421755903</v>
      </c>
      <c r="T621" s="2">
        <v>176.81959359615399</v>
      </c>
      <c r="U621" s="2">
        <v>188.16519838357499</v>
      </c>
      <c r="X621" s="3">
        <v>44733</v>
      </c>
      <c r="Y621">
        <v>134.93789810000001</v>
      </c>
      <c r="Z621">
        <v>252.6241229</v>
      </c>
      <c r="AA621">
        <v>108.3076799</v>
      </c>
      <c r="AB621">
        <v>110.74665160000001</v>
      </c>
      <c r="AC621">
        <v>271.16391700000003</v>
      </c>
      <c r="AD621">
        <v>220.56169270000001</v>
      </c>
      <c r="AE621">
        <v>164.12181899999999</v>
      </c>
      <c r="AF621">
        <v>111.6445698</v>
      </c>
      <c r="AG621">
        <v>462.89213990000002</v>
      </c>
      <c r="AH621">
        <v>115.6197773</v>
      </c>
      <c r="AI621">
        <v>503.02519860000001</v>
      </c>
      <c r="AJ621">
        <v>193.2770113</v>
      </c>
      <c r="AK621">
        <v>32.72231111</v>
      </c>
      <c r="AL621">
        <v>269.47765800000002</v>
      </c>
      <c r="AM621">
        <v>315.88328430000001</v>
      </c>
      <c r="AN621">
        <v>87.389662329999993</v>
      </c>
      <c r="AO621">
        <v>142.4353323</v>
      </c>
      <c r="AP621">
        <v>295.5798805</v>
      </c>
      <c r="AQ621">
        <v>174.08947190000001</v>
      </c>
      <c r="AR621">
        <v>195.6792088</v>
      </c>
      <c r="AT621" s="1"/>
      <c r="AU621" s="1">
        <v>44726</v>
      </c>
      <c r="AV621" s="2">
        <v>132.759995</v>
      </c>
      <c r="AW621" s="2">
        <v>244.490005</v>
      </c>
      <c r="AX621" s="2">
        <v>102.30999799999999</v>
      </c>
      <c r="AY621" s="2">
        <v>106.71550000000001</v>
      </c>
      <c r="AZ621" s="2">
        <v>277.64001500000001</v>
      </c>
      <c r="BA621" s="2">
        <v>220.88999899999999</v>
      </c>
      <c r="BB621" s="2">
        <v>158.36000100000001</v>
      </c>
      <c r="BC621" s="2">
        <v>107.194</v>
      </c>
      <c r="BD621" s="2">
        <v>461.75</v>
      </c>
      <c r="BE621" s="2">
        <v>114.05999799999999</v>
      </c>
      <c r="BF621" s="2">
        <v>520.169983</v>
      </c>
      <c r="BG621" s="2">
        <v>193.520004</v>
      </c>
      <c r="BH621" s="2">
        <v>31.459999</v>
      </c>
      <c r="BI621" s="2">
        <v>278.67001299999998</v>
      </c>
      <c r="BJ621" s="2">
        <v>322.14001500000001</v>
      </c>
      <c r="BK621" s="2">
        <v>84.5</v>
      </c>
      <c r="BL621" s="2">
        <v>137.61999499999999</v>
      </c>
      <c r="BM621" s="2">
        <v>290.790009</v>
      </c>
      <c r="BN621" s="2">
        <v>174.16000399999999</v>
      </c>
      <c r="BO621" s="2">
        <v>206.69000199999999</v>
      </c>
    </row>
    <row r="622" spans="1:67" x14ac:dyDescent="0.35">
      <c r="A622" s="1">
        <v>44734</v>
      </c>
      <c r="B622" s="2">
        <v>138.60526767355501</v>
      </c>
      <c r="C622" s="2">
        <v>258.498772108776</v>
      </c>
      <c r="D622" s="2">
        <v>112.650344155242</v>
      </c>
      <c r="E622" s="2">
        <v>112.397433375733</v>
      </c>
      <c r="F622" s="2">
        <v>268.22336722610999</v>
      </c>
      <c r="G622" s="2">
        <v>235.21638215035199</v>
      </c>
      <c r="H622" s="2">
        <v>162.495047247385</v>
      </c>
      <c r="I622" s="2">
        <v>112.92406127957901</v>
      </c>
      <c r="J622" s="2">
        <v>500.093510356786</v>
      </c>
      <c r="K622" s="2">
        <v>114.042586587746</v>
      </c>
      <c r="L622" s="2">
        <v>498.06133933583999</v>
      </c>
      <c r="M622" s="2">
        <v>196.91946730447401</v>
      </c>
      <c r="N622" s="2">
        <v>31.991410641234701</v>
      </c>
      <c r="O622" s="2">
        <v>275.26921586472201</v>
      </c>
      <c r="P622" s="2">
        <v>316.95384679817101</v>
      </c>
      <c r="Q622" s="2">
        <v>91.868987628896207</v>
      </c>
      <c r="R622" s="2">
        <v>149.78034632012699</v>
      </c>
      <c r="S622" s="2">
        <v>312.96846220130698</v>
      </c>
      <c r="T622" s="2">
        <v>178.77626188554001</v>
      </c>
      <c r="U622" s="2">
        <v>178.52443211508199</v>
      </c>
      <c r="X622" s="3">
        <v>44734</v>
      </c>
      <c r="Y622">
        <v>135.49344020000001</v>
      </c>
      <c r="Z622">
        <v>253.08864969999999</v>
      </c>
      <c r="AA622">
        <v>108.9310354</v>
      </c>
      <c r="AB622">
        <v>111.4036445</v>
      </c>
      <c r="AC622">
        <v>270.05549689999998</v>
      </c>
      <c r="AD622">
        <v>236.26212630000001</v>
      </c>
      <c r="AE622">
        <v>163.66282369999999</v>
      </c>
      <c r="AF622">
        <v>112.03879019999999</v>
      </c>
      <c r="AG622">
        <v>487.72284550000001</v>
      </c>
      <c r="AH622">
        <v>115.1823661</v>
      </c>
      <c r="AI622">
        <v>498.22904560000001</v>
      </c>
      <c r="AJ622">
        <v>193.75220289999999</v>
      </c>
      <c r="AK622">
        <v>32.611398029999997</v>
      </c>
      <c r="AL622">
        <v>269.05010479999999</v>
      </c>
      <c r="AM622">
        <v>316.38495740000002</v>
      </c>
      <c r="AN622">
        <v>88.964572779999997</v>
      </c>
      <c r="AO622">
        <v>146.72572170000001</v>
      </c>
      <c r="AP622">
        <v>302.5764279</v>
      </c>
      <c r="AQ622">
        <v>175.92820499999999</v>
      </c>
      <c r="AR622">
        <v>189.4396203</v>
      </c>
      <c r="AT622" s="1"/>
      <c r="AU622" s="1">
        <v>44727</v>
      </c>
      <c r="AV622" s="2">
        <v>135.429993</v>
      </c>
      <c r="AW622" s="2">
        <v>251.759995</v>
      </c>
      <c r="AX622" s="2">
        <v>107.66999800000001</v>
      </c>
      <c r="AY622" s="2">
        <v>109.764503</v>
      </c>
      <c r="AZ622" s="2">
        <v>278.92999300000002</v>
      </c>
      <c r="BA622" s="2">
        <v>233</v>
      </c>
      <c r="BB622" s="2">
        <v>165.270004</v>
      </c>
      <c r="BC622" s="2">
        <v>110.390503</v>
      </c>
      <c r="BD622" s="2">
        <v>464.32998700000002</v>
      </c>
      <c r="BE622" s="2">
        <v>115.410004</v>
      </c>
      <c r="BF622" s="2">
        <v>526.71002199999998</v>
      </c>
      <c r="BG622" s="2">
        <v>196.16000399999999</v>
      </c>
      <c r="BH622" s="2">
        <v>32.049999</v>
      </c>
      <c r="BI622" s="2">
        <v>279.73001099999999</v>
      </c>
      <c r="BJ622" s="2">
        <v>325.39001500000001</v>
      </c>
      <c r="BK622" s="2">
        <v>84.629997000000003</v>
      </c>
      <c r="BL622" s="2">
        <v>138.08999600000001</v>
      </c>
      <c r="BM622" s="2">
        <v>292.98998999999998</v>
      </c>
      <c r="BN622" s="2">
        <v>175.88000500000001</v>
      </c>
      <c r="BO622" s="2">
        <v>206</v>
      </c>
    </row>
    <row r="623" spans="1:67" x14ac:dyDescent="0.35">
      <c r="A623" s="1">
        <v>44735</v>
      </c>
      <c r="B623" s="2">
        <v>142.12199852209699</v>
      </c>
      <c r="C623" s="2">
        <v>268.31570276446303</v>
      </c>
      <c r="D623" s="2">
        <v>116.493056639096</v>
      </c>
      <c r="E623" s="2">
        <v>118.323530882459</v>
      </c>
      <c r="F623" s="2">
        <v>277.75602279082102</v>
      </c>
      <c r="G623" s="2">
        <v>245.85733132336401</v>
      </c>
      <c r="H623" s="2">
        <v>171.73411846700299</v>
      </c>
      <c r="I623" s="2">
        <v>118.85991546874899</v>
      </c>
      <c r="J623" s="2">
        <v>497.693637973607</v>
      </c>
      <c r="K623" s="2">
        <v>116.906072582652</v>
      </c>
      <c r="L623" s="2">
        <v>510.70824609247302</v>
      </c>
      <c r="M623" s="2">
        <v>205.014083999294</v>
      </c>
      <c r="N623" s="2">
        <v>32.235945634433101</v>
      </c>
      <c r="O623" s="2">
        <v>284.92566352175999</v>
      </c>
      <c r="P623" s="2">
        <v>329.59353340663301</v>
      </c>
      <c r="Q623" s="2">
        <v>92.910075170863806</v>
      </c>
      <c r="R623" s="2">
        <v>152.275147722687</v>
      </c>
      <c r="S623" s="2">
        <v>324.87653129283501</v>
      </c>
      <c r="T623" s="2">
        <v>183.29682964769401</v>
      </c>
      <c r="U623" s="2">
        <v>185.47691386466099</v>
      </c>
      <c r="X623" s="3">
        <v>44735</v>
      </c>
      <c r="Y623">
        <v>137.86760530000001</v>
      </c>
      <c r="Z623">
        <v>257.95172500000001</v>
      </c>
      <c r="AA623">
        <v>111.8555588</v>
      </c>
      <c r="AB623">
        <v>112.190699</v>
      </c>
      <c r="AC623">
        <v>267.80087909999997</v>
      </c>
      <c r="AD623">
        <v>235.25688400000001</v>
      </c>
      <c r="AE623">
        <v>162.25580880000001</v>
      </c>
      <c r="AF623">
        <v>112.6813621</v>
      </c>
      <c r="AG623">
        <v>497.6117433</v>
      </c>
      <c r="AH623">
        <v>114.09622779999999</v>
      </c>
      <c r="AI623">
        <v>496.79631360000002</v>
      </c>
      <c r="AJ623">
        <v>195.94218989999999</v>
      </c>
      <c r="AK623">
        <v>32.135842850000003</v>
      </c>
      <c r="AL623">
        <v>274.52498500000002</v>
      </c>
      <c r="AM623">
        <v>316.71645009999997</v>
      </c>
      <c r="AN623">
        <v>91.410693039999998</v>
      </c>
      <c r="AO623">
        <v>149.1646969</v>
      </c>
      <c r="AP623">
        <v>311.24580889999999</v>
      </c>
      <c r="AQ623">
        <v>178.30228399999999</v>
      </c>
      <c r="AR623">
        <v>180.41827559999999</v>
      </c>
      <c r="AT623" s="1"/>
      <c r="AU623" s="1">
        <v>44728</v>
      </c>
      <c r="AV623" s="2">
        <v>130.05999800000001</v>
      </c>
      <c r="AW623" s="2">
        <v>244.970001</v>
      </c>
      <c r="AX623" s="2">
        <v>103.660004</v>
      </c>
      <c r="AY623" s="2">
        <v>106.033501</v>
      </c>
      <c r="AZ623" s="2">
        <v>268.55999800000001</v>
      </c>
      <c r="BA623" s="2">
        <v>213.10000600000001</v>
      </c>
      <c r="BB623" s="2">
        <v>156.009995</v>
      </c>
      <c r="BC623" s="2">
        <v>106.636002</v>
      </c>
      <c r="BD623" s="2">
        <v>456.08999599999999</v>
      </c>
      <c r="BE623" s="2">
        <v>113.43</v>
      </c>
      <c r="BF623" s="2">
        <v>497.17999300000002</v>
      </c>
      <c r="BG623" s="2">
        <v>189.050003</v>
      </c>
      <c r="BH623" s="2">
        <v>31.85</v>
      </c>
      <c r="BI623" s="2">
        <v>273.459991</v>
      </c>
      <c r="BJ623" s="2">
        <v>308.77999899999998</v>
      </c>
      <c r="BK623" s="2">
        <v>84.889999000000003</v>
      </c>
      <c r="BL623" s="2">
        <v>139.14999399999999</v>
      </c>
      <c r="BM623" s="2">
        <v>288.07000699999998</v>
      </c>
      <c r="BN623" s="2">
        <v>172.19000199999999</v>
      </c>
      <c r="BO623" s="2">
        <v>194.78999300000001</v>
      </c>
    </row>
    <row r="624" spans="1:67" x14ac:dyDescent="0.35">
      <c r="A624" s="1">
        <v>44736</v>
      </c>
      <c r="B624" s="2">
        <v>141.08414947993299</v>
      </c>
      <c r="C624" s="2">
        <v>265.55618394680999</v>
      </c>
      <c r="D624" s="2">
        <v>113.305876879314</v>
      </c>
      <c r="E624" s="2">
        <v>115.313831869244</v>
      </c>
      <c r="F624" s="2">
        <v>277.97334122634402</v>
      </c>
      <c r="G624" s="2">
        <v>245.201442560738</v>
      </c>
      <c r="H624" s="2">
        <v>168.195583299335</v>
      </c>
      <c r="I624" s="2">
        <v>116.217158135435</v>
      </c>
      <c r="J624" s="2">
        <v>505.79455119929003</v>
      </c>
      <c r="K624" s="2">
        <v>116.676206671036</v>
      </c>
      <c r="L624" s="2">
        <v>507.06994386070301</v>
      </c>
      <c r="M624" s="2">
        <v>204.41596999994999</v>
      </c>
      <c r="N624" s="2">
        <v>32.3158080325775</v>
      </c>
      <c r="O624" s="2">
        <v>283.67668001622002</v>
      </c>
      <c r="P624" s="2">
        <v>329.17781474525998</v>
      </c>
      <c r="Q624" s="2">
        <v>94.418585056593201</v>
      </c>
      <c r="R624" s="2">
        <v>153.19860591092899</v>
      </c>
      <c r="S624" s="2">
        <v>327.43501174763099</v>
      </c>
      <c r="T624" s="2">
        <v>182.05530842332001</v>
      </c>
      <c r="U624" s="2">
        <v>188.53892543652699</v>
      </c>
      <c r="X624" s="3">
        <v>44736</v>
      </c>
      <c r="Y624">
        <v>141.12471020000001</v>
      </c>
      <c r="Z624">
        <v>264.52157080000001</v>
      </c>
      <c r="AA624">
        <v>115.7952963</v>
      </c>
      <c r="AB624">
        <v>116.51284320000001</v>
      </c>
      <c r="AC624">
        <v>276.03015649999998</v>
      </c>
      <c r="AD624">
        <v>238.8027486</v>
      </c>
      <c r="AE624">
        <v>168.51700769999999</v>
      </c>
      <c r="AF624">
        <v>117.184793</v>
      </c>
      <c r="AG624">
        <v>496.36625529999998</v>
      </c>
      <c r="AH624">
        <v>116.9110254</v>
      </c>
      <c r="AI624">
        <v>507.31461940000003</v>
      </c>
      <c r="AJ624">
        <v>202.92480649999999</v>
      </c>
      <c r="AK624">
        <v>32.28427971</v>
      </c>
      <c r="AL624">
        <v>281.97188089999997</v>
      </c>
      <c r="AM624">
        <v>323.8679884</v>
      </c>
      <c r="AN624">
        <v>92.934568249999998</v>
      </c>
      <c r="AO624">
        <v>151.81403019999999</v>
      </c>
      <c r="AP624">
        <v>318.26179139999999</v>
      </c>
      <c r="AQ624">
        <v>182.71225889999999</v>
      </c>
      <c r="AR624">
        <v>184.5106389</v>
      </c>
      <c r="AT624" s="1"/>
      <c r="AU624" s="1">
        <v>44729</v>
      </c>
      <c r="AV624" s="2">
        <v>131.55999800000001</v>
      </c>
      <c r="AW624" s="2">
        <v>247.64999399999999</v>
      </c>
      <c r="AX624" s="2">
        <v>106.220001</v>
      </c>
      <c r="AY624" s="2">
        <v>107.143501</v>
      </c>
      <c r="AZ624" s="2">
        <v>268.07998700000002</v>
      </c>
      <c r="BA624" s="2">
        <v>216.759995</v>
      </c>
      <c r="BB624" s="2">
        <v>158.800003</v>
      </c>
      <c r="BC624" s="2">
        <v>107.86550099999999</v>
      </c>
      <c r="BD624" s="2">
        <v>452.05999800000001</v>
      </c>
      <c r="BE624" s="2">
        <v>113.029999</v>
      </c>
      <c r="BF624" s="2">
        <v>498.64999399999999</v>
      </c>
      <c r="BG624" s="2">
        <v>190.009995</v>
      </c>
      <c r="BH624" s="2">
        <v>31.92</v>
      </c>
      <c r="BI624" s="2">
        <v>270.73001099999999</v>
      </c>
      <c r="BJ624" s="2">
        <v>310.69000199999999</v>
      </c>
      <c r="BK624" s="2">
        <v>84.620002999999997</v>
      </c>
      <c r="BL624" s="2">
        <v>138.279999</v>
      </c>
      <c r="BM624" s="2">
        <v>290.89999399999999</v>
      </c>
      <c r="BN624" s="2">
        <v>171.070007</v>
      </c>
      <c r="BO624" s="2">
        <v>192.63999899999999</v>
      </c>
    </row>
    <row r="625" spans="1:67" x14ac:dyDescent="0.35">
      <c r="A625" s="1">
        <v>44739</v>
      </c>
      <c r="B625" s="2">
        <v>138.07111172001001</v>
      </c>
      <c r="C625" s="2">
        <v>258.28954391791802</v>
      </c>
      <c r="D625" s="2">
        <v>107.417203927708</v>
      </c>
      <c r="E625" s="2">
        <v>112.697716241672</v>
      </c>
      <c r="F625" s="2">
        <v>275.18699943060398</v>
      </c>
      <c r="G625" s="2">
        <v>232.65408360530699</v>
      </c>
      <c r="H625" s="2">
        <v>161.42500249692301</v>
      </c>
      <c r="I625" s="2">
        <v>113.467613010656</v>
      </c>
      <c r="J625" s="2">
        <v>508.60503646925099</v>
      </c>
      <c r="K625" s="2">
        <v>116.093694906588</v>
      </c>
      <c r="L625" s="2">
        <v>501.92459345554698</v>
      </c>
      <c r="M625" s="2">
        <v>199.19110212441501</v>
      </c>
      <c r="N625" s="2">
        <v>32.308856278752202</v>
      </c>
      <c r="O625" s="2">
        <v>271.68706960747102</v>
      </c>
      <c r="P625" s="2">
        <v>319.40610389284598</v>
      </c>
      <c r="Q625" s="2">
        <v>91.722257525349704</v>
      </c>
      <c r="R625" s="2">
        <v>152.444432236219</v>
      </c>
      <c r="S625" s="2">
        <v>318.65401035921002</v>
      </c>
      <c r="T625" s="2">
        <v>179.932170473355</v>
      </c>
      <c r="U625" s="2">
        <v>188.707562713529</v>
      </c>
      <c r="X625" s="3">
        <v>44739</v>
      </c>
      <c r="Y625">
        <v>141.6941932</v>
      </c>
      <c r="Z625">
        <v>264.86923940000003</v>
      </c>
      <c r="AA625">
        <v>113.8926323</v>
      </c>
      <c r="AB625">
        <v>115.9926135</v>
      </c>
      <c r="AC625">
        <v>278.57452289999998</v>
      </c>
      <c r="AD625">
        <v>245.0698873</v>
      </c>
      <c r="AE625">
        <v>168.79431539999999</v>
      </c>
      <c r="AF625">
        <v>116.68963290000001</v>
      </c>
      <c r="AG625">
        <v>503.5006123</v>
      </c>
      <c r="AH625">
        <v>116.445871</v>
      </c>
      <c r="AI625">
        <v>506.68615269999998</v>
      </c>
      <c r="AJ625">
        <v>203.5980927</v>
      </c>
      <c r="AK625">
        <v>32.3595088</v>
      </c>
      <c r="AL625">
        <v>282.7553838</v>
      </c>
      <c r="AM625">
        <v>329.1554443</v>
      </c>
      <c r="AN625">
        <v>94.168038859999996</v>
      </c>
      <c r="AO625">
        <v>153.06571120000001</v>
      </c>
      <c r="AP625">
        <v>327.1940917</v>
      </c>
      <c r="AQ625">
        <v>181.91485069999999</v>
      </c>
      <c r="AR625">
        <v>187.2573324</v>
      </c>
      <c r="AT625" s="1"/>
      <c r="AU625" s="1">
        <v>44733</v>
      </c>
      <c r="AV625" s="2">
        <v>135.86999499999999</v>
      </c>
      <c r="AW625" s="2">
        <v>253.740005</v>
      </c>
      <c r="AX625" s="2">
        <v>108.68</v>
      </c>
      <c r="AY625" s="2">
        <v>111.543999</v>
      </c>
      <c r="AZ625" s="2">
        <v>271.76998900000001</v>
      </c>
      <c r="BA625" s="2">
        <v>237.03666699999999</v>
      </c>
      <c r="BB625" s="2">
        <v>165.66000399999999</v>
      </c>
      <c r="BC625" s="2">
        <v>112.014999</v>
      </c>
      <c r="BD625" s="2">
        <v>480.32000699999998</v>
      </c>
      <c r="BE625" s="2">
        <v>115.83000199999999</v>
      </c>
      <c r="BF625" s="2">
        <v>503.76998900000001</v>
      </c>
      <c r="BG625" s="2">
        <v>194.38999899999999</v>
      </c>
      <c r="BH625" s="2">
        <v>32.849997999999999</v>
      </c>
      <c r="BI625" s="2">
        <v>269.20001200000002</v>
      </c>
      <c r="BJ625" s="2">
        <v>317.39999399999999</v>
      </c>
      <c r="BK625" s="2">
        <v>88.029999000000004</v>
      </c>
      <c r="BL625" s="2">
        <v>143.470001</v>
      </c>
      <c r="BM625" s="2">
        <v>297.33999599999999</v>
      </c>
      <c r="BN625" s="2">
        <v>174.5</v>
      </c>
      <c r="BO625" s="2">
        <v>196.36999499999999</v>
      </c>
    </row>
    <row r="626" spans="1:67" x14ac:dyDescent="0.35">
      <c r="A626" s="1">
        <v>44740</v>
      </c>
      <c r="B626" s="2">
        <v>138.88680995188</v>
      </c>
      <c r="C626" s="2">
        <v>259.36275583637303</v>
      </c>
      <c r="D626" s="2">
        <v>109.116399606717</v>
      </c>
      <c r="E626" s="2">
        <v>111.642757685777</v>
      </c>
      <c r="F626" s="2">
        <v>273.89411828898602</v>
      </c>
      <c r="G626" s="2">
        <v>228.22305047821399</v>
      </c>
      <c r="H626" s="2">
        <v>156.19594444117899</v>
      </c>
      <c r="I626" s="2">
        <v>112.418278293233</v>
      </c>
      <c r="J626" s="2">
        <v>517.25322346476503</v>
      </c>
      <c r="K626" s="2">
        <v>115.03739053200501</v>
      </c>
      <c r="L626" s="2">
        <v>491.71408016311898</v>
      </c>
      <c r="M626" s="2">
        <v>199.73758579903799</v>
      </c>
      <c r="N626" s="2">
        <v>31.991509080322199</v>
      </c>
      <c r="O626" s="2">
        <v>273.97136871858498</v>
      </c>
      <c r="P626" s="2">
        <v>322.51682720454602</v>
      </c>
      <c r="Q626" s="2">
        <v>92.563061770039894</v>
      </c>
      <c r="R626" s="2">
        <v>153.72526477738899</v>
      </c>
      <c r="S626" s="2">
        <v>321.90192109114099</v>
      </c>
      <c r="T626" s="2">
        <v>180.80375960144701</v>
      </c>
      <c r="U626" s="2">
        <v>183.79566694719699</v>
      </c>
      <c r="X626" s="3">
        <v>44740</v>
      </c>
      <c r="Y626">
        <v>138.8525046</v>
      </c>
      <c r="Z626">
        <v>260.28454620000002</v>
      </c>
      <c r="AA626">
        <v>109.07805430000001</v>
      </c>
      <c r="AB626">
        <v>113.02457819999999</v>
      </c>
      <c r="AC626">
        <v>274.2856094</v>
      </c>
      <c r="AD626">
        <v>242.4497935</v>
      </c>
      <c r="AE626">
        <v>162.51318499999999</v>
      </c>
      <c r="AF626">
        <v>113.6786042</v>
      </c>
      <c r="AG626">
        <v>507.8355014</v>
      </c>
      <c r="AH626">
        <v>115.8086062</v>
      </c>
      <c r="AI626">
        <v>500.50871910000001</v>
      </c>
      <c r="AJ626">
        <v>198.6368286</v>
      </c>
      <c r="AK626">
        <v>32.247803169999997</v>
      </c>
      <c r="AL626">
        <v>272.36545539999997</v>
      </c>
      <c r="AM626">
        <v>321.54959120000001</v>
      </c>
      <c r="AN626">
        <v>92.359620960000001</v>
      </c>
      <c r="AO626">
        <v>152.39986099999999</v>
      </c>
      <c r="AP626">
        <v>320.5766059</v>
      </c>
      <c r="AQ626">
        <v>180.07355000000001</v>
      </c>
      <c r="AR626">
        <v>187.43212829999999</v>
      </c>
      <c r="AT626" s="1"/>
      <c r="AU626" s="1">
        <v>44734</v>
      </c>
      <c r="AV626" s="2">
        <v>135.35000600000001</v>
      </c>
      <c r="AW626" s="2">
        <v>253.13000500000001</v>
      </c>
      <c r="AX626" s="2">
        <v>108.949997</v>
      </c>
      <c r="AY626" s="2">
        <v>111.487503</v>
      </c>
      <c r="AZ626" s="2">
        <v>269.790009</v>
      </c>
      <c r="BA626" s="2">
        <v>236.08667</v>
      </c>
      <c r="BB626" s="2">
        <v>163.60000600000001</v>
      </c>
      <c r="BC626" s="2">
        <v>112.033997</v>
      </c>
      <c r="BD626" s="2">
        <v>489.67999300000002</v>
      </c>
      <c r="BE626" s="2">
        <v>115.18</v>
      </c>
      <c r="BF626" s="2">
        <v>496.10000600000001</v>
      </c>
      <c r="BG626" s="2">
        <v>193.820007</v>
      </c>
      <c r="BH626" s="2">
        <v>32.599997999999999</v>
      </c>
      <c r="BI626" s="2">
        <v>268.98001099999999</v>
      </c>
      <c r="BJ626" s="2">
        <v>316.14999399999999</v>
      </c>
      <c r="BK626" s="2">
        <v>89.160004000000001</v>
      </c>
      <c r="BL626" s="2">
        <v>147.55999800000001</v>
      </c>
      <c r="BM626" s="2">
        <v>306.69000199999999</v>
      </c>
      <c r="BN626" s="2">
        <v>176.14999399999999</v>
      </c>
      <c r="BO626" s="2">
        <v>187.83000200000001</v>
      </c>
    </row>
    <row r="627" spans="1:67" x14ac:dyDescent="0.35">
      <c r="A627" s="1">
        <v>44741</v>
      </c>
      <c r="B627" s="2">
        <v>136.76005350407101</v>
      </c>
      <c r="C627" s="2">
        <v>257.29375000683501</v>
      </c>
      <c r="D627" s="2">
        <v>106.507952809548</v>
      </c>
      <c r="E627" s="2">
        <v>109.09847348063001</v>
      </c>
      <c r="F627" s="2">
        <v>273.27551178131398</v>
      </c>
      <c r="G627" s="2">
        <v>224.258821666855</v>
      </c>
      <c r="H627" s="2">
        <v>151.08123600358499</v>
      </c>
      <c r="I627" s="2">
        <v>109.50926917503099</v>
      </c>
      <c r="J627" s="2">
        <v>512.456200994602</v>
      </c>
      <c r="K627" s="2">
        <v>113.07474650968599</v>
      </c>
      <c r="L627" s="2">
        <v>487.81515807228101</v>
      </c>
      <c r="M627" s="2">
        <v>197.76026720162099</v>
      </c>
      <c r="N627" s="2">
        <v>31.1500712972889</v>
      </c>
      <c r="O627" s="2">
        <v>275.65317988830498</v>
      </c>
      <c r="P627" s="2">
        <v>316.304584370074</v>
      </c>
      <c r="Q627" s="2">
        <v>91.0355367738821</v>
      </c>
      <c r="R627" s="2">
        <v>152.71582595109001</v>
      </c>
      <c r="S627" s="2">
        <v>325.84983522813098</v>
      </c>
      <c r="T627" s="2">
        <v>182.26628581160099</v>
      </c>
      <c r="U627" s="2">
        <v>178.119404681898</v>
      </c>
      <c r="X627" s="3">
        <v>44741</v>
      </c>
      <c r="Y627">
        <v>139.00007629999999</v>
      </c>
      <c r="Z627">
        <v>260.01502260000001</v>
      </c>
      <c r="AA627">
        <v>108.75286939999999</v>
      </c>
      <c r="AB627">
        <v>111.6364823</v>
      </c>
      <c r="AC627">
        <v>273.57508619999999</v>
      </c>
      <c r="AD627">
        <v>230.38866719999999</v>
      </c>
      <c r="AE627">
        <v>155.84561220000001</v>
      </c>
      <c r="AF627">
        <v>112.2137549</v>
      </c>
      <c r="AG627">
        <v>514.15931869999997</v>
      </c>
      <c r="AH627">
        <v>115.28511810000001</v>
      </c>
      <c r="AI627">
        <v>492.61940129999999</v>
      </c>
      <c r="AJ627">
        <v>199.18800429999999</v>
      </c>
      <c r="AK627">
        <v>31.904611920000001</v>
      </c>
      <c r="AL627">
        <v>273.31041299999998</v>
      </c>
      <c r="AM627">
        <v>321.96782459999997</v>
      </c>
      <c r="AN627">
        <v>92.408805470000004</v>
      </c>
      <c r="AO627">
        <v>153.8772669</v>
      </c>
      <c r="AP627">
        <v>321.94203820000001</v>
      </c>
      <c r="AQ627">
        <v>180.9993691</v>
      </c>
      <c r="AR627">
        <v>184.30035950000001</v>
      </c>
      <c r="AT627" s="1"/>
      <c r="AU627" s="1">
        <v>44735</v>
      </c>
      <c r="AV627" s="2">
        <v>138.270004</v>
      </c>
      <c r="AW627" s="2">
        <v>258.85998499999999</v>
      </c>
      <c r="AX627" s="2">
        <v>112.44000200000001</v>
      </c>
      <c r="AY627" s="2">
        <v>112.241997</v>
      </c>
      <c r="AZ627" s="2">
        <v>267.51998900000001</v>
      </c>
      <c r="BA627" s="2">
        <v>235.070007</v>
      </c>
      <c r="BB627" s="2">
        <v>162.25</v>
      </c>
      <c r="BC627" s="2">
        <v>112.68450199999999</v>
      </c>
      <c r="BD627" s="2">
        <v>499.80999800000001</v>
      </c>
      <c r="BE627" s="2">
        <v>113.91999800000001</v>
      </c>
      <c r="BF627" s="2">
        <v>496.57998700000002</v>
      </c>
      <c r="BG627" s="2">
        <v>196.63999899999999</v>
      </c>
      <c r="BH627" s="2">
        <v>32.080002</v>
      </c>
      <c r="BI627" s="2">
        <v>275.42001299999998</v>
      </c>
      <c r="BJ627" s="2">
        <v>316.76001000000002</v>
      </c>
      <c r="BK627" s="2">
        <v>92</v>
      </c>
      <c r="BL627" s="2">
        <v>149.449997</v>
      </c>
      <c r="BM627" s="2">
        <v>312.72000100000002</v>
      </c>
      <c r="BN627" s="2">
        <v>178.63000500000001</v>
      </c>
      <c r="BO627" s="2">
        <v>178.66999799999999</v>
      </c>
    </row>
    <row r="628" spans="1:67" x14ac:dyDescent="0.35">
      <c r="A628" s="1">
        <v>44742</v>
      </c>
      <c r="B628" s="2">
        <v>139.50543511839899</v>
      </c>
      <c r="C628" s="2">
        <v>260.412723303745</v>
      </c>
      <c r="D628" s="2">
        <v>109.565971229846</v>
      </c>
      <c r="E628" s="2">
        <v>109.223965296551</v>
      </c>
      <c r="F628" s="2">
        <v>276.88895169730398</v>
      </c>
      <c r="G628" s="2">
        <v>227.11408560926799</v>
      </c>
      <c r="H628" s="2">
        <v>145.66644221895501</v>
      </c>
      <c r="I628" s="2">
        <v>109.606922969948</v>
      </c>
      <c r="J628" s="2">
        <v>519.02759149748795</v>
      </c>
      <c r="K628" s="2">
        <v>113.83322502605699</v>
      </c>
      <c r="L628" s="2">
        <v>479.91119588321197</v>
      </c>
      <c r="M628" s="2">
        <v>199.37666460094999</v>
      </c>
      <c r="N628" s="2">
        <v>31.499244389028402</v>
      </c>
      <c r="O628" s="2">
        <v>280.21311921719001</v>
      </c>
      <c r="P628" s="2">
        <v>318.28032742018701</v>
      </c>
      <c r="Q628" s="2">
        <v>92.549071381295207</v>
      </c>
      <c r="R628" s="2">
        <v>153.31055091238201</v>
      </c>
      <c r="S628" s="2">
        <v>323.81795038214301</v>
      </c>
      <c r="T628" s="2">
        <v>185.50834084444</v>
      </c>
      <c r="U628" s="2">
        <v>178.64166410245599</v>
      </c>
      <c r="X628" s="3">
        <v>44742</v>
      </c>
      <c r="Y628">
        <v>137.43340749999999</v>
      </c>
      <c r="Z628">
        <v>256.93060789999998</v>
      </c>
      <c r="AA628">
        <v>106.738651</v>
      </c>
      <c r="AB628">
        <v>109.3459682</v>
      </c>
      <c r="AC628">
        <v>273.13028129999998</v>
      </c>
      <c r="AD628">
        <v>226.23493980000001</v>
      </c>
      <c r="AE628">
        <v>151.87743029999999</v>
      </c>
      <c r="AF628">
        <v>109.7724475</v>
      </c>
      <c r="AG628">
        <v>514.01081650000003</v>
      </c>
      <c r="AH628">
        <v>112.8802395</v>
      </c>
      <c r="AI628">
        <v>487.21736720000001</v>
      </c>
      <c r="AJ628">
        <v>196.956501</v>
      </c>
      <c r="AK628">
        <v>31.177609879999999</v>
      </c>
      <c r="AL628">
        <v>274.45997240000003</v>
      </c>
      <c r="AM628">
        <v>317.02174400000001</v>
      </c>
      <c r="AN628">
        <v>91.412087690000007</v>
      </c>
      <c r="AO628">
        <v>153.0712566</v>
      </c>
      <c r="AP628">
        <v>324.17710770000002</v>
      </c>
      <c r="AQ628">
        <v>182.36408510000001</v>
      </c>
      <c r="AR628">
        <v>179.71385520000001</v>
      </c>
      <c r="AT628" s="1"/>
      <c r="AU628" s="1">
        <v>44736</v>
      </c>
      <c r="AV628" s="2">
        <v>141.66000399999999</v>
      </c>
      <c r="AW628" s="2">
        <v>267.70001200000002</v>
      </c>
      <c r="AX628" s="2">
        <v>116.459999</v>
      </c>
      <c r="AY628" s="2">
        <v>117.974998</v>
      </c>
      <c r="AZ628" s="2">
        <v>278.27999899999998</v>
      </c>
      <c r="BA628" s="2">
        <v>245.70666499999999</v>
      </c>
      <c r="BB628" s="2">
        <v>171.259995</v>
      </c>
      <c r="BC628" s="2">
        <v>118.53800200000001</v>
      </c>
      <c r="BD628" s="2">
        <v>495.64001500000001</v>
      </c>
      <c r="BE628" s="2">
        <v>117.32</v>
      </c>
      <c r="BF628" s="2">
        <v>509.08999599999999</v>
      </c>
      <c r="BG628" s="2">
        <v>205.509995</v>
      </c>
      <c r="BH628" s="2">
        <v>32.310001</v>
      </c>
      <c r="BI628" s="2">
        <v>283</v>
      </c>
      <c r="BJ628" s="2">
        <v>330.5</v>
      </c>
      <c r="BK628" s="2">
        <v>93.129997000000003</v>
      </c>
      <c r="BL628" s="2">
        <v>152.33999600000001</v>
      </c>
      <c r="BM628" s="2">
        <v>325.61999500000002</v>
      </c>
      <c r="BN628" s="2">
        <v>183.300003</v>
      </c>
      <c r="BO628" s="2">
        <v>185.490005</v>
      </c>
    </row>
    <row r="629" spans="1:67" x14ac:dyDescent="0.35">
      <c r="A629" s="1">
        <v>44743</v>
      </c>
      <c r="B629" s="2">
        <v>141.53412629947599</v>
      </c>
      <c r="C629" s="2">
        <v>263.19481617744299</v>
      </c>
      <c r="D629" s="2">
        <v>113.661812064535</v>
      </c>
      <c r="E629" s="2">
        <v>113.570155973757</v>
      </c>
      <c r="F629" s="2">
        <v>277.71876621453902</v>
      </c>
      <c r="G629" s="2">
        <v>233.115541933749</v>
      </c>
      <c r="H629" s="2">
        <v>149.80422946739299</v>
      </c>
      <c r="I629" s="2">
        <v>114.408899512747</v>
      </c>
      <c r="J629" s="2">
        <v>504.42832292579402</v>
      </c>
      <c r="K629" s="2">
        <v>112.984363512271</v>
      </c>
      <c r="L629" s="2">
        <v>477.919115350271</v>
      </c>
      <c r="M629" s="2">
        <v>200.91177935196001</v>
      </c>
      <c r="N629" s="2">
        <v>31.382520874490499</v>
      </c>
      <c r="O629" s="2">
        <v>284.06541360955799</v>
      </c>
      <c r="P629" s="2">
        <v>319.41702254655303</v>
      </c>
      <c r="Q629" s="2">
        <v>92.576449579395998</v>
      </c>
      <c r="R629" s="2">
        <v>153.57669315251201</v>
      </c>
      <c r="S629" s="2">
        <v>327.85932977196001</v>
      </c>
      <c r="T629" s="2">
        <v>184.736643219531</v>
      </c>
      <c r="U629" s="2">
        <v>174.95330056223301</v>
      </c>
      <c r="X629" s="3">
        <v>44743</v>
      </c>
      <c r="Y629">
        <v>138.65116689999999</v>
      </c>
      <c r="Z629">
        <v>259.37808159999997</v>
      </c>
      <c r="AA629">
        <v>109.0004587</v>
      </c>
      <c r="AB629">
        <v>108.65909859999999</v>
      </c>
      <c r="AC629">
        <v>276.74275820000003</v>
      </c>
      <c r="AD629">
        <v>226.68759109999999</v>
      </c>
      <c r="AE629">
        <v>146.4162504</v>
      </c>
      <c r="AF629">
        <v>109.03855419999999</v>
      </c>
      <c r="AG629">
        <v>516.50248820000002</v>
      </c>
      <c r="AH629">
        <v>113.97553430000001</v>
      </c>
      <c r="AI629">
        <v>480.03444569999999</v>
      </c>
      <c r="AJ629">
        <v>198.61555730000001</v>
      </c>
      <c r="AK629">
        <v>31.504397910000002</v>
      </c>
      <c r="AL629">
        <v>278.32894870000001</v>
      </c>
      <c r="AM629">
        <v>317.7129946</v>
      </c>
      <c r="AN629">
        <v>92.187472839999998</v>
      </c>
      <c r="AO629">
        <v>153.77526520000001</v>
      </c>
      <c r="AP629">
        <v>324.71047759999999</v>
      </c>
      <c r="AQ629">
        <v>184.6651349</v>
      </c>
      <c r="AR629">
        <v>178.4502603</v>
      </c>
      <c r="AT629" s="1"/>
      <c r="AU629" s="1">
        <v>44739</v>
      </c>
      <c r="AV629" s="2">
        <v>141.66000399999999</v>
      </c>
      <c r="AW629" s="2">
        <v>264.89001500000001</v>
      </c>
      <c r="AX629" s="2">
        <v>113.220001</v>
      </c>
      <c r="AY629" s="2">
        <v>115.833504</v>
      </c>
      <c r="AZ629" s="2">
        <v>278.39999399999999</v>
      </c>
      <c r="BA629" s="2">
        <v>244.91999799999999</v>
      </c>
      <c r="BB629" s="2">
        <v>168.69000199999999</v>
      </c>
      <c r="BC629" s="2">
        <v>116.62249799999999</v>
      </c>
      <c r="BD629" s="2">
        <v>505.66000400000001</v>
      </c>
      <c r="BE629" s="2">
        <v>116.379997</v>
      </c>
      <c r="BF629" s="2">
        <v>505.709991</v>
      </c>
      <c r="BG629" s="2">
        <v>203.55999800000001</v>
      </c>
      <c r="BH629" s="2">
        <v>32.349997999999999</v>
      </c>
      <c r="BI629" s="2">
        <v>282.69000199999999</v>
      </c>
      <c r="BJ629" s="2">
        <v>328.82998700000002</v>
      </c>
      <c r="BK629" s="2">
        <v>94.410004000000001</v>
      </c>
      <c r="BL629" s="2">
        <v>153.13999899999999</v>
      </c>
      <c r="BM629" s="2">
        <v>327.26998900000001</v>
      </c>
      <c r="BN629" s="2">
        <v>181.80999800000001</v>
      </c>
      <c r="BO629" s="2">
        <v>187.58999600000001</v>
      </c>
    </row>
    <row r="630" spans="1:67" x14ac:dyDescent="0.35">
      <c r="A630" s="1">
        <v>44747</v>
      </c>
      <c r="B630" s="2">
        <v>143.238348409997</v>
      </c>
      <c r="C630" s="2">
        <v>267.44610558912001</v>
      </c>
      <c r="D630" s="2">
        <v>114.149773276202</v>
      </c>
      <c r="E630" s="2">
        <v>114.311936049029</v>
      </c>
      <c r="F630" s="2">
        <v>275.927746796218</v>
      </c>
      <c r="G630" s="2">
        <v>231.85205224349599</v>
      </c>
      <c r="H630" s="2">
        <v>151.49877886253901</v>
      </c>
      <c r="I630" s="2">
        <v>115.089565102189</v>
      </c>
      <c r="J630" s="2">
        <v>515.27962410777695</v>
      </c>
      <c r="K630" s="2">
        <v>112.14700990252901</v>
      </c>
      <c r="L630" s="2">
        <v>483.79545860400498</v>
      </c>
      <c r="M630" s="2">
        <v>201.533444343707</v>
      </c>
      <c r="N630" s="2">
        <v>31.0807941728653</v>
      </c>
      <c r="O630" s="2">
        <v>285.85250451114598</v>
      </c>
      <c r="P630" s="2">
        <v>320.34362030337297</v>
      </c>
      <c r="Q630" s="2">
        <v>93.472062493150105</v>
      </c>
      <c r="R630" s="2">
        <v>152.146713171854</v>
      </c>
      <c r="S630" s="2">
        <v>330.77973481843497</v>
      </c>
      <c r="T630" s="2">
        <v>185.07922808494601</v>
      </c>
      <c r="U630" s="2">
        <v>171.98875160729</v>
      </c>
      <c r="X630" s="3">
        <v>44747</v>
      </c>
      <c r="Y630">
        <v>141.2175364</v>
      </c>
      <c r="Z630">
        <v>262.65319399999998</v>
      </c>
      <c r="AA630">
        <v>112.84597669999999</v>
      </c>
      <c r="AB630">
        <v>112.4124364</v>
      </c>
      <c r="AC630">
        <v>275.9453972</v>
      </c>
      <c r="AD630">
        <v>230.70028189999999</v>
      </c>
      <c r="AE630">
        <v>149.0054202</v>
      </c>
      <c r="AF630">
        <v>113.1977869</v>
      </c>
      <c r="AG630">
        <v>506.56543479999999</v>
      </c>
      <c r="AH630">
        <v>112.8180309</v>
      </c>
      <c r="AI630">
        <v>476.43749580000002</v>
      </c>
      <c r="AJ630">
        <v>200.23587309999999</v>
      </c>
      <c r="AK630">
        <v>31.270440780000001</v>
      </c>
      <c r="AL630">
        <v>282.99930879999999</v>
      </c>
      <c r="AM630">
        <v>319.1319464</v>
      </c>
      <c r="AN630">
        <v>92.660415049999997</v>
      </c>
      <c r="AO630">
        <v>153.94871259999999</v>
      </c>
      <c r="AP630">
        <v>327.10515809999998</v>
      </c>
      <c r="AQ630">
        <v>184.55288440000001</v>
      </c>
      <c r="AR630">
        <v>174.6815493</v>
      </c>
      <c r="AT630" s="1"/>
      <c r="AU630" s="1">
        <v>44740</v>
      </c>
      <c r="AV630" s="2">
        <v>137.44000199999999</v>
      </c>
      <c r="AW630" s="2">
        <v>256.48001099999999</v>
      </c>
      <c r="AX630" s="2">
        <v>107.400002</v>
      </c>
      <c r="AY630" s="2">
        <v>112.00749999999999</v>
      </c>
      <c r="AZ630" s="2">
        <v>273.85998499999999</v>
      </c>
      <c r="BA630" s="2">
        <v>232.66333</v>
      </c>
      <c r="BB630" s="2">
        <v>159.820007</v>
      </c>
      <c r="BC630" s="2">
        <v>112.57150300000001</v>
      </c>
      <c r="BD630" s="2">
        <v>508.44000199999999</v>
      </c>
      <c r="BE630" s="2">
        <v>115.82</v>
      </c>
      <c r="BF630" s="2">
        <v>498.45001200000002</v>
      </c>
      <c r="BG630" s="2">
        <v>198.11999499999999</v>
      </c>
      <c r="BH630" s="2">
        <v>32.259998000000003</v>
      </c>
      <c r="BI630" s="2">
        <v>270.14999399999999</v>
      </c>
      <c r="BJ630" s="2">
        <v>318.290009</v>
      </c>
      <c r="BK630" s="2">
        <v>91.889999000000003</v>
      </c>
      <c r="BL630" s="2">
        <v>152.490005</v>
      </c>
      <c r="BM630" s="2">
        <v>317.61999500000002</v>
      </c>
      <c r="BN630" s="2">
        <v>179.91999799999999</v>
      </c>
      <c r="BO630" s="2">
        <v>187.44000199999999</v>
      </c>
    </row>
    <row r="631" spans="1:67" x14ac:dyDescent="0.35">
      <c r="A631" s="1">
        <v>44748</v>
      </c>
      <c r="B631" s="2">
        <v>145.725971180269</v>
      </c>
      <c r="C631" s="2">
        <v>268.30504315672601</v>
      </c>
      <c r="D631" s="2">
        <v>116.281989522282</v>
      </c>
      <c r="E631" s="2">
        <v>118.92695139467099</v>
      </c>
      <c r="F631" s="2">
        <v>278.41091053839398</v>
      </c>
      <c r="G631" s="2">
        <v>244.67531174066599</v>
      </c>
      <c r="H631" s="2">
        <v>158.15657983849999</v>
      </c>
      <c r="I631" s="2">
        <v>119.38896326913201</v>
      </c>
      <c r="J631" s="2">
        <v>514.72962845909399</v>
      </c>
      <c r="K631" s="2">
        <v>114.393708917463</v>
      </c>
      <c r="L631" s="2">
        <v>499.14090003901902</v>
      </c>
      <c r="M631" s="2">
        <v>203.033665797829</v>
      </c>
      <c r="N631" s="2">
        <v>31.784373264266701</v>
      </c>
      <c r="O631" s="2">
        <v>286.32587373928698</v>
      </c>
      <c r="P631" s="2">
        <v>323.99604666631598</v>
      </c>
      <c r="Q631" s="2">
        <v>92.875674236735904</v>
      </c>
      <c r="R631" s="2">
        <v>151.600868205327</v>
      </c>
      <c r="S631" s="2">
        <v>328.17217166937701</v>
      </c>
      <c r="T631" s="2">
        <v>186.244179380867</v>
      </c>
      <c r="U631" s="2">
        <v>180.701068466669</v>
      </c>
      <c r="X631" s="3">
        <v>44748</v>
      </c>
      <c r="Y631">
        <v>142.74096940000001</v>
      </c>
      <c r="Z631">
        <v>266.00991570000002</v>
      </c>
      <c r="AA631">
        <v>114.2192907</v>
      </c>
      <c r="AB631">
        <v>114.4322908</v>
      </c>
      <c r="AC631">
        <v>275.77052049999998</v>
      </c>
      <c r="AD631">
        <v>231.97986760000001</v>
      </c>
      <c r="AE631">
        <v>151.1742477</v>
      </c>
      <c r="AF631">
        <v>115.14585700000001</v>
      </c>
      <c r="AG631">
        <v>513.12013920000004</v>
      </c>
      <c r="AH631">
        <v>111.9044557</v>
      </c>
      <c r="AI631">
        <v>481.59901450000001</v>
      </c>
      <c r="AJ631">
        <v>201.08697359999999</v>
      </c>
      <c r="AK631">
        <v>30.993336899999999</v>
      </c>
      <c r="AL631">
        <v>283.66304830000001</v>
      </c>
      <c r="AM631">
        <v>320.06533580000001</v>
      </c>
      <c r="AN631">
        <v>93.070374810000004</v>
      </c>
      <c r="AO631">
        <v>152.42582419999999</v>
      </c>
      <c r="AP631">
        <v>330.03173090000001</v>
      </c>
      <c r="AQ631">
        <v>185.21216250000001</v>
      </c>
      <c r="AR631">
        <v>172.5972506</v>
      </c>
      <c r="AT631" s="1"/>
      <c r="AU631" s="1">
        <v>44741</v>
      </c>
      <c r="AV631" s="2">
        <v>139.229996</v>
      </c>
      <c r="AW631" s="2">
        <v>260.26001000000002</v>
      </c>
      <c r="AX631" s="2">
        <v>108.91999800000001</v>
      </c>
      <c r="AY631" s="2">
        <v>111.7015</v>
      </c>
      <c r="AZ631" s="2">
        <v>273.48998999999998</v>
      </c>
      <c r="BA631" s="2">
        <v>228.490005</v>
      </c>
      <c r="BB631" s="2">
        <v>155.41999799999999</v>
      </c>
      <c r="BC631" s="2">
        <v>112.2565</v>
      </c>
      <c r="BD631" s="2">
        <v>515.71002199999998</v>
      </c>
      <c r="BE631" s="2">
        <v>115.300003</v>
      </c>
      <c r="BF631" s="2">
        <v>490.41000400000001</v>
      </c>
      <c r="BG631" s="2">
        <v>199.5</v>
      </c>
      <c r="BH631" s="2">
        <v>31.860001</v>
      </c>
      <c r="BI631" s="2">
        <v>273.86999500000002</v>
      </c>
      <c r="BJ631" s="2">
        <v>322.58999599999999</v>
      </c>
      <c r="BK631" s="2">
        <v>92.510002</v>
      </c>
      <c r="BL631" s="2">
        <v>154.13999899999999</v>
      </c>
      <c r="BM631" s="2">
        <v>323</v>
      </c>
      <c r="BN631" s="2">
        <v>181.13000500000001</v>
      </c>
      <c r="BO631" s="2">
        <v>183.479996</v>
      </c>
    </row>
    <row r="632" spans="1:67" x14ac:dyDescent="0.35">
      <c r="A632" s="1">
        <v>44749</v>
      </c>
      <c r="B632" s="2">
        <v>147.39924779657099</v>
      </c>
      <c r="C632" s="2">
        <v>268.51521994905897</v>
      </c>
      <c r="D632" s="2">
        <v>115.739993579215</v>
      </c>
      <c r="E632" s="2">
        <v>119.753309850653</v>
      </c>
      <c r="F632" s="2">
        <v>281.21145554415898</v>
      </c>
      <c r="G632" s="2">
        <v>250.647859762563</v>
      </c>
      <c r="H632" s="2">
        <v>159.317863276726</v>
      </c>
      <c r="I632" s="2">
        <v>120.86430385851</v>
      </c>
      <c r="J632" s="2">
        <v>518.98552806120802</v>
      </c>
      <c r="K632" s="2">
        <v>114.74073392229801</v>
      </c>
      <c r="L632" s="2">
        <v>501.16816054778599</v>
      </c>
      <c r="M632" s="2">
        <v>203.90374541803499</v>
      </c>
      <c r="N632" s="2">
        <v>31.811409057251002</v>
      </c>
      <c r="O632" s="2">
        <v>288.73368052727699</v>
      </c>
      <c r="P632" s="2">
        <v>323.39261496685202</v>
      </c>
      <c r="Q632" s="2">
        <v>93.048276586667001</v>
      </c>
      <c r="R632" s="2">
        <v>152.72639805275901</v>
      </c>
      <c r="S632" s="2">
        <v>331.19115807753502</v>
      </c>
      <c r="T632" s="2">
        <v>185.19480182658501</v>
      </c>
      <c r="U632" s="2">
        <v>180.520851316544</v>
      </c>
      <c r="X632" s="3">
        <v>44749</v>
      </c>
      <c r="Y632">
        <v>145.8012099</v>
      </c>
      <c r="Z632">
        <v>268.21115630000003</v>
      </c>
      <c r="AA632">
        <v>116.0628832</v>
      </c>
      <c r="AB632">
        <v>118.06239290000001</v>
      </c>
      <c r="AC632">
        <v>278.68575950000002</v>
      </c>
      <c r="AD632">
        <v>235.49774590000001</v>
      </c>
      <c r="AE632">
        <v>156.8337277</v>
      </c>
      <c r="AF632">
        <v>118.9589297</v>
      </c>
      <c r="AG632">
        <v>514.58497969999996</v>
      </c>
      <c r="AH632">
        <v>114.502259</v>
      </c>
      <c r="AI632">
        <v>496.54656560000001</v>
      </c>
      <c r="AJ632">
        <v>202.3925002</v>
      </c>
      <c r="AK632">
        <v>31.739312779999999</v>
      </c>
      <c r="AL632">
        <v>286.21652280000001</v>
      </c>
      <c r="AM632">
        <v>323.5005731</v>
      </c>
      <c r="AN632">
        <v>92.938121989999999</v>
      </c>
      <c r="AO632">
        <v>151.8989302</v>
      </c>
      <c r="AP632">
        <v>328.20158359999999</v>
      </c>
      <c r="AQ632">
        <v>186.10893290000001</v>
      </c>
      <c r="AR632">
        <v>178.98654790000001</v>
      </c>
      <c r="AT632" s="1"/>
      <c r="AU632" s="1">
        <v>44742</v>
      </c>
      <c r="AV632" s="2">
        <v>136.720001</v>
      </c>
      <c r="AW632" s="2">
        <v>256.82998700000002</v>
      </c>
      <c r="AX632" s="2">
        <v>106.209999</v>
      </c>
      <c r="AY632" s="2">
        <v>108.962997</v>
      </c>
      <c r="AZ632" s="2">
        <v>273.01998900000001</v>
      </c>
      <c r="BA632" s="2">
        <v>224.47332800000001</v>
      </c>
      <c r="BB632" s="2">
        <v>151.58999600000001</v>
      </c>
      <c r="BC632" s="2">
        <v>109.37249799999999</v>
      </c>
      <c r="BD632" s="2">
        <v>513.63000499999998</v>
      </c>
      <c r="BE632" s="2">
        <v>112.610001</v>
      </c>
      <c r="BF632" s="2">
        <v>485.80999800000001</v>
      </c>
      <c r="BG632" s="2">
        <v>196.88999899999999</v>
      </c>
      <c r="BH632" s="2">
        <v>31.129999000000002</v>
      </c>
      <c r="BI632" s="2">
        <v>274.26998900000001</v>
      </c>
      <c r="BJ632" s="2">
        <v>315.48001099999999</v>
      </c>
      <c r="BK632" s="2">
        <v>91.169998000000007</v>
      </c>
      <c r="BL632" s="2">
        <v>153.16000399999999</v>
      </c>
      <c r="BM632" s="2">
        <v>324.23001099999999</v>
      </c>
      <c r="BN632" s="2">
        <v>182.53999300000001</v>
      </c>
      <c r="BO632" s="2">
        <v>178.759995</v>
      </c>
    </row>
    <row r="633" spans="1:67" x14ac:dyDescent="0.35">
      <c r="A633" s="1">
        <v>44750</v>
      </c>
      <c r="B633" s="2">
        <v>144.41951419394701</v>
      </c>
      <c r="C633" s="2">
        <v>265.12264057963898</v>
      </c>
      <c r="D633" s="2">
        <v>112.028035730743</v>
      </c>
      <c r="E633" s="2">
        <v>115.760298454512</v>
      </c>
      <c r="F633" s="2">
        <v>279.16962924938201</v>
      </c>
      <c r="G633" s="2">
        <v>234.06577930983599</v>
      </c>
      <c r="H633" s="2">
        <v>152.56604564196601</v>
      </c>
      <c r="I633" s="2">
        <v>116.155249942124</v>
      </c>
      <c r="J633" s="2">
        <v>516.60318225599701</v>
      </c>
      <c r="K633" s="2">
        <v>113.094142756463</v>
      </c>
      <c r="L633" s="2">
        <v>486.00857132546099</v>
      </c>
      <c r="M633" s="2">
        <v>205.25805210111201</v>
      </c>
      <c r="N633" s="2">
        <v>31.4253199737927</v>
      </c>
      <c r="O633" s="2">
        <v>286.58490293472499</v>
      </c>
      <c r="P633" s="2">
        <v>324.36174089081698</v>
      </c>
      <c r="Q633" s="2">
        <v>93.955174248464502</v>
      </c>
      <c r="R633" s="2">
        <v>153.14045921239099</v>
      </c>
      <c r="S633" s="2">
        <v>330.91829504861801</v>
      </c>
      <c r="T633" s="2">
        <v>184.80908726402299</v>
      </c>
      <c r="U633" s="2">
        <v>175.70367633802701</v>
      </c>
      <c r="X633" s="3">
        <v>44750</v>
      </c>
      <c r="Y633">
        <v>146.96461429999999</v>
      </c>
      <c r="Z633">
        <v>267.65237910000002</v>
      </c>
      <c r="AA633">
        <v>115.6457147</v>
      </c>
      <c r="AB633">
        <v>119.3523804</v>
      </c>
      <c r="AC633">
        <v>280.69890409999999</v>
      </c>
      <c r="AD633">
        <v>248.03922259999999</v>
      </c>
      <c r="AE633">
        <v>158.3989933</v>
      </c>
      <c r="AF633">
        <v>120.1265533</v>
      </c>
      <c r="AG633">
        <v>517.67651620000004</v>
      </c>
      <c r="AH633">
        <v>114.3425398</v>
      </c>
      <c r="AI633">
        <v>498.88578890000002</v>
      </c>
      <c r="AJ633">
        <v>203.4839398</v>
      </c>
      <c r="AK633">
        <v>31.769761720000002</v>
      </c>
      <c r="AL633">
        <v>286.54009480000002</v>
      </c>
      <c r="AM633">
        <v>323.26932310000001</v>
      </c>
      <c r="AN633">
        <v>92.769967559999998</v>
      </c>
      <c r="AO633">
        <v>152.7582275</v>
      </c>
      <c r="AP633">
        <v>330.3920463</v>
      </c>
      <c r="AQ633">
        <v>185.39497280000001</v>
      </c>
      <c r="AR633">
        <v>179.35745829999999</v>
      </c>
      <c r="AT633" s="1"/>
      <c r="AU633" s="1">
        <v>44743</v>
      </c>
      <c r="AV633" s="2">
        <v>138.929993</v>
      </c>
      <c r="AW633" s="2">
        <v>259.57998700000002</v>
      </c>
      <c r="AX633" s="2">
        <v>109.55999799999999</v>
      </c>
      <c r="AY633" s="2">
        <v>108.737503</v>
      </c>
      <c r="AZ633" s="2">
        <v>277.5</v>
      </c>
      <c r="BA633" s="2">
        <v>227.26333600000001</v>
      </c>
      <c r="BB633" s="2">
        <v>145.229996</v>
      </c>
      <c r="BC633" s="2">
        <v>109.081001</v>
      </c>
      <c r="BD633" s="2">
        <v>517.40002400000003</v>
      </c>
      <c r="BE633" s="2">
        <v>114.050003</v>
      </c>
      <c r="BF633" s="2">
        <v>477.83999599999999</v>
      </c>
      <c r="BG633" s="2">
        <v>199.179993</v>
      </c>
      <c r="BH633" s="2">
        <v>31.559999000000001</v>
      </c>
      <c r="BI633" s="2">
        <v>279.07998700000002</v>
      </c>
      <c r="BJ633" s="2">
        <v>318.23998999999998</v>
      </c>
      <c r="BK633" s="2">
        <v>92.419998000000007</v>
      </c>
      <c r="BL633" s="2">
        <v>153.800003</v>
      </c>
      <c r="BM633" s="2">
        <v>324.709991</v>
      </c>
      <c r="BN633" s="2">
        <v>184.990005</v>
      </c>
      <c r="BO633" s="2">
        <v>178.28999300000001</v>
      </c>
    </row>
    <row r="634" spans="1:67" x14ac:dyDescent="0.35">
      <c r="A634" s="1">
        <v>44753</v>
      </c>
      <c r="B634" s="2">
        <v>146.724100975168</v>
      </c>
      <c r="C634" s="2">
        <v>256.27383980597102</v>
      </c>
      <c r="D634" s="2">
        <v>109.387715902221</v>
      </c>
      <c r="E634" s="2">
        <v>114.190261540829</v>
      </c>
      <c r="F634" s="2">
        <v>278.693581559743</v>
      </c>
      <c r="G634" s="2">
        <v>232.980851456887</v>
      </c>
      <c r="H634" s="2">
        <v>150.444156988343</v>
      </c>
      <c r="I634" s="2">
        <v>115.000436015218</v>
      </c>
      <c r="J634" s="2">
        <v>515.54607452289099</v>
      </c>
      <c r="K634" s="2">
        <v>112.773160964734</v>
      </c>
      <c r="L634" s="2">
        <v>481.81461118998101</v>
      </c>
      <c r="M634" s="2">
        <v>205.222235248445</v>
      </c>
      <c r="N634" s="2">
        <v>31.3544685334635</v>
      </c>
      <c r="O634" s="2">
        <v>286.465892779824</v>
      </c>
      <c r="P634" s="2">
        <v>323.23308533289998</v>
      </c>
      <c r="Q634" s="2">
        <v>93.787888536159699</v>
      </c>
      <c r="R634" s="2">
        <v>152.517099173622</v>
      </c>
      <c r="S634" s="2">
        <v>325.10067206663501</v>
      </c>
      <c r="T634" s="2">
        <v>179.51011143935801</v>
      </c>
      <c r="U634" s="2">
        <v>175.25760356354701</v>
      </c>
      <c r="X634" s="3">
        <v>44753</v>
      </c>
      <c r="Y634">
        <v>145.47993349999999</v>
      </c>
      <c r="Z634">
        <v>264.53923559999998</v>
      </c>
      <c r="AA634">
        <v>112.5925403</v>
      </c>
      <c r="AB634">
        <v>116.5934773</v>
      </c>
      <c r="AC634">
        <v>278.79347910000001</v>
      </c>
      <c r="AD634">
        <v>248.28297599999999</v>
      </c>
      <c r="AE634">
        <v>152.9649143</v>
      </c>
      <c r="AF634">
        <v>117.3570795</v>
      </c>
      <c r="AG634">
        <v>517.2271806</v>
      </c>
      <c r="AH634">
        <v>113.06388440000001</v>
      </c>
      <c r="AI634">
        <v>485.65879369999999</v>
      </c>
      <c r="AJ634">
        <v>204.70568510000001</v>
      </c>
      <c r="AK634">
        <v>31.493310269999998</v>
      </c>
      <c r="AL634">
        <v>286.51194079999999</v>
      </c>
      <c r="AM634">
        <v>324.03231169999998</v>
      </c>
      <c r="AN634">
        <v>93.982446890000006</v>
      </c>
      <c r="AO634">
        <v>153.25503990000001</v>
      </c>
      <c r="AP634">
        <v>331.05769780000003</v>
      </c>
      <c r="AQ634">
        <v>184.6332477</v>
      </c>
      <c r="AR634">
        <v>175.86223530000001</v>
      </c>
      <c r="AT634" s="1"/>
      <c r="AU634" s="1">
        <v>44747</v>
      </c>
      <c r="AV634" s="2">
        <v>141.55999800000001</v>
      </c>
      <c r="AW634" s="2">
        <v>262.85000600000001</v>
      </c>
      <c r="AX634" s="2">
        <v>113.5</v>
      </c>
      <c r="AY634" s="2">
        <v>113.26300000000001</v>
      </c>
      <c r="AZ634" s="2">
        <v>275.69000199999999</v>
      </c>
      <c r="BA634" s="2">
        <v>233.066666</v>
      </c>
      <c r="BB634" s="2">
        <v>149.63999899999999</v>
      </c>
      <c r="BC634" s="2">
        <v>113.887001</v>
      </c>
      <c r="BD634" s="2">
        <v>505.23998999999998</v>
      </c>
      <c r="BE634" s="2">
        <v>112.620003</v>
      </c>
      <c r="BF634" s="2">
        <v>476.29998799999998</v>
      </c>
      <c r="BG634" s="2">
        <v>200.53999300000001</v>
      </c>
      <c r="BH634" s="2">
        <v>31.24</v>
      </c>
      <c r="BI634" s="2">
        <v>283.73001099999999</v>
      </c>
      <c r="BJ634" s="2">
        <v>319.26001000000002</v>
      </c>
      <c r="BK634" s="2">
        <v>92.639999000000003</v>
      </c>
      <c r="BL634" s="2">
        <v>153.929993</v>
      </c>
      <c r="BM634" s="2">
        <v>327.17999300000002</v>
      </c>
      <c r="BN634" s="2">
        <v>184.63000500000001</v>
      </c>
      <c r="BO634" s="2">
        <v>173.759995</v>
      </c>
    </row>
    <row r="635" spans="1:67" x14ac:dyDescent="0.35">
      <c r="A635" s="1">
        <v>44754</v>
      </c>
      <c r="B635" s="2">
        <v>145.677684698424</v>
      </c>
      <c r="C635" s="2">
        <v>253.600881452827</v>
      </c>
      <c r="D635" s="2">
        <v>110.581369034185</v>
      </c>
      <c r="E635" s="2">
        <v>111.63492066874799</v>
      </c>
      <c r="F635" s="2">
        <v>277.154235768207</v>
      </c>
      <c r="G635" s="2">
        <v>236.86105617598</v>
      </c>
      <c r="H635" s="2">
        <v>152.14573729110401</v>
      </c>
      <c r="I635" s="2">
        <v>112.675643022478</v>
      </c>
      <c r="J635" s="2">
        <v>500.76836432468298</v>
      </c>
      <c r="K635" s="2">
        <v>112.12357723665301</v>
      </c>
      <c r="L635" s="2">
        <v>483.430901234798</v>
      </c>
      <c r="M635" s="2">
        <v>204.57411715507101</v>
      </c>
      <c r="N635" s="2">
        <v>30.8870854687116</v>
      </c>
      <c r="O635" s="2">
        <v>288.06159763680699</v>
      </c>
      <c r="P635" s="2">
        <v>323.59795050863403</v>
      </c>
      <c r="Q635" s="2">
        <v>93.631069381227206</v>
      </c>
      <c r="R635" s="2">
        <v>152.28705254642901</v>
      </c>
      <c r="S635" s="2">
        <v>321.92377903835398</v>
      </c>
      <c r="T635" s="2">
        <v>177.68597025111299</v>
      </c>
      <c r="U635" s="2">
        <v>174.129154675302</v>
      </c>
      <c r="X635" s="3">
        <v>44754</v>
      </c>
      <c r="Y635">
        <v>145.72940360000001</v>
      </c>
      <c r="Z635">
        <v>259.79960299999999</v>
      </c>
      <c r="AA635">
        <v>109.70305089999999</v>
      </c>
      <c r="AB635">
        <v>114.08033450000001</v>
      </c>
      <c r="AC635">
        <v>277.51585560000001</v>
      </c>
      <c r="AD635">
        <v>233.30452030000001</v>
      </c>
      <c r="AE635">
        <v>150.79513449999999</v>
      </c>
      <c r="AF635">
        <v>114.8825114</v>
      </c>
      <c r="AG635">
        <v>514.91258960000005</v>
      </c>
      <c r="AH635">
        <v>112.950254</v>
      </c>
      <c r="AI635">
        <v>481.49406320000003</v>
      </c>
      <c r="AJ635">
        <v>204.68897419999999</v>
      </c>
      <c r="AK635">
        <v>31.351529759999998</v>
      </c>
      <c r="AL635">
        <v>285.35556250000002</v>
      </c>
      <c r="AM635">
        <v>323.10215670000002</v>
      </c>
      <c r="AN635">
        <v>93.677679470000001</v>
      </c>
      <c r="AO635">
        <v>152.3793651</v>
      </c>
      <c r="AP635">
        <v>325.1495797</v>
      </c>
      <c r="AQ635">
        <v>179.8636108</v>
      </c>
      <c r="AR635">
        <v>174.663487</v>
      </c>
      <c r="AT635" s="1"/>
      <c r="AU635" s="1">
        <v>44748</v>
      </c>
      <c r="AV635" s="2">
        <v>142.91999799999999</v>
      </c>
      <c r="AW635" s="2">
        <v>266.209991</v>
      </c>
      <c r="AX635" s="2">
        <v>114.33000199999999</v>
      </c>
      <c r="AY635" s="2">
        <v>114.57199900000001</v>
      </c>
      <c r="AZ635" s="2">
        <v>275.64999399999999</v>
      </c>
      <c r="BA635" s="2">
        <v>231.73333700000001</v>
      </c>
      <c r="BB635" s="2">
        <v>151.300003</v>
      </c>
      <c r="BC635" s="2">
        <v>115.21350099999999</v>
      </c>
      <c r="BD635" s="2">
        <v>515.28997800000002</v>
      </c>
      <c r="BE635" s="2">
        <v>111.889999</v>
      </c>
      <c r="BF635" s="2">
        <v>482.60998499999999</v>
      </c>
      <c r="BG635" s="2">
        <v>201.11999499999999</v>
      </c>
      <c r="BH635" s="2">
        <v>30.98</v>
      </c>
      <c r="BI635" s="2">
        <v>283.57998700000002</v>
      </c>
      <c r="BJ635" s="2">
        <v>320.17001299999998</v>
      </c>
      <c r="BK635" s="2">
        <v>93.129997000000003</v>
      </c>
      <c r="BL635" s="2">
        <v>152.529999</v>
      </c>
      <c r="BM635" s="2">
        <v>330.14999399999999</v>
      </c>
      <c r="BN635" s="2">
        <v>185.16999799999999</v>
      </c>
      <c r="BO635" s="2">
        <v>172.30999800000001</v>
      </c>
    </row>
    <row r="636" spans="1:67" x14ac:dyDescent="0.35">
      <c r="A636" s="1">
        <v>44755</v>
      </c>
      <c r="B636" s="2">
        <v>148.37639464433499</v>
      </c>
      <c r="C636" s="2">
        <v>255.23715316152399</v>
      </c>
      <c r="D636" s="2">
        <v>110.825203282874</v>
      </c>
      <c r="E636" s="2">
        <v>110.18170022279</v>
      </c>
      <c r="F636" s="2">
        <v>275.30117850797001</v>
      </c>
      <c r="G636" s="2">
        <v>238.36382620443399</v>
      </c>
      <c r="H636" s="2">
        <v>153.298905312888</v>
      </c>
      <c r="I636" s="2">
        <v>111.26231722089101</v>
      </c>
      <c r="J636" s="2">
        <v>502.894277322363</v>
      </c>
      <c r="K636" s="2">
        <v>108.460392242049</v>
      </c>
      <c r="L636" s="2">
        <v>485.47548698402801</v>
      </c>
      <c r="M636" s="2">
        <v>206.02200957865301</v>
      </c>
      <c r="N636" s="2">
        <v>30.138124933437499</v>
      </c>
      <c r="O636" s="2">
        <v>290.15425754905499</v>
      </c>
      <c r="P636" s="2">
        <v>325.15724727236199</v>
      </c>
      <c r="Q636" s="2">
        <v>93.939683484347995</v>
      </c>
      <c r="R636" s="2">
        <v>150.84496007462599</v>
      </c>
      <c r="S636" s="2">
        <v>327.64388737125199</v>
      </c>
      <c r="T636" s="2">
        <v>178.48466870218101</v>
      </c>
      <c r="U636" s="2">
        <v>170.08723667445801</v>
      </c>
      <c r="X636" s="3">
        <v>44755</v>
      </c>
      <c r="Y636">
        <v>145.59449699999999</v>
      </c>
      <c r="Z636">
        <v>252.7562744</v>
      </c>
      <c r="AA636">
        <v>110.264618</v>
      </c>
      <c r="AB636">
        <v>111.70416659999999</v>
      </c>
      <c r="AC636">
        <v>277.65728539999998</v>
      </c>
      <c r="AD636">
        <v>235.99990750000001</v>
      </c>
      <c r="AE636">
        <v>151.6949391</v>
      </c>
      <c r="AF636">
        <v>112.4855797</v>
      </c>
      <c r="AG636">
        <v>503.05380550000001</v>
      </c>
      <c r="AH636">
        <v>112.0156734</v>
      </c>
      <c r="AI636">
        <v>481.9385777</v>
      </c>
      <c r="AJ636">
        <v>204.10125579999999</v>
      </c>
      <c r="AK636">
        <v>30.895840939999999</v>
      </c>
      <c r="AL636">
        <v>286.92476310000001</v>
      </c>
      <c r="AM636">
        <v>323.33761779999998</v>
      </c>
      <c r="AN636">
        <v>93.791213650000003</v>
      </c>
      <c r="AO636">
        <v>152.01759150000001</v>
      </c>
      <c r="AP636">
        <v>322.52545409999999</v>
      </c>
      <c r="AQ636">
        <v>178.01947569999999</v>
      </c>
      <c r="AR636">
        <v>174.03540469999999</v>
      </c>
      <c r="AT636" s="1"/>
      <c r="AU636" s="1">
        <v>44749</v>
      </c>
      <c r="AV636" s="2">
        <v>146.35000600000001</v>
      </c>
      <c r="AW636" s="2">
        <v>268.39999399999999</v>
      </c>
      <c r="AX636" s="2">
        <v>116.33000199999999</v>
      </c>
      <c r="AY636" s="2">
        <v>118.78299699999999</v>
      </c>
      <c r="AZ636" s="2">
        <v>279.27999899999998</v>
      </c>
      <c r="BA636" s="2">
        <v>244.54333500000001</v>
      </c>
      <c r="BB636" s="2">
        <v>158.58000200000001</v>
      </c>
      <c r="BC636" s="2">
        <v>119.306</v>
      </c>
      <c r="BD636" s="2">
        <v>514.38000499999998</v>
      </c>
      <c r="BE636" s="2">
        <v>114.720001</v>
      </c>
      <c r="BF636" s="2">
        <v>498.540009</v>
      </c>
      <c r="BG636" s="2">
        <v>202.800003</v>
      </c>
      <c r="BH636" s="2">
        <v>31.860001</v>
      </c>
      <c r="BI636" s="2">
        <v>286.69000199999999</v>
      </c>
      <c r="BJ636" s="2">
        <v>324.07000699999998</v>
      </c>
      <c r="BK636" s="2">
        <v>93.010002</v>
      </c>
      <c r="BL636" s="2">
        <v>152</v>
      </c>
      <c r="BM636" s="2">
        <v>327.95001200000002</v>
      </c>
      <c r="BN636" s="2">
        <v>186.19000199999999</v>
      </c>
      <c r="BO636" s="2">
        <v>180.279999</v>
      </c>
    </row>
    <row r="637" spans="1:67" x14ac:dyDescent="0.35">
      <c r="A637" s="1">
        <v>44756</v>
      </c>
      <c r="B637" s="2">
        <v>150.45034692893199</v>
      </c>
      <c r="C637" s="2">
        <v>257.78750487569602</v>
      </c>
      <c r="D637" s="2">
        <v>113.55142991522</v>
      </c>
      <c r="E637" s="2">
        <v>112.275870029163</v>
      </c>
      <c r="F637" s="2">
        <v>278.60344014467501</v>
      </c>
      <c r="G637" s="2">
        <v>239.88711751674799</v>
      </c>
      <c r="H637" s="2">
        <v>158.15688941975</v>
      </c>
      <c r="I637" s="2">
        <v>113.46802451310801</v>
      </c>
      <c r="J637" s="2">
        <v>528.29350313604095</v>
      </c>
      <c r="K637" s="2">
        <v>112.438143087827</v>
      </c>
      <c r="L637" s="2">
        <v>495.619955958226</v>
      </c>
      <c r="M637" s="2">
        <v>209.850296922128</v>
      </c>
      <c r="N637" s="2">
        <v>32.213340192034202</v>
      </c>
      <c r="O637" s="2">
        <v>293.90622618452397</v>
      </c>
      <c r="P637" s="2">
        <v>332.19771905743301</v>
      </c>
      <c r="Q637" s="2">
        <v>95.046280804247999</v>
      </c>
      <c r="R637" s="2">
        <v>153.88237202773701</v>
      </c>
      <c r="S637" s="2">
        <v>331.90836358333001</v>
      </c>
      <c r="T637" s="2">
        <v>182.74954544468801</v>
      </c>
      <c r="U637" s="2">
        <v>173.43849311297799</v>
      </c>
      <c r="X637" s="3">
        <v>44756</v>
      </c>
      <c r="Y637">
        <v>148.0532063</v>
      </c>
      <c r="Z637">
        <v>254.03825169999999</v>
      </c>
      <c r="AA637">
        <v>110.6157395</v>
      </c>
      <c r="AB637">
        <v>110.3858292</v>
      </c>
      <c r="AC637">
        <v>274.7350472</v>
      </c>
      <c r="AD637">
        <v>238.034424</v>
      </c>
      <c r="AE637">
        <v>153.52711149999999</v>
      </c>
      <c r="AF637">
        <v>111.4577029</v>
      </c>
      <c r="AG637">
        <v>502.31665939999999</v>
      </c>
      <c r="AH637">
        <v>108.5250712</v>
      </c>
      <c r="AI637">
        <v>484.5997418</v>
      </c>
      <c r="AJ637">
        <v>205.48185720000001</v>
      </c>
      <c r="AK637">
        <v>30.178451129999999</v>
      </c>
      <c r="AL637">
        <v>289.17011300000001</v>
      </c>
      <c r="AM637">
        <v>324.75552900000002</v>
      </c>
      <c r="AN637">
        <v>93.883629859999999</v>
      </c>
      <c r="AO637">
        <v>150.32860740000001</v>
      </c>
      <c r="AP637">
        <v>326.33357649999999</v>
      </c>
      <c r="AQ637">
        <v>178.3299384</v>
      </c>
      <c r="AR637">
        <v>170.7548481</v>
      </c>
      <c r="AT637" s="1"/>
      <c r="AU637" s="1">
        <v>44750</v>
      </c>
      <c r="AV637" s="2">
        <v>147.03999300000001</v>
      </c>
      <c r="AW637" s="2">
        <v>267.66000400000001</v>
      </c>
      <c r="AX637" s="2">
        <v>115.540001</v>
      </c>
      <c r="AY637" s="2">
        <v>119.3535</v>
      </c>
      <c r="AZ637" s="2">
        <v>280.82998700000002</v>
      </c>
      <c r="BA637" s="2">
        <v>250.76333600000001</v>
      </c>
      <c r="BB637" s="2">
        <v>158.38000500000001</v>
      </c>
      <c r="BC637" s="2">
        <v>120.168503</v>
      </c>
      <c r="BD637" s="2">
        <v>518.63000499999998</v>
      </c>
      <c r="BE637" s="2">
        <v>114.360001</v>
      </c>
      <c r="BF637" s="2">
        <v>498.69000199999999</v>
      </c>
      <c r="BG637" s="2">
        <v>203.570007</v>
      </c>
      <c r="BH637" s="2">
        <v>31.790001</v>
      </c>
      <c r="BI637" s="2">
        <v>286.47000100000002</v>
      </c>
      <c r="BJ637" s="2">
        <v>323.05999800000001</v>
      </c>
      <c r="BK637" s="2">
        <v>92.779999000000004</v>
      </c>
      <c r="BL637" s="2">
        <v>152.85000600000001</v>
      </c>
      <c r="BM637" s="2">
        <v>330.47000100000002</v>
      </c>
      <c r="BN637" s="2">
        <v>185.39999399999999</v>
      </c>
      <c r="BO637" s="2">
        <v>179.10000600000001</v>
      </c>
    </row>
    <row r="638" spans="1:67" x14ac:dyDescent="0.35">
      <c r="A638" s="1">
        <v>44757</v>
      </c>
      <c r="B638" s="2">
        <v>146.630982182336</v>
      </c>
      <c r="C638" s="2">
        <v>255.08823555852001</v>
      </c>
      <c r="D638" s="2">
        <v>113.757972577513</v>
      </c>
      <c r="E638" s="2">
        <v>109.248750721053</v>
      </c>
      <c r="F638" s="2">
        <v>277.32331596454497</v>
      </c>
      <c r="G638" s="2">
        <v>240.37595366240501</v>
      </c>
      <c r="H638" s="2">
        <v>161.11890969058101</v>
      </c>
      <c r="I638" s="2">
        <v>110.32466286978</v>
      </c>
      <c r="J638" s="2">
        <v>523.28818569398402</v>
      </c>
      <c r="K638" s="2">
        <v>112.172427069181</v>
      </c>
      <c r="L638" s="2">
        <v>493.461703786653</v>
      </c>
      <c r="M638" s="2">
        <v>207.881226853697</v>
      </c>
      <c r="N638" s="2">
        <v>32.377607446782797</v>
      </c>
      <c r="O638" s="2">
        <v>293.46309346436999</v>
      </c>
      <c r="P638" s="2">
        <v>331.39527036324102</v>
      </c>
      <c r="Q638" s="2">
        <v>92.383732502831407</v>
      </c>
      <c r="R638" s="2">
        <v>149.88034294213699</v>
      </c>
      <c r="S638" s="2">
        <v>322.35578990392401</v>
      </c>
      <c r="T638" s="2">
        <v>180.62616170548301</v>
      </c>
      <c r="U638" s="2">
        <v>173.646297983165</v>
      </c>
      <c r="X638" s="3">
        <v>44757</v>
      </c>
      <c r="Y638">
        <v>149.95021610000001</v>
      </c>
      <c r="Z638">
        <v>256.52119370000003</v>
      </c>
      <c r="AA638">
        <v>113.075664</v>
      </c>
      <c r="AB638">
        <v>111.6342516</v>
      </c>
      <c r="AC638">
        <v>277.80000999999999</v>
      </c>
      <c r="AD638">
        <v>239.69923679999999</v>
      </c>
      <c r="AE638">
        <v>157.10800639999999</v>
      </c>
      <c r="AF638">
        <v>112.69936</v>
      </c>
      <c r="AG638">
        <v>513.24670460000004</v>
      </c>
      <c r="AH638">
        <v>111.6513932</v>
      </c>
      <c r="AI638">
        <v>492.75969090000001</v>
      </c>
      <c r="AJ638">
        <v>208.9975254</v>
      </c>
      <c r="AK638">
        <v>31.478103740000002</v>
      </c>
      <c r="AL638">
        <v>291.95532839999998</v>
      </c>
      <c r="AM638">
        <v>330.58967790000003</v>
      </c>
      <c r="AN638">
        <v>94.779554340000004</v>
      </c>
      <c r="AO638">
        <v>153.01062870000001</v>
      </c>
      <c r="AP638">
        <v>330.91129819999998</v>
      </c>
      <c r="AQ638">
        <v>182.06861789999999</v>
      </c>
      <c r="AR638">
        <v>172.74264729999999</v>
      </c>
      <c r="AT638" s="1"/>
      <c r="AU638" s="1">
        <v>44753</v>
      </c>
      <c r="AV638" s="2">
        <v>144.86999499999999</v>
      </c>
      <c r="AW638" s="2">
        <v>264.51001000000002</v>
      </c>
      <c r="AX638" s="2">
        <v>111.75</v>
      </c>
      <c r="AY638" s="2">
        <v>115.676498</v>
      </c>
      <c r="AZ638" s="2">
        <v>278.51001000000002</v>
      </c>
      <c r="BA638" s="2">
        <v>234.34333799999999</v>
      </c>
      <c r="BB638" s="2">
        <v>151.520004</v>
      </c>
      <c r="BC638" s="2">
        <v>116.522499</v>
      </c>
      <c r="BD638" s="2">
        <v>516.95001200000002</v>
      </c>
      <c r="BE638" s="2">
        <v>112.860001</v>
      </c>
      <c r="BF638" s="2">
        <v>482.85998499999999</v>
      </c>
      <c r="BG638" s="2">
        <v>205.05999800000001</v>
      </c>
      <c r="BH638" s="2">
        <v>31.459999</v>
      </c>
      <c r="BI638" s="2">
        <v>286.39001500000001</v>
      </c>
      <c r="BJ638" s="2">
        <v>324.19000199999999</v>
      </c>
      <c r="BK638" s="2">
        <v>94.300003000000004</v>
      </c>
      <c r="BL638" s="2">
        <v>153.229996</v>
      </c>
      <c r="BM638" s="2">
        <v>331.07000699999998</v>
      </c>
      <c r="BN638" s="2">
        <v>184.63999899999999</v>
      </c>
      <c r="BO638" s="2">
        <v>175.020004</v>
      </c>
    </row>
    <row r="639" spans="1:67" x14ac:dyDescent="0.35">
      <c r="A639" s="1">
        <v>44760</v>
      </c>
      <c r="B639" s="2">
        <v>151.13850845036001</v>
      </c>
      <c r="C639" s="2">
        <v>260.542572308084</v>
      </c>
      <c r="D639" s="2">
        <v>118.13492485118699</v>
      </c>
      <c r="E639" s="2">
        <v>113.862874430375</v>
      </c>
      <c r="F639" s="2">
        <v>282.801467825207</v>
      </c>
      <c r="G639" s="2">
        <v>245.417857148076</v>
      </c>
      <c r="H639" s="2">
        <v>169.645057371478</v>
      </c>
      <c r="I639" s="2">
        <v>114.935028863705</v>
      </c>
      <c r="J639" s="2">
        <v>530.03101707869405</v>
      </c>
      <c r="K639" s="2">
        <v>114.833202972515</v>
      </c>
      <c r="L639" s="2">
        <v>507.88005559731602</v>
      </c>
      <c r="M639" s="2">
        <v>213.02451214067401</v>
      </c>
      <c r="N639" s="2">
        <v>33.319215774778897</v>
      </c>
      <c r="O639" s="2">
        <v>301.06708272375897</v>
      </c>
      <c r="P639" s="2">
        <v>339.87185366886001</v>
      </c>
      <c r="Q639" s="2">
        <v>92.544266916315706</v>
      </c>
      <c r="R639" s="2">
        <v>150.19680728623501</v>
      </c>
      <c r="S639" s="2">
        <v>326.27513540038399</v>
      </c>
      <c r="T639" s="2">
        <v>185.46672669544699</v>
      </c>
      <c r="U639" s="2">
        <v>179.934490741595</v>
      </c>
      <c r="X639" s="3">
        <v>44760</v>
      </c>
      <c r="Y639">
        <v>147.9878137</v>
      </c>
      <c r="Z639">
        <v>254.2130429</v>
      </c>
      <c r="AA639">
        <v>113.7480523</v>
      </c>
      <c r="AB639">
        <v>109.4171314</v>
      </c>
      <c r="AC639">
        <v>276.53831409999998</v>
      </c>
      <c r="AD639">
        <v>240.49265750000001</v>
      </c>
      <c r="AE639">
        <v>160.6019589</v>
      </c>
      <c r="AF639">
        <v>110.29690050000001</v>
      </c>
      <c r="AG639">
        <v>520.07716679999999</v>
      </c>
      <c r="AH639">
        <v>111.9315541</v>
      </c>
      <c r="AI639">
        <v>492.04495489999999</v>
      </c>
      <c r="AJ639">
        <v>207.2921048</v>
      </c>
      <c r="AK639">
        <v>32.254131800000003</v>
      </c>
      <c r="AL639">
        <v>293.19285819999999</v>
      </c>
      <c r="AM639">
        <v>331.29942310000001</v>
      </c>
      <c r="AN639">
        <v>92.828483149999997</v>
      </c>
      <c r="AO639">
        <v>149.7452108</v>
      </c>
      <c r="AP639">
        <v>324.8575629</v>
      </c>
      <c r="AQ639">
        <v>180.29276490000001</v>
      </c>
      <c r="AR639">
        <v>173.56630379999999</v>
      </c>
      <c r="AT639" s="1"/>
      <c r="AU639" s="1">
        <v>44754</v>
      </c>
      <c r="AV639" s="2">
        <v>145.86000100000001</v>
      </c>
      <c r="AW639" s="2">
        <v>253.66999799999999</v>
      </c>
      <c r="AX639" s="2">
        <v>109.220001</v>
      </c>
      <c r="AY639" s="2">
        <v>114.0205</v>
      </c>
      <c r="AZ639" s="2">
        <v>277.27999899999998</v>
      </c>
      <c r="BA639" s="2">
        <v>233.070007</v>
      </c>
      <c r="BB639" s="2">
        <v>150.820007</v>
      </c>
      <c r="BC639" s="2">
        <v>114.849503</v>
      </c>
      <c r="BD639" s="2">
        <v>514.419983</v>
      </c>
      <c r="BE639" s="2">
        <v>112.970001</v>
      </c>
      <c r="BF639" s="2">
        <v>481.36999500000002</v>
      </c>
      <c r="BG639" s="2">
        <v>204.820007</v>
      </c>
      <c r="BH639" s="2">
        <v>31.360001</v>
      </c>
      <c r="BI639" s="2">
        <v>285.11999500000002</v>
      </c>
      <c r="BJ639" s="2">
        <v>322.85998499999999</v>
      </c>
      <c r="BK639" s="2">
        <v>93.599997999999999</v>
      </c>
      <c r="BL639" s="2">
        <v>152.46000699999999</v>
      </c>
      <c r="BM639" s="2">
        <v>323.58999599999999</v>
      </c>
      <c r="BN639" s="2">
        <v>179.36999499999999</v>
      </c>
      <c r="BO639" s="2">
        <v>174.490005</v>
      </c>
    </row>
    <row r="640" spans="1:67" x14ac:dyDescent="0.35">
      <c r="A640" s="1">
        <v>44761</v>
      </c>
      <c r="B640" s="2">
        <v>153.33204908859801</v>
      </c>
      <c r="C640" s="2">
        <v>261.95990593257898</v>
      </c>
      <c r="D640" s="2">
        <v>122.77550827302601</v>
      </c>
      <c r="E640" s="2">
        <v>114.24798131667301</v>
      </c>
      <c r="F640" s="2">
        <v>285.95643258495801</v>
      </c>
      <c r="G640" s="2">
        <v>247.53658981512999</v>
      </c>
      <c r="H640" s="2">
        <v>178.632987191713</v>
      </c>
      <c r="I640" s="2">
        <v>115.031347641892</v>
      </c>
      <c r="J640" s="2">
        <v>522.503427589495</v>
      </c>
      <c r="K640" s="2">
        <v>114.108235195562</v>
      </c>
      <c r="L640" s="2">
        <v>514.30285580548502</v>
      </c>
      <c r="M640" s="2">
        <v>213.68246414296999</v>
      </c>
      <c r="N640" s="2">
        <v>33.250110979286397</v>
      </c>
      <c r="O640" s="2">
        <v>303.024923623772</v>
      </c>
      <c r="P640" s="2">
        <v>341.45714030670399</v>
      </c>
      <c r="Q640" s="2">
        <v>89.702848556455194</v>
      </c>
      <c r="R640" s="2">
        <v>147.89237050260201</v>
      </c>
      <c r="S640" s="2">
        <v>322.70235090776799</v>
      </c>
      <c r="T640" s="2">
        <v>186.193738016503</v>
      </c>
      <c r="U640" s="2">
        <v>180.92620666407799</v>
      </c>
      <c r="X640" s="3">
        <v>44761</v>
      </c>
      <c r="Y640">
        <v>150.2531966</v>
      </c>
      <c r="Z640">
        <v>258.85028039999997</v>
      </c>
      <c r="AA640">
        <v>117.4962541</v>
      </c>
      <c r="AB640">
        <v>112.8449109</v>
      </c>
      <c r="AC640">
        <v>282.30448389999998</v>
      </c>
      <c r="AD640">
        <v>243.81919429999999</v>
      </c>
      <c r="AE640">
        <v>167.24037179999999</v>
      </c>
      <c r="AF640">
        <v>113.9827545</v>
      </c>
      <c r="AG640">
        <v>529.08612219999998</v>
      </c>
      <c r="AH640">
        <v>114.3570297</v>
      </c>
      <c r="AI640">
        <v>506.74083619999999</v>
      </c>
      <c r="AJ640">
        <v>211.918496</v>
      </c>
      <c r="AK640">
        <v>33.18631534</v>
      </c>
      <c r="AL640">
        <v>298.90224380000001</v>
      </c>
      <c r="AM640">
        <v>337.20490059999997</v>
      </c>
      <c r="AN640">
        <v>92.321876579999994</v>
      </c>
      <c r="AO640">
        <v>149.77032539999999</v>
      </c>
      <c r="AP640">
        <v>325.643574</v>
      </c>
      <c r="AQ640">
        <v>184.93600649999999</v>
      </c>
      <c r="AR640">
        <v>178.63190280000001</v>
      </c>
      <c r="AT640" s="1"/>
      <c r="AU640" s="1">
        <v>44755</v>
      </c>
      <c r="AV640" s="2">
        <v>145.490005</v>
      </c>
      <c r="AW640" s="2">
        <v>252.720001</v>
      </c>
      <c r="AX640" s="2">
        <v>110.400002</v>
      </c>
      <c r="AY640" s="2">
        <v>111.3535</v>
      </c>
      <c r="AZ640" s="2">
        <v>277.47000100000002</v>
      </c>
      <c r="BA640" s="2">
        <v>237.03999300000001</v>
      </c>
      <c r="BB640" s="2">
        <v>151.63999899999999</v>
      </c>
      <c r="BC640" s="2">
        <v>112.18699599999999</v>
      </c>
      <c r="BD640" s="2">
        <v>501.23998999999998</v>
      </c>
      <c r="BE640" s="2">
        <v>111.910004</v>
      </c>
      <c r="BF640" s="2">
        <v>481.73001099999999</v>
      </c>
      <c r="BG640" s="2">
        <v>204.14999399999999</v>
      </c>
      <c r="BH640" s="2">
        <v>30.84</v>
      </c>
      <c r="BI640" s="2">
        <v>287.17999300000002</v>
      </c>
      <c r="BJ640" s="2">
        <v>323.36999500000002</v>
      </c>
      <c r="BK640" s="2">
        <v>93.769997000000004</v>
      </c>
      <c r="BL640" s="2">
        <v>152.14999399999999</v>
      </c>
      <c r="BM640" s="2">
        <v>322.459991</v>
      </c>
      <c r="BN640" s="2">
        <v>177.91999799999999</v>
      </c>
      <c r="BO640" s="2">
        <v>173.86999499999999</v>
      </c>
    </row>
    <row r="641" spans="1:67" x14ac:dyDescent="0.35">
      <c r="A641" s="1">
        <v>44762</v>
      </c>
      <c r="B641" s="2">
        <v>155.280754028442</v>
      </c>
      <c r="C641" s="2">
        <v>266.18357860752002</v>
      </c>
      <c r="D641" s="2">
        <v>124.573158658517</v>
      </c>
      <c r="E641" s="2">
        <v>114.420934457244</v>
      </c>
      <c r="F641" s="2">
        <v>287.59150612972599</v>
      </c>
      <c r="G641" s="2">
        <v>272.16980710765802</v>
      </c>
      <c r="H641" s="2">
        <v>180.840360603639</v>
      </c>
      <c r="I641" s="2">
        <v>115.287210829679</v>
      </c>
      <c r="J641" s="2">
        <v>521.01502665590601</v>
      </c>
      <c r="K641" s="2">
        <v>115.730804815857</v>
      </c>
      <c r="L641" s="2">
        <v>517.87126012600004</v>
      </c>
      <c r="M641" s="2">
        <v>215.953980477763</v>
      </c>
      <c r="N641" s="2">
        <v>33.651804242258997</v>
      </c>
      <c r="O641" s="2">
        <v>306.18997180302898</v>
      </c>
      <c r="P641" s="2">
        <v>346.73841382798997</v>
      </c>
      <c r="Q641" s="2">
        <v>90.266336903235597</v>
      </c>
      <c r="R641" s="2">
        <v>148.13412813949</v>
      </c>
      <c r="S641" s="2">
        <v>327.44909716370302</v>
      </c>
      <c r="T641" s="2">
        <v>187.47433884408301</v>
      </c>
      <c r="U641" s="2">
        <v>180.87764283852101</v>
      </c>
      <c r="X641" s="3">
        <v>44762</v>
      </c>
      <c r="Y641">
        <v>152.7818096</v>
      </c>
      <c r="Z641">
        <v>262.06844890000002</v>
      </c>
      <c r="AA641">
        <v>122.04583239999999</v>
      </c>
      <c r="AB641">
        <v>113.876003</v>
      </c>
      <c r="AC641">
        <v>285.67155150000002</v>
      </c>
      <c r="AD641">
        <v>247.0921961</v>
      </c>
      <c r="AE641">
        <v>175.84990239999999</v>
      </c>
      <c r="AF641">
        <v>114.7437142</v>
      </c>
      <c r="AG641">
        <v>521.72729040000002</v>
      </c>
      <c r="AH641">
        <v>114.4854782</v>
      </c>
      <c r="AI641">
        <v>511.76808360000001</v>
      </c>
      <c r="AJ641">
        <v>213.25087120000001</v>
      </c>
      <c r="AK641">
        <v>33.354137110000003</v>
      </c>
      <c r="AL641">
        <v>301.94814650000001</v>
      </c>
      <c r="AM641">
        <v>341.17146709999997</v>
      </c>
      <c r="AN641">
        <v>90.155507119999996</v>
      </c>
      <c r="AO641">
        <v>147.6138905</v>
      </c>
      <c r="AP641">
        <v>322.4322593</v>
      </c>
      <c r="AQ641">
        <v>186.76340260000001</v>
      </c>
      <c r="AR641">
        <v>180.03805919999999</v>
      </c>
      <c r="AT641" s="1"/>
      <c r="AU641" s="1">
        <v>44756</v>
      </c>
      <c r="AV641" s="2">
        <v>148.470001</v>
      </c>
      <c r="AW641" s="2">
        <v>254.08000200000001</v>
      </c>
      <c r="AX641" s="2">
        <v>110.629997</v>
      </c>
      <c r="AY641" s="2">
        <v>110.36750000000001</v>
      </c>
      <c r="AZ641" s="2">
        <v>274.41000400000001</v>
      </c>
      <c r="BA641" s="2">
        <v>238.31333900000001</v>
      </c>
      <c r="BB641" s="2">
        <v>153.720001</v>
      </c>
      <c r="BC641" s="2">
        <v>111.44000200000001</v>
      </c>
      <c r="BD641" s="2">
        <v>502.42999300000002</v>
      </c>
      <c r="BE641" s="2">
        <v>108</v>
      </c>
      <c r="BF641" s="2">
        <v>484.64001500000001</v>
      </c>
      <c r="BG641" s="2">
        <v>205.91000399999999</v>
      </c>
      <c r="BH641" s="2">
        <v>30.129999000000002</v>
      </c>
      <c r="BI641" s="2">
        <v>289.48001099999999</v>
      </c>
      <c r="BJ641" s="2">
        <v>325.02999899999998</v>
      </c>
      <c r="BK641" s="2">
        <v>93.879997000000003</v>
      </c>
      <c r="BL641" s="2">
        <v>150.44000199999999</v>
      </c>
      <c r="BM641" s="2">
        <v>326.89001500000001</v>
      </c>
      <c r="BN641" s="2">
        <v>178.279999</v>
      </c>
      <c r="BO641" s="2">
        <v>169.94000199999999</v>
      </c>
    </row>
    <row r="642" spans="1:67" x14ac:dyDescent="0.35">
      <c r="A642" s="1">
        <v>44763</v>
      </c>
      <c r="B642" s="2">
        <v>154.87877150887499</v>
      </c>
      <c r="C642" s="2">
        <v>260.94978615531898</v>
      </c>
      <c r="D642" s="2">
        <v>122.39999704655899</v>
      </c>
      <c r="E642" s="2">
        <v>108.289766452351</v>
      </c>
      <c r="F642" s="2">
        <v>285.72295732969502</v>
      </c>
      <c r="G642" s="2">
        <v>272.20788234639599</v>
      </c>
      <c r="H642" s="2">
        <v>174.57728498283399</v>
      </c>
      <c r="I642" s="2">
        <v>108.835193405784</v>
      </c>
      <c r="J642" s="2">
        <v>520.53924155737695</v>
      </c>
      <c r="K642" s="2">
        <v>114.383583981591</v>
      </c>
      <c r="L642" s="2">
        <v>514.24674397414606</v>
      </c>
      <c r="M642" s="2">
        <v>214.16959659183999</v>
      </c>
      <c r="N642" s="2">
        <v>33.238468496809801</v>
      </c>
      <c r="O642" s="2">
        <v>307.15158891673002</v>
      </c>
      <c r="P642" s="2">
        <v>344.42103413044902</v>
      </c>
      <c r="Q642" s="2">
        <v>90.029531696765801</v>
      </c>
      <c r="R642" s="2">
        <v>148.2922096355</v>
      </c>
      <c r="S642" s="2">
        <v>328.57441206732</v>
      </c>
      <c r="T642" s="2">
        <v>187.07857303294301</v>
      </c>
      <c r="U642" s="2">
        <v>178.420679923927</v>
      </c>
      <c r="X642" s="3">
        <v>44763</v>
      </c>
      <c r="Y642">
        <v>155.05796000000001</v>
      </c>
      <c r="Z642">
        <v>264.64220030000001</v>
      </c>
      <c r="AA642">
        <v>124.39387000000001</v>
      </c>
      <c r="AB642">
        <v>114.37749049999999</v>
      </c>
      <c r="AC642">
        <v>286.96831070000002</v>
      </c>
      <c r="AD642">
        <v>251.30812539999999</v>
      </c>
      <c r="AE642">
        <v>180.25312869999999</v>
      </c>
      <c r="AF642">
        <v>115.1161068</v>
      </c>
      <c r="AG642">
        <v>521.8022191</v>
      </c>
      <c r="AH642">
        <v>115.3522435</v>
      </c>
      <c r="AI642">
        <v>516.75073440000006</v>
      </c>
      <c r="AJ642">
        <v>215.492189</v>
      </c>
      <c r="AK642">
        <v>33.621195180000001</v>
      </c>
      <c r="AL642">
        <v>304.58610470000002</v>
      </c>
      <c r="AM642">
        <v>345.89923909999999</v>
      </c>
      <c r="AN642">
        <v>90.080377139999996</v>
      </c>
      <c r="AO642">
        <v>147.74271229999999</v>
      </c>
      <c r="AP642">
        <v>326.13897880000002</v>
      </c>
      <c r="AQ642">
        <v>187.02312900000001</v>
      </c>
      <c r="AR642">
        <v>180.93711540000001</v>
      </c>
      <c r="AT642" s="1"/>
      <c r="AU642" s="1">
        <v>44757</v>
      </c>
      <c r="AV642" s="2">
        <v>150.16999799999999</v>
      </c>
      <c r="AW642" s="2">
        <v>256.72000100000002</v>
      </c>
      <c r="AX642" s="2">
        <v>113.550003</v>
      </c>
      <c r="AY642" s="2">
        <v>111.777496</v>
      </c>
      <c r="AZ642" s="2">
        <v>278.48001099999999</v>
      </c>
      <c r="BA642" s="2">
        <v>240.066666</v>
      </c>
      <c r="BB642" s="2">
        <v>157.61999499999999</v>
      </c>
      <c r="BC642" s="2">
        <v>112.766998</v>
      </c>
      <c r="BD642" s="2">
        <v>529.75</v>
      </c>
      <c r="BE642" s="2">
        <v>112.949997</v>
      </c>
      <c r="BF642" s="2">
        <v>494.459991</v>
      </c>
      <c r="BG642" s="2">
        <v>210.03999300000001</v>
      </c>
      <c r="BH642" s="2">
        <v>32.25</v>
      </c>
      <c r="BI642" s="2">
        <v>292.41000400000001</v>
      </c>
      <c r="BJ642" s="2">
        <v>332.57000699999998</v>
      </c>
      <c r="BK642" s="2">
        <v>94.959998999999996</v>
      </c>
      <c r="BL642" s="2">
        <v>153.61999499999999</v>
      </c>
      <c r="BM642" s="2">
        <v>331.60000600000001</v>
      </c>
      <c r="BN642" s="2">
        <v>182.58999600000001</v>
      </c>
      <c r="BO642" s="2">
        <v>173.38000500000001</v>
      </c>
    </row>
    <row r="643" spans="1:67" x14ac:dyDescent="0.35">
      <c r="A643" s="1">
        <v>44764</v>
      </c>
      <c r="B643" s="2">
        <v>152.813393653736</v>
      </c>
      <c r="C643" s="2">
        <v>259.77471886152301</v>
      </c>
      <c r="D643" s="2">
        <v>121.20094710075399</v>
      </c>
      <c r="E643" s="2">
        <v>107.750175592529</v>
      </c>
      <c r="F643" s="2">
        <v>288.769087044912</v>
      </c>
      <c r="G643" s="2">
        <v>268.84656223687699</v>
      </c>
      <c r="H643" s="2">
        <v>170.33198374310999</v>
      </c>
      <c r="I643" s="2">
        <v>108.46726018671001</v>
      </c>
      <c r="J643" s="2">
        <v>531.83240057368005</v>
      </c>
      <c r="K643" s="2">
        <v>115.566840143479</v>
      </c>
      <c r="L643" s="2">
        <v>514.48701650568103</v>
      </c>
      <c r="M643" s="2">
        <v>214.285326460069</v>
      </c>
      <c r="N643" s="2">
        <v>33.975138413889297</v>
      </c>
      <c r="O643" s="2">
        <v>307.44138723044603</v>
      </c>
      <c r="P643" s="2">
        <v>344.498958238733</v>
      </c>
      <c r="Q643" s="2">
        <v>90.844318494487993</v>
      </c>
      <c r="R643" s="2">
        <v>150.55819074261399</v>
      </c>
      <c r="S643" s="2">
        <v>332.71444280809402</v>
      </c>
      <c r="T643" s="2">
        <v>188.36753581128499</v>
      </c>
      <c r="U643" s="2">
        <v>181.843110162139</v>
      </c>
      <c r="X643" s="3">
        <v>44764</v>
      </c>
      <c r="Y643">
        <v>154.45094259999999</v>
      </c>
      <c r="Z643">
        <v>260.94007570000002</v>
      </c>
      <c r="AA643">
        <v>122.8322087</v>
      </c>
      <c r="AB643">
        <v>111.0373846</v>
      </c>
      <c r="AC643">
        <v>286.1430598</v>
      </c>
      <c r="AD643">
        <v>272.17341219999997</v>
      </c>
      <c r="AE643">
        <v>174.887089</v>
      </c>
      <c r="AF643">
        <v>111.59971760000001</v>
      </c>
      <c r="AG643">
        <v>521.62957159999996</v>
      </c>
      <c r="AH643">
        <v>114.7486081</v>
      </c>
      <c r="AI643">
        <v>514.09170219999999</v>
      </c>
      <c r="AJ643">
        <v>213.7593554</v>
      </c>
      <c r="AK643">
        <v>33.441038200000001</v>
      </c>
      <c r="AL643">
        <v>306.4420318</v>
      </c>
      <c r="AM643">
        <v>344.53405120000002</v>
      </c>
      <c r="AN643">
        <v>90.05635547</v>
      </c>
      <c r="AO643">
        <v>148.42271700000001</v>
      </c>
      <c r="AP643">
        <v>328.67953369999998</v>
      </c>
      <c r="AQ643">
        <v>187.91309380000001</v>
      </c>
      <c r="AR643">
        <v>179.12262459999999</v>
      </c>
      <c r="AT643" s="1"/>
      <c r="AU643" s="1">
        <v>44760</v>
      </c>
      <c r="AV643" s="2">
        <v>147.070007</v>
      </c>
      <c r="AW643" s="2">
        <v>254.25</v>
      </c>
      <c r="AX643" s="2">
        <v>113.760002</v>
      </c>
      <c r="AY643" s="2">
        <v>109.029999</v>
      </c>
      <c r="AZ643" s="2">
        <v>276.26001000000002</v>
      </c>
      <c r="BA643" s="2">
        <v>240.546661</v>
      </c>
      <c r="BB643" s="2">
        <v>161.009995</v>
      </c>
      <c r="BC643" s="2">
        <v>109.910004</v>
      </c>
      <c r="BD643" s="2">
        <v>519.36999500000002</v>
      </c>
      <c r="BE643" s="2">
        <v>111.790001</v>
      </c>
      <c r="BF643" s="2">
        <v>491.05999800000001</v>
      </c>
      <c r="BG643" s="2">
        <v>207.21000699999999</v>
      </c>
      <c r="BH643" s="2">
        <v>32.259998000000003</v>
      </c>
      <c r="BI643" s="2">
        <v>293.04998799999998</v>
      </c>
      <c r="BJ643" s="2">
        <v>331.01001000000002</v>
      </c>
      <c r="BK643" s="2">
        <v>92.339995999999999</v>
      </c>
      <c r="BL643" s="2">
        <v>149.570007</v>
      </c>
      <c r="BM643" s="2">
        <v>321.76998900000001</v>
      </c>
      <c r="BN643" s="2">
        <v>180.08000200000001</v>
      </c>
      <c r="BO643" s="2">
        <v>173.490005</v>
      </c>
    </row>
    <row r="644" spans="1:67" x14ac:dyDescent="0.35">
      <c r="A644" s="1">
        <v>44767</v>
      </c>
      <c r="B644" s="2">
        <v>151.27688381876601</v>
      </c>
      <c r="C644" s="2">
        <v>253.108018473036</v>
      </c>
      <c r="D644" s="2">
        <v>115.10480788170899</v>
      </c>
      <c r="E644" s="2">
        <v>104.864996723212</v>
      </c>
      <c r="F644" s="2">
        <v>285.305955863235</v>
      </c>
      <c r="G644" s="2">
        <v>258.59294452382198</v>
      </c>
      <c r="H644" s="2">
        <v>165.52962145346001</v>
      </c>
      <c r="I644" s="2">
        <v>105.47379189558499</v>
      </c>
      <c r="J644" s="2">
        <v>528.45714625721496</v>
      </c>
      <c r="K644" s="2">
        <v>113.291176065801</v>
      </c>
      <c r="L644" s="2">
        <v>510.85496357418299</v>
      </c>
      <c r="M644" s="2">
        <v>212.87107224215799</v>
      </c>
      <c r="N644" s="2">
        <v>33.070521154486698</v>
      </c>
      <c r="O644" s="2">
        <v>299.06358339375498</v>
      </c>
      <c r="P644" s="2">
        <v>341.83332308257201</v>
      </c>
      <c r="Q644" s="2">
        <v>91.109223615319195</v>
      </c>
      <c r="R644" s="2">
        <v>150.76160391461599</v>
      </c>
      <c r="S644" s="2">
        <v>330.98869506206699</v>
      </c>
      <c r="T644" s="2">
        <v>181.39490523368499</v>
      </c>
      <c r="U644" s="2">
        <v>180.75147117527101</v>
      </c>
      <c r="X644" s="3">
        <v>44767</v>
      </c>
      <c r="Y644">
        <v>153.27930799999999</v>
      </c>
      <c r="Z644">
        <v>258.8537738</v>
      </c>
      <c r="AA644">
        <v>121.3152474</v>
      </c>
      <c r="AB644">
        <v>107.4592277</v>
      </c>
      <c r="AC644">
        <v>287.703686</v>
      </c>
      <c r="AD644">
        <v>270.01810860000001</v>
      </c>
      <c r="AE644">
        <v>170.3844172</v>
      </c>
      <c r="AF644">
        <v>108.1656785</v>
      </c>
      <c r="AG644">
        <v>527.78491480000002</v>
      </c>
      <c r="AH644">
        <v>115.2591178</v>
      </c>
      <c r="AI644">
        <v>513.3336994</v>
      </c>
      <c r="AJ644">
        <v>214.24047909999999</v>
      </c>
      <c r="AK644">
        <v>33.700100630000001</v>
      </c>
      <c r="AL644">
        <v>306.21638580000001</v>
      </c>
      <c r="AM644">
        <v>344.20895589999998</v>
      </c>
      <c r="AN644">
        <v>90.493577520000002</v>
      </c>
      <c r="AO644">
        <v>149.9493865</v>
      </c>
      <c r="AP644">
        <v>331.45020360000001</v>
      </c>
      <c r="AQ644">
        <v>187.8636903</v>
      </c>
      <c r="AR644">
        <v>181.22203260000001</v>
      </c>
      <c r="AT644" s="1"/>
      <c r="AU644" s="1">
        <v>44761</v>
      </c>
      <c r="AV644" s="2">
        <v>151</v>
      </c>
      <c r="AW644" s="2">
        <v>259.52999899999998</v>
      </c>
      <c r="AX644" s="2">
        <v>118.209999</v>
      </c>
      <c r="AY644" s="2">
        <v>113.80999799999999</v>
      </c>
      <c r="AZ644" s="2">
        <v>283.54998799999998</v>
      </c>
      <c r="BA644" s="2">
        <v>245.529999</v>
      </c>
      <c r="BB644" s="2">
        <v>169.91999799999999</v>
      </c>
      <c r="BC644" s="2">
        <v>114.620003</v>
      </c>
      <c r="BD644" s="2">
        <v>533.45001200000002</v>
      </c>
      <c r="BE644" s="2">
        <v>114.55999799999999</v>
      </c>
      <c r="BF644" s="2">
        <v>509</v>
      </c>
      <c r="BG644" s="2">
        <v>213.66000399999999</v>
      </c>
      <c r="BH644" s="2">
        <v>33.349997999999999</v>
      </c>
      <c r="BI644" s="2">
        <v>299.82998700000002</v>
      </c>
      <c r="BJ644" s="2">
        <v>340.38000499999998</v>
      </c>
      <c r="BK644" s="2">
        <v>92.360000999999997</v>
      </c>
      <c r="BL644" s="2">
        <v>149.740005</v>
      </c>
      <c r="BM644" s="2">
        <v>326.20001200000002</v>
      </c>
      <c r="BN644" s="2">
        <v>185.80999800000001</v>
      </c>
      <c r="BO644" s="2">
        <v>179.490005</v>
      </c>
    </row>
    <row r="645" spans="1:67" x14ac:dyDescent="0.35">
      <c r="A645" s="1">
        <v>44768</v>
      </c>
      <c r="B645" s="2">
        <v>157.054898456514</v>
      </c>
      <c r="C645" s="2">
        <v>267.85444060399902</v>
      </c>
      <c r="D645" s="2">
        <v>121.111027554342</v>
      </c>
      <c r="E645" s="2">
        <v>113.650572485455</v>
      </c>
      <c r="F645" s="2">
        <v>290.962500497083</v>
      </c>
      <c r="G645" s="2">
        <v>275.99042082726999</v>
      </c>
      <c r="H645" s="2">
        <v>177.11414757130299</v>
      </c>
      <c r="I645" s="2">
        <v>114.47223834101101</v>
      </c>
      <c r="J645" s="2">
        <v>538.21004481285604</v>
      </c>
      <c r="K645" s="2">
        <v>115.406399759235</v>
      </c>
      <c r="L645" s="2">
        <v>528.81088705457705</v>
      </c>
      <c r="M645" s="2">
        <v>210.87715449323099</v>
      </c>
      <c r="N645" s="2">
        <v>33.705219321235901</v>
      </c>
      <c r="O645" s="2">
        <v>299.39102218655597</v>
      </c>
      <c r="P645" s="2">
        <v>343.42067824185</v>
      </c>
      <c r="Q645" s="2">
        <v>91.617354934346906</v>
      </c>
      <c r="R645" s="2">
        <v>151.28465081988</v>
      </c>
      <c r="S645" s="2">
        <v>330.21323413374398</v>
      </c>
      <c r="T645" s="2">
        <v>184.364988883786</v>
      </c>
      <c r="U645" s="2">
        <v>185.89967168173601</v>
      </c>
      <c r="X645" s="3">
        <v>44768</v>
      </c>
      <c r="Y645">
        <v>151.98473989999999</v>
      </c>
      <c r="Z645">
        <v>254.35755470000001</v>
      </c>
      <c r="AA645">
        <v>116.7557862</v>
      </c>
      <c r="AB645">
        <v>105.29685000000001</v>
      </c>
      <c r="AC645">
        <v>285.61260119999997</v>
      </c>
      <c r="AD645">
        <v>265.97726710000001</v>
      </c>
      <c r="AE645">
        <v>165.9116822</v>
      </c>
      <c r="AF645">
        <v>105.7861365</v>
      </c>
      <c r="AG645">
        <v>531.22472879999998</v>
      </c>
      <c r="AH645">
        <v>113.6417833</v>
      </c>
      <c r="AI645">
        <v>511.39941729999998</v>
      </c>
      <c r="AJ645">
        <v>212.52458419999999</v>
      </c>
      <c r="AK645">
        <v>33.099927639999997</v>
      </c>
      <c r="AL645">
        <v>299.63612369999998</v>
      </c>
      <c r="AM645">
        <v>341.91996740000002</v>
      </c>
      <c r="AN645">
        <v>91.175713450000003</v>
      </c>
      <c r="AO645">
        <v>150.8428419</v>
      </c>
      <c r="AP645">
        <v>331.48471890000002</v>
      </c>
      <c r="AQ645">
        <v>182.21821539999999</v>
      </c>
      <c r="AR645">
        <v>181.40092430000001</v>
      </c>
      <c r="AT645" s="1"/>
      <c r="AU645" s="1">
        <v>44762</v>
      </c>
      <c r="AV645" s="2">
        <v>153.03999300000001</v>
      </c>
      <c r="AW645" s="2">
        <v>262.26998900000001</v>
      </c>
      <c r="AX645" s="2">
        <v>122.769997</v>
      </c>
      <c r="AY645" s="2">
        <v>113.900002</v>
      </c>
      <c r="AZ645" s="2">
        <v>286.040009</v>
      </c>
      <c r="BA645" s="2">
        <v>247.5</v>
      </c>
      <c r="BB645" s="2">
        <v>178.070007</v>
      </c>
      <c r="BC645" s="2">
        <v>114.699997</v>
      </c>
      <c r="BD645" s="2">
        <v>519.46997099999999</v>
      </c>
      <c r="BE645" s="2">
        <v>114.540001</v>
      </c>
      <c r="BF645" s="2">
        <v>511.76998900000001</v>
      </c>
      <c r="BG645" s="2">
        <v>213.36999499999999</v>
      </c>
      <c r="BH645" s="2">
        <v>33.360000999999997</v>
      </c>
      <c r="BI645" s="2">
        <v>302.29998799999998</v>
      </c>
      <c r="BJ645" s="2">
        <v>341.26998900000001</v>
      </c>
      <c r="BK645" s="2">
        <v>89.650002000000001</v>
      </c>
      <c r="BL645" s="2">
        <v>147.69000199999999</v>
      </c>
      <c r="BM645" s="2">
        <v>322.02999899999998</v>
      </c>
      <c r="BN645" s="2">
        <v>186.85000600000001</v>
      </c>
      <c r="BO645" s="2">
        <v>179.970001</v>
      </c>
    </row>
    <row r="646" spans="1:67" x14ac:dyDescent="0.35">
      <c r="A646" s="1">
        <v>44769</v>
      </c>
      <c r="B646" s="2">
        <v>157.01651816625699</v>
      </c>
      <c r="C646" s="2">
        <v>275.86012498270799</v>
      </c>
      <c r="D646" s="2">
        <v>122.631126028341</v>
      </c>
      <c r="E646" s="2">
        <v>113.96585005183501</v>
      </c>
      <c r="F646" s="2">
        <v>293.81726633694802</v>
      </c>
      <c r="G646" s="2">
        <v>280.77387548672499</v>
      </c>
      <c r="H646" s="2">
        <v>180.0537884675</v>
      </c>
      <c r="I646" s="2">
        <v>114.616156691981</v>
      </c>
      <c r="J646" s="2">
        <v>537.690674808577</v>
      </c>
      <c r="K646" s="2">
        <v>114.667359659816</v>
      </c>
      <c r="L646" s="2">
        <v>533.28233854266296</v>
      </c>
      <c r="M646" s="2">
        <v>211.42269780706101</v>
      </c>
      <c r="N646" s="2">
        <v>33.379262995344298</v>
      </c>
      <c r="O646" s="2">
        <v>300.62526004726499</v>
      </c>
      <c r="P646" s="2">
        <v>351.96908389992097</v>
      </c>
      <c r="Q646" s="2">
        <v>89.790576971327098</v>
      </c>
      <c r="R646" s="2">
        <v>149.516534506314</v>
      </c>
      <c r="S646" s="2">
        <v>330.32663626605199</v>
      </c>
      <c r="T646" s="2">
        <v>187.86664140142599</v>
      </c>
      <c r="U646" s="2">
        <v>188.45512263514499</v>
      </c>
      <c r="X646" s="3">
        <v>44769</v>
      </c>
      <c r="Y646">
        <v>155.32938820000001</v>
      </c>
      <c r="Z646">
        <v>258.10841260000001</v>
      </c>
      <c r="AA646">
        <v>120.15732370000001</v>
      </c>
      <c r="AB646">
        <v>110.0382834</v>
      </c>
      <c r="AC646">
        <v>289.45084489999999</v>
      </c>
      <c r="AD646">
        <v>262.64730409999999</v>
      </c>
      <c r="AE646">
        <v>172.55920520000001</v>
      </c>
      <c r="AF646">
        <v>110.3837082</v>
      </c>
      <c r="AG646">
        <v>533.94414889999996</v>
      </c>
      <c r="AH646">
        <v>115.14647840000001</v>
      </c>
      <c r="AI646">
        <v>525.70770370000002</v>
      </c>
      <c r="AJ646">
        <v>210.5099366</v>
      </c>
      <c r="AK646">
        <v>33.518041160000003</v>
      </c>
      <c r="AL646">
        <v>299.03936720000002</v>
      </c>
      <c r="AM646">
        <v>342.91472879999998</v>
      </c>
      <c r="AN646">
        <v>91.168246300000007</v>
      </c>
      <c r="AO646">
        <v>151.1905691</v>
      </c>
      <c r="AP646">
        <v>329.2235637</v>
      </c>
      <c r="AQ646">
        <v>183.58296870000001</v>
      </c>
      <c r="AR646">
        <v>184.51619529999999</v>
      </c>
      <c r="AT646" s="1"/>
      <c r="AU646" s="1">
        <v>44763</v>
      </c>
      <c r="AV646" s="2">
        <v>155.35000600000001</v>
      </c>
      <c r="AW646" s="2">
        <v>264.83999599999999</v>
      </c>
      <c r="AX646" s="2">
        <v>124.629997</v>
      </c>
      <c r="AY646" s="2">
        <v>114.339996</v>
      </c>
      <c r="AZ646" s="2">
        <v>286.85000600000001</v>
      </c>
      <c r="BA646" s="2">
        <v>271.70666499999999</v>
      </c>
      <c r="BB646" s="2">
        <v>180.5</v>
      </c>
      <c r="BC646" s="2">
        <v>115.040001</v>
      </c>
      <c r="BD646" s="2">
        <v>522.46002199999998</v>
      </c>
      <c r="BE646" s="2">
        <v>115.32</v>
      </c>
      <c r="BF646" s="2">
        <v>517.67999299999997</v>
      </c>
      <c r="BG646" s="2">
        <v>216.19000199999999</v>
      </c>
      <c r="BH646" s="2">
        <v>33.650002000000001</v>
      </c>
      <c r="BI646" s="2">
        <v>305</v>
      </c>
      <c r="BJ646" s="2">
        <v>346.92001299999998</v>
      </c>
      <c r="BK646" s="2">
        <v>90.139999000000003</v>
      </c>
      <c r="BL646" s="2">
        <v>147.75</v>
      </c>
      <c r="BM646" s="2">
        <v>326.92001299999998</v>
      </c>
      <c r="BN646" s="2">
        <v>187.009995</v>
      </c>
      <c r="BO646" s="2">
        <v>180.990005</v>
      </c>
    </row>
    <row r="647" spans="1:67" x14ac:dyDescent="0.35">
      <c r="A647" s="1">
        <v>44770</v>
      </c>
      <c r="B647" s="2">
        <v>163.33503680434799</v>
      </c>
      <c r="C647" s="2">
        <v>280.596351560475</v>
      </c>
      <c r="D647" s="2">
        <v>134.735909788404</v>
      </c>
      <c r="E647" s="2">
        <v>117.001391622444</v>
      </c>
      <c r="F647" s="2">
        <v>300.32293023194597</v>
      </c>
      <c r="G647" s="2">
        <v>299.14304497573897</v>
      </c>
      <c r="H647" s="2">
        <v>182.50838009714499</v>
      </c>
      <c r="I647" s="2">
        <v>117.28281069878</v>
      </c>
      <c r="J647" s="2">
        <v>545.21719596280502</v>
      </c>
      <c r="K647" s="2">
        <v>115.792657707771</v>
      </c>
      <c r="L647" s="2">
        <v>537.82038630924501</v>
      </c>
      <c r="M647" s="2">
        <v>212.24336721704199</v>
      </c>
      <c r="N647" s="2">
        <v>33.926557766283999</v>
      </c>
      <c r="O647" s="2">
        <v>301.88025896197303</v>
      </c>
      <c r="P647" s="2">
        <v>353.93637608729699</v>
      </c>
      <c r="Q647" s="2">
        <v>89.487815750396905</v>
      </c>
      <c r="R647" s="2">
        <v>143.588073358331</v>
      </c>
      <c r="S647" s="2">
        <v>330.858830610354</v>
      </c>
      <c r="T647" s="2">
        <v>195.93577537119</v>
      </c>
      <c r="U647" s="2">
        <v>198.527518940101</v>
      </c>
      <c r="X647" s="3">
        <v>44770</v>
      </c>
      <c r="Y647">
        <v>157.3038</v>
      </c>
      <c r="Z647">
        <v>274.17869710000002</v>
      </c>
      <c r="AA647">
        <v>122.1370016</v>
      </c>
      <c r="AB647">
        <v>114.0853044</v>
      </c>
      <c r="AC647">
        <v>293.31168280000003</v>
      </c>
      <c r="AD647">
        <v>278.29754129999998</v>
      </c>
      <c r="AE647">
        <v>179.66896840000001</v>
      </c>
      <c r="AF647">
        <v>114.53374049999999</v>
      </c>
      <c r="AG647">
        <v>540.00390760000005</v>
      </c>
      <c r="AH647">
        <v>114.79244679999999</v>
      </c>
      <c r="AI647">
        <v>532.69814010000005</v>
      </c>
      <c r="AJ647">
        <v>211.22647319999999</v>
      </c>
      <c r="AK647">
        <v>33.335776690000003</v>
      </c>
      <c r="AL647">
        <v>299.76082380000003</v>
      </c>
      <c r="AM647">
        <v>349.40789419999999</v>
      </c>
      <c r="AN647">
        <v>90.171915200000001</v>
      </c>
      <c r="AO647">
        <v>149.64582519999999</v>
      </c>
      <c r="AP647">
        <v>330.73033240000001</v>
      </c>
      <c r="AQ647">
        <v>187.7136342</v>
      </c>
      <c r="AR647">
        <v>187.3860057</v>
      </c>
      <c r="AT647" s="1"/>
      <c r="AU647" s="1">
        <v>44764</v>
      </c>
      <c r="AV647" s="2">
        <v>154.08999600000001</v>
      </c>
      <c r="AW647" s="2">
        <v>260.35998499999999</v>
      </c>
      <c r="AX647" s="2">
        <v>122.41999800000001</v>
      </c>
      <c r="AY647" s="2">
        <v>107.900002</v>
      </c>
      <c r="AZ647" s="2">
        <v>285.92999300000002</v>
      </c>
      <c r="BA647" s="2">
        <v>272.24334700000003</v>
      </c>
      <c r="BB647" s="2">
        <v>173.19000199999999</v>
      </c>
      <c r="BC647" s="2">
        <v>108.360001</v>
      </c>
      <c r="BD647" s="2">
        <v>521.40997300000004</v>
      </c>
      <c r="BE647" s="2">
        <v>114.760002</v>
      </c>
      <c r="BF647" s="2">
        <v>512.52002000000005</v>
      </c>
      <c r="BG647" s="2">
        <v>213.699997</v>
      </c>
      <c r="BH647" s="2">
        <v>33.43</v>
      </c>
      <c r="BI647" s="2">
        <v>306.58999599999999</v>
      </c>
      <c r="BJ647" s="2">
        <v>343.88000499999998</v>
      </c>
      <c r="BK647" s="2">
        <v>90.110000999999997</v>
      </c>
      <c r="BL647" s="2">
        <v>148.470001</v>
      </c>
      <c r="BM647" s="2">
        <v>328.75</v>
      </c>
      <c r="BN647" s="2">
        <v>187.979996</v>
      </c>
      <c r="BO647" s="2">
        <v>178.61999499999999</v>
      </c>
    </row>
    <row r="648" spans="1:67" x14ac:dyDescent="0.35">
      <c r="A648" s="1">
        <v>44771</v>
      </c>
      <c r="B648" s="2">
        <v>161.65988451664501</v>
      </c>
      <c r="C648" s="2">
        <v>277.171512139215</v>
      </c>
      <c r="D648" s="2">
        <v>135.31066964827301</v>
      </c>
      <c r="E648" s="2">
        <v>114.24393922809899</v>
      </c>
      <c r="F648" s="2">
        <v>296.74768457245699</v>
      </c>
      <c r="G648" s="2">
        <v>296.80612855211803</v>
      </c>
      <c r="H648" s="2">
        <v>184.19336037394899</v>
      </c>
      <c r="I648" s="2">
        <v>114.96459831511901</v>
      </c>
      <c r="J648" s="2">
        <v>533.66035153512303</v>
      </c>
      <c r="K648" s="2">
        <v>113.987504995904</v>
      </c>
      <c r="L648" s="2">
        <v>536.09943006016204</v>
      </c>
      <c r="M648" s="2">
        <v>211.67393760800499</v>
      </c>
      <c r="N648" s="2">
        <v>33.631958979844299</v>
      </c>
      <c r="O648" s="2">
        <v>306.263090343084</v>
      </c>
      <c r="P648" s="2">
        <v>351.12456832352098</v>
      </c>
      <c r="Q648" s="2">
        <v>88.491926613780294</v>
      </c>
      <c r="R648" s="2">
        <v>140.16776084936799</v>
      </c>
      <c r="S648" s="2">
        <v>324.75681128920598</v>
      </c>
      <c r="T648" s="2">
        <v>195.87780430955101</v>
      </c>
      <c r="U648" s="2">
        <v>194.90012059300099</v>
      </c>
      <c r="X648" s="3">
        <v>44771</v>
      </c>
      <c r="Y648">
        <v>161.06939209999999</v>
      </c>
      <c r="Z648">
        <v>280.39840559999999</v>
      </c>
      <c r="AA648">
        <v>132.8256193</v>
      </c>
      <c r="AB648">
        <v>116.12661900000001</v>
      </c>
      <c r="AC648">
        <v>299.46095070000001</v>
      </c>
      <c r="AD648">
        <v>284.68870399999997</v>
      </c>
      <c r="AE648">
        <v>181.48290109999999</v>
      </c>
      <c r="AF648">
        <v>116.60937300000001</v>
      </c>
      <c r="AG648">
        <v>542.31745799999999</v>
      </c>
      <c r="AH648">
        <v>115.4026028</v>
      </c>
      <c r="AI648">
        <v>535.63865190000001</v>
      </c>
      <c r="AJ648">
        <v>212.0277432</v>
      </c>
      <c r="AK648">
        <v>33.743801619999999</v>
      </c>
      <c r="AL648">
        <v>300.88011710000001</v>
      </c>
      <c r="AM648">
        <v>353.60412889999998</v>
      </c>
      <c r="AN648">
        <v>89.397768350000007</v>
      </c>
      <c r="AO648">
        <v>144.0952848</v>
      </c>
      <c r="AP648">
        <v>329.75152589999999</v>
      </c>
      <c r="AQ648">
        <v>193.65282120000001</v>
      </c>
      <c r="AR648">
        <v>195.75543400000001</v>
      </c>
      <c r="AT648" s="1"/>
      <c r="AU648" s="1">
        <v>44767</v>
      </c>
      <c r="AV648" s="2">
        <v>152.949997</v>
      </c>
      <c r="AW648" s="2">
        <v>258.82998700000002</v>
      </c>
      <c r="AX648" s="2">
        <v>121.139999</v>
      </c>
      <c r="AY648" s="2">
        <v>107.510002</v>
      </c>
      <c r="AZ648" s="2">
        <v>287.98998999999998</v>
      </c>
      <c r="BA648" s="2">
        <v>268.43331899999998</v>
      </c>
      <c r="BB648" s="2">
        <v>170.240005</v>
      </c>
      <c r="BC648" s="2">
        <v>108.209999</v>
      </c>
      <c r="BD648" s="2">
        <v>529.46997099999999</v>
      </c>
      <c r="BE648" s="2">
        <v>115.220001</v>
      </c>
      <c r="BF648" s="2">
        <v>513.10998500000005</v>
      </c>
      <c r="BG648" s="2">
        <v>214.270004</v>
      </c>
      <c r="BH648" s="2">
        <v>33.729999999999997</v>
      </c>
      <c r="BI648" s="2">
        <v>306.14999399999999</v>
      </c>
      <c r="BJ648" s="2">
        <v>344.209991</v>
      </c>
      <c r="BK648" s="2">
        <v>90.529999000000004</v>
      </c>
      <c r="BL648" s="2">
        <v>150.220001</v>
      </c>
      <c r="BM648" s="2">
        <v>331.54998799999998</v>
      </c>
      <c r="BN648" s="2">
        <v>187.91000399999999</v>
      </c>
      <c r="BO648" s="2">
        <v>181.80999800000001</v>
      </c>
    </row>
    <row r="649" spans="1:67" x14ac:dyDescent="0.35">
      <c r="A649" s="1">
        <v>44774</v>
      </c>
      <c r="B649" s="2">
        <v>160.186584250957</v>
      </c>
      <c r="C649" s="2">
        <v>275.52420285617399</v>
      </c>
      <c r="D649" s="2">
        <v>133.76308888282901</v>
      </c>
      <c r="E649" s="2">
        <v>115.789702076363</v>
      </c>
      <c r="F649" s="2">
        <v>292.96497709147599</v>
      </c>
      <c r="G649" s="2">
        <v>302.757310036376</v>
      </c>
      <c r="H649" s="2">
        <v>186.239193237508</v>
      </c>
      <c r="I649" s="2">
        <v>116.776473365551</v>
      </c>
      <c r="J649" s="2">
        <v>535.16487589434405</v>
      </c>
      <c r="K649" s="2">
        <v>112.921684371832</v>
      </c>
      <c r="L649" s="2">
        <v>533.09531680358805</v>
      </c>
      <c r="M649" s="2">
        <v>207.130189470744</v>
      </c>
      <c r="N649" s="2">
        <v>33.168822960344897</v>
      </c>
      <c r="O649" s="2">
        <v>302.43087636121999</v>
      </c>
      <c r="P649" s="2">
        <v>349.49262018474701</v>
      </c>
      <c r="Q649" s="2">
        <v>87.647903794170503</v>
      </c>
      <c r="R649" s="2">
        <v>139.98884077984201</v>
      </c>
      <c r="S649" s="2">
        <v>320.70867970465503</v>
      </c>
      <c r="T649" s="2">
        <v>193.02270739272399</v>
      </c>
      <c r="U649" s="2">
        <v>183.057193827405</v>
      </c>
      <c r="X649" s="3">
        <v>44774</v>
      </c>
      <c r="Y649">
        <v>161.8025006</v>
      </c>
      <c r="Z649">
        <v>277.9830743</v>
      </c>
      <c r="AA649">
        <v>135.3494475</v>
      </c>
      <c r="AB649">
        <v>114.89963659999999</v>
      </c>
      <c r="AC649">
        <v>296.27979690000001</v>
      </c>
      <c r="AD649">
        <v>297.28888710000001</v>
      </c>
      <c r="AE649">
        <v>184.10789600000001</v>
      </c>
      <c r="AF649">
        <v>115.49869409999999</v>
      </c>
      <c r="AG649">
        <v>535.81179840000004</v>
      </c>
      <c r="AH649">
        <v>114.3479997</v>
      </c>
      <c r="AI649">
        <v>536.59890859999996</v>
      </c>
      <c r="AJ649">
        <v>211.33123990000001</v>
      </c>
      <c r="AK649">
        <v>33.701529370000003</v>
      </c>
      <c r="AL649">
        <v>305.06049719999999</v>
      </c>
      <c r="AM649">
        <v>351.22197169999998</v>
      </c>
      <c r="AN649">
        <v>88.64269161</v>
      </c>
      <c r="AO649">
        <v>140.28525930000001</v>
      </c>
      <c r="AP649">
        <v>324.85688470000002</v>
      </c>
      <c r="AQ649">
        <v>195.38881420000001</v>
      </c>
      <c r="AR649">
        <v>195.57228129999999</v>
      </c>
      <c r="AT649" s="1"/>
      <c r="AU649" s="1">
        <v>44768</v>
      </c>
      <c r="AV649" s="2">
        <v>151.60000600000001</v>
      </c>
      <c r="AW649" s="2">
        <v>251.89999399999999</v>
      </c>
      <c r="AX649" s="2">
        <v>114.80999799999999</v>
      </c>
      <c r="AY649" s="2">
        <v>105.019997</v>
      </c>
      <c r="AZ649" s="2">
        <v>285.30999800000001</v>
      </c>
      <c r="BA649" s="2">
        <v>258.85998499999999</v>
      </c>
      <c r="BB649" s="2">
        <v>165.33000200000001</v>
      </c>
      <c r="BC649" s="2">
        <v>105.44000200000001</v>
      </c>
      <c r="BD649" s="2">
        <v>531.59002699999996</v>
      </c>
      <c r="BE649" s="2">
        <v>113.41999800000001</v>
      </c>
      <c r="BF649" s="2">
        <v>511.08999599999999</v>
      </c>
      <c r="BG649" s="2">
        <v>212.490005</v>
      </c>
      <c r="BH649" s="2">
        <v>33.049999</v>
      </c>
      <c r="BI649" s="2">
        <v>298.17999300000002</v>
      </c>
      <c r="BJ649" s="2">
        <v>341.27999899999998</v>
      </c>
      <c r="BK649" s="2">
        <v>91.290001000000004</v>
      </c>
      <c r="BL649" s="2">
        <v>150.86999499999999</v>
      </c>
      <c r="BM649" s="2">
        <v>331.55999800000001</v>
      </c>
      <c r="BN649" s="2">
        <v>181.529999</v>
      </c>
      <c r="BO649" s="2">
        <v>181.229996</v>
      </c>
    </row>
    <row r="650" spans="1:67" x14ac:dyDescent="0.35">
      <c r="A650" s="1">
        <v>44775</v>
      </c>
      <c r="B650" s="2">
        <v>165.600721545082</v>
      </c>
      <c r="C650" s="2">
        <v>281.61526462372802</v>
      </c>
      <c r="D650" s="2">
        <v>139.41288970743099</v>
      </c>
      <c r="E650" s="2">
        <v>117.556863611271</v>
      </c>
      <c r="F650" s="2">
        <v>294.27933309145402</v>
      </c>
      <c r="G650" s="2">
        <v>306.93231978237498</v>
      </c>
      <c r="H650" s="2">
        <v>188.131768638897</v>
      </c>
      <c r="I650" s="2">
        <v>118.110088858921</v>
      </c>
      <c r="J650" s="2">
        <v>540.89360318332103</v>
      </c>
      <c r="K650" s="2">
        <v>113.222392624853</v>
      </c>
      <c r="L650" s="2">
        <v>545.07746781270896</v>
      </c>
      <c r="M650" s="2">
        <v>208.421154472361</v>
      </c>
      <c r="N650" s="2">
        <v>33.464251817978898</v>
      </c>
      <c r="O650" s="2">
        <v>306.09386649056802</v>
      </c>
      <c r="P650" s="2">
        <v>354.041026255286</v>
      </c>
      <c r="Q650" s="2">
        <v>87.734366832126199</v>
      </c>
      <c r="R650" s="2">
        <v>141.073298658553</v>
      </c>
      <c r="S650" s="2">
        <v>315.13114951270802</v>
      </c>
      <c r="T650" s="2">
        <v>192.56874939631899</v>
      </c>
      <c r="U650" s="2">
        <v>182.053444312007</v>
      </c>
      <c r="X650" s="3">
        <v>44775</v>
      </c>
      <c r="Y650">
        <v>160.434573</v>
      </c>
      <c r="Z650">
        <v>274.8577866</v>
      </c>
      <c r="AA650">
        <v>134.31967470000001</v>
      </c>
      <c r="AB650">
        <v>115.17424010000001</v>
      </c>
      <c r="AC650">
        <v>292.53823449999999</v>
      </c>
      <c r="AD650">
        <v>299.85484170000001</v>
      </c>
      <c r="AE650">
        <v>185.31023909999999</v>
      </c>
      <c r="AF650">
        <v>115.96222299999999</v>
      </c>
      <c r="AG650">
        <v>535.41156390000003</v>
      </c>
      <c r="AH650">
        <v>112.65084229999999</v>
      </c>
      <c r="AI650">
        <v>532.78170420000004</v>
      </c>
      <c r="AJ650">
        <v>206.6946476</v>
      </c>
      <c r="AK650">
        <v>33.090468139999999</v>
      </c>
      <c r="AL650">
        <v>301.92464219999999</v>
      </c>
      <c r="AM650">
        <v>349.2894642</v>
      </c>
      <c r="AN650">
        <v>87.763081240000005</v>
      </c>
      <c r="AO650">
        <v>140.42031940000001</v>
      </c>
      <c r="AP650">
        <v>320.57548580000002</v>
      </c>
      <c r="AQ650">
        <v>193.67445230000001</v>
      </c>
      <c r="AR650">
        <v>185.8871819</v>
      </c>
      <c r="AT650" s="1"/>
      <c r="AU650" s="1">
        <v>44769</v>
      </c>
      <c r="AV650" s="2">
        <v>156.78999300000001</v>
      </c>
      <c r="AW650" s="2">
        <v>268.73998999999998</v>
      </c>
      <c r="AX650" s="2">
        <v>120.970001</v>
      </c>
      <c r="AY650" s="2">
        <v>113.05999799999999</v>
      </c>
      <c r="AZ650" s="2">
        <v>290.29998799999998</v>
      </c>
      <c r="BA650" s="2">
        <v>274.82000699999998</v>
      </c>
      <c r="BB650" s="2">
        <v>177.89999399999999</v>
      </c>
      <c r="BC650" s="2">
        <v>113.599998</v>
      </c>
      <c r="BD650" s="2">
        <v>534.60998500000005</v>
      </c>
      <c r="BE650" s="2">
        <v>115.239998</v>
      </c>
      <c r="BF650" s="2">
        <v>527.78997800000002</v>
      </c>
      <c r="BG650" s="2">
        <v>210.470001</v>
      </c>
      <c r="BH650" s="2">
        <v>33.590000000000003</v>
      </c>
      <c r="BI650" s="2">
        <v>298.91000400000001</v>
      </c>
      <c r="BJ650" s="2">
        <v>343.26998900000001</v>
      </c>
      <c r="BK650" s="2">
        <v>91.230002999999996</v>
      </c>
      <c r="BL650" s="2">
        <v>151.14999399999999</v>
      </c>
      <c r="BM650" s="2">
        <v>328.94000199999999</v>
      </c>
      <c r="BN650" s="2">
        <v>183.89999399999999</v>
      </c>
      <c r="BO650" s="2">
        <v>185.25</v>
      </c>
    </row>
    <row r="651" spans="1:67" x14ac:dyDescent="0.35">
      <c r="A651" s="1">
        <v>44776</v>
      </c>
      <c r="B651" s="2">
        <v>165.96608465970201</v>
      </c>
      <c r="C651" s="2">
        <v>284.30931984089</v>
      </c>
      <c r="D651" s="2">
        <v>142.91705071855901</v>
      </c>
      <c r="E651" s="2">
        <v>119.26049808225601</v>
      </c>
      <c r="F651" s="2">
        <v>294.26629769572099</v>
      </c>
      <c r="G651" s="2">
        <v>310.88945855784903</v>
      </c>
      <c r="H651" s="2">
        <v>193.37835235632801</v>
      </c>
      <c r="I651" s="2">
        <v>119.709883298316</v>
      </c>
      <c r="J651" s="2">
        <v>533.39064794870001</v>
      </c>
      <c r="K651" s="2">
        <v>112.893289551045</v>
      </c>
      <c r="L651" s="2">
        <v>554.18818817272904</v>
      </c>
      <c r="M651" s="2">
        <v>213.142861121191</v>
      </c>
      <c r="N651" s="2">
        <v>33.577542427455498</v>
      </c>
      <c r="O651" s="2">
        <v>308.74305847717</v>
      </c>
      <c r="P651" s="2">
        <v>356.20222515881699</v>
      </c>
      <c r="Q651" s="2">
        <v>86.947696515457295</v>
      </c>
      <c r="R651" s="2">
        <v>138.902369108947</v>
      </c>
      <c r="S651" s="2">
        <v>306.30014623858801</v>
      </c>
      <c r="T651" s="2">
        <v>193.93278342791501</v>
      </c>
      <c r="U651" s="2">
        <v>184.36757549146199</v>
      </c>
      <c r="X651" s="3">
        <v>44776</v>
      </c>
      <c r="Y651">
        <v>163.99463119999999</v>
      </c>
      <c r="Z651">
        <v>280.25418089999999</v>
      </c>
      <c r="AA651">
        <v>138.74079499999999</v>
      </c>
      <c r="AB651">
        <v>117.74502990000001</v>
      </c>
      <c r="AC651">
        <v>294.53279350000003</v>
      </c>
      <c r="AD651">
        <v>304.14675360000001</v>
      </c>
      <c r="AE651">
        <v>188.4669845</v>
      </c>
      <c r="AF651">
        <v>118.740511</v>
      </c>
      <c r="AG651">
        <v>539.50202879999995</v>
      </c>
      <c r="AH651">
        <v>113.5706857</v>
      </c>
      <c r="AI651">
        <v>544.78654749999998</v>
      </c>
      <c r="AJ651">
        <v>207.93318429999999</v>
      </c>
      <c r="AK651">
        <v>33.55694836</v>
      </c>
      <c r="AL651">
        <v>305.53965899999997</v>
      </c>
      <c r="AM651">
        <v>353.30304460000002</v>
      </c>
      <c r="AN651">
        <v>87.578106059999996</v>
      </c>
      <c r="AO651">
        <v>141.12225079999999</v>
      </c>
      <c r="AP651">
        <v>314.84527850000001</v>
      </c>
      <c r="AQ651">
        <v>193.36280450000001</v>
      </c>
      <c r="AR651">
        <v>183.03405910000001</v>
      </c>
      <c r="AT651" s="1"/>
      <c r="AU651" s="1">
        <v>44770</v>
      </c>
      <c r="AV651" s="2">
        <v>157.35000600000001</v>
      </c>
      <c r="AW651" s="2">
        <v>276.41000400000001</v>
      </c>
      <c r="AX651" s="2">
        <v>122.279999</v>
      </c>
      <c r="AY651" s="2">
        <v>114.220001</v>
      </c>
      <c r="AZ651" s="2">
        <v>293.89999399999999</v>
      </c>
      <c r="BA651" s="2">
        <v>280.89999399999999</v>
      </c>
      <c r="BB651" s="2">
        <v>179.83999600000001</v>
      </c>
      <c r="BC651" s="2">
        <v>114.589996</v>
      </c>
      <c r="BD651" s="2">
        <v>541.48999000000003</v>
      </c>
      <c r="BE651" s="2">
        <v>114.80999799999999</v>
      </c>
      <c r="BF651" s="2">
        <v>533.60998500000005</v>
      </c>
      <c r="BG651" s="2">
        <v>211.35000600000001</v>
      </c>
      <c r="BH651" s="2">
        <v>33.32</v>
      </c>
      <c r="BI651" s="2">
        <v>299.63000499999998</v>
      </c>
      <c r="BJ651" s="2">
        <v>352.45001200000002</v>
      </c>
      <c r="BK651" s="2">
        <v>89.940002000000007</v>
      </c>
      <c r="BL651" s="2">
        <v>149.75</v>
      </c>
      <c r="BM651" s="2">
        <v>330.79998799999998</v>
      </c>
      <c r="BN651" s="2">
        <v>188.240005</v>
      </c>
      <c r="BO651" s="2">
        <v>187.83999600000001</v>
      </c>
    </row>
    <row r="652" spans="1:67" x14ac:dyDescent="0.35">
      <c r="A652" s="1">
        <v>44777</v>
      </c>
      <c r="B652" s="2">
        <v>165.163453307732</v>
      </c>
      <c r="C652" s="2">
        <v>283.08776552185401</v>
      </c>
      <c r="D652" s="2">
        <v>141.034101369533</v>
      </c>
      <c r="E652" s="2">
        <v>117.094456784378</v>
      </c>
      <c r="F652" s="2">
        <v>292.57911644356699</v>
      </c>
      <c r="G652" s="2">
        <v>287.26052926247303</v>
      </c>
      <c r="H652" s="2">
        <v>189.86578883739401</v>
      </c>
      <c r="I652" s="2">
        <v>117.84758846297601</v>
      </c>
      <c r="J652" s="2">
        <v>535.28781283056401</v>
      </c>
      <c r="K652" s="2">
        <v>115.459429849076</v>
      </c>
      <c r="L652" s="2">
        <v>552.42064538588397</v>
      </c>
      <c r="M652" s="2">
        <v>215.82559979169099</v>
      </c>
      <c r="N652" s="2">
        <v>33.948842144469801</v>
      </c>
      <c r="O652" s="2">
        <v>310.31276938226398</v>
      </c>
      <c r="P652" s="2">
        <v>357.70831405122499</v>
      </c>
      <c r="Q652" s="2">
        <v>87.5137256145766</v>
      </c>
      <c r="R652" s="2">
        <v>138.36415814200399</v>
      </c>
      <c r="S652" s="2">
        <v>302.42486450477099</v>
      </c>
      <c r="T652" s="2">
        <v>196.50441079353399</v>
      </c>
      <c r="U652" s="2">
        <v>186.00124100653301</v>
      </c>
      <c r="X652" s="3">
        <v>44777</v>
      </c>
      <c r="Y652">
        <v>165.89867129999999</v>
      </c>
      <c r="Z652">
        <v>283.65358309999999</v>
      </c>
      <c r="AA652">
        <v>142.06863709999999</v>
      </c>
      <c r="AB652">
        <v>118.1749217</v>
      </c>
      <c r="AC652">
        <v>293.17934430000003</v>
      </c>
      <c r="AD652">
        <v>308.36229980000002</v>
      </c>
      <c r="AE652">
        <v>191.77312069999999</v>
      </c>
      <c r="AF652">
        <v>118.9206933</v>
      </c>
      <c r="AG652">
        <v>534.18561399999999</v>
      </c>
      <c r="AH652">
        <v>112.5328317</v>
      </c>
      <c r="AI652">
        <v>551.84092510000005</v>
      </c>
      <c r="AJ652">
        <v>212.1761089</v>
      </c>
      <c r="AK652">
        <v>33.410588019999999</v>
      </c>
      <c r="AL652">
        <v>307.28752909999997</v>
      </c>
      <c r="AM652">
        <v>355.726249</v>
      </c>
      <c r="AN652">
        <v>86.929378650000004</v>
      </c>
      <c r="AO652">
        <v>138.8679271</v>
      </c>
      <c r="AP652">
        <v>307.67313769999998</v>
      </c>
      <c r="AQ652">
        <v>194.41725360000001</v>
      </c>
      <c r="AR652">
        <v>183.6506583</v>
      </c>
      <c r="AT652" s="1"/>
      <c r="AU652" s="1">
        <v>44771</v>
      </c>
      <c r="AV652" s="2">
        <v>162.509995</v>
      </c>
      <c r="AW652" s="2">
        <v>280.73998999999998</v>
      </c>
      <c r="AX652" s="2">
        <v>134.949997</v>
      </c>
      <c r="AY652" s="2">
        <v>116.32</v>
      </c>
      <c r="AZ652" s="2">
        <v>300.60000600000001</v>
      </c>
      <c r="BA652" s="2">
        <v>297.14999399999999</v>
      </c>
      <c r="BB652" s="2">
        <v>181.63000500000001</v>
      </c>
      <c r="BC652" s="2">
        <v>116.639999</v>
      </c>
      <c r="BD652" s="2">
        <v>542.34002699999996</v>
      </c>
      <c r="BE652" s="2">
        <v>115.360001</v>
      </c>
      <c r="BF652" s="2">
        <v>535.47997999999995</v>
      </c>
      <c r="BG652" s="2">
        <v>212.11000100000001</v>
      </c>
      <c r="BH652" s="2">
        <v>33.810001</v>
      </c>
      <c r="BI652" s="2">
        <v>300.94000199999999</v>
      </c>
      <c r="BJ652" s="2">
        <v>353.790009</v>
      </c>
      <c r="BK652" s="2">
        <v>89.339995999999999</v>
      </c>
      <c r="BL652" s="2">
        <v>143.509995</v>
      </c>
      <c r="BM652" s="2">
        <v>329.69000199999999</v>
      </c>
      <c r="BN652" s="2">
        <v>194.88999899999999</v>
      </c>
      <c r="BO652" s="2">
        <v>198.25</v>
      </c>
    </row>
    <row r="653" spans="1:67" x14ac:dyDescent="0.35">
      <c r="A653" s="1">
        <v>44778</v>
      </c>
      <c r="B653" s="2">
        <v>166.19119496812701</v>
      </c>
      <c r="C653" s="2">
        <v>280.65458617419</v>
      </c>
      <c r="D653" s="2">
        <v>139.492343266284</v>
      </c>
      <c r="E653" s="2">
        <v>117.74966656193099</v>
      </c>
      <c r="F653" s="2">
        <v>293.28912378086602</v>
      </c>
      <c r="G653" s="2">
        <v>292.57762826453597</v>
      </c>
      <c r="H653" s="2">
        <v>179.150491349595</v>
      </c>
      <c r="I653" s="2">
        <v>118.545774789589</v>
      </c>
      <c r="J653" s="2">
        <v>535.94895800293205</v>
      </c>
      <c r="K653" s="2">
        <v>114.683902742538</v>
      </c>
      <c r="L653" s="2">
        <v>546.27843724486399</v>
      </c>
      <c r="M653" s="2">
        <v>213.815390041852</v>
      </c>
      <c r="N653" s="2">
        <v>33.527403080222399</v>
      </c>
      <c r="O653" s="2">
        <v>312.40243753325899</v>
      </c>
      <c r="P653" s="2">
        <v>352.90786764223498</v>
      </c>
      <c r="Q653" s="2">
        <v>88.502009123740507</v>
      </c>
      <c r="R653" s="2">
        <v>140.245582776106</v>
      </c>
      <c r="S653" s="2">
        <v>302.70114994604802</v>
      </c>
      <c r="T653" s="2">
        <v>196.64972299576701</v>
      </c>
      <c r="U653" s="2">
        <v>186.91075981723199</v>
      </c>
      <c r="X653" s="3">
        <v>44778</v>
      </c>
      <c r="Y653">
        <v>165.47508959999999</v>
      </c>
      <c r="Z653">
        <v>282.90237910000002</v>
      </c>
      <c r="AA653">
        <v>141.1354776</v>
      </c>
      <c r="AB653">
        <v>117.4719453</v>
      </c>
      <c r="AC653">
        <v>292.2679789</v>
      </c>
      <c r="AD653">
        <v>306.14820370000001</v>
      </c>
      <c r="AE653">
        <v>189.96800870000001</v>
      </c>
      <c r="AF653">
        <v>118.2280684</v>
      </c>
      <c r="AG653">
        <v>534.90473099999997</v>
      </c>
      <c r="AH653">
        <v>115.35102809999999</v>
      </c>
      <c r="AI653">
        <v>551.52933069999995</v>
      </c>
      <c r="AJ653">
        <v>215.2778984</v>
      </c>
      <c r="AK653">
        <v>33.884861270000002</v>
      </c>
      <c r="AL653">
        <v>309.32548930000002</v>
      </c>
      <c r="AM653">
        <v>357.29388840000001</v>
      </c>
      <c r="AN653">
        <v>87.313773889999993</v>
      </c>
      <c r="AO653">
        <v>137.9625647</v>
      </c>
      <c r="AP653">
        <v>301.76773989999998</v>
      </c>
      <c r="AQ653">
        <v>196.4565844</v>
      </c>
      <c r="AR653">
        <v>185.14391069999999</v>
      </c>
      <c r="AT653" s="1"/>
      <c r="AU653" s="1">
        <v>44774</v>
      </c>
      <c r="AV653" s="2">
        <v>161.509995</v>
      </c>
      <c r="AW653" s="2">
        <v>278.01001000000002</v>
      </c>
      <c r="AX653" s="2">
        <v>135.38999899999999</v>
      </c>
      <c r="AY653" s="2">
        <v>114.860001</v>
      </c>
      <c r="AZ653" s="2">
        <v>295.85998499999999</v>
      </c>
      <c r="BA653" s="2">
        <v>297.27667200000002</v>
      </c>
      <c r="BB653" s="2">
        <v>184.41000399999999</v>
      </c>
      <c r="BC653" s="2">
        <v>115.480003</v>
      </c>
      <c r="BD653" s="2">
        <v>535.38000499999998</v>
      </c>
      <c r="BE653" s="2">
        <v>114.209999</v>
      </c>
      <c r="BF653" s="2">
        <v>536.36999500000002</v>
      </c>
      <c r="BG653" s="2">
        <v>211.36000100000001</v>
      </c>
      <c r="BH653" s="2">
        <v>33.709999000000003</v>
      </c>
      <c r="BI653" s="2">
        <v>305.82000699999998</v>
      </c>
      <c r="BJ653" s="2">
        <v>350.540009</v>
      </c>
      <c r="BK653" s="2">
        <v>88.529999000000004</v>
      </c>
      <c r="BL653" s="2">
        <v>140.220001</v>
      </c>
      <c r="BM653" s="2">
        <v>324.14999399999999</v>
      </c>
      <c r="BN653" s="2">
        <v>195.33999600000001</v>
      </c>
      <c r="BO653" s="2">
        <v>194.86000100000001</v>
      </c>
    </row>
    <row r="654" spans="1:67" x14ac:dyDescent="0.35">
      <c r="A654" s="1">
        <v>44781</v>
      </c>
      <c r="B654" s="2">
        <v>164.80938415989399</v>
      </c>
      <c r="C654" s="2">
        <v>282.34801190656901</v>
      </c>
      <c r="D654" s="2">
        <v>137.95796250337901</v>
      </c>
      <c r="E654" s="2">
        <v>116.58863269235501</v>
      </c>
      <c r="F654" s="2">
        <v>292.46141599624798</v>
      </c>
      <c r="G654" s="2">
        <v>282.06663311423802</v>
      </c>
      <c r="H654" s="2">
        <v>171.458969113943</v>
      </c>
      <c r="I654" s="2">
        <v>117.926234776047</v>
      </c>
      <c r="J654" s="2">
        <v>538.26329440373695</v>
      </c>
      <c r="K654" s="2">
        <v>115.40535281536</v>
      </c>
      <c r="L654" s="2">
        <v>534.96503721114198</v>
      </c>
      <c r="M654" s="2">
        <v>210.79096007035201</v>
      </c>
      <c r="N654" s="2">
        <v>33.864798131455203</v>
      </c>
      <c r="O654" s="2">
        <v>307.10345404320998</v>
      </c>
      <c r="P654" s="2">
        <v>347.40009957829602</v>
      </c>
      <c r="Q654" s="2">
        <v>89.568372026546598</v>
      </c>
      <c r="R654" s="2">
        <v>140.55712784405799</v>
      </c>
      <c r="S654" s="2">
        <v>303.78395699367701</v>
      </c>
      <c r="T654" s="2">
        <v>196.65361654384699</v>
      </c>
      <c r="U654" s="2">
        <v>185.80264351485999</v>
      </c>
      <c r="X654" s="3">
        <v>44781</v>
      </c>
      <c r="Y654">
        <v>165.00094150000001</v>
      </c>
      <c r="Z654">
        <v>280.28491919999999</v>
      </c>
      <c r="AA654">
        <v>139.6219959</v>
      </c>
      <c r="AB654">
        <v>117.2141956</v>
      </c>
      <c r="AC654">
        <v>292.5350449</v>
      </c>
      <c r="AD654">
        <v>289.96246810000002</v>
      </c>
      <c r="AE654">
        <v>182.99571510000001</v>
      </c>
      <c r="AF654">
        <v>118.1018404</v>
      </c>
      <c r="AG654">
        <v>536.37932650000005</v>
      </c>
      <c r="AH654">
        <v>114.5461964</v>
      </c>
      <c r="AI654">
        <v>547.30367200000001</v>
      </c>
      <c r="AJ654">
        <v>213.38281739999999</v>
      </c>
      <c r="AK654">
        <v>33.541410970000001</v>
      </c>
      <c r="AL654">
        <v>311.66502980000001</v>
      </c>
      <c r="AM654">
        <v>353.17318820000003</v>
      </c>
      <c r="AN654">
        <v>88.309555649999993</v>
      </c>
      <c r="AO654">
        <v>139.98535279999999</v>
      </c>
      <c r="AP654">
        <v>302.45564710000002</v>
      </c>
      <c r="AQ654">
        <v>196.07545010000001</v>
      </c>
      <c r="AR654">
        <v>185.8929799</v>
      </c>
      <c r="AT654" s="1"/>
      <c r="AU654" s="1">
        <v>44775</v>
      </c>
      <c r="AV654" s="2">
        <v>160.009995</v>
      </c>
      <c r="AW654" s="2">
        <v>274.82000699999998</v>
      </c>
      <c r="AX654" s="2">
        <v>134.16000399999999</v>
      </c>
      <c r="AY654" s="2">
        <v>115.129997</v>
      </c>
      <c r="AZ654" s="2">
        <v>292.17001299999998</v>
      </c>
      <c r="BA654" s="2">
        <v>300.58667000000003</v>
      </c>
      <c r="BB654" s="2">
        <v>185.259995</v>
      </c>
      <c r="BC654" s="2">
        <v>115.900002</v>
      </c>
      <c r="BD654" s="2">
        <v>535.46002199999998</v>
      </c>
      <c r="BE654" s="2">
        <v>112.43</v>
      </c>
      <c r="BF654" s="2">
        <v>531.21002199999998</v>
      </c>
      <c r="BG654" s="2">
        <v>206.259995</v>
      </c>
      <c r="BH654" s="2">
        <v>33.040000999999997</v>
      </c>
      <c r="BI654" s="2">
        <v>300.709991</v>
      </c>
      <c r="BJ654" s="2">
        <v>349.01001000000002</v>
      </c>
      <c r="BK654" s="2">
        <v>87.610000999999997</v>
      </c>
      <c r="BL654" s="2">
        <v>140.38999899999999</v>
      </c>
      <c r="BM654" s="2">
        <v>320.20001200000002</v>
      </c>
      <c r="BN654" s="2">
        <v>193.529999</v>
      </c>
      <c r="BO654" s="2">
        <v>183.509995</v>
      </c>
    </row>
    <row r="655" spans="1:67" x14ac:dyDescent="0.35">
      <c r="A655" s="1">
        <v>44782</v>
      </c>
      <c r="B655" s="2">
        <v>169.09436284664901</v>
      </c>
      <c r="C655" s="2">
        <v>288.37049528986398</v>
      </c>
      <c r="D655" s="2">
        <v>142.872581730451</v>
      </c>
      <c r="E655" s="2">
        <v>119.78821077857801</v>
      </c>
      <c r="F655" s="2">
        <v>294.80654099036298</v>
      </c>
      <c r="G655" s="2">
        <v>296.90537331601701</v>
      </c>
      <c r="H655" s="2">
        <v>179.60280667092999</v>
      </c>
      <c r="I655" s="2">
        <v>120.70802803943801</v>
      </c>
      <c r="J655" s="2">
        <v>536.85961758896406</v>
      </c>
      <c r="K655" s="2">
        <v>117.912605509964</v>
      </c>
      <c r="L655" s="2">
        <v>547.59507891006899</v>
      </c>
      <c r="M655" s="2">
        <v>212.05743467648799</v>
      </c>
      <c r="N655" s="2">
        <v>34.934152142419897</v>
      </c>
      <c r="O655" s="2">
        <v>310.63996320521301</v>
      </c>
      <c r="P655" s="2">
        <v>353.54738829752898</v>
      </c>
      <c r="Q655" s="2">
        <v>89.150364270749904</v>
      </c>
      <c r="R655" s="2">
        <v>141.272034735977</v>
      </c>
      <c r="S655" s="2">
        <v>305.14415079824198</v>
      </c>
      <c r="T655" s="2">
        <v>202.90062688830099</v>
      </c>
      <c r="U655" s="2">
        <v>189.90011771328901</v>
      </c>
      <c r="X655" s="3">
        <v>44782</v>
      </c>
      <c r="Y655">
        <v>164.9732142</v>
      </c>
      <c r="Z655">
        <v>282.14238879999999</v>
      </c>
      <c r="AA655">
        <v>138.11213000000001</v>
      </c>
      <c r="AB655">
        <v>116.6266246</v>
      </c>
      <c r="AC655">
        <v>292.94661530000002</v>
      </c>
      <c r="AD655">
        <v>287.99805529999998</v>
      </c>
      <c r="AE655">
        <v>172.42039940000001</v>
      </c>
      <c r="AF655">
        <v>117.50729130000001</v>
      </c>
      <c r="AG655">
        <v>537.27611790000003</v>
      </c>
      <c r="AH655">
        <v>115.36365410000001</v>
      </c>
      <c r="AI655">
        <v>535.55928059999997</v>
      </c>
      <c r="AJ655">
        <v>210.36189719999999</v>
      </c>
      <c r="AK655">
        <v>33.864397820000001</v>
      </c>
      <c r="AL655">
        <v>306.64245699999998</v>
      </c>
      <c r="AM655">
        <v>347.61583689999998</v>
      </c>
      <c r="AN655">
        <v>89.354158190000007</v>
      </c>
      <c r="AO655">
        <v>140.16997610000001</v>
      </c>
      <c r="AP655">
        <v>303.01878920000001</v>
      </c>
      <c r="AQ655">
        <v>196.6881243</v>
      </c>
      <c r="AR655">
        <v>186.15385979999999</v>
      </c>
      <c r="AT655" s="1"/>
      <c r="AU655" s="1">
        <v>44776</v>
      </c>
      <c r="AV655" s="2">
        <v>166.13000500000001</v>
      </c>
      <c r="AW655" s="2">
        <v>282.47000100000002</v>
      </c>
      <c r="AX655" s="2">
        <v>139.520004</v>
      </c>
      <c r="AY655" s="2">
        <v>118.08000199999999</v>
      </c>
      <c r="AZ655" s="2">
        <v>294.959991</v>
      </c>
      <c r="BA655" s="2">
        <v>307.39666699999998</v>
      </c>
      <c r="BB655" s="2">
        <v>188.929993</v>
      </c>
      <c r="BC655" s="2">
        <v>118.779999</v>
      </c>
      <c r="BD655" s="2">
        <v>540.65002400000003</v>
      </c>
      <c r="BE655" s="2">
        <v>113.610001</v>
      </c>
      <c r="BF655" s="2">
        <v>546.73999000000003</v>
      </c>
      <c r="BG655" s="2">
        <v>208.479996</v>
      </c>
      <c r="BH655" s="2">
        <v>33.639999000000003</v>
      </c>
      <c r="BI655" s="2">
        <v>306.36999500000002</v>
      </c>
      <c r="BJ655" s="2">
        <v>354.13000499999998</v>
      </c>
      <c r="BK655" s="2">
        <v>87.620002999999997</v>
      </c>
      <c r="BL655" s="2">
        <v>141.199997</v>
      </c>
      <c r="BM655" s="2">
        <v>313.82998700000002</v>
      </c>
      <c r="BN655" s="2">
        <v>193.41999799999999</v>
      </c>
      <c r="BO655" s="2">
        <v>182.86999499999999</v>
      </c>
    </row>
    <row r="656" spans="1:67" x14ac:dyDescent="0.35">
      <c r="A656" s="1">
        <v>44783</v>
      </c>
      <c r="B656" s="2">
        <v>168.74113720647199</v>
      </c>
      <c r="C656" s="2">
        <v>288.08129359763302</v>
      </c>
      <c r="D656" s="2">
        <v>140.97086633799901</v>
      </c>
      <c r="E656" s="2">
        <v>119.41758396485599</v>
      </c>
      <c r="F656" s="2">
        <v>297.47470010431101</v>
      </c>
      <c r="G656" s="2">
        <v>285.12132899670797</v>
      </c>
      <c r="H656" s="2">
        <v>180.30346060314201</v>
      </c>
      <c r="I656" s="2">
        <v>120.52693668782101</v>
      </c>
      <c r="J656" s="2">
        <v>534.11232643774804</v>
      </c>
      <c r="K656" s="2">
        <v>120.423332441406</v>
      </c>
      <c r="L656" s="2">
        <v>548.74690562089597</v>
      </c>
      <c r="M656" s="2">
        <v>211.46767059410001</v>
      </c>
      <c r="N656" s="2">
        <v>36.077871143021902</v>
      </c>
      <c r="O656" s="2">
        <v>312.97741128790199</v>
      </c>
      <c r="P656" s="2">
        <v>351.076884761901</v>
      </c>
      <c r="Q656" s="2">
        <v>88.981755426080596</v>
      </c>
      <c r="R656" s="2">
        <v>142.28508852651299</v>
      </c>
      <c r="S656" s="2">
        <v>301.68309359254499</v>
      </c>
      <c r="T656" s="2">
        <v>204.81464166212999</v>
      </c>
      <c r="U656" s="2">
        <v>194.02757880369299</v>
      </c>
      <c r="X656" s="3">
        <v>44783</v>
      </c>
      <c r="Y656">
        <v>168.30264550000001</v>
      </c>
      <c r="Z656">
        <v>287.53090420000001</v>
      </c>
      <c r="AA656">
        <v>141.94130759999999</v>
      </c>
      <c r="AB656">
        <v>119.33776330000001</v>
      </c>
      <c r="AC656">
        <v>294.77046610000002</v>
      </c>
      <c r="AD656">
        <v>287.07333979999999</v>
      </c>
      <c r="AE656">
        <v>177.4899988</v>
      </c>
      <c r="AF656">
        <v>120.5745019</v>
      </c>
      <c r="AG656">
        <v>537.77124309999999</v>
      </c>
      <c r="AH656">
        <v>118.1216732</v>
      </c>
      <c r="AI656">
        <v>548.20203389999995</v>
      </c>
      <c r="AJ656">
        <v>211.6510869</v>
      </c>
      <c r="AK656">
        <v>34.887418799999999</v>
      </c>
      <c r="AL656">
        <v>310.69118129999998</v>
      </c>
      <c r="AM656">
        <v>351.79495200000002</v>
      </c>
      <c r="AN656">
        <v>89.224693959999996</v>
      </c>
      <c r="AO656">
        <v>140.9023474</v>
      </c>
      <c r="AP656">
        <v>304.53229260000001</v>
      </c>
      <c r="AQ656">
        <v>201.49936840000001</v>
      </c>
      <c r="AR656">
        <v>189.9626355</v>
      </c>
      <c r="AT656" s="1"/>
      <c r="AU656" s="1">
        <v>44777</v>
      </c>
      <c r="AV656" s="2">
        <v>165.80999800000001</v>
      </c>
      <c r="AW656" s="2">
        <v>283.64999399999999</v>
      </c>
      <c r="AX656" s="2">
        <v>142.570007</v>
      </c>
      <c r="AY656" s="2">
        <v>118.19000200000001</v>
      </c>
      <c r="AZ656" s="2">
        <v>292.91000400000001</v>
      </c>
      <c r="BA656" s="2">
        <v>308.633331</v>
      </c>
      <c r="BB656" s="2">
        <v>192.14999399999999</v>
      </c>
      <c r="BC656" s="2">
        <v>118.870003</v>
      </c>
      <c r="BD656" s="2">
        <v>533.75</v>
      </c>
      <c r="BE656" s="2">
        <v>112.360001</v>
      </c>
      <c r="BF656" s="2">
        <v>552.79998799999998</v>
      </c>
      <c r="BG656" s="2">
        <v>213.470001</v>
      </c>
      <c r="BH656" s="2">
        <v>33.400002000000001</v>
      </c>
      <c r="BI656" s="2">
        <v>307.17001299999998</v>
      </c>
      <c r="BJ656" s="2">
        <v>356.07000699999998</v>
      </c>
      <c r="BK656" s="2">
        <v>86.82</v>
      </c>
      <c r="BL656" s="2">
        <v>138.91999799999999</v>
      </c>
      <c r="BM656" s="2">
        <v>305.790009</v>
      </c>
      <c r="BN656" s="2">
        <v>194.520004</v>
      </c>
      <c r="BO656" s="2">
        <v>183.63999899999999</v>
      </c>
    </row>
    <row r="657" spans="1:67" x14ac:dyDescent="0.35">
      <c r="A657" s="1">
        <v>44784</v>
      </c>
      <c r="B657" s="2">
        <v>171.100554255578</v>
      </c>
      <c r="C657" s="2">
        <v>290.88888323141202</v>
      </c>
      <c r="D657" s="2">
        <v>143.55831599312199</v>
      </c>
      <c r="E657" s="2">
        <v>121.301094680088</v>
      </c>
      <c r="F657" s="2">
        <v>301.10992687175798</v>
      </c>
      <c r="G657" s="2">
        <v>303.12882596803098</v>
      </c>
      <c r="H657" s="2">
        <v>186.84682286506401</v>
      </c>
      <c r="I657" s="2">
        <v>122.333007949766</v>
      </c>
      <c r="J657" s="2">
        <v>542.17473321929901</v>
      </c>
      <c r="K657" s="2">
        <v>121.906054177771</v>
      </c>
      <c r="L657" s="2">
        <v>556.56545401202504</v>
      </c>
      <c r="M657" s="2">
        <v>211.522935513015</v>
      </c>
      <c r="N657" s="2">
        <v>36.294252766061</v>
      </c>
      <c r="O657" s="2">
        <v>314.65603469054099</v>
      </c>
      <c r="P657" s="2">
        <v>354.43746181580298</v>
      </c>
      <c r="Q657" s="2">
        <v>90.787937282692297</v>
      </c>
      <c r="R657" s="2">
        <v>142.83877591620799</v>
      </c>
      <c r="S657" s="2">
        <v>307.99652397617598</v>
      </c>
      <c r="T657" s="2">
        <v>205.07767939162099</v>
      </c>
      <c r="U657" s="2">
        <v>196.48294034260101</v>
      </c>
      <c r="X657" s="3">
        <v>44784</v>
      </c>
      <c r="Y657">
        <v>168.71335020000001</v>
      </c>
      <c r="Z657">
        <v>286.98828459999999</v>
      </c>
      <c r="AA657">
        <v>141.02162150000001</v>
      </c>
      <c r="AB657">
        <v>118.8533552</v>
      </c>
      <c r="AC657">
        <v>296.39811939999998</v>
      </c>
      <c r="AD657">
        <v>291.92026870000001</v>
      </c>
      <c r="AE657">
        <v>179.44384550000001</v>
      </c>
      <c r="AF657">
        <v>119.8445468</v>
      </c>
      <c r="AG657">
        <v>533.50343520000001</v>
      </c>
      <c r="AH657">
        <v>120.04846790000001</v>
      </c>
      <c r="AI657">
        <v>546.95015669999998</v>
      </c>
      <c r="AJ657">
        <v>211.08517620000001</v>
      </c>
      <c r="AK657">
        <v>35.79346804</v>
      </c>
      <c r="AL657">
        <v>310.87675050000001</v>
      </c>
      <c r="AM657">
        <v>351.2036516</v>
      </c>
      <c r="AN657">
        <v>88.937288980000005</v>
      </c>
      <c r="AO657">
        <v>141.88126339999999</v>
      </c>
      <c r="AP657">
        <v>301.50088690000001</v>
      </c>
      <c r="AQ657">
        <v>204.14761759999999</v>
      </c>
      <c r="AR657">
        <v>193.39384440000001</v>
      </c>
      <c r="AT657" s="1"/>
      <c r="AU657" s="1">
        <v>44778</v>
      </c>
      <c r="AV657" s="2">
        <v>165.35000600000001</v>
      </c>
      <c r="AW657" s="2">
        <v>282.91000400000001</v>
      </c>
      <c r="AX657" s="2">
        <v>140.800003</v>
      </c>
      <c r="AY657" s="2">
        <v>117.470001</v>
      </c>
      <c r="AZ657" s="2">
        <v>292.07000699999998</v>
      </c>
      <c r="BA657" s="2">
        <v>288.17001299999998</v>
      </c>
      <c r="BB657" s="2">
        <v>189.88999899999999</v>
      </c>
      <c r="BC657" s="2">
        <v>118.220001</v>
      </c>
      <c r="BD657" s="2">
        <v>535.05999799999995</v>
      </c>
      <c r="BE657" s="2">
        <v>115.760002</v>
      </c>
      <c r="BF657" s="2">
        <v>551.44000200000005</v>
      </c>
      <c r="BG657" s="2">
        <v>215.86999499999999</v>
      </c>
      <c r="BH657" s="2">
        <v>33.959999000000003</v>
      </c>
      <c r="BI657" s="2">
        <v>309.69000199999999</v>
      </c>
      <c r="BJ657" s="2">
        <v>357.51001000000002</v>
      </c>
      <c r="BK657" s="2">
        <v>87.410004000000001</v>
      </c>
      <c r="BL657" s="2">
        <v>138.03999300000001</v>
      </c>
      <c r="BM657" s="2">
        <v>301.32000699999998</v>
      </c>
      <c r="BN657" s="2">
        <v>196.759995</v>
      </c>
      <c r="BO657" s="2">
        <v>185.38999899999999</v>
      </c>
    </row>
    <row r="658" spans="1:67" x14ac:dyDescent="0.35">
      <c r="A658" s="1">
        <v>44785</v>
      </c>
      <c r="B658" s="2">
        <v>174.23233686020799</v>
      </c>
      <c r="C658" s="2">
        <v>294.15462558633601</v>
      </c>
      <c r="D658" s="2">
        <v>143.27165851453501</v>
      </c>
      <c r="E658" s="2">
        <v>122.460123258161</v>
      </c>
      <c r="F658" s="2">
        <v>303.23519496540302</v>
      </c>
      <c r="G658" s="2">
        <v>307.92863527028402</v>
      </c>
      <c r="H658" s="2">
        <v>191.334261203045</v>
      </c>
      <c r="I658" s="2">
        <v>123.375734314901</v>
      </c>
      <c r="J658" s="2">
        <v>546.16618416445601</v>
      </c>
      <c r="K658" s="2">
        <v>122.437202380286</v>
      </c>
      <c r="L658" s="2">
        <v>560.36894577797796</v>
      </c>
      <c r="M658" s="2">
        <v>215.988468717308</v>
      </c>
      <c r="N658" s="2">
        <v>36.211452571285903</v>
      </c>
      <c r="O658" s="2">
        <v>315.77875724131599</v>
      </c>
      <c r="P658" s="2">
        <v>359.808502176464</v>
      </c>
      <c r="Q658" s="2">
        <v>90.693843642270096</v>
      </c>
      <c r="R658" s="2">
        <v>142.34910944062099</v>
      </c>
      <c r="S658" s="2">
        <v>313.94070166150999</v>
      </c>
      <c r="T658" s="2">
        <v>205.75094225518399</v>
      </c>
      <c r="U658" s="2">
        <v>196.857069611105</v>
      </c>
      <c r="X658" s="3">
        <v>44785</v>
      </c>
      <c r="Y658">
        <v>171.48614000000001</v>
      </c>
      <c r="Z658">
        <v>291.39523070000001</v>
      </c>
      <c r="AA658">
        <v>143.07778429999999</v>
      </c>
      <c r="AB658">
        <v>121.3679638</v>
      </c>
      <c r="AC658">
        <v>300.68508739999999</v>
      </c>
      <c r="AD658">
        <v>290.40014869999999</v>
      </c>
      <c r="AE658">
        <v>185.13861439999999</v>
      </c>
      <c r="AF658">
        <v>122.6151701</v>
      </c>
      <c r="AG658">
        <v>541.21463289999997</v>
      </c>
      <c r="AH658">
        <v>122.03000400000001</v>
      </c>
      <c r="AI658">
        <v>556.44613560000005</v>
      </c>
      <c r="AJ658">
        <v>211.38554619999999</v>
      </c>
      <c r="AK658">
        <v>36.252758900000003</v>
      </c>
      <c r="AL658">
        <v>314.2456972</v>
      </c>
      <c r="AM658">
        <v>353.71549540000001</v>
      </c>
      <c r="AN658">
        <v>90.548683130000001</v>
      </c>
      <c r="AO658">
        <v>142.60002679999999</v>
      </c>
      <c r="AP658">
        <v>305.97393799999998</v>
      </c>
      <c r="AQ658">
        <v>204.93860069999999</v>
      </c>
      <c r="AR658">
        <v>196.32755180000001</v>
      </c>
      <c r="AT658" s="1"/>
      <c r="AU658" s="1">
        <v>44781</v>
      </c>
      <c r="AV658" s="2">
        <v>164.86999499999999</v>
      </c>
      <c r="AW658" s="2">
        <v>280.32000699999998</v>
      </c>
      <c r="AX658" s="2">
        <v>139.41000399999999</v>
      </c>
      <c r="AY658" s="2">
        <v>117.300003</v>
      </c>
      <c r="AZ658" s="2">
        <v>292.33999599999999</v>
      </c>
      <c r="BA658" s="2">
        <v>290.42334</v>
      </c>
      <c r="BB658" s="2">
        <v>177.929993</v>
      </c>
      <c r="BC658" s="2">
        <v>118.139999</v>
      </c>
      <c r="BD658" s="2">
        <v>536.59997599999997</v>
      </c>
      <c r="BE658" s="2">
        <v>114.349998</v>
      </c>
      <c r="BF658" s="2">
        <v>545.53002900000001</v>
      </c>
      <c r="BG658" s="2">
        <v>213.320007</v>
      </c>
      <c r="BH658" s="2">
        <v>33.490001999999997</v>
      </c>
      <c r="BI658" s="2">
        <v>311.97000100000002</v>
      </c>
      <c r="BJ658" s="2">
        <v>352.16000400000001</v>
      </c>
      <c r="BK658" s="2">
        <v>88.489998</v>
      </c>
      <c r="BL658" s="2">
        <v>140.33999600000001</v>
      </c>
      <c r="BM658" s="2">
        <v>302.5</v>
      </c>
      <c r="BN658" s="2">
        <v>196.08999600000001</v>
      </c>
      <c r="BO658" s="2">
        <v>185.80999800000001</v>
      </c>
    </row>
    <row r="659" spans="1:67" x14ac:dyDescent="0.35">
      <c r="A659" s="1">
        <v>44788</v>
      </c>
      <c r="B659" s="2">
        <v>173.07087235772499</v>
      </c>
      <c r="C659" s="2">
        <v>292.69862477747699</v>
      </c>
      <c r="D659" s="2">
        <v>144.84657105360699</v>
      </c>
      <c r="E659" s="2">
        <v>121.61254185153101</v>
      </c>
      <c r="F659" s="2">
        <v>306.28350418778302</v>
      </c>
      <c r="G659" s="2">
        <v>309.52135182349298</v>
      </c>
      <c r="H659" s="2">
        <v>189.14851676187999</v>
      </c>
      <c r="I659" s="2">
        <v>122.499472608622</v>
      </c>
      <c r="J659" s="2">
        <v>545.71864188881295</v>
      </c>
      <c r="K659" s="2">
        <v>123.40119534772199</v>
      </c>
      <c r="L659" s="2">
        <v>553.607492102734</v>
      </c>
      <c r="M659" s="2">
        <v>217.25867991695699</v>
      </c>
      <c r="N659" s="2">
        <v>36.469288850299002</v>
      </c>
      <c r="O659" s="2">
        <v>327.87655680443999</v>
      </c>
      <c r="P659" s="2">
        <v>359.25227493256801</v>
      </c>
      <c r="Q659" s="2">
        <v>90.491885199486205</v>
      </c>
      <c r="R659" s="2">
        <v>142.81559609952299</v>
      </c>
      <c r="S659" s="2">
        <v>311.26974955469899</v>
      </c>
      <c r="T659" s="2">
        <v>205.408800398675</v>
      </c>
      <c r="U659" s="2">
        <v>198.11031043056201</v>
      </c>
      <c r="X659" s="3">
        <v>44788</v>
      </c>
      <c r="Y659">
        <v>173.0463249</v>
      </c>
      <c r="Z659">
        <v>293.38515560000002</v>
      </c>
      <c r="AA659">
        <v>143.20179479999999</v>
      </c>
      <c r="AB659">
        <v>122.1244311</v>
      </c>
      <c r="AC659">
        <v>302.77877430000001</v>
      </c>
      <c r="AD659">
        <v>303.72861069999999</v>
      </c>
      <c r="AE659">
        <v>189.94134030000001</v>
      </c>
      <c r="AF659">
        <v>122.9664774</v>
      </c>
      <c r="AG659">
        <v>544.59741350000002</v>
      </c>
      <c r="AH659">
        <v>122.4961031</v>
      </c>
      <c r="AI659">
        <v>559.19350120000001</v>
      </c>
      <c r="AJ659">
        <v>215.09514379999999</v>
      </c>
      <c r="AK659">
        <v>36.226522250000002</v>
      </c>
      <c r="AL659">
        <v>314.67586319999998</v>
      </c>
      <c r="AM659">
        <v>358.91700120000002</v>
      </c>
      <c r="AN659">
        <v>90.648261930000004</v>
      </c>
      <c r="AO659">
        <v>142.1575905</v>
      </c>
      <c r="AP659">
        <v>312.57938589999998</v>
      </c>
      <c r="AQ659">
        <v>205.80737740000001</v>
      </c>
      <c r="AR659">
        <v>196.15506690000001</v>
      </c>
      <c r="AT659" s="1"/>
      <c r="AU659" s="1">
        <v>44782</v>
      </c>
      <c r="AV659" s="2">
        <v>164.91999799999999</v>
      </c>
      <c r="AW659" s="2">
        <v>282.29998799999998</v>
      </c>
      <c r="AX659" s="2">
        <v>137.83000200000001</v>
      </c>
      <c r="AY659" s="2">
        <v>116.629997</v>
      </c>
      <c r="AZ659" s="2">
        <v>292.76998900000001</v>
      </c>
      <c r="BA659" s="2">
        <v>283.33334400000001</v>
      </c>
      <c r="BB659" s="2">
        <v>170.86000100000001</v>
      </c>
      <c r="BC659" s="2">
        <v>117.5</v>
      </c>
      <c r="BD659" s="2">
        <v>537.26000999999997</v>
      </c>
      <c r="BE659" s="2">
        <v>115.379997</v>
      </c>
      <c r="BF659" s="2">
        <v>532.79998799999998</v>
      </c>
      <c r="BG659" s="2">
        <v>210.259995</v>
      </c>
      <c r="BH659" s="2">
        <v>33.919998</v>
      </c>
      <c r="BI659" s="2">
        <v>305.209991</v>
      </c>
      <c r="BJ659" s="2">
        <v>346.540009</v>
      </c>
      <c r="BK659" s="2">
        <v>89.519997000000004</v>
      </c>
      <c r="BL659" s="2">
        <v>140.25</v>
      </c>
      <c r="BM659" s="2">
        <v>303.01998900000001</v>
      </c>
      <c r="BN659" s="2">
        <v>196.64999399999999</v>
      </c>
      <c r="BO659" s="2">
        <v>186.029999</v>
      </c>
    </row>
    <row r="660" spans="1:67" x14ac:dyDescent="0.35">
      <c r="A660" s="1">
        <v>44789</v>
      </c>
      <c r="B660" s="2">
        <v>175.04610810882301</v>
      </c>
      <c r="C660" s="2">
        <v>291.58349605928697</v>
      </c>
      <c r="D660" s="2">
        <v>142.31394661592</v>
      </c>
      <c r="E660" s="2">
        <v>119.64214597101299</v>
      </c>
      <c r="F660" s="2">
        <v>304.971077104855</v>
      </c>
      <c r="G660" s="2">
        <v>302.678426704034</v>
      </c>
      <c r="H660" s="2">
        <v>183.98435565971599</v>
      </c>
      <c r="I660" s="2">
        <v>120.51932838498</v>
      </c>
      <c r="J660" s="2">
        <v>544.74352668551796</v>
      </c>
      <c r="K660" s="2">
        <v>122.67966226308801</v>
      </c>
      <c r="L660" s="2">
        <v>538.204905116801</v>
      </c>
      <c r="M660" s="2">
        <v>214.982430029695</v>
      </c>
      <c r="N660" s="2">
        <v>36.488089176292704</v>
      </c>
      <c r="O660" s="2">
        <v>326.54109021401001</v>
      </c>
      <c r="P660" s="2">
        <v>355.66331702976902</v>
      </c>
      <c r="Q660" s="2">
        <v>91.095981518875703</v>
      </c>
      <c r="R660" s="2">
        <v>141.30423088990199</v>
      </c>
      <c r="S660" s="2">
        <v>316.08415915131502</v>
      </c>
      <c r="T660" s="2">
        <v>205.14723029856501</v>
      </c>
      <c r="U660" s="2">
        <v>196.01444134744699</v>
      </c>
      <c r="X660" s="3">
        <v>44789</v>
      </c>
      <c r="Y660">
        <v>173.05356259999999</v>
      </c>
      <c r="Z660">
        <v>292.70699910000002</v>
      </c>
      <c r="AA660">
        <v>144.5983568</v>
      </c>
      <c r="AB660">
        <v>121.64736929999999</v>
      </c>
      <c r="AC660">
        <v>306.01646770000002</v>
      </c>
      <c r="AD660">
        <v>307.3624916</v>
      </c>
      <c r="AE660">
        <v>188.81215019999999</v>
      </c>
      <c r="AF660">
        <v>122.47919949999999</v>
      </c>
      <c r="AG660">
        <v>545.91296790000001</v>
      </c>
      <c r="AH660">
        <v>123.59212669999999</v>
      </c>
      <c r="AI660">
        <v>553.71581900000001</v>
      </c>
      <c r="AJ660">
        <v>217.0702369</v>
      </c>
      <c r="AK660">
        <v>36.5927589</v>
      </c>
      <c r="AL660">
        <v>324.3327165</v>
      </c>
      <c r="AM660">
        <v>359.4018337</v>
      </c>
      <c r="AN660">
        <v>90.54169709</v>
      </c>
      <c r="AO660">
        <v>142.59221909999999</v>
      </c>
      <c r="AP660">
        <v>310.65504779999998</v>
      </c>
      <c r="AQ660">
        <v>206.39842250000001</v>
      </c>
      <c r="AR660">
        <v>197.32002919999999</v>
      </c>
      <c r="AT660" s="1"/>
      <c r="AU660" s="1">
        <v>44783</v>
      </c>
      <c r="AV660" s="2">
        <v>169.240005</v>
      </c>
      <c r="AW660" s="2">
        <v>289.16000400000001</v>
      </c>
      <c r="AX660" s="2">
        <v>142.69000199999999</v>
      </c>
      <c r="AY660" s="2">
        <v>119.699997</v>
      </c>
      <c r="AZ660" s="2">
        <v>295.10998499999999</v>
      </c>
      <c r="BA660" s="2">
        <v>294.35665899999998</v>
      </c>
      <c r="BB660" s="2">
        <v>180.970001</v>
      </c>
      <c r="BC660" s="2">
        <v>120.650002</v>
      </c>
      <c r="BD660" s="2">
        <v>537.71997099999999</v>
      </c>
      <c r="BE660" s="2">
        <v>118.389999</v>
      </c>
      <c r="BF660" s="2">
        <v>550.40997300000004</v>
      </c>
      <c r="BG660" s="2">
        <v>212.10000600000001</v>
      </c>
      <c r="BH660" s="2">
        <v>35.07</v>
      </c>
      <c r="BI660" s="2">
        <v>311.57998700000002</v>
      </c>
      <c r="BJ660" s="2">
        <v>353.38000499999998</v>
      </c>
      <c r="BK660" s="2">
        <v>89.190002000000007</v>
      </c>
      <c r="BL660" s="2">
        <v>140.94000199999999</v>
      </c>
      <c r="BM660" s="2">
        <v>304.60998499999999</v>
      </c>
      <c r="BN660" s="2">
        <v>202.36999499999999</v>
      </c>
      <c r="BO660" s="2">
        <v>190.720001</v>
      </c>
    </row>
    <row r="661" spans="1:67" x14ac:dyDescent="0.35">
      <c r="A661" s="1">
        <v>44790</v>
      </c>
      <c r="B661" s="2">
        <v>174.678840205515</v>
      </c>
      <c r="C661" s="2">
        <v>291.30181728443603</v>
      </c>
      <c r="D661" s="2">
        <v>142.453536175209</v>
      </c>
      <c r="E661" s="2">
        <v>120.44375415355501</v>
      </c>
      <c r="F661" s="2">
        <v>304.82511007247501</v>
      </c>
      <c r="G661" s="2">
        <v>305.66962620609502</v>
      </c>
      <c r="H661" s="2">
        <v>188.23193735869799</v>
      </c>
      <c r="I661" s="2">
        <v>121.240359920339</v>
      </c>
      <c r="J661" s="2">
        <v>546.05427281854395</v>
      </c>
      <c r="K661" s="2">
        <v>121.715141847683</v>
      </c>
      <c r="L661" s="2">
        <v>558.83666869751698</v>
      </c>
      <c r="M661" s="2">
        <v>215.28309718156299</v>
      </c>
      <c r="N661" s="2">
        <v>36.489178727690501</v>
      </c>
      <c r="O661" s="2">
        <v>326.62431475837201</v>
      </c>
      <c r="P661" s="2">
        <v>357.58641591737597</v>
      </c>
      <c r="Q661" s="2">
        <v>91.463149376245198</v>
      </c>
      <c r="R661" s="2">
        <v>141.25660077151599</v>
      </c>
      <c r="S661" s="2">
        <v>317.94797528104101</v>
      </c>
      <c r="T661" s="2">
        <v>207.59593440473299</v>
      </c>
      <c r="U661" s="2">
        <v>197.44888820743901</v>
      </c>
      <c r="X661" s="3">
        <v>44790</v>
      </c>
      <c r="Y661">
        <v>174.3511895</v>
      </c>
      <c r="Z661">
        <v>291.3597302</v>
      </c>
      <c r="AA661">
        <v>142.62076769999999</v>
      </c>
      <c r="AB661">
        <v>119.7115264</v>
      </c>
      <c r="AC661">
        <v>304.54710260000002</v>
      </c>
      <c r="AD661">
        <v>304.68466940000002</v>
      </c>
      <c r="AE661">
        <v>184.1259378</v>
      </c>
      <c r="AF661">
        <v>120.4506119</v>
      </c>
      <c r="AG661">
        <v>545.22367550000001</v>
      </c>
      <c r="AH661">
        <v>122.6888179</v>
      </c>
      <c r="AI661">
        <v>541.35948140000005</v>
      </c>
      <c r="AJ661">
        <v>214.58714499999999</v>
      </c>
      <c r="AK661">
        <v>36.42073156</v>
      </c>
      <c r="AL661">
        <v>326.05862739999998</v>
      </c>
      <c r="AM661">
        <v>356.10913499999998</v>
      </c>
      <c r="AN661">
        <v>90.993435340000005</v>
      </c>
      <c r="AO661">
        <v>141.34783609999999</v>
      </c>
      <c r="AP661">
        <v>315.00951700000002</v>
      </c>
      <c r="AQ661">
        <v>205.0684029</v>
      </c>
      <c r="AR661">
        <v>196.25294479999999</v>
      </c>
      <c r="AT661" s="1"/>
      <c r="AU661" s="1">
        <v>44784</v>
      </c>
      <c r="AV661" s="2">
        <v>168.490005</v>
      </c>
      <c r="AW661" s="2">
        <v>287.01998900000001</v>
      </c>
      <c r="AX661" s="2">
        <v>140.63999899999999</v>
      </c>
      <c r="AY661" s="2">
        <v>118.839996</v>
      </c>
      <c r="AZ661" s="2">
        <v>296.47000100000002</v>
      </c>
      <c r="BA661" s="2">
        <v>286.63000499999998</v>
      </c>
      <c r="BB661" s="2">
        <v>179.41999799999999</v>
      </c>
      <c r="BC661" s="2">
        <v>119.82</v>
      </c>
      <c r="BD661" s="2">
        <v>532.85998500000005</v>
      </c>
      <c r="BE661" s="2">
        <v>120.139999</v>
      </c>
      <c r="BF661" s="2">
        <v>545.42999299999997</v>
      </c>
      <c r="BG661" s="2">
        <v>211.08000200000001</v>
      </c>
      <c r="BH661" s="2">
        <v>35.909999999999997</v>
      </c>
      <c r="BI661" s="2">
        <v>310.69000199999999</v>
      </c>
      <c r="BJ661" s="2">
        <v>350.57998700000002</v>
      </c>
      <c r="BK661" s="2">
        <v>88.93</v>
      </c>
      <c r="BL661" s="2">
        <v>142.08000200000001</v>
      </c>
      <c r="BM661" s="2">
        <v>301.17001299999998</v>
      </c>
      <c r="BN661" s="2">
        <v>204.429993</v>
      </c>
      <c r="BO661" s="2">
        <v>194</v>
      </c>
    </row>
    <row r="662" spans="1:67" x14ac:dyDescent="0.35">
      <c r="A662" s="1">
        <v>44791</v>
      </c>
      <c r="B662" s="2">
        <v>170.670787116871</v>
      </c>
      <c r="C662" s="2">
        <v>286.96607619196197</v>
      </c>
      <c r="D662" s="2">
        <v>138.531115218596</v>
      </c>
      <c r="E662" s="2">
        <v>117.032846510647</v>
      </c>
      <c r="F662" s="2">
        <v>298.29317862914201</v>
      </c>
      <c r="G662" s="2">
        <v>295.08172819579698</v>
      </c>
      <c r="H662" s="2">
        <v>178.12163946972001</v>
      </c>
      <c r="I662" s="2">
        <v>118.002307499133</v>
      </c>
      <c r="J662" s="2">
        <v>546.90772800759896</v>
      </c>
      <c r="K662" s="2">
        <v>118.812948437809</v>
      </c>
      <c r="L662" s="2">
        <v>548.81574445725698</v>
      </c>
      <c r="M662" s="2">
        <v>213.31569085256399</v>
      </c>
      <c r="N662" s="2">
        <v>35.639803834768799</v>
      </c>
      <c r="O662" s="2">
        <v>320.85038321407899</v>
      </c>
      <c r="P662" s="2">
        <v>354.74167966124497</v>
      </c>
      <c r="Q662" s="2">
        <v>91.923126952624202</v>
      </c>
      <c r="R662" s="2">
        <v>141.61552711303199</v>
      </c>
      <c r="S662" s="2">
        <v>322.418610155203</v>
      </c>
      <c r="T662" s="2">
        <v>208.31223241404999</v>
      </c>
      <c r="U662" s="2">
        <v>195.239959697177</v>
      </c>
      <c r="X662" s="3">
        <v>44791</v>
      </c>
      <c r="Y662">
        <v>174.26222329999999</v>
      </c>
      <c r="Z662">
        <v>290.2326296</v>
      </c>
      <c r="AA662">
        <v>142.2891975</v>
      </c>
      <c r="AB662">
        <v>120.1541221</v>
      </c>
      <c r="AC662">
        <v>304.41041059999998</v>
      </c>
      <c r="AD662">
        <v>303.07660959999998</v>
      </c>
      <c r="AE662">
        <v>187.10320150000001</v>
      </c>
      <c r="AF662">
        <v>120.8851569</v>
      </c>
      <c r="AG662">
        <v>545.21872800000006</v>
      </c>
      <c r="AH662">
        <v>121.7089876</v>
      </c>
      <c r="AI662">
        <v>555.831953</v>
      </c>
      <c r="AJ662">
        <v>215.17772479999999</v>
      </c>
      <c r="AK662">
        <v>36.284192760000003</v>
      </c>
      <c r="AL662">
        <v>325.30677200000002</v>
      </c>
      <c r="AM662">
        <v>356.99584119999997</v>
      </c>
      <c r="AN662">
        <v>91.386815920000004</v>
      </c>
      <c r="AO662">
        <v>141.18684260000001</v>
      </c>
      <c r="AP662">
        <v>316.64249059999997</v>
      </c>
      <c r="AQ662">
        <v>207.67146099999999</v>
      </c>
      <c r="AR662">
        <v>197.18658060000001</v>
      </c>
      <c r="AT662" s="1"/>
      <c r="AU662" s="1">
        <v>44785</v>
      </c>
      <c r="AV662" s="2">
        <v>172.10000600000001</v>
      </c>
      <c r="AW662" s="2">
        <v>291.91000400000001</v>
      </c>
      <c r="AX662" s="2">
        <v>143.550003</v>
      </c>
      <c r="AY662" s="2">
        <v>121.68</v>
      </c>
      <c r="AZ662" s="2">
        <v>301.54998799999998</v>
      </c>
      <c r="BA662" s="2">
        <v>300.02999899999998</v>
      </c>
      <c r="BB662" s="2">
        <v>187.08999600000001</v>
      </c>
      <c r="BC662" s="2">
        <v>122.650002</v>
      </c>
      <c r="BD662" s="2">
        <v>543.70001200000002</v>
      </c>
      <c r="BE662" s="2">
        <v>122.129997</v>
      </c>
      <c r="BF662" s="2">
        <v>558.22997999999995</v>
      </c>
      <c r="BG662" s="2">
        <v>211.33000200000001</v>
      </c>
      <c r="BH662" s="2">
        <v>36.299999</v>
      </c>
      <c r="BI662" s="2">
        <v>314.89001500000001</v>
      </c>
      <c r="BJ662" s="2">
        <v>354.26998900000001</v>
      </c>
      <c r="BK662" s="2">
        <v>91.019997000000004</v>
      </c>
      <c r="BL662" s="2">
        <v>142.60000600000001</v>
      </c>
      <c r="BM662" s="2">
        <v>308.07998700000002</v>
      </c>
      <c r="BN662" s="2">
        <v>204.88999899999999</v>
      </c>
      <c r="BO662" s="2">
        <v>196.83999600000001</v>
      </c>
    </row>
    <row r="663" spans="1:67" x14ac:dyDescent="0.35">
      <c r="A663" s="1">
        <v>44792</v>
      </c>
      <c r="B663" s="2">
        <v>168.36984453859799</v>
      </c>
      <c r="C663" s="2">
        <v>279.53934186600799</v>
      </c>
      <c r="D663" s="2">
        <v>133.47227922028901</v>
      </c>
      <c r="E663" s="2">
        <v>114.950922875817</v>
      </c>
      <c r="F663" s="2">
        <v>290.52132794837797</v>
      </c>
      <c r="G663" s="2">
        <v>292.19188149760498</v>
      </c>
      <c r="H663" s="2">
        <v>171.89642567349199</v>
      </c>
      <c r="I663" s="2">
        <v>115.92470940385201</v>
      </c>
      <c r="J663" s="2">
        <v>546.405639632722</v>
      </c>
      <c r="K663" s="2">
        <v>116.899597153879</v>
      </c>
      <c r="L663" s="2">
        <v>532.68630885451898</v>
      </c>
      <c r="M663" s="2">
        <v>209.345197640468</v>
      </c>
      <c r="N663" s="2">
        <v>34.768276719560099</v>
      </c>
      <c r="O663" s="2">
        <v>314.54546383036097</v>
      </c>
      <c r="P663" s="2">
        <v>346.51099528734301</v>
      </c>
      <c r="Q663" s="2">
        <v>91.406826647535695</v>
      </c>
      <c r="R663" s="2">
        <v>140.30253787928299</v>
      </c>
      <c r="S663" s="2">
        <v>323.78409586074599</v>
      </c>
      <c r="T663" s="2">
        <v>207.27435736018799</v>
      </c>
      <c r="U663" s="2">
        <v>191.69716940883001</v>
      </c>
      <c r="X663" s="3">
        <v>44792</v>
      </c>
      <c r="Y663">
        <v>172.27218819999999</v>
      </c>
      <c r="Z663">
        <v>286.48307879999999</v>
      </c>
      <c r="AA663">
        <v>139.1684908</v>
      </c>
      <c r="AB663">
        <v>117.70149859999999</v>
      </c>
      <c r="AC663">
        <v>297.67576910000002</v>
      </c>
      <c r="AD663">
        <v>300.46715</v>
      </c>
      <c r="AE663">
        <v>181.44310350000001</v>
      </c>
      <c r="AF663">
        <v>118.4525476</v>
      </c>
      <c r="AG663">
        <v>547.63205600000003</v>
      </c>
      <c r="AH663">
        <v>118.938525</v>
      </c>
      <c r="AI663">
        <v>550.9993121</v>
      </c>
      <c r="AJ663">
        <v>212.87614239999999</v>
      </c>
      <c r="AK663">
        <v>35.5258714</v>
      </c>
      <c r="AL663">
        <v>322.24932080000002</v>
      </c>
      <c r="AM663">
        <v>354.93924299999998</v>
      </c>
      <c r="AN663">
        <v>91.970849790000003</v>
      </c>
      <c r="AO663">
        <v>141.84214729999999</v>
      </c>
      <c r="AP663">
        <v>321.28223869999999</v>
      </c>
      <c r="AQ663">
        <v>208.4800362</v>
      </c>
      <c r="AR663">
        <v>195.9625719</v>
      </c>
      <c r="AT663" s="1"/>
      <c r="AU663" s="1">
        <v>44788</v>
      </c>
      <c r="AV663" s="2">
        <v>173.19000199999999</v>
      </c>
      <c r="AW663" s="2">
        <v>293.47000100000002</v>
      </c>
      <c r="AX663" s="2">
        <v>143.179993</v>
      </c>
      <c r="AY663" s="2">
        <v>122.08000199999999</v>
      </c>
      <c r="AZ663" s="2">
        <v>302.82000699999998</v>
      </c>
      <c r="BA663" s="2">
        <v>309.32000699999998</v>
      </c>
      <c r="BB663" s="2">
        <v>190.320007</v>
      </c>
      <c r="BC663" s="2">
        <v>122.879997</v>
      </c>
      <c r="BD663" s="2">
        <v>544.64001499999995</v>
      </c>
      <c r="BE663" s="2">
        <v>122.459999</v>
      </c>
      <c r="BF663" s="2">
        <v>558.96002199999998</v>
      </c>
      <c r="BG663" s="2">
        <v>216.41999799999999</v>
      </c>
      <c r="BH663" s="2">
        <v>36.25</v>
      </c>
      <c r="BI663" s="2">
        <v>314.60998499999999</v>
      </c>
      <c r="BJ663" s="2">
        <v>359.95001200000002</v>
      </c>
      <c r="BK663" s="2">
        <v>90.599997999999999</v>
      </c>
      <c r="BL663" s="2">
        <v>142.28999300000001</v>
      </c>
      <c r="BM663" s="2">
        <v>313.94000199999999</v>
      </c>
      <c r="BN663" s="2">
        <v>205.88000500000001</v>
      </c>
      <c r="BO663" s="2">
        <v>195.949997</v>
      </c>
    </row>
    <row r="664" spans="1:67" x14ac:dyDescent="0.35">
      <c r="A664" s="1">
        <v>44795</v>
      </c>
      <c r="B664" s="2">
        <v>166.98040328880199</v>
      </c>
      <c r="C664" s="2">
        <v>276.89166852411898</v>
      </c>
      <c r="D664" s="2">
        <v>133.88925087594001</v>
      </c>
      <c r="E664" s="2">
        <v>113.746197614134</v>
      </c>
      <c r="F664" s="2">
        <v>289.40170316436098</v>
      </c>
      <c r="G664" s="2">
        <v>295.21224077142602</v>
      </c>
      <c r="H664" s="2">
        <v>171.342088138619</v>
      </c>
      <c r="I664" s="2">
        <v>114.98868876237201</v>
      </c>
      <c r="J664" s="2">
        <v>534.86404112241098</v>
      </c>
      <c r="K664" s="2">
        <v>115.63230442463799</v>
      </c>
      <c r="L664" s="2">
        <v>528.19846921813803</v>
      </c>
      <c r="M664" s="2">
        <v>207.29770032213401</v>
      </c>
      <c r="N664" s="2">
        <v>34.404464383093398</v>
      </c>
      <c r="O664" s="2">
        <v>305.97490771755298</v>
      </c>
      <c r="P664" s="2">
        <v>342.06775514511401</v>
      </c>
      <c r="Q664" s="2">
        <v>90.104015422709594</v>
      </c>
      <c r="R664" s="2">
        <v>138.877573347283</v>
      </c>
      <c r="S664" s="2">
        <v>316.27425102673101</v>
      </c>
      <c r="T664" s="2">
        <v>205.11392633800699</v>
      </c>
      <c r="U664" s="2">
        <v>197.083977422213</v>
      </c>
      <c r="X664" s="3">
        <v>44795</v>
      </c>
      <c r="Y664">
        <v>168.84966</v>
      </c>
      <c r="Z664">
        <v>281.54517879999997</v>
      </c>
      <c r="AA664">
        <v>134.52479890000001</v>
      </c>
      <c r="AB664">
        <v>114.7366859</v>
      </c>
      <c r="AC664">
        <v>289.12090970000003</v>
      </c>
      <c r="AD664">
        <v>294.2487309</v>
      </c>
      <c r="AE664">
        <v>172.55188140000001</v>
      </c>
      <c r="AF664">
        <v>115.55411890000001</v>
      </c>
      <c r="AG664">
        <v>545.33945059999996</v>
      </c>
      <c r="AH664">
        <v>116.89877660000001</v>
      </c>
      <c r="AI664">
        <v>531.47474769999997</v>
      </c>
      <c r="AJ664">
        <v>208.8648345</v>
      </c>
      <c r="AK664">
        <v>34.766614689999997</v>
      </c>
      <c r="AL664">
        <v>313.7070938</v>
      </c>
      <c r="AM664">
        <v>347.78906189999998</v>
      </c>
      <c r="AN664">
        <v>91.313084239999995</v>
      </c>
      <c r="AO664">
        <v>140.23363760000001</v>
      </c>
      <c r="AP664">
        <v>323.10402579999999</v>
      </c>
      <c r="AQ664">
        <v>206.56885500000001</v>
      </c>
      <c r="AR664">
        <v>192.55818210000001</v>
      </c>
      <c r="AT664" s="1"/>
      <c r="AU664" s="1">
        <v>44789</v>
      </c>
      <c r="AV664" s="2">
        <v>173.029999</v>
      </c>
      <c r="AW664" s="2">
        <v>292.709991</v>
      </c>
      <c r="AX664" s="2">
        <v>144.779999</v>
      </c>
      <c r="AY664" s="2">
        <v>121.699997</v>
      </c>
      <c r="AZ664" s="2">
        <v>306.64999399999999</v>
      </c>
      <c r="BA664" s="2">
        <v>306.56332400000002</v>
      </c>
      <c r="BB664" s="2">
        <v>188.78999300000001</v>
      </c>
      <c r="BC664" s="2">
        <v>122.510002</v>
      </c>
      <c r="BD664" s="2">
        <v>546.11999500000002</v>
      </c>
      <c r="BE664" s="2">
        <v>123.629997</v>
      </c>
      <c r="BF664" s="2">
        <v>551.65002400000003</v>
      </c>
      <c r="BG664" s="2">
        <v>217.13999899999999</v>
      </c>
      <c r="BH664" s="2">
        <v>36.639999000000003</v>
      </c>
      <c r="BI664" s="2">
        <v>327.38000499999998</v>
      </c>
      <c r="BJ664" s="2">
        <v>359.25</v>
      </c>
      <c r="BK664" s="2">
        <v>90.589995999999999</v>
      </c>
      <c r="BL664" s="2">
        <v>142.550003</v>
      </c>
      <c r="BM664" s="2">
        <v>310.30999800000001</v>
      </c>
      <c r="BN664" s="2">
        <v>206.35000600000001</v>
      </c>
      <c r="BO664" s="2">
        <v>197.520004</v>
      </c>
    </row>
    <row r="665" spans="1:67" x14ac:dyDescent="0.35">
      <c r="A665" s="1">
        <v>44796</v>
      </c>
      <c r="B665" s="2">
        <v>168.22422119493001</v>
      </c>
      <c r="C665" s="2">
        <v>277.32749173363698</v>
      </c>
      <c r="D665" s="2">
        <v>134.125083348365</v>
      </c>
      <c r="E665" s="2">
        <v>114.184596025863</v>
      </c>
      <c r="F665" s="2">
        <v>294.236044430638</v>
      </c>
      <c r="G665" s="2">
        <v>299.399006938735</v>
      </c>
      <c r="H665" s="2">
        <v>172.88322932441301</v>
      </c>
      <c r="I665" s="2">
        <v>115.230192307102</v>
      </c>
      <c r="J665" s="2">
        <v>536.91783601015197</v>
      </c>
      <c r="K665" s="2">
        <v>116.09307463518201</v>
      </c>
      <c r="L665" s="2">
        <v>532.61961444183498</v>
      </c>
      <c r="M665" s="2">
        <v>207.03747811269599</v>
      </c>
      <c r="N665" s="2">
        <v>34.6536765414711</v>
      </c>
      <c r="O665" s="2">
        <v>309.754588172372</v>
      </c>
      <c r="P665" s="2">
        <v>340.83645789708601</v>
      </c>
      <c r="Q665" s="2">
        <v>90.127810587958294</v>
      </c>
      <c r="R665" s="2">
        <v>137.619839596052</v>
      </c>
      <c r="S665" s="2">
        <v>318.296892526178</v>
      </c>
      <c r="T665" s="2">
        <v>203.61126989038601</v>
      </c>
      <c r="U665" s="2">
        <v>195.00471955721</v>
      </c>
      <c r="X665" s="3">
        <v>44796</v>
      </c>
      <c r="Y665">
        <v>167.32619890000001</v>
      </c>
      <c r="Z665">
        <v>276.48829640000002</v>
      </c>
      <c r="AA665">
        <v>133.5847875</v>
      </c>
      <c r="AB665">
        <v>113.8073718</v>
      </c>
      <c r="AC665">
        <v>289.73484960000002</v>
      </c>
      <c r="AD665">
        <v>293.44642859999999</v>
      </c>
      <c r="AE665">
        <v>171.7168479</v>
      </c>
      <c r="AF665">
        <v>114.72731880000001</v>
      </c>
      <c r="AG665">
        <v>536.23881630000005</v>
      </c>
      <c r="AH665">
        <v>115.65799730000001</v>
      </c>
      <c r="AI665">
        <v>529.99879299999998</v>
      </c>
      <c r="AJ665">
        <v>206.83511139999999</v>
      </c>
      <c r="AK665">
        <v>34.43755316</v>
      </c>
      <c r="AL665">
        <v>308.14704490000003</v>
      </c>
      <c r="AM665">
        <v>341.76531569999997</v>
      </c>
      <c r="AN665">
        <v>90.364502340000001</v>
      </c>
      <c r="AO665">
        <v>138.91741920000001</v>
      </c>
      <c r="AP665">
        <v>316.95907060000002</v>
      </c>
      <c r="AQ665">
        <v>205.31232159999999</v>
      </c>
      <c r="AR665">
        <v>196.41098700000001</v>
      </c>
      <c r="AT665" s="1"/>
      <c r="AU665" s="1">
        <v>44790</v>
      </c>
      <c r="AV665" s="2">
        <v>174.550003</v>
      </c>
      <c r="AW665" s="2">
        <v>291.32000699999998</v>
      </c>
      <c r="AX665" s="2">
        <v>142.10000600000001</v>
      </c>
      <c r="AY665" s="2">
        <v>119.550003</v>
      </c>
      <c r="AZ665" s="2">
        <v>304.26001000000002</v>
      </c>
      <c r="BA665" s="2">
        <v>303.99667399999998</v>
      </c>
      <c r="BB665" s="2">
        <v>183.35000600000001</v>
      </c>
      <c r="BC665" s="2">
        <v>120.32</v>
      </c>
      <c r="BD665" s="2">
        <v>545</v>
      </c>
      <c r="BE665" s="2">
        <v>122.589996</v>
      </c>
      <c r="BF665" s="2">
        <v>538.59002699999996</v>
      </c>
      <c r="BG665" s="2">
        <v>214.520004</v>
      </c>
      <c r="BH665" s="2">
        <v>36.409999999999997</v>
      </c>
      <c r="BI665" s="2">
        <v>325.76001000000002</v>
      </c>
      <c r="BJ665" s="2">
        <v>355.32998700000002</v>
      </c>
      <c r="BK665" s="2">
        <v>91.040001000000004</v>
      </c>
      <c r="BL665" s="2">
        <v>141.44000199999999</v>
      </c>
      <c r="BM665" s="2">
        <v>316.82000699999998</v>
      </c>
      <c r="BN665" s="2">
        <v>204.979996</v>
      </c>
      <c r="BO665" s="2">
        <v>195.929993</v>
      </c>
    </row>
    <row r="666" spans="1:67" x14ac:dyDescent="0.35">
      <c r="A666" s="1">
        <v>44797</v>
      </c>
      <c r="B666" s="2">
        <v>170.556717779857</v>
      </c>
      <c r="C666" s="2">
        <v>279.47872257638898</v>
      </c>
      <c r="D666" s="2">
        <v>137.40697145110701</v>
      </c>
      <c r="E666" s="2">
        <v>116.767196914984</v>
      </c>
      <c r="F666" s="2">
        <v>298.03047229152003</v>
      </c>
      <c r="G666" s="2">
        <v>294.80839487170101</v>
      </c>
      <c r="H666" s="2">
        <v>178.44299829667199</v>
      </c>
      <c r="I666" s="2">
        <v>117.720239164034</v>
      </c>
      <c r="J666" s="2">
        <v>541.76742467094198</v>
      </c>
      <c r="K666" s="2">
        <v>118.510821953385</v>
      </c>
      <c r="L666" s="2">
        <v>548.11141668179596</v>
      </c>
      <c r="M666" s="2">
        <v>209.78935897293101</v>
      </c>
      <c r="N666" s="2">
        <v>35.221774860964203</v>
      </c>
      <c r="O666" s="2">
        <v>309.94308258017702</v>
      </c>
      <c r="P666" s="2">
        <v>345.37314385981603</v>
      </c>
      <c r="Q666" s="2">
        <v>90.2480200919276</v>
      </c>
      <c r="R666" s="2">
        <v>139.25709007235201</v>
      </c>
      <c r="S666" s="2">
        <v>324.49426370685399</v>
      </c>
      <c r="T666" s="2">
        <v>204.81552431895199</v>
      </c>
      <c r="U666" s="2">
        <v>199.01468511704601</v>
      </c>
      <c r="X666" s="3">
        <v>44797</v>
      </c>
      <c r="Y666">
        <v>167.53175289999999</v>
      </c>
      <c r="Z666">
        <v>275.75959110000002</v>
      </c>
      <c r="AA666">
        <v>133.79008200000001</v>
      </c>
      <c r="AB666">
        <v>113.60419469999999</v>
      </c>
      <c r="AC666">
        <v>292.87866009999999</v>
      </c>
      <c r="AD666">
        <v>296.99263480000002</v>
      </c>
      <c r="AE666">
        <v>172.33209400000001</v>
      </c>
      <c r="AF666">
        <v>114.6646746</v>
      </c>
      <c r="AG666">
        <v>536.47612990000005</v>
      </c>
      <c r="AH666">
        <v>115.8259537</v>
      </c>
      <c r="AI666">
        <v>531.05665620000002</v>
      </c>
      <c r="AJ666">
        <v>206.54344610000001</v>
      </c>
      <c r="AK666">
        <v>34.523765679999997</v>
      </c>
      <c r="AL666">
        <v>308.08399129999998</v>
      </c>
      <c r="AM666">
        <v>339.93812100000002</v>
      </c>
      <c r="AN666">
        <v>89.967919870000003</v>
      </c>
      <c r="AO666">
        <v>137.81783809999999</v>
      </c>
      <c r="AP666">
        <v>318.56831820000002</v>
      </c>
      <c r="AQ666">
        <v>203.22962770000001</v>
      </c>
      <c r="AR666">
        <v>194.8046281</v>
      </c>
      <c r="AT666" s="1"/>
      <c r="AU666" s="1">
        <v>44791</v>
      </c>
      <c r="AV666" s="2">
        <v>174.14999399999999</v>
      </c>
      <c r="AW666" s="2">
        <v>290.17001299999998</v>
      </c>
      <c r="AX666" s="2">
        <v>142.300003</v>
      </c>
      <c r="AY666" s="2">
        <v>120.16999800000001</v>
      </c>
      <c r="AZ666" s="2">
        <v>304.26998900000001</v>
      </c>
      <c r="BA666" s="2">
        <v>302.86999500000002</v>
      </c>
      <c r="BB666" s="2">
        <v>187.729996</v>
      </c>
      <c r="BC666" s="2">
        <v>120.860001</v>
      </c>
      <c r="BD666" s="2">
        <v>545.21997099999999</v>
      </c>
      <c r="BE666" s="2">
        <v>121.639999</v>
      </c>
      <c r="BF666" s="2">
        <v>558.45001200000002</v>
      </c>
      <c r="BG666" s="2">
        <v>215.25</v>
      </c>
      <c r="BH666" s="2">
        <v>36.279998999999997</v>
      </c>
      <c r="BI666" s="2">
        <v>325.209991</v>
      </c>
      <c r="BJ666" s="2">
        <v>357.35998499999999</v>
      </c>
      <c r="BK666" s="2">
        <v>91.400002000000001</v>
      </c>
      <c r="BL666" s="2">
        <v>141.28999300000001</v>
      </c>
      <c r="BM666" s="2">
        <v>316.72000100000002</v>
      </c>
      <c r="BN666" s="2">
        <v>208.050003</v>
      </c>
      <c r="BO666" s="2">
        <v>197.35000600000001</v>
      </c>
    </row>
    <row r="667" spans="1:67" x14ac:dyDescent="0.35">
      <c r="A667" s="1">
        <v>44798</v>
      </c>
      <c r="B667" s="2">
        <v>163.75536955273799</v>
      </c>
      <c r="C667" s="2">
        <v>270.06448381192598</v>
      </c>
      <c r="D667" s="2">
        <v>130.93074460846699</v>
      </c>
      <c r="E667" s="2">
        <v>111.003628858673</v>
      </c>
      <c r="F667" s="2">
        <v>291.919709064264</v>
      </c>
      <c r="G667" s="2">
        <v>289.84996429956698</v>
      </c>
      <c r="H667" s="2">
        <v>164.816257183273</v>
      </c>
      <c r="I667" s="2">
        <v>111.960516629712</v>
      </c>
      <c r="J667" s="2">
        <v>530.71164881135701</v>
      </c>
      <c r="K667" s="2">
        <v>115.33964713963699</v>
      </c>
      <c r="L667" s="2">
        <v>526.30104816254197</v>
      </c>
      <c r="M667" s="2">
        <v>204.151013057379</v>
      </c>
      <c r="N667" s="2">
        <v>34.155826841708901</v>
      </c>
      <c r="O667" s="2">
        <v>299.63025075302698</v>
      </c>
      <c r="P667" s="2">
        <v>333.38318367006298</v>
      </c>
      <c r="Q667" s="2">
        <v>89.340276890648497</v>
      </c>
      <c r="R667" s="2">
        <v>136.28856311755499</v>
      </c>
      <c r="S667" s="2">
        <v>315.926996140033</v>
      </c>
      <c r="T667" s="2">
        <v>199.36962030989801</v>
      </c>
      <c r="U667" s="2">
        <v>192.395558852665</v>
      </c>
      <c r="X667" s="3">
        <v>44798</v>
      </c>
      <c r="Y667">
        <v>169.70974090000001</v>
      </c>
      <c r="Z667">
        <v>278.65266780000002</v>
      </c>
      <c r="AA667">
        <v>136.69728660000001</v>
      </c>
      <c r="AB667">
        <v>116.3128487</v>
      </c>
      <c r="AC667">
        <v>297.3488959</v>
      </c>
      <c r="AD667">
        <v>296.25863659999999</v>
      </c>
      <c r="AE667">
        <v>177.56781939999999</v>
      </c>
      <c r="AF667">
        <v>117.6467932</v>
      </c>
      <c r="AG667">
        <v>540.43969849999996</v>
      </c>
      <c r="AH667">
        <v>118.35172439999999</v>
      </c>
      <c r="AI667">
        <v>547.62940649999996</v>
      </c>
      <c r="AJ667">
        <v>209.0382596</v>
      </c>
      <c r="AK667">
        <v>35.052207430000003</v>
      </c>
      <c r="AL667">
        <v>309.60990950000001</v>
      </c>
      <c r="AM667">
        <v>343.89260830000001</v>
      </c>
      <c r="AN667">
        <v>90.286619619999996</v>
      </c>
      <c r="AO667">
        <v>139.08723330000001</v>
      </c>
      <c r="AP667">
        <v>322.65251239999998</v>
      </c>
      <c r="AQ667">
        <v>204.73062010000001</v>
      </c>
      <c r="AR667">
        <v>198.1215583</v>
      </c>
      <c r="AT667" s="1"/>
      <c r="AU667" s="1">
        <v>44792</v>
      </c>
      <c r="AV667" s="2">
        <v>171.520004</v>
      </c>
      <c r="AW667" s="2">
        <v>286.14999399999999</v>
      </c>
      <c r="AX667" s="2">
        <v>138.229996</v>
      </c>
      <c r="AY667" s="2">
        <v>117.209999</v>
      </c>
      <c r="AZ667" s="2">
        <v>297.27999899999998</v>
      </c>
      <c r="BA667" s="2">
        <v>296.66665599999999</v>
      </c>
      <c r="BB667" s="2">
        <v>178.490005</v>
      </c>
      <c r="BC667" s="2">
        <v>118.120003</v>
      </c>
      <c r="BD667" s="2">
        <v>548.32000700000003</v>
      </c>
      <c r="BE667" s="2">
        <v>118.629997</v>
      </c>
      <c r="BF667" s="2">
        <v>548.42999299999997</v>
      </c>
      <c r="BG667" s="2">
        <v>212.820007</v>
      </c>
      <c r="BH667" s="2">
        <v>35.479999999999997</v>
      </c>
      <c r="BI667" s="2">
        <v>321.32000699999998</v>
      </c>
      <c r="BJ667" s="2">
        <v>354.27999899999998</v>
      </c>
      <c r="BK667" s="2">
        <v>92.080001999999993</v>
      </c>
      <c r="BL667" s="2">
        <v>141.85000600000001</v>
      </c>
      <c r="BM667" s="2">
        <v>322.76998900000001</v>
      </c>
      <c r="BN667" s="2">
        <v>208.429993</v>
      </c>
      <c r="BO667" s="2">
        <v>195.60000600000001</v>
      </c>
    </row>
    <row r="668" spans="1:67" x14ac:dyDescent="0.35">
      <c r="A668" s="1">
        <v>44799</v>
      </c>
      <c r="B668" s="2">
        <v>161.63671764099999</v>
      </c>
      <c r="C668" s="2">
        <v>266.53601255837498</v>
      </c>
      <c r="D668" s="2">
        <v>129.75902153523401</v>
      </c>
      <c r="E668" s="2">
        <v>109.67497421389101</v>
      </c>
      <c r="F668" s="2">
        <v>287.264524453094</v>
      </c>
      <c r="G668" s="2">
        <v>283.57596222912298</v>
      </c>
      <c r="H668" s="2">
        <v>158.10317702916299</v>
      </c>
      <c r="I668" s="2">
        <v>110.635469963907</v>
      </c>
      <c r="J668" s="2">
        <v>529.40238936070705</v>
      </c>
      <c r="K668" s="2">
        <v>114.341218825859</v>
      </c>
      <c r="L668" s="2">
        <v>514.04577027346897</v>
      </c>
      <c r="M668" s="2">
        <v>202.767819581277</v>
      </c>
      <c r="N668" s="2">
        <v>33.775183653590098</v>
      </c>
      <c r="O668" s="2">
        <v>296.35722224132797</v>
      </c>
      <c r="P668" s="2">
        <v>330.74879629346702</v>
      </c>
      <c r="Q668" s="2">
        <v>87.811823304217995</v>
      </c>
      <c r="R668" s="2">
        <v>135.80951924755601</v>
      </c>
      <c r="S668" s="2">
        <v>311.02042527145397</v>
      </c>
      <c r="T668" s="2">
        <v>197.02390655616099</v>
      </c>
      <c r="U668" s="2">
        <v>190.95287320013401</v>
      </c>
      <c r="X668" s="3">
        <v>44799</v>
      </c>
      <c r="Y668">
        <v>166.39990449999999</v>
      </c>
      <c r="Z668">
        <v>274.14188309999997</v>
      </c>
      <c r="AA668">
        <v>132.80571560000001</v>
      </c>
      <c r="AB668">
        <v>113.3616688</v>
      </c>
      <c r="AC668">
        <v>290.36245409999998</v>
      </c>
      <c r="AD668">
        <v>293.62999680000001</v>
      </c>
      <c r="AE668">
        <v>171.6958194</v>
      </c>
      <c r="AF668">
        <v>114.2938953</v>
      </c>
      <c r="AG668">
        <v>530.64664800000003</v>
      </c>
      <c r="AH668">
        <v>115.18513799999999</v>
      </c>
      <c r="AI668">
        <v>523.39429199999995</v>
      </c>
      <c r="AJ668">
        <v>203.85229050000001</v>
      </c>
      <c r="AK668">
        <v>34.091187609999999</v>
      </c>
      <c r="AL668">
        <v>300.01483489999998</v>
      </c>
      <c r="AM668">
        <v>336.63535639999998</v>
      </c>
      <c r="AN668">
        <v>89.434723529999999</v>
      </c>
      <c r="AO668">
        <v>136.37623790000001</v>
      </c>
      <c r="AP668">
        <v>317.17515989999998</v>
      </c>
      <c r="AQ668">
        <v>199.55820439999999</v>
      </c>
      <c r="AR668">
        <v>193.23442159999999</v>
      </c>
      <c r="AT668" s="1"/>
      <c r="AU668" s="1">
        <v>44795</v>
      </c>
      <c r="AV668" s="2">
        <v>167.570007</v>
      </c>
      <c r="AW668" s="2">
        <v>277.75</v>
      </c>
      <c r="AX668" s="2">
        <v>133.220001</v>
      </c>
      <c r="AY668" s="2">
        <v>114.239998</v>
      </c>
      <c r="AZ668" s="2">
        <v>288.69000199999999</v>
      </c>
      <c r="BA668" s="2">
        <v>289.91332999999997</v>
      </c>
      <c r="BB668" s="2">
        <v>170.33999600000001</v>
      </c>
      <c r="BC668" s="2">
        <v>115.07</v>
      </c>
      <c r="BD668" s="2">
        <v>544.57000700000003</v>
      </c>
      <c r="BE668" s="2">
        <v>116.66999800000001</v>
      </c>
      <c r="BF668" s="2">
        <v>528.75</v>
      </c>
      <c r="BG668" s="2">
        <v>208.61000100000001</v>
      </c>
      <c r="BH668" s="2">
        <v>34.720001000000003</v>
      </c>
      <c r="BI668" s="2">
        <v>312.209991</v>
      </c>
      <c r="BJ668" s="2">
        <v>345.51001000000002</v>
      </c>
      <c r="BK668" s="2">
        <v>91.160004000000001</v>
      </c>
      <c r="BL668" s="2">
        <v>140.33999600000001</v>
      </c>
      <c r="BM668" s="2">
        <v>323.10000600000001</v>
      </c>
      <c r="BN668" s="2">
        <v>206.39999399999999</v>
      </c>
      <c r="BO668" s="2">
        <v>191.759995</v>
      </c>
    </row>
    <row r="669" spans="1:67" x14ac:dyDescent="0.35">
      <c r="A669" s="1">
        <v>44802</v>
      </c>
      <c r="B669" s="2">
        <v>158.584888269011</v>
      </c>
      <c r="C669" s="2">
        <v>263.99118850180298</v>
      </c>
      <c r="D669" s="2">
        <v>129.04809064126701</v>
      </c>
      <c r="E669" s="2">
        <v>109.28896702716401</v>
      </c>
      <c r="F669" s="2">
        <v>285.08214039456101</v>
      </c>
      <c r="G669" s="2">
        <v>278.99688840844999</v>
      </c>
      <c r="H669" s="2">
        <v>154.11762155815501</v>
      </c>
      <c r="I669" s="2">
        <v>109.985617156633</v>
      </c>
      <c r="J669" s="2">
        <v>524.291020697264</v>
      </c>
      <c r="K669" s="2">
        <v>114.24763826156401</v>
      </c>
      <c r="L669" s="2">
        <v>507.42501092530802</v>
      </c>
      <c r="M669" s="2">
        <v>201.9829804124</v>
      </c>
      <c r="N669" s="2">
        <v>33.944829224984304</v>
      </c>
      <c r="O669" s="2">
        <v>293.89044698803701</v>
      </c>
      <c r="P669" s="2">
        <v>329.11157414739898</v>
      </c>
      <c r="Q669" s="2">
        <v>86.906431014954293</v>
      </c>
      <c r="R669" s="2">
        <v>135.45359587685701</v>
      </c>
      <c r="S669" s="2">
        <v>307.586789272918</v>
      </c>
      <c r="T669" s="2">
        <v>194.49922059275701</v>
      </c>
      <c r="U669" s="2">
        <v>186.61424262415699</v>
      </c>
      <c r="X669" s="3">
        <v>44802</v>
      </c>
      <c r="Y669">
        <v>162.0105514</v>
      </c>
      <c r="Z669">
        <v>265.21403220000002</v>
      </c>
      <c r="AA669">
        <v>129.90763960000001</v>
      </c>
      <c r="AB669">
        <v>109.4359388</v>
      </c>
      <c r="AC669">
        <v>287.7433959</v>
      </c>
      <c r="AD669">
        <v>285.97270880000002</v>
      </c>
      <c r="AE669">
        <v>158.49016570000001</v>
      </c>
      <c r="AF669">
        <v>110.3643814</v>
      </c>
      <c r="AG669">
        <v>529.80649789999995</v>
      </c>
      <c r="AH669">
        <v>114.36209789999999</v>
      </c>
      <c r="AI669">
        <v>516.14122299999997</v>
      </c>
      <c r="AJ669">
        <v>202.26065550000001</v>
      </c>
      <c r="AK669">
        <v>33.904194820000001</v>
      </c>
      <c r="AL669">
        <v>296.67143019999997</v>
      </c>
      <c r="AM669">
        <v>329.940245</v>
      </c>
      <c r="AN669">
        <v>87.897086419999994</v>
      </c>
      <c r="AO669">
        <v>135.61870949999999</v>
      </c>
      <c r="AP669">
        <v>310.81698030000001</v>
      </c>
      <c r="AQ669">
        <v>197.39658919999999</v>
      </c>
      <c r="AR669">
        <v>191.7738981</v>
      </c>
      <c r="AT669" s="1"/>
      <c r="AU669" s="1">
        <v>44796</v>
      </c>
      <c r="AV669" s="2">
        <v>167.229996</v>
      </c>
      <c r="AW669" s="2">
        <v>276.44000199999999</v>
      </c>
      <c r="AX669" s="2">
        <v>133.61999499999999</v>
      </c>
      <c r="AY669" s="2">
        <v>113.860001</v>
      </c>
      <c r="AZ669" s="2">
        <v>289.64999399999999</v>
      </c>
      <c r="BA669" s="2">
        <v>296.45333900000003</v>
      </c>
      <c r="BB669" s="2">
        <v>171.80999800000001</v>
      </c>
      <c r="BC669" s="2">
        <v>114.769997</v>
      </c>
      <c r="BD669" s="2">
        <v>535.79998799999998</v>
      </c>
      <c r="BE669" s="2">
        <v>115.519997</v>
      </c>
      <c r="BF669" s="2">
        <v>529.78002900000001</v>
      </c>
      <c r="BG669" s="2">
        <v>206.800003</v>
      </c>
      <c r="BH669" s="2">
        <v>34.409999999999997</v>
      </c>
      <c r="BI669" s="2">
        <v>306.89999399999999</v>
      </c>
      <c r="BJ669" s="2">
        <v>340.89001500000001</v>
      </c>
      <c r="BK669" s="2">
        <v>90.199996999999996</v>
      </c>
      <c r="BL669" s="2">
        <v>139.020004</v>
      </c>
      <c r="BM669" s="2">
        <v>315.10000600000001</v>
      </c>
      <c r="BN669" s="2">
        <v>205.270004</v>
      </c>
      <c r="BO669" s="2">
        <v>197.21000699999999</v>
      </c>
    </row>
    <row r="670" spans="1:67" x14ac:dyDescent="0.35">
      <c r="A670" s="1">
        <v>44803</v>
      </c>
      <c r="B670" s="2">
        <v>157.59406605210799</v>
      </c>
      <c r="C670" s="2">
        <v>263.38140333143798</v>
      </c>
      <c r="D670" s="2">
        <v>127.118289641296</v>
      </c>
      <c r="E670" s="2">
        <v>108.75184539729401</v>
      </c>
      <c r="F670" s="2">
        <v>282.44755833462602</v>
      </c>
      <c r="G670" s="2">
        <v>274.42895606528703</v>
      </c>
      <c r="H670" s="2">
        <v>152.11439383243501</v>
      </c>
      <c r="I670" s="2">
        <v>109.96674573479901</v>
      </c>
      <c r="J670" s="2">
        <v>520.26655840130604</v>
      </c>
      <c r="K670" s="2">
        <v>114.263283308505</v>
      </c>
      <c r="L670" s="2">
        <v>501.82181345546599</v>
      </c>
      <c r="M670" s="2">
        <v>199.54676049838599</v>
      </c>
      <c r="N670" s="2">
        <v>33.716086729752902</v>
      </c>
      <c r="O670" s="2">
        <v>289.71125301529702</v>
      </c>
      <c r="P670" s="2">
        <v>325.71617778604099</v>
      </c>
      <c r="Q670" s="2">
        <v>85.594052467540607</v>
      </c>
      <c r="R670" s="2">
        <v>134.673744821665</v>
      </c>
      <c r="S670" s="2">
        <v>301.64002530140698</v>
      </c>
      <c r="T670" s="2">
        <v>194.565020382211</v>
      </c>
      <c r="U670" s="2">
        <v>185.08101118642</v>
      </c>
      <c r="X670" s="3">
        <v>44803</v>
      </c>
      <c r="Y670">
        <v>159.6107686</v>
      </c>
      <c r="Z670">
        <v>262.93420839999999</v>
      </c>
      <c r="AA670">
        <v>128.85438669999999</v>
      </c>
      <c r="AB670">
        <v>108.9094699</v>
      </c>
      <c r="AC670">
        <v>285.68826660000002</v>
      </c>
      <c r="AD670">
        <v>282.39412249999998</v>
      </c>
      <c r="AE670">
        <v>154.87651249999999</v>
      </c>
      <c r="AF670">
        <v>109.8913929</v>
      </c>
      <c r="AG670">
        <v>523.27370789999998</v>
      </c>
      <c r="AH670">
        <v>114.36149930000001</v>
      </c>
      <c r="AI670">
        <v>508.5452257</v>
      </c>
      <c r="AJ670">
        <v>201.37646509999999</v>
      </c>
      <c r="AK670">
        <v>34.070713400000002</v>
      </c>
      <c r="AL670">
        <v>293.84471180000003</v>
      </c>
      <c r="AM670">
        <v>328.09278139999998</v>
      </c>
      <c r="AN670">
        <v>86.960744610000006</v>
      </c>
      <c r="AO670">
        <v>135.44326960000001</v>
      </c>
      <c r="AP670">
        <v>307.35082290000003</v>
      </c>
      <c r="AQ670">
        <v>195.23862320000001</v>
      </c>
      <c r="AR670">
        <v>187.9139399</v>
      </c>
      <c r="AT670" s="1"/>
      <c r="AU670" s="1">
        <v>44797</v>
      </c>
      <c r="AV670" s="2">
        <v>167.529999</v>
      </c>
      <c r="AW670" s="2">
        <v>275.790009</v>
      </c>
      <c r="AX670" s="2">
        <v>133.800003</v>
      </c>
      <c r="AY670" s="2">
        <v>113.69000200000001</v>
      </c>
      <c r="AZ670" s="2">
        <v>293.51998900000001</v>
      </c>
      <c r="BA670" s="2">
        <v>297.09667999999999</v>
      </c>
      <c r="BB670" s="2">
        <v>172.220001</v>
      </c>
      <c r="BC670" s="2">
        <v>114.699997</v>
      </c>
      <c r="BD670" s="2">
        <v>536.46002199999998</v>
      </c>
      <c r="BE670" s="2">
        <v>115.800003</v>
      </c>
      <c r="BF670" s="2">
        <v>530.84002699999996</v>
      </c>
      <c r="BG670" s="2">
        <v>206.66999799999999</v>
      </c>
      <c r="BH670" s="2">
        <v>34.520000000000003</v>
      </c>
      <c r="BI670" s="2">
        <v>308.10998499999999</v>
      </c>
      <c r="BJ670" s="2">
        <v>339.709991</v>
      </c>
      <c r="BK670" s="2">
        <v>90.010002</v>
      </c>
      <c r="BL670" s="2">
        <v>137.91000399999999</v>
      </c>
      <c r="BM670" s="2">
        <v>318.86999500000002</v>
      </c>
      <c r="BN670" s="2">
        <v>203.03999300000001</v>
      </c>
      <c r="BO670" s="2">
        <v>194.16000399999999</v>
      </c>
    </row>
    <row r="671" spans="1:67" x14ac:dyDescent="0.35">
      <c r="A671" s="1">
        <v>44804</v>
      </c>
      <c r="B671" s="2">
        <v>158.287739878114</v>
      </c>
      <c r="C671" s="2">
        <v>260.85036440851201</v>
      </c>
      <c r="D671" s="2">
        <v>128.02674313863099</v>
      </c>
      <c r="E671" s="2">
        <v>109.865738721751</v>
      </c>
      <c r="F671" s="2">
        <v>282.940754468362</v>
      </c>
      <c r="G671" s="2">
        <v>278.48411391339999</v>
      </c>
      <c r="H671" s="2">
        <v>139.50928610280599</v>
      </c>
      <c r="I671" s="2">
        <v>110.62543045497399</v>
      </c>
      <c r="J671" s="2">
        <v>523.95919832981997</v>
      </c>
      <c r="K671" s="2">
        <v>114.418098867993</v>
      </c>
      <c r="L671" s="2">
        <v>491.35823238068298</v>
      </c>
      <c r="M671" s="2">
        <v>200.46763249918999</v>
      </c>
      <c r="N671" s="2">
        <v>33.506573524019601</v>
      </c>
      <c r="O671" s="2">
        <v>292.77064315677802</v>
      </c>
      <c r="P671" s="2">
        <v>326.346170311278</v>
      </c>
      <c r="Q671" s="2">
        <v>86.980318336381302</v>
      </c>
      <c r="R671" s="2">
        <v>138.46050931363899</v>
      </c>
      <c r="S671" s="2">
        <v>309.35153958768097</v>
      </c>
      <c r="T671" s="2">
        <v>196.093939859984</v>
      </c>
      <c r="U671" s="2">
        <v>181.97951514941099</v>
      </c>
      <c r="X671" s="3">
        <v>44804</v>
      </c>
      <c r="Y671">
        <v>157.69558269999999</v>
      </c>
      <c r="Z671">
        <v>261.49723510000001</v>
      </c>
      <c r="AA671">
        <v>127.1357841</v>
      </c>
      <c r="AB671">
        <v>108.2219453</v>
      </c>
      <c r="AC671">
        <v>281.22319090000002</v>
      </c>
      <c r="AD671">
        <v>276.06803459999998</v>
      </c>
      <c r="AE671">
        <v>151.20904759999999</v>
      </c>
      <c r="AF671">
        <v>109.1688487</v>
      </c>
      <c r="AG671">
        <v>520.04920500000003</v>
      </c>
      <c r="AH671">
        <v>113.7361616</v>
      </c>
      <c r="AI671">
        <v>501.17154690000001</v>
      </c>
      <c r="AJ671">
        <v>198.7804386</v>
      </c>
      <c r="AK671">
        <v>33.662377339999999</v>
      </c>
      <c r="AL671">
        <v>289.55641359999998</v>
      </c>
      <c r="AM671">
        <v>325.07879659999998</v>
      </c>
      <c r="AN671">
        <v>85.637648650000003</v>
      </c>
      <c r="AO671">
        <v>134.3688689</v>
      </c>
      <c r="AP671">
        <v>302.02717180000002</v>
      </c>
      <c r="AQ671">
        <v>194.46359150000001</v>
      </c>
      <c r="AR671">
        <v>185.18222639999999</v>
      </c>
      <c r="AT671" s="1"/>
      <c r="AU671" s="1">
        <v>44798</v>
      </c>
      <c r="AV671" s="2">
        <v>170.029999</v>
      </c>
      <c r="AW671" s="2">
        <v>278.85000600000001</v>
      </c>
      <c r="AX671" s="2">
        <v>137.279999</v>
      </c>
      <c r="AY671" s="2">
        <v>116.650002</v>
      </c>
      <c r="AZ671" s="2">
        <v>298.13000499999998</v>
      </c>
      <c r="BA671" s="2">
        <v>296.07000699999998</v>
      </c>
      <c r="BB671" s="2">
        <v>179.13000500000001</v>
      </c>
      <c r="BC671" s="2">
        <v>117.699997</v>
      </c>
      <c r="BD671" s="2">
        <v>541.57000700000003</v>
      </c>
      <c r="BE671" s="2">
        <v>118.550003</v>
      </c>
      <c r="BF671" s="2">
        <v>550.13000499999998</v>
      </c>
      <c r="BG671" s="2">
        <v>209.820007</v>
      </c>
      <c r="BH671" s="2">
        <v>35.139999000000003</v>
      </c>
      <c r="BI671" s="2">
        <v>309.77999899999998</v>
      </c>
      <c r="BJ671" s="2">
        <v>344.67001299999998</v>
      </c>
      <c r="BK671" s="2">
        <v>90.269997000000004</v>
      </c>
      <c r="BL671" s="2">
        <v>139.33000200000001</v>
      </c>
      <c r="BM671" s="2">
        <v>323.14001500000001</v>
      </c>
      <c r="BN671" s="2">
        <v>205</v>
      </c>
      <c r="BO671" s="2">
        <v>198.88000500000001</v>
      </c>
    </row>
    <row r="672" spans="1:67" x14ac:dyDescent="0.35">
      <c r="A672" s="1">
        <v>44805</v>
      </c>
      <c r="B672" s="2">
        <v>156.842953588559</v>
      </c>
      <c r="C672" s="2">
        <v>258.09044761273299</v>
      </c>
      <c r="D672" s="2">
        <v>127.722664004614</v>
      </c>
      <c r="E672" s="2">
        <v>108.719607714516</v>
      </c>
      <c r="F672" s="2">
        <v>279.63250886280701</v>
      </c>
      <c r="G672" s="2">
        <v>268.84899097562999</v>
      </c>
      <c r="H672" s="2">
        <v>137.71091746682399</v>
      </c>
      <c r="I672" s="2">
        <v>109.40579253831</v>
      </c>
      <c r="J672" s="2">
        <v>519.60297672887896</v>
      </c>
      <c r="K672" s="2">
        <v>113.99744113769</v>
      </c>
      <c r="L672" s="2">
        <v>503.16358616192798</v>
      </c>
      <c r="M672" s="2">
        <v>198.61236000672</v>
      </c>
      <c r="N672" s="2">
        <v>33.500624274015202</v>
      </c>
      <c r="O672" s="2">
        <v>294.13657338827301</v>
      </c>
      <c r="P672" s="2">
        <v>323.679744461209</v>
      </c>
      <c r="Q672" s="2">
        <v>86.487825290281705</v>
      </c>
      <c r="R672" s="2">
        <v>136.58973801356001</v>
      </c>
      <c r="S672" s="2">
        <v>302.45701487623597</v>
      </c>
      <c r="T672" s="2">
        <v>196.52260817814499</v>
      </c>
      <c r="U672" s="2">
        <v>181.951930487449</v>
      </c>
      <c r="X672" s="3">
        <v>44805</v>
      </c>
      <c r="Y672">
        <v>157.87577669999999</v>
      </c>
      <c r="Z672">
        <v>260.45667780000002</v>
      </c>
      <c r="AA672">
        <v>127.69075410000001</v>
      </c>
      <c r="AB672">
        <v>109.5923075</v>
      </c>
      <c r="AC672">
        <v>282.27405290000002</v>
      </c>
      <c r="AD672">
        <v>276.82827730000002</v>
      </c>
      <c r="AE672">
        <v>144.1148891</v>
      </c>
      <c r="AF672">
        <v>110.48378460000001</v>
      </c>
      <c r="AG672">
        <v>522.96367510000005</v>
      </c>
      <c r="AH672">
        <v>114.54224550000001</v>
      </c>
      <c r="AI672">
        <v>494.04651849999999</v>
      </c>
      <c r="AJ672">
        <v>199.80247800000001</v>
      </c>
      <c r="AK672">
        <v>33.47504988</v>
      </c>
      <c r="AL672">
        <v>292.60203280000002</v>
      </c>
      <c r="AM672">
        <v>325.1545534</v>
      </c>
      <c r="AN672">
        <v>86.752907480000005</v>
      </c>
      <c r="AO672">
        <v>137.63749000000001</v>
      </c>
      <c r="AP672">
        <v>306.24490179999998</v>
      </c>
      <c r="AQ672">
        <v>196.3227023</v>
      </c>
      <c r="AR672">
        <v>182.92095760000001</v>
      </c>
      <c r="AT672" s="1"/>
      <c r="AU672" s="1">
        <v>44799</v>
      </c>
      <c r="AV672" s="2">
        <v>163.61999499999999</v>
      </c>
      <c r="AW672" s="2">
        <v>268.08999599999999</v>
      </c>
      <c r="AX672" s="2">
        <v>130.75</v>
      </c>
      <c r="AY672" s="2">
        <v>110.339996</v>
      </c>
      <c r="AZ672" s="2">
        <v>289.959991</v>
      </c>
      <c r="BA672" s="2">
        <v>288.08999599999999</v>
      </c>
      <c r="BB672" s="2">
        <v>162.60000600000001</v>
      </c>
      <c r="BC672" s="2">
        <v>111.300003</v>
      </c>
      <c r="BD672" s="2">
        <v>529.25</v>
      </c>
      <c r="BE672" s="2">
        <v>114.66999800000001</v>
      </c>
      <c r="BF672" s="2">
        <v>520.85998500000005</v>
      </c>
      <c r="BG672" s="2">
        <v>202.88999899999999</v>
      </c>
      <c r="BH672" s="2">
        <v>34.029998999999997</v>
      </c>
      <c r="BI672" s="2">
        <v>298.10000600000001</v>
      </c>
      <c r="BJ672" s="2">
        <v>331.959991</v>
      </c>
      <c r="BK672" s="2">
        <v>89.260002</v>
      </c>
      <c r="BL672" s="2">
        <v>136.35000600000001</v>
      </c>
      <c r="BM672" s="2">
        <v>315.55999800000001</v>
      </c>
      <c r="BN672" s="2">
        <v>198.929993</v>
      </c>
      <c r="BO672" s="2">
        <v>191.91999799999999</v>
      </c>
    </row>
    <row r="673" spans="1:67" x14ac:dyDescent="0.35">
      <c r="A673" s="1">
        <v>44806</v>
      </c>
      <c r="B673" s="2">
        <v>154.26935878946799</v>
      </c>
      <c r="C673" s="2">
        <v>253.768056731098</v>
      </c>
      <c r="D673" s="2">
        <v>126.236276855141</v>
      </c>
      <c r="E673" s="2">
        <v>106.464702996753</v>
      </c>
      <c r="F673" s="2">
        <v>275.93893319377901</v>
      </c>
      <c r="G673" s="2">
        <v>275.89108062803899</v>
      </c>
      <c r="H673" s="2">
        <v>133.481587376428</v>
      </c>
      <c r="I673" s="2">
        <v>107.36949282511399</v>
      </c>
      <c r="J673" s="2">
        <v>516.73506995407502</v>
      </c>
      <c r="K673" s="2">
        <v>113.766644329949</v>
      </c>
      <c r="L673" s="2">
        <v>497.462983624392</v>
      </c>
      <c r="M673" s="2">
        <v>199.063057720475</v>
      </c>
      <c r="N673" s="2">
        <v>33.000302665996898</v>
      </c>
      <c r="O673" s="2">
        <v>289.05186243305798</v>
      </c>
      <c r="P673" s="2">
        <v>324.95619177690298</v>
      </c>
      <c r="Q673" s="2">
        <v>86.440351296712095</v>
      </c>
      <c r="R673" s="2">
        <v>137.80381012165699</v>
      </c>
      <c r="S673" s="2">
        <v>306.95635053478298</v>
      </c>
      <c r="T673" s="2">
        <v>195.49258729225301</v>
      </c>
      <c r="U673" s="2">
        <v>180.35957757620801</v>
      </c>
      <c r="X673" s="3">
        <v>44806</v>
      </c>
      <c r="Y673">
        <v>156.41410920000001</v>
      </c>
      <c r="Z673">
        <v>256.55958859999998</v>
      </c>
      <c r="AA673">
        <v>127.512096</v>
      </c>
      <c r="AB673">
        <v>107.94831259999999</v>
      </c>
      <c r="AC673">
        <v>278.08929039999998</v>
      </c>
      <c r="AD673">
        <v>274.73763350000002</v>
      </c>
      <c r="AE673">
        <v>136.60851729999999</v>
      </c>
      <c r="AF673">
        <v>108.7391725</v>
      </c>
      <c r="AG673">
        <v>516.75402529999997</v>
      </c>
      <c r="AH673">
        <v>113.73848030000001</v>
      </c>
      <c r="AI673">
        <v>498.81769800000001</v>
      </c>
      <c r="AJ673">
        <v>197.8131367</v>
      </c>
      <c r="AK673">
        <v>33.406019440000001</v>
      </c>
      <c r="AL673">
        <v>292.16129280000001</v>
      </c>
      <c r="AM673">
        <v>323.170027</v>
      </c>
      <c r="AN673">
        <v>86.383083650000003</v>
      </c>
      <c r="AO673">
        <v>136.216397</v>
      </c>
      <c r="AP673">
        <v>303.07084850000001</v>
      </c>
      <c r="AQ673">
        <v>196.00915610000001</v>
      </c>
      <c r="AR673">
        <v>181.1584929</v>
      </c>
      <c r="AT673" s="1"/>
      <c r="AU673" s="1">
        <v>44802</v>
      </c>
      <c r="AV673" s="2">
        <v>161.38000500000001</v>
      </c>
      <c r="AW673" s="2">
        <v>265.23001099999999</v>
      </c>
      <c r="AX673" s="2">
        <v>129.78999300000001</v>
      </c>
      <c r="AY673" s="2">
        <v>109.41999800000001</v>
      </c>
      <c r="AZ673" s="2">
        <v>287.45001200000002</v>
      </c>
      <c r="BA673" s="2">
        <v>284.82000699999998</v>
      </c>
      <c r="BB673" s="2">
        <v>158.009995</v>
      </c>
      <c r="BC673" s="2">
        <v>110.339996</v>
      </c>
      <c r="BD673" s="2">
        <v>529.77002000000005</v>
      </c>
      <c r="BE673" s="2">
        <v>114.389999</v>
      </c>
      <c r="BF673" s="2">
        <v>514.17999299999997</v>
      </c>
      <c r="BG673" s="2">
        <v>202.33000200000001</v>
      </c>
      <c r="BH673" s="2">
        <v>33.900002000000001</v>
      </c>
      <c r="BI673" s="2">
        <v>296.32000699999998</v>
      </c>
      <c r="BJ673" s="2">
        <v>329.35000600000001</v>
      </c>
      <c r="BK673" s="2">
        <v>87.589995999999999</v>
      </c>
      <c r="BL673" s="2">
        <v>135.71000699999999</v>
      </c>
      <c r="BM673" s="2">
        <v>310.14999399999999</v>
      </c>
      <c r="BN673" s="2">
        <v>197.270004</v>
      </c>
      <c r="BO673" s="2">
        <v>191.779999</v>
      </c>
    </row>
    <row r="674" spans="1:67" x14ac:dyDescent="0.35">
      <c r="A674" s="1">
        <v>44810</v>
      </c>
      <c r="B674" s="2">
        <v>156.250865498362</v>
      </c>
      <c r="C674" s="2">
        <v>259.06249653877899</v>
      </c>
      <c r="D674" s="2">
        <v>129.55067098699399</v>
      </c>
      <c r="E674" s="2">
        <v>110.047097706248</v>
      </c>
      <c r="F674" s="2">
        <v>280.90361695131003</v>
      </c>
      <c r="G674" s="2">
        <v>282.64982545545001</v>
      </c>
      <c r="H674" s="2">
        <v>137.89030178579401</v>
      </c>
      <c r="I674" s="2">
        <v>111.28506034593801</v>
      </c>
      <c r="J674" s="2">
        <v>524.25696920613802</v>
      </c>
      <c r="K674" s="2">
        <v>115.79999592585401</v>
      </c>
      <c r="L674" s="2">
        <v>507.47092475669501</v>
      </c>
      <c r="M674" s="2">
        <v>200.75040028147899</v>
      </c>
      <c r="N674" s="2">
        <v>33.518567949601</v>
      </c>
      <c r="O674" s="2">
        <v>298.29755409335002</v>
      </c>
      <c r="P674" s="2">
        <v>329.11928269823301</v>
      </c>
      <c r="Q674" s="2">
        <v>86.881077412929102</v>
      </c>
      <c r="R674" s="2">
        <v>138.806777967187</v>
      </c>
      <c r="S674" s="2">
        <v>311.57056804375298</v>
      </c>
      <c r="T674" s="2">
        <v>196.67121023896399</v>
      </c>
      <c r="U674" s="2">
        <v>181.26843602480901</v>
      </c>
      <c r="X674" s="3">
        <v>44810</v>
      </c>
      <c r="Y674">
        <v>154.89622410000001</v>
      </c>
      <c r="Z674">
        <v>253.22922460000001</v>
      </c>
      <c r="AA674">
        <v>126.32550639999999</v>
      </c>
      <c r="AB674">
        <v>106.83007550000001</v>
      </c>
      <c r="AC674">
        <v>276.82528150000002</v>
      </c>
      <c r="AD674">
        <v>273.23982510000002</v>
      </c>
      <c r="AE674">
        <v>134.69507189999999</v>
      </c>
      <c r="AF674">
        <v>107.4978717</v>
      </c>
      <c r="AG674">
        <v>517.51785719999998</v>
      </c>
      <c r="AH674">
        <v>113.69412490000001</v>
      </c>
      <c r="AI674">
        <v>498.50943330000001</v>
      </c>
      <c r="AJ674">
        <v>198.51646650000001</v>
      </c>
      <c r="AK674">
        <v>33.101442970000001</v>
      </c>
      <c r="AL674">
        <v>290.0538512</v>
      </c>
      <c r="AM674">
        <v>323.8421563</v>
      </c>
      <c r="AN674">
        <v>86.442042509999993</v>
      </c>
      <c r="AO674">
        <v>137.3594995</v>
      </c>
      <c r="AP674">
        <v>305.6952081</v>
      </c>
      <c r="AQ674">
        <v>195.90883550000001</v>
      </c>
      <c r="AR674">
        <v>180.65073570000001</v>
      </c>
      <c r="AT674" s="1"/>
      <c r="AU674" s="1">
        <v>44803</v>
      </c>
      <c r="AV674" s="2">
        <v>158.91000399999999</v>
      </c>
      <c r="AW674" s="2">
        <v>262.97000100000002</v>
      </c>
      <c r="AX674" s="2">
        <v>128.729996</v>
      </c>
      <c r="AY674" s="2">
        <v>108.94000200000001</v>
      </c>
      <c r="AZ674" s="2">
        <v>285.42001299999998</v>
      </c>
      <c r="BA674" s="2">
        <v>277.70001200000002</v>
      </c>
      <c r="BB674" s="2">
        <v>154.679993</v>
      </c>
      <c r="BC674" s="2">
        <v>109.910004</v>
      </c>
      <c r="BD674" s="2">
        <v>522.84002699999996</v>
      </c>
      <c r="BE674" s="2">
        <v>114.410004</v>
      </c>
      <c r="BF674" s="2">
        <v>506.39001500000001</v>
      </c>
      <c r="BG674" s="2">
        <v>201.38000500000001</v>
      </c>
      <c r="BH674" s="2">
        <v>34.090000000000003</v>
      </c>
      <c r="BI674" s="2">
        <v>293.10000600000001</v>
      </c>
      <c r="BJ674" s="2">
        <v>327.80999800000001</v>
      </c>
      <c r="BK674" s="2">
        <v>86.879997000000003</v>
      </c>
      <c r="BL674" s="2">
        <v>135.550003</v>
      </c>
      <c r="BM674" s="2">
        <v>307.040009</v>
      </c>
      <c r="BN674" s="2">
        <v>195.050003</v>
      </c>
      <c r="BO674" s="2">
        <v>186.94000199999999</v>
      </c>
    </row>
    <row r="675" spans="1:67" x14ac:dyDescent="0.35">
      <c r="A675" s="1">
        <v>44811</v>
      </c>
      <c r="B675" s="2">
        <v>154.14648820942901</v>
      </c>
      <c r="C675" s="2">
        <v>259.16147220242698</v>
      </c>
      <c r="D675" s="2">
        <v>129.99248007735599</v>
      </c>
      <c r="E675" s="2">
        <v>108.49238947368001</v>
      </c>
      <c r="F675" s="2">
        <v>283.82283798687399</v>
      </c>
      <c r="G675" s="2">
        <v>290.94967890308698</v>
      </c>
      <c r="H675" s="2">
        <v>139.77732274339201</v>
      </c>
      <c r="I675" s="2">
        <v>109.48090789014999</v>
      </c>
      <c r="J675" s="2">
        <v>528.12285457310395</v>
      </c>
      <c r="K675" s="2">
        <v>118.576148277152</v>
      </c>
      <c r="L675" s="2">
        <v>511.650793993837</v>
      </c>
      <c r="M675" s="2">
        <v>201.20062841587099</v>
      </c>
      <c r="N675" s="2">
        <v>34.679345887373699</v>
      </c>
      <c r="O675" s="2">
        <v>301.05066827669998</v>
      </c>
      <c r="P675" s="2">
        <v>330.46150216626597</v>
      </c>
      <c r="Q675" s="2">
        <v>87.585037146733697</v>
      </c>
      <c r="R675" s="2">
        <v>140.83699553326201</v>
      </c>
      <c r="S675" s="2">
        <v>316.39271043011701</v>
      </c>
      <c r="T675" s="2">
        <v>195.84394807838299</v>
      </c>
      <c r="U675" s="2">
        <v>183.253036157342</v>
      </c>
      <c r="X675" s="3">
        <v>44811</v>
      </c>
      <c r="Y675">
        <v>155.77218010000001</v>
      </c>
      <c r="Z675">
        <v>257.59386160000003</v>
      </c>
      <c r="AA675">
        <v>128.91680869999999</v>
      </c>
      <c r="AB675">
        <v>109.17590490000001</v>
      </c>
      <c r="AC675">
        <v>280.28831739999998</v>
      </c>
      <c r="AD675">
        <v>278.11830450000002</v>
      </c>
      <c r="AE675">
        <v>136.88381770000001</v>
      </c>
      <c r="AF675">
        <v>110.4267992</v>
      </c>
      <c r="AG675">
        <v>520.76060099999995</v>
      </c>
      <c r="AH675">
        <v>115.7908802</v>
      </c>
      <c r="AI675">
        <v>503.9777211</v>
      </c>
      <c r="AJ675">
        <v>199.98667399999999</v>
      </c>
      <c r="AK675">
        <v>33.501863640000003</v>
      </c>
      <c r="AL675">
        <v>296.3901189</v>
      </c>
      <c r="AM675">
        <v>327.95092649999998</v>
      </c>
      <c r="AN675">
        <v>86.823437339999998</v>
      </c>
      <c r="AO675">
        <v>138.51746199999999</v>
      </c>
      <c r="AP675">
        <v>310.87604160000001</v>
      </c>
      <c r="AQ675">
        <v>196.33683579999999</v>
      </c>
      <c r="AR675">
        <v>180.9820201</v>
      </c>
      <c r="AT675" s="1"/>
      <c r="AU675" s="1">
        <v>44804</v>
      </c>
      <c r="AV675" s="2">
        <v>157.220001</v>
      </c>
      <c r="AW675" s="2">
        <v>261.47000100000002</v>
      </c>
      <c r="AX675" s="2">
        <v>126.769997</v>
      </c>
      <c r="AY675" s="2">
        <v>108.220001</v>
      </c>
      <c r="AZ675" s="2">
        <v>280.79998799999998</v>
      </c>
      <c r="BA675" s="2">
        <v>275.60998499999999</v>
      </c>
      <c r="BB675" s="2">
        <v>150.94000199999999</v>
      </c>
      <c r="BC675" s="2">
        <v>109.150002</v>
      </c>
      <c r="BD675" s="2">
        <v>519.330017</v>
      </c>
      <c r="BE675" s="2">
        <v>113.730003</v>
      </c>
      <c r="BF675" s="2">
        <v>499.10998499999999</v>
      </c>
      <c r="BG675" s="2">
        <v>198.71000699999999</v>
      </c>
      <c r="BH675" s="2">
        <v>33.610000999999997</v>
      </c>
      <c r="BI675" s="2">
        <v>288.42001299999998</v>
      </c>
      <c r="BJ675" s="2">
        <v>324.36999500000002</v>
      </c>
      <c r="BK675" s="2">
        <v>85.360000999999997</v>
      </c>
      <c r="BL675" s="2">
        <v>134.46000699999999</v>
      </c>
      <c r="BM675" s="2">
        <v>301.23001099999999</v>
      </c>
      <c r="BN675" s="2">
        <v>194.509995</v>
      </c>
      <c r="BO675" s="2">
        <v>184.71000699999999</v>
      </c>
    </row>
    <row r="676" spans="1:67" x14ac:dyDescent="0.35">
      <c r="A676" s="1">
        <v>44812</v>
      </c>
      <c r="B676" s="2">
        <v>157.35438162440201</v>
      </c>
      <c r="C676" s="2">
        <v>264.52532644796599</v>
      </c>
      <c r="D676" s="2">
        <v>133.26771068990899</v>
      </c>
      <c r="E676" s="2">
        <v>110.820738001737</v>
      </c>
      <c r="F676" s="2">
        <v>285.70389724805699</v>
      </c>
      <c r="G676" s="2">
        <v>299.011940278699</v>
      </c>
      <c r="H676" s="2">
        <v>144.54816023480001</v>
      </c>
      <c r="I676" s="2">
        <v>111.961130068858</v>
      </c>
      <c r="J676" s="2">
        <v>525.85886400505694</v>
      </c>
      <c r="K676" s="2">
        <v>119.345040451721</v>
      </c>
      <c r="L676" s="2">
        <v>523.11919639612302</v>
      </c>
      <c r="M676" s="2">
        <v>205.11073592703099</v>
      </c>
      <c r="N676" s="2">
        <v>34.985883172163398</v>
      </c>
      <c r="O676" s="2">
        <v>300.09715441712899</v>
      </c>
      <c r="P676" s="2">
        <v>335.912875548888</v>
      </c>
      <c r="Q676" s="2">
        <v>87.088194421947506</v>
      </c>
      <c r="R676" s="2">
        <v>141.172522141841</v>
      </c>
      <c r="S676" s="2">
        <v>316.94118898253203</v>
      </c>
      <c r="T676" s="2">
        <v>198.853966831967</v>
      </c>
      <c r="U676" s="2">
        <v>188.94373484859801</v>
      </c>
      <c r="X676" s="3">
        <v>44812</v>
      </c>
      <c r="Y676">
        <v>154.88458499999999</v>
      </c>
      <c r="Z676">
        <v>258.70782509999998</v>
      </c>
      <c r="AA676">
        <v>129.7924941</v>
      </c>
      <c r="AB676">
        <v>108.4010124</v>
      </c>
      <c r="AC676">
        <v>283.0081419</v>
      </c>
      <c r="AD676">
        <v>287.09579980000001</v>
      </c>
      <c r="AE676">
        <v>139.60112040000001</v>
      </c>
      <c r="AF676">
        <v>109.4413926</v>
      </c>
      <c r="AG676">
        <v>526.22184100000004</v>
      </c>
      <c r="AH676">
        <v>118.4129487</v>
      </c>
      <c r="AI676">
        <v>510.80887139999999</v>
      </c>
      <c r="AJ676">
        <v>200.7737023</v>
      </c>
      <c r="AK676">
        <v>34.48918261</v>
      </c>
      <c r="AL676">
        <v>299.5579606</v>
      </c>
      <c r="AM676">
        <v>329.851135</v>
      </c>
      <c r="AN676">
        <v>87.338398459999993</v>
      </c>
      <c r="AO676">
        <v>140.2432168</v>
      </c>
      <c r="AP676">
        <v>315.1540281</v>
      </c>
      <c r="AQ676">
        <v>196.0642201</v>
      </c>
      <c r="AR676">
        <v>182.76977729999999</v>
      </c>
      <c r="AT676" s="1"/>
      <c r="AU676" s="1">
        <v>44805</v>
      </c>
      <c r="AV676" s="2">
        <v>157.96000699999999</v>
      </c>
      <c r="AW676" s="2">
        <v>260.39999399999999</v>
      </c>
      <c r="AX676" s="2">
        <v>127.82</v>
      </c>
      <c r="AY676" s="2">
        <v>109.739998</v>
      </c>
      <c r="AZ676" s="2">
        <v>282.42999300000002</v>
      </c>
      <c r="BA676" s="2">
        <v>277.16000400000001</v>
      </c>
      <c r="BB676" s="2">
        <v>139.36999499999999</v>
      </c>
      <c r="BC676" s="2">
        <v>110.550003</v>
      </c>
      <c r="BD676" s="2">
        <v>524</v>
      </c>
      <c r="BE676" s="2">
        <v>114.510002</v>
      </c>
      <c r="BF676" s="2">
        <v>492.01001000000002</v>
      </c>
      <c r="BG676" s="2">
        <v>200.13000500000001</v>
      </c>
      <c r="BH676" s="2">
        <v>33.470001000000003</v>
      </c>
      <c r="BI676" s="2">
        <v>293.36999500000002</v>
      </c>
      <c r="BJ676" s="2">
        <v>325.25</v>
      </c>
      <c r="BK676" s="2">
        <v>87.150002000000001</v>
      </c>
      <c r="BL676" s="2">
        <v>138.449997</v>
      </c>
      <c r="BM676" s="2">
        <v>309.13000499999998</v>
      </c>
      <c r="BN676" s="2">
        <v>196.61000100000001</v>
      </c>
      <c r="BO676" s="2">
        <v>182.44000199999999</v>
      </c>
    </row>
    <row r="677" spans="1:67" x14ac:dyDescent="0.35">
      <c r="A677" s="1">
        <v>44813</v>
      </c>
      <c r="B677" s="2">
        <v>163.88233276654901</v>
      </c>
      <c r="C677" s="2">
        <v>266.92952097890901</v>
      </c>
      <c r="D677" s="2">
        <v>136.50056438612901</v>
      </c>
      <c r="E677" s="2">
        <v>111.241908967794</v>
      </c>
      <c r="F677" s="2">
        <v>289.131891555116</v>
      </c>
      <c r="G677" s="2">
        <v>306.27646184134602</v>
      </c>
      <c r="H677" s="2">
        <v>145.602081090491</v>
      </c>
      <c r="I677" s="2">
        <v>112.375889279508</v>
      </c>
      <c r="J677" s="2">
        <v>532.13933714285702</v>
      </c>
      <c r="K677" s="2">
        <v>120.371605140642</v>
      </c>
      <c r="L677" s="2">
        <v>529.70216724728596</v>
      </c>
      <c r="M677" s="2">
        <v>206.89563086314701</v>
      </c>
      <c r="N677" s="2">
        <v>35.199543989450603</v>
      </c>
      <c r="O677" s="2">
        <v>298.318532605234</v>
      </c>
      <c r="P677" s="2">
        <v>338.38832042502099</v>
      </c>
      <c r="Q677" s="2">
        <v>88.359202601162906</v>
      </c>
      <c r="R677" s="2">
        <v>142.496120222641</v>
      </c>
      <c r="S677" s="2">
        <v>316.73618354800197</v>
      </c>
      <c r="T677" s="2">
        <v>200.40239249823901</v>
      </c>
      <c r="U677" s="2">
        <v>192.72054740149801</v>
      </c>
      <c r="X677" s="3">
        <v>44813</v>
      </c>
      <c r="Y677">
        <v>156.96992789999999</v>
      </c>
      <c r="Z677">
        <v>263.43303800000001</v>
      </c>
      <c r="AA677">
        <v>132.6925243</v>
      </c>
      <c r="AB677">
        <v>110.4336292</v>
      </c>
      <c r="AC677">
        <v>285.41314790000001</v>
      </c>
      <c r="AD677">
        <v>292.9882705</v>
      </c>
      <c r="AE677">
        <v>143.3423559</v>
      </c>
      <c r="AF677">
        <v>111.7610279</v>
      </c>
      <c r="AG677">
        <v>524.98173329999997</v>
      </c>
      <c r="AH677">
        <v>119.2121586</v>
      </c>
      <c r="AI677">
        <v>520.6737349</v>
      </c>
      <c r="AJ677">
        <v>204.0553539</v>
      </c>
      <c r="AK677">
        <v>34.911192610000001</v>
      </c>
      <c r="AL677">
        <v>299.8590021</v>
      </c>
      <c r="AM677">
        <v>334.7753007</v>
      </c>
      <c r="AN677">
        <v>87.272787210000004</v>
      </c>
      <c r="AO677">
        <v>141.3102629</v>
      </c>
      <c r="AP677">
        <v>317.63399579999998</v>
      </c>
      <c r="AQ677">
        <v>198.35488839999999</v>
      </c>
      <c r="AR677">
        <v>188.59145820000001</v>
      </c>
      <c r="AT677" s="1"/>
      <c r="AU677" s="1">
        <v>44806</v>
      </c>
      <c r="AV677" s="2">
        <v>155.80999800000001</v>
      </c>
      <c r="AW677" s="2">
        <v>256.05999800000001</v>
      </c>
      <c r="AX677" s="2">
        <v>127.510002</v>
      </c>
      <c r="AY677" s="2">
        <v>107.849998</v>
      </c>
      <c r="AZ677" s="2">
        <v>277.67001299999998</v>
      </c>
      <c r="BA677" s="2">
        <v>270.209991</v>
      </c>
      <c r="BB677" s="2">
        <v>136.470001</v>
      </c>
      <c r="BC677" s="2">
        <v>108.68</v>
      </c>
      <c r="BD677" s="2">
        <v>516.34997599999997</v>
      </c>
      <c r="BE677" s="2">
        <v>113.709999</v>
      </c>
      <c r="BF677" s="2">
        <v>500.22000100000002</v>
      </c>
      <c r="BG677" s="2">
        <v>197.759995</v>
      </c>
      <c r="BH677" s="2">
        <v>33.43</v>
      </c>
      <c r="BI677" s="2">
        <v>291.89999399999999</v>
      </c>
      <c r="BJ677" s="2">
        <v>322.55999800000001</v>
      </c>
      <c r="BK677" s="2">
        <v>86.230002999999996</v>
      </c>
      <c r="BL677" s="2">
        <v>136.279999</v>
      </c>
      <c r="BM677" s="2">
        <v>301.32998700000002</v>
      </c>
      <c r="BN677" s="2">
        <v>196.050003</v>
      </c>
      <c r="BO677" s="2">
        <v>180.83000200000001</v>
      </c>
    </row>
    <row r="678" spans="1:67" x14ac:dyDescent="0.35">
      <c r="A678" s="1">
        <v>44816</v>
      </c>
      <c r="B678" s="2">
        <v>154.13042139150599</v>
      </c>
      <c r="C678" s="2">
        <v>253.25160196199701</v>
      </c>
      <c r="D678" s="2">
        <v>126.988128039076</v>
      </c>
      <c r="E678" s="2">
        <v>104.416842220186</v>
      </c>
      <c r="F678" s="2">
        <v>279.18050052514599</v>
      </c>
      <c r="G678" s="2">
        <v>291.00443958787702</v>
      </c>
      <c r="H678" s="2">
        <v>132.48637223098899</v>
      </c>
      <c r="I678" s="2">
        <v>105.376977622544</v>
      </c>
      <c r="J678" s="2">
        <v>515.71957396747098</v>
      </c>
      <c r="K678" s="2">
        <v>116.657324503346</v>
      </c>
      <c r="L678" s="2">
        <v>507.201110651075</v>
      </c>
      <c r="M678" s="2">
        <v>200.92841663425901</v>
      </c>
      <c r="N678" s="2">
        <v>34.021289579984902</v>
      </c>
      <c r="O678" s="2">
        <v>278.86414253055898</v>
      </c>
      <c r="P678" s="2">
        <v>326.32612933015798</v>
      </c>
      <c r="Q678" s="2">
        <v>86.196274310713605</v>
      </c>
      <c r="R678" s="2">
        <v>138.34509532570999</v>
      </c>
      <c r="S678" s="2">
        <v>306.45612970066401</v>
      </c>
      <c r="T678" s="2">
        <v>192.70478759596901</v>
      </c>
      <c r="U678" s="2">
        <v>184.07387367537299</v>
      </c>
      <c r="X678" s="3">
        <v>44816</v>
      </c>
      <c r="Y678">
        <v>161.34096790000001</v>
      </c>
      <c r="Z678">
        <v>266.46115630000003</v>
      </c>
      <c r="AA678">
        <v>135.92265639999999</v>
      </c>
      <c r="AB678">
        <v>110.89384010000001</v>
      </c>
      <c r="AC678">
        <v>288.09266730000002</v>
      </c>
      <c r="AD678">
        <v>302.88750320000003</v>
      </c>
      <c r="AE678">
        <v>145.02382890000001</v>
      </c>
      <c r="AF678">
        <v>111.9206933</v>
      </c>
      <c r="AG678">
        <v>529.75886119999996</v>
      </c>
      <c r="AH678">
        <v>120.5094622</v>
      </c>
      <c r="AI678">
        <v>527.97151610000003</v>
      </c>
      <c r="AJ678">
        <v>206.29865150000001</v>
      </c>
      <c r="AK678">
        <v>35.233815419999999</v>
      </c>
      <c r="AL678">
        <v>298.02090939999999</v>
      </c>
      <c r="AM678">
        <v>337.93666810000002</v>
      </c>
      <c r="AN678">
        <v>88.038271809999998</v>
      </c>
      <c r="AO678">
        <v>142.15877660000001</v>
      </c>
      <c r="AP678">
        <v>315.4943988</v>
      </c>
      <c r="AQ678">
        <v>199.97980089999999</v>
      </c>
      <c r="AR678">
        <v>191.8718332</v>
      </c>
      <c r="AT678" s="1"/>
      <c r="AU678" s="1">
        <v>44810</v>
      </c>
      <c r="AV678" s="2">
        <v>154.529999</v>
      </c>
      <c r="AW678" s="2">
        <v>253.25</v>
      </c>
      <c r="AX678" s="2">
        <v>126.110001</v>
      </c>
      <c r="AY678" s="2">
        <v>106.80999799999999</v>
      </c>
      <c r="AZ678" s="2">
        <v>276.58999599999999</v>
      </c>
      <c r="BA678" s="2">
        <v>274.42001299999998</v>
      </c>
      <c r="BB678" s="2">
        <v>134.64999399999999</v>
      </c>
      <c r="BC678" s="2">
        <v>107.480003</v>
      </c>
      <c r="BD678" s="2">
        <v>517.67999299999997</v>
      </c>
      <c r="BE678" s="2">
        <v>113.739998</v>
      </c>
      <c r="BF678" s="2">
        <v>498.20001200000002</v>
      </c>
      <c r="BG678" s="2">
        <v>198.63999899999999</v>
      </c>
      <c r="BH678" s="2">
        <v>33.060001</v>
      </c>
      <c r="BI678" s="2">
        <v>289.540009</v>
      </c>
      <c r="BJ678" s="2">
        <v>324.07998700000002</v>
      </c>
      <c r="BK678" s="2">
        <v>86.419998000000007</v>
      </c>
      <c r="BL678" s="2">
        <v>137.58999600000001</v>
      </c>
      <c r="BM678" s="2">
        <v>306.82000699999998</v>
      </c>
      <c r="BN678" s="2">
        <v>195.96000699999999</v>
      </c>
      <c r="BO678" s="2">
        <v>180.66000399999999</v>
      </c>
    </row>
    <row r="679" spans="1:67" x14ac:dyDescent="0.35">
      <c r="A679" s="1">
        <v>44817</v>
      </c>
      <c r="B679" s="2">
        <v>156.01563528200199</v>
      </c>
      <c r="C679" s="2">
        <v>252.16815934178501</v>
      </c>
      <c r="D679" s="2">
        <v>128.53266337891799</v>
      </c>
      <c r="E679" s="2">
        <v>105.38063041203699</v>
      </c>
      <c r="F679" s="2">
        <v>278.47026044674101</v>
      </c>
      <c r="G679" s="2">
        <v>304.889999311824</v>
      </c>
      <c r="H679" s="2">
        <v>131.35670172464401</v>
      </c>
      <c r="I679" s="2">
        <v>106.29682969654399</v>
      </c>
      <c r="J679" s="2">
        <v>510.50831093741101</v>
      </c>
      <c r="K679" s="2">
        <v>116.053257383046</v>
      </c>
      <c r="L679" s="2">
        <v>509.55953972674399</v>
      </c>
      <c r="M679" s="2">
        <v>199.86947524661801</v>
      </c>
      <c r="N679" s="2">
        <v>33.787658275990999</v>
      </c>
      <c r="O679" s="2">
        <v>275.94591981418802</v>
      </c>
      <c r="P679" s="2">
        <v>326.61227661449698</v>
      </c>
      <c r="Q679" s="2">
        <v>86.998913882218602</v>
      </c>
      <c r="R679" s="2">
        <v>139.50692344248299</v>
      </c>
      <c r="S679" s="2">
        <v>310.49207550425598</v>
      </c>
      <c r="T679" s="2">
        <v>191.168955759223</v>
      </c>
      <c r="U679" s="2">
        <v>184.50584059137799</v>
      </c>
      <c r="X679" s="3">
        <v>44817</v>
      </c>
      <c r="Y679">
        <v>159.2084973</v>
      </c>
      <c r="Z679">
        <v>261.87476559999999</v>
      </c>
      <c r="AA679">
        <v>130.79769440000001</v>
      </c>
      <c r="AB679">
        <v>107.5468559</v>
      </c>
      <c r="AC679">
        <v>278.9916963</v>
      </c>
      <c r="AD679">
        <v>301.94968490000002</v>
      </c>
      <c r="AE679">
        <v>137.89490860000001</v>
      </c>
      <c r="AF679">
        <v>108.4440067</v>
      </c>
      <c r="AG679">
        <v>518.49492789999999</v>
      </c>
      <c r="AH679">
        <v>117.0165617</v>
      </c>
      <c r="AI679">
        <v>506.19592</v>
      </c>
      <c r="AJ679">
        <v>200.64267340000001</v>
      </c>
      <c r="AK679">
        <v>34.093422400000001</v>
      </c>
      <c r="AL679">
        <v>284.81435449999998</v>
      </c>
      <c r="AM679">
        <v>330.30460520000003</v>
      </c>
      <c r="AN679">
        <v>86.627909259999996</v>
      </c>
      <c r="AO679">
        <v>138.6534699</v>
      </c>
      <c r="AP679">
        <v>308.80631069999998</v>
      </c>
      <c r="AQ679">
        <v>193.6417792</v>
      </c>
      <c r="AR679">
        <v>185.827991</v>
      </c>
      <c r="AT679" s="1"/>
      <c r="AU679" s="1">
        <v>44811</v>
      </c>
      <c r="AV679" s="2">
        <v>155.96000699999999</v>
      </c>
      <c r="AW679" s="2">
        <v>258.08999599999999</v>
      </c>
      <c r="AX679" s="2">
        <v>129.479996</v>
      </c>
      <c r="AY679" s="2">
        <v>109.449997</v>
      </c>
      <c r="AZ679" s="2">
        <v>281.040009</v>
      </c>
      <c r="BA679" s="2">
        <v>283.70001200000002</v>
      </c>
      <c r="BB679" s="2">
        <v>137.13999899999999</v>
      </c>
      <c r="BC679" s="2">
        <v>110.480003</v>
      </c>
      <c r="BD679" s="2">
        <v>521.67999299999997</v>
      </c>
      <c r="BE679" s="2">
        <v>115.900002</v>
      </c>
      <c r="BF679" s="2">
        <v>505.13000499999998</v>
      </c>
      <c r="BG679" s="2">
        <v>200.41999799999999</v>
      </c>
      <c r="BH679" s="2">
        <v>33.57</v>
      </c>
      <c r="BI679" s="2">
        <v>297.47000100000002</v>
      </c>
      <c r="BJ679" s="2">
        <v>328.61999500000002</v>
      </c>
      <c r="BK679" s="2">
        <v>86.870002999999997</v>
      </c>
      <c r="BL679" s="2">
        <v>138.71000699999999</v>
      </c>
      <c r="BM679" s="2">
        <v>311.60000600000001</v>
      </c>
      <c r="BN679" s="2">
        <v>196.28999300000001</v>
      </c>
      <c r="BO679" s="2">
        <v>180.86000100000001</v>
      </c>
    </row>
    <row r="680" spans="1:67" x14ac:dyDescent="0.35">
      <c r="A680" s="1">
        <v>44818</v>
      </c>
      <c r="B680" s="2">
        <v>152.201599597642</v>
      </c>
      <c r="C680" s="2">
        <v>246.50566229679501</v>
      </c>
      <c r="D680" s="2">
        <v>126.624783080143</v>
      </c>
      <c r="E680" s="2">
        <v>103.21773362942299</v>
      </c>
      <c r="F680" s="2">
        <v>277.595736279015</v>
      </c>
      <c r="G680" s="2">
        <v>302.56585390006398</v>
      </c>
      <c r="H680" s="2">
        <v>128.84065630031901</v>
      </c>
      <c r="I680" s="2">
        <v>104.208171047165</v>
      </c>
      <c r="J680" s="2">
        <v>522.50462248507404</v>
      </c>
      <c r="K680" s="2">
        <v>117.58161702332301</v>
      </c>
      <c r="L680" s="2">
        <v>502.67345336794898</v>
      </c>
      <c r="M680" s="2">
        <v>196.38870889130499</v>
      </c>
      <c r="N680" s="2">
        <v>34.5147904607214</v>
      </c>
      <c r="O680" s="2">
        <v>272.727129103587</v>
      </c>
      <c r="P680" s="2">
        <v>318.20987291150402</v>
      </c>
      <c r="Q680" s="2">
        <v>86.753089067787897</v>
      </c>
      <c r="R680" s="2">
        <v>141.86752056619099</v>
      </c>
      <c r="S680" s="2">
        <v>310.02574919385</v>
      </c>
      <c r="T680" s="2">
        <v>184.48977787085099</v>
      </c>
      <c r="U680" s="2">
        <v>182.56608712203899</v>
      </c>
      <c r="X680" s="3">
        <v>44818</v>
      </c>
      <c r="Y680">
        <v>155.11724340000001</v>
      </c>
      <c r="Z680">
        <v>252.29331350000001</v>
      </c>
      <c r="AA680">
        <v>128.34170570000001</v>
      </c>
      <c r="AB680">
        <v>104.96807750000001</v>
      </c>
      <c r="AC680">
        <v>278.59764510000002</v>
      </c>
      <c r="AD680">
        <v>295.85953799999999</v>
      </c>
      <c r="AE680">
        <v>131.33380349999999</v>
      </c>
      <c r="AF680">
        <v>105.8896123</v>
      </c>
      <c r="AG680">
        <v>510.4938775</v>
      </c>
      <c r="AH680">
        <v>116.0900984</v>
      </c>
      <c r="AI680">
        <v>509.55570940000001</v>
      </c>
      <c r="AJ680">
        <v>199.2834556</v>
      </c>
      <c r="AK680">
        <v>33.87419276</v>
      </c>
      <c r="AL680">
        <v>276.63051619999999</v>
      </c>
      <c r="AM680">
        <v>325.84032660000003</v>
      </c>
      <c r="AN680">
        <v>86.841220469999996</v>
      </c>
      <c r="AO680">
        <v>139.3952415</v>
      </c>
      <c r="AP680">
        <v>309.46776110000002</v>
      </c>
      <c r="AQ680">
        <v>191.09744739999999</v>
      </c>
      <c r="AR680">
        <v>184.75194020000001</v>
      </c>
      <c r="AT680" s="1"/>
      <c r="AU680" s="1">
        <v>44812</v>
      </c>
      <c r="AV680" s="2">
        <v>154.46000699999999</v>
      </c>
      <c r="AW680" s="2">
        <v>258.51998900000001</v>
      </c>
      <c r="AX680" s="2">
        <v>129.820007</v>
      </c>
      <c r="AY680" s="2">
        <v>108.379997</v>
      </c>
      <c r="AZ680" s="2">
        <v>283.33999599999999</v>
      </c>
      <c r="BA680" s="2">
        <v>289.26001000000002</v>
      </c>
      <c r="BB680" s="2">
        <v>139.89999399999999</v>
      </c>
      <c r="BC680" s="2">
        <v>109.41999800000001</v>
      </c>
      <c r="BD680" s="2">
        <v>527.51000999999997</v>
      </c>
      <c r="BE680" s="2">
        <v>118.599998</v>
      </c>
      <c r="BF680" s="2">
        <v>511.92999300000002</v>
      </c>
      <c r="BG680" s="2">
        <v>200.71000699999999</v>
      </c>
      <c r="BH680" s="2">
        <v>34.650002000000001</v>
      </c>
      <c r="BI680" s="2">
        <v>299.89999399999999</v>
      </c>
      <c r="BJ680" s="2">
        <v>330.07000699999998</v>
      </c>
      <c r="BK680" s="2">
        <v>87.419998000000007</v>
      </c>
      <c r="BL680" s="2">
        <v>140.520004</v>
      </c>
      <c r="BM680" s="2">
        <v>315.5</v>
      </c>
      <c r="BN680" s="2">
        <v>196.13000500000001</v>
      </c>
      <c r="BO680" s="2">
        <v>183.14999399999999</v>
      </c>
    </row>
    <row r="681" spans="1:67" x14ac:dyDescent="0.35">
      <c r="A681" s="1">
        <v>44819</v>
      </c>
      <c r="B681" s="2">
        <v>150.13347457226999</v>
      </c>
      <c r="C681" s="2">
        <v>245.43263639615</v>
      </c>
      <c r="D681" s="2">
        <v>123.901911902203</v>
      </c>
      <c r="E681" s="2">
        <v>103.13577913763901</v>
      </c>
      <c r="F681" s="2">
        <v>275.88980847407299</v>
      </c>
      <c r="G681" s="2">
        <v>305.492488230422</v>
      </c>
      <c r="H681" s="2">
        <v>132.320280566012</v>
      </c>
      <c r="I681" s="2">
        <v>103.897844690394</v>
      </c>
      <c r="J681" s="2">
        <v>525.091069926253</v>
      </c>
      <c r="K681" s="2">
        <v>117.719668866454</v>
      </c>
      <c r="L681" s="2">
        <v>502.64779392246601</v>
      </c>
      <c r="M681" s="2">
        <v>194.100685134353</v>
      </c>
      <c r="N681" s="2">
        <v>34.403714606132603</v>
      </c>
      <c r="O681" s="2">
        <v>276.32246548309502</v>
      </c>
      <c r="P681" s="2">
        <v>316.312238871592</v>
      </c>
      <c r="Q681" s="2">
        <v>87.726099925439797</v>
      </c>
      <c r="R681" s="2">
        <v>143.92191306760199</v>
      </c>
      <c r="S681" s="2">
        <v>309.49853634955599</v>
      </c>
      <c r="T681" s="2">
        <v>177.17618837388801</v>
      </c>
      <c r="U681" s="2">
        <v>179.34649971491999</v>
      </c>
      <c r="X681" s="3">
        <v>44819</v>
      </c>
      <c r="Y681">
        <v>153.22880839999999</v>
      </c>
      <c r="Z681">
        <v>247.758748</v>
      </c>
      <c r="AA681">
        <v>126.7045033</v>
      </c>
      <c r="AB681">
        <v>103.05498900000001</v>
      </c>
      <c r="AC681">
        <v>276.94944700000002</v>
      </c>
      <c r="AD681">
        <v>303.50111559999999</v>
      </c>
      <c r="AE681">
        <v>129.3476412</v>
      </c>
      <c r="AF681">
        <v>103.9776353</v>
      </c>
      <c r="AG681">
        <v>519.19719439999994</v>
      </c>
      <c r="AH681">
        <v>117.7784719</v>
      </c>
      <c r="AI681">
        <v>502.78579059999998</v>
      </c>
      <c r="AJ681">
        <v>195.59645470000001</v>
      </c>
      <c r="AK681">
        <v>34.416942560000003</v>
      </c>
      <c r="AL681">
        <v>272.6994828</v>
      </c>
      <c r="AM681">
        <v>319.29946189999998</v>
      </c>
      <c r="AN681">
        <v>86.715789599999994</v>
      </c>
      <c r="AO681">
        <v>141.96346879999999</v>
      </c>
      <c r="AP681">
        <v>309.38588049999998</v>
      </c>
      <c r="AQ681">
        <v>185.60797790000001</v>
      </c>
      <c r="AR681">
        <v>182.9468439</v>
      </c>
      <c r="AT681" s="1"/>
      <c r="AU681" s="1">
        <v>44813</v>
      </c>
      <c r="AV681" s="2">
        <v>157.36999499999999</v>
      </c>
      <c r="AW681" s="2">
        <v>264.459991</v>
      </c>
      <c r="AX681" s="2">
        <v>133.270004</v>
      </c>
      <c r="AY681" s="2">
        <v>110.650002</v>
      </c>
      <c r="AZ681" s="2">
        <v>285.76998900000001</v>
      </c>
      <c r="BA681" s="2">
        <v>299.67999300000002</v>
      </c>
      <c r="BB681" s="2">
        <v>143.86999499999999</v>
      </c>
      <c r="BC681" s="2">
        <v>111.779999</v>
      </c>
      <c r="BD681" s="2">
        <v>524.34002699999996</v>
      </c>
      <c r="BE681" s="2">
        <v>119.16999800000001</v>
      </c>
      <c r="BF681" s="2">
        <v>522.40002400000003</v>
      </c>
      <c r="BG681" s="2">
        <v>205.199997</v>
      </c>
      <c r="BH681" s="2">
        <v>34.939999</v>
      </c>
      <c r="BI681" s="2">
        <v>299.76998900000001</v>
      </c>
      <c r="BJ681" s="2">
        <v>335.85000600000001</v>
      </c>
      <c r="BK681" s="2">
        <v>87.339995999999999</v>
      </c>
      <c r="BL681" s="2">
        <v>141.41999799999999</v>
      </c>
      <c r="BM681" s="2">
        <v>317.70001200000002</v>
      </c>
      <c r="BN681" s="2">
        <v>198.69000199999999</v>
      </c>
      <c r="BO681" s="2">
        <v>189.490005</v>
      </c>
    </row>
    <row r="682" spans="1:67" x14ac:dyDescent="0.35">
      <c r="A682" s="1">
        <v>44820</v>
      </c>
      <c r="B682" s="2">
        <v>154.288408820082</v>
      </c>
      <c r="C682" s="2">
        <v>244.81808066900001</v>
      </c>
      <c r="D682" s="2">
        <v>124.76614350512899</v>
      </c>
      <c r="E682" s="2">
        <v>103.56121681422201</v>
      </c>
      <c r="F682" s="2">
        <v>278.78822881459598</v>
      </c>
      <c r="G682" s="2">
        <v>308.15158289348</v>
      </c>
      <c r="H682" s="2">
        <v>133.89084951791099</v>
      </c>
      <c r="I682" s="2">
        <v>104.41396917307701</v>
      </c>
      <c r="J682" s="2">
        <v>522.19750619460501</v>
      </c>
      <c r="K682" s="2">
        <v>118.018552277148</v>
      </c>
      <c r="L682" s="2">
        <v>502.67669839418602</v>
      </c>
      <c r="M682" s="2">
        <v>193.750742533958</v>
      </c>
      <c r="N682" s="2">
        <v>34.693978166417999</v>
      </c>
      <c r="O682" s="2">
        <v>280.80837994952998</v>
      </c>
      <c r="P682" s="2">
        <v>315.12016180269302</v>
      </c>
      <c r="Q682" s="2">
        <v>86.737820792219196</v>
      </c>
      <c r="R682" s="2">
        <v>142.53192891361499</v>
      </c>
      <c r="S682" s="2">
        <v>305.76420819788302</v>
      </c>
      <c r="T682" s="2">
        <v>179.82517138931999</v>
      </c>
      <c r="U682" s="2">
        <v>182.52036071744701</v>
      </c>
      <c r="X682" s="3">
        <v>44820</v>
      </c>
      <c r="Y682">
        <v>151.17017039999999</v>
      </c>
      <c r="Z682">
        <v>244.70689859999999</v>
      </c>
      <c r="AA682">
        <v>124.0693479</v>
      </c>
      <c r="AB682">
        <v>102.7083226</v>
      </c>
      <c r="AC682">
        <v>275.07030159999999</v>
      </c>
      <c r="AD682">
        <v>303.42462080000001</v>
      </c>
      <c r="AE682">
        <v>131.6923511</v>
      </c>
      <c r="AF682">
        <v>103.58824300000001</v>
      </c>
      <c r="AG682">
        <v>521.35064190000003</v>
      </c>
      <c r="AH682">
        <v>117.1062488</v>
      </c>
      <c r="AI682">
        <v>502.58826909999999</v>
      </c>
      <c r="AJ682">
        <v>193.34140590000001</v>
      </c>
      <c r="AK682">
        <v>34.163582689999998</v>
      </c>
      <c r="AL682">
        <v>275.28161410000001</v>
      </c>
      <c r="AM682">
        <v>315.50231059999999</v>
      </c>
      <c r="AN682">
        <v>87.570397540000002</v>
      </c>
      <c r="AO682">
        <v>143.80118010000001</v>
      </c>
      <c r="AP682">
        <v>308.83149639999999</v>
      </c>
      <c r="AQ682">
        <v>177.86523650000001</v>
      </c>
      <c r="AR682">
        <v>180.1085472</v>
      </c>
      <c r="AT682" s="1"/>
      <c r="AU682" s="1">
        <v>44816</v>
      </c>
      <c r="AV682" s="2">
        <v>163.429993</v>
      </c>
      <c r="AW682" s="2">
        <v>266.64999399999999</v>
      </c>
      <c r="AX682" s="2">
        <v>136.449997</v>
      </c>
      <c r="AY682" s="2">
        <v>110.860001</v>
      </c>
      <c r="AZ682" s="2">
        <v>288.51001000000002</v>
      </c>
      <c r="BA682" s="2">
        <v>304.42001299999998</v>
      </c>
      <c r="BB682" s="2">
        <v>145.050003</v>
      </c>
      <c r="BC682" s="2">
        <v>111.870003</v>
      </c>
      <c r="BD682" s="2">
        <v>531.25</v>
      </c>
      <c r="BE682" s="2">
        <v>120.58000199999999</v>
      </c>
      <c r="BF682" s="2">
        <v>529.05999799999995</v>
      </c>
      <c r="BG682" s="2">
        <v>206.63000500000001</v>
      </c>
      <c r="BH682" s="2">
        <v>35.270000000000003</v>
      </c>
      <c r="BI682" s="2">
        <v>297.540009</v>
      </c>
      <c r="BJ682" s="2">
        <v>338.42001299999998</v>
      </c>
      <c r="BK682" s="2">
        <v>88.160004000000001</v>
      </c>
      <c r="BL682" s="2">
        <v>142.240005</v>
      </c>
      <c r="BM682" s="2">
        <v>315.22000100000002</v>
      </c>
      <c r="BN682" s="2">
        <v>200.16999799999999</v>
      </c>
      <c r="BO682" s="2">
        <v>192.39999399999999</v>
      </c>
    </row>
    <row r="683" spans="1:67" x14ac:dyDescent="0.35">
      <c r="A683" s="1">
        <v>44823</v>
      </c>
      <c r="B683" s="2">
        <v>158.08904653666599</v>
      </c>
      <c r="C683" s="2">
        <v>244.023270572744</v>
      </c>
      <c r="D683" s="2">
        <v>122.37384629960501</v>
      </c>
      <c r="E683" s="2">
        <v>101.485909749835</v>
      </c>
      <c r="F683" s="2">
        <v>277.995211568412</v>
      </c>
      <c r="G683" s="2">
        <v>310.77564277812201</v>
      </c>
      <c r="H683" s="2">
        <v>133.09218368245601</v>
      </c>
      <c r="I683" s="2">
        <v>102.125653755813</v>
      </c>
      <c r="J683" s="2">
        <v>525.90172921573105</v>
      </c>
      <c r="K683" s="2">
        <v>116.100656179949</v>
      </c>
      <c r="L683" s="2">
        <v>496.32053010753998</v>
      </c>
      <c r="M683" s="2">
        <v>192.82146901194599</v>
      </c>
      <c r="N683" s="2">
        <v>34.2473328024913</v>
      </c>
      <c r="O683" s="2">
        <v>276.074349750105</v>
      </c>
      <c r="P683" s="2">
        <v>314.258371408112</v>
      </c>
      <c r="Q683" s="2">
        <v>86.155837668301302</v>
      </c>
      <c r="R683" s="2">
        <v>141.50284617027501</v>
      </c>
      <c r="S683" s="2">
        <v>302.44732937637502</v>
      </c>
      <c r="T683" s="2">
        <v>175.737426133009</v>
      </c>
      <c r="U683" s="2">
        <v>178.62204902502401</v>
      </c>
      <c r="X683" s="3">
        <v>44823</v>
      </c>
      <c r="Y683">
        <v>153.79822160000001</v>
      </c>
      <c r="Z683">
        <v>244.44153679999999</v>
      </c>
      <c r="AA683">
        <v>124.5267036</v>
      </c>
      <c r="AB683">
        <v>103.1142432</v>
      </c>
      <c r="AC683">
        <v>278.25661980000001</v>
      </c>
      <c r="AD683">
        <v>306.77347659999998</v>
      </c>
      <c r="AE683">
        <v>133.66485510000001</v>
      </c>
      <c r="AF683">
        <v>103.9369387</v>
      </c>
      <c r="AG683">
        <v>523.01653699999997</v>
      </c>
      <c r="AH683">
        <v>118.1356626</v>
      </c>
      <c r="AI683">
        <v>501.91082299999999</v>
      </c>
      <c r="AJ683">
        <v>193.00206969999999</v>
      </c>
      <c r="AK683">
        <v>34.613077769999997</v>
      </c>
      <c r="AL683">
        <v>279.7277062</v>
      </c>
      <c r="AM683">
        <v>314.2496792</v>
      </c>
      <c r="AN683">
        <v>86.829028960000002</v>
      </c>
      <c r="AO683">
        <v>142.55582920000001</v>
      </c>
      <c r="AP683">
        <v>305.45005780000002</v>
      </c>
      <c r="AQ683">
        <v>179.6297046</v>
      </c>
      <c r="AR683">
        <v>181.64405189999999</v>
      </c>
      <c r="AT683" s="1"/>
      <c r="AU683" s="1">
        <v>44817</v>
      </c>
      <c r="AV683" s="2">
        <v>153.83999600000001</v>
      </c>
      <c r="AW683" s="2">
        <v>251.990005</v>
      </c>
      <c r="AX683" s="2">
        <v>126.82</v>
      </c>
      <c r="AY683" s="2">
        <v>104.32</v>
      </c>
      <c r="AZ683" s="2">
        <v>278.290009</v>
      </c>
      <c r="BA683" s="2">
        <v>292.13000499999998</v>
      </c>
      <c r="BB683" s="2">
        <v>131.30999800000001</v>
      </c>
      <c r="BC683" s="2">
        <v>105.30999799999999</v>
      </c>
      <c r="BD683" s="2">
        <v>513.96002199999998</v>
      </c>
      <c r="BE683" s="2">
        <v>116.389999</v>
      </c>
      <c r="BF683" s="2">
        <v>503.64999399999999</v>
      </c>
      <c r="BG683" s="2">
        <v>199.66999799999999</v>
      </c>
      <c r="BH683" s="2">
        <v>34</v>
      </c>
      <c r="BI683" s="2">
        <v>277.92999300000002</v>
      </c>
      <c r="BJ683" s="2">
        <v>325.44000199999999</v>
      </c>
      <c r="BK683" s="2">
        <v>86.279999000000004</v>
      </c>
      <c r="BL683" s="2">
        <v>138.529999</v>
      </c>
      <c r="BM683" s="2">
        <v>306.48001099999999</v>
      </c>
      <c r="BN683" s="2">
        <v>192.71000699999999</v>
      </c>
      <c r="BO683" s="2">
        <v>184.30999800000001</v>
      </c>
    </row>
    <row r="684" spans="1:67" x14ac:dyDescent="0.35">
      <c r="A684" s="1">
        <v>44824</v>
      </c>
      <c r="B684" s="2">
        <v>153.59861236896299</v>
      </c>
      <c r="C684" s="2">
        <v>239.21885791787699</v>
      </c>
      <c r="D684" s="2">
        <v>118.66466367624299</v>
      </c>
      <c r="E684" s="2">
        <v>99.236746229828199</v>
      </c>
      <c r="F684" s="2">
        <v>270.75190024801202</v>
      </c>
      <c r="G684" s="2">
        <v>299.65357052965498</v>
      </c>
      <c r="H684" s="2">
        <v>132.18695641022501</v>
      </c>
      <c r="I684" s="2">
        <v>100.14200208496401</v>
      </c>
      <c r="J684" s="2">
        <v>512.84288546223297</v>
      </c>
      <c r="K684" s="2">
        <v>112.781142753556</v>
      </c>
      <c r="L684" s="2">
        <v>481.93567111416598</v>
      </c>
      <c r="M684" s="2">
        <v>188.26402619875</v>
      </c>
      <c r="N684" s="2">
        <v>33.1407013413709</v>
      </c>
      <c r="O684" s="2">
        <v>270.82271453576101</v>
      </c>
      <c r="P684" s="2">
        <v>305.89435723125501</v>
      </c>
      <c r="Q684" s="2">
        <v>84.529633211320203</v>
      </c>
      <c r="R684" s="2">
        <v>140.14620629415401</v>
      </c>
      <c r="S684" s="2">
        <v>296.81649856011501</v>
      </c>
      <c r="T684" s="2">
        <v>174.233221995653</v>
      </c>
      <c r="U684" s="2">
        <v>171.64693009559801</v>
      </c>
      <c r="X684" s="3">
        <v>44824</v>
      </c>
      <c r="Y684">
        <v>156.59217319999999</v>
      </c>
      <c r="Z684">
        <v>242.4216821</v>
      </c>
      <c r="AA684">
        <v>122.6587754</v>
      </c>
      <c r="AB684">
        <v>101.24660950000001</v>
      </c>
      <c r="AC684">
        <v>277.38603219999999</v>
      </c>
      <c r="AD684">
        <v>308.79136499999998</v>
      </c>
      <c r="AE684">
        <v>131.8228135</v>
      </c>
      <c r="AF684">
        <v>101.918188</v>
      </c>
      <c r="AG684">
        <v>522.97012640000003</v>
      </c>
      <c r="AH684">
        <v>116.07614169999999</v>
      </c>
      <c r="AI684">
        <v>495.4173897</v>
      </c>
      <c r="AJ684">
        <v>192.08015330000001</v>
      </c>
      <c r="AK684">
        <v>34.225838940000003</v>
      </c>
      <c r="AL684">
        <v>275.5437263</v>
      </c>
      <c r="AM684">
        <v>313.43827979999998</v>
      </c>
      <c r="AN684">
        <v>86.063845970000003</v>
      </c>
      <c r="AO684">
        <v>141.69199040000001</v>
      </c>
      <c r="AP684">
        <v>302.05558810000002</v>
      </c>
      <c r="AQ684">
        <v>176.05344819999999</v>
      </c>
      <c r="AR684">
        <v>178.83945650000001</v>
      </c>
      <c r="AT684" s="1"/>
      <c r="AU684" s="1">
        <v>44818</v>
      </c>
      <c r="AV684" s="2">
        <v>155.30999800000001</v>
      </c>
      <c r="AW684" s="2">
        <v>252.220001</v>
      </c>
      <c r="AX684" s="2">
        <v>128.550003</v>
      </c>
      <c r="AY684" s="2">
        <v>105</v>
      </c>
      <c r="AZ684" s="2">
        <v>278.42001299999998</v>
      </c>
      <c r="BA684" s="2">
        <v>302.60998499999999</v>
      </c>
      <c r="BB684" s="2">
        <v>131.279999</v>
      </c>
      <c r="BC684" s="2">
        <v>105.870003</v>
      </c>
      <c r="BD684" s="2">
        <v>509.76998900000001</v>
      </c>
      <c r="BE684" s="2">
        <v>116.120003</v>
      </c>
      <c r="BF684" s="2">
        <v>510.75</v>
      </c>
      <c r="BG684" s="2">
        <v>199.41000399999999</v>
      </c>
      <c r="BH684" s="2">
        <v>33.869999</v>
      </c>
      <c r="BI684" s="2">
        <v>276.33999599999999</v>
      </c>
      <c r="BJ684" s="2">
        <v>325.85000600000001</v>
      </c>
      <c r="BK684" s="2">
        <v>86.949996999999996</v>
      </c>
      <c r="BL684" s="2">
        <v>139.550003</v>
      </c>
      <c r="BM684" s="2">
        <v>309.60998499999999</v>
      </c>
      <c r="BN684" s="2">
        <v>190.96000699999999</v>
      </c>
      <c r="BO684" s="2">
        <v>184.64999399999999</v>
      </c>
    </row>
    <row r="685" spans="1:67" x14ac:dyDescent="0.35">
      <c r="A685" s="1">
        <v>44825</v>
      </c>
      <c r="B685" s="2">
        <v>154.27549038101199</v>
      </c>
      <c r="C685" s="2">
        <v>242.74998298667899</v>
      </c>
      <c r="D685" s="2">
        <v>117.482901361183</v>
      </c>
      <c r="E685" s="2">
        <v>100.697426444651</v>
      </c>
      <c r="F685" s="2">
        <v>269.13400757077699</v>
      </c>
      <c r="G685" s="2">
        <v>289.85432919082803</v>
      </c>
      <c r="H685" s="2">
        <v>127.00639401066999</v>
      </c>
      <c r="I685" s="2">
        <v>101.096093217073</v>
      </c>
      <c r="J685" s="2">
        <v>517.40563888747204</v>
      </c>
      <c r="K685" s="2">
        <v>111.21136995889</v>
      </c>
      <c r="L685" s="2">
        <v>480.89342457888699</v>
      </c>
      <c r="M685" s="2">
        <v>186.59606643419201</v>
      </c>
      <c r="N685" s="2">
        <v>32.464948416636503</v>
      </c>
      <c r="O685" s="2">
        <v>270.89015626677502</v>
      </c>
      <c r="P685" s="2">
        <v>299.89311047596601</v>
      </c>
      <c r="Q685" s="2">
        <v>87.414951695213901</v>
      </c>
      <c r="R685" s="2">
        <v>142.74554243239101</v>
      </c>
      <c r="S685" s="2">
        <v>310.55486112386001</v>
      </c>
      <c r="T685" s="2">
        <v>167.54680316006201</v>
      </c>
      <c r="U685" s="2">
        <v>171.05496570418401</v>
      </c>
      <c r="X685" s="3">
        <v>44825</v>
      </c>
      <c r="Y685">
        <v>154.66838129999999</v>
      </c>
      <c r="Z685">
        <v>239.0725693</v>
      </c>
      <c r="AA685">
        <v>119.3369367</v>
      </c>
      <c r="AB685">
        <v>99.372428589999998</v>
      </c>
      <c r="AC685">
        <v>271.1432471</v>
      </c>
      <c r="AD685">
        <v>306.29068439999998</v>
      </c>
      <c r="AE685">
        <v>132.6602427</v>
      </c>
      <c r="AF685">
        <v>100.061263</v>
      </c>
      <c r="AG685">
        <v>512.87955169999998</v>
      </c>
      <c r="AH685">
        <v>112.85863310000001</v>
      </c>
      <c r="AI685">
        <v>484.8084116</v>
      </c>
      <c r="AJ685">
        <v>187.44319010000001</v>
      </c>
      <c r="AK685">
        <v>33.200957670000001</v>
      </c>
      <c r="AL685">
        <v>272.14633850000001</v>
      </c>
      <c r="AM685">
        <v>306.77905190000001</v>
      </c>
      <c r="AN685">
        <v>84.797790919999997</v>
      </c>
      <c r="AO685">
        <v>140.20469399999999</v>
      </c>
      <c r="AP685">
        <v>297.10109649999998</v>
      </c>
      <c r="AQ685">
        <v>173.9790381</v>
      </c>
      <c r="AR685">
        <v>173.11608889999999</v>
      </c>
      <c r="AT685" s="1"/>
      <c r="AU685" s="1">
        <v>44819</v>
      </c>
      <c r="AV685" s="2">
        <v>152.36999499999999</v>
      </c>
      <c r="AW685" s="2">
        <v>245.38000500000001</v>
      </c>
      <c r="AX685" s="2">
        <v>126.279999</v>
      </c>
      <c r="AY685" s="2">
        <v>102.910004</v>
      </c>
      <c r="AZ685" s="2">
        <v>276.70001200000002</v>
      </c>
      <c r="BA685" s="2">
        <v>303.75</v>
      </c>
      <c r="BB685" s="2">
        <v>129.28999300000001</v>
      </c>
      <c r="BC685" s="2">
        <v>103.900002</v>
      </c>
      <c r="BD685" s="2">
        <v>522.90997300000004</v>
      </c>
      <c r="BE685" s="2">
        <v>117.870003</v>
      </c>
      <c r="BF685" s="2">
        <v>500.14001500000001</v>
      </c>
      <c r="BG685" s="2">
        <v>195.36999499999999</v>
      </c>
      <c r="BH685" s="2">
        <v>34.509998000000003</v>
      </c>
      <c r="BI685" s="2">
        <v>271.540009</v>
      </c>
      <c r="BJ685" s="2">
        <v>316.959991</v>
      </c>
      <c r="BK685" s="2">
        <v>86.75</v>
      </c>
      <c r="BL685" s="2">
        <v>142.509995</v>
      </c>
      <c r="BM685" s="2">
        <v>309.47000100000002</v>
      </c>
      <c r="BN685" s="2">
        <v>185</v>
      </c>
      <c r="BO685" s="2">
        <v>182.490005</v>
      </c>
    </row>
    <row r="686" spans="1:67" x14ac:dyDescent="0.35">
      <c r="A686" s="1">
        <v>44826</v>
      </c>
      <c r="B686" s="2">
        <v>150.152952779938</v>
      </c>
      <c r="C686" s="2">
        <v>238.89274957222099</v>
      </c>
      <c r="D686" s="2">
        <v>114.06212744058</v>
      </c>
      <c r="E686" s="2">
        <v>98.842638095052706</v>
      </c>
      <c r="F686" s="2">
        <v>267.812092379207</v>
      </c>
      <c r="G686" s="2">
        <v>273.95171999437503</v>
      </c>
      <c r="H686" s="2">
        <v>124.860953712594</v>
      </c>
      <c r="I686" s="2">
        <v>99.277980871340006</v>
      </c>
      <c r="J686" s="2">
        <v>516.67225856975699</v>
      </c>
      <c r="K686" s="2">
        <v>109.508152657766</v>
      </c>
      <c r="L686" s="2">
        <v>468.77006156100998</v>
      </c>
      <c r="M686" s="2">
        <v>184.89203291697299</v>
      </c>
      <c r="N686" s="2">
        <v>31.872993911340501</v>
      </c>
      <c r="O686" s="2">
        <v>270.751320583591</v>
      </c>
      <c r="P686" s="2">
        <v>295.11885112978399</v>
      </c>
      <c r="Q686" s="2">
        <v>86.818746986011405</v>
      </c>
      <c r="R686" s="2">
        <v>143.08559424382901</v>
      </c>
      <c r="S686" s="2">
        <v>312.346493227331</v>
      </c>
      <c r="T686" s="2">
        <v>163.74642568156301</v>
      </c>
      <c r="U686" s="2">
        <v>164.24695906641901</v>
      </c>
      <c r="X686" s="3">
        <v>44826</v>
      </c>
      <c r="Y686">
        <v>153.0272587</v>
      </c>
      <c r="Z686">
        <v>240.81503240000001</v>
      </c>
      <c r="AA686">
        <v>117.4696711</v>
      </c>
      <c r="AB686">
        <v>100.0620043</v>
      </c>
      <c r="AC686">
        <v>268.78883130000003</v>
      </c>
      <c r="AD686">
        <v>298.32995749999998</v>
      </c>
      <c r="AE686">
        <v>127.1314721</v>
      </c>
      <c r="AF686">
        <v>100.58961119999999</v>
      </c>
      <c r="AG686">
        <v>516.26978529999997</v>
      </c>
      <c r="AH686">
        <v>111.3923621</v>
      </c>
      <c r="AI686">
        <v>478.9959763</v>
      </c>
      <c r="AJ686">
        <v>185.81956840000001</v>
      </c>
      <c r="AK686">
        <v>32.551595059999997</v>
      </c>
      <c r="AL686">
        <v>269.67187059999998</v>
      </c>
      <c r="AM686">
        <v>299.57531399999999</v>
      </c>
      <c r="AN686">
        <v>86.906635989999998</v>
      </c>
      <c r="AO686">
        <v>142.54101030000001</v>
      </c>
      <c r="AP686">
        <v>302.0964644</v>
      </c>
      <c r="AQ686">
        <v>168.4697951</v>
      </c>
      <c r="AR686">
        <v>170.8292596</v>
      </c>
      <c r="AT686" s="1"/>
      <c r="AU686" s="1">
        <v>44820</v>
      </c>
      <c r="AV686" s="2">
        <v>150.699997</v>
      </c>
      <c r="AW686" s="2">
        <v>244.740005</v>
      </c>
      <c r="AX686" s="2">
        <v>123.529999</v>
      </c>
      <c r="AY686" s="2">
        <v>102.800003</v>
      </c>
      <c r="AZ686" s="2">
        <v>274.80999800000001</v>
      </c>
      <c r="BA686" s="2">
        <v>303.35000600000001</v>
      </c>
      <c r="BB686" s="2">
        <v>131.979996</v>
      </c>
      <c r="BC686" s="2">
        <v>103.629997</v>
      </c>
      <c r="BD686" s="2">
        <v>521.02002000000005</v>
      </c>
      <c r="BE686" s="2">
        <v>117.08000199999999</v>
      </c>
      <c r="BF686" s="2">
        <v>502.5</v>
      </c>
      <c r="BG686" s="2">
        <v>193.300003</v>
      </c>
      <c r="BH686" s="2">
        <v>34.119999</v>
      </c>
      <c r="BI686" s="2">
        <v>275.97000100000002</v>
      </c>
      <c r="BJ686" s="2">
        <v>315.13000499999998</v>
      </c>
      <c r="BK686" s="2">
        <v>87.720000999999996</v>
      </c>
      <c r="BL686" s="2">
        <v>144.05999800000001</v>
      </c>
      <c r="BM686" s="2">
        <v>308.89001500000001</v>
      </c>
      <c r="BN686" s="2">
        <v>176.71000699999999</v>
      </c>
      <c r="BO686" s="2">
        <v>179.470001</v>
      </c>
    </row>
    <row r="687" spans="1:67" x14ac:dyDescent="0.35">
      <c r="A687" s="1">
        <v>44827</v>
      </c>
      <c r="B687" s="2">
        <v>150.23094915272901</v>
      </c>
      <c r="C687" s="2">
        <v>238.609217551981</v>
      </c>
      <c r="D687" s="2">
        <v>115.328389133974</v>
      </c>
      <c r="E687" s="2">
        <v>98.776378230587795</v>
      </c>
      <c r="F687" s="2">
        <v>265.10557972429802</v>
      </c>
      <c r="G687" s="2">
        <v>277.22786435291601</v>
      </c>
      <c r="H687" s="2">
        <v>122.729304209395</v>
      </c>
      <c r="I687" s="2">
        <v>99.307406237804997</v>
      </c>
      <c r="J687" s="2">
        <v>508.39075341076801</v>
      </c>
      <c r="K687" s="2">
        <v>107.211294900631</v>
      </c>
      <c r="L687" s="2">
        <v>464.99782131327697</v>
      </c>
      <c r="M687" s="2">
        <v>181.71312738472599</v>
      </c>
      <c r="N687" s="2">
        <v>31.075811868424299</v>
      </c>
      <c r="O687" s="2">
        <v>267.89844081318802</v>
      </c>
      <c r="P687" s="2">
        <v>291.58548026936597</v>
      </c>
      <c r="Q687" s="2">
        <v>86.326651865518699</v>
      </c>
      <c r="R687" s="2">
        <v>141.238533332635</v>
      </c>
      <c r="S687" s="2">
        <v>308.03640351641297</v>
      </c>
      <c r="T687" s="2">
        <v>161.501773290231</v>
      </c>
      <c r="U687" s="2">
        <v>162.38691279967699</v>
      </c>
      <c r="X687" s="3">
        <v>44827</v>
      </c>
      <c r="Y687">
        <v>151.0814924</v>
      </c>
      <c r="Z687">
        <v>237.93202600000001</v>
      </c>
      <c r="AA687">
        <v>114.539118</v>
      </c>
      <c r="AB687">
        <v>98.775289369999996</v>
      </c>
      <c r="AC687">
        <v>267.9458075</v>
      </c>
      <c r="AD687">
        <v>286.11647790000001</v>
      </c>
      <c r="AE687">
        <v>125.1364177</v>
      </c>
      <c r="AF687">
        <v>99.187426060000007</v>
      </c>
      <c r="AG687">
        <v>514.37272050000001</v>
      </c>
      <c r="AH687">
        <v>109.37347459999999</v>
      </c>
      <c r="AI687">
        <v>471.06528509999998</v>
      </c>
      <c r="AJ687">
        <v>183.9954888</v>
      </c>
      <c r="AK687">
        <v>31.776361009999999</v>
      </c>
      <c r="AL687">
        <v>270.73314859999999</v>
      </c>
      <c r="AM687">
        <v>294.48181410000001</v>
      </c>
      <c r="AN687">
        <v>86.866945270000002</v>
      </c>
      <c r="AO687">
        <v>143.049274</v>
      </c>
      <c r="AP687">
        <v>311.4498668</v>
      </c>
      <c r="AQ687">
        <v>164.62306749999999</v>
      </c>
      <c r="AR687">
        <v>165.4488135</v>
      </c>
      <c r="AT687" s="1"/>
      <c r="AU687" s="1">
        <v>44823</v>
      </c>
      <c r="AV687" s="2">
        <v>154.479996</v>
      </c>
      <c r="AW687" s="2">
        <v>244.520004</v>
      </c>
      <c r="AX687" s="2">
        <v>124.660004</v>
      </c>
      <c r="AY687" s="2">
        <v>103.07</v>
      </c>
      <c r="AZ687" s="2">
        <v>278.95001200000002</v>
      </c>
      <c r="BA687" s="2">
        <v>309.07000699999998</v>
      </c>
      <c r="BB687" s="2">
        <v>133.820007</v>
      </c>
      <c r="BC687" s="2">
        <v>103.849998</v>
      </c>
      <c r="BD687" s="2">
        <v>523.54998799999998</v>
      </c>
      <c r="BE687" s="2">
        <v>118.160004</v>
      </c>
      <c r="BF687" s="2">
        <v>501.83999599999999</v>
      </c>
      <c r="BG687" s="2">
        <v>193.13000500000001</v>
      </c>
      <c r="BH687" s="2">
        <v>34.689999</v>
      </c>
      <c r="BI687" s="2">
        <v>280.42001299999998</v>
      </c>
      <c r="BJ687" s="2">
        <v>314.02999899999998</v>
      </c>
      <c r="BK687" s="2">
        <v>86.639999000000003</v>
      </c>
      <c r="BL687" s="2">
        <v>142.66000399999999</v>
      </c>
      <c r="BM687" s="2">
        <v>305.08999599999999</v>
      </c>
      <c r="BN687" s="2">
        <v>180.029999</v>
      </c>
      <c r="BO687" s="2">
        <v>182.11000100000001</v>
      </c>
    </row>
    <row r="688" spans="1:67" x14ac:dyDescent="0.35">
      <c r="A688" s="1">
        <v>44830</v>
      </c>
      <c r="B688" s="2">
        <v>152.04055926121401</v>
      </c>
      <c r="C688" s="2">
        <v>237.38811322158</v>
      </c>
      <c r="D688" s="2">
        <v>114.64237281529201</v>
      </c>
      <c r="E688" s="2">
        <v>97.659076955994493</v>
      </c>
      <c r="F688" s="2">
        <v>265.96268167601698</v>
      </c>
      <c r="G688" s="2">
        <v>281.84491396828201</v>
      </c>
      <c r="H688" s="2">
        <v>124.356993689777</v>
      </c>
      <c r="I688" s="2">
        <v>98.367415911668104</v>
      </c>
      <c r="J688" s="2">
        <v>510.25845261297201</v>
      </c>
      <c r="K688" s="2">
        <v>106.00131012766001</v>
      </c>
      <c r="L688" s="2">
        <v>465.15229789689499</v>
      </c>
      <c r="M688" s="2">
        <v>178.93254762413801</v>
      </c>
      <c r="N688" s="2">
        <v>30.665531315389501</v>
      </c>
      <c r="O688" s="2">
        <v>268.94934579567098</v>
      </c>
      <c r="P688" s="2">
        <v>287.90395292566302</v>
      </c>
      <c r="Q688" s="2">
        <v>85.803214473248602</v>
      </c>
      <c r="R688" s="2">
        <v>141.935733259344</v>
      </c>
      <c r="S688" s="2">
        <v>310.604802788303</v>
      </c>
      <c r="T688" s="2">
        <v>164.651887854645</v>
      </c>
      <c r="U688" s="2">
        <v>162.78807285191101</v>
      </c>
      <c r="X688" s="3">
        <v>44830</v>
      </c>
      <c r="Y688">
        <v>150.76269400000001</v>
      </c>
      <c r="Z688">
        <v>237.38766150000001</v>
      </c>
      <c r="AA688">
        <v>115.00273199999999</v>
      </c>
      <c r="AB688">
        <v>98.153836499999997</v>
      </c>
      <c r="AC688">
        <v>264.6709492</v>
      </c>
      <c r="AD688">
        <v>275.89415780000002</v>
      </c>
      <c r="AE688">
        <v>122.4162147</v>
      </c>
      <c r="AF688">
        <v>98.777032919999996</v>
      </c>
      <c r="AG688">
        <v>508.95678240000001</v>
      </c>
      <c r="AH688">
        <v>107.0370763</v>
      </c>
      <c r="AI688">
        <v>464.15996769999998</v>
      </c>
      <c r="AJ688">
        <v>180.72401239999999</v>
      </c>
      <c r="AK688">
        <v>31.07891957</v>
      </c>
      <c r="AL688">
        <v>267.63550780000003</v>
      </c>
      <c r="AM688">
        <v>290.82318800000002</v>
      </c>
      <c r="AN688">
        <v>86.237771800000004</v>
      </c>
      <c r="AO688">
        <v>141.11297089999999</v>
      </c>
      <c r="AP688">
        <v>307.87658119999998</v>
      </c>
      <c r="AQ688">
        <v>161.96814810000001</v>
      </c>
      <c r="AR688">
        <v>162.9512575</v>
      </c>
      <c r="AT688" s="1"/>
      <c r="AU688" s="1">
        <v>44824</v>
      </c>
      <c r="AV688" s="2">
        <v>156.89999399999999</v>
      </c>
      <c r="AW688" s="2">
        <v>242.449997</v>
      </c>
      <c r="AX688" s="2">
        <v>122.19000200000001</v>
      </c>
      <c r="AY688" s="2">
        <v>101.139999</v>
      </c>
      <c r="AZ688" s="2">
        <v>277.13000499999998</v>
      </c>
      <c r="BA688" s="2">
        <v>308.73001099999999</v>
      </c>
      <c r="BB688" s="2">
        <v>131.759995</v>
      </c>
      <c r="BC688" s="2">
        <v>101.83000199999999</v>
      </c>
      <c r="BD688" s="2">
        <v>522.79998799999998</v>
      </c>
      <c r="BE688" s="2">
        <v>115.83000199999999</v>
      </c>
      <c r="BF688" s="2">
        <v>493.05999800000001</v>
      </c>
      <c r="BG688" s="2">
        <v>192.070007</v>
      </c>
      <c r="BH688" s="2">
        <v>34.169998</v>
      </c>
      <c r="BI688" s="2">
        <v>274.17001299999998</v>
      </c>
      <c r="BJ688" s="2">
        <v>313.26998900000001</v>
      </c>
      <c r="BK688" s="2">
        <v>86</v>
      </c>
      <c r="BL688" s="2">
        <v>141.770004</v>
      </c>
      <c r="BM688" s="2">
        <v>301.73001099999999</v>
      </c>
      <c r="BN688" s="2">
        <v>175.679993</v>
      </c>
      <c r="BO688" s="2">
        <v>177.990005</v>
      </c>
    </row>
    <row r="689" spans="1:67" x14ac:dyDescent="0.35">
      <c r="A689" s="1">
        <v>44831</v>
      </c>
      <c r="B689" s="2">
        <v>150.65623861128699</v>
      </c>
      <c r="C689" s="2">
        <v>241.570377240265</v>
      </c>
      <c r="D689" s="2">
        <v>118.023926622068</v>
      </c>
      <c r="E689" s="2">
        <v>100.287752144468</v>
      </c>
      <c r="F689" s="2">
        <v>270.89850105406799</v>
      </c>
      <c r="G689" s="2">
        <v>289.18920746174501</v>
      </c>
      <c r="H689" s="2">
        <v>127.054358481469</v>
      </c>
      <c r="I689" s="2">
        <v>100.99978114090401</v>
      </c>
      <c r="J689" s="2">
        <v>514.98328937439703</v>
      </c>
      <c r="K689" s="2">
        <v>108.019781014873</v>
      </c>
      <c r="L689" s="2">
        <v>467.417263257451</v>
      </c>
      <c r="M689" s="2">
        <v>179.79125450466901</v>
      </c>
      <c r="N689" s="2">
        <v>31.0881610652511</v>
      </c>
      <c r="O689" s="2">
        <v>282.19592616037198</v>
      </c>
      <c r="P689" s="2">
        <v>291.12151440317302</v>
      </c>
      <c r="Q689" s="2">
        <v>86.930546496780295</v>
      </c>
      <c r="R689" s="2">
        <v>144.720626567838</v>
      </c>
      <c r="S689" s="2">
        <v>334.39864468880899</v>
      </c>
      <c r="T689" s="2">
        <v>166.87463239456</v>
      </c>
      <c r="U689" s="2">
        <v>167.104644087754</v>
      </c>
      <c r="X689" s="3">
        <v>44831</v>
      </c>
      <c r="Y689">
        <v>151.6293996</v>
      </c>
      <c r="Z689">
        <v>236.4617634</v>
      </c>
      <c r="AA689">
        <v>114.5082355</v>
      </c>
      <c r="AB689">
        <v>97.496626689999999</v>
      </c>
      <c r="AC689">
        <v>265.4793914</v>
      </c>
      <c r="AD689">
        <v>279.58096819999997</v>
      </c>
      <c r="AE689">
        <v>123.973247</v>
      </c>
      <c r="AF689">
        <v>98.105217819999993</v>
      </c>
      <c r="AG689">
        <v>508.31763910000001</v>
      </c>
      <c r="AH689">
        <v>105.91587199999999</v>
      </c>
      <c r="AI689">
        <v>464.8113649</v>
      </c>
      <c r="AJ689">
        <v>177.9438859</v>
      </c>
      <c r="AK689">
        <v>30.620449610000001</v>
      </c>
      <c r="AL689">
        <v>268.42417599999999</v>
      </c>
      <c r="AM689">
        <v>287.2175378</v>
      </c>
      <c r="AN689">
        <v>85.878120859999996</v>
      </c>
      <c r="AO689">
        <v>141.7219417</v>
      </c>
      <c r="AP689">
        <v>310.85037080000001</v>
      </c>
      <c r="AQ689">
        <v>164.39565949999999</v>
      </c>
      <c r="AR689">
        <v>162.43062430000001</v>
      </c>
      <c r="AT689" s="1"/>
      <c r="AU689" s="1">
        <v>44825</v>
      </c>
      <c r="AV689" s="2">
        <v>153.720001</v>
      </c>
      <c r="AW689" s="2">
        <v>238.949997</v>
      </c>
      <c r="AX689" s="2">
        <v>118.540001</v>
      </c>
      <c r="AY689" s="2">
        <v>99.279999000000004</v>
      </c>
      <c r="AZ689" s="2">
        <v>270.73998999999998</v>
      </c>
      <c r="BA689" s="2">
        <v>300.79998799999998</v>
      </c>
      <c r="BB689" s="2">
        <v>132.61000100000001</v>
      </c>
      <c r="BC689" s="2">
        <v>100.010002</v>
      </c>
      <c r="BD689" s="2">
        <v>512.080017</v>
      </c>
      <c r="BE689" s="2">
        <v>112.489998</v>
      </c>
      <c r="BF689" s="2">
        <v>482.14001500000001</v>
      </c>
      <c r="BG689" s="2">
        <v>187.020004</v>
      </c>
      <c r="BH689" s="2">
        <v>33.150002000000001</v>
      </c>
      <c r="BI689" s="2">
        <v>271.57000699999998</v>
      </c>
      <c r="BJ689" s="2">
        <v>304.5</v>
      </c>
      <c r="BK689" s="2">
        <v>84.529999000000004</v>
      </c>
      <c r="BL689" s="2">
        <v>140.30999800000001</v>
      </c>
      <c r="BM689" s="2">
        <v>296.48001099999999</v>
      </c>
      <c r="BN689" s="2">
        <v>173.83000200000001</v>
      </c>
      <c r="BO689" s="2">
        <v>171.949997</v>
      </c>
    </row>
    <row r="690" spans="1:67" x14ac:dyDescent="0.35">
      <c r="A690" s="1">
        <v>44832</v>
      </c>
      <c r="B690" s="2">
        <v>143.10381872418401</v>
      </c>
      <c r="C690" s="2">
        <v>238.222673091682</v>
      </c>
      <c r="D690" s="2">
        <v>114.93053418958</v>
      </c>
      <c r="E690" s="2">
        <v>97.763582762620004</v>
      </c>
      <c r="F690" s="2">
        <v>270.00501636862401</v>
      </c>
      <c r="G690" s="2">
        <v>266.542368842332</v>
      </c>
      <c r="H690" s="2">
        <v>123.468866766668</v>
      </c>
      <c r="I690" s="2">
        <v>98.433935661534903</v>
      </c>
      <c r="J690" s="2">
        <v>510.71841974656002</v>
      </c>
      <c r="K690" s="2">
        <v>106.65012951316599</v>
      </c>
      <c r="L690" s="2">
        <v>453.422387860801</v>
      </c>
      <c r="M690" s="2">
        <v>180.731658401331</v>
      </c>
      <c r="N690" s="2">
        <v>30.678077714905701</v>
      </c>
      <c r="O690" s="2">
        <v>280.62505728772697</v>
      </c>
      <c r="P690" s="2">
        <v>287.775815996164</v>
      </c>
      <c r="Q690" s="2">
        <v>86.4132240876868</v>
      </c>
      <c r="R690" s="2">
        <v>142.68925717340201</v>
      </c>
      <c r="S690" s="2">
        <v>329.78530902119797</v>
      </c>
      <c r="T690" s="2">
        <v>166.17251746773499</v>
      </c>
      <c r="U690" s="2">
        <v>166.25503446663799</v>
      </c>
      <c r="X690" s="3">
        <v>44832</v>
      </c>
      <c r="Y690">
        <v>150.37867600000001</v>
      </c>
      <c r="Z690">
        <v>240.63581379999999</v>
      </c>
      <c r="AA690">
        <v>117.4070613</v>
      </c>
      <c r="AB690">
        <v>99.791862789999996</v>
      </c>
      <c r="AC690">
        <v>270.70742719999998</v>
      </c>
      <c r="AD690">
        <v>286.18338410000001</v>
      </c>
      <c r="AE690">
        <v>126.9813357</v>
      </c>
      <c r="AF690">
        <v>100.7169646</v>
      </c>
      <c r="AG690">
        <v>512.70778970000003</v>
      </c>
      <c r="AH690">
        <v>107.882284</v>
      </c>
      <c r="AI690">
        <v>466.1661191</v>
      </c>
      <c r="AJ690">
        <v>178.89559790000001</v>
      </c>
      <c r="AK690">
        <v>31.00289179</v>
      </c>
      <c r="AL690">
        <v>278.65789669999998</v>
      </c>
      <c r="AM690">
        <v>289.62498340000002</v>
      </c>
      <c r="AN690">
        <v>86.636940440000004</v>
      </c>
      <c r="AO690">
        <v>144.07699650000001</v>
      </c>
      <c r="AP690">
        <v>316.92207760000002</v>
      </c>
      <c r="AQ690">
        <v>166.8049901</v>
      </c>
      <c r="AR690">
        <v>166.97086160000001</v>
      </c>
      <c r="AT690" s="1"/>
      <c r="AU690" s="1">
        <v>44826</v>
      </c>
      <c r="AV690" s="2">
        <v>152.740005</v>
      </c>
      <c r="AW690" s="2">
        <v>240.979996</v>
      </c>
      <c r="AX690" s="2">
        <v>117.30999799999999</v>
      </c>
      <c r="AY690" s="2">
        <v>100.139999</v>
      </c>
      <c r="AZ690" s="2">
        <v>268.51001000000002</v>
      </c>
      <c r="BA690" s="2">
        <v>288.58999599999999</v>
      </c>
      <c r="BB690" s="2">
        <v>125.610001</v>
      </c>
      <c r="BC690" s="2">
        <v>100.57</v>
      </c>
      <c r="BD690" s="2">
        <v>517.46002199999998</v>
      </c>
      <c r="BE690" s="2">
        <v>111.209999</v>
      </c>
      <c r="BF690" s="2">
        <v>477.60998499999999</v>
      </c>
      <c r="BG690" s="2">
        <v>185.78999300000001</v>
      </c>
      <c r="BH690" s="2">
        <v>32.5</v>
      </c>
      <c r="BI690" s="2">
        <v>269.14001500000001</v>
      </c>
      <c r="BJ690" s="2">
        <v>298.35998499999999</v>
      </c>
      <c r="BK690" s="2">
        <v>87.510002</v>
      </c>
      <c r="BL690" s="2">
        <v>143.009995</v>
      </c>
      <c r="BM690" s="2">
        <v>310.86999500000002</v>
      </c>
      <c r="BN690" s="2">
        <v>167.86000100000001</v>
      </c>
      <c r="BO690" s="2">
        <v>170.550003</v>
      </c>
    </row>
    <row r="691" spans="1:67" x14ac:dyDescent="0.35">
      <c r="A691" s="1">
        <v>44833</v>
      </c>
      <c r="B691" s="2">
        <v>138.46691624954201</v>
      </c>
      <c r="C691" s="2">
        <v>233.70733059827199</v>
      </c>
      <c r="D691" s="2">
        <v>113.031317179553</v>
      </c>
      <c r="E691" s="2">
        <v>96.044960990557698</v>
      </c>
      <c r="F691" s="2">
        <v>267.239198023087</v>
      </c>
      <c r="G691" s="2">
        <v>266.354502374329</v>
      </c>
      <c r="H691" s="2">
        <v>120.821810068742</v>
      </c>
      <c r="I691" s="2">
        <v>96.350757358254995</v>
      </c>
      <c r="J691" s="2">
        <v>506.55548241694999</v>
      </c>
      <c r="K691" s="2">
        <v>104.765743988772</v>
      </c>
      <c r="L691" s="2">
        <v>444.77531095802601</v>
      </c>
      <c r="M691" s="2">
        <v>178.67824237418901</v>
      </c>
      <c r="N691" s="2">
        <v>30.184305417167899</v>
      </c>
      <c r="O691" s="2">
        <v>275.17426505104498</v>
      </c>
      <c r="P691" s="2">
        <v>285.32276369522702</v>
      </c>
      <c r="Q691" s="2">
        <v>86.3650121025929</v>
      </c>
      <c r="R691" s="2">
        <v>134.65477722496101</v>
      </c>
      <c r="S691" s="2">
        <v>324.27979773230697</v>
      </c>
      <c r="T691" s="2">
        <v>160.78643886278201</v>
      </c>
      <c r="U691" s="2">
        <v>164.21034797324899</v>
      </c>
      <c r="X691" s="3">
        <v>44833</v>
      </c>
      <c r="Y691">
        <v>145.97871699999999</v>
      </c>
      <c r="Z691">
        <v>237.64612310000001</v>
      </c>
      <c r="AA691">
        <v>115.4640854</v>
      </c>
      <c r="AB691">
        <v>97.754500770000007</v>
      </c>
      <c r="AC691">
        <v>269.85725439999999</v>
      </c>
      <c r="AD691">
        <v>285.32566789999998</v>
      </c>
      <c r="AE691">
        <v>122.8693042</v>
      </c>
      <c r="AF691">
        <v>98.383257279999995</v>
      </c>
      <c r="AG691">
        <v>509.44339860000002</v>
      </c>
      <c r="AH691">
        <v>106.38316380000001</v>
      </c>
      <c r="AI691">
        <v>452.92881260000001</v>
      </c>
      <c r="AJ691">
        <v>179.93646519999999</v>
      </c>
      <c r="AK691">
        <v>30.705615479999999</v>
      </c>
      <c r="AL691">
        <v>279.25112419999999</v>
      </c>
      <c r="AM691">
        <v>287.4744364</v>
      </c>
      <c r="AN691">
        <v>86.571316069999995</v>
      </c>
      <c r="AO691">
        <v>142.6261241</v>
      </c>
      <c r="AP691">
        <v>330.44135879999999</v>
      </c>
      <c r="AQ691">
        <v>165.46330219999999</v>
      </c>
      <c r="AR691">
        <v>166.28908910000001</v>
      </c>
      <c r="AT691" s="1"/>
      <c r="AU691" s="1">
        <v>44827</v>
      </c>
      <c r="AV691" s="2">
        <v>150.429993</v>
      </c>
      <c r="AW691" s="2">
        <v>237.91999799999999</v>
      </c>
      <c r="AX691" s="2">
        <v>113.779999</v>
      </c>
      <c r="AY691" s="2">
        <v>98.739998</v>
      </c>
      <c r="AZ691" s="2">
        <v>267.76998900000001</v>
      </c>
      <c r="BA691" s="2">
        <v>275.32998700000002</v>
      </c>
      <c r="BB691" s="2">
        <v>125.160004</v>
      </c>
      <c r="BC691" s="2">
        <v>99.169998000000007</v>
      </c>
      <c r="BD691" s="2">
        <v>513.60998500000005</v>
      </c>
      <c r="BE691" s="2">
        <v>109.139999</v>
      </c>
      <c r="BF691" s="2">
        <v>468.67999300000002</v>
      </c>
      <c r="BG691" s="2">
        <v>183.96000699999999</v>
      </c>
      <c r="BH691" s="2">
        <v>31.73</v>
      </c>
      <c r="BI691" s="2">
        <v>270.94000199999999</v>
      </c>
      <c r="BJ691" s="2">
        <v>293.57998700000002</v>
      </c>
      <c r="BK691" s="2">
        <v>86.779999000000004</v>
      </c>
      <c r="BL691" s="2">
        <v>143.05999800000001</v>
      </c>
      <c r="BM691" s="2">
        <v>311.459991</v>
      </c>
      <c r="BN691" s="2">
        <v>164.33000200000001</v>
      </c>
      <c r="BO691" s="2">
        <v>164.240005</v>
      </c>
    </row>
    <row r="692" spans="1:67" x14ac:dyDescent="0.35">
      <c r="A692" s="1">
        <v>44834</v>
      </c>
      <c r="B692" s="2">
        <v>142.43419947773501</v>
      </c>
      <c r="C692" s="2">
        <v>240.32848672151999</v>
      </c>
      <c r="D692" s="2">
        <v>116.00983070978199</v>
      </c>
      <c r="E692" s="2">
        <v>98.716944912203203</v>
      </c>
      <c r="F692" s="2">
        <v>272.03475696781402</v>
      </c>
      <c r="G692" s="2">
        <v>240.29889457338601</v>
      </c>
      <c r="H692" s="2">
        <v>125.75310273169499</v>
      </c>
      <c r="I692" s="2">
        <v>99.4321122786221</v>
      </c>
      <c r="J692" s="2">
        <v>515.56700312743897</v>
      </c>
      <c r="K692" s="2">
        <v>107.23118551832999</v>
      </c>
      <c r="L692" s="2">
        <v>457.24902203502302</v>
      </c>
      <c r="M692" s="2">
        <v>181.887149084481</v>
      </c>
      <c r="N692" s="2">
        <v>30.916576058008602</v>
      </c>
      <c r="O692" s="2">
        <v>284.66293570755499</v>
      </c>
      <c r="P692" s="2">
        <v>290.95223777310201</v>
      </c>
      <c r="Q692" s="2">
        <v>87.312791685327596</v>
      </c>
      <c r="R692" s="2">
        <v>138.41653375712599</v>
      </c>
      <c r="S692" s="2">
        <v>321.47212016448998</v>
      </c>
      <c r="T692" s="2">
        <v>163.24696534710901</v>
      </c>
      <c r="U692" s="2">
        <v>170.74020956281799</v>
      </c>
      <c r="X692" s="3">
        <v>44834</v>
      </c>
      <c r="Y692">
        <v>139.6432035</v>
      </c>
      <c r="Z692">
        <v>233.55243279999999</v>
      </c>
      <c r="AA692">
        <v>113.33998769999999</v>
      </c>
      <c r="AB692">
        <v>95.726482799999999</v>
      </c>
      <c r="AC692">
        <v>267.31604249999998</v>
      </c>
      <c r="AD692">
        <v>266.18078379999997</v>
      </c>
      <c r="AE692">
        <v>121.3624057</v>
      </c>
      <c r="AF692">
        <v>96.221725140000004</v>
      </c>
      <c r="AG692">
        <v>505.80933759999999</v>
      </c>
      <c r="AH692">
        <v>104.71458699999999</v>
      </c>
      <c r="AI692">
        <v>445.83670030000002</v>
      </c>
      <c r="AJ692">
        <v>177.70510669999999</v>
      </c>
      <c r="AK692">
        <v>30.25045046</v>
      </c>
      <c r="AL692">
        <v>276.4615407</v>
      </c>
      <c r="AM692">
        <v>284.8820192</v>
      </c>
      <c r="AN692">
        <v>86.171693599999998</v>
      </c>
      <c r="AO692">
        <v>135.2810278</v>
      </c>
      <c r="AP692">
        <v>324.49383310000002</v>
      </c>
      <c r="AQ692">
        <v>161.8553647</v>
      </c>
      <c r="AR692">
        <v>164.45802990000001</v>
      </c>
      <c r="AT692" s="1"/>
      <c r="AU692" s="1">
        <v>44830</v>
      </c>
      <c r="AV692" s="2">
        <v>150.770004</v>
      </c>
      <c r="AW692" s="2">
        <v>237.449997</v>
      </c>
      <c r="AX692" s="2">
        <v>115.150002</v>
      </c>
      <c r="AY692" s="2">
        <v>98.169998000000007</v>
      </c>
      <c r="AZ692" s="2">
        <v>264.32000699999998</v>
      </c>
      <c r="BA692" s="2">
        <v>276.01001000000002</v>
      </c>
      <c r="BB692" s="2">
        <v>122.279999</v>
      </c>
      <c r="BC692" s="2">
        <v>98.809997999999993</v>
      </c>
      <c r="BD692" s="2">
        <v>508.35998499999999</v>
      </c>
      <c r="BE692" s="2">
        <v>106.790001</v>
      </c>
      <c r="BF692" s="2">
        <v>462.26001000000002</v>
      </c>
      <c r="BG692" s="2">
        <v>180.58999600000001</v>
      </c>
      <c r="BH692" s="2">
        <v>31.030000999999999</v>
      </c>
      <c r="BI692" s="2">
        <v>266.57998700000002</v>
      </c>
      <c r="BJ692" s="2">
        <v>290.10998499999999</v>
      </c>
      <c r="BK692" s="2">
        <v>86.18</v>
      </c>
      <c r="BL692" s="2">
        <v>141.21000699999999</v>
      </c>
      <c r="BM692" s="2">
        <v>307.5</v>
      </c>
      <c r="BN692" s="2">
        <v>161.75</v>
      </c>
      <c r="BO692" s="2">
        <v>162.61999499999999</v>
      </c>
    </row>
    <row r="693" spans="1:67" x14ac:dyDescent="0.35">
      <c r="A693" s="1">
        <v>44837</v>
      </c>
      <c r="B693" s="2">
        <v>145.76598535067501</v>
      </c>
      <c r="C693" s="2">
        <v>248.89715725441701</v>
      </c>
      <c r="D693" s="2">
        <v>121.307537496943</v>
      </c>
      <c r="E693" s="2">
        <v>101.875642400888</v>
      </c>
      <c r="F693" s="2">
        <v>279.582570018159</v>
      </c>
      <c r="G693" s="2">
        <v>250.78360896719801</v>
      </c>
      <c r="H693" s="2">
        <v>130.97624903835001</v>
      </c>
      <c r="I693" s="2">
        <v>102.668110658158</v>
      </c>
      <c r="J693" s="2">
        <v>525.87627923960201</v>
      </c>
      <c r="K693" s="2">
        <v>112.78692739121399</v>
      </c>
      <c r="L693" s="2">
        <v>479.375239791421</v>
      </c>
      <c r="M693" s="2">
        <v>185.87688173696199</v>
      </c>
      <c r="N693" s="2">
        <v>32.310909188707399</v>
      </c>
      <c r="O693" s="2">
        <v>290.21053204585797</v>
      </c>
      <c r="P693" s="2">
        <v>301.04737816501</v>
      </c>
      <c r="Q693" s="2">
        <v>88.548920919417498</v>
      </c>
      <c r="R693" s="2">
        <v>141.95308844908701</v>
      </c>
      <c r="S693" s="2">
        <v>330.77080018809198</v>
      </c>
      <c r="T693" s="2">
        <v>168.39487921180699</v>
      </c>
      <c r="U693" s="2">
        <v>180.110315765645</v>
      </c>
      <c r="X693" s="3">
        <v>44837</v>
      </c>
      <c r="Y693">
        <v>141.54904350000001</v>
      </c>
      <c r="Z693">
        <v>238.3760925</v>
      </c>
      <c r="AA693">
        <v>115.4141709</v>
      </c>
      <c r="AB693">
        <v>98.296199970000004</v>
      </c>
      <c r="AC693">
        <v>271.8159986</v>
      </c>
      <c r="AD693">
        <v>262.76307500000001</v>
      </c>
      <c r="AE693">
        <v>124.6445654</v>
      </c>
      <c r="AF693">
        <v>99.224503310000003</v>
      </c>
      <c r="AG693">
        <v>513.18210060000001</v>
      </c>
      <c r="AH693">
        <v>107.3873955</v>
      </c>
      <c r="AI693">
        <v>454.99710649999997</v>
      </c>
      <c r="AJ693">
        <v>180.64345069999999</v>
      </c>
      <c r="AK693">
        <v>30.968118879999999</v>
      </c>
      <c r="AL693">
        <v>282.64640480000003</v>
      </c>
      <c r="AM693">
        <v>289.24408990000001</v>
      </c>
      <c r="AN693">
        <v>87.260609410000001</v>
      </c>
      <c r="AO693">
        <v>137.48146360000001</v>
      </c>
      <c r="AP693">
        <v>321.7529687</v>
      </c>
      <c r="AQ693">
        <v>162.88627080000001</v>
      </c>
      <c r="AR693">
        <v>170.17812620000001</v>
      </c>
      <c r="AT693" s="1"/>
      <c r="AU693" s="1">
        <v>44831</v>
      </c>
      <c r="AV693" s="2">
        <v>151.759995</v>
      </c>
      <c r="AW693" s="2">
        <v>236.41000399999999</v>
      </c>
      <c r="AX693" s="2">
        <v>114.410004</v>
      </c>
      <c r="AY693" s="2">
        <v>97.5</v>
      </c>
      <c r="AZ693" s="2">
        <v>265.47000100000002</v>
      </c>
      <c r="BA693" s="2">
        <v>282.94000199999999</v>
      </c>
      <c r="BB693" s="2">
        <v>124.129997</v>
      </c>
      <c r="BC693" s="2">
        <v>98.089995999999999</v>
      </c>
      <c r="BD693" s="2">
        <v>508.36999500000002</v>
      </c>
      <c r="BE693" s="2">
        <v>105.849998</v>
      </c>
      <c r="BF693" s="2">
        <v>464.75</v>
      </c>
      <c r="BG693" s="2">
        <v>177.86999499999999</v>
      </c>
      <c r="BH693" s="2">
        <v>30.57</v>
      </c>
      <c r="BI693" s="2">
        <v>268.69000199999999</v>
      </c>
      <c r="BJ693" s="2">
        <v>286.48001099999999</v>
      </c>
      <c r="BK693" s="2">
        <v>85.839995999999999</v>
      </c>
      <c r="BL693" s="2">
        <v>141.720001</v>
      </c>
      <c r="BM693" s="2">
        <v>311.10000600000001</v>
      </c>
      <c r="BN693" s="2">
        <v>164.770004</v>
      </c>
      <c r="BO693" s="2">
        <v>162.44000199999999</v>
      </c>
    </row>
    <row r="694" spans="1:67" x14ac:dyDescent="0.35">
      <c r="A694" s="1">
        <v>44838</v>
      </c>
      <c r="B694" s="2">
        <v>146.75942695520499</v>
      </c>
      <c r="C694" s="2">
        <v>249.143319587164</v>
      </c>
      <c r="D694" s="2">
        <v>121.140021161287</v>
      </c>
      <c r="E694" s="2">
        <v>101.674955020358</v>
      </c>
      <c r="F694" s="2">
        <v>280.38843650687102</v>
      </c>
      <c r="G694" s="2">
        <v>238.51589879707899</v>
      </c>
      <c r="H694" s="2">
        <v>132.77884909616799</v>
      </c>
      <c r="I694" s="2">
        <v>102.50555454830899</v>
      </c>
      <c r="J694" s="2">
        <v>527.315365510991</v>
      </c>
      <c r="K694" s="2">
        <v>110.940142397309</v>
      </c>
      <c r="L694" s="2">
        <v>486.743691361917</v>
      </c>
      <c r="M694" s="2">
        <v>188.06526593650099</v>
      </c>
      <c r="N694" s="2">
        <v>31.9906062904492</v>
      </c>
      <c r="O694" s="2">
        <v>290.26760793492798</v>
      </c>
      <c r="P694" s="2">
        <v>303.93702652397201</v>
      </c>
      <c r="Q694" s="2">
        <v>88.333889618646594</v>
      </c>
      <c r="R694" s="2">
        <v>143.199285672949</v>
      </c>
      <c r="S694" s="2">
        <v>331.08482313077201</v>
      </c>
      <c r="T694" s="2">
        <v>168.63717389846099</v>
      </c>
      <c r="U694" s="2">
        <v>178.175003581011</v>
      </c>
      <c r="X694" s="3">
        <v>44838</v>
      </c>
      <c r="Y694">
        <v>145.470719</v>
      </c>
      <c r="Z694">
        <v>246.2775681</v>
      </c>
      <c r="AA694">
        <v>120.3188104</v>
      </c>
      <c r="AB694">
        <v>101.2939518</v>
      </c>
      <c r="AC694">
        <v>279.16585830000002</v>
      </c>
      <c r="AD694">
        <v>245.98037600000001</v>
      </c>
      <c r="AE694">
        <v>130.27579900000001</v>
      </c>
      <c r="AF694">
        <v>102.3410157</v>
      </c>
      <c r="AG694">
        <v>521.55487249999999</v>
      </c>
      <c r="AH694">
        <v>111.4077688</v>
      </c>
      <c r="AI694">
        <v>476.40565470000001</v>
      </c>
      <c r="AJ694">
        <v>184.64345069999999</v>
      </c>
      <c r="AK694">
        <v>32.144132089999999</v>
      </c>
      <c r="AL694">
        <v>288.71369600000003</v>
      </c>
      <c r="AM694">
        <v>297.04565050000002</v>
      </c>
      <c r="AN694">
        <v>88.265534290000005</v>
      </c>
      <c r="AO694">
        <v>141.25208219999999</v>
      </c>
      <c r="AP694">
        <v>326.64130690000002</v>
      </c>
      <c r="AQ694">
        <v>167.99208719999999</v>
      </c>
      <c r="AR694">
        <v>178.17513210000001</v>
      </c>
      <c r="AT694" s="1"/>
      <c r="AU694" s="1">
        <v>44832</v>
      </c>
      <c r="AV694" s="2">
        <v>149.83999600000001</v>
      </c>
      <c r="AW694" s="2">
        <v>241.070007</v>
      </c>
      <c r="AX694" s="2">
        <v>118.010002</v>
      </c>
      <c r="AY694" s="2">
        <v>100.050003</v>
      </c>
      <c r="AZ694" s="2">
        <v>271.77999899999998</v>
      </c>
      <c r="BA694" s="2">
        <v>287.80999800000001</v>
      </c>
      <c r="BB694" s="2">
        <v>127.360001</v>
      </c>
      <c r="BC694" s="2">
        <v>100.739998</v>
      </c>
      <c r="BD694" s="2">
        <v>513.94000200000005</v>
      </c>
      <c r="BE694" s="2">
        <v>107.989998</v>
      </c>
      <c r="BF694" s="2">
        <v>465.959991</v>
      </c>
      <c r="BG694" s="2">
        <v>179.179993</v>
      </c>
      <c r="BH694" s="2">
        <v>31.07</v>
      </c>
      <c r="BI694" s="2">
        <v>282.19000199999999</v>
      </c>
      <c r="BJ694" s="2">
        <v>290.17999300000002</v>
      </c>
      <c r="BK694" s="2">
        <v>86.779999000000004</v>
      </c>
      <c r="BL694" s="2">
        <v>144.60000600000001</v>
      </c>
      <c r="BM694" s="2">
        <v>334.38000499999998</v>
      </c>
      <c r="BN694" s="2">
        <v>167.11999499999999</v>
      </c>
      <c r="BO694" s="2">
        <v>167.759995</v>
      </c>
    </row>
    <row r="695" spans="1:67" x14ac:dyDescent="0.35">
      <c r="A695" s="1">
        <v>44839</v>
      </c>
      <c r="B695" s="2">
        <v>146.17077680050599</v>
      </c>
      <c r="C695" s="2">
        <v>246.71166710575901</v>
      </c>
      <c r="D695" s="2">
        <v>120.146337585458</v>
      </c>
      <c r="E695" s="2">
        <v>101.80625052808401</v>
      </c>
      <c r="F695" s="2">
        <v>277.65974500938802</v>
      </c>
      <c r="G695" s="2">
        <v>239.223103369699</v>
      </c>
      <c r="H695" s="2">
        <v>132.144790929853</v>
      </c>
      <c r="I695" s="2">
        <v>102.682593914027</v>
      </c>
      <c r="J695" s="2">
        <v>521.28997804934295</v>
      </c>
      <c r="K695" s="2">
        <v>108.124310979813</v>
      </c>
      <c r="L695" s="2">
        <v>481.59463495825503</v>
      </c>
      <c r="M695" s="2">
        <v>186.41668784831299</v>
      </c>
      <c r="N695" s="2">
        <v>31.470591265640898</v>
      </c>
      <c r="O695" s="2">
        <v>291.08157968071203</v>
      </c>
      <c r="P695" s="2">
        <v>299.42744858835101</v>
      </c>
      <c r="Q695" s="2">
        <v>87.519598242877805</v>
      </c>
      <c r="R695" s="2">
        <v>140.445504387656</v>
      </c>
      <c r="S695" s="2">
        <v>333.752985950295</v>
      </c>
      <c r="T695" s="2">
        <v>165.85747679782699</v>
      </c>
      <c r="U695" s="2">
        <v>179.08412934340001</v>
      </c>
      <c r="X695" s="3">
        <v>44839</v>
      </c>
      <c r="Y695">
        <v>146.40175120000001</v>
      </c>
      <c r="Z695">
        <v>249.35662490000001</v>
      </c>
      <c r="AA695">
        <v>120.9077075</v>
      </c>
      <c r="AB695">
        <v>101.3494208</v>
      </c>
      <c r="AC695">
        <v>279.59476059999997</v>
      </c>
      <c r="AD695">
        <v>246.99226060000001</v>
      </c>
      <c r="AE695">
        <v>132.20091410000001</v>
      </c>
      <c r="AF695">
        <v>102.1781344</v>
      </c>
      <c r="AG695">
        <v>526.16013039999996</v>
      </c>
      <c r="AH695">
        <v>110.63855150000001</v>
      </c>
      <c r="AI695">
        <v>484.1230056</v>
      </c>
      <c r="AJ695">
        <v>187.17376719999999</v>
      </c>
      <c r="AK695">
        <v>31.970449609999999</v>
      </c>
      <c r="AL695">
        <v>290.05092489999998</v>
      </c>
      <c r="AM695">
        <v>303.63485020000002</v>
      </c>
      <c r="AN695">
        <v>88.344352259999994</v>
      </c>
      <c r="AO695">
        <v>143.0963199</v>
      </c>
      <c r="AP695">
        <v>331.71110179999999</v>
      </c>
      <c r="AQ695">
        <v>167.93572040000001</v>
      </c>
      <c r="AR695">
        <v>178.63871209999999</v>
      </c>
      <c r="AT695" s="1"/>
      <c r="AU695" s="1">
        <v>44833</v>
      </c>
      <c r="AV695" s="2">
        <v>142.479996</v>
      </c>
      <c r="AW695" s="2">
        <v>237.5</v>
      </c>
      <c r="AX695" s="2">
        <v>114.800003</v>
      </c>
      <c r="AY695" s="2">
        <v>97.419998000000007</v>
      </c>
      <c r="AZ695" s="2">
        <v>269.57998700000002</v>
      </c>
      <c r="BA695" s="2">
        <v>268.209991</v>
      </c>
      <c r="BB695" s="2">
        <v>122.199997</v>
      </c>
      <c r="BC695" s="2">
        <v>98.089995999999999</v>
      </c>
      <c r="BD695" s="2">
        <v>508.82998700000002</v>
      </c>
      <c r="BE695" s="2">
        <v>106.160004</v>
      </c>
      <c r="BF695" s="2">
        <v>450.13000499999998</v>
      </c>
      <c r="BG695" s="2">
        <v>180.05999800000001</v>
      </c>
      <c r="BH695" s="2">
        <v>30.66</v>
      </c>
      <c r="BI695" s="2">
        <v>278.32998700000002</v>
      </c>
      <c r="BJ695" s="2">
        <v>286.76998900000001</v>
      </c>
      <c r="BK695" s="2">
        <v>86.639999000000003</v>
      </c>
      <c r="BL695" s="2">
        <v>142.720001</v>
      </c>
      <c r="BM695" s="2">
        <v>330.01001000000002</v>
      </c>
      <c r="BN695" s="2">
        <v>165.320007</v>
      </c>
      <c r="BO695" s="2">
        <v>165.89999399999999</v>
      </c>
    </row>
    <row r="696" spans="1:67" x14ac:dyDescent="0.35">
      <c r="A696" s="1">
        <v>44840</v>
      </c>
      <c r="B696" s="2">
        <v>140.62521082294501</v>
      </c>
      <c r="C696" s="2">
        <v>235.15027060389701</v>
      </c>
      <c r="D696" s="2">
        <v>114.663812505417</v>
      </c>
      <c r="E696" s="2">
        <v>98.6120303759905</v>
      </c>
      <c r="F696" s="2">
        <v>269.39450813294201</v>
      </c>
      <c r="G696" s="2">
        <v>220.633541671655</v>
      </c>
      <c r="H696" s="2">
        <v>121.036944744224</v>
      </c>
      <c r="I696" s="2">
        <v>99.423056429437196</v>
      </c>
      <c r="J696" s="2">
        <v>505.704037139055</v>
      </c>
      <c r="K696" s="2">
        <v>105.706575524849</v>
      </c>
      <c r="L696" s="2">
        <v>462.500021893314</v>
      </c>
      <c r="M696" s="2">
        <v>184.60700450388001</v>
      </c>
      <c r="N696" s="2">
        <v>30.638588355405499</v>
      </c>
      <c r="O696" s="2">
        <v>284.75161696350602</v>
      </c>
      <c r="P696" s="2">
        <v>295.47997054308303</v>
      </c>
      <c r="Q696" s="2">
        <v>87.630689871208901</v>
      </c>
      <c r="R696" s="2">
        <v>139.24460803093899</v>
      </c>
      <c r="S696" s="2">
        <v>326.67022257362601</v>
      </c>
      <c r="T696" s="2">
        <v>158.770027003396</v>
      </c>
      <c r="U696" s="2">
        <v>177.204164519296</v>
      </c>
      <c r="X696" s="3">
        <v>44840</v>
      </c>
      <c r="Y696">
        <v>145.71462310000001</v>
      </c>
      <c r="Z696">
        <v>246.75343119999999</v>
      </c>
      <c r="AA696">
        <v>120.38158780000001</v>
      </c>
      <c r="AB696">
        <v>101.34538000000001</v>
      </c>
      <c r="AC696">
        <v>276.63441440000003</v>
      </c>
      <c r="AD696">
        <v>238.88284530000001</v>
      </c>
      <c r="AE696">
        <v>131.2730875</v>
      </c>
      <c r="AF696">
        <v>102.2453215</v>
      </c>
      <c r="AG696">
        <v>519.53263300000003</v>
      </c>
      <c r="AH696">
        <v>108.3821264</v>
      </c>
      <c r="AI696">
        <v>481.11092400000001</v>
      </c>
      <c r="AJ696">
        <v>185.6317086</v>
      </c>
      <c r="AK696">
        <v>31.510448610000001</v>
      </c>
      <c r="AL696">
        <v>290.54979989999998</v>
      </c>
      <c r="AM696">
        <v>300.16593419999998</v>
      </c>
      <c r="AN696">
        <v>87.602461680000005</v>
      </c>
      <c r="AO696">
        <v>140.32353359999999</v>
      </c>
      <c r="AP696">
        <v>332.9074008</v>
      </c>
      <c r="AQ696">
        <v>165.79865340000001</v>
      </c>
      <c r="AR696">
        <v>178.89053609999999</v>
      </c>
      <c r="AT696" s="1"/>
      <c r="AU696" s="1">
        <v>44834</v>
      </c>
      <c r="AV696" s="2">
        <v>138.199997</v>
      </c>
      <c r="AW696" s="2">
        <v>232.89999399999999</v>
      </c>
      <c r="AX696" s="2">
        <v>113</v>
      </c>
      <c r="AY696" s="2">
        <v>95.650002000000001</v>
      </c>
      <c r="AZ696" s="2">
        <v>267.01998900000001</v>
      </c>
      <c r="BA696" s="2">
        <v>265.25</v>
      </c>
      <c r="BB696" s="2">
        <v>121.389999</v>
      </c>
      <c r="BC696" s="2">
        <v>96.150002000000001</v>
      </c>
      <c r="BD696" s="2">
        <v>505.040009</v>
      </c>
      <c r="BE696" s="2">
        <v>104.5</v>
      </c>
      <c r="BF696" s="2">
        <v>444.01001000000002</v>
      </c>
      <c r="BG696" s="2">
        <v>177.64999399999999</v>
      </c>
      <c r="BH696" s="2">
        <v>30.200001</v>
      </c>
      <c r="BI696" s="2">
        <v>275.94000199999999</v>
      </c>
      <c r="BJ696" s="2">
        <v>284.33999599999999</v>
      </c>
      <c r="BK696" s="2">
        <v>86.120002999999997</v>
      </c>
      <c r="BL696" s="2">
        <v>134.21000699999999</v>
      </c>
      <c r="BM696" s="2">
        <v>323.35000600000001</v>
      </c>
      <c r="BN696" s="2">
        <v>161.53999300000001</v>
      </c>
      <c r="BO696" s="2">
        <v>164.08000200000001</v>
      </c>
    </row>
    <row r="697" spans="1:67" x14ac:dyDescent="0.35">
      <c r="A697" s="1">
        <v>44841</v>
      </c>
      <c r="B697" s="2">
        <v>140.601580367217</v>
      </c>
      <c r="C697" s="2">
        <v>229.492056121774</v>
      </c>
      <c r="D697" s="2">
        <v>113.778514146345</v>
      </c>
      <c r="E697" s="2">
        <v>98.106449285121002</v>
      </c>
      <c r="F697" s="2">
        <v>266.89191438246303</v>
      </c>
      <c r="G697" s="2">
        <v>223.949169047569</v>
      </c>
      <c r="H697" s="2">
        <v>117.11758035801</v>
      </c>
      <c r="I697" s="2">
        <v>99.022806606081403</v>
      </c>
      <c r="J697" s="2">
        <v>499.32359885559401</v>
      </c>
      <c r="K697" s="2">
        <v>105.332263574181</v>
      </c>
      <c r="L697" s="2">
        <v>440.32366772726402</v>
      </c>
      <c r="M697" s="2">
        <v>182.96628423241199</v>
      </c>
      <c r="N697" s="2">
        <v>30.614767183832701</v>
      </c>
      <c r="O697" s="2">
        <v>283.01345879403601</v>
      </c>
      <c r="P697" s="2">
        <v>292.45544040641198</v>
      </c>
      <c r="Q697" s="2">
        <v>90.156423064800407</v>
      </c>
      <c r="R697" s="2">
        <v>137.84209651338099</v>
      </c>
      <c r="S697" s="2">
        <v>324.81942872601701</v>
      </c>
      <c r="T697" s="2">
        <v>160.32305440600399</v>
      </c>
      <c r="U697" s="2">
        <v>178.48860715209199</v>
      </c>
      <c r="X697" s="3">
        <v>44841</v>
      </c>
      <c r="Y697">
        <v>142.14268920000001</v>
      </c>
      <c r="Z697">
        <v>242.04207510000001</v>
      </c>
      <c r="AA697">
        <v>116.1976248</v>
      </c>
      <c r="AB697">
        <v>99.063661449999998</v>
      </c>
      <c r="AC697">
        <v>269.42897490000001</v>
      </c>
      <c r="AD697">
        <v>235.65208899999999</v>
      </c>
      <c r="AE697">
        <v>124.68365129999999</v>
      </c>
      <c r="AF697">
        <v>99.871793920000002</v>
      </c>
      <c r="AG697">
        <v>507.28624919999999</v>
      </c>
      <c r="AH697">
        <v>106.21758</v>
      </c>
      <c r="AI697">
        <v>463.2296872</v>
      </c>
      <c r="AJ697">
        <v>183.86424890000001</v>
      </c>
      <c r="AK697">
        <v>30.798452220000001</v>
      </c>
      <c r="AL697">
        <v>285.67194089999998</v>
      </c>
      <c r="AM697">
        <v>295.79223389999999</v>
      </c>
      <c r="AN697">
        <v>87.61895097</v>
      </c>
      <c r="AO697">
        <v>138.653189</v>
      </c>
      <c r="AP697">
        <v>327.64165450000002</v>
      </c>
      <c r="AQ697">
        <v>159.84441849999999</v>
      </c>
      <c r="AR697">
        <v>177.8089224</v>
      </c>
      <c r="AT697" s="1"/>
      <c r="AU697" s="1">
        <v>44837</v>
      </c>
      <c r="AV697" s="2">
        <v>142.449997</v>
      </c>
      <c r="AW697" s="2">
        <v>240.740005</v>
      </c>
      <c r="AX697" s="2">
        <v>115.879997</v>
      </c>
      <c r="AY697" s="2">
        <v>98.639999000000003</v>
      </c>
      <c r="AZ697" s="2">
        <v>272.79998799999998</v>
      </c>
      <c r="BA697" s="2">
        <v>242.39999399999999</v>
      </c>
      <c r="BB697" s="2">
        <v>125.120003</v>
      </c>
      <c r="BC697" s="2">
        <v>99.300003000000004</v>
      </c>
      <c r="BD697" s="2">
        <v>515.51000999999997</v>
      </c>
      <c r="BE697" s="2">
        <v>107.730003</v>
      </c>
      <c r="BF697" s="2">
        <v>456.77999899999998</v>
      </c>
      <c r="BG697" s="2">
        <v>181.64999399999999</v>
      </c>
      <c r="BH697" s="2">
        <v>31.09</v>
      </c>
      <c r="BI697" s="2">
        <v>283.70001200000002</v>
      </c>
      <c r="BJ697" s="2">
        <v>290.48001099999999</v>
      </c>
      <c r="BK697" s="2">
        <v>87.550003000000004</v>
      </c>
      <c r="BL697" s="2">
        <v>138.320007</v>
      </c>
      <c r="BM697" s="2">
        <v>321.54998799999998</v>
      </c>
      <c r="BN697" s="2">
        <v>163.08999600000001</v>
      </c>
      <c r="BO697" s="2">
        <v>171.229996</v>
      </c>
    </row>
    <row r="698" spans="1:67" x14ac:dyDescent="0.35">
      <c r="A698" s="1">
        <v>44844</v>
      </c>
      <c r="B698" s="2">
        <v>139.06410070771801</v>
      </c>
      <c r="C698" s="2">
        <v>226.280918241884</v>
      </c>
      <c r="D698" s="2">
        <v>112.650433776623</v>
      </c>
      <c r="E698" s="2">
        <v>97.507705983989695</v>
      </c>
      <c r="F698" s="2">
        <v>267.895889033392</v>
      </c>
      <c r="G698" s="2">
        <v>214.108045279793</v>
      </c>
      <c r="H698" s="2">
        <v>115.386285091388</v>
      </c>
      <c r="I698" s="2">
        <v>98.531660488498005</v>
      </c>
      <c r="J698" s="2">
        <v>501.64487683067199</v>
      </c>
      <c r="K698" s="2">
        <v>102.270304393538</v>
      </c>
      <c r="L698" s="2">
        <v>431.13102568227902</v>
      </c>
      <c r="M698" s="2">
        <v>180.10487467320499</v>
      </c>
      <c r="N698" s="2">
        <v>29.942597633814401</v>
      </c>
      <c r="O698" s="2">
        <v>283.03957601879398</v>
      </c>
      <c r="P698" s="2">
        <v>287.00481305263799</v>
      </c>
      <c r="Q698" s="2">
        <v>91.216853952593397</v>
      </c>
      <c r="R698" s="2">
        <v>141.35181486651601</v>
      </c>
      <c r="S698" s="2">
        <v>327.45252739001597</v>
      </c>
      <c r="T698" s="2">
        <v>159.30787478629099</v>
      </c>
      <c r="U698" s="2">
        <v>179.91628162580301</v>
      </c>
      <c r="X698" s="3">
        <v>44844</v>
      </c>
      <c r="Y698">
        <v>140.4148836</v>
      </c>
      <c r="Z698">
        <v>230.1567057</v>
      </c>
      <c r="AA698">
        <v>113.7879375</v>
      </c>
      <c r="AB698">
        <v>97.870831899999999</v>
      </c>
      <c r="AC698">
        <v>267.20254599999998</v>
      </c>
      <c r="AD698">
        <v>222.96664699999999</v>
      </c>
      <c r="AE698">
        <v>117.03862460000001</v>
      </c>
      <c r="AF698">
        <v>98.736792300000005</v>
      </c>
      <c r="AG698">
        <v>499.37410679999999</v>
      </c>
      <c r="AH698">
        <v>105.07150230000001</v>
      </c>
      <c r="AI698">
        <v>440.31066879999997</v>
      </c>
      <c r="AJ698">
        <v>182.21267850000001</v>
      </c>
      <c r="AK698">
        <v>30.647805170000002</v>
      </c>
      <c r="AL698">
        <v>282.83976869999998</v>
      </c>
      <c r="AM698">
        <v>292.45382059999997</v>
      </c>
      <c r="AN698">
        <v>89.886511400000003</v>
      </c>
      <c r="AO698">
        <v>138.19696260000001</v>
      </c>
      <c r="AP698">
        <v>324.18235829999998</v>
      </c>
      <c r="AQ698">
        <v>159.7697225</v>
      </c>
      <c r="AR698">
        <v>178.59569550000001</v>
      </c>
      <c r="AT698" s="1"/>
      <c r="AU698" s="1">
        <v>44838</v>
      </c>
      <c r="AV698" s="2">
        <v>146.10000600000001</v>
      </c>
      <c r="AW698" s="2">
        <v>248.88000500000001</v>
      </c>
      <c r="AX698" s="2">
        <v>121.089996</v>
      </c>
      <c r="AY698" s="2">
        <v>101.639999</v>
      </c>
      <c r="AZ698" s="2">
        <v>280.48998999999998</v>
      </c>
      <c r="BA698" s="2">
        <v>249.44000199999999</v>
      </c>
      <c r="BB698" s="2">
        <v>131.66999799999999</v>
      </c>
      <c r="BC698" s="2">
        <v>102.410004</v>
      </c>
      <c r="BD698" s="2">
        <v>523.169983</v>
      </c>
      <c r="BE698" s="2">
        <v>112.769997</v>
      </c>
      <c r="BF698" s="2">
        <v>479.85998499999999</v>
      </c>
      <c r="BG698" s="2">
        <v>185.64999399999999</v>
      </c>
      <c r="BH698" s="2">
        <v>32.380001</v>
      </c>
      <c r="BI698" s="2">
        <v>289.55999800000001</v>
      </c>
      <c r="BJ698" s="2">
        <v>301.26998900000001</v>
      </c>
      <c r="BK698" s="2">
        <v>88.389999000000003</v>
      </c>
      <c r="BL698" s="2">
        <v>141.990005</v>
      </c>
      <c r="BM698" s="2">
        <v>329.89001500000001</v>
      </c>
      <c r="BN698" s="2">
        <v>168.88999899999999</v>
      </c>
      <c r="BO698" s="2">
        <v>179.63000500000001</v>
      </c>
    </row>
    <row r="699" spans="1:67" x14ac:dyDescent="0.35">
      <c r="A699" s="1">
        <v>44845</v>
      </c>
      <c r="B699" s="2">
        <v>137.95938365625</v>
      </c>
      <c r="C699" s="2">
        <v>226.53431878895401</v>
      </c>
      <c r="D699" s="2">
        <v>113.146188189195</v>
      </c>
      <c r="E699" s="2">
        <v>97.939685712375194</v>
      </c>
      <c r="F699" s="2">
        <v>265.73933188765398</v>
      </c>
      <c r="G699" s="2">
        <v>218.175126798333</v>
      </c>
      <c r="H699" s="2">
        <v>115.651024280035</v>
      </c>
      <c r="I699" s="2">
        <v>98.461718387634605</v>
      </c>
      <c r="J699" s="2">
        <v>501.09363820568598</v>
      </c>
      <c r="K699" s="2">
        <v>103.68283058165299</v>
      </c>
      <c r="L699" s="2">
        <v>432.65353667541501</v>
      </c>
      <c r="M699" s="2">
        <v>178.97144594040699</v>
      </c>
      <c r="N699" s="2">
        <v>30.068041412067899</v>
      </c>
      <c r="O699" s="2">
        <v>281.60119236341097</v>
      </c>
      <c r="P699" s="2">
        <v>284.36347055664498</v>
      </c>
      <c r="Q699" s="2">
        <v>90.330511844886004</v>
      </c>
      <c r="R699" s="2">
        <v>139.74299004788301</v>
      </c>
      <c r="S699" s="2">
        <v>325.50425332631698</v>
      </c>
      <c r="T699" s="2">
        <v>160.203251717923</v>
      </c>
      <c r="U699" s="2">
        <v>179.413087244927</v>
      </c>
      <c r="X699" s="3">
        <v>44845</v>
      </c>
      <c r="Y699">
        <v>139.3886038</v>
      </c>
      <c r="Z699">
        <v>225.66120609999999</v>
      </c>
      <c r="AA699">
        <v>112.44719569999999</v>
      </c>
      <c r="AB699">
        <v>97.177743340000006</v>
      </c>
      <c r="AC699">
        <v>267.50080439999999</v>
      </c>
      <c r="AD699">
        <v>220.54958429999999</v>
      </c>
      <c r="AE699">
        <v>115.8312444</v>
      </c>
      <c r="AF699">
        <v>98.059163249999997</v>
      </c>
      <c r="AG699">
        <v>499.7652329</v>
      </c>
      <c r="AH699">
        <v>102.27154710000001</v>
      </c>
      <c r="AI699">
        <v>432.77543329999997</v>
      </c>
      <c r="AJ699">
        <v>179.24006</v>
      </c>
      <c r="AK699">
        <v>29.81597189</v>
      </c>
      <c r="AL699">
        <v>283.07717439999999</v>
      </c>
      <c r="AM699">
        <v>287.15324629999998</v>
      </c>
      <c r="AN699">
        <v>90.960775369999993</v>
      </c>
      <c r="AO699">
        <v>140.89506040000001</v>
      </c>
      <c r="AP699">
        <v>327.31746959999998</v>
      </c>
      <c r="AQ699">
        <v>159.33235579999999</v>
      </c>
      <c r="AR699">
        <v>179.6851388</v>
      </c>
      <c r="AT699" s="1"/>
      <c r="AU699" s="1">
        <v>44839</v>
      </c>
      <c r="AV699" s="2">
        <v>146.39999399999999</v>
      </c>
      <c r="AW699" s="2">
        <v>249.199997</v>
      </c>
      <c r="AX699" s="2">
        <v>120.949997</v>
      </c>
      <c r="AY699" s="2">
        <v>101.43</v>
      </c>
      <c r="AZ699" s="2">
        <v>279.35998499999999</v>
      </c>
      <c r="BA699" s="2">
        <v>240.80999800000001</v>
      </c>
      <c r="BB699" s="2">
        <v>132.08999600000001</v>
      </c>
      <c r="BC699" s="2">
        <v>102.220001</v>
      </c>
      <c r="BD699" s="2">
        <v>527.07000700000003</v>
      </c>
      <c r="BE699" s="2">
        <v>110.389999</v>
      </c>
      <c r="BF699" s="2">
        <v>484.79998799999998</v>
      </c>
      <c r="BG699" s="2">
        <v>187.66999799999999</v>
      </c>
      <c r="BH699" s="2">
        <v>31.92</v>
      </c>
      <c r="BI699" s="2">
        <v>289.85000600000001</v>
      </c>
      <c r="BJ699" s="2">
        <v>304.20001200000002</v>
      </c>
      <c r="BK699" s="2">
        <v>88.389999000000003</v>
      </c>
      <c r="BL699" s="2">
        <v>143.33000200000001</v>
      </c>
      <c r="BM699" s="2">
        <v>331.77999899999998</v>
      </c>
      <c r="BN699" s="2">
        <v>167.929993</v>
      </c>
      <c r="BO699" s="2">
        <v>178.38000500000001</v>
      </c>
    </row>
    <row r="700" spans="1:67" x14ac:dyDescent="0.35">
      <c r="A700" s="1">
        <v>44846</v>
      </c>
      <c r="B700" s="2">
        <v>142.71892906580601</v>
      </c>
      <c r="C700" s="2">
        <v>234.26694825848199</v>
      </c>
      <c r="D700" s="2">
        <v>112.491420779135</v>
      </c>
      <c r="E700" s="2">
        <v>99.258017195195904</v>
      </c>
      <c r="F700" s="2">
        <v>274.329521014818</v>
      </c>
      <c r="G700" s="2">
        <v>219.543638965235</v>
      </c>
      <c r="H700" s="2">
        <v>119.000544401517</v>
      </c>
      <c r="I700" s="2">
        <v>99.937523707457899</v>
      </c>
      <c r="J700" s="2">
        <v>511.42218746204901</v>
      </c>
      <c r="K700" s="2">
        <v>108.931214460536</v>
      </c>
      <c r="L700" s="2">
        <v>438.61593997282301</v>
      </c>
      <c r="M700" s="2">
        <v>184.52300639563001</v>
      </c>
      <c r="N700" s="2">
        <v>31.574960507677101</v>
      </c>
      <c r="O700" s="2">
        <v>282.66389108933902</v>
      </c>
      <c r="P700" s="2">
        <v>294.136807708763</v>
      </c>
      <c r="Q700" s="2">
        <v>92.500582426604296</v>
      </c>
      <c r="R700" s="2">
        <v>143.38229864867699</v>
      </c>
      <c r="S700" s="2">
        <v>331.60384568908103</v>
      </c>
      <c r="T700" s="2">
        <v>163.726871568414</v>
      </c>
      <c r="U700" s="2">
        <v>183.338805930923</v>
      </c>
      <c r="X700" s="3">
        <v>44846</v>
      </c>
      <c r="Y700">
        <v>138.52531379999999</v>
      </c>
      <c r="Z700">
        <v>225.92607659999999</v>
      </c>
      <c r="AA700">
        <v>112.80998099999999</v>
      </c>
      <c r="AB700">
        <v>97.606686060000001</v>
      </c>
      <c r="AC700">
        <v>264.34132199999999</v>
      </c>
      <c r="AD700">
        <v>217.10493729999999</v>
      </c>
      <c r="AE700">
        <v>114.9711763</v>
      </c>
      <c r="AF700">
        <v>98.384580459999995</v>
      </c>
      <c r="AG700">
        <v>499.9307331</v>
      </c>
      <c r="AH700">
        <v>103.52042419999999</v>
      </c>
      <c r="AI700">
        <v>430.73374460000002</v>
      </c>
      <c r="AJ700">
        <v>178.23021869999999</v>
      </c>
      <c r="AK700">
        <v>29.868645570000002</v>
      </c>
      <c r="AL700">
        <v>281.03640330000002</v>
      </c>
      <c r="AM700">
        <v>283.9864212</v>
      </c>
      <c r="AN700">
        <v>90.481841340000003</v>
      </c>
      <c r="AO700">
        <v>139.87318980000001</v>
      </c>
      <c r="AP700">
        <v>324.87645629999997</v>
      </c>
      <c r="AQ700">
        <v>159.47137179999999</v>
      </c>
      <c r="AR700">
        <v>179.52972869999999</v>
      </c>
      <c r="AT700" s="1"/>
      <c r="AU700" s="1">
        <v>44840</v>
      </c>
      <c r="AV700" s="2">
        <v>145.429993</v>
      </c>
      <c r="AW700" s="2">
        <v>246.78999300000001</v>
      </c>
      <c r="AX700" s="2">
        <v>120.300003</v>
      </c>
      <c r="AY700" s="2">
        <v>101.41999800000001</v>
      </c>
      <c r="AZ700" s="2">
        <v>276.30999800000001</v>
      </c>
      <c r="BA700" s="2">
        <v>238.13000500000001</v>
      </c>
      <c r="BB700" s="2">
        <v>131.300003</v>
      </c>
      <c r="BC700" s="2">
        <v>102.239998</v>
      </c>
      <c r="BD700" s="2">
        <v>519.13000499999998</v>
      </c>
      <c r="BE700" s="2">
        <v>108.139999</v>
      </c>
      <c r="BF700" s="2">
        <v>479.5</v>
      </c>
      <c r="BG700" s="2">
        <v>185.58999600000001</v>
      </c>
      <c r="BH700" s="2">
        <v>31.459999</v>
      </c>
      <c r="BI700" s="2">
        <v>290.39001500000001</v>
      </c>
      <c r="BJ700" s="2">
        <v>299.23001099999999</v>
      </c>
      <c r="BK700" s="2">
        <v>87.440002000000007</v>
      </c>
      <c r="BL700" s="2">
        <v>140.28999300000001</v>
      </c>
      <c r="BM700" s="2">
        <v>332.95001200000002</v>
      </c>
      <c r="BN700" s="2">
        <v>165.60000600000001</v>
      </c>
      <c r="BO700" s="2">
        <v>178.80999800000001</v>
      </c>
    </row>
    <row r="701" spans="1:67" x14ac:dyDescent="0.35">
      <c r="A701" s="1">
        <v>44847</v>
      </c>
      <c r="B701" s="2">
        <v>138.88443276824401</v>
      </c>
      <c r="C701" s="2">
        <v>230.23985010042199</v>
      </c>
      <c r="D701" s="2">
        <v>106.743583532827</v>
      </c>
      <c r="E701" s="2">
        <v>96.887031308918694</v>
      </c>
      <c r="F701" s="2">
        <v>273.56064513626802</v>
      </c>
      <c r="G701" s="2">
        <v>205.24325073329101</v>
      </c>
      <c r="H701" s="2">
        <v>113.534937139769</v>
      </c>
      <c r="I701" s="2">
        <v>97.508484730105195</v>
      </c>
      <c r="J701" s="2">
        <v>514.94509688773098</v>
      </c>
      <c r="K701" s="2">
        <v>111.78555009769001</v>
      </c>
      <c r="L701" s="2">
        <v>430.23566169769202</v>
      </c>
      <c r="M701" s="2">
        <v>183.44006081484901</v>
      </c>
      <c r="N701" s="2">
        <v>31.8052739216158</v>
      </c>
      <c r="O701" s="2">
        <v>277.685827343124</v>
      </c>
      <c r="P701" s="2">
        <v>289.24754739353</v>
      </c>
      <c r="Q701" s="2">
        <v>92.246597124986096</v>
      </c>
      <c r="R701" s="2">
        <v>142.70415702006301</v>
      </c>
      <c r="S701" s="2">
        <v>331.95103695481299</v>
      </c>
      <c r="T701" s="2">
        <v>162.29279907750501</v>
      </c>
      <c r="U701" s="2">
        <v>178.72148242340199</v>
      </c>
      <c r="X701" s="3">
        <v>44847</v>
      </c>
      <c r="Y701">
        <v>141.86891130000001</v>
      </c>
      <c r="Z701">
        <v>231.3527024</v>
      </c>
      <c r="AA701">
        <v>112.55179819999999</v>
      </c>
      <c r="AB701">
        <v>98.913178419999994</v>
      </c>
      <c r="AC701">
        <v>273.0643086</v>
      </c>
      <c r="AD701">
        <v>220.36710859999999</v>
      </c>
      <c r="AE701">
        <v>118.91440609999999</v>
      </c>
      <c r="AF701">
        <v>99.644055109999996</v>
      </c>
      <c r="AG701">
        <v>507.77455099999997</v>
      </c>
      <c r="AH701">
        <v>107.46703050000001</v>
      </c>
      <c r="AI701">
        <v>436.69805020000001</v>
      </c>
      <c r="AJ701">
        <v>182.92754769999999</v>
      </c>
      <c r="AK701">
        <v>31.138384039999998</v>
      </c>
      <c r="AL701">
        <v>282.51760780000001</v>
      </c>
      <c r="AM701">
        <v>289.89637829999998</v>
      </c>
      <c r="AN701">
        <v>92.023124100000004</v>
      </c>
      <c r="AO701">
        <v>142.3793182</v>
      </c>
      <c r="AP701">
        <v>329.51300400000002</v>
      </c>
      <c r="AQ701">
        <v>163.1591823</v>
      </c>
      <c r="AR701">
        <v>182.46542909999999</v>
      </c>
      <c r="AT701" s="1"/>
      <c r="AU701" s="1">
        <v>44841</v>
      </c>
      <c r="AV701" s="2">
        <v>140.08999600000001</v>
      </c>
      <c r="AW701" s="2">
        <v>234.240005</v>
      </c>
      <c r="AX701" s="2">
        <v>114.55999799999999</v>
      </c>
      <c r="AY701" s="2">
        <v>98.68</v>
      </c>
      <c r="AZ701" s="2">
        <v>269.040009</v>
      </c>
      <c r="BA701" s="2">
        <v>223.070007</v>
      </c>
      <c r="BB701" s="2">
        <v>120.760002</v>
      </c>
      <c r="BC701" s="2">
        <v>99.57</v>
      </c>
      <c r="BD701" s="2">
        <v>504.85000600000001</v>
      </c>
      <c r="BE701" s="2">
        <v>105.980003</v>
      </c>
      <c r="BF701" s="2">
        <v>460.48001099999999</v>
      </c>
      <c r="BG701" s="2">
        <v>183.83000200000001</v>
      </c>
      <c r="BH701" s="2">
        <v>30.75</v>
      </c>
      <c r="BI701" s="2">
        <v>284.32000699999998</v>
      </c>
      <c r="BJ701" s="2">
        <v>294.97000100000002</v>
      </c>
      <c r="BK701" s="2">
        <v>87.599997999999999</v>
      </c>
      <c r="BL701" s="2">
        <v>138.759995</v>
      </c>
      <c r="BM701" s="2">
        <v>326.66000400000001</v>
      </c>
      <c r="BN701" s="2">
        <v>159.13999899999999</v>
      </c>
      <c r="BO701" s="2">
        <v>177.550003</v>
      </c>
    </row>
    <row r="702" spans="1:67" x14ac:dyDescent="0.35">
      <c r="A702" s="1">
        <v>44848</v>
      </c>
      <c r="B702" s="2">
        <v>141.688124946172</v>
      </c>
      <c r="C702" s="2">
        <v>237.061815808669</v>
      </c>
      <c r="D702" s="2">
        <v>113.717520572715</v>
      </c>
      <c r="E702" s="2">
        <v>99.995451788647102</v>
      </c>
      <c r="F702" s="2">
        <v>275.870402785941</v>
      </c>
      <c r="G702" s="2">
        <v>217.90976506313001</v>
      </c>
      <c r="H702" s="2">
        <v>118.187938255503</v>
      </c>
      <c r="I702" s="2">
        <v>100.88674207478201</v>
      </c>
      <c r="J702" s="2">
        <v>522.79890789465901</v>
      </c>
      <c r="K702" s="2">
        <v>115.333604519422</v>
      </c>
      <c r="L702" s="2">
        <v>435.47991213640603</v>
      </c>
      <c r="M702" s="2">
        <v>185.48021202907</v>
      </c>
      <c r="N702" s="2">
        <v>33.431564528799399</v>
      </c>
      <c r="O702" s="2">
        <v>280.94336796123599</v>
      </c>
      <c r="P702" s="2">
        <v>295.13747974719399</v>
      </c>
      <c r="Q702" s="2">
        <v>93.778247022453101</v>
      </c>
      <c r="R702" s="2">
        <v>144.25880788993601</v>
      </c>
      <c r="S702" s="2">
        <v>332.966141740306</v>
      </c>
      <c r="T702" s="2">
        <v>165.01398554681001</v>
      </c>
      <c r="U702" s="2">
        <v>180.47709047062099</v>
      </c>
      <c r="X702" s="3">
        <v>44848</v>
      </c>
      <c r="Y702">
        <v>139.99962170000001</v>
      </c>
      <c r="Z702">
        <v>229.97439360000001</v>
      </c>
      <c r="AA702">
        <v>108.48264210000001</v>
      </c>
      <c r="AB702">
        <v>96.840777720000006</v>
      </c>
      <c r="AC702">
        <v>272.99821600000001</v>
      </c>
      <c r="AD702">
        <v>219.23916080000001</v>
      </c>
      <c r="AE702">
        <v>113.97869540000001</v>
      </c>
      <c r="AF702">
        <v>97.424488659999994</v>
      </c>
      <c r="AG702">
        <v>512.40724030000001</v>
      </c>
      <c r="AH702">
        <v>111.0964824</v>
      </c>
      <c r="AI702">
        <v>429.76491290000001</v>
      </c>
      <c r="AJ702">
        <v>182.6605021</v>
      </c>
      <c r="AK702">
        <v>31.69413574</v>
      </c>
      <c r="AL702">
        <v>277.8213184</v>
      </c>
      <c r="AM702">
        <v>289.6858757</v>
      </c>
      <c r="AN702">
        <v>92.206853080000002</v>
      </c>
      <c r="AO702">
        <v>142.9197992</v>
      </c>
      <c r="AP702">
        <v>331.37441819999998</v>
      </c>
      <c r="AQ702">
        <v>161.8434705</v>
      </c>
      <c r="AR702">
        <v>179.1821434</v>
      </c>
      <c r="AT702" s="1"/>
      <c r="AU702" s="1">
        <v>44844</v>
      </c>
      <c r="AV702" s="2">
        <v>140.41999799999999</v>
      </c>
      <c r="AW702" s="2">
        <v>229.25</v>
      </c>
      <c r="AX702" s="2">
        <v>113.66999800000001</v>
      </c>
      <c r="AY702" s="2">
        <v>97.860000999999997</v>
      </c>
      <c r="AZ702" s="2">
        <v>266.92999300000002</v>
      </c>
      <c r="BA702" s="2">
        <v>222.96000699999999</v>
      </c>
      <c r="BB702" s="2">
        <v>116.699997</v>
      </c>
      <c r="BC702" s="2">
        <v>98.709998999999996</v>
      </c>
      <c r="BD702" s="2">
        <v>498.85998499999999</v>
      </c>
      <c r="BE702" s="2">
        <v>104.989998</v>
      </c>
      <c r="BF702" s="2">
        <v>437.70001200000002</v>
      </c>
      <c r="BG702" s="2">
        <v>182.179993</v>
      </c>
      <c r="BH702" s="2">
        <v>30.66</v>
      </c>
      <c r="BI702" s="2">
        <v>282.459991</v>
      </c>
      <c r="BJ702" s="2">
        <v>291.77999899999998</v>
      </c>
      <c r="BK702" s="2">
        <v>90.480002999999996</v>
      </c>
      <c r="BL702" s="2">
        <v>138.30999800000001</v>
      </c>
      <c r="BM702" s="2">
        <v>323.89001500000001</v>
      </c>
      <c r="BN702" s="2">
        <v>159.740005</v>
      </c>
      <c r="BO702" s="2">
        <v>178.66999799999999</v>
      </c>
    </row>
    <row r="703" spans="1:67" x14ac:dyDescent="0.35">
      <c r="A703" s="1">
        <v>44851</v>
      </c>
      <c r="B703" s="2">
        <v>143.75479138254701</v>
      </c>
      <c r="C703" s="2">
        <v>239.35089268531701</v>
      </c>
      <c r="D703" s="2">
        <v>116.71923334935001</v>
      </c>
      <c r="E703" s="2">
        <v>101.078400523824</v>
      </c>
      <c r="F703" s="2">
        <v>281.42924022025602</v>
      </c>
      <c r="G703" s="2">
        <v>220.370466573854</v>
      </c>
      <c r="H703" s="2">
        <v>119.971085018148</v>
      </c>
      <c r="I703" s="2">
        <v>101.575763518066</v>
      </c>
      <c r="J703" s="2">
        <v>523.70381326237396</v>
      </c>
      <c r="K703" s="2">
        <v>118.41932826479599</v>
      </c>
      <c r="L703" s="2">
        <v>436.41922818544299</v>
      </c>
      <c r="M703" s="2">
        <v>187.46233818154201</v>
      </c>
      <c r="N703" s="2">
        <v>34.760336069225403</v>
      </c>
      <c r="O703" s="2">
        <v>285.89610863512399</v>
      </c>
      <c r="P703" s="2">
        <v>300.20383204088199</v>
      </c>
      <c r="Q703" s="2">
        <v>94.737144840888504</v>
      </c>
      <c r="R703" s="2">
        <v>144.64923376186701</v>
      </c>
      <c r="S703" s="2">
        <v>334.88187145356301</v>
      </c>
      <c r="T703" s="2">
        <v>167.283204474066</v>
      </c>
      <c r="U703" s="2">
        <v>183.630167671793</v>
      </c>
      <c r="X703" s="3">
        <v>44851</v>
      </c>
      <c r="Y703">
        <v>141.617242</v>
      </c>
      <c r="Z703">
        <v>234.24200780000001</v>
      </c>
      <c r="AA703">
        <v>112.9474139</v>
      </c>
      <c r="AB703">
        <v>99.518926910000005</v>
      </c>
      <c r="AC703">
        <v>276.28692690000003</v>
      </c>
      <c r="AD703">
        <v>208.76782420000001</v>
      </c>
      <c r="AE703">
        <v>117.4585799</v>
      </c>
      <c r="AF703">
        <v>100.6026995</v>
      </c>
      <c r="AG703">
        <v>520.06639280000002</v>
      </c>
      <c r="AH703">
        <v>114.752612</v>
      </c>
      <c r="AI703">
        <v>433.95709119999998</v>
      </c>
      <c r="AJ703">
        <v>184.6000847</v>
      </c>
      <c r="AK703">
        <v>33.002886920000002</v>
      </c>
      <c r="AL703">
        <v>280.50654730000002</v>
      </c>
      <c r="AM703">
        <v>293.70323109999998</v>
      </c>
      <c r="AN703">
        <v>93.683793890000004</v>
      </c>
      <c r="AO703">
        <v>144.16113369999999</v>
      </c>
      <c r="AP703">
        <v>332.68451629999998</v>
      </c>
      <c r="AQ703">
        <v>164.34398039999999</v>
      </c>
      <c r="AR703">
        <v>180.34121339999999</v>
      </c>
      <c r="AT703" s="1"/>
      <c r="AU703" s="1">
        <v>44845</v>
      </c>
      <c r="AV703" s="2">
        <v>138.979996</v>
      </c>
      <c r="AW703" s="2">
        <v>225.41000399999999</v>
      </c>
      <c r="AX703" s="2">
        <v>112.209999</v>
      </c>
      <c r="AY703" s="2">
        <v>97.18</v>
      </c>
      <c r="AZ703" s="2">
        <v>267.30999800000001</v>
      </c>
      <c r="BA703" s="2">
        <v>216.5</v>
      </c>
      <c r="BB703" s="2">
        <v>115.860001</v>
      </c>
      <c r="BC703" s="2">
        <v>98.050003000000004</v>
      </c>
      <c r="BD703" s="2">
        <v>499.80999800000001</v>
      </c>
      <c r="BE703" s="2">
        <v>101.959999</v>
      </c>
      <c r="BF703" s="2">
        <v>430.76001000000002</v>
      </c>
      <c r="BG703" s="2">
        <v>179.13999899999999</v>
      </c>
      <c r="BH703" s="2">
        <v>29.77</v>
      </c>
      <c r="BI703" s="2">
        <v>282.89001500000001</v>
      </c>
      <c r="BJ703" s="2">
        <v>286.04998799999998</v>
      </c>
      <c r="BK703" s="2">
        <v>91.050003000000004</v>
      </c>
      <c r="BL703" s="2">
        <v>141.509995</v>
      </c>
      <c r="BM703" s="2">
        <v>327.60000600000001</v>
      </c>
      <c r="BN703" s="2">
        <v>159.41000399999999</v>
      </c>
      <c r="BO703" s="2">
        <v>179.75</v>
      </c>
    </row>
    <row r="704" spans="1:67" x14ac:dyDescent="0.35">
      <c r="A704" s="1">
        <v>44852</v>
      </c>
      <c r="B704" s="2">
        <v>144.36893863821999</v>
      </c>
      <c r="C704" s="2">
        <v>237.15350889636099</v>
      </c>
      <c r="D704" s="2">
        <v>115.08068399101801</v>
      </c>
      <c r="E704" s="2">
        <v>99.844468146498599</v>
      </c>
      <c r="F704" s="2">
        <v>279.54518443155001</v>
      </c>
      <c r="G704" s="2">
        <v>220.686916095957</v>
      </c>
      <c r="H704" s="2">
        <v>121.131389082596</v>
      </c>
      <c r="I704" s="2">
        <v>100.547509227105</v>
      </c>
      <c r="J704" s="2">
        <v>521.39388082219898</v>
      </c>
      <c r="K704" s="2">
        <v>116.693085375012</v>
      </c>
      <c r="L704" s="2">
        <v>437.07474318611298</v>
      </c>
      <c r="M704" s="2">
        <v>186.98431479133001</v>
      </c>
      <c r="N704" s="2">
        <v>33.919904469825099</v>
      </c>
      <c r="O704" s="2">
        <v>276.77789119733302</v>
      </c>
      <c r="P704" s="2">
        <v>297.88965526041</v>
      </c>
      <c r="Q704" s="2">
        <v>93.266639796038902</v>
      </c>
      <c r="R704" s="2">
        <v>143.63020138652399</v>
      </c>
      <c r="S704" s="2">
        <v>330.59054929270798</v>
      </c>
      <c r="T704" s="2">
        <v>165.903672967066</v>
      </c>
      <c r="U704" s="2">
        <v>184.31943991235499</v>
      </c>
      <c r="X704" s="3">
        <v>44852</v>
      </c>
      <c r="Y704">
        <v>143.57352370000001</v>
      </c>
      <c r="Z704">
        <v>238.5662877</v>
      </c>
      <c r="AA704">
        <v>115.9626264</v>
      </c>
      <c r="AB704">
        <v>100.7070987</v>
      </c>
      <c r="AC704">
        <v>280.88162010000002</v>
      </c>
      <c r="AD704">
        <v>220.023627</v>
      </c>
      <c r="AE704">
        <v>119.72875519999999</v>
      </c>
      <c r="AF704">
        <v>101.39656890000001</v>
      </c>
      <c r="AG704">
        <v>522.24571319999995</v>
      </c>
      <c r="AH704">
        <v>118.5807502</v>
      </c>
      <c r="AI704">
        <v>434.9363075</v>
      </c>
      <c r="AJ704">
        <v>186.7001606</v>
      </c>
      <c r="AK704">
        <v>34.656566810000001</v>
      </c>
      <c r="AL704">
        <v>284.48712380000001</v>
      </c>
      <c r="AM704">
        <v>299.47792049999998</v>
      </c>
      <c r="AN704">
        <v>94.550378809999998</v>
      </c>
      <c r="AO704">
        <v>144.6359722</v>
      </c>
      <c r="AP704">
        <v>334.96290090000002</v>
      </c>
      <c r="AQ704">
        <v>166.6833456</v>
      </c>
      <c r="AR704">
        <v>183.0582014</v>
      </c>
      <c r="AT704" s="1"/>
      <c r="AU704" s="1">
        <v>44846</v>
      </c>
      <c r="AV704" s="2">
        <v>138.33999600000001</v>
      </c>
      <c r="AW704" s="2">
        <v>225.75</v>
      </c>
      <c r="AX704" s="2">
        <v>112.900002</v>
      </c>
      <c r="AY704" s="2">
        <v>97.559997999999993</v>
      </c>
      <c r="AZ704" s="2">
        <v>264</v>
      </c>
      <c r="BA704" s="2">
        <v>217.240005</v>
      </c>
      <c r="BB704" s="2">
        <v>115</v>
      </c>
      <c r="BC704" s="2">
        <v>98.300003000000004</v>
      </c>
      <c r="BD704" s="2">
        <v>499.959991</v>
      </c>
      <c r="BE704" s="2">
        <v>103.610001</v>
      </c>
      <c r="BF704" s="2">
        <v>430.57000699999998</v>
      </c>
      <c r="BG704" s="2">
        <v>178.240005</v>
      </c>
      <c r="BH704" s="2">
        <v>29.860001</v>
      </c>
      <c r="BI704" s="2">
        <v>280.51998900000001</v>
      </c>
      <c r="BJ704" s="2">
        <v>283.38000499999998</v>
      </c>
      <c r="BK704" s="2">
        <v>90.419998000000007</v>
      </c>
      <c r="BL704" s="2">
        <v>139.979996</v>
      </c>
      <c r="BM704" s="2">
        <v>324.57000699999998</v>
      </c>
      <c r="BN704" s="2">
        <v>159.479996</v>
      </c>
      <c r="BO704" s="2">
        <v>179.5</v>
      </c>
    </row>
    <row r="705" spans="1:67" x14ac:dyDescent="0.35">
      <c r="A705" s="1">
        <v>44853</v>
      </c>
      <c r="B705" s="2">
        <v>143.50412399937801</v>
      </c>
      <c r="C705" s="2">
        <v>235.84859477175499</v>
      </c>
      <c r="D705" s="2">
        <v>115.16654492019801</v>
      </c>
      <c r="E705" s="2">
        <v>99.943309200702501</v>
      </c>
      <c r="F705" s="2">
        <v>273.08686934566902</v>
      </c>
      <c r="G705" s="2">
        <v>207.022104131947</v>
      </c>
      <c r="H705" s="2">
        <v>121.643177341902</v>
      </c>
      <c r="I705" s="2">
        <v>100.772289715352</v>
      </c>
      <c r="J705" s="2">
        <v>521.03218735756002</v>
      </c>
      <c r="K705" s="2">
        <v>115.739748134224</v>
      </c>
      <c r="L705" s="2">
        <v>431.05734018614999</v>
      </c>
      <c r="M705" s="2">
        <v>187.604542933457</v>
      </c>
      <c r="N705" s="2">
        <v>33.497761867694301</v>
      </c>
      <c r="O705" s="2">
        <v>268.95673930448402</v>
      </c>
      <c r="P705" s="2">
        <v>296.57093757956898</v>
      </c>
      <c r="Q705" s="2">
        <v>92.870238028094207</v>
      </c>
      <c r="R705" s="2">
        <v>142.89074110866301</v>
      </c>
      <c r="S705" s="2">
        <v>328.47114274961399</v>
      </c>
      <c r="T705" s="2">
        <v>161.19813566528799</v>
      </c>
      <c r="U705" s="2">
        <v>180.468073082595</v>
      </c>
      <c r="X705" s="3">
        <v>44853</v>
      </c>
      <c r="Y705">
        <v>143.9160048</v>
      </c>
      <c r="Z705">
        <v>236.45476439999999</v>
      </c>
      <c r="AA705">
        <v>115.24844760000001</v>
      </c>
      <c r="AB705">
        <v>99.653235910000006</v>
      </c>
      <c r="AC705">
        <v>278.6826724</v>
      </c>
      <c r="AD705">
        <v>221.65509650000001</v>
      </c>
      <c r="AE705">
        <v>120.5617981</v>
      </c>
      <c r="AF705">
        <v>100.3102336</v>
      </c>
      <c r="AG705">
        <v>520.65064580000001</v>
      </c>
      <c r="AH705">
        <v>116.75614210000001</v>
      </c>
      <c r="AI705">
        <v>435.51565679999999</v>
      </c>
      <c r="AJ705">
        <v>186.38252249999999</v>
      </c>
      <c r="AK705">
        <v>33.967314080000001</v>
      </c>
      <c r="AL705">
        <v>277.01050980000002</v>
      </c>
      <c r="AM705">
        <v>298.3529436</v>
      </c>
      <c r="AN705">
        <v>93.504071069999995</v>
      </c>
      <c r="AO705">
        <v>143.0244979</v>
      </c>
      <c r="AP705">
        <v>330.0628112</v>
      </c>
      <c r="AQ705">
        <v>165.8485991</v>
      </c>
      <c r="AR705">
        <v>184.39864299999999</v>
      </c>
      <c r="AT705" s="1"/>
      <c r="AU705" s="1">
        <v>44847</v>
      </c>
      <c r="AV705" s="2">
        <v>142.990005</v>
      </c>
      <c r="AW705" s="2">
        <v>234.240005</v>
      </c>
      <c r="AX705" s="2">
        <v>112.529999</v>
      </c>
      <c r="AY705" s="2">
        <v>99.059997999999993</v>
      </c>
      <c r="AZ705" s="2">
        <v>275.77999899999998</v>
      </c>
      <c r="BA705" s="2">
        <v>221.720001</v>
      </c>
      <c r="BB705" s="2">
        <v>119.599998</v>
      </c>
      <c r="BC705" s="2">
        <v>99.709998999999996</v>
      </c>
      <c r="BD705" s="2">
        <v>509.91000400000001</v>
      </c>
      <c r="BE705" s="2">
        <v>109.370003</v>
      </c>
      <c r="BF705" s="2">
        <v>437.97000100000002</v>
      </c>
      <c r="BG705" s="2">
        <v>184.66000399999999</v>
      </c>
      <c r="BH705" s="2">
        <v>31.690000999999999</v>
      </c>
      <c r="BI705" s="2">
        <v>282.82998700000002</v>
      </c>
      <c r="BJ705" s="2">
        <v>293.959991</v>
      </c>
      <c r="BK705" s="2">
        <v>92.489998</v>
      </c>
      <c r="BL705" s="2">
        <v>142.91999799999999</v>
      </c>
      <c r="BM705" s="2">
        <v>332.10000600000001</v>
      </c>
      <c r="BN705" s="2">
        <v>163.66000399999999</v>
      </c>
      <c r="BO705" s="2">
        <v>183.13999899999999</v>
      </c>
    </row>
    <row r="706" spans="1:67" x14ac:dyDescent="0.35">
      <c r="A706" s="1">
        <v>44854</v>
      </c>
      <c r="B706" s="2">
        <v>147.54668262875299</v>
      </c>
      <c r="C706" s="2">
        <v>242.68572103212</v>
      </c>
      <c r="D706" s="2">
        <v>119.358959195371</v>
      </c>
      <c r="E706" s="2">
        <v>101.356233548147</v>
      </c>
      <c r="F706" s="2">
        <v>282.76330631532699</v>
      </c>
      <c r="G706" s="2">
        <v>213.53266456618101</v>
      </c>
      <c r="H706" s="2">
        <v>125.782839504075</v>
      </c>
      <c r="I706" s="2">
        <v>101.728804293829</v>
      </c>
      <c r="J706" s="2">
        <v>534.59742537473005</v>
      </c>
      <c r="K706" s="2">
        <v>121.485711114865</v>
      </c>
      <c r="L706" s="2">
        <v>450.304705643597</v>
      </c>
      <c r="M706" s="2">
        <v>190.456275645185</v>
      </c>
      <c r="N706" s="2">
        <v>35.025605619899203</v>
      </c>
      <c r="O706" s="2">
        <v>276.48993305488102</v>
      </c>
      <c r="P706" s="2">
        <v>302.29042677416697</v>
      </c>
      <c r="Q706" s="2">
        <v>95.662554194912502</v>
      </c>
      <c r="R706" s="2">
        <v>146.74259820371199</v>
      </c>
      <c r="S706" s="2">
        <v>341.31631248305899</v>
      </c>
      <c r="T706" s="2">
        <v>165.11566702409499</v>
      </c>
      <c r="U706" s="2">
        <v>190.61010111789199</v>
      </c>
      <c r="X706" s="3">
        <v>44854</v>
      </c>
      <c r="Y706">
        <v>143.51801879999999</v>
      </c>
      <c r="Z706">
        <v>236.07142010000001</v>
      </c>
      <c r="AA706">
        <v>115.2400792</v>
      </c>
      <c r="AB706">
        <v>100.0185616</v>
      </c>
      <c r="AC706">
        <v>273.94797620000003</v>
      </c>
      <c r="AD706">
        <v>219.5627039</v>
      </c>
      <c r="AE706">
        <v>121.8539744</v>
      </c>
      <c r="AF706">
        <v>100.6157151</v>
      </c>
      <c r="AG706">
        <v>520.9051551</v>
      </c>
      <c r="AH706">
        <v>116.1120664</v>
      </c>
      <c r="AI706">
        <v>431.82594230000001</v>
      </c>
      <c r="AJ706">
        <v>187.12054470000001</v>
      </c>
      <c r="AK706">
        <v>33.711039339999999</v>
      </c>
      <c r="AL706">
        <v>270.8069653</v>
      </c>
      <c r="AM706">
        <v>296.54272659999998</v>
      </c>
      <c r="AN706">
        <v>92.970774860000006</v>
      </c>
      <c r="AO706">
        <v>142.81140360000001</v>
      </c>
      <c r="AP706">
        <v>328.97598299999999</v>
      </c>
      <c r="AQ706">
        <v>161.40911259999999</v>
      </c>
      <c r="AR706">
        <v>181.3437533</v>
      </c>
      <c r="AT706" s="1"/>
      <c r="AU706" s="1">
        <v>44848</v>
      </c>
      <c r="AV706" s="2">
        <v>138.38000500000001</v>
      </c>
      <c r="AW706" s="2">
        <v>228.55999800000001</v>
      </c>
      <c r="AX706" s="2">
        <v>106.900002</v>
      </c>
      <c r="AY706" s="2">
        <v>96.559997999999993</v>
      </c>
      <c r="AZ706" s="2">
        <v>272.67001299999998</v>
      </c>
      <c r="BA706" s="2">
        <v>204.990005</v>
      </c>
      <c r="BB706" s="2">
        <v>112.269997</v>
      </c>
      <c r="BC706" s="2">
        <v>97.18</v>
      </c>
      <c r="BD706" s="2">
        <v>513.13000499999998</v>
      </c>
      <c r="BE706" s="2">
        <v>111.19000200000001</v>
      </c>
      <c r="BF706" s="2">
        <v>427.10000600000001</v>
      </c>
      <c r="BG706" s="2">
        <v>182.61999499999999</v>
      </c>
      <c r="BH706" s="2">
        <v>31.700001</v>
      </c>
      <c r="BI706" s="2">
        <v>276.42999300000002</v>
      </c>
      <c r="BJ706" s="2">
        <v>288.69000199999999</v>
      </c>
      <c r="BK706" s="2">
        <v>92.18</v>
      </c>
      <c r="BL706" s="2">
        <v>142.94000199999999</v>
      </c>
      <c r="BM706" s="2">
        <v>331.39001500000001</v>
      </c>
      <c r="BN706" s="2">
        <v>161.679993</v>
      </c>
      <c r="BO706" s="2">
        <v>178.19000199999999</v>
      </c>
    </row>
    <row r="707" spans="1:67" x14ac:dyDescent="0.35">
      <c r="A707" s="1">
        <v>44855</v>
      </c>
      <c r="B707" s="2">
        <v>148.77652586756199</v>
      </c>
      <c r="C707" s="2">
        <v>246.16872417651999</v>
      </c>
      <c r="D707" s="2">
        <v>120.03386331754299</v>
      </c>
      <c r="E707" s="2">
        <v>102.356920944545</v>
      </c>
      <c r="F707" s="2">
        <v>286.16164340027899</v>
      </c>
      <c r="G707" s="2">
        <v>210.89622493847401</v>
      </c>
      <c r="H707" s="2">
        <v>124.929111480074</v>
      </c>
      <c r="I707" s="2">
        <v>102.82941307823</v>
      </c>
      <c r="J707" s="2">
        <v>542.08283693771796</v>
      </c>
      <c r="K707" s="2">
        <v>122.829466857602</v>
      </c>
      <c r="L707" s="2">
        <v>456.71501038947099</v>
      </c>
      <c r="M707" s="2">
        <v>191.089718429675</v>
      </c>
      <c r="N707" s="2">
        <v>35.191692838934003</v>
      </c>
      <c r="O707" s="2">
        <v>283.34363624209902</v>
      </c>
      <c r="P707" s="2">
        <v>305.419483183149</v>
      </c>
      <c r="Q707" s="2">
        <v>97.148623345439901</v>
      </c>
      <c r="R707" s="2">
        <v>150.85632100190301</v>
      </c>
      <c r="S707" s="2">
        <v>347.288704052561</v>
      </c>
      <c r="T707" s="2">
        <v>167.129668573852</v>
      </c>
      <c r="U707" s="2">
        <v>191.14426926452501</v>
      </c>
      <c r="X707" s="3">
        <v>44855</v>
      </c>
      <c r="Y707">
        <v>146.54539779999999</v>
      </c>
      <c r="Z707">
        <v>241.0755249</v>
      </c>
      <c r="AA707">
        <v>118.64887760000001</v>
      </c>
      <c r="AB707">
        <v>100.9953007</v>
      </c>
      <c r="AC707">
        <v>280.87687469999997</v>
      </c>
      <c r="AD707">
        <v>210.870104</v>
      </c>
      <c r="AE707">
        <v>124.367563</v>
      </c>
      <c r="AF707">
        <v>101.4275574</v>
      </c>
      <c r="AG707">
        <v>530.20295569999996</v>
      </c>
      <c r="AH707">
        <v>120.0554145</v>
      </c>
      <c r="AI707">
        <v>447.2014102</v>
      </c>
      <c r="AJ707">
        <v>189.58825100000001</v>
      </c>
      <c r="AK707">
        <v>34.730563840000002</v>
      </c>
      <c r="AL707">
        <v>274.66650659999999</v>
      </c>
      <c r="AM707">
        <v>301.1574632</v>
      </c>
      <c r="AN707">
        <v>95.093012220000006</v>
      </c>
      <c r="AO707">
        <v>146.21721550000001</v>
      </c>
      <c r="AP707">
        <v>334.53365280000003</v>
      </c>
      <c r="AQ707">
        <v>164.98214709999999</v>
      </c>
      <c r="AR707">
        <v>188.15289780000001</v>
      </c>
      <c r="AT707" s="1"/>
      <c r="AU707" s="1">
        <v>44851</v>
      </c>
      <c r="AV707" s="2">
        <v>142.41000399999999</v>
      </c>
      <c r="AW707" s="2">
        <v>237.529999</v>
      </c>
      <c r="AX707" s="2">
        <v>113.790001</v>
      </c>
      <c r="AY707" s="2">
        <v>99.970000999999996</v>
      </c>
      <c r="AZ707" s="2">
        <v>277.01998900000001</v>
      </c>
      <c r="BA707" s="2">
        <v>219.35000600000001</v>
      </c>
      <c r="BB707" s="2">
        <v>118.879997</v>
      </c>
      <c r="BC707" s="2">
        <v>100.779999</v>
      </c>
      <c r="BD707" s="2">
        <v>521.88000499999998</v>
      </c>
      <c r="BE707" s="2">
        <v>115.860001</v>
      </c>
      <c r="BF707" s="2">
        <v>435.36999500000002</v>
      </c>
      <c r="BG707" s="2">
        <v>185.25</v>
      </c>
      <c r="BH707" s="2">
        <v>33.619999</v>
      </c>
      <c r="BI707" s="2">
        <v>281.26001000000002</v>
      </c>
      <c r="BJ707" s="2">
        <v>295.040009</v>
      </c>
      <c r="BK707" s="2">
        <v>94.120002999999997</v>
      </c>
      <c r="BL707" s="2">
        <v>144.41000399999999</v>
      </c>
      <c r="BM707" s="2">
        <v>332.76001000000002</v>
      </c>
      <c r="BN707" s="2">
        <v>164.720001</v>
      </c>
      <c r="BO707" s="2">
        <v>180.800003</v>
      </c>
    </row>
    <row r="708" spans="1:67" x14ac:dyDescent="0.35">
      <c r="A708" s="1">
        <v>44858</v>
      </c>
      <c r="B708" s="2">
        <v>152.93925604186299</v>
      </c>
      <c r="C708" s="2">
        <v>251.10894825824701</v>
      </c>
      <c r="D708" s="2">
        <v>120.63263477403299</v>
      </c>
      <c r="E708" s="2">
        <v>105.072194283615</v>
      </c>
      <c r="F708" s="2">
        <v>290.61646421958699</v>
      </c>
      <c r="G708" s="2">
        <v>221.917404719242</v>
      </c>
      <c r="H708" s="2">
        <v>133.89006951285</v>
      </c>
      <c r="I708" s="2">
        <v>105.784814732686</v>
      </c>
      <c r="J708" s="2">
        <v>541.49172807933803</v>
      </c>
      <c r="K708" s="2">
        <v>122.80953974378301</v>
      </c>
      <c r="L708" s="2">
        <v>462.26454933630401</v>
      </c>
      <c r="M708" s="2">
        <v>194.334236867399</v>
      </c>
      <c r="N708" s="2">
        <v>35.616906727576797</v>
      </c>
      <c r="O708" s="2">
        <v>291.17543473646703</v>
      </c>
      <c r="P708" s="2">
        <v>310.98783526338798</v>
      </c>
      <c r="Q708" s="2">
        <v>97.890871809346095</v>
      </c>
      <c r="R708" s="2">
        <v>149.994277789752</v>
      </c>
      <c r="S708" s="2">
        <v>351.25676159335501</v>
      </c>
      <c r="T708" s="2">
        <v>167.75774876981799</v>
      </c>
      <c r="U708" s="2">
        <v>195.365684571364</v>
      </c>
      <c r="X708" s="3">
        <v>44858</v>
      </c>
      <c r="Y708">
        <v>149.17496</v>
      </c>
      <c r="Z708">
        <v>246.63767720000001</v>
      </c>
      <c r="AA708">
        <v>119.7694738</v>
      </c>
      <c r="AB708">
        <v>102.3774835</v>
      </c>
      <c r="AC708">
        <v>286.63438539999999</v>
      </c>
      <c r="AD708">
        <v>212.3432665</v>
      </c>
      <c r="AE708">
        <v>125.9251981</v>
      </c>
      <c r="AF708">
        <v>102.90685790000001</v>
      </c>
      <c r="AG708">
        <v>539.94889820000003</v>
      </c>
      <c r="AH708">
        <v>122.3727686</v>
      </c>
      <c r="AI708">
        <v>455.40123149999999</v>
      </c>
      <c r="AJ708">
        <v>190.77411670000001</v>
      </c>
      <c r="AK708">
        <v>35.070881900000003</v>
      </c>
      <c r="AL708">
        <v>282.2107919</v>
      </c>
      <c r="AM708">
        <v>305.04968700000001</v>
      </c>
      <c r="AN708">
        <v>96.998254509999995</v>
      </c>
      <c r="AO708">
        <v>150.11383889999999</v>
      </c>
      <c r="AP708">
        <v>345.62619339999998</v>
      </c>
      <c r="AQ708">
        <v>167.27530250000001</v>
      </c>
      <c r="AR708">
        <v>191.23514180000001</v>
      </c>
      <c r="AT708" s="1"/>
      <c r="AU708" s="1">
        <v>44852</v>
      </c>
      <c r="AV708" s="2">
        <v>143.75</v>
      </c>
      <c r="AW708" s="2">
        <v>238.5</v>
      </c>
      <c r="AX708" s="2">
        <v>116.360001</v>
      </c>
      <c r="AY708" s="2">
        <v>100.769997</v>
      </c>
      <c r="AZ708" s="2">
        <v>281.67001299999998</v>
      </c>
      <c r="BA708" s="2">
        <v>220.19000199999999</v>
      </c>
      <c r="BB708" s="2">
        <v>119.66999800000001</v>
      </c>
      <c r="BC708" s="2">
        <v>101.389999</v>
      </c>
      <c r="BD708" s="2">
        <v>522.21002199999998</v>
      </c>
      <c r="BE708" s="2">
        <v>118.839996</v>
      </c>
      <c r="BF708" s="2">
        <v>434.82998700000002</v>
      </c>
      <c r="BG708" s="2">
        <v>187.16999799999999</v>
      </c>
      <c r="BH708" s="2">
        <v>34.880001</v>
      </c>
      <c r="BI708" s="2">
        <v>285.05999800000001</v>
      </c>
      <c r="BJ708" s="2">
        <v>300.38000499999998</v>
      </c>
      <c r="BK708" s="2">
        <v>94.610000999999997</v>
      </c>
      <c r="BL708" s="2">
        <v>144.60000600000001</v>
      </c>
      <c r="BM708" s="2">
        <v>335.02999899999998</v>
      </c>
      <c r="BN708" s="2">
        <v>166.990005</v>
      </c>
      <c r="BO708" s="2">
        <v>183.550003</v>
      </c>
    </row>
    <row r="709" spans="1:67" x14ac:dyDescent="0.35">
      <c r="A709" s="1">
        <v>44859</v>
      </c>
      <c r="B709" s="2">
        <v>148.66317376271999</v>
      </c>
      <c r="C709" s="2">
        <v>231.894445902662</v>
      </c>
      <c r="D709" s="2">
        <v>115.81327208494</v>
      </c>
      <c r="E709" s="2">
        <v>95.119784554621404</v>
      </c>
      <c r="F709" s="2">
        <v>288.70715517409701</v>
      </c>
      <c r="G709" s="2">
        <v>224.33376812143999</v>
      </c>
      <c r="H709" s="2">
        <v>128.95150920842801</v>
      </c>
      <c r="I709" s="2">
        <v>94.920496810598806</v>
      </c>
      <c r="J709" s="2">
        <v>542.34669746451596</v>
      </c>
      <c r="K709" s="2">
        <v>123.465808442461</v>
      </c>
      <c r="L709" s="2">
        <v>460.93717931466801</v>
      </c>
      <c r="M709" s="2">
        <v>202.57454327740001</v>
      </c>
      <c r="N709" s="2">
        <v>35.811372484444597</v>
      </c>
      <c r="O709" s="2">
        <v>290.57153032692997</v>
      </c>
      <c r="P709" s="2">
        <v>318.750246323147</v>
      </c>
      <c r="Q709" s="2">
        <v>98.324191330835902</v>
      </c>
      <c r="R709" s="2">
        <v>152.612855353849</v>
      </c>
      <c r="S709" s="2">
        <v>357.62559326408501</v>
      </c>
      <c r="T709" s="2">
        <v>167.75731657326199</v>
      </c>
      <c r="U709" s="2">
        <v>196.89224196755401</v>
      </c>
      <c r="X709" s="3">
        <v>44859</v>
      </c>
      <c r="Y709">
        <v>151.94452680000001</v>
      </c>
      <c r="Z709">
        <v>250.45716530000001</v>
      </c>
      <c r="AA709">
        <v>120.4961524</v>
      </c>
      <c r="AB709">
        <v>104.3019889</v>
      </c>
      <c r="AC709">
        <v>289.04364909999998</v>
      </c>
      <c r="AD709">
        <v>214.9925235</v>
      </c>
      <c r="AE709">
        <v>131.18401589999999</v>
      </c>
      <c r="AF709">
        <v>104.89395500000001</v>
      </c>
      <c r="AG709">
        <v>540.45666070000004</v>
      </c>
      <c r="AH709">
        <v>122.7349426</v>
      </c>
      <c r="AI709">
        <v>459.82975449999998</v>
      </c>
      <c r="AJ709">
        <v>193.46262179999999</v>
      </c>
      <c r="AK709">
        <v>35.356000629999997</v>
      </c>
      <c r="AL709">
        <v>289.30838749999998</v>
      </c>
      <c r="AM709">
        <v>310.32251710000003</v>
      </c>
      <c r="AN709">
        <v>97.704356799999999</v>
      </c>
      <c r="AO709">
        <v>149.72802239999999</v>
      </c>
      <c r="AP709">
        <v>351.11036009999998</v>
      </c>
      <c r="AQ709">
        <v>166.95637730000001</v>
      </c>
      <c r="AR709">
        <v>194.18381009999999</v>
      </c>
      <c r="AT709" s="1"/>
      <c r="AU709" s="1">
        <v>44853</v>
      </c>
      <c r="AV709" s="2">
        <v>143.86000100000001</v>
      </c>
      <c r="AW709" s="2">
        <v>236.479996</v>
      </c>
      <c r="AX709" s="2">
        <v>115.07</v>
      </c>
      <c r="AY709" s="2">
        <v>99.629997000000003</v>
      </c>
      <c r="AZ709" s="2">
        <v>278.33999599999999</v>
      </c>
      <c r="BA709" s="2">
        <v>222.03999300000001</v>
      </c>
      <c r="BB709" s="2">
        <v>120.510002</v>
      </c>
      <c r="BC709" s="2">
        <v>100.290001</v>
      </c>
      <c r="BD709" s="2">
        <v>520.32000700000003</v>
      </c>
      <c r="BE709" s="2">
        <v>116.510002</v>
      </c>
      <c r="BF709" s="2">
        <v>435.29998799999998</v>
      </c>
      <c r="BG709" s="2">
        <v>186.41000399999999</v>
      </c>
      <c r="BH709" s="2">
        <v>33.919998</v>
      </c>
      <c r="BI709" s="2">
        <v>275.48998999999998</v>
      </c>
      <c r="BJ709" s="2">
        <v>297.76001000000002</v>
      </c>
      <c r="BK709" s="2">
        <v>93.260002</v>
      </c>
      <c r="BL709" s="2">
        <v>143.13000500000001</v>
      </c>
      <c r="BM709" s="2">
        <v>329.290009</v>
      </c>
      <c r="BN709" s="2">
        <v>165.78999300000001</v>
      </c>
      <c r="BO709" s="2">
        <v>184.41000399999999</v>
      </c>
    </row>
    <row r="710" spans="1:67" x14ac:dyDescent="0.35">
      <c r="A710" s="1">
        <v>44860</v>
      </c>
      <c r="B710" s="2">
        <v>145.54051351489699</v>
      </c>
      <c r="C710" s="2">
        <v>227.30141355925301</v>
      </c>
      <c r="D710" s="2">
        <v>111.08834901350301</v>
      </c>
      <c r="E710" s="2">
        <v>92.535339502052906</v>
      </c>
      <c r="F710" s="2">
        <v>289.18151611604901</v>
      </c>
      <c r="G710" s="2">
        <v>224.60223483387699</v>
      </c>
      <c r="H710" s="2">
        <v>132.04016060625901</v>
      </c>
      <c r="I710" s="2">
        <v>92.905613423345997</v>
      </c>
      <c r="J710" s="2">
        <v>542.91833932457803</v>
      </c>
      <c r="K710" s="2">
        <v>124.78983057707499</v>
      </c>
      <c r="L710" s="2">
        <v>457.73083147639699</v>
      </c>
      <c r="M710" s="2">
        <v>204.38964129304799</v>
      </c>
      <c r="N710" s="2">
        <v>35.825658184967601</v>
      </c>
      <c r="O710" s="2">
        <v>291.35775211722301</v>
      </c>
      <c r="P710" s="2">
        <v>318.89297837999601</v>
      </c>
      <c r="Q710" s="2">
        <v>99.7769644270859</v>
      </c>
      <c r="R710" s="2">
        <v>152.91141838397999</v>
      </c>
      <c r="S710" s="2">
        <v>356.52192061340702</v>
      </c>
      <c r="T710" s="2">
        <v>166.85228968499999</v>
      </c>
      <c r="U710" s="2">
        <v>211.93624127554099</v>
      </c>
      <c r="X710" s="3">
        <v>44860</v>
      </c>
      <c r="Y710">
        <v>150.2269488</v>
      </c>
      <c r="Z710">
        <v>245.85591199999999</v>
      </c>
      <c r="AA710">
        <v>116.9353866</v>
      </c>
      <c r="AB710">
        <v>100.9698461</v>
      </c>
      <c r="AC710">
        <v>288.69260580000002</v>
      </c>
      <c r="AD710">
        <v>224.1843044</v>
      </c>
      <c r="AE710">
        <v>129.21157439999999</v>
      </c>
      <c r="AF710">
        <v>101.2332523</v>
      </c>
      <c r="AG710">
        <v>542.52274629999999</v>
      </c>
      <c r="AH710">
        <v>124.03946120000001</v>
      </c>
      <c r="AI710">
        <v>461.39308879999999</v>
      </c>
      <c r="AJ710">
        <v>200.71270519999999</v>
      </c>
      <c r="AK710">
        <v>35.668155339999998</v>
      </c>
      <c r="AL710">
        <v>290.24866919999999</v>
      </c>
      <c r="AM710">
        <v>317.18441230000002</v>
      </c>
      <c r="AN710">
        <v>98.299994470000001</v>
      </c>
      <c r="AO710">
        <v>152.0440538</v>
      </c>
      <c r="AP710">
        <v>356.0205378</v>
      </c>
      <c r="AQ710">
        <v>168.71661850000001</v>
      </c>
      <c r="AR710">
        <v>196.62233939999999</v>
      </c>
      <c r="AT710" s="1"/>
      <c r="AU710" s="1">
        <v>44854</v>
      </c>
      <c r="AV710" s="2">
        <v>143.38999899999999</v>
      </c>
      <c r="AW710" s="2">
        <v>236.14999399999999</v>
      </c>
      <c r="AX710" s="2">
        <v>115.25</v>
      </c>
      <c r="AY710" s="2">
        <v>99.970000999999996</v>
      </c>
      <c r="AZ710" s="2">
        <v>273.52999899999998</v>
      </c>
      <c r="BA710" s="2">
        <v>207.279999</v>
      </c>
      <c r="BB710" s="2">
        <v>121.94000200000001</v>
      </c>
      <c r="BC710" s="2">
        <v>100.529999</v>
      </c>
      <c r="BD710" s="2">
        <v>520.88000499999998</v>
      </c>
      <c r="BE710" s="2">
        <v>116.129997</v>
      </c>
      <c r="BF710" s="2">
        <v>430.29998799999998</v>
      </c>
      <c r="BG710" s="2">
        <v>187.220001</v>
      </c>
      <c r="BH710" s="2">
        <v>33.700001</v>
      </c>
      <c r="BI710" s="2">
        <v>269.459991</v>
      </c>
      <c r="BJ710" s="2">
        <v>296.27999899999998</v>
      </c>
      <c r="BK710" s="2">
        <v>92.940002000000007</v>
      </c>
      <c r="BL710" s="2">
        <v>142.929993</v>
      </c>
      <c r="BM710" s="2">
        <v>329.07000699999998</v>
      </c>
      <c r="BN710" s="2">
        <v>160.979996</v>
      </c>
      <c r="BO710" s="2">
        <v>180.53999300000001</v>
      </c>
    </row>
    <row r="711" spans="1:67" x14ac:dyDescent="0.35">
      <c r="A711" s="1">
        <v>44861</v>
      </c>
      <c r="B711" s="2">
        <v>155.54640018538799</v>
      </c>
      <c r="C711" s="2">
        <v>235.35332719031399</v>
      </c>
      <c r="D711" s="2">
        <v>103.753393277567</v>
      </c>
      <c r="E711" s="2">
        <v>96.243554554576306</v>
      </c>
      <c r="F711" s="2">
        <v>297.92763529432102</v>
      </c>
      <c r="G711" s="2">
        <v>228.33498202204299</v>
      </c>
      <c r="H711" s="2">
        <v>138.025935529799</v>
      </c>
      <c r="I711" s="2">
        <v>97.0460580990908</v>
      </c>
      <c r="J711" s="2">
        <v>550.16993183608497</v>
      </c>
      <c r="K711" s="2">
        <v>125.90438014029399</v>
      </c>
      <c r="L711" s="2">
        <v>470.76865575211201</v>
      </c>
      <c r="M711" s="2">
        <v>208.888175720867</v>
      </c>
      <c r="N711" s="2">
        <v>36.125068546234502</v>
      </c>
      <c r="O711" s="2">
        <v>298.78840322963401</v>
      </c>
      <c r="P711" s="2">
        <v>328.53175353928799</v>
      </c>
      <c r="Q711" s="2">
        <v>100.570978844419</v>
      </c>
      <c r="R711" s="2">
        <v>147.32977708867799</v>
      </c>
      <c r="S711" s="2">
        <v>359.83640217794101</v>
      </c>
      <c r="T711" s="2">
        <v>166.650126727181</v>
      </c>
      <c r="U711" s="2">
        <v>219.40088883707401</v>
      </c>
      <c r="X711" s="3">
        <v>44861</v>
      </c>
      <c r="Y711">
        <v>146.38661160000001</v>
      </c>
      <c r="Z711">
        <v>227.38407219999999</v>
      </c>
      <c r="AA711">
        <v>112.136824</v>
      </c>
      <c r="AB711">
        <v>92.589928110000002</v>
      </c>
      <c r="AC711">
        <v>289.8081234</v>
      </c>
      <c r="AD711">
        <v>225.04159630000001</v>
      </c>
      <c r="AE711">
        <v>131.4546426</v>
      </c>
      <c r="AF711">
        <v>92.739131159999999</v>
      </c>
      <c r="AG711">
        <v>542.03567799999996</v>
      </c>
      <c r="AH711">
        <v>124.6398574</v>
      </c>
      <c r="AI711">
        <v>457.14006139999998</v>
      </c>
      <c r="AJ711">
        <v>204.13618389999999</v>
      </c>
      <c r="AK711">
        <v>35.856335260000002</v>
      </c>
      <c r="AL711">
        <v>291.14693799999998</v>
      </c>
      <c r="AM711">
        <v>319.31971870000001</v>
      </c>
      <c r="AN711">
        <v>99.482236279999995</v>
      </c>
      <c r="AO711">
        <v>153.3567462</v>
      </c>
      <c r="AP711">
        <v>356.48548110000002</v>
      </c>
      <c r="AQ711">
        <v>166.70199539999999</v>
      </c>
      <c r="AR711">
        <v>205.97377040000001</v>
      </c>
      <c r="AT711" s="1"/>
      <c r="AU711" s="1">
        <v>44855</v>
      </c>
      <c r="AV711" s="2">
        <v>147.270004</v>
      </c>
      <c r="AW711" s="2">
        <v>242.11999499999999</v>
      </c>
      <c r="AX711" s="2">
        <v>119.32</v>
      </c>
      <c r="AY711" s="2">
        <v>101.129997</v>
      </c>
      <c r="AZ711" s="2">
        <v>282.51001000000002</v>
      </c>
      <c r="BA711" s="2">
        <v>214.44000199999999</v>
      </c>
      <c r="BB711" s="2">
        <v>124.660004</v>
      </c>
      <c r="BC711" s="2">
        <v>101.480003</v>
      </c>
      <c r="BD711" s="2">
        <v>533.72997999999995</v>
      </c>
      <c r="BE711" s="2">
        <v>122.230003</v>
      </c>
      <c r="BF711" s="2">
        <v>449.73001099999999</v>
      </c>
      <c r="BG711" s="2">
        <v>190.36999499999999</v>
      </c>
      <c r="BH711" s="2">
        <v>34.950001</v>
      </c>
      <c r="BI711" s="2">
        <v>275.52999899999998</v>
      </c>
      <c r="BJ711" s="2">
        <v>302.36999500000002</v>
      </c>
      <c r="BK711" s="2">
        <v>95.669998000000007</v>
      </c>
      <c r="BL711" s="2">
        <v>147.05999800000001</v>
      </c>
      <c r="BM711" s="2">
        <v>340.76998900000001</v>
      </c>
      <c r="BN711" s="2">
        <v>165.550003</v>
      </c>
      <c r="BO711" s="2">
        <v>190.220001</v>
      </c>
    </row>
    <row r="712" spans="1:67" x14ac:dyDescent="0.35">
      <c r="A712" s="1">
        <v>44862</v>
      </c>
      <c r="B712" s="2">
        <v>154.02747350483901</v>
      </c>
      <c r="C712" s="2">
        <v>233.66120444586301</v>
      </c>
      <c r="D712" s="2">
        <v>102.76543278209</v>
      </c>
      <c r="E712" s="2">
        <v>94.854607526843594</v>
      </c>
      <c r="F712" s="2">
        <v>297.097728624946</v>
      </c>
      <c r="G712" s="2">
        <v>227.008373449364</v>
      </c>
      <c r="H712" s="2">
        <v>135.48524646896601</v>
      </c>
      <c r="I712" s="2">
        <v>95.182031350311803</v>
      </c>
      <c r="J712" s="2">
        <v>555.89801397823203</v>
      </c>
      <c r="K712" s="2">
        <v>126.017918217538</v>
      </c>
      <c r="L712" s="2">
        <v>473.00926815997002</v>
      </c>
      <c r="M712" s="2">
        <v>207.52409618931301</v>
      </c>
      <c r="N712" s="2">
        <v>36.248917525785203</v>
      </c>
      <c r="O712" s="2">
        <v>297.05234198312797</v>
      </c>
      <c r="P712" s="2">
        <v>327.64905511607799</v>
      </c>
      <c r="Q712" s="2">
        <v>101.12768303052199</v>
      </c>
      <c r="R712" s="2">
        <v>146.50806006379401</v>
      </c>
      <c r="S712" s="2">
        <v>361.95388159984702</v>
      </c>
      <c r="T712" s="2">
        <v>167.64484647821001</v>
      </c>
      <c r="U712" s="2">
        <v>217.16075855756301</v>
      </c>
      <c r="X712" s="3">
        <v>44862</v>
      </c>
      <c r="Y712">
        <v>149.28166450000001</v>
      </c>
      <c r="Z712">
        <v>232.45467769999999</v>
      </c>
      <c r="AA712">
        <v>106.05480729999999</v>
      </c>
      <c r="AB712">
        <v>95.623348859999993</v>
      </c>
      <c r="AC712">
        <v>297.76007299999998</v>
      </c>
      <c r="AD712">
        <v>227.7412592</v>
      </c>
      <c r="AE712">
        <v>136.9322258</v>
      </c>
      <c r="AF712">
        <v>96.276841390000001</v>
      </c>
      <c r="AG712">
        <v>549.26106340000001</v>
      </c>
      <c r="AH712">
        <v>126.00029139999999</v>
      </c>
      <c r="AI712">
        <v>470.70845589999999</v>
      </c>
      <c r="AJ712">
        <v>208.02757220000001</v>
      </c>
      <c r="AK712">
        <v>36.148154570000003</v>
      </c>
      <c r="AL712">
        <v>297.62035520000001</v>
      </c>
      <c r="AM712">
        <v>325.76687809999999</v>
      </c>
      <c r="AN712">
        <v>100.6041582</v>
      </c>
      <c r="AO712">
        <v>148.12345579999999</v>
      </c>
      <c r="AP712">
        <v>359.6588342</v>
      </c>
      <c r="AQ712">
        <v>167.1841288</v>
      </c>
      <c r="AR712">
        <v>218.27590889999999</v>
      </c>
      <c r="AT712" s="1"/>
      <c r="AU712" s="1">
        <v>44858</v>
      </c>
      <c r="AV712" s="2">
        <v>149.449997</v>
      </c>
      <c r="AW712" s="2">
        <v>247.25</v>
      </c>
      <c r="AX712" s="2">
        <v>119.82</v>
      </c>
      <c r="AY712" s="2">
        <v>102.519997</v>
      </c>
      <c r="AZ712" s="2">
        <v>287.48001099999999</v>
      </c>
      <c r="BA712" s="2">
        <v>211.25</v>
      </c>
      <c r="BB712" s="2">
        <v>125.989998</v>
      </c>
      <c r="BC712" s="2">
        <v>102.970001</v>
      </c>
      <c r="BD712" s="2">
        <v>541.59997599999997</v>
      </c>
      <c r="BE712" s="2">
        <v>122.379997</v>
      </c>
      <c r="BF712" s="2">
        <v>456.51998900000001</v>
      </c>
      <c r="BG712" s="2">
        <v>190.71000699999999</v>
      </c>
      <c r="BH712" s="2">
        <v>35.07</v>
      </c>
      <c r="BI712" s="2">
        <v>283.26001000000002</v>
      </c>
      <c r="BJ712" s="2">
        <v>305.60000600000001</v>
      </c>
      <c r="BK712" s="2">
        <v>97.370002999999997</v>
      </c>
      <c r="BL712" s="2">
        <v>150.88999899999999</v>
      </c>
      <c r="BM712" s="2">
        <v>347.89999399999999</v>
      </c>
      <c r="BN712" s="2">
        <v>167.550003</v>
      </c>
      <c r="BO712" s="2">
        <v>191.300003</v>
      </c>
    </row>
    <row r="713" spans="1:67" x14ac:dyDescent="0.35">
      <c r="A713" s="1">
        <v>44865</v>
      </c>
      <c r="B713" s="2">
        <v>150.81396234788099</v>
      </c>
      <c r="C713" s="2">
        <v>228.51079834558999</v>
      </c>
      <c r="D713" s="2">
        <v>97.183071328530403</v>
      </c>
      <c r="E713" s="2">
        <v>90.918411166441999</v>
      </c>
      <c r="F713" s="2">
        <v>294.81411992393402</v>
      </c>
      <c r="G713" s="2">
        <v>227.66337374320301</v>
      </c>
      <c r="H713" s="2">
        <v>135.890638933368</v>
      </c>
      <c r="I713" s="2">
        <v>91.084600464214205</v>
      </c>
      <c r="J713" s="2">
        <v>547.86804164968601</v>
      </c>
      <c r="K713" s="2">
        <v>127.90442515287199</v>
      </c>
      <c r="L713" s="2">
        <v>468.01493760893101</v>
      </c>
      <c r="M713" s="2">
        <v>207.05446587780699</v>
      </c>
      <c r="N713" s="2">
        <v>36.188642123758498</v>
      </c>
      <c r="O713" s="2">
        <v>296.03826613449598</v>
      </c>
      <c r="P713" s="2">
        <v>332.55942998299702</v>
      </c>
      <c r="Q713" s="2">
        <v>99.850531721729098</v>
      </c>
      <c r="R713" s="2">
        <v>147.06564243294901</v>
      </c>
      <c r="S713" s="2">
        <v>353.56733880089001</v>
      </c>
      <c r="T713" s="2">
        <v>167.25949635266699</v>
      </c>
      <c r="U713" s="2">
        <v>218.10796710106001</v>
      </c>
      <c r="X713" s="3">
        <v>44865</v>
      </c>
      <c r="Y713">
        <v>154.018958</v>
      </c>
      <c r="Z713">
        <v>232.3397167</v>
      </c>
      <c r="AA713">
        <v>102.5577219</v>
      </c>
      <c r="AB713">
        <v>94.588130770000006</v>
      </c>
      <c r="AC713">
        <v>295.51562039999999</v>
      </c>
      <c r="AD713">
        <v>227.7205347</v>
      </c>
      <c r="AE713">
        <v>135.17281399999999</v>
      </c>
      <c r="AF713">
        <v>94.727965019999999</v>
      </c>
      <c r="AG713">
        <v>554.23930919999998</v>
      </c>
      <c r="AH713">
        <v>125.8357106</v>
      </c>
      <c r="AI713">
        <v>470.7860938</v>
      </c>
      <c r="AJ713">
        <v>207.2051088</v>
      </c>
      <c r="AK713">
        <v>36.045049830000004</v>
      </c>
      <c r="AL713">
        <v>296.68528170000002</v>
      </c>
      <c r="AM713">
        <v>328.41863910000001</v>
      </c>
      <c r="AN713">
        <v>101.1598022</v>
      </c>
      <c r="AO713">
        <v>146.303031</v>
      </c>
      <c r="AP713">
        <v>362.02407290000002</v>
      </c>
      <c r="AQ713">
        <v>167.7997215</v>
      </c>
      <c r="AR713">
        <v>217.06996079999999</v>
      </c>
      <c r="AT713" s="1"/>
      <c r="AU713" s="1">
        <v>44859</v>
      </c>
      <c r="AV713" s="2">
        <v>152.33999600000001</v>
      </c>
      <c r="AW713" s="2">
        <v>250.66000399999999</v>
      </c>
      <c r="AX713" s="2">
        <v>120.599998</v>
      </c>
      <c r="AY713" s="2">
        <v>104.480003</v>
      </c>
      <c r="AZ713" s="2">
        <v>289.23998999999998</v>
      </c>
      <c r="BA713" s="2">
        <v>222.41999799999999</v>
      </c>
      <c r="BB713" s="2">
        <v>132.61000100000001</v>
      </c>
      <c r="BC713" s="2">
        <v>104.93</v>
      </c>
      <c r="BD713" s="2">
        <v>540.21997099999999</v>
      </c>
      <c r="BE713" s="2">
        <v>122.699997</v>
      </c>
      <c r="BF713" s="2">
        <v>460.07000699999998</v>
      </c>
      <c r="BG713" s="2">
        <v>194.38000500000001</v>
      </c>
      <c r="BH713" s="2">
        <v>35.389999000000003</v>
      </c>
      <c r="BI713" s="2">
        <v>290.26001000000002</v>
      </c>
      <c r="BJ713" s="2">
        <v>311.41000400000001</v>
      </c>
      <c r="BK713" s="2">
        <v>97.709998999999996</v>
      </c>
      <c r="BL713" s="2">
        <v>149.820007</v>
      </c>
      <c r="BM713" s="2">
        <v>351.30999800000001</v>
      </c>
      <c r="BN713" s="2">
        <v>167</v>
      </c>
      <c r="BO713" s="2">
        <v>194.83999600000001</v>
      </c>
    </row>
    <row r="714" spans="1:67" x14ac:dyDescent="0.35">
      <c r="A714" s="1">
        <v>44866</v>
      </c>
      <c r="B714" s="2">
        <v>145.31762147577501</v>
      </c>
      <c r="C714" s="2">
        <v>221.60736247251299</v>
      </c>
      <c r="D714" s="2">
        <v>92.467448305724801</v>
      </c>
      <c r="E714" s="2">
        <v>87.425397266649</v>
      </c>
      <c r="F714" s="2">
        <v>289.84611581131202</v>
      </c>
      <c r="G714" s="2">
        <v>214.128109745356</v>
      </c>
      <c r="H714" s="2">
        <v>132.51229998063201</v>
      </c>
      <c r="I714" s="2">
        <v>87.449664714313698</v>
      </c>
      <c r="J714" s="2">
        <v>542.24626489316597</v>
      </c>
      <c r="K714" s="2">
        <v>127.14681414854201</v>
      </c>
      <c r="L714" s="2">
        <v>457.60338489192998</v>
      </c>
      <c r="M714" s="2">
        <v>201.770806677655</v>
      </c>
      <c r="N714" s="2">
        <v>36.113021900340897</v>
      </c>
      <c r="O714" s="2">
        <v>289.44608521709898</v>
      </c>
      <c r="P714" s="2">
        <v>320.24901907042403</v>
      </c>
      <c r="Q714" s="2">
        <v>99.357074869265205</v>
      </c>
      <c r="R714" s="2">
        <v>143.97778494938399</v>
      </c>
      <c r="S714" s="2">
        <v>354.44479828238798</v>
      </c>
      <c r="T714" s="2">
        <v>164.48825267193601</v>
      </c>
      <c r="U714" s="2">
        <v>214.80549961908801</v>
      </c>
      <c r="X714" s="3">
        <v>44866</v>
      </c>
      <c r="Y714">
        <v>151.4220712</v>
      </c>
      <c r="Z714">
        <v>228.47478950000001</v>
      </c>
      <c r="AA714">
        <v>98.382587959999995</v>
      </c>
      <c r="AB714">
        <v>91.636570019999994</v>
      </c>
      <c r="AC714">
        <v>294.35032100000001</v>
      </c>
      <c r="AD714">
        <v>227.7977108</v>
      </c>
      <c r="AE714">
        <v>135.53635489999999</v>
      </c>
      <c r="AF714">
        <v>91.684254550000006</v>
      </c>
      <c r="AG714">
        <v>547.71235890000003</v>
      </c>
      <c r="AH714">
        <v>128.0313902</v>
      </c>
      <c r="AI714">
        <v>468.28092409999999</v>
      </c>
      <c r="AJ714">
        <v>206.8000112</v>
      </c>
      <c r="AK714">
        <v>36.189185969999997</v>
      </c>
      <c r="AL714">
        <v>296.18974539999999</v>
      </c>
      <c r="AM714">
        <v>332.39758510000001</v>
      </c>
      <c r="AN714">
        <v>100.0218699</v>
      </c>
      <c r="AO714">
        <v>146.91194150000001</v>
      </c>
      <c r="AP714">
        <v>355.43610430000001</v>
      </c>
      <c r="AQ714">
        <v>167.32355419999999</v>
      </c>
      <c r="AR714">
        <v>218.18229439999999</v>
      </c>
      <c r="AT714" s="1"/>
      <c r="AU714" s="1">
        <v>44860</v>
      </c>
      <c r="AV714" s="2">
        <v>149.35000600000001</v>
      </c>
      <c r="AW714" s="2">
        <v>231.320007</v>
      </c>
      <c r="AX714" s="2">
        <v>115.660004</v>
      </c>
      <c r="AY714" s="2">
        <v>94.93</v>
      </c>
      <c r="AZ714" s="2">
        <v>288.51998900000001</v>
      </c>
      <c r="BA714" s="2">
        <v>224.63999899999999</v>
      </c>
      <c r="BB714" s="2">
        <v>128.96000699999999</v>
      </c>
      <c r="BC714" s="2">
        <v>94.82</v>
      </c>
      <c r="BD714" s="2">
        <v>543.169983</v>
      </c>
      <c r="BE714" s="2">
        <v>124.110001</v>
      </c>
      <c r="BF714" s="2">
        <v>461.17999300000002</v>
      </c>
      <c r="BG714" s="2">
        <v>203.33000200000001</v>
      </c>
      <c r="BH714" s="2">
        <v>35.700001</v>
      </c>
      <c r="BI714" s="2">
        <v>290.14999399999999</v>
      </c>
      <c r="BJ714" s="2">
        <v>319.51001000000002</v>
      </c>
      <c r="BK714" s="2">
        <v>98.410004000000001</v>
      </c>
      <c r="BL714" s="2">
        <v>152.509995</v>
      </c>
      <c r="BM714" s="2">
        <v>357.85998499999999</v>
      </c>
      <c r="BN714" s="2">
        <v>168.990005</v>
      </c>
      <c r="BO714" s="2">
        <v>196.96000699999999</v>
      </c>
    </row>
    <row r="715" spans="1:67" x14ac:dyDescent="0.35">
      <c r="A715" s="1">
        <v>44867</v>
      </c>
      <c r="B715" s="2">
        <v>139.25658465634299</v>
      </c>
      <c r="C715" s="2">
        <v>215.561050199211</v>
      </c>
      <c r="D715" s="2">
        <v>89.335241291995899</v>
      </c>
      <c r="E715" s="2">
        <v>83.388712009380797</v>
      </c>
      <c r="F715" s="2">
        <v>284.27836647752201</v>
      </c>
      <c r="G715" s="2">
        <v>215.21282487154599</v>
      </c>
      <c r="H715" s="2">
        <v>134.20037976850099</v>
      </c>
      <c r="I715" s="2">
        <v>83.925555766120496</v>
      </c>
      <c r="J715" s="2">
        <v>544.60009825005704</v>
      </c>
      <c r="K715" s="2">
        <v>127.25399142803199</v>
      </c>
      <c r="L715" s="2">
        <v>446.12122313857901</v>
      </c>
      <c r="M715" s="2">
        <v>195.64863322716701</v>
      </c>
      <c r="N715" s="2">
        <v>35.971261094358901</v>
      </c>
      <c r="O715" s="2">
        <v>281.95081117211799</v>
      </c>
      <c r="P715" s="2">
        <v>310.19434402696697</v>
      </c>
      <c r="Q715" s="2">
        <v>98.890689632250698</v>
      </c>
      <c r="R715" s="2">
        <v>144.076475206895</v>
      </c>
      <c r="S715" s="2">
        <v>362.227364506188</v>
      </c>
      <c r="T715" s="2">
        <v>164.21732051839601</v>
      </c>
      <c r="U715" s="2">
        <v>219.058456046755</v>
      </c>
      <c r="X715" s="3">
        <v>44867</v>
      </c>
      <c r="Y715">
        <v>147.2631931</v>
      </c>
      <c r="Z715">
        <v>223.5882593</v>
      </c>
      <c r="AA715">
        <v>93.284790959999995</v>
      </c>
      <c r="AB715">
        <v>87.772774549999994</v>
      </c>
      <c r="AC715">
        <v>289.88174450000002</v>
      </c>
      <c r="AD715">
        <v>225.34778230000001</v>
      </c>
      <c r="AE715">
        <v>132.37294449999999</v>
      </c>
      <c r="AF715">
        <v>87.769735650000001</v>
      </c>
      <c r="AG715">
        <v>544.18940329999998</v>
      </c>
      <c r="AH715">
        <v>127.1186136</v>
      </c>
      <c r="AI715">
        <v>458.75413159999999</v>
      </c>
      <c r="AJ715">
        <v>201.61231230000001</v>
      </c>
      <c r="AK715">
        <v>36.08718262</v>
      </c>
      <c r="AL715">
        <v>290.17512929999998</v>
      </c>
      <c r="AM715">
        <v>324.9623967</v>
      </c>
      <c r="AN715">
        <v>99.442278819999999</v>
      </c>
      <c r="AO715">
        <v>144.47958779999999</v>
      </c>
      <c r="AP715">
        <v>354.88954189999998</v>
      </c>
      <c r="AQ715">
        <v>164.8164294</v>
      </c>
      <c r="AR715">
        <v>215.36035659999999</v>
      </c>
      <c r="AT715" s="1"/>
      <c r="AU715" s="1">
        <v>44861</v>
      </c>
      <c r="AV715" s="2">
        <v>144.800003</v>
      </c>
      <c r="AW715" s="2">
        <v>226.75</v>
      </c>
      <c r="AX715" s="2">
        <v>110.959999</v>
      </c>
      <c r="AY715" s="2">
        <v>92.220000999999996</v>
      </c>
      <c r="AZ715" s="2">
        <v>289.88000499999998</v>
      </c>
      <c r="BA715" s="2">
        <v>225.08999600000001</v>
      </c>
      <c r="BB715" s="2">
        <v>131.759995</v>
      </c>
      <c r="BC715" s="2">
        <v>92.599997999999999</v>
      </c>
      <c r="BD715" s="2">
        <v>541.79998799999998</v>
      </c>
      <c r="BE715" s="2">
        <v>124.599998</v>
      </c>
      <c r="BF715" s="2">
        <v>455.39999399999999</v>
      </c>
      <c r="BG715" s="2">
        <v>204.28999300000001</v>
      </c>
      <c r="BH715" s="2">
        <v>35.869999</v>
      </c>
      <c r="BI715" s="2">
        <v>291.05999800000001</v>
      </c>
      <c r="BJ715" s="2">
        <v>319.36999500000002</v>
      </c>
      <c r="BK715" s="2">
        <v>99.739998</v>
      </c>
      <c r="BL715" s="2">
        <v>153.5</v>
      </c>
      <c r="BM715" s="2">
        <v>356.32998700000002</v>
      </c>
      <c r="BN715" s="2">
        <v>166.490005</v>
      </c>
      <c r="BO715" s="2">
        <v>212.13999899999999</v>
      </c>
    </row>
    <row r="716" spans="1:67" x14ac:dyDescent="0.35">
      <c r="A716" s="1">
        <v>44868</v>
      </c>
      <c r="B716" s="2">
        <v>137.77682974602001</v>
      </c>
      <c r="C716" s="2">
        <v>221.68827458489201</v>
      </c>
      <c r="D716" s="2">
        <v>91.128993892102102</v>
      </c>
      <c r="E716" s="2">
        <v>86.956194162952599</v>
      </c>
      <c r="F716" s="2">
        <v>286.96731576308201</v>
      </c>
      <c r="G716" s="2">
        <v>206.46489693067099</v>
      </c>
      <c r="H716" s="2">
        <v>140.94092414171601</v>
      </c>
      <c r="I716" s="2">
        <v>87.347974410375301</v>
      </c>
      <c r="J716" s="2">
        <v>537.90108744218503</v>
      </c>
      <c r="K716" s="2">
        <v>130.24503027249801</v>
      </c>
      <c r="L716" s="2">
        <v>462.377750307952</v>
      </c>
      <c r="M716" s="2">
        <v>197.00453542267201</v>
      </c>
      <c r="N716" s="2">
        <v>36.783096948313698</v>
      </c>
      <c r="O716" s="2">
        <v>283.71458467675802</v>
      </c>
      <c r="P716" s="2">
        <v>318.71276530903498</v>
      </c>
      <c r="Q716" s="2">
        <v>99.157909345041205</v>
      </c>
      <c r="R716" s="2">
        <v>145.58730061596199</v>
      </c>
      <c r="S716" s="2">
        <v>357.57388171973201</v>
      </c>
      <c r="T716" s="2">
        <v>165.254507429819</v>
      </c>
      <c r="U716" s="2">
        <v>228.589261365749</v>
      </c>
      <c r="X716" s="3">
        <v>44868</v>
      </c>
      <c r="Y716">
        <v>141.47428590000001</v>
      </c>
      <c r="Z716">
        <v>215.79842719999999</v>
      </c>
      <c r="AA716">
        <v>89.858562030000002</v>
      </c>
      <c r="AB716">
        <v>84.258112130000001</v>
      </c>
      <c r="AC716">
        <v>284.25679580000002</v>
      </c>
      <c r="AD716">
        <v>215.27751699999999</v>
      </c>
      <c r="AE716">
        <v>134.02644480000001</v>
      </c>
      <c r="AF716">
        <v>84.282527020000003</v>
      </c>
      <c r="AG716">
        <v>543.5923315</v>
      </c>
      <c r="AH716">
        <v>127.2162438</v>
      </c>
      <c r="AI716">
        <v>446.8460652</v>
      </c>
      <c r="AJ716">
        <v>195.4768047</v>
      </c>
      <c r="AK716">
        <v>35.901629749999998</v>
      </c>
      <c r="AL716">
        <v>282.94427530000002</v>
      </c>
      <c r="AM716">
        <v>312.4962951</v>
      </c>
      <c r="AN716">
        <v>98.815873060000001</v>
      </c>
      <c r="AO716">
        <v>144.33542259999999</v>
      </c>
      <c r="AP716">
        <v>359.71591369999999</v>
      </c>
      <c r="AQ716">
        <v>163.97192329999999</v>
      </c>
      <c r="AR716">
        <v>218.50154900000001</v>
      </c>
      <c r="AT716" s="1"/>
      <c r="AU716" s="1">
        <v>44862</v>
      </c>
      <c r="AV716" s="2">
        <v>155.740005</v>
      </c>
      <c r="AW716" s="2">
        <v>235.86999499999999</v>
      </c>
      <c r="AX716" s="2">
        <v>103.410004</v>
      </c>
      <c r="AY716" s="2">
        <v>96.290001000000004</v>
      </c>
      <c r="AZ716" s="2">
        <v>299.63000499999998</v>
      </c>
      <c r="BA716" s="2">
        <v>228.520004</v>
      </c>
      <c r="BB716" s="2">
        <v>138.33999600000001</v>
      </c>
      <c r="BC716" s="2">
        <v>96.580001999999993</v>
      </c>
      <c r="BD716" s="2">
        <v>551.23999000000003</v>
      </c>
      <c r="BE716" s="2">
        <v>126.08000199999999</v>
      </c>
      <c r="BF716" s="2">
        <v>472.89999399999999</v>
      </c>
      <c r="BG716" s="2">
        <v>209.33999600000001</v>
      </c>
      <c r="BH716" s="2">
        <v>36.18</v>
      </c>
      <c r="BI716" s="2">
        <v>298.64999399999999</v>
      </c>
      <c r="BJ716" s="2">
        <v>329.47000100000002</v>
      </c>
      <c r="BK716" s="2">
        <v>100.769997</v>
      </c>
      <c r="BL716" s="2">
        <v>147.61000100000001</v>
      </c>
      <c r="BM716" s="2">
        <v>359.89999399999999</v>
      </c>
      <c r="BN716" s="2">
        <v>167.16999799999999</v>
      </c>
      <c r="BO716" s="2">
        <v>219.33999600000001</v>
      </c>
    </row>
    <row r="717" spans="1:67" x14ac:dyDescent="0.35">
      <c r="A717" s="1">
        <v>44869</v>
      </c>
      <c r="B717" s="2">
        <v>140.51362080344899</v>
      </c>
      <c r="C717" s="2">
        <v>229.10045007697099</v>
      </c>
      <c r="D717" s="2">
        <v>90.734084803561402</v>
      </c>
      <c r="E717" s="2">
        <v>88.970379441734494</v>
      </c>
      <c r="F717" s="2">
        <v>291.85501806313499</v>
      </c>
      <c r="G717" s="2">
        <v>196.73114396948799</v>
      </c>
      <c r="H717" s="2">
        <v>143.89366115811799</v>
      </c>
      <c r="I717" s="2">
        <v>89.033455414519693</v>
      </c>
      <c r="J717" s="2">
        <v>545.06829209401496</v>
      </c>
      <c r="K717" s="2">
        <v>131.70603826124099</v>
      </c>
      <c r="L717" s="2">
        <v>478.38073433124998</v>
      </c>
      <c r="M717" s="2">
        <v>200.04321670354699</v>
      </c>
      <c r="N717" s="2">
        <v>37.0882183527251</v>
      </c>
      <c r="O717" s="2">
        <v>291.39002512195202</v>
      </c>
      <c r="P717" s="2">
        <v>325.072766489961</v>
      </c>
      <c r="Q717" s="2">
        <v>100.11080859479701</v>
      </c>
      <c r="R717" s="2">
        <v>148.09289916264399</v>
      </c>
      <c r="S717" s="2">
        <v>364.55110361492399</v>
      </c>
      <c r="T717" s="2">
        <v>169.919727118255</v>
      </c>
      <c r="U717" s="2">
        <v>228.62857694656401</v>
      </c>
      <c r="X717" s="3">
        <v>44869</v>
      </c>
      <c r="Y717">
        <v>138.51677029999999</v>
      </c>
      <c r="Z717">
        <v>219.5587616</v>
      </c>
      <c r="AA717">
        <v>90.782110630000005</v>
      </c>
      <c r="AB717">
        <v>86.19830537</v>
      </c>
      <c r="AC717">
        <v>286.87773870000001</v>
      </c>
      <c r="AD717">
        <v>212.8719395</v>
      </c>
      <c r="AE717">
        <v>139.77781619999999</v>
      </c>
      <c r="AF717">
        <v>86.613953910000006</v>
      </c>
      <c r="AG717">
        <v>538.74459520000005</v>
      </c>
      <c r="AH717">
        <v>130.23721159999999</v>
      </c>
      <c r="AI717">
        <v>462.37444210000001</v>
      </c>
      <c r="AJ717">
        <v>196.43066580000001</v>
      </c>
      <c r="AK717">
        <v>36.666822570000001</v>
      </c>
      <c r="AL717">
        <v>283.66289330000001</v>
      </c>
      <c r="AM717">
        <v>315.31399640000001</v>
      </c>
      <c r="AN717">
        <v>99.153433890000002</v>
      </c>
      <c r="AO717">
        <v>145.18466799999999</v>
      </c>
      <c r="AP717">
        <v>357.82620730000002</v>
      </c>
      <c r="AQ717">
        <v>165.46306749999999</v>
      </c>
      <c r="AR717">
        <v>226.31641629999999</v>
      </c>
      <c r="AT717" s="1"/>
      <c r="AU717" s="1">
        <v>44865</v>
      </c>
      <c r="AV717" s="2">
        <v>153.33999600000001</v>
      </c>
      <c r="AW717" s="2">
        <v>232.13000500000001</v>
      </c>
      <c r="AX717" s="2">
        <v>102.44000200000001</v>
      </c>
      <c r="AY717" s="2">
        <v>94.510002</v>
      </c>
      <c r="AZ717" s="2">
        <v>295.08999599999999</v>
      </c>
      <c r="BA717" s="2">
        <v>227.53999300000001</v>
      </c>
      <c r="BB717" s="2">
        <v>134.970001</v>
      </c>
      <c r="BC717" s="2">
        <v>94.660004000000001</v>
      </c>
      <c r="BD717" s="2">
        <v>555.15002400000003</v>
      </c>
      <c r="BE717" s="2">
        <v>125.879997</v>
      </c>
      <c r="BF717" s="2">
        <v>470.11999500000002</v>
      </c>
      <c r="BG717" s="2">
        <v>207.16000399999999</v>
      </c>
      <c r="BH717" s="2">
        <v>36.040000999999997</v>
      </c>
      <c r="BI717" s="2">
        <v>296.13000499999998</v>
      </c>
      <c r="BJ717" s="2">
        <v>328.17999300000002</v>
      </c>
      <c r="BK717" s="2">
        <v>101.199997</v>
      </c>
      <c r="BL717" s="2">
        <v>146.39999399999999</v>
      </c>
      <c r="BM717" s="2">
        <v>362.08999599999999</v>
      </c>
      <c r="BN717" s="2">
        <v>167.770004</v>
      </c>
      <c r="BO717" s="2">
        <v>216.46000699999999</v>
      </c>
    </row>
    <row r="718" spans="1:67" x14ac:dyDescent="0.35">
      <c r="A718" s="1">
        <v>44872</v>
      </c>
      <c r="B718" s="2">
        <v>138.945450424695</v>
      </c>
      <c r="C718" s="2">
        <v>229.16835329128</v>
      </c>
      <c r="D718" s="2">
        <v>90.042163576242601</v>
      </c>
      <c r="E718" s="2">
        <v>89.142894522723594</v>
      </c>
      <c r="F718" s="2">
        <v>291.94599793242702</v>
      </c>
      <c r="G718" s="2">
        <v>190.300176107168</v>
      </c>
      <c r="H718" s="2">
        <v>145.69556740465799</v>
      </c>
      <c r="I718" s="2">
        <v>89.171133247101594</v>
      </c>
      <c r="J718" s="2">
        <v>553.43363055340205</v>
      </c>
      <c r="K718" s="2">
        <v>131.48783549550299</v>
      </c>
      <c r="L718" s="2">
        <v>480.80943875115099</v>
      </c>
      <c r="M718" s="2">
        <v>201.84650515483699</v>
      </c>
      <c r="N718" s="2">
        <v>37.114083374827104</v>
      </c>
      <c r="O718" s="2">
        <v>291.23885586734201</v>
      </c>
      <c r="P718" s="2">
        <v>325.75756336062398</v>
      </c>
      <c r="Q718" s="2">
        <v>101.57227037601</v>
      </c>
      <c r="R718" s="2">
        <v>148.37680228645701</v>
      </c>
      <c r="S718" s="2">
        <v>367.28870104760398</v>
      </c>
      <c r="T718" s="2">
        <v>168.74666015558199</v>
      </c>
      <c r="U718" s="2">
        <v>229.69026652025201</v>
      </c>
      <c r="X718" s="3">
        <v>44872</v>
      </c>
      <c r="Y718">
        <v>138.87825810000001</v>
      </c>
      <c r="Z718">
        <v>226.5029059</v>
      </c>
      <c r="AA718">
        <v>90.580539529999996</v>
      </c>
      <c r="AB718">
        <v>88.316731039999993</v>
      </c>
      <c r="AC718">
        <v>289.77660150000003</v>
      </c>
      <c r="AD718">
        <v>205.0085345</v>
      </c>
      <c r="AE718">
        <v>142.92039439999999</v>
      </c>
      <c r="AF718">
        <v>88.613320770000001</v>
      </c>
      <c r="AG718">
        <v>543.53901510000003</v>
      </c>
      <c r="AH718">
        <v>131.41182839999999</v>
      </c>
      <c r="AI718">
        <v>473.5128143</v>
      </c>
      <c r="AJ718">
        <v>199.32594209999999</v>
      </c>
      <c r="AK718">
        <v>36.984336399999997</v>
      </c>
      <c r="AL718">
        <v>289.39236940000001</v>
      </c>
      <c r="AM718">
        <v>323.58720349999999</v>
      </c>
      <c r="AN718">
        <v>99.941204830000004</v>
      </c>
      <c r="AO718">
        <v>147.5948434</v>
      </c>
      <c r="AP718">
        <v>362.37912260000002</v>
      </c>
      <c r="AQ718">
        <v>168.7185188</v>
      </c>
      <c r="AR718">
        <v>228.6227748</v>
      </c>
      <c r="AT718" s="1"/>
      <c r="AU718" s="1">
        <v>44866</v>
      </c>
      <c r="AV718" s="2">
        <v>150.64999399999999</v>
      </c>
      <c r="AW718" s="2">
        <v>228.16999799999999</v>
      </c>
      <c r="AX718" s="2">
        <v>96.790001000000004</v>
      </c>
      <c r="AY718" s="2">
        <v>90.470000999999996</v>
      </c>
      <c r="AZ718" s="2">
        <v>294.13000499999998</v>
      </c>
      <c r="BA718" s="2">
        <v>227.820007</v>
      </c>
      <c r="BB718" s="2">
        <v>135.429993</v>
      </c>
      <c r="BC718" s="2">
        <v>90.5</v>
      </c>
      <c r="BD718" s="2">
        <v>547.30999799999995</v>
      </c>
      <c r="BE718" s="2">
        <v>128.14999399999999</v>
      </c>
      <c r="BF718" s="2">
        <v>467.89999399999999</v>
      </c>
      <c r="BG718" s="2">
        <v>206.929993</v>
      </c>
      <c r="BH718" s="2">
        <v>36.200001</v>
      </c>
      <c r="BI718" s="2">
        <v>296.05999800000001</v>
      </c>
      <c r="BJ718" s="2">
        <v>333.19000199999999</v>
      </c>
      <c r="BK718" s="2">
        <v>99.760002</v>
      </c>
      <c r="BL718" s="2">
        <v>146.91000399999999</v>
      </c>
      <c r="BM718" s="2">
        <v>352.57998700000002</v>
      </c>
      <c r="BN718" s="2">
        <v>167.39999399999999</v>
      </c>
      <c r="BO718" s="2">
        <v>218.5</v>
      </c>
    </row>
    <row r="719" spans="1:67" x14ac:dyDescent="0.35">
      <c r="A719" s="1">
        <v>44873</v>
      </c>
      <c r="B719" s="2">
        <v>136.31301734395899</v>
      </c>
      <c r="C719" s="2">
        <v>225.61387642553399</v>
      </c>
      <c r="D719" s="2">
        <v>86.176571647515004</v>
      </c>
      <c r="E719" s="2">
        <v>87.627992820769606</v>
      </c>
      <c r="F719" s="2">
        <v>289.576517468021</v>
      </c>
      <c r="G719" s="2">
        <v>176.919404308498</v>
      </c>
      <c r="H719" s="2">
        <v>139.084546972553</v>
      </c>
      <c r="I719" s="2">
        <v>87.726437193873195</v>
      </c>
      <c r="J719" s="2">
        <v>542.10904598117997</v>
      </c>
      <c r="K719" s="2">
        <v>129.73274919033199</v>
      </c>
      <c r="L719" s="2">
        <v>472.26928821406398</v>
      </c>
      <c r="M719" s="2">
        <v>195.06910094910199</v>
      </c>
      <c r="N719" s="2">
        <v>36.501441465385298</v>
      </c>
      <c r="O719" s="2">
        <v>287.64508881145201</v>
      </c>
      <c r="P719" s="2">
        <v>316.355113432363</v>
      </c>
      <c r="Q719" s="2">
        <v>101.60012863114601</v>
      </c>
      <c r="R719" s="2">
        <v>147.71438770740599</v>
      </c>
      <c r="S719" s="2">
        <v>363.13784162441601</v>
      </c>
      <c r="T719" s="2">
        <v>164.353204774902</v>
      </c>
      <c r="U719" s="2">
        <v>226.62111630298801</v>
      </c>
      <c r="X719" s="3">
        <v>44873</v>
      </c>
      <c r="Y719">
        <v>139.44908240000001</v>
      </c>
      <c r="Z719">
        <v>228.92661240000001</v>
      </c>
      <c r="AA719">
        <v>90.045300999999995</v>
      </c>
      <c r="AB719">
        <v>88.942857200000006</v>
      </c>
      <c r="AC719">
        <v>292.25507599999997</v>
      </c>
      <c r="AD719">
        <v>194.69224829999999</v>
      </c>
      <c r="AE719">
        <v>145.6797354</v>
      </c>
      <c r="AF719">
        <v>88.994165350000003</v>
      </c>
      <c r="AG719">
        <v>551.37041150000005</v>
      </c>
      <c r="AH719">
        <v>131.4209706</v>
      </c>
      <c r="AI719">
        <v>480.96738060000001</v>
      </c>
      <c r="AJ719">
        <v>201.37249990000001</v>
      </c>
      <c r="AK719">
        <v>37.11637107</v>
      </c>
      <c r="AL719">
        <v>291.240297</v>
      </c>
      <c r="AM719">
        <v>325.7052865</v>
      </c>
      <c r="AN719">
        <v>101.2106064</v>
      </c>
      <c r="AO719">
        <v>148.54655489999999</v>
      </c>
      <c r="AP719">
        <v>366.58231180000001</v>
      </c>
      <c r="AQ719">
        <v>168.7122454</v>
      </c>
      <c r="AR719">
        <v>229.71633510000001</v>
      </c>
      <c r="AT719" s="1"/>
      <c r="AU719" s="1">
        <v>44867</v>
      </c>
      <c r="AV719" s="2">
        <v>145.029999</v>
      </c>
      <c r="AW719" s="2">
        <v>220.10000600000001</v>
      </c>
      <c r="AX719" s="2">
        <v>92.120002999999997</v>
      </c>
      <c r="AY719" s="2">
        <v>86.970000999999996</v>
      </c>
      <c r="AZ719" s="2">
        <v>289.459991</v>
      </c>
      <c r="BA719" s="2">
        <v>214.979996</v>
      </c>
      <c r="BB719" s="2">
        <v>132.19000199999999</v>
      </c>
      <c r="BC719" s="2">
        <v>87.07</v>
      </c>
      <c r="BD719" s="2">
        <v>543.42999299999997</v>
      </c>
      <c r="BE719" s="2">
        <v>126.970001</v>
      </c>
      <c r="BF719" s="2">
        <v>456.02999899999998</v>
      </c>
      <c r="BG719" s="2">
        <v>200.949997</v>
      </c>
      <c r="BH719" s="2">
        <v>36.090000000000003</v>
      </c>
      <c r="BI719" s="2">
        <v>288.73001099999999</v>
      </c>
      <c r="BJ719" s="2">
        <v>319.82000699999998</v>
      </c>
      <c r="BK719" s="2">
        <v>99.400002000000001</v>
      </c>
      <c r="BL719" s="2">
        <v>144.520004</v>
      </c>
      <c r="BM719" s="2">
        <v>354.959991</v>
      </c>
      <c r="BN719" s="2">
        <v>164.58000200000001</v>
      </c>
      <c r="BO719" s="2">
        <v>214.53999300000001</v>
      </c>
    </row>
    <row r="720" spans="1:67" x14ac:dyDescent="0.35">
      <c r="A720" s="1">
        <v>44874</v>
      </c>
      <c r="B720" s="2">
        <v>146.18508008302501</v>
      </c>
      <c r="C720" s="2">
        <v>241.51674557930599</v>
      </c>
      <c r="D720" s="2">
        <v>96.537360652448797</v>
      </c>
      <c r="E720" s="2">
        <v>94.061711999712699</v>
      </c>
      <c r="F720" s="2">
        <v>300.65914706048801</v>
      </c>
      <c r="G720" s="2">
        <v>190.242986754204</v>
      </c>
      <c r="H720" s="2">
        <v>155.910603256949</v>
      </c>
      <c r="I720" s="2">
        <v>94.347281874437101</v>
      </c>
      <c r="J720" s="2">
        <v>542.82925022153302</v>
      </c>
      <c r="K720" s="2">
        <v>134.61055205449699</v>
      </c>
      <c r="L720" s="2">
        <v>502.89527854899399</v>
      </c>
      <c r="M720" s="2">
        <v>204.378769429182</v>
      </c>
      <c r="N720" s="2">
        <v>38.061913705324898</v>
      </c>
      <c r="O720" s="2">
        <v>310.40848660749703</v>
      </c>
      <c r="P720" s="2">
        <v>336.52828283661103</v>
      </c>
      <c r="Q720" s="2">
        <v>101.982234607382</v>
      </c>
      <c r="R720" s="2">
        <v>150.35060661133599</v>
      </c>
      <c r="S720" s="2">
        <v>368.60250859182503</v>
      </c>
      <c r="T720" s="2">
        <v>171.48220703867401</v>
      </c>
      <c r="U720" s="2">
        <v>231.47695059954401</v>
      </c>
      <c r="X720" s="3">
        <v>44874</v>
      </c>
      <c r="Y720">
        <v>136.50070869999999</v>
      </c>
      <c r="Z720">
        <v>225.02081759999999</v>
      </c>
      <c r="AA720">
        <v>86.999212380000003</v>
      </c>
      <c r="AB720">
        <v>87.370815820000004</v>
      </c>
      <c r="AC720">
        <v>289.03878359999999</v>
      </c>
      <c r="AD720">
        <v>188.8252268</v>
      </c>
      <c r="AE720">
        <v>140.04317320000001</v>
      </c>
      <c r="AF720">
        <v>87.421069779999996</v>
      </c>
      <c r="AG720">
        <v>542.08854099999996</v>
      </c>
      <c r="AH720">
        <v>129.95734049999999</v>
      </c>
      <c r="AI720">
        <v>472.2262187</v>
      </c>
      <c r="AJ720">
        <v>195.2358452</v>
      </c>
      <c r="AK720">
        <v>36.575158070000001</v>
      </c>
      <c r="AL720">
        <v>287.81342769999998</v>
      </c>
      <c r="AM720">
        <v>318.64489040000001</v>
      </c>
      <c r="AN720">
        <v>101.5843404</v>
      </c>
      <c r="AO720">
        <v>147.5407908</v>
      </c>
      <c r="AP720">
        <v>363.59751360000001</v>
      </c>
      <c r="AQ720">
        <v>164.4352197</v>
      </c>
      <c r="AR720">
        <v>226.41622340000001</v>
      </c>
      <c r="AT720" s="1"/>
      <c r="AU720" s="1">
        <v>44868</v>
      </c>
      <c r="AV720" s="2">
        <v>138.88000500000001</v>
      </c>
      <c r="AW720" s="2">
        <v>214.25</v>
      </c>
      <c r="AX720" s="2">
        <v>89.300003000000004</v>
      </c>
      <c r="AY720" s="2">
        <v>83.43</v>
      </c>
      <c r="AZ720" s="2">
        <v>283.85000600000001</v>
      </c>
      <c r="BA720" s="2">
        <v>215.30999800000001</v>
      </c>
      <c r="BB720" s="2">
        <v>134.21000699999999</v>
      </c>
      <c r="BC720" s="2">
        <v>83.489998</v>
      </c>
      <c r="BD720" s="2">
        <v>543.60998500000005</v>
      </c>
      <c r="BE720" s="2">
        <v>127.199997</v>
      </c>
      <c r="BF720" s="2">
        <v>444.11999500000002</v>
      </c>
      <c r="BG720" s="2">
        <v>194.75</v>
      </c>
      <c r="BH720" s="2">
        <v>35.889999000000003</v>
      </c>
      <c r="BI720" s="2">
        <v>281.5</v>
      </c>
      <c r="BJ720" s="2">
        <v>309.17001299999998</v>
      </c>
      <c r="BK720" s="2">
        <v>98.75</v>
      </c>
      <c r="BL720" s="2">
        <v>144.41999799999999</v>
      </c>
      <c r="BM720" s="2">
        <v>361.67999300000002</v>
      </c>
      <c r="BN720" s="2">
        <v>164.009995</v>
      </c>
      <c r="BO720" s="2">
        <v>219.259995</v>
      </c>
    </row>
    <row r="721" spans="1:67" x14ac:dyDescent="0.35">
      <c r="A721" s="1">
        <v>44875</v>
      </c>
      <c r="B721" s="2">
        <v>149.85610065612499</v>
      </c>
      <c r="C721" s="2">
        <v>247.12289481976501</v>
      </c>
      <c r="D721" s="2">
        <v>101.097627970944</v>
      </c>
      <c r="E721" s="2">
        <v>96.327607460404593</v>
      </c>
      <c r="F721" s="2">
        <v>309.03663608499198</v>
      </c>
      <c r="G721" s="2">
        <v>195.373521563888</v>
      </c>
      <c r="H721" s="2">
        <v>163.54148652249901</v>
      </c>
      <c r="I721" s="2">
        <v>96.774040515731897</v>
      </c>
      <c r="J721" s="2">
        <v>524.78328364153401</v>
      </c>
      <c r="K721" s="2">
        <v>135.52758003013099</v>
      </c>
      <c r="L721" s="2">
        <v>518.48091323977701</v>
      </c>
      <c r="M721" s="2">
        <v>205.313843080461</v>
      </c>
      <c r="N721" s="2">
        <v>38.453192897319902</v>
      </c>
      <c r="O721" s="2">
        <v>317.05757397465999</v>
      </c>
      <c r="P721" s="2">
        <v>338.67590904789398</v>
      </c>
      <c r="Q721" s="2">
        <v>98.0905349036573</v>
      </c>
      <c r="R721" s="2">
        <v>150.710414207485</v>
      </c>
      <c r="S721" s="2">
        <v>353.84821386692499</v>
      </c>
      <c r="T721" s="2">
        <v>177.76790069647501</v>
      </c>
      <c r="U721" s="2">
        <v>237.023160905075</v>
      </c>
      <c r="X721" s="3">
        <v>44875</v>
      </c>
      <c r="Y721">
        <v>139.38919519999999</v>
      </c>
      <c r="Z721">
        <v>230.74877609999999</v>
      </c>
      <c r="AA721">
        <v>95.265787430000003</v>
      </c>
      <c r="AB721">
        <v>91.930184249999996</v>
      </c>
      <c r="AC721">
        <v>298.8419849</v>
      </c>
      <c r="AD721">
        <v>181.3576252</v>
      </c>
      <c r="AE721">
        <v>145.81552809999999</v>
      </c>
      <c r="AF721">
        <v>92.124992660000004</v>
      </c>
      <c r="AG721">
        <v>543.35453649999999</v>
      </c>
      <c r="AH721">
        <v>133.4988827</v>
      </c>
      <c r="AI721">
        <v>496.72187500000001</v>
      </c>
      <c r="AJ721">
        <v>201.7077285</v>
      </c>
      <c r="AK721">
        <v>37.725285880000001</v>
      </c>
      <c r="AL721">
        <v>298.12528730000002</v>
      </c>
      <c r="AM721">
        <v>323.44540319999999</v>
      </c>
      <c r="AN721">
        <v>101.89723669999999</v>
      </c>
      <c r="AO721">
        <v>149.41098450000001</v>
      </c>
      <c r="AP721">
        <v>367.6196918</v>
      </c>
      <c r="AQ721">
        <v>170.1907032</v>
      </c>
      <c r="AR721">
        <v>231.45225060000001</v>
      </c>
      <c r="AT721" s="1"/>
      <c r="AU721" s="1">
        <v>44869</v>
      </c>
      <c r="AV721" s="2">
        <v>138.38000500000001</v>
      </c>
      <c r="AW721" s="2">
        <v>221.38999899999999</v>
      </c>
      <c r="AX721" s="2">
        <v>90.980002999999996</v>
      </c>
      <c r="AY721" s="2">
        <v>86.580001999999993</v>
      </c>
      <c r="AZ721" s="2">
        <v>287.47000100000002</v>
      </c>
      <c r="BA721" s="2">
        <v>207.470001</v>
      </c>
      <c r="BB721" s="2">
        <v>141.55999800000001</v>
      </c>
      <c r="BC721" s="2">
        <v>86.699996999999996</v>
      </c>
      <c r="BD721" s="2">
        <v>538.169983</v>
      </c>
      <c r="BE721" s="2">
        <v>130.679993</v>
      </c>
      <c r="BF721" s="2">
        <v>465.29998799999998</v>
      </c>
      <c r="BG721" s="2">
        <v>196.979996</v>
      </c>
      <c r="BH721" s="2">
        <v>36.790000999999997</v>
      </c>
      <c r="BI721" s="2">
        <v>284.02999899999998</v>
      </c>
      <c r="BJ721" s="2">
        <v>318.36999500000002</v>
      </c>
      <c r="BK721" s="2">
        <v>99.199996999999996</v>
      </c>
      <c r="BL721" s="2">
        <v>145.279999</v>
      </c>
      <c r="BM721" s="2">
        <v>357.41000400000001</v>
      </c>
      <c r="BN721" s="2">
        <v>165.69000199999999</v>
      </c>
      <c r="BO721" s="2">
        <v>227.85000600000001</v>
      </c>
    </row>
    <row r="722" spans="1:67" x14ac:dyDescent="0.35">
      <c r="A722" s="1">
        <v>44876</v>
      </c>
      <c r="B722" s="2">
        <v>148.45611728353299</v>
      </c>
      <c r="C722" s="2">
        <v>241.58142639505499</v>
      </c>
      <c r="D722" s="2">
        <v>98.351470197614603</v>
      </c>
      <c r="E722" s="2">
        <v>96.238415281160499</v>
      </c>
      <c r="F722" s="2">
        <v>310.57956790793901</v>
      </c>
      <c r="G722" s="2">
        <v>190.332098303457</v>
      </c>
      <c r="H722" s="2">
        <v>164.36248612961501</v>
      </c>
      <c r="I722" s="2">
        <v>96.289816960557502</v>
      </c>
      <c r="J722" s="2">
        <v>513.01316866162699</v>
      </c>
      <c r="K722" s="2">
        <v>134.39790417907199</v>
      </c>
      <c r="L722" s="2">
        <v>515.50690730527106</v>
      </c>
      <c r="M722" s="2">
        <v>206.76213444468499</v>
      </c>
      <c r="N722" s="2">
        <v>37.958299125998899</v>
      </c>
      <c r="O722" s="2">
        <v>307.09244787828499</v>
      </c>
      <c r="P722" s="2">
        <v>338.97840865687101</v>
      </c>
      <c r="Q722" s="2">
        <v>100.111219994756</v>
      </c>
      <c r="R722" s="2">
        <v>151.52535774667101</v>
      </c>
      <c r="S722" s="2">
        <v>355.36819560651202</v>
      </c>
      <c r="T722" s="2">
        <v>178.59207878015499</v>
      </c>
      <c r="U722" s="2">
        <v>236.63199727198599</v>
      </c>
      <c r="X722" s="3">
        <v>44876</v>
      </c>
      <c r="Y722">
        <v>149.31786289999999</v>
      </c>
      <c r="Z722">
        <v>246.81038150000001</v>
      </c>
      <c r="AA722">
        <v>100.1078105</v>
      </c>
      <c r="AB722">
        <v>96.164904379999996</v>
      </c>
      <c r="AC722">
        <v>308.61188829999998</v>
      </c>
      <c r="AD722">
        <v>194.05454019999999</v>
      </c>
      <c r="AE722">
        <v>162.2004354</v>
      </c>
      <c r="AF722">
        <v>96.710089530000005</v>
      </c>
      <c r="AG722">
        <v>530.66115009999999</v>
      </c>
      <c r="AH722">
        <v>135.31404509999999</v>
      </c>
      <c r="AI722">
        <v>516.33197729999995</v>
      </c>
      <c r="AJ722">
        <v>204.93219819999999</v>
      </c>
      <c r="AK722">
        <v>38.382189349999997</v>
      </c>
      <c r="AL722">
        <v>314.45083160000001</v>
      </c>
      <c r="AM722">
        <v>338.9280766</v>
      </c>
      <c r="AN722">
        <v>98.716993500000001</v>
      </c>
      <c r="AO722">
        <v>150.17480119999999</v>
      </c>
      <c r="AP722">
        <v>361.01250700000003</v>
      </c>
      <c r="AQ722">
        <v>177.2675505</v>
      </c>
      <c r="AR722">
        <v>235.755325</v>
      </c>
      <c r="AT722" s="1"/>
      <c r="AU722" s="1">
        <v>44872</v>
      </c>
      <c r="AV722" s="2">
        <v>138.91999799999999</v>
      </c>
      <c r="AW722" s="2">
        <v>227.86999499999999</v>
      </c>
      <c r="AX722" s="2">
        <v>90.529999000000004</v>
      </c>
      <c r="AY722" s="2">
        <v>88.489998</v>
      </c>
      <c r="AZ722" s="2">
        <v>290.19000199999999</v>
      </c>
      <c r="BA722" s="2">
        <v>197.08000200000001</v>
      </c>
      <c r="BB722" s="2">
        <v>143.009995</v>
      </c>
      <c r="BC722" s="2">
        <v>88.650002000000001</v>
      </c>
      <c r="BD722" s="2">
        <v>545.02002000000005</v>
      </c>
      <c r="BE722" s="2">
        <v>131.36999499999999</v>
      </c>
      <c r="BF722" s="2">
        <v>475.22000100000002</v>
      </c>
      <c r="BG722" s="2">
        <v>200.10000600000001</v>
      </c>
      <c r="BH722" s="2">
        <v>37.009998000000003</v>
      </c>
      <c r="BI722" s="2">
        <v>290.26998900000001</v>
      </c>
      <c r="BJ722" s="2">
        <v>325.13000499999998</v>
      </c>
      <c r="BK722" s="2">
        <v>100.07</v>
      </c>
      <c r="BL722" s="2">
        <v>148.10000600000001</v>
      </c>
      <c r="BM722" s="2">
        <v>365.07000699999998</v>
      </c>
      <c r="BN722" s="2">
        <v>169.13000500000001</v>
      </c>
      <c r="BO722" s="2">
        <v>228.61000100000001</v>
      </c>
    </row>
    <row r="723" spans="1:67" x14ac:dyDescent="0.35">
      <c r="A723" s="1">
        <v>44879</v>
      </c>
      <c r="B723" s="2">
        <v>150.00949141074801</v>
      </c>
      <c r="C723" s="2">
        <v>241.62634655430901</v>
      </c>
      <c r="D723" s="2">
        <v>98.919692254591993</v>
      </c>
      <c r="E723" s="2">
        <v>98.3974165138345</v>
      </c>
      <c r="F723" s="2">
        <v>309.21788867961101</v>
      </c>
      <c r="G723" s="2">
        <v>193.98168962231401</v>
      </c>
      <c r="H723" s="2">
        <v>166.32751447101001</v>
      </c>
      <c r="I723" s="2">
        <v>98.660629618539403</v>
      </c>
      <c r="J723" s="2">
        <v>504.38596415900798</v>
      </c>
      <c r="K723" s="2">
        <v>132.49071846547099</v>
      </c>
      <c r="L723" s="2">
        <v>520.73211261331301</v>
      </c>
      <c r="M723" s="2">
        <v>209.72297098566901</v>
      </c>
      <c r="N723" s="2">
        <v>37.566797111404497</v>
      </c>
      <c r="O723" s="2">
        <v>310.76247788356602</v>
      </c>
      <c r="P723" s="2">
        <v>343.03207489209399</v>
      </c>
      <c r="Q723" s="2">
        <v>99.692471161801805</v>
      </c>
      <c r="R723" s="2">
        <v>153.12459538189299</v>
      </c>
      <c r="S723" s="2">
        <v>351.27996420923398</v>
      </c>
      <c r="T723" s="2">
        <v>180.59937936898601</v>
      </c>
      <c r="U723" s="2">
        <v>234.54370041742899</v>
      </c>
      <c r="X723" s="3">
        <v>44879</v>
      </c>
      <c r="Y723">
        <v>148.68329299999999</v>
      </c>
      <c r="Z723">
        <v>242.8716829</v>
      </c>
      <c r="AA723">
        <v>98.920818190000006</v>
      </c>
      <c r="AB723">
        <v>95.700930049999997</v>
      </c>
      <c r="AC723">
        <v>309.10144509999998</v>
      </c>
      <c r="AD723">
        <v>193.62103920000001</v>
      </c>
      <c r="AE723">
        <v>162.94014949999999</v>
      </c>
      <c r="AF723">
        <v>96.043290150000004</v>
      </c>
      <c r="AG723">
        <v>514.1617933</v>
      </c>
      <c r="AH723">
        <v>134.10429719999999</v>
      </c>
      <c r="AI723">
        <v>514.70807079999997</v>
      </c>
      <c r="AJ723">
        <v>206.4058685</v>
      </c>
      <c r="AK723">
        <v>37.81159306</v>
      </c>
      <c r="AL723">
        <v>308.37762450000002</v>
      </c>
      <c r="AM723">
        <v>339.29841970000001</v>
      </c>
      <c r="AN723">
        <v>99.820844089999994</v>
      </c>
      <c r="AO723">
        <v>151.47758379999999</v>
      </c>
      <c r="AP723">
        <v>355.7615624</v>
      </c>
      <c r="AQ723">
        <v>177.71557910000001</v>
      </c>
      <c r="AR723">
        <v>236.5227376</v>
      </c>
      <c r="AT723" s="1"/>
      <c r="AU723" s="1">
        <v>44873</v>
      </c>
      <c r="AV723" s="2">
        <v>139.5</v>
      </c>
      <c r="AW723" s="2">
        <v>228.86999499999999</v>
      </c>
      <c r="AX723" s="2">
        <v>89.980002999999996</v>
      </c>
      <c r="AY723" s="2">
        <v>88.900002000000001</v>
      </c>
      <c r="AZ723" s="2">
        <v>292.60998499999999</v>
      </c>
      <c r="BA723" s="2">
        <v>191.300003</v>
      </c>
      <c r="BB723" s="2">
        <v>146.020004</v>
      </c>
      <c r="BC723" s="2">
        <v>88.910004000000001</v>
      </c>
      <c r="BD723" s="2">
        <v>553.04998799999998</v>
      </c>
      <c r="BE723" s="2">
        <v>131.449997</v>
      </c>
      <c r="BF723" s="2">
        <v>482.10998499999999</v>
      </c>
      <c r="BG723" s="2">
        <v>201.779999</v>
      </c>
      <c r="BH723" s="2">
        <v>37.110000999999997</v>
      </c>
      <c r="BI723" s="2">
        <v>291.14001500000001</v>
      </c>
      <c r="BJ723" s="2">
        <v>325.75</v>
      </c>
      <c r="BK723" s="2">
        <v>101.5</v>
      </c>
      <c r="BL723" s="2">
        <v>148.529999</v>
      </c>
      <c r="BM723" s="2">
        <v>366.66000400000001</v>
      </c>
      <c r="BN723" s="2">
        <v>168.78999300000001</v>
      </c>
      <c r="BO723" s="2">
        <v>229.80999800000001</v>
      </c>
    </row>
    <row r="724" spans="1:67" x14ac:dyDescent="0.35">
      <c r="A724" s="1">
        <v>44880</v>
      </c>
      <c r="B724" s="2">
        <v>149.497197492504</v>
      </c>
      <c r="C724" s="2">
        <v>242.18302159692101</v>
      </c>
      <c r="D724" s="2">
        <v>97.286387022444501</v>
      </c>
      <c r="E724" s="2">
        <v>99.263239557057304</v>
      </c>
      <c r="F724" s="2">
        <v>309.29361040395298</v>
      </c>
      <c r="G724" s="2">
        <v>186.127202723708</v>
      </c>
      <c r="H724" s="2">
        <v>161.113112204141</v>
      </c>
      <c r="I724" s="2">
        <v>99.298224698334906</v>
      </c>
      <c r="J724" s="2">
        <v>513.05784102842404</v>
      </c>
      <c r="K724" s="2">
        <v>133.33528844287201</v>
      </c>
      <c r="L724" s="2">
        <v>516.42292930567305</v>
      </c>
      <c r="M724" s="2">
        <v>210.20095218210199</v>
      </c>
      <c r="N724" s="2">
        <v>37.404664741231898</v>
      </c>
      <c r="O724" s="2">
        <v>316.93399379134303</v>
      </c>
      <c r="P724" s="2">
        <v>342.54134216139101</v>
      </c>
      <c r="Q724" s="2">
        <v>99.947644322899194</v>
      </c>
      <c r="R724" s="2">
        <v>152.168609392257</v>
      </c>
      <c r="S724" s="2">
        <v>352.77912731990102</v>
      </c>
      <c r="T724" s="2">
        <v>177.07543059755699</v>
      </c>
      <c r="U724" s="2">
        <v>233.24916820772799</v>
      </c>
      <c r="X724" s="3">
        <v>44880</v>
      </c>
      <c r="Y724">
        <v>149.8134379</v>
      </c>
      <c r="Z724">
        <v>242.1571515</v>
      </c>
      <c r="AA724">
        <v>98.898086269999993</v>
      </c>
      <c r="AB724">
        <v>98.147096410000003</v>
      </c>
      <c r="AC724">
        <v>310.02339189999998</v>
      </c>
      <c r="AD724">
        <v>193.6246774</v>
      </c>
      <c r="AE724">
        <v>166.1887351</v>
      </c>
      <c r="AF724">
        <v>98.69500042</v>
      </c>
      <c r="AG724">
        <v>503.81537209999999</v>
      </c>
      <c r="AH724">
        <v>133.01529160000001</v>
      </c>
      <c r="AI724">
        <v>522.66499399999998</v>
      </c>
      <c r="AJ724">
        <v>209.21338320000001</v>
      </c>
      <c r="AK724">
        <v>37.678107249999996</v>
      </c>
      <c r="AL724">
        <v>311.15553</v>
      </c>
      <c r="AM724">
        <v>342.91277339999999</v>
      </c>
      <c r="AN724">
        <v>99.693223739999993</v>
      </c>
      <c r="AO724">
        <v>152.81053170000001</v>
      </c>
      <c r="AP724">
        <v>350.8589498</v>
      </c>
      <c r="AQ724">
        <v>181.03391139999999</v>
      </c>
      <c r="AR724">
        <v>234.9908111</v>
      </c>
      <c r="AT724" s="1"/>
      <c r="AU724" s="1">
        <v>44874</v>
      </c>
      <c r="AV724" s="2">
        <v>134.86999499999999</v>
      </c>
      <c r="AW724" s="2">
        <v>224.509995</v>
      </c>
      <c r="AX724" s="2">
        <v>86.139999000000003</v>
      </c>
      <c r="AY724" s="2">
        <v>87.32</v>
      </c>
      <c r="AZ724" s="2">
        <v>288.64999399999999</v>
      </c>
      <c r="BA724" s="2">
        <v>177.58999600000001</v>
      </c>
      <c r="BB724" s="2">
        <v>137.759995</v>
      </c>
      <c r="BC724" s="2">
        <v>87.400002000000001</v>
      </c>
      <c r="BD724" s="2">
        <v>540.65997300000004</v>
      </c>
      <c r="BE724" s="2">
        <v>129.740005</v>
      </c>
      <c r="BF724" s="2">
        <v>469.47000100000002</v>
      </c>
      <c r="BG724" s="2">
        <v>193.929993</v>
      </c>
      <c r="BH724" s="2">
        <v>36.520000000000003</v>
      </c>
      <c r="BI724" s="2">
        <v>286.75</v>
      </c>
      <c r="BJ724" s="2">
        <v>315.64001500000001</v>
      </c>
      <c r="BK724" s="2">
        <v>101.589996</v>
      </c>
      <c r="BL724" s="2">
        <v>147.61999499999999</v>
      </c>
      <c r="BM724" s="2">
        <v>363.26998900000001</v>
      </c>
      <c r="BN724" s="2">
        <v>164.009995</v>
      </c>
      <c r="BO724" s="2">
        <v>225.53999300000001</v>
      </c>
    </row>
    <row r="725" spans="1:67" x14ac:dyDescent="0.35">
      <c r="A725" s="1">
        <v>44881</v>
      </c>
      <c r="B725" s="2">
        <v>149.53975049635201</v>
      </c>
      <c r="C725" s="2">
        <v>240.35287747667101</v>
      </c>
      <c r="D725" s="2">
        <v>94.933735506272697</v>
      </c>
      <c r="E725" s="2">
        <v>98.308735053160405</v>
      </c>
      <c r="F725" s="2">
        <v>306.304475346071</v>
      </c>
      <c r="G725" s="2">
        <v>182.69592538738601</v>
      </c>
      <c r="H725" s="2">
        <v>155.01948300396</v>
      </c>
      <c r="I725" s="2">
        <v>98.371555122021206</v>
      </c>
      <c r="J725" s="2">
        <v>516.01601075315898</v>
      </c>
      <c r="K725" s="2">
        <v>132.61604862246699</v>
      </c>
      <c r="L725" s="2">
        <v>508.10650819952599</v>
      </c>
      <c r="M725" s="2">
        <v>210.9336673288</v>
      </c>
      <c r="N725" s="2">
        <v>37.176698482571197</v>
      </c>
      <c r="O725" s="2">
        <v>310.41355165911801</v>
      </c>
      <c r="P725" s="2">
        <v>341.27880835095903</v>
      </c>
      <c r="Q725" s="2">
        <v>102.16752817264999</v>
      </c>
      <c r="R725" s="2">
        <v>152.41461397838901</v>
      </c>
      <c r="S725" s="2">
        <v>360.08826790341698</v>
      </c>
      <c r="T725" s="2">
        <v>175.980471771628</v>
      </c>
      <c r="U725" s="2">
        <v>230.27504507470999</v>
      </c>
      <c r="X725" s="3">
        <v>44881</v>
      </c>
      <c r="Y725">
        <v>149.1482972</v>
      </c>
      <c r="Z725">
        <v>241.65019029999999</v>
      </c>
      <c r="AA725">
        <v>97.463054749999998</v>
      </c>
      <c r="AB725">
        <v>98.892854459999995</v>
      </c>
      <c r="AC725">
        <v>308.9945199</v>
      </c>
      <c r="AD725">
        <v>191.9872005</v>
      </c>
      <c r="AE725">
        <v>160.94457299999999</v>
      </c>
      <c r="AF725">
        <v>99.073234560000003</v>
      </c>
      <c r="AG725">
        <v>509.75317539999998</v>
      </c>
      <c r="AH725">
        <v>133.12224560000001</v>
      </c>
      <c r="AI725">
        <v>514.4879522</v>
      </c>
      <c r="AJ725">
        <v>210.13562450000001</v>
      </c>
      <c r="AK725">
        <v>37.396166180000002</v>
      </c>
      <c r="AL725">
        <v>314.45046819999999</v>
      </c>
      <c r="AM725">
        <v>342.92574209999998</v>
      </c>
      <c r="AN725">
        <v>99.927623690000004</v>
      </c>
      <c r="AO725">
        <v>151.77496339999999</v>
      </c>
      <c r="AP725">
        <v>352.81042309999998</v>
      </c>
      <c r="AQ725">
        <v>177.4402384</v>
      </c>
      <c r="AR725">
        <v>232.87904330000001</v>
      </c>
      <c r="AT725" s="1"/>
      <c r="AU725" s="1">
        <v>44875</v>
      </c>
      <c r="AV725" s="2">
        <v>146.86999499999999</v>
      </c>
      <c r="AW725" s="2">
        <v>242.979996</v>
      </c>
      <c r="AX725" s="2">
        <v>96.629997000000003</v>
      </c>
      <c r="AY725" s="2">
        <v>93.940002000000007</v>
      </c>
      <c r="AZ725" s="2">
        <v>303.20001200000002</v>
      </c>
      <c r="BA725" s="2">
        <v>190.720001</v>
      </c>
      <c r="BB725" s="2">
        <v>157.5</v>
      </c>
      <c r="BC725" s="2">
        <v>94.169998000000007</v>
      </c>
      <c r="BD725" s="2">
        <v>544.169983</v>
      </c>
      <c r="BE725" s="2">
        <v>135.08000200000001</v>
      </c>
      <c r="BF725" s="2">
        <v>506.57000699999998</v>
      </c>
      <c r="BG725" s="2">
        <v>205.570007</v>
      </c>
      <c r="BH725" s="2">
        <v>38.130001</v>
      </c>
      <c r="BI725" s="2">
        <v>311.70001200000002</v>
      </c>
      <c r="BJ725" s="2">
        <v>337.26998900000001</v>
      </c>
      <c r="BK725" s="2">
        <v>101.889999</v>
      </c>
      <c r="BL725" s="2">
        <v>149.720001</v>
      </c>
      <c r="BM725" s="2">
        <v>368.72000100000002</v>
      </c>
      <c r="BN725" s="2">
        <v>172.320007</v>
      </c>
      <c r="BO725" s="2">
        <v>232.449997</v>
      </c>
    </row>
    <row r="726" spans="1:67" x14ac:dyDescent="0.35">
      <c r="A726" s="1">
        <v>44882</v>
      </c>
      <c r="B726" s="2">
        <v>152.88597241585899</v>
      </c>
      <c r="C726" s="2">
        <v>241.773124447659</v>
      </c>
      <c r="D726" s="2">
        <v>94.256384435295104</v>
      </c>
      <c r="E726" s="2">
        <v>98.280032494838196</v>
      </c>
      <c r="F726" s="2">
        <v>312.53123712807701</v>
      </c>
      <c r="G726" s="2">
        <v>179.38064555038699</v>
      </c>
      <c r="H726" s="2">
        <v>156.126876287703</v>
      </c>
      <c r="I726" s="2">
        <v>98.475707392146305</v>
      </c>
      <c r="J726" s="2">
        <v>532.92306609013895</v>
      </c>
      <c r="K726" s="2">
        <v>134.05096479331701</v>
      </c>
      <c r="L726" s="2">
        <v>517.63311216888906</v>
      </c>
      <c r="M726" s="2">
        <v>210.85702729390499</v>
      </c>
      <c r="N726" s="2">
        <v>37.406366634661403</v>
      </c>
      <c r="O726" s="2">
        <v>314.294703642672</v>
      </c>
      <c r="P726" s="2">
        <v>343.63848832945098</v>
      </c>
      <c r="Q726" s="2">
        <v>104.60586140759099</v>
      </c>
      <c r="R726" s="2">
        <v>154.76218957845899</v>
      </c>
      <c r="S726" s="2">
        <v>362.96998174929399</v>
      </c>
      <c r="T726" s="2">
        <v>179.360466119726</v>
      </c>
      <c r="U726" s="2">
        <v>232.47290131568701</v>
      </c>
      <c r="X726" s="3">
        <v>44882</v>
      </c>
      <c r="Y726">
        <v>150.47439489999999</v>
      </c>
      <c r="Z726">
        <v>241.61594170000001</v>
      </c>
      <c r="AA726">
        <v>95.27450245</v>
      </c>
      <c r="AB726">
        <v>98.331212690000001</v>
      </c>
      <c r="AC726">
        <v>307.67829899999998</v>
      </c>
      <c r="AD726">
        <v>184.7044856</v>
      </c>
      <c r="AE726">
        <v>156.85358969999999</v>
      </c>
      <c r="AF726">
        <v>98.492405410000003</v>
      </c>
      <c r="AG726">
        <v>514.40834719999998</v>
      </c>
      <c r="AH726">
        <v>132.53079589999999</v>
      </c>
      <c r="AI726">
        <v>512.31982089999997</v>
      </c>
      <c r="AJ726">
        <v>210.8766803</v>
      </c>
      <c r="AK726">
        <v>37.182323420000003</v>
      </c>
      <c r="AL726">
        <v>312.25383440000002</v>
      </c>
      <c r="AM726">
        <v>341.53607959999999</v>
      </c>
      <c r="AN726">
        <v>101.78251640000001</v>
      </c>
      <c r="AO726">
        <v>152.1991089</v>
      </c>
      <c r="AP726">
        <v>357.93372790000001</v>
      </c>
      <c r="AQ726">
        <v>176.07064460000001</v>
      </c>
      <c r="AR726">
        <v>230.8566912</v>
      </c>
      <c r="AT726" s="1"/>
      <c r="AU726" s="1">
        <v>44876</v>
      </c>
      <c r="AV726" s="2">
        <v>149.699997</v>
      </c>
      <c r="AW726" s="2">
        <v>247.11000100000001</v>
      </c>
      <c r="AX726" s="2">
        <v>100.790001</v>
      </c>
      <c r="AY726" s="2">
        <v>96.410004000000001</v>
      </c>
      <c r="AZ726" s="2">
        <v>309.72000100000002</v>
      </c>
      <c r="BA726" s="2">
        <v>195.970001</v>
      </c>
      <c r="BB726" s="2">
        <v>163.270004</v>
      </c>
      <c r="BC726" s="2">
        <v>96.730002999999996</v>
      </c>
      <c r="BD726" s="2">
        <v>522.080017</v>
      </c>
      <c r="BE726" s="2">
        <v>135.300003</v>
      </c>
      <c r="BF726" s="2">
        <v>518.09002699999996</v>
      </c>
      <c r="BG726" s="2">
        <v>205</v>
      </c>
      <c r="BH726" s="2">
        <v>38.409999999999997</v>
      </c>
      <c r="BI726" s="2">
        <v>314.94000199999999</v>
      </c>
      <c r="BJ726" s="2">
        <v>339.290009</v>
      </c>
      <c r="BK726" s="2">
        <v>97.959998999999996</v>
      </c>
      <c r="BL726" s="2">
        <v>150.16000399999999</v>
      </c>
      <c r="BM726" s="2">
        <v>352.29998799999998</v>
      </c>
      <c r="BN726" s="2">
        <v>178.19000199999999</v>
      </c>
      <c r="BO726" s="2">
        <v>236.490005</v>
      </c>
    </row>
    <row r="727" spans="1:67" x14ac:dyDescent="0.35">
      <c r="A727" s="1">
        <v>44883</v>
      </c>
      <c r="B727" s="2">
        <v>147.292415194406</v>
      </c>
      <c r="C727" s="2">
        <v>241.35676274124901</v>
      </c>
      <c r="D727" s="2">
        <v>92.605952981609207</v>
      </c>
      <c r="E727" s="2">
        <v>95.474600855187305</v>
      </c>
      <c r="F727" s="2">
        <v>311.57396262433798</v>
      </c>
      <c r="G727" s="2">
        <v>167.12704551580899</v>
      </c>
      <c r="H727" s="2">
        <v>152.35317738822701</v>
      </c>
      <c r="I727" s="2">
        <v>95.735086852736103</v>
      </c>
      <c r="J727" s="2">
        <v>518.12325789903502</v>
      </c>
      <c r="K727" s="2">
        <v>133.08592530113199</v>
      </c>
      <c r="L727" s="2">
        <v>516.59533184440295</v>
      </c>
      <c r="M727" s="2">
        <v>206.916604783569</v>
      </c>
      <c r="N727" s="2">
        <v>37.378933085953101</v>
      </c>
      <c r="O727" s="2">
        <v>316.24458850445899</v>
      </c>
      <c r="P727" s="2">
        <v>338.644149118065</v>
      </c>
      <c r="Q727" s="2">
        <v>105.20113773942001</v>
      </c>
      <c r="R727" s="2">
        <v>156.78237640141799</v>
      </c>
      <c r="S727" s="2">
        <v>359.77310873089903</v>
      </c>
      <c r="T727" s="2">
        <v>180.775716381992</v>
      </c>
      <c r="U727" s="2">
        <v>231.721569600029</v>
      </c>
      <c r="X727" s="3">
        <v>44883</v>
      </c>
      <c r="Y727">
        <v>151.24146640000001</v>
      </c>
      <c r="Z727">
        <v>241.15610330000001</v>
      </c>
      <c r="AA727">
        <v>94.23290437</v>
      </c>
      <c r="AB727">
        <v>97.446328159999993</v>
      </c>
      <c r="AC727">
        <v>310.2273399</v>
      </c>
      <c r="AD727">
        <v>181.13437880000001</v>
      </c>
      <c r="AE727">
        <v>154.2048728</v>
      </c>
      <c r="AF727">
        <v>97.813293630000004</v>
      </c>
      <c r="AG727">
        <v>525.17925979999995</v>
      </c>
      <c r="AH727">
        <v>133.78402560000001</v>
      </c>
      <c r="AI727">
        <v>515.08133999999995</v>
      </c>
      <c r="AJ727">
        <v>210.67138069999999</v>
      </c>
      <c r="AK727">
        <v>37.188902919999997</v>
      </c>
      <c r="AL727">
        <v>312.9898293</v>
      </c>
      <c r="AM727">
        <v>343.24013239999999</v>
      </c>
      <c r="AN727">
        <v>103.7987838</v>
      </c>
      <c r="AO727">
        <v>154.47483819999999</v>
      </c>
      <c r="AP727">
        <v>361.6636977</v>
      </c>
      <c r="AQ727">
        <v>178.60482830000001</v>
      </c>
      <c r="AR727">
        <v>231.38290050000001</v>
      </c>
      <c r="AT727" s="1"/>
      <c r="AU727" s="1">
        <v>44879</v>
      </c>
      <c r="AV727" s="2">
        <v>148.279999</v>
      </c>
      <c r="AW727" s="2">
        <v>241.550003</v>
      </c>
      <c r="AX727" s="2">
        <v>98.489998</v>
      </c>
      <c r="AY727" s="2">
        <v>95.699996999999996</v>
      </c>
      <c r="AZ727" s="2">
        <v>308.91000400000001</v>
      </c>
      <c r="BA727" s="2">
        <v>190.949997</v>
      </c>
      <c r="BB727" s="2">
        <v>162.949997</v>
      </c>
      <c r="BC727" s="2">
        <v>96.029999000000004</v>
      </c>
      <c r="BD727" s="2">
        <v>513.75</v>
      </c>
      <c r="BE727" s="2">
        <v>133.91000399999999</v>
      </c>
      <c r="BF727" s="2">
        <v>513.21997099999999</v>
      </c>
      <c r="BG727" s="2">
        <v>206.86000100000001</v>
      </c>
      <c r="BH727" s="2">
        <v>37.759998000000003</v>
      </c>
      <c r="BI727" s="2">
        <v>306.92001299999998</v>
      </c>
      <c r="BJ727" s="2">
        <v>339.36999500000002</v>
      </c>
      <c r="BK727" s="2">
        <v>100.349998</v>
      </c>
      <c r="BL727" s="2">
        <v>151.740005</v>
      </c>
      <c r="BM727" s="2">
        <v>356.05999800000001</v>
      </c>
      <c r="BN727" s="2">
        <v>177.78999300000001</v>
      </c>
      <c r="BO727" s="2">
        <v>236.5</v>
      </c>
    </row>
    <row r="728" spans="1:67" x14ac:dyDescent="0.35">
      <c r="A728" s="1">
        <v>44886</v>
      </c>
      <c r="B728" s="2">
        <v>149.9646965105</v>
      </c>
      <c r="C728" s="2">
        <v>245.149801680938</v>
      </c>
      <c r="D728" s="2">
        <v>93.275683992525202</v>
      </c>
      <c r="E728" s="2">
        <v>97.371209800248906</v>
      </c>
      <c r="F728" s="2">
        <v>315.34531317688698</v>
      </c>
      <c r="G728" s="2">
        <v>169.294519219817</v>
      </c>
      <c r="H728" s="2">
        <v>160.442983121791</v>
      </c>
      <c r="I728" s="2">
        <v>97.445365566781604</v>
      </c>
      <c r="J728" s="2">
        <v>524.49268402051996</v>
      </c>
      <c r="K728" s="2">
        <v>135.17475297975699</v>
      </c>
      <c r="L728" s="2">
        <v>528.45369029229801</v>
      </c>
      <c r="M728" s="2">
        <v>209.910432862064</v>
      </c>
      <c r="N728" s="2">
        <v>37.424454280893201</v>
      </c>
      <c r="O728" s="2">
        <v>325.47431201267</v>
      </c>
      <c r="P728" s="2">
        <v>344.93500780289901</v>
      </c>
      <c r="Q728" s="2">
        <v>107.16576272944</v>
      </c>
      <c r="R728" s="2">
        <v>159.66600111737699</v>
      </c>
      <c r="S728" s="2">
        <v>362.50431387844998</v>
      </c>
      <c r="T728" s="2">
        <v>183.61238578023799</v>
      </c>
      <c r="U728" s="2">
        <v>237.16441181542601</v>
      </c>
      <c r="X728" s="3">
        <v>44886</v>
      </c>
      <c r="Y728">
        <v>148.99762939999999</v>
      </c>
      <c r="Z728">
        <v>242.1624094</v>
      </c>
      <c r="AA728">
        <v>92.776992820000004</v>
      </c>
      <c r="AB728">
        <v>95.68682948</v>
      </c>
      <c r="AC728">
        <v>311.37335730000001</v>
      </c>
      <c r="AD728">
        <v>177.71956410000001</v>
      </c>
      <c r="AE728">
        <v>153.14296450000001</v>
      </c>
      <c r="AF728">
        <v>95.907635339999999</v>
      </c>
      <c r="AG728">
        <v>518.81661810000003</v>
      </c>
      <c r="AH728">
        <v>133.0762479</v>
      </c>
      <c r="AI728">
        <v>517.54364480000004</v>
      </c>
      <c r="AJ728">
        <v>206.62389490000001</v>
      </c>
      <c r="AK728">
        <v>37.310882020000001</v>
      </c>
      <c r="AL728">
        <v>316.23961279999997</v>
      </c>
      <c r="AM728">
        <v>339.28333459999999</v>
      </c>
      <c r="AN728">
        <v>105.3364064</v>
      </c>
      <c r="AO728">
        <v>156.79596419999999</v>
      </c>
      <c r="AP728">
        <v>361.09229390000002</v>
      </c>
      <c r="AQ728">
        <v>180.38995320000001</v>
      </c>
      <c r="AR728">
        <v>232.18692770000001</v>
      </c>
      <c r="AT728" s="1"/>
      <c r="AU728" s="1">
        <v>44880</v>
      </c>
      <c r="AV728" s="2">
        <v>150.03999300000001</v>
      </c>
      <c r="AW728" s="2">
        <v>241.970001</v>
      </c>
      <c r="AX728" s="2">
        <v>98.940002000000007</v>
      </c>
      <c r="AY728" s="2">
        <v>98.440002000000007</v>
      </c>
      <c r="AZ728" s="2">
        <v>309.98001099999999</v>
      </c>
      <c r="BA728" s="2">
        <v>194.41999799999999</v>
      </c>
      <c r="BB728" s="2">
        <v>166.66000399999999</v>
      </c>
      <c r="BC728" s="2">
        <v>98.720000999999996</v>
      </c>
      <c r="BD728" s="2">
        <v>503.01001000000002</v>
      </c>
      <c r="BE728" s="2">
        <v>132.94000199999999</v>
      </c>
      <c r="BF728" s="2">
        <v>524.419983</v>
      </c>
      <c r="BG728" s="2">
        <v>209.990005</v>
      </c>
      <c r="BH728" s="2">
        <v>37.700001</v>
      </c>
      <c r="BI728" s="2">
        <v>311.92999300000002</v>
      </c>
      <c r="BJ728" s="2">
        <v>343.51001000000002</v>
      </c>
      <c r="BK728" s="2">
        <v>99.599997999999999</v>
      </c>
      <c r="BL728" s="2">
        <v>153.03999300000001</v>
      </c>
      <c r="BM728" s="2">
        <v>349.95001200000002</v>
      </c>
      <c r="BN728" s="2">
        <v>181.470001</v>
      </c>
      <c r="BO728" s="2">
        <v>234.58999600000001</v>
      </c>
    </row>
    <row r="729" spans="1:67" x14ac:dyDescent="0.35">
      <c r="A729" s="1">
        <v>44887</v>
      </c>
      <c r="B729" s="2">
        <v>151.640698009452</v>
      </c>
      <c r="C729" s="2">
        <v>247.556916260316</v>
      </c>
      <c r="D729" s="2">
        <v>94.245485847627606</v>
      </c>
      <c r="E729" s="2">
        <v>99.067584296292594</v>
      </c>
      <c r="F729" s="2">
        <v>316.60936370560501</v>
      </c>
      <c r="G729" s="2">
        <v>182.812732615984</v>
      </c>
      <c r="H729" s="2">
        <v>166.23044987626201</v>
      </c>
      <c r="I729" s="2">
        <v>99.292121184325893</v>
      </c>
      <c r="J729" s="2">
        <v>529.65359636685605</v>
      </c>
      <c r="K729" s="2">
        <v>136.27991860339799</v>
      </c>
      <c r="L729" s="2">
        <v>535.95296499161395</v>
      </c>
      <c r="M729" s="2">
        <v>211.662348844783</v>
      </c>
      <c r="N729" s="2">
        <v>37.613170210203101</v>
      </c>
      <c r="O729" s="2">
        <v>322.09124386335702</v>
      </c>
      <c r="P729" s="2">
        <v>348.48085539630802</v>
      </c>
      <c r="Q729" s="2">
        <v>106.49191734734499</v>
      </c>
      <c r="R729" s="2">
        <v>159.02493901360401</v>
      </c>
      <c r="S729" s="2">
        <v>360.76292382951101</v>
      </c>
      <c r="T729" s="2">
        <v>183.07206480355501</v>
      </c>
      <c r="U729" s="2">
        <v>237.171258281246</v>
      </c>
      <c r="X729" s="3">
        <v>44887</v>
      </c>
      <c r="Y729">
        <v>149.9062022</v>
      </c>
      <c r="Z729">
        <v>244.82967239999999</v>
      </c>
      <c r="AA729">
        <v>93.100076520000002</v>
      </c>
      <c r="AB729">
        <v>96.905233019999997</v>
      </c>
      <c r="AC729">
        <v>314.98804699999999</v>
      </c>
      <c r="AD729">
        <v>169.48798740000001</v>
      </c>
      <c r="AE729">
        <v>158.66939450000001</v>
      </c>
      <c r="AF729">
        <v>97.26727717</v>
      </c>
      <c r="AG729">
        <v>521.78720469999996</v>
      </c>
      <c r="AH729">
        <v>134.93999980000001</v>
      </c>
      <c r="AI729">
        <v>528.27187879999997</v>
      </c>
      <c r="AJ729">
        <v>209.32071389999999</v>
      </c>
      <c r="AK729">
        <v>37.473514000000002</v>
      </c>
      <c r="AL729">
        <v>323.77157319999998</v>
      </c>
      <c r="AM729">
        <v>343.44328230000002</v>
      </c>
      <c r="AN729">
        <v>106.65488430000001</v>
      </c>
      <c r="AO729">
        <v>159.3270948</v>
      </c>
      <c r="AP729">
        <v>360.77942819999998</v>
      </c>
      <c r="AQ729">
        <v>182.44911210000001</v>
      </c>
      <c r="AR729">
        <v>236.48515520000001</v>
      </c>
      <c r="AT729" s="1"/>
      <c r="AU729" s="1">
        <v>44881</v>
      </c>
      <c r="AV729" s="2">
        <v>148.78999300000001</v>
      </c>
      <c r="AW729" s="2">
        <v>241.729996</v>
      </c>
      <c r="AX729" s="2">
        <v>97.120002999999997</v>
      </c>
      <c r="AY729" s="2">
        <v>98.849997999999999</v>
      </c>
      <c r="AZ729" s="2">
        <v>308.76001000000002</v>
      </c>
      <c r="BA729" s="2">
        <v>186.91999799999999</v>
      </c>
      <c r="BB729" s="2">
        <v>159.10000600000001</v>
      </c>
      <c r="BC729" s="2">
        <v>98.989998</v>
      </c>
      <c r="BD729" s="2">
        <v>511.51998900000001</v>
      </c>
      <c r="BE729" s="2">
        <v>133.11999499999999</v>
      </c>
      <c r="BF729" s="2">
        <v>511.73001099999999</v>
      </c>
      <c r="BG729" s="2">
        <v>210.13999899999999</v>
      </c>
      <c r="BH729" s="2">
        <v>37.360000999999997</v>
      </c>
      <c r="BI729" s="2">
        <v>314.91000400000001</v>
      </c>
      <c r="BJ729" s="2">
        <v>342.76001000000002</v>
      </c>
      <c r="BK729" s="2">
        <v>99.93</v>
      </c>
      <c r="BL729" s="2">
        <v>151.86999499999999</v>
      </c>
      <c r="BM729" s="2">
        <v>352.92999300000002</v>
      </c>
      <c r="BN729" s="2">
        <v>177.05999800000001</v>
      </c>
      <c r="BO729" s="2">
        <v>232.41999799999999</v>
      </c>
    </row>
    <row r="730" spans="1:67" x14ac:dyDescent="0.35">
      <c r="A730" s="1">
        <v>44888</v>
      </c>
      <c r="B730" s="2">
        <v>148.503138044396</v>
      </c>
      <c r="C730" s="2">
        <v>247.54909797035299</v>
      </c>
      <c r="D730" s="2">
        <v>93.484618376753403</v>
      </c>
      <c r="E730" s="2">
        <v>97.453752419411998</v>
      </c>
      <c r="F730" s="2">
        <v>317.21463898703001</v>
      </c>
      <c r="G730" s="2">
        <v>182.165303373277</v>
      </c>
      <c r="H730" s="2">
        <v>162.798963831001</v>
      </c>
      <c r="I730" s="2">
        <v>97.502910242528401</v>
      </c>
      <c r="J730" s="2">
        <v>540.26953203212997</v>
      </c>
      <c r="K730" s="2">
        <v>137.150433837832</v>
      </c>
      <c r="L730" s="2">
        <v>527.85614905033003</v>
      </c>
      <c r="M730" s="2">
        <v>213.57009218708001</v>
      </c>
      <c r="N730" s="2">
        <v>37.718422552494097</v>
      </c>
      <c r="O730" s="2">
        <v>326.12007695523198</v>
      </c>
      <c r="P730" s="2">
        <v>351.09584340775598</v>
      </c>
      <c r="Q730" s="2">
        <v>107.406740279945</v>
      </c>
      <c r="R730" s="2">
        <v>159.18949562972901</v>
      </c>
      <c r="S730" s="2">
        <v>365.84751646987701</v>
      </c>
      <c r="T730" s="2">
        <v>181.689672372177</v>
      </c>
      <c r="U730" s="2">
        <v>235.60201728175801</v>
      </c>
      <c r="X730" s="3">
        <v>44888</v>
      </c>
      <c r="Y730">
        <v>150.9571957</v>
      </c>
      <c r="Z730">
        <v>247.38237359999999</v>
      </c>
      <c r="AA730">
        <v>94.00988984</v>
      </c>
      <c r="AB730">
        <v>98.316754590000002</v>
      </c>
      <c r="AC730">
        <v>316.35990700000002</v>
      </c>
      <c r="AD730">
        <v>173.67914469999999</v>
      </c>
      <c r="AE730">
        <v>164.4444532</v>
      </c>
      <c r="AF730">
        <v>98.756856889999995</v>
      </c>
      <c r="AG730">
        <v>528.26886950000005</v>
      </c>
      <c r="AH730">
        <v>136.4055271</v>
      </c>
      <c r="AI730">
        <v>533.38424559999999</v>
      </c>
      <c r="AJ730">
        <v>211.41013889999999</v>
      </c>
      <c r="AK730">
        <v>37.6108829</v>
      </c>
      <c r="AL730">
        <v>322.2961808</v>
      </c>
      <c r="AM730">
        <v>348.0860169</v>
      </c>
      <c r="AN730">
        <v>106.7527912</v>
      </c>
      <c r="AO730">
        <v>159.2694061</v>
      </c>
      <c r="AP730">
        <v>361.71142559999998</v>
      </c>
      <c r="AQ730">
        <v>182.8410059</v>
      </c>
      <c r="AR730">
        <v>237.0108831</v>
      </c>
      <c r="AT730" s="1"/>
      <c r="AU730" s="1">
        <v>44882</v>
      </c>
      <c r="AV730" s="2">
        <v>150.720001</v>
      </c>
      <c r="AW730" s="2">
        <v>241.679993</v>
      </c>
      <c r="AX730" s="2">
        <v>94.849997999999999</v>
      </c>
      <c r="AY730" s="2">
        <v>98.360000999999997</v>
      </c>
      <c r="AZ730" s="2">
        <v>307.44000199999999</v>
      </c>
      <c r="BA730" s="2">
        <v>183.16999799999999</v>
      </c>
      <c r="BB730" s="2">
        <v>156.770004</v>
      </c>
      <c r="BC730" s="2">
        <v>98.5</v>
      </c>
      <c r="BD730" s="2">
        <v>515.30999799999995</v>
      </c>
      <c r="BE730" s="2">
        <v>132.53999300000001</v>
      </c>
      <c r="BF730" s="2">
        <v>512.10998500000005</v>
      </c>
      <c r="BG730" s="2">
        <v>210.990005</v>
      </c>
      <c r="BH730" s="2">
        <v>37.169998</v>
      </c>
      <c r="BI730" s="2">
        <v>311.44000199999999</v>
      </c>
      <c r="BJ730" s="2">
        <v>341.26998900000001</v>
      </c>
      <c r="BK730" s="2">
        <v>102.30999799999999</v>
      </c>
      <c r="BL730" s="2">
        <v>152.16000399999999</v>
      </c>
      <c r="BM730" s="2">
        <v>360.76998900000001</v>
      </c>
      <c r="BN730" s="2">
        <v>176.05999800000001</v>
      </c>
      <c r="BO730" s="2">
        <v>230.44000199999999</v>
      </c>
    </row>
    <row r="731" spans="1:67" x14ac:dyDescent="0.35">
      <c r="A731" s="1">
        <v>44890</v>
      </c>
      <c r="B731" s="2">
        <v>145.69622279012199</v>
      </c>
      <c r="C731" s="2">
        <v>242.75907097137701</v>
      </c>
      <c r="D731" s="2">
        <v>93.993071281944395</v>
      </c>
      <c r="E731" s="2">
        <v>96.556806974495103</v>
      </c>
      <c r="F731" s="2">
        <v>314.003098929457</v>
      </c>
      <c r="G731" s="2">
        <v>182.55465563405301</v>
      </c>
      <c r="H731" s="2">
        <v>159.61248826645601</v>
      </c>
      <c r="I731" s="2">
        <v>96.593116288882399</v>
      </c>
      <c r="J731" s="2">
        <v>532.02628853205204</v>
      </c>
      <c r="K731" s="2">
        <v>134.335049457335</v>
      </c>
      <c r="L731" s="2">
        <v>524.61876798134199</v>
      </c>
      <c r="M731" s="2">
        <v>211.59643352971901</v>
      </c>
      <c r="N731" s="2">
        <v>36.861051415711799</v>
      </c>
      <c r="O731" s="2">
        <v>320.03172944585799</v>
      </c>
      <c r="P731" s="2">
        <v>344.95873197774603</v>
      </c>
      <c r="Q731" s="2">
        <v>108.344046803639</v>
      </c>
      <c r="R731" s="2">
        <v>157.955286667964</v>
      </c>
      <c r="S731" s="2">
        <v>365.83555634100202</v>
      </c>
      <c r="T731" s="2">
        <v>180.33740393667</v>
      </c>
      <c r="U731" s="2">
        <v>232.63739249583401</v>
      </c>
      <c r="X731" s="3">
        <v>44890</v>
      </c>
      <c r="Y731">
        <v>148.97603620000001</v>
      </c>
      <c r="Z731">
        <v>247.41982920000001</v>
      </c>
      <c r="AA731">
        <v>93.504659189999998</v>
      </c>
      <c r="AB731">
        <v>97.478793699999997</v>
      </c>
      <c r="AC731">
        <v>317.39717589999998</v>
      </c>
      <c r="AD731">
        <v>182.92135500000001</v>
      </c>
      <c r="AE731">
        <v>162.79708160000001</v>
      </c>
      <c r="AF731">
        <v>97.617534090000007</v>
      </c>
      <c r="AG731">
        <v>535.96189760000004</v>
      </c>
      <c r="AH731">
        <v>136.76135959999999</v>
      </c>
      <c r="AI731">
        <v>531.03809569999999</v>
      </c>
      <c r="AJ731">
        <v>213.28358840000001</v>
      </c>
      <c r="AK731">
        <v>37.708645779999998</v>
      </c>
      <c r="AL731">
        <v>325.62170550000002</v>
      </c>
      <c r="AM731">
        <v>350.78848909999999</v>
      </c>
      <c r="AN731">
        <v>107.3908478</v>
      </c>
      <c r="AO731">
        <v>159.66346559999999</v>
      </c>
      <c r="AP731">
        <v>365.01980579999997</v>
      </c>
      <c r="AQ731">
        <v>182.44263960000001</v>
      </c>
      <c r="AR731">
        <v>235.95811699999999</v>
      </c>
      <c r="AT731" s="1"/>
      <c r="AU731" s="1">
        <v>44883</v>
      </c>
      <c r="AV731" s="2">
        <v>151.28999300000001</v>
      </c>
      <c r="AW731" s="2">
        <v>241.220001</v>
      </c>
      <c r="AX731" s="2">
        <v>94.139999000000003</v>
      </c>
      <c r="AY731" s="2">
        <v>97.43</v>
      </c>
      <c r="AZ731" s="2">
        <v>310.76001000000002</v>
      </c>
      <c r="BA731" s="2">
        <v>180.19000199999999</v>
      </c>
      <c r="BB731" s="2">
        <v>154.08999600000001</v>
      </c>
      <c r="BC731" s="2">
        <v>97.800003000000004</v>
      </c>
      <c r="BD731" s="2">
        <v>530</v>
      </c>
      <c r="BE731" s="2">
        <v>133.83999600000001</v>
      </c>
      <c r="BF731" s="2">
        <v>515.15997300000004</v>
      </c>
      <c r="BG731" s="2">
        <v>210.800003</v>
      </c>
      <c r="BH731" s="2">
        <v>37.189999</v>
      </c>
      <c r="BI731" s="2">
        <v>313.17999300000002</v>
      </c>
      <c r="BJ731" s="2">
        <v>343.69000199999999</v>
      </c>
      <c r="BK731" s="2">
        <v>104.230003</v>
      </c>
      <c r="BL731" s="2">
        <v>154.979996</v>
      </c>
      <c r="BM731" s="2">
        <v>361.67001299999998</v>
      </c>
      <c r="BN731" s="2">
        <v>178.970001</v>
      </c>
      <c r="BO731" s="2">
        <v>231.429993</v>
      </c>
    </row>
    <row r="732" spans="1:67" x14ac:dyDescent="0.35">
      <c r="A732" s="1">
        <v>44893</v>
      </c>
      <c r="B732" s="2">
        <v>141.03105724002199</v>
      </c>
      <c r="C732" s="2">
        <v>240.48424686607299</v>
      </c>
      <c r="D732" s="2">
        <v>92.534377175316394</v>
      </c>
      <c r="E732" s="2">
        <v>95.305713028089997</v>
      </c>
      <c r="F732" s="2">
        <v>315.02735401874003</v>
      </c>
      <c r="G732" s="2">
        <v>180.12755550526001</v>
      </c>
      <c r="H732" s="2">
        <v>155.718463742941</v>
      </c>
      <c r="I732" s="2">
        <v>95.734529705295103</v>
      </c>
      <c r="J732" s="2">
        <v>529.96605280138897</v>
      </c>
      <c r="K732" s="2">
        <v>136.46958362396799</v>
      </c>
      <c r="L732" s="2">
        <v>519.98309619685995</v>
      </c>
      <c r="M732" s="2">
        <v>209.35412719025001</v>
      </c>
      <c r="N732" s="2">
        <v>36.963551235813</v>
      </c>
      <c r="O732" s="2">
        <v>315.71294429834001</v>
      </c>
      <c r="P732" s="2">
        <v>343.58354624312602</v>
      </c>
      <c r="Q732" s="2">
        <v>108.76599856491001</v>
      </c>
      <c r="R732" s="2">
        <v>158.228484865616</v>
      </c>
      <c r="S732" s="2">
        <v>363.997444968715</v>
      </c>
      <c r="T732" s="2">
        <v>183.531026820118</v>
      </c>
      <c r="U732" s="2">
        <v>234.93448628377701</v>
      </c>
      <c r="X732" s="3">
        <v>44893</v>
      </c>
      <c r="Y732">
        <v>145.4713275</v>
      </c>
      <c r="Z732">
        <v>243.2134968</v>
      </c>
      <c r="AA732">
        <v>93.890517160000002</v>
      </c>
      <c r="AB732">
        <v>96.085966200000001</v>
      </c>
      <c r="AC732">
        <v>313.67477129999997</v>
      </c>
      <c r="AD732">
        <v>182.93661610000001</v>
      </c>
      <c r="AE732">
        <v>158.70394400000001</v>
      </c>
      <c r="AF732">
        <v>96.266795999999999</v>
      </c>
      <c r="AG732">
        <v>532.85508400000003</v>
      </c>
      <c r="AH732">
        <v>134.59907150000001</v>
      </c>
      <c r="AI732">
        <v>524.34548589999997</v>
      </c>
      <c r="AJ732">
        <v>211.3216299</v>
      </c>
      <c r="AK732">
        <v>36.905808329999999</v>
      </c>
      <c r="AL732">
        <v>320.36645909999999</v>
      </c>
      <c r="AM732">
        <v>345.98343590000002</v>
      </c>
      <c r="AN732">
        <v>108.304782</v>
      </c>
      <c r="AO732">
        <v>158.3340092</v>
      </c>
      <c r="AP732">
        <v>365.76878920000001</v>
      </c>
      <c r="AQ732">
        <v>180.13044790000001</v>
      </c>
      <c r="AR732">
        <v>233.01423729999999</v>
      </c>
      <c r="AT732" s="1"/>
      <c r="AU732" s="1">
        <v>44886</v>
      </c>
      <c r="AV732" s="2">
        <v>148.009995</v>
      </c>
      <c r="AW732" s="2">
        <v>242.050003</v>
      </c>
      <c r="AX732" s="2">
        <v>92.459998999999996</v>
      </c>
      <c r="AY732" s="2">
        <v>95.599997999999999</v>
      </c>
      <c r="AZ732" s="2">
        <v>311.20001200000002</v>
      </c>
      <c r="BA732" s="2">
        <v>167.86999499999999</v>
      </c>
      <c r="BB732" s="2">
        <v>153.16999799999999</v>
      </c>
      <c r="BC732" s="2">
        <v>95.830001999999993</v>
      </c>
      <c r="BD732" s="2">
        <v>517.19000200000005</v>
      </c>
      <c r="BE732" s="2">
        <v>133.050003</v>
      </c>
      <c r="BF732" s="2">
        <v>517.44000200000005</v>
      </c>
      <c r="BG732" s="2">
        <v>206.320007</v>
      </c>
      <c r="BH732" s="2">
        <v>37.310001</v>
      </c>
      <c r="BI732" s="2">
        <v>316.77999899999998</v>
      </c>
      <c r="BJ732" s="2">
        <v>338.25</v>
      </c>
      <c r="BK732" s="2">
        <v>105.610001</v>
      </c>
      <c r="BL732" s="2">
        <v>157.11000100000001</v>
      </c>
      <c r="BM732" s="2">
        <v>361.17001299999998</v>
      </c>
      <c r="BN732" s="2">
        <v>180.61000100000001</v>
      </c>
      <c r="BO732" s="2">
        <v>232.16999799999999</v>
      </c>
    </row>
    <row r="733" spans="1:67" x14ac:dyDescent="0.35">
      <c r="A733" s="1">
        <v>44894</v>
      </c>
      <c r="B733" s="2">
        <v>148.546569299276</v>
      </c>
      <c r="C733" s="2">
        <v>254.88485697547799</v>
      </c>
      <c r="D733" s="2">
        <v>96.544149612757707</v>
      </c>
      <c r="E733" s="2">
        <v>101.04931379411499</v>
      </c>
      <c r="F733" s="2">
        <v>318.21632824676999</v>
      </c>
      <c r="G733" s="2">
        <v>194.76349077627501</v>
      </c>
      <c r="H733" s="2">
        <v>169.14121172405001</v>
      </c>
      <c r="I733" s="2">
        <v>101.64586044047699</v>
      </c>
      <c r="J733" s="2">
        <v>545.85424486792101</v>
      </c>
      <c r="K733" s="2">
        <v>138.02830394778101</v>
      </c>
      <c r="L733" s="2">
        <v>548.76432081078406</v>
      </c>
      <c r="M733" s="2">
        <v>216.05982881390199</v>
      </c>
      <c r="N733" s="2">
        <v>37.807078413210199</v>
      </c>
      <c r="O733" s="2">
        <v>323.724633404673</v>
      </c>
      <c r="P733" s="2">
        <v>356.00625449453202</v>
      </c>
      <c r="Q733" s="2">
        <v>110.227903916282</v>
      </c>
      <c r="R733" s="2">
        <v>161.12525680984299</v>
      </c>
      <c r="S733" s="2">
        <v>371.19164057984199</v>
      </c>
      <c r="T733" s="2">
        <v>189.78165936730699</v>
      </c>
      <c r="U733" s="2">
        <v>236.24221108671699</v>
      </c>
      <c r="X733" s="3">
        <v>44894</v>
      </c>
      <c r="Y733">
        <v>142.0690678</v>
      </c>
      <c r="Z733">
        <v>240.36524</v>
      </c>
      <c r="AA733">
        <v>92.683853709999994</v>
      </c>
      <c r="AB733">
        <v>95.203361220000005</v>
      </c>
      <c r="AC733">
        <v>314.90248070000001</v>
      </c>
      <c r="AD733">
        <v>181.28803970000001</v>
      </c>
      <c r="AE733">
        <v>156.43953920000001</v>
      </c>
      <c r="AF733">
        <v>95.462991840000001</v>
      </c>
      <c r="AG733">
        <v>528.71444399999996</v>
      </c>
      <c r="AH733">
        <v>136.4469392</v>
      </c>
      <c r="AI733">
        <v>521.43690030000005</v>
      </c>
      <c r="AJ733">
        <v>209.1058486</v>
      </c>
      <c r="AK733">
        <v>36.994969689999998</v>
      </c>
      <c r="AL733">
        <v>316.63324110000002</v>
      </c>
      <c r="AM733">
        <v>343.38671920000002</v>
      </c>
      <c r="AN733">
        <v>108.81530890000001</v>
      </c>
      <c r="AO733">
        <v>158.0763101</v>
      </c>
      <c r="AP733">
        <v>364.15598419999998</v>
      </c>
      <c r="AQ733">
        <v>184.2330647</v>
      </c>
      <c r="AR733">
        <v>234.612098</v>
      </c>
      <c r="AT733" s="1"/>
      <c r="AU733" s="1">
        <v>44887</v>
      </c>
      <c r="AV733" s="2">
        <v>150.179993</v>
      </c>
      <c r="AW733" s="2">
        <v>245.029999</v>
      </c>
      <c r="AX733" s="2">
        <v>93.199996999999996</v>
      </c>
      <c r="AY733" s="2">
        <v>97.050003000000004</v>
      </c>
      <c r="AZ733" s="2">
        <v>315.76001000000002</v>
      </c>
      <c r="BA733" s="2">
        <v>169.91000399999999</v>
      </c>
      <c r="BB733" s="2">
        <v>160.38000500000001</v>
      </c>
      <c r="BC733" s="2">
        <v>97.330001999999993</v>
      </c>
      <c r="BD733" s="2">
        <v>523.09002699999996</v>
      </c>
      <c r="BE733" s="2">
        <v>135.03999300000001</v>
      </c>
      <c r="BF733" s="2">
        <v>530.04998799999998</v>
      </c>
      <c r="BG733" s="2">
        <v>210.33000200000001</v>
      </c>
      <c r="BH733" s="2">
        <v>37.490001999999997</v>
      </c>
      <c r="BI733" s="2">
        <v>324.88000499999998</v>
      </c>
      <c r="BJ733" s="2">
        <v>344.959991</v>
      </c>
      <c r="BK733" s="2">
        <v>106.900002</v>
      </c>
      <c r="BL733" s="2">
        <v>159.78999300000001</v>
      </c>
      <c r="BM733" s="2">
        <v>360.88000499999998</v>
      </c>
      <c r="BN733" s="2">
        <v>182.740005</v>
      </c>
      <c r="BO733" s="2">
        <v>237.259995</v>
      </c>
    </row>
    <row r="734" spans="1:67" x14ac:dyDescent="0.35">
      <c r="A734" s="1">
        <v>44895</v>
      </c>
      <c r="B734" s="2">
        <v>147.613066149986</v>
      </c>
      <c r="C734" s="2">
        <v>255.209712139826</v>
      </c>
      <c r="D734" s="2">
        <v>95.663185173055496</v>
      </c>
      <c r="E734" s="2">
        <v>101.290166709255</v>
      </c>
      <c r="F734" s="2">
        <v>317.23630291662499</v>
      </c>
      <c r="G734" s="2">
        <v>193.91012816992699</v>
      </c>
      <c r="H734" s="2">
        <v>171.294689957093</v>
      </c>
      <c r="I734" s="2">
        <v>101.568530926392</v>
      </c>
      <c r="J734" s="2">
        <v>540.96491966279496</v>
      </c>
      <c r="K734" s="2">
        <v>136.95220850055301</v>
      </c>
      <c r="L734" s="2">
        <v>552.93340127338195</v>
      </c>
      <c r="M734" s="2">
        <v>217.09762520760799</v>
      </c>
      <c r="N734" s="2">
        <v>36.746599057284399</v>
      </c>
      <c r="O734" s="2">
        <v>328.37370638346698</v>
      </c>
      <c r="P734" s="2">
        <v>360.30095065485398</v>
      </c>
      <c r="Q734" s="2">
        <v>109.87097017896799</v>
      </c>
      <c r="R734" s="2">
        <v>161.636744919356</v>
      </c>
      <c r="S734" s="2">
        <v>370.21103730021002</v>
      </c>
      <c r="T734" s="2">
        <v>190.84009507675299</v>
      </c>
      <c r="U734" s="2">
        <v>235.73418559705701</v>
      </c>
      <c r="X734" s="3">
        <v>44895</v>
      </c>
      <c r="Y734">
        <v>145.29831139999999</v>
      </c>
      <c r="Z734">
        <v>246.4792597</v>
      </c>
      <c r="AA734">
        <v>95.862652990000001</v>
      </c>
      <c r="AB734">
        <v>99.489148360000002</v>
      </c>
      <c r="AC734">
        <v>318.03747229999999</v>
      </c>
      <c r="AD734">
        <v>184.60413109999999</v>
      </c>
      <c r="AE734">
        <v>163.67081669999999</v>
      </c>
      <c r="AF734">
        <v>99.984766969999995</v>
      </c>
      <c r="AG734">
        <v>538.54062939999994</v>
      </c>
      <c r="AH734">
        <v>138.0908541</v>
      </c>
      <c r="AI734">
        <v>545.04339179999999</v>
      </c>
      <c r="AJ734">
        <v>214.7674475</v>
      </c>
      <c r="AK734">
        <v>37.732306080000001</v>
      </c>
      <c r="AL734">
        <v>322.893618</v>
      </c>
      <c r="AM734">
        <v>350.1666563</v>
      </c>
      <c r="AN734">
        <v>109.8780379</v>
      </c>
      <c r="AO734">
        <v>160.62763870000001</v>
      </c>
      <c r="AP734">
        <v>368.80621000000002</v>
      </c>
      <c r="AQ734">
        <v>189.1057457</v>
      </c>
      <c r="AR734">
        <v>236.2888513</v>
      </c>
      <c r="AT734" s="1"/>
      <c r="AU734" s="1">
        <v>44888</v>
      </c>
      <c r="AV734" s="2">
        <v>151.070007</v>
      </c>
      <c r="AW734" s="2">
        <v>247.58000200000001</v>
      </c>
      <c r="AX734" s="2">
        <v>94.129997000000003</v>
      </c>
      <c r="AY734" s="2">
        <v>98.459998999999996</v>
      </c>
      <c r="AZ734" s="2">
        <v>316.17999300000002</v>
      </c>
      <c r="BA734" s="2">
        <v>183.199997</v>
      </c>
      <c r="BB734" s="2">
        <v>165.19000199999999</v>
      </c>
      <c r="BC734" s="2">
        <v>98.82</v>
      </c>
      <c r="BD734" s="2">
        <v>529.71002199999998</v>
      </c>
      <c r="BE734" s="2">
        <v>136.479996</v>
      </c>
      <c r="BF734" s="2">
        <v>533.64001499999995</v>
      </c>
      <c r="BG734" s="2">
        <v>211.729996</v>
      </c>
      <c r="BH734" s="2">
        <v>37.610000999999997</v>
      </c>
      <c r="BI734" s="2">
        <v>321.51001000000002</v>
      </c>
      <c r="BJ734" s="2">
        <v>348.64001500000001</v>
      </c>
      <c r="BK734" s="2">
        <v>106.82</v>
      </c>
      <c r="BL734" s="2">
        <v>159.38999899999999</v>
      </c>
      <c r="BM734" s="2">
        <v>361.72000100000002</v>
      </c>
      <c r="BN734" s="2">
        <v>182.83999600000001</v>
      </c>
      <c r="BO734" s="2">
        <v>236.91999799999999</v>
      </c>
    </row>
    <row r="735" spans="1:67" x14ac:dyDescent="0.35">
      <c r="A735" s="1">
        <v>44896</v>
      </c>
      <c r="B735" s="2">
        <v>147.50813659698201</v>
      </c>
      <c r="C735" s="2">
        <v>255.312176346847</v>
      </c>
      <c r="D735" s="2">
        <v>94.114127398984095</v>
      </c>
      <c r="E735" s="2">
        <v>100.646087299447</v>
      </c>
      <c r="F735" s="2">
        <v>315.91214276259097</v>
      </c>
      <c r="G735" s="2">
        <v>194.952723288301</v>
      </c>
      <c r="H735" s="2">
        <v>169.995315254074</v>
      </c>
      <c r="I735" s="2">
        <v>101.202119454456</v>
      </c>
      <c r="J735" s="2">
        <v>534.34728809843295</v>
      </c>
      <c r="K735" s="2">
        <v>134.93428018553001</v>
      </c>
      <c r="L735" s="2">
        <v>540.07873759321001</v>
      </c>
      <c r="M735" s="2">
        <v>217.523696078424</v>
      </c>
      <c r="N735" s="2">
        <v>36.064120062683301</v>
      </c>
      <c r="O735" s="2">
        <v>327.60170768962303</v>
      </c>
      <c r="P735" s="2">
        <v>359.81039339645298</v>
      </c>
      <c r="Q735" s="2">
        <v>110.127197941788</v>
      </c>
      <c r="R735" s="2">
        <v>163.72538075114099</v>
      </c>
      <c r="S735" s="2">
        <v>374.87805710554699</v>
      </c>
      <c r="T735" s="2">
        <v>189.00031632102699</v>
      </c>
      <c r="U735" s="2">
        <v>236.62842017476399</v>
      </c>
      <c r="X735" s="3">
        <v>44896</v>
      </c>
      <c r="Y735">
        <v>148.3179567</v>
      </c>
      <c r="Z735">
        <v>254.62453869999999</v>
      </c>
      <c r="AA735">
        <v>95.622248310000003</v>
      </c>
      <c r="AB735">
        <v>100.9183213</v>
      </c>
      <c r="AC735">
        <v>316.1470994</v>
      </c>
      <c r="AD735">
        <v>194.69887019999999</v>
      </c>
      <c r="AE735">
        <v>171.15092300000001</v>
      </c>
      <c r="AF735">
        <v>101.23687219999999</v>
      </c>
      <c r="AG735">
        <v>537.74813689999996</v>
      </c>
      <c r="AH735">
        <v>136.467938</v>
      </c>
      <c r="AI735">
        <v>550.89859650000005</v>
      </c>
      <c r="AJ735">
        <v>216.908559</v>
      </c>
      <c r="AK735">
        <v>36.651386930000001</v>
      </c>
      <c r="AL735">
        <v>326.59990749999997</v>
      </c>
      <c r="AM735">
        <v>360.15964580000002</v>
      </c>
      <c r="AN735">
        <v>109.83077590000001</v>
      </c>
      <c r="AO735">
        <v>161.64302409999999</v>
      </c>
      <c r="AP735">
        <v>370.3238599</v>
      </c>
      <c r="AQ735">
        <v>190.2386037</v>
      </c>
      <c r="AR735">
        <v>235.85032169999999</v>
      </c>
      <c r="AT735" s="1"/>
      <c r="AU735" s="1">
        <v>44890</v>
      </c>
      <c r="AV735" s="2">
        <v>148.11000100000001</v>
      </c>
      <c r="AW735" s="2">
        <v>247.490005</v>
      </c>
      <c r="AX735" s="2">
        <v>93.410004000000001</v>
      </c>
      <c r="AY735" s="2">
        <v>97.459998999999996</v>
      </c>
      <c r="AZ735" s="2">
        <v>317.42999300000002</v>
      </c>
      <c r="BA735" s="2">
        <v>182.86000100000001</v>
      </c>
      <c r="BB735" s="2">
        <v>162.699997</v>
      </c>
      <c r="BC735" s="2">
        <v>97.599997999999999</v>
      </c>
      <c r="BD735" s="2">
        <v>537.61999500000002</v>
      </c>
      <c r="BE735" s="2">
        <v>136.740005</v>
      </c>
      <c r="BF735" s="2">
        <v>529.90997300000004</v>
      </c>
      <c r="BG735" s="2">
        <v>213.78999300000001</v>
      </c>
      <c r="BH735" s="2">
        <v>37.700001</v>
      </c>
      <c r="BI735" s="2">
        <v>326.38000499999998</v>
      </c>
      <c r="BJ735" s="2">
        <v>351.290009</v>
      </c>
      <c r="BK735" s="2">
        <v>107.5</v>
      </c>
      <c r="BL735" s="2">
        <v>159.61999499999999</v>
      </c>
      <c r="BM735" s="2">
        <v>365.25</v>
      </c>
      <c r="BN735" s="2">
        <v>182.520004</v>
      </c>
      <c r="BO735" s="2">
        <v>235.699997</v>
      </c>
    </row>
    <row r="736" spans="1:67" x14ac:dyDescent="0.35">
      <c r="A736" s="1">
        <v>44897</v>
      </c>
      <c r="B736" s="2">
        <v>146.809781706888</v>
      </c>
      <c r="C736" s="2">
        <v>250.49896634218999</v>
      </c>
      <c r="D736" s="2">
        <v>91.133700136317501</v>
      </c>
      <c r="E736" s="2">
        <v>99.516508490014701</v>
      </c>
      <c r="F736" s="2">
        <v>311.74290519806402</v>
      </c>
      <c r="G736" s="2">
        <v>181.41044121708001</v>
      </c>
      <c r="H736" s="2">
        <v>166.72719563815201</v>
      </c>
      <c r="I736" s="2">
        <v>100.099704816505</v>
      </c>
      <c r="J736" s="2">
        <v>536.24009748854098</v>
      </c>
      <c r="K736" s="2">
        <v>131.76733547404899</v>
      </c>
      <c r="L736" s="2">
        <v>531.85353705334296</v>
      </c>
      <c r="M736" s="2">
        <v>214.125876847461</v>
      </c>
      <c r="N736" s="2">
        <v>34.515647707540701</v>
      </c>
      <c r="O736" s="2">
        <v>321.37959513942502</v>
      </c>
      <c r="P736" s="2">
        <v>356.23809761695901</v>
      </c>
      <c r="Q736" s="2">
        <v>109.980745816024</v>
      </c>
      <c r="R736" s="2">
        <v>163.892152764922</v>
      </c>
      <c r="S736" s="2">
        <v>369.43529031998798</v>
      </c>
      <c r="T736" s="2">
        <v>182.06305636885699</v>
      </c>
      <c r="U736" s="2">
        <v>233.342971130998</v>
      </c>
      <c r="X736" s="3">
        <v>44897</v>
      </c>
      <c r="Y736">
        <v>147.94676329999999</v>
      </c>
      <c r="Z736">
        <v>255.18732600000001</v>
      </c>
      <c r="AA736">
        <v>94.335051759999999</v>
      </c>
      <c r="AB736">
        <v>100.4208963</v>
      </c>
      <c r="AC736">
        <v>316.34299529999998</v>
      </c>
      <c r="AD736">
        <v>194.8537134</v>
      </c>
      <c r="AE736">
        <v>168.8661745</v>
      </c>
      <c r="AF736">
        <v>100.8151671</v>
      </c>
      <c r="AG736">
        <v>536.33011139999996</v>
      </c>
      <c r="AH736">
        <v>135.27282030000001</v>
      </c>
      <c r="AI736">
        <v>543.35840640000004</v>
      </c>
      <c r="AJ736">
        <v>217.60411329999999</v>
      </c>
      <c r="AK736">
        <v>36.131410969999997</v>
      </c>
      <c r="AL736">
        <v>328.07351899999998</v>
      </c>
      <c r="AM736">
        <v>360.22304350000002</v>
      </c>
      <c r="AN736">
        <v>110.05912739999999</v>
      </c>
      <c r="AO736">
        <v>163.35918810000001</v>
      </c>
      <c r="AP736">
        <v>374.20357200000001</v>
      </c>
      <c r="AQ736">
        <v>189.38553680000001</v>
      </c>
      <c r="AR736">
        <v>236.20807869999999</v>
      </c>
      <c r="AT736" s="1"/>
      <c r="AU736" s="1">
        <v>44893</v>
      </c>
      <c r="AV736" s="2">
        <v>144.220001</v>
      </c>
      <c r="AW736" s="2">
        <v>241.759995</v>
      </c>
      <c r="AX736" s="2">
        <v>93.949996999999996</v>
      </c>
      <c r="AY736" s="2">
        <v>96.050003000000004</v>
      </c>
      <c r="AZ736" s="2">
        <v>313.26998900000001</v>
      </c>
      <c r="BA736" s="2">
        <v>182.91999799999999</v>
      </c>
      <c r="BB736" s="2">
        <v>158.270004</v>
      </c>
      <c r="BC736" s="2">
        <v>96.25</v>
      </c>
      <c r="BD736" s="2">
        <v>532.27002000000005</v>
      </c>
      <c r="BE736" s="2">
        <v>134.35000600000001</v>
      </c>
      <c r="BF736" s="2">
        <v>522.21002199999998</v>
      </c>
      <c r="BG736" s="2">
        <v>211.259995</v>
      </c>
      <c r="BH736" s="2">
        <v>36.860000999999997</v>
      </c>
      <c r="BI736" s="2">
        <v>318.92001299999998</v>
      </c>
      <c r="BJ736" s="2">
        <v>344.58999599999999</v>
      </c>
      <c r="BK736" s="2">
        <v>108.449997</v>
      </c>
      <c r="BL736" s="2">
        <v>158.429993</v>
      </c>
      <c r="BM736" s="2">
        <v>365.76998900000001</v>
      </c>
      <c r="BN736" s="2">
        <v>179.91000399999999</v>
      </c>
      <c r="BO736" s="2">
        <v>232.300003</v>
      </c>
    </row>
    <row r="737" spans="1:67" x14ac:dyDescent="0.35">
      <c r="A737" s="1">
        <v>44900</v>
      </c>
      <c r="B737" s="2">
        <v>142.99634601357701</v>
      </c>
      <c r="C737" s="2">
        <v>246.23960251519301</v>
      </c>
      <c r="D737" s="2">
        <v>88.359332446122096</v>
      </c>
      <c r="E737" s="2">
        <v>97.342926197514899</v>
      </c>
      <c r="F737" s="2">
        <v>307.47042343215099</v>
      </c>
      <c r="G737" s="2">
        <v>179.83943640361699</v>
      </c>
      <c r="H737" s="2">
        <v>160.18327835331101</v>
      </c>
      <c r="I737" s="2">
        <v>97.598805632161501</v>
      </c>
      <c r="J737" s="2">
        <v>540.49520027774804</v>
      </c>
      <c r="K737" s="2">
        <v>131.563500765405</v>
      </c>
      <c r="L737" s="2">
        <v>525.70421481641199</v>
      </c>
      <c r="M737" s="2">
        <v>209.631918141574</v>
      </c>
      <c r="N737" s="2">
        <v>33.039109073876602</v>
      </c>
      <c r="O737" s="2">
        <v>316.93956133189198</v>
      </c>
      <c r="P737" s="2">
        <v>348.27745244905901</v>
      </c>
      <c r="Q737" s="2">
        <v>109.024369145501</v>
      </c>
      <c r="R737" s="2">
        <v>164.390939204825</v>
      </c>
      <c r="S737" s="2">
        <v>369.11116451760103</v>
      </c>
      <c r="T737" s="2">
        <v>174.695278681151</v>
      </c>
      <c r="U737" s="2">
        <v>228.25575996204199</v>
      </c>
      <c r="X737" s="3">
        <v>44900</v>
      </c>
      <c r="Y737">
        <v>146.96984879999999</v>
      </c>
      <c r="Z737">
        <v>250.9924886</v>
      </c>
      <c r="AA737">
        <v>91.648884780000003</v>
      </c>
      <c r="AB737">
        <v>99.497434479999995</v>
      </c>
      <c r="AC737">
        <v>310.97681619999997</v>
      </c>
      <c r="AD737">
        <v>192.3892377</v>
      </c>
      <c r="AE737">
        <v>166.21290350000001</v>
      </c>
      <c r="AF737">
        <v>99.894388680000006</v>
      </c>
      <c r="AG737">
        <v>535.26365350000003</v>
      </c>
      <c r="AH737">
        <v>131.8564599</v>
      </c>
      <c r="AI737">
        <v>533.23077839999996</v>
      </c>
      <c r="AJ737">
        <v>213.89690770000001</v>
      </c>
      <c r="AK737">
        <v>34.685007579999997</v>
      </c>
      <c r="AL737">
        <v>321.53448959999997</v>
      </c>
      <c r="AM737">
        <v>356.87512650000002</v>
      </c>
      <c r="AN737">
        <v>109.9563563</v>
      </c>
      <c r="AO737">
        <v>163.9805772</v>
      </c>
      <c r="AP737">
        <v>369.97512130000001</v>
      </c>
      <c r="AQ737">
        <v>182.29803029999999</v>
      </c>
      <c r="AR737">
        <v>233.3152413</v>
      </c>
      <c r="AT737" s="1"/>
      <c r="AU737" s="1">
        <v>44894</v>
      </c>
      <c r="AV737" s="2">
        <v>141.16999799999999</v>
      </c>
      <c r="AW737" s="2">
        <v>240.33000200000001</v>
      </c>
      <c r="AX737" s="2">
        <v>92.419998000000007</v>
      </c>
      <c r="AY737" s="2">
        <v>95.190002000000007</v>
      </c>
      <c r="AZ737" s="2">
        <v>315.13000499999998</v>
      </c>
      <c r="BA737" s="2">
        <v>180.83000200000001</v>
      </c>
      <c r="BB737" s="2">
        <v>156.38999899999999</v>
      </c>
      <c r="BC737" s="2">
        <v>95.440002000000007</v>
      </c>
      <c r="BD737" s="2">
        <v>528</v>
      </c>
      <c r="BE737" s="2">
        <v>136.55999800000001</v>
      </c>
      <c r="BF737" s="2">
        <v>521.39001499999995</v>
      </c>
      <c r="BG737" s="2">
        <v>209.05999800000001</v>
      </c>
      <c r="BH737" s="2">
        <v>37</v>
      </c>
      <c r="BI737" s="2">
        <v>315.959991</v>
      </c>
      <c r="BJ737" s="2">
        <v>343.13000499999998</v>
      </c>
      <c r="BK737" s="2">
        <v>108.839996</v>
      </c>
      <c r="BL737" s="2">
        <v>158.199997</v>
      </c>
      <c r="BM737" s="2">
        <v>363.95001200000002</v>
      </c>
      <c r="BN737" s="2">
        <v>184.88999899999999</v>
      </c>
      <c r="BO737" s="2">
        <v>235.11999499999999</v>
      </c>
    </row>
    <row r="738" spans="1:67" x14ac:dyDescent="0.35">
      <c r="A738" s="1">
        <v>44901</v>
      </c>
      <c r="B738" s="2">
        <v>141.11889829438499</v>
      </c>
      <c r="C738" s="2">
        <v>244.31167827970299</v>
      </c>
      <c r="D738" s="2">
        <v>88.581466739302101</v>
      </c>
      <c r="E738" s="2">
        <v>95.285127105082097</v>
      </c>
      <c r="F738" s="2">
        <v>306.39630883253</v>
      </c>
      <c r="G738" s="2">
        <v>172.93701632116799</v>
      </c>
      <c r="H738" s="2">
        <v>160.940260112532</v>
      </c>
      <c r="I738" s="2">
        <v>95.505516336642202</v>
      </c>
      <c r="J738" s="2">
        <v>541.76446475772104</v>
      </c>
      <c r="K738" s="2">
        <v>131.742531695032</v>
      </c>
      <c r="L738" s="2">
        <v>518.59205020145896</v>
      </c>
      <c r="M738" s="2">
        <v>208.042926483993</v>
      </c>
      <c r="N738" s="2">
        <v>32.743851207983901</v>
      </c>
      <c r="O738" s="2">
        <v>320.578879929013</v>
      </c>
      <c r="P738" s="2">
        <v>348.10803782730198</v>
      </c>
      <c r="Q738" s="2">
        <v>109.92122978256199</v>
      </c>
      <c r="R738" s="2">
        <v>165.392689433952</v>
      </c>
      <c r="S738" s="2">
        <v>371.616566972871</v>
      </c>
      <c r="T738" s="2">
        <v>175.335844813921</v>
      </c>
      <c r="U738" s="2">
        <v>229.24686903979699</v>
      </c>
      <c r="X738" s="3">
        <v>44901</v>
      </c>
      <c r="Y738">
        <v>144.08344030000001</v>
      </c>
      <c r="Z738">
        <v>246.08910270000001</v>
      </c>
      <c r="AA738">
        <v>88.792055759999997</v>
      </c>
      <c r="AB738">
        <v>97.260783160000003</v>
      </c>
      <c r="AC738">
        <v>308.08881910000002</v>
      </c>
      <c r="AD738">
        <v>180.54369399999999</v>
      </c>
      <c r="AE738">
        <v>160.99295280000001</v>
      </c>
      <c r="AF738">
        <v>97.566283729999995</v>
      </c>
      <c r="AG738">
        <v>538.36153490000004</v>
      </c>
      <c r="AH738">
        <v>131.6040381</v>
      </c>
      <c r="AI738">
        <v>527.29335639999999</v>
      </c>
      <c r="AJ738">
        <v>209.4072443</v>
      </c>
      <c r="AK738">
        <v>33.157041579999998</v>
      </c>
      <c r="AL738">
        <v>318.0342819</v>
      </c>
      <c r="AM738">
        <v>349.70570709999998</v>
      </c>
      <c r="AN738">
        <v>109.11903</v>
      </c>
      <c r="AO738">
        <v>163.59802160000001</v>
      </c>
      <c r="AP738">
        <v>368.53388180000002</v>
      </c>
      <c r="AQ738">
        <v>175.72635349999999</v>
      </c>
      <c r="AR738">
        <v>229.16799359999999</v>
      </c>
      <c r="AT738" s="1"/>
      <c r="AU738" s="1">
        <v>44895</v>
      </c>
      <c r="AV738" s="2">
        <v>148.029999</v>
      </c>
      <c r="AW738" s="2">
        <v>255.13999899999999</v>
      </c>
      <c r="AX738" s="2">
        <v>96.540001000000004</v>
      </c>
      <c r="AY738" s="2">
        <v>100.989998</v>
      </c>
      <c r="AZ738" s="2">
        <v>318.60000600000001</v>
      </c>
      <c r="BA738" s="2">
        <v>194.699997</v>
      </c>
      <c r="BB738" s="2">
        <v>169.229996</v>
      </c>
      <c r="BC738" s="2">
        <v>101.449997</v>
      </c>
      <c r="BD738" s="2">
        <v>547.76000999999997</v>
      </c>
      <c r="BE738" s="2">
        <v>138.179993</v>
      </c>
      <c r="BF738" s="2">
        <v>551.03002900000001</v>
      </c>
      <c r="BG738" s="2">
        <v>217</v>
      </c>
      <c r="BH738" s="2">
        <v>37.849997999999999</v>
      </c>
      <c r="BI738" s="2">
        <v>323.98998999999998</v>
      </c>
      <c r="BJ738" s="2">
        <v>356.39999399999999</v>
      </c>
      <c r="BK738" s="2">
        <v>110.120003</v>
      </c>
      <c r="BL738" s="2">
        <v>161.179993</v>
      </c>
      <c r="BM738" s="2">
        <v>371.07998700000002</v>
      </c>
      <c r="BN738" s="2">
        <v>189.729996</v>
      </c>
      <c r="BO738" s="2">
        <v>236.41000399999999</v>
      </c>
    </row>
    <row r="739" spans="1:67" x14ac:dyDescent="0.35">
      <c r="A739" s="1">
        <v>44902</v>
      </c>
      <c r="B739" s="2">
        <v>143.606630233217</v>
      </c>
      <c r="C739" s="2">
        <v>248.34440351956499</v>
      </c>
      <c r="D739" s="2">
        <v>90.478158276461599</v>
      </c>
      <c r="E739" s="2">
        <v>94.215847433303296</v>
      </c>
      <c r="F739" s="2">
        <v>306.68170436180901</v>
      </c>
      <c r="G739" s="2">
        <v>173.46037068785901</v>
      </c>
      <c r="H739" s="2">
        <v>171.514471983254</v>
      </c>
      <c r="I739" s="2">
        <v>94.651023546797305</v>
      </c>
      <c r="J739" s="2">
        <v>550.70834338450697</v>
      </c>
      <c r="K739" s="2">
        <v>133.14484793241499</v>
      </c>
      <c r="L739" s="2">
        <v>531.25230521095705</v>
      </c>
      <c r="M739" s="2">
        <v>209.09001390338301</v>
      </c>
      <c r="N739" s="2">
        <v>32.611844899945197</v>
      </c>
      <c r="O739" s="2">
        <v>324.737772331347</v>
      </c>
      <c r="P739" s="2">
        <v>351.56960394223699</v>
      </c>
      <c r="Q739" s="2">
        <v>110.964124398549</v>
      </c>
      <c r="R739" s="2">
        <v>166.18544074260899</v>
      </c>
      <c r="S739" s="2">
        <v>372.66287127703703</v>
      </c>
      <c r="T739" s="2">
        <v>179.64042424097499</v>
      </c>
      <c r="U739" s="2">
        <v>230.589377495446</v>
      </c>
      <c r="X739" s="3">
        <v>44902</v>
      </c>
      <c r="Y739">
        <v>141.49267570000001</v>
      </c>
      <c r="Z739">
        <v>244.36469940000001</v>
      </c>
      <c r="AA739">
        <v>88.448049310000002</v>
      </c>
      <c r="AB739">
        <v>95.072100270000007</v>
      </c>
      <c r="AC739">
        <v>306.08436840000002</v>
      </c>
      <c r="AD739">
        <v>177.4322526</v>
      </c>
      <c r="AE739">
        <v>161.13519489999999</v>
      </c>
      <c r="AF739">
        <v>95.2723984</v>
      </c>
      <c r="AG739">
        <v>542.06685230000005</v>
      </c>
      <c r="AH739">
        <v>131.44202060000001</v>
      </c>
      <c r="AI739">
        <v>520.56719950000002</v>
      </c>
      <c r="AJ739">
        <v>207.83976490000001</v>
      </c>
      <c r="AK739">
        <v>32.753338409999998</v>
      </c>
      <c r="AL739">
        <v>319.73610739999998</v>
      </c>
      <c r="AM739">
        <v>347.35892869999998</v>
      </c>
      <c r="AN739">
        <v>109.88542289999999</v>
      </c>
      <c r="AO739">
        <v>165.1358027</v>
      </c>
      <c r="AP739">
        <v>371.76551799999999</v>
      </c>
      <c r="AQ739">
        <v>174.59759070000001</v>
      </c>
      <c r="AR739">
        <v>229.00497369999999</v>
      </c>
      <c r="AT739" s="1"/>
      <c r="AU739" s="1">
        <v>44896</v>
      </c>
      <c r="AV739" s="2">
        <v>148.30999800000001</v>
      </c>
      <c r="AW739" s="2">
        <v>254.69000199999999</v>
      </c>
      <c r="AX739" s="2">
        <v>95.5</v>
      </c>
      <c r="AY739" s="2">
        <v>100.989998</v>
      </c>
      <c r="AZ739" s="2">
        <v>315.83999599999999</v>
      </c>
      <c r="BA739" s="2">
        <v>194.699997</v>
      </c>
      <c r="BB739" s="2">
        <v>171.35000600000001</v>
      </c>
      <c r="BC739" s="2">
        <v>101.279999</v>
      </c>
      <c r="BD739" s="2">
        <v>536.90997300000004</v>
      </c>
      <c r="BE739" s="2">
        <v>136.240005</v>
      </c>
      <c r="BF739" s="2">
        <v>550.75</v>
      </c>
      <c r="BG739" s="2">
        <v>217</v>
      </c>
      <c r="BH739" s="2">
        <v>36.549999</v>
      </c>
      <c r="BI739" s="2">
        <v>327.07000699999998</v>
      </c>
      <c r="BJ739" s="2">
        <v>360.79998799999998</v>
      </c>
      <c r="BK739" s="2">
        <v>109.800003</v>
      </c>
      <c r="BL739" s="2">
        <v>161.63000500000001</v>
      </c>
      <c r="BM739" s="2">
        <v>370.32998700000002</v>
      </c>
      <c r="BN739" s="2">
        <v>190.19000199999999</v>
      </c>
      <c r="BO739" s="2">
        <v>235.69000199999999</v>
      </c>
    </row>
    <row r="740" spans="1:67" x14ac:dyDescent="0.35">
      <c r="A740" s="1">
        <v>44903</v>
      </c>
      <c r="B740" s="2">
        <v>141.83806850661</v>
      </c>
      <c r="C740" s="2">
        <v>245.730823791853</v>
      </c>
      <c r="D740" s="2">
        <v>89.184154537684805</v>
      </c>
      <c r="E740" s="2">
        <v>92.894340930092199</v>
      </c>
      <c r="F740" s="2">
        <v>306.194269611057</v>
      </c>
      <c r="G740" s="2">
        <v>178.129663465802</v>
      </c>
      <c r="H740" s="2">
        <v>170.840687004572</v>
      </c>
      <c r="I740" s="2">
        <v>93.081884022661299</v>
      </c>
      <c r="J740" s="2">
        <v>538.07725133609904</v>
      </c>
      <c r="K740" s="2">
        <v>132.314204646045</v>
      </c>
      <c r="L740" s="2">
        <v>543.25887707412096</v>
      </c>
      <c r="M740" s="2">
        <v>208.91425440129601</v>
      </c>
      <c r="N740" s="2">
        <v>32.327992806962499</v>
      </c>
      <c r="O740" s="2">
        <v>320.68473530136799</v>
      </c>
      <c r="P740" s="2">
        <v>349.37706289646201</v>
      </c>
      <c r="Q740" s="2">
        <v>108.929087717548</v>
      </c>
      <c r="R740" s="2">
        <v>162.88065578785799</v>
      </c>
      <c r="S740" s="2">
        <v>361.146844030279</v>
      </c>
      <c r="T740" s="2">
        <v>178.35505279244501</v>
      </c>
      <c r="U740" s="2">
        <v>226.874191154616</v>
      </c>
      <c r="X740" s="3">
        <v>44903</v>
      </c>
      <c r="Y740">
        <v>142.42907819999999</v>
      </c>
      <c r="Z740">
        <v>247.20170450000001</v>
      </c>
      <c r="AA740">
        <v>90.107308660000001</v>
      </c>
      <c r="AB740">
        <v>93.736481019999999</v>
      </c>
      <c r="AC740">
        <v>306.17419050000001</v>
      </c>
      <c r="AD740">
        <v>173.56080180000001</v>
      </c>
      <c r="AE740">
        <v>167.9398535</v>
      </c>
      <c r="AF740">
        <v>93.967865509999996</v>
      </c>
      <c r="AG740">
        <v>546.81154070000002</v>
      </c>
      <c r="AH740">
        <v>132.8134039</v>
      </c>
      <c r="AI740">
        <v>529.30274529999997</v>
      </c>
      <c r="AJ740">
        <v>208.82351270000001</v>
      </c>
      <c r="AK740">
        <v>32.464642660000003</v>
      </c>
      <c r="AL740">
        <v>323.49299200000002</v>
      </c>
      <c r="AM740">
        <v>350.61212949999998</v>
      </c>
      <c r="AN740">
        <v>110.7357105</v>
      </c>
      <c r="AO740">
        <v>165.97602119999999</v>
      </c>
      <c r="AP740">
        <v>371.70188030000003</v>
      </c>
      <c r="AQ740">
        <v>178.97788420000001</v>
      </c>
      <c r="AR740">
        <v>230.62701060000001</v>
      </c>
      <c r="AT740" s="1"/>
      <c r="AU740" s="1">
        <v>44897</v>
      </c>
      <c r="AV740" s="2">
        <v>147.80999800000001</v>
      </c>
      <c r="AW740" s="2">
        <v>255.020004</v>
      </c>
      <c r="AX740" s="2">
        <v>94.129997000000003</v>
      </c>
      <c r="AY740" s="2">
        <v>100.44000200000001</v>
      </c>
      <c r="AZ740" s="2">
        <v>316.14999399999999</v>
      </c>
      <c r="BA740" s="2">
        <v>194.86000100000001</v>
      </c>
      <c r="BB740" s="2">
        <v>168.759995</v>
      </c>
      <c r="BC740" s="2">
        <v>100.83000199999999</v>
      </c>
      <c r="BD740" s="2">
        <v>536.15997300000004</v>
      </c>
      <c r="BE740" s="2">
        <v>135.16000399999999</v>
      </c>
      <c r="BF740" s="2">
        <v>540.79998799999998</v>
      </c>
      <c r="BG740" s="2">
        <v>217.66000399999999</v>
      </c>
      <c r="BH740" s="2">
        <v>36.080002</v>
      </c>
      <c r="BI740" s="2">
        <v>327.98998999999998</v>
      </c>
      <c r="BJ740" s="2">
        <v>360.05999800000001</v>
      </c>
      <c r="BK740" s="2">
        <v>110.040001</v>
      </c>
      <c r="BL740" s="2">
        <v>163.66000399999999</v>
      </c>
      <c r="BM740" s="2">
        <v>374.76001000000002</v>
      </c>
      <c r="BN740" s="2">
        <v>189.38999899999999</v>
      </c>
      <c r="BO740" s="2">
        <v>236.13000500000001</v>
      </c>
    </row>
    <row r="741" spans="1:67" x14ac:dyDescent="0.35">
      <c r="A741" s="1">
        <v>44904</v>
      </c>
      <c r="B741" s="2">
        <v>144.898143275839</v>
      </c>
      <c r="C741" s="2">
        <v>252.73972050850301</v>
      </c>
      <c r="D741" s="2">
        <v>90.544263809699501</v>
      </c>
      <c r="E741" s="2">
        <v>93.942036145981305</v>
      </c>
      <c r="F741" s="2">
        <v>311.65560957956899</v>
      </c>
      <c r="G741" s="2">
        <v>167.50147356940201</v>
      </c>
      <c r="H741" s="2">
        <v>175.49494129442499</v>
      </c>
      <c r="I741" s="2">
        <v>94.229889569034498</v>
      </c>
      <c r="J741" s="2">
        <v>547.01018419945297</v>
      </c>
      <c r="K741" s="2">
        <v>134.19525386371399</v>
      </c>
      <c r="L741" s="2">
        <v>557.42513611324796</v>
      </c>
      <c r="M741" s="2">
        <v>213.98504147511699</v>
      </c>
      <c r="N741" s="2">
        <v>32.755230810628397</v>
      </c>
      <c r="O741" s="2">
        <v>328.15892240939002</v>
      </c>
      <c r="P741" s="2">
        <v>358.10070300657901</v>
      </c>
      <c r="Q741" s="2">
        <v>109.01499932058</v>
      </c>
      <c r="R741" s="2">
        <v>165.36499374364399</v>
      </c>
      <c r="S741" s="2">
        <v>367.432958531221</v>
      </c>
      <c r="T741" s="2">
        <v>182.54400603917199</v>
      </c>
      <c r="U741" s="2">
        <v>233.31385112784099</v>
      </c>
      <c r="X741" s="3">
        <v>44904</v>
      </c>
      <c r="Y741">
        <v>142.2938595</v>
      </c>
      <c r="Z741">
        <v>245.3976025</v>
      </c>
      <c r="AA741">
        <v>89.258931750000002</v>
      </c>
      <c r="AB741">
        <v>92.844275850000002</v>
      </c>
      <c r="AC741">
        <v>306.57650269999999</v>
      </c>
      <c r="AD741">
        <v>176.8447065</v>
      </c>
      <c r="AE741">
        <v>170.0443774</v>
      </c>
      <c r="AF741">
        <v>93.097556150000003</v>
      </c>
      <c r="AG741">
        <v>539.63482680000004</v>
      </c>
      <c r="AH741">
        <v>132.1727473</v>
      </c>
      <c r="AI741">
        <v>542.90195870000002</v>
      </c>
      <c r="AJ741">
        <v>208.60556320000001</v>
      </c>
      <c r="AK741">
        <v>32.358107429999997</v>
      </c>
      <c r="AL741">
        <v>321.33250450000003</v>
      </c>
      <c r="AM741">
        <v>349.34801590000001</v>
      </c>
      <c r="AN741">
        <v>109.1644057</v>
      </c>
      <c r="AO741">
        <v>163.08022690000001</v>
      </c>
      <c r="AP741">
        <v>364.81335159999998</v>
      </c>
      <c r="AQ741">
        <v>177.8045597</v>
      </c>
      <c r="AR741">
        <v>228.0486228</v>
      </c>
      <c r="AT741" s="1"/>
      <c r="AU741" s="1">
        <v>44900</v>
      </c>
      <c r="AV741" s="2">
        <v>146.63000500000001</v>
      </c>
      <c r="AW741" s="2">
        <v>250.199997</v>
      </c>
      <c r="AX741" s="2">
        <v>91.010002</v>
      </c>
      <c r="AY741" s="2">
        <v>99.480002999999996</v>
      </c>
      <c r="AZ741" s="2">
        <v>310.57000699999998</v>
      </c>
      <c r="BA741" s="2">
        <v>182.449997</v>
      </c>
      <c r="BB741" s="2">
        <v>166.10000600000001</v>
      </c>
      <c r="BC741" s="2">
        <v>99.870002999999997</v>
      </c>
      <c r="BD741" s="2">
        <v>535.03997800000002</v>
      </c>
      <c r="BE741" s="2">
        <v>131.36999499999999</v>
      </c>
      <c r="BF741" s="2">
        <v>530.64001499999995</v>
      </c>
      <c r="BG741" s="2">
        <v>213.679993</v>
      </c>
      <c r="BH741" s="2">
        <v>34.470001000000003</v>
      </c>
      <c r="BI741" s="2">
        <v>320.07998700000002</v>
      </c>
      <c r="BJ741" s="2">
        <v>356.08999599999999</v>
      </c>
      <c r="BK741" s="2">
        <v>110.010002</v>
      </c>
      <c r="BL741" s="2">
        <v>163.94000199999999</v>
      </c>
      <c r="BM741" s="2">
        <v>369.290009</v>
      </c>
      <c r="BN741" s="2">
        <v>181.16000399999999</v>
      </c>
      <c r="BO741" s="2">
        <v>232.570007</v>
      </c>
    </row>
    <row r="742" spans="1:67" x14ac:dyDescent="0.35">
      <c r="A742" s="1">
        <v>44907</v>
      </c>
      <c r="B742" s="2">
        <v>145.182494516134</v>
      </c>
      <c r="C742" s="2">
        <v>256.76494503881997</v>
      </c>
      <c r="D742" s="2">
        <v>92.587937352386106</v>
      </c>
      <c r="E742" s="2">
        <v>95.829542099884307</v>
      </c>
      <c r="F742" s="2">
        <v>311.80889025299803</v>
      </c>
      <c r="G742" s="2">
        <v>160.02354049792399</v>
      </c>
      <c r="H742" s="2">
        <v>181.107433472168</v>
      </c>
      <c r="I742" s="2">
        <v>96.136064718473406</v>
      </c>
      <c r="J742" s="2">
        <v>538.67684467653999</v>
      </c>
      <c r="K742" s="2">
        <v>134.07859462531101</v>
      </c>
      <c r="L742" s="2">
        <v>568.98944715358095</v>
      </c>
      <c r="M742" s="2">
        <v>213.349973110489</v>
      </c>
      <c r="N742" s="2">
        <v>32.670756104887502</v>
      </c>
      <c r="O742" s="2">
        <v>333.127311949437</v>
      </c>
      <c r="P742" s="2">
        <v>357.24694968554098</v>
      </c>
      <c r="Q742" s="2">
        <v>110.979685150449</v>
      </c>
      <c r="R742" s="2">
        <v>164.58674933384901</v>
      </c>
      <c r="S742" s="2">
        <v>359.56634826406503</v>
      </c>
      <c r="T742" s="2">
        <v>182.344728368087</v>
      </c>
      <c r="U742" s="2">
        <v>235.78833340954401</v>
      </c>
      <c r="X742" s="3">
        <v>44907</v>
      </c>
      <c r="Y742">
        <v>144.19519600000001</v>
      </c>
      <c r="Z742">
        <v>250.71537520000001</v>
      </c>
      <c r="AA742">
        <v>90.39166926</v>
      </c>
      <c r="AB742">
        <v>93.338357759999994</v>
      </c>
      <c r="AC742">
        <v>310.58860019999997</v>
      </c>
      <c r="AD742">
        <v>176.5841537</v>
      </c>
      <c r="AE742">
        <v>174.43585519999999</v>
      </c>
      <c r="AF742">
        <v>93.59984772</v>
      </c>
      <c r="AG742">
        <v>544.41178230000003</v>
      </c>
      <c r="AH742">
        <v>134.10750039999999</v>
      </c>
      <c r="AI742">
        <v>554.86716279999996</v>
      </c>
      <c r="AJ742">
        <v>213.01285200000001</v>
      </c>
      <c r="AK742">
        <v>32.689770359999997</v>
      </c>
      <c r="AL742">
        <v>326.96377890000002</v>
      </c>
      <c r="AM742">
        <v>355.01601599999998</v>
      </c>
      <c r="AN742">
        <v>108.99204520000001</v>
      </c>
      <c r="AO742">
        <v>164.97638280000001</v>
      </c>
      <c r="AP742">
        <v>365.61738150000002</v>
      </c>
      <c r="AQ742">
        <v>181.89434990000001</v>
      </c>
      <c r="AR742">
        <v>232.2301769</v>
      </c>
      <c r="AT742" s="1"/>
      <c r="AU742" s="1">
        <v>44901</v>
      </c>
      <c r="AV742" s="2">
        <v>142.91000399999999</v>
      </c>
      <c r="AW742" s="2">
        <v>245.11999499999999</v>
      </c>
      <c r="AX742" s="2">
        <v>88.25</v>
      </c>
      <c r="AY742" s="2">
        <v>96.980002999999996</v>
      </c>
      <c r="AZ742" s="2">
        <v>307.77999899999998</v>
      </c>
      <c r="BA742" s="2">
        <v>179.820007</v>
      </c>
      <c r="BB742" s="2">
        <v>159.86999499999999</v>
      </c>
      <c r="BC742" s="2">
        <v>97.309997999999993</v>
      </c>
      <c r="BD742" s="2">
        <v>539.32000700000003</v>
      </c>
      <c r="BE742" s="2">
        <v>131.58999600000001</v>
      </c>
      <c r="BF742" s="2">
        <v>525.82000700000003</v>
      </c>
      <c r="BG742" s="2">
        <v>209.08000200000001</v>
      </c>
      <c r="BH742" s="2">
        <v>33</v>
      </c>
      <c r="BI742" s="2">
        <v>317.45001200000002</v>
      </c>
      <c r="BJ742" s="2">
        <v>347.52999899999998</v>
      </c>
      <c r="BK742" s="2">
        <v>108.93</v>
      </c>
      <c r="BL742" s="2">
        <v>163.720001</v>
      </c>
      <c r="BM742" s="2">
        <v>368.540009</v>
      </c>
      <c r="BN742" s="2">
        <v>175.10000600000001</v>
      </c>
      <c r="BO742" s="2">
        <v>228.28999300000001</v>
      </c>
    </row>
    <row r="743" spans="1:67" x14ac:dyDescent="0.35">
      <c r="A743" s="1">
        <v>44908</v>
      </c>
      <c r="B743" s="2">
        <v>143.10640367866401</v>
      </c>
      <c r="C743" s="2">
        <v>257.590554962515</v>
      </c>
      <c r="D743" s="2">
        <v>91.640747121330605</v>
      </c>
      <c r="E743" s="2">
        <v>95.267357865809601</v>
      </c>
      <c r="F743" s="2">
        <v>310.01544706999999</v>
      </c>
      <c r="G743" s="2">
        <v>156.424532792192</v>
      </c>
      <c r="H743" s="2">
        <v>177.32327076040201</v>
      </c>
      <c r="I743" s="2">
        <v>95.538669930823104</v>
      </c>
      <c r="J743" s="2">
        <v>538.80837820835097</v>
      </c>
      <c r="K743" s="2">
        <v>133.75500182571301</v>
      </c>
      <c r="L743" s="2">
        <v>575.17273527318002</v>
      </c>
      <c r="M743" s="2">
        <v>213.320825867232</v>
      </c>
      <c r="N743" s="2">
        <v>32.177668632811802</v>
      </c>
      <c r="O743" s="2">
        <v>334.14816228397098</v>
      </c>
      <c r="P743" s="2">
        <v>357.66632673494399</v>
      </c>
      <c r="Q743" s="2">
        <v>111.48658594215399</v>
      </c>
      <c r="R743" s="2">
        <v>164.825295670782</v>
      </c>
      <c r="S743" s="2">
        <v>363.13467783937199</v>
      </c>
      <c r="T743" s="2">
        <v>184.50839813732199</v>
      </c>
      <c r="U743" s="2">
        <v>234.81507588944601</v>
      </c>
      <c r="X743" s="3">
        <v>44908</v>
      </c>
      <c r="Y743">
        <v>145.34100599999999</v>
      </c>
      <c r="Z743">
        <v>256.5584005</v>
      </c>
      <c r="AA743">
        <v>92.236271909999999</v>
      </c>
      <c r="AB743">
        <v>95.406480419999994</v>
      </c>
      <c r="AC743">
        <v>312.43929800000001</v>
      </c>
      <c r="AD743">
        <v>165.39939319999999</v>
      </c>
      <c r="AE743">
        <v>179.79555769999999</v>
      </c>
      <c r="AF743">
        <v>95.829612049999994</v>
      </c>
      <c r="AG743">
        <v>538.6241857</v>
      </c>
      <c r="AH743">
        <v>134.02252279999999</v>
      </c>
      <c r="AI743">
        <v>569.17707189999999</v>
      </c>
      <c r="AJ743">
        <v>213.07160400000001</v>
      </c>
      <c r="AK743">
        <v>32.748903509999998</v>
      </c>
      <c r="AL743">
        <v>332.12688029999998</v>
      </c>
      <c r="AM743">
        <v>357.36051670000001</v>
      </c>
      <c r="AN743">
        <v>110.4737949</v>
      </c>
      <c r="AO743">
        <v>164.68892529999999</v>
      </c>
      <c r="AP743">
        <v>360.88802800000002</v>
      </c>
      <c r="AQ743">
        <v>183.6936298</v>
      </c>
      <c r="AR743">
        <v>235.0750042</v>
      </c>
      <c r="AT743" s="1"/>
      <c r="AU743" s="1">
        <v>44902</v>
      </c>
      <c r="AV743" s="2">
        <v>140.94000199999999</v>
      </c>
      <c r="AW743" s="2">
        <v>244.36999499999999</v>
      </c>
      <c r="AX743" s="2">
        <v>88.459998999999996</v>
      </c>
      <c r="AY743" s="2">
        <v>94.940002000000007</v>
      </c>
      <c r="AZ743" s="2">
        <v>305.82000699999998</v>
      </c>
      <c r="BA743" s="2">
        <v>174.03999300000001</v>
      </c>
      <c r="BB743" s="2">
        <v>161.199997</v>
      </c>
      <c r="BC743" s="2">
        <v>95.150002000000001</v>
      </c>
      <c r="BD743" s="2">
        <v>542.90997300000004</v>
      </c>
      <c r="BE743" s="2">
        <v>131.5</v>
      </c>
      <c r="BF743" s="2">
        <v>518.5</v>
      </c>
      <c r="BG743" s="2">
        <v>207.80999800000001</v>
      </c>
      <c r="BH743" s="2">
        <v>32.740001999999997</v>
      </c>
      <c r="BI743" s="2">
        <v>320.14999399999999</v>
      </c>
      <c r="BJ743" s="2">
        <v>347.42001299999998</v>
      </c>
      <c r="BK743" s="2">
        <v>110.089996</v>
      </c>
      <c r="BL743" s="2">
        <v>165.39999399999999</v>
      </c>
      <c r="BM743" s="2">
        <v>371.97000100000002</v>
      </c>
      <c r="BN743" s="2">
        <v>174.66999799999999</v>
      </c>
      <c r="BO743" s="2">
        <v>228.979996</v>
      </c>
    </row>
    <row r="744" spans="1:67" x14ac:dyDescent="0.35">
      <c r="A744" s="1">
        <v>44909</v>
      </c>
      <c r="B744" s="2">
        <v>137.17249514372199</v>
      </c>
      <c r="C744" s="2">
        <v>249.83205806228401</v>
      </c>
      <c r="D744" s="2">
        <v>88.497540045868007</v>
      </c>
      <c r="E744" s="2">
        <v>91.268883611822602</v>
      </c>
      <c r="F744" s="2">
        <v>302.265608705641</v>
      </c>
      <c r="G744" s="2">
        <v>156.84639360061399</v>
      </c>
      <c r="H744" s="2">
        <v>170.234320813073</v>
      </c>
      <c r="I744" s="2">
        <v>91.720453976522606</v>
      </c>
      <c r="J744" s="2">
        <v>528.71101164855997</v>
      </c>
      <c r="K744" s="2">
        <v>130.128491878669</v>
      </c>
      <c r="L744" s="2">
        <v>558.28648062322895</v>
      </c>
      <c r="M744" s="2">
        <v>208.64994439666799</v>
      </c>
      <c r="N744" s="2">
        <v>31.7031447187371</v>
      </c>
      <c r="O744" s="2">
        <v>327.53687180337198</v>
      </c>
      <c r="P744" s="2">
        <v>347.15083713966402</v>
      </c>
      <c r="Q744" s="2">
        <v>109.77591003332</v>
      </c>
      <c r="R744" s="2">
        <v>163.03274067272</v>
      </c>
      <c r="S744" s="2">
        <v>360.85822965424302</v>
      </c>
      <c r="T744" s="2">
        <v>180.07165782185999</v>
      </c>
      <c r="U744" s="2">
        <v>230.675101915867</v>
      </c>
      <c r="X744" s="3">
        <v>44909</v>
      </c>
      <c r="Y744">
        <v>143.8465037</v>
      </c>
      <c r="Z744">
        <v>257.3551271</v>
      </c>
      <c r="AA744">
        <v>91.697715720000005</v>
      </c>
      <c r="AB744">
        <v>95.052383390000003</v>
      </c>
      <c r="AC744">
        <v>309.61380059999999</v>
      </c>
      <c r="AD744">
        <v>158.67810499999999</v>
      </c>
      <c r="AE744">
        <v>177.06013200000001</v>
      </c>
      <c r="AF744">
        <v>95.308217380000002</v>
      </c>
      <c r="AG744">
        <v>538.32678950000002</v>
      </c>
      <c r="AH744">
        <v>133.4144388</v>
      </c>
      <c r="AI744">
        <v>574.25512319999996</v>
      </c>
      <c r="AJ744">
        <v>213.38209069999999</v>
      </c>
      <c r="AK744">
        <v>32.331408379999999</v>
      </c>
      <c r="AL744">
        <v>333.58978610000003</v>
      </c>
      <c r="AM744">
        <v>357.50504990000002</v>
      </c>
      <c r="AN744">
        <v>111.44533180000001</v>
      </c>
      <c r="AO744">
        <v>164.85648599999999</v>
      </c>
      <c r="AP744">
        <v>362.74516069999999</v>
      </c>
      <c r="AQ744">
        <v>184.35860009999999</v>
      </c>
      <c r="AR744">
        <v>234.71777979999999</v>
      </c>
      <c r="AT744" s="1"/>
      <c r="AU744" s="1">
        <v>44903</v>
      </c>
      <c r="AV744" s="2">
        <v>142.64999399999999</v>
      </c>
      <c r="AW744" s="2">
        <v>247.39999399999999</v>
      </c>
      <c r="AX744" s="2">
        <v>90.349997999999999</v>
      </c>
      <c r="AY744" s="2">
        <v>93.709998999999996</v>
      </c>
      <c r="AZ744" s="2">
        <v>305.98998999999998</v>
      </c>
      <c r="BA744" s="2">
        <v>173.44000199999999</v>
      </c>
      <c r="BB744" s="2">
        <v>171.69000199999999</v>
      </c>
      <c r="BC744" s="2">
        <v>93.949996999999996</v>
      </c>
      <c r="BD744" s="2">
        <v>547.919983</v>
      </c>
      <c r="BE744" s="2">
        <v>132.88000500000001</v>
      </c>
      <c r="BF744" s="2">
        <v>531.080017</v>
      </c>
      <c r="BG744" s="2">
        <v>209.10000600000001</v>
      </c>
      <c r="BH744" s="2">
        <v>32.439999</v>
      </c>
      <c r="BI744" s="2">
        <v>324.08999599999999</v>
      </c>
      <c r="BJ744" s="2">
        <v>351.17001299999998</v>
      </c>
      <c r="BK744" s="2">
        <v>110.849998</v>
      </c>
      <c r="BL744" s="2">
        <v>165.990005</v>
      </c>
      <c r="BM744" s="2">
        <v>371.790009</v>
      </c>
      <c r="BN744" s="2">
        <v>179.63000500000001</v>
      </c>
      <c r="BO744" s="2">
        <v>230.91999799999999</v>
      </c>
    </row>
    <row r="745" spans="1:67" x14ac:dyDescent="0.35">
      <c r="A745" s="1">
        <v>44910</v>
      </c>
      <c r="B745" s="2">
        <v>134.922839978344</v>
      </c>
      <c r="C745" s="2">
        <v>245.40815908075501</v>
      </c>
      <c r="D745" s="2">
        <v>87.934911586638293</v>
      </c>
      <c r="E745" s="2">
        <v>90.544887860306602</v>
      </c>
      <c r="F745" s="2">
        <v>300.057720024324</v>
      </c>
      <c r="G745" s="2">
        <v>149.665583206207</v>
      </c>
      <c r="H745" s="2">
        <v>166.31585745490401</v>
      </c>
      <c r="I745" s="2">
        <v>91.195314089221299</v>
      </c>
      <c r="J745" s="2">
        <v>524.45896334720305</v>
      </c>
      <c r="K745" s="2">
        <v>129.45516721291</v>
      </c>
      <c r="L745" s="2">
        <v>555.10393337671803</v>
      </c>
      <c r="M745" s="2">
        <v>207.11668761927299</v>
      </c>
      <c r="N745" s="2">
        <v>31.602677452538199</v>
      </c>
      <c r="O745" s="2">
        <v>324.328253579229</v>
      </c>
      <c r="P745" s="2">
        <v>346.66723902197998</v>
      </c>
      <c r="Q745" s="2">
        <v>109.255065043333</v>
      </c>
      <c r="R745" s="2">
        <v>160.31820402893899</v>
      </c>
      <c r="S745" s="2">
        <v>360.37834949411501</v>
      </c>
      <c r="T745" s="2">
        <v>178.37583264875201</v>
      </c>
      <c r="U745" s="2">
        <v>232.23318135508299</v>
      </c>
      <c r="X745" s="3">
        <v>44910</v>
      </c>
      <c r="Y745">
        <v>139.50038119999999</v>
      </c>
      <c r="Z745">
        <v>252.6280979</v>
      </c>
      <c r="AA745">
        <v>89.091649239999995</v>
      </c>
      <c r="AB745">
        <v>92.149685259999998</v>
      </c>
      <c r="AC745">
        <v>302.2975682</v>
      </c>
      <c r="AD745">
        <v>157.49450970000001</v>
      </c>
      <c r="AE745">
        <v>171.1652613</v>
      </c>
      <c r="AF745">
        <v>92.348678309999997</v>
      </c>
      <c r="AG745">
        <v>528.46801760000005</v>
      </c>
      <c r="AH745">
        <v>130.46227049999999</v>
      </c>
      <c r="AI745">
        <v>560.79496259999996</v>
      </c>
      <c r="AJ745">
        <v>208.4192923</v>
      </c>
      <c r="AK745">
        <v>31.825361910000002</v>
      </c>
      <c r="AL745">
        <v>328.92141229999999</v>
      </c>
      <c r="AM745">
        <v>349.95673479999999</v>
      </c>
      <c r="AN745">
        <v>109.9856252</v>
      </c>
      <c r="AO745">
        <v>162.99342469999999</v>
      </c>
      <c r="AP745">
        <v>360.34438110000002</v>
      </c>
      <c r="AQ745">
        <v>181.46796230000001</v>
      </c>
      <c r="AR745">
        <v>231.4544612</v>
      </c>
      <c r="AT745" s="1"/>
      <c r="AU745" s="1">
        <v>44904</v>
      </c>
      <c r="AV745" s="2">
        <v>142.16000399999999</v>
      </c>
      <c r="AW745" s="2">
        <v>245.41999799999999</v>
      </c>
      <c r="AX745" s="2">
        <v>89.089995999999999</v>
      </c>
      <c r="AY745" s="2">
        <v>92.830001999999993</v>
      </c>
      <c r="AZ745" s="2">
        <v>306.39001500000001</v>
      </c>
      <c r="BA745" s="2">
        <v>179.050003</v>
      </c>
      <c r="BB745" s="2">
        <v>170.009995</v>
      </c>
      <c r="BC745" s="2">
        <v>93.07</v>
      </c>
      <c r="BD745" s="2">
        <v>539.20001200000002</v>
      </c>
      <c r="BE745" s="2">
        <v>132.16000399999999</v>
      </c>
      <c r="BF745" s="2">
        <v>544.71997099999999</v>
      </c>
      <c r="BG745" s="2">
        <v>208.699997</v>
      </c>
      <c r="BH745" s="2">
        <v>32.380001</v>
      </c>
      <c r="BI745" s="2">
        <v>320.48001099999999</v>
      </c>
      <c r="BJ745" s="2">
        <v>348.82998700000002</v>
      </c>
      <c r="BK745" s="2">
        <v>108.779999</v>
      </c>
      <c r="BL745" s="2">
        <v>163.05999800000001</v>
      </c>
      <c r="BM745" s="2">
        <v>360.98998999999998</v>
      </c>
      <c r="BN745" s="2">
        <v>177.63999899999999</v>
      </c>
      <c r="BO745" s="2">
        <v>227.28999300000001</v>
      </c>
    </row>
    <row r="746" spans="1:67" x14ac:dyDescent="0.35">
      <c r="A746" s="1">
        <v>44911</v>
      </c>
      <c r="B746" s="2">
        <v>132.60461733579399</v>
      </c>
      <c r="C746" s="2">
        <v>241.10668607300801</v>
      </c>
      <c r="D746" s="2">
        <v>85.088644229614999</v>
      </c>
      <c r="E746" s="2">
        <v>88.669061035127996</v>
      </c>
      <c r="F746" s="2">
        <v>300.07990169886102</v>
      </c>
      <c r="G746" s="2">
        <v>149.15970403377</v>
      </c>
      <c r="H746" s="2">
        <v>162.24930529080501</v>
      </c>
      <c r="I746" s="2">
        <v>89.381978920597504</v>
      </c>
      <c r="J746" s="2">
        <v>524.00625951182599</v>
      </c>
      <c r="K746" s="2">
        <v>129.920568590236</v>
      </c>
      <c r="L746" s="2">
        <v>550.42179770945302</v>
      </c>
      <c r="M746" s="2">
        <v>205.27712623838701</v>
      </c>
      <c r="N746" s="2">
        <v>32.026461044676203</v>
      </c>
      <c r="O746" s="2">
        <v>317.30575289809201</v>
      </c>
      <c r="P746" s="2">
        <v>342.27215444401799</v>
      </c>
      <c r="Q746" s="2">
        <v>109.45987767426</v>
      </c>
      <c r="R746" s="2">
        <v>161.40449904493201</v>
      </c>
      <c r="S746" s="2">
        <v>357.40118215022801</v>
      </c>
      <c r="T746" s="2">
        <v>178.29805323758799</v>
      </c>
      <c r="U746" s="2">
        <v>231.74691658457201</v>
      </c>
      <c r="X746" s="3">
        <v>44911</v>
      </c>
      <c r="Y746">
        <v>135.06829970000001</v>
      </c>
      <c r="Z746">
        <v>245.17845320000001</v>
      </c>
      <c r="AA746">
        <v>87.93028434</v>
      </c>
      <c r="AB746">
        <v>90.248004300000005</v>
      </c>
      <c r="AC746">
        <v>300.26148269999999</v>
      </c>
      <c r="AD746">
        <v>155.23821369999999</v>
      </c>
      <c r="AE746">
        <v>165.99327500000001</v>
      </c>
      <c r="AF746">
        <v>90.822590109999993</v>
      </c>
      <c r="AG746">
        <v>524.44817269999999</v>
      </c>
      <c r="AH746">
        <v>129.3211039</v>
      </c>
      <c r="AI746">
        <v>556.24697690000005</v>
      </c>
      <c r="AJ746">
        <v>206.89517330000001</v>
      </c>
      <c r="AK746">
        <v>31.679761549999998</v>
      </c>
      <c r="AL746">
        <v>324.36902079999999</v>
      </c>
      <c r="AM746">
        <v>345.88968410000001</v>
      </c>
      <c r="AN746">
        <v>109.24853539999999</v>
      </c>
      <c r="AO746">
        <v>160.46458290000001</v>
      </c>
      <c r="AP746">
        <v>359.7858756</v>
      </c>
      <c r="AQ746">
        <v>178.45096620000001</v>
      </c>
      <c r="AR746">
        <v>232.39731620000001</v>
      </c>
      <c r="AT746" s="1"/>
      <c r="AU746" s="1">
        <v>44907</v>
      </c>
      <c r="AV746" s="2">
        <v>144.490005</v>
      </c>
      <c r="AW746" s="2">
        <v>252.509995</v>
      </c>
      <c r="AX746" s="2">
        <v>90.550003000000004</v>
      </c>
      <c r="AY746" s="2">
        <v>93.309997999999993</v>
      </c>
      <c r="AZ746" s="2">
        <v>311.45001200000002</v>
      </c>
      <c r="BA746" s="2">
        <v>167.820007</v>
      </c>
      <c r="BB746" s="2">
        <v>175.35000600000001</v>
      </c>
      <c r="BC746" s="2">
        <v>93.559997999999993</v>
      </c>
      <c r="BD746" s="2">
        <v>545.85998500000005</v>
      </c>
      <c r="BE746" s="2">
        <v>134.21000699999999</v>
      </c>
      <c r="BF746" s="2">
        <v>556.63000499999998</v>
      </c>
      <c r="BG746" s="2">
        <v>214.58999600000001</v>
      </c>
      <c r="BH746" s="2">
        <v>32.729999999999997</v>
      </c>
      <c r="BI746" s="2">
        <v>327.98001099999999</v>
      </c>
      <c r="BJ746" s="2">
        <v>358.17001299999998</v>
      </c>
      <c r="BK746" s="2">
        <v>108.970001</v>
      </c>
      <c r="BL746" s="2">
        <v>165.320007</v>
      </c>
      <c r="BM746" s="2">
        <v>367.25</v>
      </c>
      <c r="BN746" s="2">
        <v>182.529999</v>
      </c>
      <c r="BO746" s="2">
        <v>233.05999800000001</v>
      </c>
    </row>
    <row r="747" spans="1:67" x14ac:dyDescent="0.35">
      <c r="A747" s="1">
        <v>44914</v>
      </c>
      <c r="B747" s="2">
        <v>132.54564693492401</v>
      </c>
      <c r="C747" s="2">
        <v>242.62500749611999</v>
      </c>
      <c r="D747" s="2">
        <v>85.241796845428595</v>
      </c>
      <c r="E747" s="2">
        <v>89.162027743062097</v>
      </c>
      <c r="F747" s="2">
        <v>302.72716031446902</v>
      </c>
      <c r="G747" s="2">
        <v>136.992903121285</v>
      </c>
      <c r="H747" s="2">
        <v>161.391657857204</v>
      </c>
      <c r="I747" s="2">
        <v>89.919013041802799</v>
      </c>
      <c r="J747" s="2">
        <v>522.53692005978098</v>
      </c>
      <c r="K747" s="2">
        <v>131.171957811119</v>
      </c>
      <c r="L747" s="2">
        <v>543.99549908001302</v>
      </c>
      <c r="M747" s="2">
        <v>205.51966823901299</v>
      </c>
      <c r="N747" s="2">
        <v>32.281094866882697</v>
      </c>
      <c r="O747" s="2">
        <v>315.55366437511299</v>
      </c>
      <c r="P747" s="2">
        <v>343.73540823142201</v>
      </c>
      <c r="Q747" s="2">
        <v>109.740407626696</v>
      </c>
      <c r="R747" s="2">
        <v>160.44539618910699</v>
      </c>
      <c r="S747" s="2">
        <v>360.723881365897</v>
      </c>
      <c r="T747" s="2">
        <v>174.85142925425299</v>
      </c>
      <c r="U747" s="2">
        <v>235.68142263077399</v>
      </c>
      <c r="X747" s="3">
        <v>44914</v>
      </c>
      <c r="Y747">
        <v>132.97119760000001</v>
      </c>
      <c r="Z747">
        <v>240.89484419999999</v>
      </c>
      <c r="AA747">
        <v>85.510504890000007</v>
      </c>
      <c r="AB747">
        <v>88.525030090000001</v>
      </c>
      <c r="AC747">
        <v>300.17662089999999</v>
      </c>
      <c r="AD747">
        <v>149.93656150000001</v>
      </c>
      <c r="AE747">
        <v>162.71292769999999</v>
      </c>
      <c r="AF747">
        <v>89.186912800000002</v>
      </c>
      <c r="AG747">
        <v>523.57006560000002</v>
      </c>
      <c r="AH747">
        <v>130.0943552</v>
      </c>
      <c r="AI747">
        <v>551.49612609999997</v>
      </c>
      <c r="AJ747">
        <v>204.86140990000001</v>
      </c>
      <c r="AK747">
        <v>32.018130229999997</v>
      </c>
      <c r="AL747">
        <v>318.67446610000002</v>
      </c>
      <c r="AM747">
        <v>342.12897559999999</v>
      </c>
      <c r="AN747">
        <v>109.45912749999999</v>
      </c>
      <c r="AO747">
        <v>161.33909639999999</v>
      </c>
      <c r="AP747">
        <v>358.0203899</v>
      </c>
      <c r="AQ747">
        <v>178.45516069999999</v>
      </c>
      <c r="AR747">
        <v>232.43051310000001</v>
      </c>
      <c r="AT747" s="1"/>
      <c r="AU747" s="1">
        <v>44908</v>
      </c>
      <c r="AV747" s="2">
        <v>145.470001</v>
      </c>
      <c r="AW747" s="2">
        <v>256.92001299999998</v>
      </c>
      <c r="AX747" s="2">
        <v>92.489998</v>
      </c>
      <c r="AY747" s="2">
        <v>95.629997000000003</v>
      </c>
      <c r="AZ747" s="2">
        <v>312.32998700000002</v>
      </c>
      <c r="BA747" s="2">
        <v>160.949997</v>
      </c>
      <c r="BB747" s="2">
        <v>180.720001</v>
      </c>
      <c r="BC747" s="2">
        <v>95.849997999999999</v>
      </c>
      <c r="BD747" s="2">
        <v>538.21997099999999</v>
      </c>
      <c r="BE747" s="2">
        <v>134.08000200000001</v>
      </c>
      <c r="BF747" s="2">
        <v>571.03997800000002</v>
      </c>
      <c r="BG747" s="2">
        <v>213.03999300000001</v>
      </c>
      <c r="BH747" s="2">
        <v>32.75</v>
      </c>
      <c r="BI747" s="2">
        <v>332.89001500000001</v>
      </c>
      <c r="BJ747" s="2">
        <v>357.14999399999999</v>
      </c>
      <c r="BK747" s="2">
        <v>110.910004</v>
      </c>
      <c r="BL747" s="2">
        <v>164.78999300000001</v>
      </c>
      <c r="BM747" s="2">
        <v>358.66000400000001</v>
      </c>
      <c r="BN747" s="2">
        <v>183.85000600000001</v>
      </c>
      <c r="BO747" s="2">
        <v>235.490005</v>
      </c>
    </row>
    <row r="748" spans="1:67" x14ac:dyDescent="0.35">
      <c r="A748" s="1">
        <v>44915</v>
      </c>
      <c r="B748" s="2">
        <v>135.18389278193999</v>
      </c>
      <c r="C748" s="2">
        <v>244.743101049118</v>
      </c>
      <c r="D748" s="2">
        <v>86.898256575835902</v>
      </c>
      <c r="E748" s="2">
        <v>90.081243056834197</v>
      </c>
      <c r="F748" s="2">
        <v>307.67230626148603</v>
      </c>
      <c r="G748" s="2">
        <v>136.99302008100599</v>
      </c>
      <c r="H748" s="2">
        <v>165.00323560906199</v>
      </c>
      <c r="I748" s="2">
        <v>90.592418006110606</v>
      </c>
      <c r="J748" s="2">
        <v>527.06085847236602</v>
      </c>
      <c r="K748" s="2">
        <v>132.03869828074701</v>
      </c>
      <c r="L748" s="2">
        <v>560.06239899354603</v>
      </c>
      <c r="M748" s="2">
        <v>206.88937830495999</v>
      </c>
      <c r="N748" s="2">
        <v>32.663462734208601</v>
      </c>
      <c r="O748" s="2">
        <v>319.31494689136201</v>
      </c>
      <c r="P748" s="2">
        <v>346.23096494754299</v>
      </c>
      <c r="Q748" s="2">
        <v>111.029585464547</v>
      </c>
      <c r="R748" s="2">
        <v>162.35761978934599</v>
      </c>
      <c r="S748" s="2">
        <v>366.704033798816</v>
      </c>
      <c r="T748" s="2">
        <v>177.21756553503499</v>
      </c>
      <c r="U748" s="2">
        <v>242.204485190616</v>
      </c>
      <c r="X748" s="3">
        <v>44915</v>
      </c>
      <c r="Y748">
        <v>132.31011050000001</v>
      </c>
      <c r="Z748">
        <v>241.76059169999999</v>
      </c>
      <c r="AA748">
        <v>85.171039539999995</v>
      </c>
      <c r="AB748">
        <v>89.015774089999994</v>
      </c>
      <c r="AC748">
        <v>301.73835170000001</v>
      </c>
      <c r="AD748">
        <v>147.4004994</v>
      </c>
      <c r="AE748">
        <v>160.88516960000001</v>
      </c>
      <c r="AF748">
        <v>89.672928870000007</v>
      </c>
      <c r="AG748">
        <v>520.90188250000006</v>
      </c>
      <c r="AH748">
        <v>130.73168799999999</v>
      </c>
      <c r="AI748">
        <v>545.71528360000002</v>
      </c>
      <c r="AJ748">
        <v>205.34338360000001</v>
      </c>
      <c r="AK748">
        <v>32.187908149999998</v>
      </c>
      <c r="AL748">
        <v>315.38743360000001</v>
      </c>
      <c r="AM748">
        <v>342.66789139999997</v>
      </c>
      <c r="AN748">
        <v>109.72477910000001</v>
      </c>
      <c r="AO748">
        <v>160.50079779999999</v>
      </c>
      <c r="AP748">
        <v>359.57036010000002</v>
      </c>
      <c r="AQ748">
        <v>174.05781870000001</v>
      </c>
      <c r="AR748">
        <v>234.62528879999999</v>
      </c>
      <c r="AT748" s="1"/>
      <c r="AU748" s="1">
        <v>44909</v>
      </c>
      <c r="AV748" s="2">
        <v>143.21000699999999</v>
      </c>
      <c r="AW748" s="2">
        <v>257.22000100000002</v>
      </c>
      <c r="AX748" s="2">
        <v>91.580001999999993</v>
      </c>
      <c r="AY748" s="2">
        <v>95.07</v>
      </c>
      <c r="AZ748" s="2">
        <v>309.290009</v>
      </c>
      <c r="BA748" s="2">
        <v>156.800003</v>
      </c>
      <c r="BB748" s="2">
        <v>176.740005</v>
      </c>
      <c r="BC748" s="2">
        <v>95.309997999999993</v>
      </c>
      <c r="BD748" s="2">
        <v>538.35998500000005</v>
      </c>
      <c r="BE748" s="2">
        <v>133.41000399999999</v>
      </c>
      <c r="BF748" s="2">
        <v>574.44000200000005</v>
      </c>
      <c r="BG748" s="2">
        <v>213.320007</v>
      </c>
      <c r="BH748" s="2">
        <v>32.279998999999997</v>
      </c>
      <c r="BI748" s="2">
        <v>333.42999300000002</v>
      </c>
      <c r="BJ748" s="2">
        <v>357.51001000000002</v>
      </c>
      <c r="BK748" s="2">
        <v>111.550003</v>
      </c>
      <c r="BL748" s="2">
        <v>164.86000100000001</v>
      </c>
      <c r="BM748" s="2">
        <v>363.5</v>
      </c>
      <c r="BN748" s="2">
        <v>184.30999800000001</v>
      </c>
      <c r="BO748" s="2">
        <v>234.479996</v>
      </c>
    </row>
    <row r="749" spans="1:67" x14ac:dyDescent="0.35">
      <c r="A749" s="1">
        <v>44916</v>
      </c>
      <c r="B749" s="2">
        <v>132.43237501138199</v>
      </c>
      <c r="C749" s="2">
        <v>239.626978120638</v>
      </c>
      <c r="D749" s="2">
        <v>83.893357113596494</v>
      </c>
      <c r="E749" s="2">
        <v>88.030563124763404</v>
      </c>
      <c r="F749" s="2">
        <v>303.51792540706401</v>
      </c>
      <c r="G749" s="2">
        <v>124.342394246341</v>
      </c>
      <c r="H749" s="2">
        <v>154.675283066688</v>
      </c>
      <c r="I749" s="2">
        <v>88.449644915699096</v>
      </c>
      <c r="J749" s="2">
        <v>530.02156746704497</v>
      </c>
      <c r="K749" s="2">
        <v>131.00416661821399</v>
      </c>
      <c r="L749" s="2">
        <v>555.10362544212603</v>
      </c>
      <c r="M749" s="2">
        <v>205.524059132562</v>
      </c>
      <c r="N749" s="2">
        <v>32.393896955183898</v>
      </c>
      <c r="O749" s="2">
        <v>317.31237413160801</v>
      </c>
      <c r="P749" s="2">
        <v>342.28542233773101</v>
      </c>
      <c r="Q749" s="2">
        <v>111.45025961224999</v>
      </c>
      <c r="R749" s="2">
        <v>163.311421079224</v>
      </c>
      <c r="S749" s="2">
        <v>366.75549779117</v>
      </c>
      <c r="T749" s="2">
        <v>176.22709669833799</v>
      </c>
      <c r="U749" s="2">
        <v>238.33083536358399</v>
      </c>
      <c r="X749" s="3">
        <v>44916</v>
      </c>
      <c r="Y749">
        <v>134.9884093</v>
      </c>
      <c r="Z749">
        <v>244.23137310000001</v>
      </c>
      <c r="AA749">
        <v>86.59232179</v>
      </c>
      <c r="AB749">
        <v>89.582325659999995</v>
      </c>
      <c r="AC749">
        <v>306.82933229999998</v>
      </c>
      <c r="AD749">
        <v>137.6065869</v>
      </c>
      <c r="AE749">
        <v>164.4380377</v>
      </c>
      <c r="AF749">
        <v>90.254101239999997</v>
      </c>
      <c r="AG749">
        <v>525.97945800000002</v>
      </c>
      <c r="AH749">
        <v>132.0816054</v>
      </c>
      <c r="AI749">
        <v>559.08008199999995</v>
      </c>
      <c r="AJ749">
        <v>206.47099890000001</v>
      </c>
      <c r="AK749">
        <v>32.613800619999999</v>
      </c>
      <c r="AL749">
        <v>318.65388300000001</v>
      </c>
      <c r="AM749">
        <v>345.1676832</v>
      </c>
      <c r="AN749">
        <v>110.8300785</v>
      </c>
      <c r="AO749">
        <v>161.94737079999999</v>
      </c>
      <c r="AP749">
        <v>364.73621420000001</v>
      </c>
      <c r="AQ749">
        <v>176.303135</v>
      </c>
      <c r="AR749">
        <v>240.79293480000001</v>
      </c>
      <c r="AT749" s="1"/>
      <c r="AU749" s="1">
        <v>44910</v>
      </c>
      <c r="AV749" s="2">
        <v>136.5</v>
      </c>
      <c r="AW749" s="2">
        <v>249.009995</v>
      </c>
      <c r="AX749" s="2">
        <v>88.449996999999996</v>
      </c>
      <c r="AY749" s="2">
        <v>90.860000999999997</v>
      </c>
      <c r="AZ749" s="2">
        <v>301.91000400000001</v>
      </c>
      <c r="BA749" s="2">
        <v>157.66999799999999</v>
      </c>
      <c r="BB749" s="2">
        <v>169.520004</v>
      </c>
      <c r="BC749" s="2">
        <v>91.199996999999996</v>
      </c>
      <c r="BD749" s="2">
        <v>527.67999299999997</v>
      </c>
      <c r="BE749" s="2">
        <v>130.10000600000001</v>
      </c>
      <c r="BF749" s="2">
        <v>558</v>
      </c>
      <c r="BG749" s="2">
        <v>207.91000399999999</v>
      </c>
      <c r="BH749" s="2">
        <v>31.77</v>
      </c>
      <c r="BI749" s="2">
        <v>327.60000600000001</v>
      </c>
      <c r="BJ749" s="2">
        <v>346.25</v>
      </c>
      <c r="BK749" s="2">
        <v>109.629997</v>
      </c>
      <c r="BL749" s="2">
        <v>163.10000600000001</v>
      </c>
      <c r="BM749" s="2">
        <v>360.01001000000002</v>
      </c>
      <c r="BN749" s="2">
        <v>181.21000699999999</v>
      </c>
      <c r="BO749" s="2">
        <v>230.66000399999999</v>
      </c>
    </row>
    <row r="750" spans="1:67" x14ac:dyDescent="0.35">
      <c r="A750" s="1">
        <v>44917</v>
      </c>
      <c r="B750" s="2">
        <v>131.912424988228</v>
      </c>
      <c r="C750" s="2">
        <v>239.10296681795501</v>
      </c>
      <c r="D750" s="2">
        <v>85.233819827762105</v>
      </c>
      <c r="E750" s="2">
        <v>89.274422534523296</v>
      </c>
      <c r="F750" s="2">
        <v>305.30829601891099</v>
      </c>
      <c r="G750" s="2">
        <v>122.630437453097</v>
      </c>
      <c r="H750" s="2">
        <v>151.91070302547999</v>
      </c>
      <c r="I750" s="2">
        <v>89.991389361845606</v>
      </c>
      <c r="J750" s="2">
        <v>531.21381565974502</v>
      </c>
      <c r="K750" s="2">
        <v>131.096492074743</v>
      </c>
      <c r="L750" s="2">
        <v>551.33768483594099</v>
      </c>
      <c r="M750" s="2">
        <v>205.956363693078</v>
      </c>
      <c r="N750" s="2">
        <v>32.445277342210403</v>
      </c>
      <c r="O750" s="2">
        <v>318.67068516961899</v>
      </c>
      <c r="P750" s="2">
        <v>344.166012151551</v>
      </c>
      <c r="Q750" s="2">
        <v>111.82044871852</v>
      </c>
      <c r="R750" s="2">
        <v>163.17482255580299</v>
      </c>
      <c r="S750" s="2">
        <v>367.151722187779</v>
      </c>
      <c r="T750" s="2">
        <v>177.28316640732999</v>
      </c>
      <c r="U750" s="2">
        <v>239.94625502079899</v>
      </c>
      <c r="X750" s="3">
        <v>44917</v>
      </c>
      <c r="Y750">
        <v>133.1939414</v>
      </c>
      <c r="Z750">
        <v>240.0564162</v>
      </c>
      <c r="AA750">
        <v>84.391024669999993</v>
      </c>
      <c r="AB750">
        <v>87.845030089999995</v>
      </c>
      <c r="AC750">
        <v>303.10112249999997</v>
      </c>
      <c r="AD750">
        <v>135.09993900000001</v>
      </c>
      <c r="AE750">
        <v>158.17573619999999</v>
      </c>
      <c r="AF750">
        <v>88.341750320000003</v>
      </c>
      <c r="AG750">
        <v>527.22383309999998</v>
      </c>
      <c r="AH750">
        <v>130.86388740000001</v>
      </c>
      <c r="AI750">
        <v>555.32047130000001</v>
      </c>
      <c r="AJ750">
        <v>205.09408450000001</v>
      </c>
      <c r="AK750">
        <v>32.41170666</v>
      </c>
      <c r="AL750">
        <v>316.87022139999999</v>
      </c>
      <c r="AM750">
        <v>342.33022949999997</v>
      </c>
      <c r="AN750">
        <v>111.25193470000001</v>
      </c>
      <c r="AO750">
        <v>163.09964199999999</v>
      </c>
      <c r="AP750">
        <v>365.59834719999998</v>
      </c>
      <c r="AQ750">
        <v>175.637789</v>
      </c>
      <c r="AR750">
        <v>238.40199999999999</v>
      </c>
      <c r="AT750" s="1"/>
      <c r="AU750" s="1">
        <v>44911</v>
      </c>
      <c r="AV750" s="2">
        <v>134.509995</v>
      </c>
      <c r="AW750" s="2">
        <v>244.69000199999999</v>
      </c>
      <c r="AX750" s="2">
        <v>87.860000999999997</v>
      </c>
      <c r="AY750" s="2">
        <v>90.260002</v>
      </c>
      <c r="AZ750" s="2">
        <v>300</v>
      </c>
      <c r="BA750" s="2">
        <v>150.229996</v>
      </c>
      <c r="BB750" s="2">
        <v>165.71000699999999</v>
      </c>
      <c r="BC750" s="2">
        <v>90.860000999999997</v>
      </c>
      <c r="BD750" s="2">
        <v>523.70001200000002</v>
      </c>
      <c r="BE750" s="2">
        <v>129.28999300000001</v>
      </c>
      <c r="BF750" s="2">
        <v>555.90997300000004</v>
      </c>
      <c r="BG750" s="2">
        <v>206.88999899999999</v>
      </c>
      <c r="BH750" s="2">
        <v>31.700001</v>
      </c>
      <c r="BI750" s="2">
        <v>323.33999599999999</v>
      </c>
      <c r="BJ750" s="2">
        <v>345.83999599999999</v>
      </c>
      <c r="BK750" s="2">
        <v>109.199997</v>
      </c>
      <c r="BL750" s="2">
        <v>160.479996</v>
      </c>
      <c r="BM750" s="2">
        <v>359.86999500000002</v>
      </c>
      <c r="BN750" s="2">
        <v>178.199997</v>
      </c>
      <c r="BO750" s="2">
        <v>232.720001</v>
      </c>
    </row>
    <row r="751" spans="1:67" x14ac:dyDescent="0.35">
      <c r="A751" s="1">
        <v>44918</v>
      </c>
      <c r="B751" s="2">
        <v>130.59422306592199</v>
      </c>
      <c r="C751" s="2">
        <v>238.02484796899199</v>
      </c>
      <c r="D751" s="2">
        <v>83.2163267629046</v>
      </c>
      <c r="E751" s="2">
        <v>87.902972598767093</v>
      </c>
      <c r="F751" s="2">
        <v>305.69679800128301</v>
      </c>
      <c r="G751" s="2">
        <v>107.944364785141</v>
      </c>
      <c r="H751" s="2">
        <v>141.786499784309</v>
      </c>
      <c r="I751" s="2">
        <v>88.557257192448105</v>
      </c>
      <c r="J751" s="2">
        <v>533.577232081896</v>
      </c>
      <c r="K751" s="2">
        <v>131.77712264652499</v>
      </c>
      <c r="L751" s="2">
        <v>554.14778509589996</v>
      </c>
      <c r="M751" s="2">
        <v>206.48616379993501</v>
      </c>
      <c r="N751" s="2">
        <v>32.502346778335401</v>
      </c>
      <c r="O751" s="2">
        <v>320.20507959704298</v>
      </c>
      <c r="P751" s="2">
        <v>346.527019870007</v>
      </c>
      <c r="Q751" s="2">
        <v>112.22766939842801</v>
      </c>
      <c r="R751" s="2">
        <v>163.03341723578799</v>
      </c>
      <c r="S751" s="2">
        <v>366.02520771815</v>
      </c>
      <c r="T751" s="2">
        <v>176.34115756583401</v>
      </c>
      <c r="U751" s="2">
        <v>242.97125385969099</v>
      </c>
      <c r="X751" s="3">
        <v>44918</v>
      </c>
      <c r="Y751">
        <v>131.96449269999999</v>
      </c>
      <c r="Z751">
        <v>238.9053327</v>
      </c>
      <c r="AA751">
        <v>85.091667090000001</v>
      </c>
      <c r="AB751">
        <v>89.084434079999994</v>
      </c>
      <c r="AC751">
        <v>305.8623278</v>
      </c>
      <c r="AD751">
        <v>123.6536978</v>
      </c>
      <c r="AE751">
        <v>152.06383199999999</v>
      </c>
      <c r="AF751">
        <v>89.749556429999998</v>
      </c>
      <c r="AG751">
        <v>530.36131490000002</v>
      </c>
      <c r="AH751">
        <v>131.3216773</v>
      </c>
      <c r="AI751">
        <v>552.50081160000002</v>
      </c>
      <c r="AJ751">
        <v>205.74393480000001</v>
      </c>
      <c r="AK751">
        <v>32.480733440000002</v>
      </c>
      <c r="AL751">
        <v>318.34152669999997</v>
      </c>
      <c r="AM751">
        <v>343.2248108</v>
      </c>
      <c r="AN751">
        <v>111.7588045</v>
      </c>
      <c r="AO751">
        <v>162.98967949999999</v>
      </c>
      <c r="AP751">
        <v>367.81681020000002</v>
      </c>
      <c r="AQ751">
        <v>176.8361908</v>
      </c>
      <c r="AR751">
        <v>239.47979570000001</v>
      </c>
      <c r="AT751" s="1"/>
      <c r="AU751" s="1">
        <v>44914</v>
      </c>
      <c r="AV751" s="2">
        <v>132.36999499999999</v>
      </c>
      <c r="AW751" s="2">
        <v>240.449997</v>
      </c>
      <c r="AX751" s="2">
        <v>84.919998000000007</v>
      </c>
      <c r="AY751" s="2">
        <v>88.440002000000007</v>
      </c>
      <c r="AZ751" s="2">
        <v>300.02999899999998</v>
      </c>
      <c r="BA751" s="2">
        <v>149.86999499999999</v>
      </c>
      <c r="BB751" s="2">
        <v>162.53999300000001</v>
      </c>
      <c r="BC751" s="2">
        <v>89.150002000000001</v>
      </c>
      <c r="BD751" s="2">
        <v>523.59997599999997</v>
      </c>
      <c r="BE751" s="2">
        <v>130.05999800000001</v>
      </c>
      <c r="BF751" s="2">
        <v>549.63000499999998</v>
      </c>
      <c r="BG751" s="2">
        <v>204.820007</v>
      </c>
      <c r="BH751" s="2">
        <v>32.060001</v>
      </c>
      <c r="BI751" s="2">
        <v>317.32998700000002</v>
      </c>
      <c r="BJ751" s="2">
        <v>341.26001000000002</v>
      </c>
      <c r="BK751" s="2">
        <v>109.44000200000001</v>
      </c>
      <c r="BL751" s="2">
        <v>161.490005</v>
      </c>
      <c r="BM751" s="2">
        <v>357.77999899999998</v>
      </c>
      <c r="BN751" s="2">
        <v>178.429993</v>
      </c>
      <c r="BO751" s="2">
        <v>232.28999300000001</v>
      </c>
    </row>
    <row r="752" spans="1:67" x14ac:dyDescent="0.35">
      <c r="A752" s="1">
        <v>44922</v>
      </c>
      <c r="B752" s="2">
        <v>126.193592365051</v>
      </c>
      <c r="C752" s="2">
        <v>235.43743222884501</v>
      </c>
      <c r="D752" s="2">
        <v>81.842501443295106</v>
      </c>
      <c r="E752" s="2">
        <v>86.059111769684193</v>
      </c>
      <c r="F752" s="2">
        <v>303.85692786801098</v>
      </c>
      <c r="G752" s="2">
        <v>112.420120014161</v>
      </c>
      <c r="H752" s="2">
        <v>140.57194656674201</v>
      </c>
      <c r="I752" s="2">
        <v>86.427911423374596</v>
      </c>
      <c r="J752" s="2">
        <v>529.92579812463202</v>
      </c>
      <c r="K752" s="2">
        <v>132.60153884553301</v>
      </c>
      <c r="L752" s="2">
        <v>545.770741938024</v>
      </c>
      <c r="M752" s="2">
        <v>205.39045989052801</v>
      </c>
      <c r="N752" s="2">
        <v>32.815077025711801</v>
      </c>
      <c r="O752" s="2">
        <v>316.68883792009098</v>
      </c>
      <c r="P752" s="2">
        <v>342.58449528078302</v>
      </c>
      <c r="Q752" s="2">
        <v>111.14065715926399</v>
      </c>
      <c r="R752" s="2">
        <v>162.449471164024</v>
      </c>
      <c r="S752" s="2">
        <v>365.58941530875001</v>
      </c>
      <c r="T752" s="2">
        <v>173.33355564715399</v>
      </c>
      <c r="U752" s="2">
        <v>238.77997725608299</v>
      </c>
      <c r="X752" s="3">
        <v>44922</v>
      </c>
      <c r="Y752">
        <v>130.54376310000001</v>
      </c>
      <c r="Z752">
        <v>236.95701969999999</v>
      </c>
      <c r="AA752">
        <v>83.452211750000004</v>
      </c>
      <c r="AB752">
        <v>87.47866526</v>
      </c>
      <c r="AC752">
        <v>305.76658370000001</v>
      </c>
      <c r="AD752">
        <v>120.6743523</v>
      </c>
      <c r="AE752">
        <v>145.3765095</v>
      </c>
      <c r="AF752">
        <v>87.990859200000003</v>
      </c>
      <c r="AG752">
        <v>532.0027609</v>
      </c>
      <c r="AH752">
        <v>131.77912169999999</v>
      </c>
      <c r="AI752">
        <v>553.75307369999996</v>
      </c>
      <c r="AJ752">
        <v>206.31030039999999</v>
      </c>
      <c r="AK752">
        <v>32.543328680000002</v>
      </c>
      <c r="AL752">
        <v>319.66265950000002</v>
      </c>
      <c r="AM752">
        <v>345.67891550000002</v>
      </c>
      <c r="AN752">
        <v>112.1366244</v>
      </c>
      <c r="AO752">
        <v>162.9010888</v>
      </c>
      <c r="AP752">
        <v>365.18591400000003</v>
      </c>
      <c r="AQ752">
        <v>176.88127779999999</v>
      </c>
      <c r="AR752">
        <v>242.5358397</v>
      </c>
      <c r="AT752" s="1"/>
      <c r="AU752" s="1">
        <v>44915</v>
      </c>
      <c r="AV752" s="2">
        <v>132.300003</v>
      </c>
      <c r="AW752" s="2">
        <v>241.800003</v>
      </c>
      <c r="AX752" s="2">
        <v>85.190002000000007</v>
      </c>
      <c r="AY752" s="2">
        <v>89.019997000000004</v>
      </c>
      <c r="AZ752" s="2">
        <v>302</v>
      </c>
      <c r="BA752" s="2">
        <v>137.800003</v>
      </c>
      <c r="BB752" s="2">
        <v>160.85000600000001</v>
      </c>
      <c r="BC752" s="2">
        <v>89.629997000000003</v>
      </c>
      <c r="BD752" s="2">
        <v>520.21002199999998</v>
      </c>
      <c r="BE752" s="2">
        <v>130.69000199999999</v>
      </c>
      <c r="BF752" s="2">
        <v>544.02002000000005</v>
      </c>
      <c r="BG752" s="2">
        <v>205.36000100000001</v>
      </c>
      <c r="BH752" s="2">
        <v>32.189999</v>
      </c>
      <c r="BI752" s="2">
        <v>314.83999599999999</v>
      </c>
      <c r="BJ752" s="2">
        <v>342.95001200000002</v>
      </c>
      <c r="BK752" s="2">
        <v>109.709999</v>
      </c>
      <c r="BL752" s="2">
        <v>160.58000200000001</v>
      </c>
      <c r="BM752" s="2">
        <v>359.64001500000001</v>
      </c>
      <c r="BN752" s="2">
        <v>173.63000500000001</v>
      </c>
      <c r="BO752" s="2">
        <v>235.13999899999999</v>
      </c>
    </row>
    <row r="753" spans="1:67" x14ac:dyDescent="0.35">
      <c r="A753" s="1">
        <v>44923</v>
      </c>
      <c r="B753" s="2">
        <v>129.77556510142199</v>
      </c>
      <c r="C753" s="2">
        <v>240.820208215961</v>
      </c>
      <c r="D753" s="2">
        <v>84.256688624109998</v>
      </c>
      <c r="E753" s="2">
        <v>88.738718665609994</v>
      </c>
      <c r="F753" s="2">
        <v>308.433609998355</v>
      </c>
      <c r="G753" s="2">
        <v>120.81424197104199</v>
      </c>
      <c r="H753" s="2">
        <v>145.20716170377699</v>
      </c>
      <c r="I753" s="2">
        <v>89.321904495250493</v>
      </c>
      <c r="J753" s="2">
        <v>529.58898233897105</v>
      </c>
      <c r="K753" s="2">
        <v>133.20028643569501</v>
      </c>
      <c r="L753" s="2">
        <v>555.80121841453797</v>
      </c>
      <c r="M753" s="2">
        <v>207.901649981514</v>
      </c>
      <c r="N753" s="2">
        <v>33.1282143917241</v>
      </c>
      <c r="O753" s="2">
        <v>319.97353877754898</v>
      </c>
      <c r="P753" s="2">
        <v>348.40211562872599</v>
      </c>
      <c r="Q753" s="2">
        <v>110.737956761137</v>
      </c>
      <c r="R753" s="2">
        <v>162.73693964138599</v>
      </c>
      <c r="S753" s="2">
        <v>366.94160104854001</v>
      </c>
      <c r="T753" s="2">
        <v>174.39478578712399</v>
      </c>
      <c r="U753" s="2">
        <v>240.17359289068401</v>
      </c>
      <c r="X753" s="3">
        <v>44923</v>
      </c>
      <c r="Y753">
        <v>127.3387816</v>
      </c>
      <c r="Z753">
        <v>234.49343540000001</v>
      </c>
      <c r="AA753">
        <v>81.976639550000002</v>
      </c>
      <c r="AB753">
        <v>86.053388769999998</v>
      </c>
      <c r="AC753">
        <v>303.70307380000003</v>
      </c>
      <c r="AD753">
        <v>111.8530298</v>
      </c>
      <c r="AE753">
        <v>140.3308203</v>
      </c>
      <c r="AF753">
        <v>86.479362480000006</v>
      </c>
      <c r="AG753">
        <v>529.17602280000006</v>
      </c>
      <c r="AH753">
        <v>132.50171309999999</v>
      </c>
      <c r="AI753">
        <v>547.22266909999996</v>
      </c>
      <c r="AJ753">
        <v>205.01991989999999</v>
      </c>
      <c r="AK753">
        <v>32.744573160000002</v>
      </c>
      <c r="AL753">
        <v>316.64020579999999</v>
      </c>
      <c r="AM753">
        <v>342.76552320000002</v>
      </c>
      <c r="AN753">
        <v>111.26085620000001</v>
      </c>
      <c r="AO753">
        <v>162.14884069999999</v>
      </c>
      <c r="AP753">
        <v>365.22516519999999</v>
      </c>
      <c r="AQ753">
        <v>173.88549459999999</v>
      </c>
      <c r="AR753">
        <v>240.16323130000001</v>
      </c>
      <c r="AT753" s="1"/>
      <c r="AU753" s="1">
        <v>44916</v>
      </c>
      <c r="AV753" s="2">
        <v>135.449997</v>
      </c>
      <c r="AW753" s="2">
        <v>244.429993</v>
      </c>
      <c r="AX753" s="2">
        <v>86.769997000000004</v>
      </c>
      <c r="AY753" s="2">
        <v>89.580001999999993</v>
      </c>
      <c r="AZ753" s="2">
        <v>307.82000699999998</v>
      </c>
      <c r="BA753" s="2">
        <v>137.570007</v>
      </c>
      <c r="BB753" s="2">
        <v>165.009995</v>
      </c>
      <c r="BC753" s="2">
        <v>90.25</v>
      </c>
      <c r="BD753" s="2">
        <v>527.53997800000002</v>
      </c>
      <c r="BE753" s="2">
        <v>132.16000399999999</v>
      </c>
      <c r="BF753" s="2">
        <v>561.22997999999995</v>
      </c>
      <c r="BG753" s="2">
        <v>206.80999800000001</v>
      </c>
      <c r="BH753" s="2">
        <v>32.68</v>
      </c>
      <c r="BI753" s="2">
        <v>319.35998499999999</v>
      </c>
      <c r="BJ753" s="2">
        <v>345.69000199999999</v>
      </c>
      <c r="BK753" s="2">
        <v>111.110001</v>
      </c>
      <c r="BL753" s="2">
        <v>162.21000699999999</v>
      </c>
      <c r="BM753" s="2">
        <v>368.01001000000002</v>
      </c>
      <c r="BN753" s="2">
        <v>176.679993</v>
      </c>
      <c r="BO753" s="2">
        <v>241.729996</v>
      </c>
    </row>
    <row r="754" spans="1:67" x14ac:dyDescent="0.35">
      <c r="A754" s="1">
        <v>44924</v>
      </c>
      <c r="B754" s="2">
        <v>130.07223135373201</v>
      </c>
      <c r="C754" s="2">
        <v>240.90338699736699</v>
      </c>
      <c r="D754" s="2">
        <v>84.115175328636994</v>
      </c>
      <c r="E754" s="2">
        <v>88.334079747402299</v>
      </c>
      <c r="F754" s="2">
        <v>310.09675913081401</v>
      </c>
      <c r="G754" s="2">
        <v>123.438035343086</v>
      </c>
      <c r="H754" s="2">
        <v>147.42714289137299</v>
      </c>
      <c r="I754" s="2">
        <v>88.809436364158202</v>
      </c>
      <c r="J754" s="2">
        <v>532.51206580282405</v>
      </c>
      <c r="K754" s="2">
        <v>134.13213509251801</v>
      </c>
      <c r="L754" s="2">
        <v>561.26256399567797</v>
      </c>
      <c r="M754" s="2">
        <v>208.03965051443399</v>
      </c>
      <c r="N754" s="2">
        <v>33.216024680079002</v>
      </c>
      <c r="O754" s="2">
        <v>317.66483797692899</v>
      </c>
      <c r="P754" s="2">
        <v>347.99342182701599</v>
      </c>
      <c r="Q754" s="2">
        <v>111.062073493832</v>
      </c>
      <c r="R754" s="2">
        <v>161.72459146564699</v>
      </c>
      <c r="S754" s="2">
        <v>367.27021213734599</v>
      </c>
      <c r="T754" s="2">
        <v>174.05561067046301</v>
      </c>
      <c r="U754" s="2">
        <v>240.198426144264</v>
      </c>
      <c r="X754" s="3">
        <v>44924</v>
      </c>
      <c r="Y754">
        <v>129.0112058</v>
      </c>
      <c r="Z754">
        <v>239.64290589999999</v>
      </c>
      <c r="AA754">
        <v>83.830630490000004</v>
      </c>
      <c r="AB754">
        <v>88.211017249999998</v>
      </c>
      <c r="AC754">
        <v>308.10114160000001</v>
      </c>
      <c r="AD754">
        <v>116.4026597</v>
      </c>
      <c r="AE754">
        <v>144.99807730000001</v>
      </c>
      <c r="AF754">
        <v>88.931313189999997</v>
      </c>
      <c r="AG754">
        <v>529.68406990000005</v>
      </c>
      <c r="AH754">
        <v>133.25642429999999</v>
      </c>
      <c r="AI754">
        <v>556.02216620000002</v>
      </c>
      <c r="AJ754">
        <v>207.29871800000001</v>
      </c>
      <c r="AK754">
        <v>33.096416099999999</v>
      </c>
      <c r="AL754">
        <v>319.67481739999999</v>
      </c>
      <c r="AM754">
        <v>346.9167309</v>
      </c>
      <c r="AN754">
        <v>110.82728899999999</v>
      </c>
      <c r="AO754">
        <v>162.59304280000001</v>
      </c>
      <c r="AP754">
        <v>366.94866960000002</v>
      </c>
      <c r="AQ754">
        <v>175.4579276</v>
      </c>
      <c r="AR754">
        <v>240.19863280000001</v>
      </c>
      <c r="AT754" s="1"/>
      <c r="AU754" s="1">
        <v>44917</v>
      </c>
      <c r="AV754" s="2">
        <v>132.229996</v>
      </c>
      <c r="AW754" s="2">
        <v>238.19000199999999</v>
      </c>
      <c r="AX754" s="2">
        <v>83.790001000000004</v>
      </c>
      <c r="AY754" s="2">
        <v>87.760002</v>
      </c>
      <c r="AZ754" s="2">
        <v>302.69000199999999</v>
      </c>
      <c r="BA754" s="2">
        <v>125.349998</v>
      </c>
      <c r="BB754" s="2">
        <v>153.38999899999999</v>
      </c>
      <c r="BC754" s="2">
        <v>88.260002</v>
      </c>
      <c r="BD754" s="2">
        <v>527.09002699999996</v>
      </c>
      <c r="BE754" s="2">
        <v>130.66000399999999</v>
      </c>
      <c r="BF754" s="2">
        <v>553.09002699999996</v>
      </c>
      <c r="BG754" s="2">
        <v>205.05999800000001</v>
      </c>
      <c r="BH754" s="2">
        <v>32.389999000000003</v>
      </c>
      <c r="BI754" s="2">
        <v>316.11999500000002</v>
      </c>
      <c r="BJ754" s="2">
        <v>341.51998900000001</v>
      </c>
      <c r="BK754" s="2">
        <v>111.239998</v>
      </c>
      <c r="BL754" s="2">
        <v>163.270004</v>
      </c>
      <c r="BM754" s="2">
        <v>365.30999800000001</v>
      </c>
      <c r="BN754" s="2">
        <v>175.61000100000001</v>
      </c>
      <c r="BO754" s="2">
        <v>237.53999300000001</v>
      </c>
    </row>
    <row r="755" spans="1:67" x14ac:dyDescent="0.35">
      <c r="A755" s="1">
        <v>44925</v>
      </c>
      <c r="B755" s="2">
        <v>130.07223135373201</v>
      </c>
      <c r="C755" s="2">
        <v>240.90338699736699</v>
      </c>
      <c r="D755" s="2">
        <v>84.115175328636994</v>
      </c>
      <c r="E755" s="2">
        <v>88.334079747402299</v>
      </c>
      <c r="F755" s="2">
        <v>310.09675913081401</v>
      </c>
      <c r="G755" s="2">
        <v>123.438035343086</v>
      </c>
      <c r="H755" s="2">
        <v>147.42714289137299</v>
      </c>
      <c r="I755" s="2">
        <v>88.809436364158202</v>
      </c>
      <c r="J755" s="2">
        <v>532.51206580282405</v>
      </c>
      <c r="K755" s="2">
        <v>134.13213509251801</v>
      </c>
      <c r="L755" s="2">
        <v>561.26256399567797</v>
      </c>
      <c r="M755" s="2">
        <v>208.03965051443399</v>
      </c>
      <c r="N755" s="2">
        <v>33.216024680079002</v>
      </c>
      <c r="O755" s="2">
        <v>317.66483797692899</v>
      </c>
      <c r="P755" s="2">
        <v>347.99342182701599</v>
      </c>
      <c r="Q755" s="2">
        <v>111.062073493832</v>
      </c>
      <c r="R755" s="2">
        <v>161.72459146564699</v>
      </c>
      <c r="S755" s="2">
        <v>367.27021213734599</v>
      </c>
      <c r="T755" s="2">
        <v>174.05561067046301</v>
      </c>
      <c r="U755" s="2">
        <v>240.198426144264</v>
      </c>
      <c r="X755" s="4">
        <v>44925</v>
      </c>
      <c r="Y755">
        <v>129.92703130000001</v>
      </c>
      <c r="Z755">
        <v>239.87951100000001</v>
      </c>
      <c r="AA755">
        <v>83.965425060000001</v>
      </c>
      <c r="AB755">
        <v>88.15083885</v>
      </c>
      <c r="AC755">
        <v>308.96359109999997</v>
      </c>
      <c r="AD755">
        <v>122.8834476</v>
      </c>
      <c r="AE755">
        <v>146.21942949999999</v>
      </c>
      <c r="AF755">
        <v>88.689488830000002</v>
      </c>
      <c r="AG755">
        <v>530.20209980000004</v>
      </c>
      <c r="AH755">
        <v>134.11469080000001</v>
      </c>
      <c r="AI755">
        <v>559.32861030000004</v>
      </c>
      <c r="AJ755">
        <v>207.6433366</v>
      </c>
      <c r="AK755">
        <v>33.100236819999999</v>
      </c>
      <c r="AL755">
        <v>316.96525759999997</v>
      </c>
      <c r="AM755">
        <v>347.80572640000003</v>
      </c>
      <c r="AN755">
        <v>110.9619337</v>
      </c>
      <c r="AO755">
        <v>161.52509449999999</v>
      </c>
      <c r="AP755">
        <v>365.9159429</v>
      </c>
      <c r="AQ755">
        <v>173.9957809</v>
      </c>
      <c r="AR755">
        <v>239.72406219999999</v>
      </c>
      <c r="AT755" s="1"/>
      <c r="AU755" s="1">
        <v>44918</v>
      </c>
      <c r="AV755" s="2">
        <v>131.86000100000001</v>
      </c>
      <c r="AW755" s="2">
        <v>238.729996</v>
      </c>
      <c r="AX755" s="2">
        <v>85.25</v>
      </c>
      <c r="AY755" s="2">
        <v>89.230002999999996</v>
      </c>
      <c r="AZ755" s="2">
        <v>306.48998999999998</v>
      </c>
      <c r="BA755" s="2">
        <v>123.150002</v>
      </c>
      <c r="BB755" s="2">
        <v>152.05999800000001</v>
      </c>
      <c r="BC755" s="2">
        <v>89.809997999999993</v>
      </c>
      <c r="BD755" s="2">
        <v>531.30999799999995</v>
      </c>
      <c r="BE755" s="2">
        <v>131.279999</v>
      </c>
      <c r="BF755" s="2">
        <v>552.42999299999997</v>
      </c>
      <c r="BG755" s="2">
        <v>205.83000200000001</v>
      </c>
      <c r="BH755" s="2">
        <v>32.470001000000003</v>
      </c>
      <c r="BI755" s="2">
        <v>318.73001099999999</v>
      </c>
      <c r="BJ755" s="2">
        <v>343.60000600000001</v>
      </c>
      <c r="BK755" s="2">
        <v>111.860001</v>
      </c>
      <c r="BL755" s="2">
        <v>163.10000600000001</v>
      </c>
      <c r="BM755" s="2">
        <v>367.89999399999999</v>
      </c>
      <c r="BN755" s="2">
        <v>177.009995</v>
      </c>
      <c r="BO755" s="2">
        <v>239.86999499999999</v>
      </c>
    </row>
    <row r="756" spans="1:67" x14ac:dyDescent="0.35">
      <c r="AU756" s="1">
        <v>44922</v>
      </c>
      <c r="AV756" s="2">
        <v>130.029999</v>
      </c>
      <c r="AW756" s="2">
        <v>236.96000699999999</v>
      </c>
      <c r="AX756" s="2">
        <v>83.040001000000004</v>
      </c>
      <c r="AY756" s="2">
        <v>87.389999000000003</v>
      </c>
      <c r="AZ756" s="2">
        <v>305.54998799999998</v>
      </c>
      <c r="BA756" s="2">
        <v>109.099998</v>
      </c>
      <c r="BB756" s="2">
        <v>141.21000699999999</v>
      </c>
      <c r="BC756" s="2">
        <v>87.93</v>
      </c>
      <c r="BD756" s="2">
        <v>531.98999000000003</v>
      </c>
      <c r="BE756" s="2">
        <v>131.740005</v>
      </c>
      <c r="BF756" s="2">
        <v>553.53997800000002</v>
      </c>
      <c r="BG756" s="2">
        <v>206.28999300000001</v>
      </c>
      <c r="BH756" s="2">
        <v>32.529998999999997</v>
      </c>
      <c r="BI756" s="2">
        <v>319.54998799999998</v>
      </c>
      <c r="BJ756" s="2">
        <v>346.16000400000001</v>
      </c>
      <c r="BK756" s="2">
        <v>112.120003</v>
      </c>
      <c r="BL756" s="2">
        <v>162.990005</v>
      </c>
      <c r="BM756" s="2">
        <v>364.88000499999998</v>
      </c>
      <c r="BN756" s="2">
        <v>176.929993</v>
      </c>
      <c r="BO756" s="2">
        <v>243.13999899999999</v>
      </c>
    </row>
    <row r="757" spans="1:67" x14ac:dyDescent="0.35">
      <c r="AU757" s="1">
        <v>44923</v>
      </c>
      <c r="AV757" s="2">
        <v>126.040001</v>
      </c>
      <c r="AW757" s="2">
        <v>234.529999</v>
      </c>
      <c r="AX757" s="2">
        <v>81.819999999999993</v>
      </c>
      <c r="AY757" s="2">
        <v>86.019997000000004</v>
      </c>
      <c r="AZ757" s="2">
        <v>303.42999300000002</v>
      </c>
      <c r="BA757" s="2">
        <v>112.709999</v>
      </c>
      <c r="BB757" s="2">
        <v>140.36000100000001</v>
      </c>
      <c r="BC757" s="2">
        <v>86.459998999999996</v>
      </c>
      <c r="BD757" s="2">
        <v>528.45001200000002</v>
      </c>
      <c r="BE757" s="2">
        <v>132.46000699999999</v>
      </c>
      <c r="BF757" s="2">
        <v>544.89001499999995</v>
      </c>
      <c r="BG757" s="2">
        <v>204.990005</v>
      </c>
      <c r="BH757" s="2">
        <v>32.770000000000003</v>
      </c>
      <c r="BI757" s="2">
        <v>315.73001099999999</v>
      </c>
      <c r="BJ757" s="2">
        <v>341.95001200000002</v>
      </c>
      <c r="BK757" s="2">
        <v>111.08000199999999</v>
      </c>
      <c r="BL757" s="2">
        <v>162.229996</v>
      </c>
      <c r="BM757" s="2">
        <v>365.22000100000002</v>
      </c>
      <c r="BN757" s="2">
        <v>173.61000100000001</v>
      </c>
      <c r="BO757" s="2">
        <v>239.38000500000001</v>
      </c>
    </row>
    <row r="758" spans="1:67" x14ac:dyDescent="0.35">
      <c r="AU758" s="1">
        <v>44924</v>
      </c>
      <c r="AV758" s="2">
        <v>129.61000100000001</v>
      </c>
      <c r="AW758" s="2">
        <v>241.009995</v>
      </c>
      <c r="AX758" s="2">
        <v>84.18</v>
      </c>
      <c r="AY758" s="2">
        <v>88.449996999999996</v>
      </c>
      <c r="AZ758" s="2">
        <v>309.05999800000001</v>
      </c>
      <c r="BA758" s="2">
        <v>121.82</v>
      </c>
      <c r="BB758" s="2">
        <v>146.029999</v>
      </c>
      <c r="BC758" s="2">
        <v>88.949996999999996</v>
      </c>
      <c r="BD758" s="2">
        <v>529.88000499999998</v>
      </c>
      <c r="BE758" s="2">
        <v>133.220001</v>
      </c>
      <c r="BF758" s="2">
        <v>557.80999799999995</v>
      </c>
      <c r="BG758" s="2">
        <v>208.05999800000001</v>
      </c>
      <c r="BH758" s="2">
        <v>33.139999000000003</v>
      </c>
      <c r="BI758" s="2">
        <v>320.41000400000001</v>
      </c>
      <c r="BJ758" s="2">
        <v>348.209991</v>
      </c>
      <c r="BK758" s="2">
        <v>110.82</v>
      </c>
      <c r="BL758" s="2">
        <v>162.55999800000001</v>
      </c>
      <c r="BM758" s="2">
        <v>367.01998900000001</v>
      </c>
      <c r="BN758" s="2">
        <v>175.75</v>
      </c>
      <c r="BO758" s="2">
        <v>240.199997</v>
      </c>
    </row>
    <row r="759" spans="1:67" x14ac:dyDescent="0.35">
      <c r="AU759" s="1">
        <v>44925</v>
      </c>
      <c r="AV759" s="2">
        <v>129.929993</v>
      </c>
      <c r="AW759" s="2">
        <v>239.820007</v>
      </c>
      <c r="AX759" s="2">
        <v>84</v>
      </c>
      <c r="AY759" s="2">
        <v>88.230002999999996</v>
      </c>
      <c r="AZ759" s="2">
        <v>308.89999399999999</v>
      </c>
      <c r="BA759" s="2">
        <v>123.18</v>
      </c>
      <c r="BB759" s="2">
        <v>146.13999899999999</v>
      </c>
      <c r="BC759" s="2">
        <v>88.730002999999996</v>
      </c>
      <c r="BD759" s="2">
        <v>530.17999299999997</v>
      </c>
      <c r="BE759" s="2">
        <v>134.10000600000001</v>
      </c>
      <c r="BF759" s="2">
        <v>559.13000499999998</v>
      </c>
      <c r="BG759" s="2">
        <v>207.759995</v>
      </c>
      <c r="BH759" s="2">
        <v>33.119999</v>
      </c>
      <c r="BI759" s="2">
        <v>315.85998499999999</v>
      </c>
      <c r="BJ759" s="2">
        <v>347.73001099999999</v>
      </c>
      <c r="BK759" s="2">
        <v>110.949997</v>
      </c>
      <c r="BL759" s="2">
        <v>161.61000100000001</v>
      </c>
      <c r="BM759" s="2">
        <v>365.83999599999999</v>
      </c>
      <c r="BN759" s="2">
        <v>173.83999600000001</v>
      </c>
      <c r="BO759" s="2">
        <v>239.55999800000001</v>
      </c>
    </row>
    <row r="760" spans="1:67" x14ac:dyDescent="0.35">
      <c r="AU760" s="1">
        <v>44929</v>
      </c>
      <c r="AV760" s="2">
        <v>125.07</v>
      </c>
      <c r="AW760" s="2">
        <v>239.58000200000001</v>
      </c>
      <c r="AX760" s="2">
        <v>85.82</v>
      </c>
      <c r="AY760" s="2">
        <v>89.120002999999997</v>
      </c>
      <c r="AZ760" s="2">
        <v>309.91000400000001</v>
      </c>
      <c r="BA760" s="2">
        <v>108.099998</v>
      </c>
      <c r="BB760" s="2">
        <v>143.14999399999999</v>
      </c>
      <c r="BC760" s="2">
        <v>89.699996999999996</v>
      </c>
      <c r="BD760" s="2">
        <v>518.64001499999995</v>
      </c>
      <c r="BE760" s="2">
        <v>135.11999499999999</v>
      </c>
      <c r="BF760" s="2">
        <v>553.47997999999995</v>
      </c>
      <c r="BG760" s="2">
        <v>207.38999899999999</v>
      </c>
      <c r="BH760" s="2">
        <v>33.509998000000003</v>
      </c>
      <c r="BI760" s="2">
        <v>315.91000400000001</v>
      </c>
      <c r="BJ760" s="2">
        <v>346.79998799999998</v>
      </c>
      <c r="BK760" s="2">
        <v>111.139999</v>
      </c>
      <c r="BL760" s="2">
        <v>162.38000500000001</v>
      </c>
      <c r="BM760" s="2">
        <v>364.98998999999998</v>
      </c>
      <c r="BN760" s="2">
        <v>175.279999</v>
      </c>
      <c r="BO760" s="2">
        <v>238.88000500000001</v>
      </c>
    </row>
    <row r="761" spans="1:67" x14ac:dyDescent="0.35">
      <c r="AU761" s="1">
        <v>44930</v>
      </c>
      <c r="AV761" s="2">
        <v>126.360001</v>
      </c>
      <c r="AW761" s="2">
        <v>229.10000600000001</v>
      </c>
      <c r="AX761" s="2">
        <v>85.139999000000003</v>
      </c>
      <c r="AY761" s="2">
        <v>88.080001999999993</v>
      </c>
      <c r="AZ761" s="2">
        <v>314.54998799999998</v>
      </c>
      <c r="BA761" s="2">
        <v>113.639999</v>
      </c>
      <c r="BB761" s="2">
        <v>147.490005</v>
      </c>
      <c r="BC761" s="2">
        <v>88.709998999999996</v>
      </c>
      <c r="BD761" s="2">
        <v>504.5</v>
      </c>
      <c r="BE761" s="2">
        <v>136.38000500000001</v>
      </c>
      <c r="BF761" s="2">
        <v>560.23999000000003</v>
      </c>
      <c r="BG761" s="2">
        <v>212.61000100000001</v>
      </c>
      <c r="BH761" s="2">
        <v>34.139999000000003</v>
      </c>
      <c r="BI761" s="2">
        <v>319.73001099999999</v>
      </c>
      <c r="BJ761" s="2">
        <v>355.14999399999999</v>
      </c>
      <c r="BK761" s="2">
        <v>112.08000199999999</v>
      </c>
      <c r="BL761" s="2">
        <v>163.69000199999999</v>
      </c>
      <c r="BM761" s="2">
        <v>363.10000600000001</v>
      </c>
      <c r="BN761" s="2">
        <v>177.11000100000001</v>
      </c>
      <c r="BO761" s="2">
        <v>241.36000100000001</v>
      </c>
    </row>
    <row r="762" spans="1:67" x14ac:dyDescent="0.35">
      <c r="AU762" s="1">
        <v>44931</v>
      </c>
      <c r="AV762" s="2">
        <v>125.019997</v>
      </c>
      <c r="AW762" s="2">
        <v>222.30999800000001</v>
      </c>
      <c r="AX762" s="2">
        <v>83.120002999999997</v>
      </c>
      <c r="AY762" s="2">
        <v>86.199996999999996</v>
      </c>
      <c r="AZ762" s="2">
        <v>312.89999399999999</v>
      </c>
      <c r="BA762" s="2">
        <v>110.339996</v>
      </c>
      <c r="BB762" s="2">
        <v>142.64999399999999</v>
      </c>
      <c r="BC762" s="2">
        <v>86.769997000000004</v>
      </c>
      <c r="BD762" s="2">
        <v>489.959991</v>
      </c>
      <c r="BE762" s="2">
        <v>135.35000600000001</v>
      </c>
      <c r="BF762" s="2">
        <v>555.02002000000005</v>
      </c>
      <c r="BG762" s="2">
        <v>211.11000100000001</v>
      </c>
      <c r="BH762" s="2">
        <v>34.07</v>
      </c>
      <c r="BI762" s="2">
        <v>315.47000100000002</v>
      </c>
      <c r="BJ762" s="2">
        <v>351.76998900000001</v>
      </c>
      <c r="BK762" s="2">
        <v>113.639999</v>
      </c>
      <c r="BL762" s="2">
        <v>163.490005</v>
      </c>
      <c r="BM762" s="2">
        <v>358.92001299999998</v>
      </c>
      <c r="BN762" s="2">
        <v>173.83999600000001</v>
      </c>
      <c r="BO762" s="2">
        <v>240.279999</v>
      </c>
    </row>
    <row r="763" spans="1:67" x14ac:dyDescent="0.35">
      <c r="AU763" s="1">
        <v>44932</v>
      </c>
      <c r="AV763" s="2">
        <v>129.61999499999999</v>
      </c>
      <c r="AW763" s="2">
        <v>224.929993</v>
      </c>
      <c r="AX763" s="2">
        <v>86.080001999999993</v>
      </c>
      <c r="AY763" s="2">
        <v>87.339995999999999</v>
      </c>
      <c r="AZ763" s="2">
        <v>318.69000199999999</v>
      </c>
      <c r="BA763" s="2">
        <v>113.05999799999999</v>
      </c>
      <c r="BB763" s="2">
        <v>148.58999600000001</v>
      </c>
      <c r="BC763" s="2">
        <v>88.160004000000001</v>
      </c>
      <c r="BD763" s="2">
        <v>490</v>
      </c>
      <c r="BE763" s="2">
        <v>137.94000199999999</v>
      </c>
      <c r="BF763" s="2">
        <v>588.42999299999997</v>
      </c>
      <c r="BG763" s="2">
        <v>217.75</v>
      </c>
      <c r="BH763" s="2">
        <v>34.409999999999997</v>
      </c>
      <c r="BI763" s="2">
        <v>317.52999899999998</v>
      </c>
      <c r="BJ763" s="2">
        <v>367.67001299999998</v>
      </c>
      <c r="BK763" s="2">
        <v>114.839996</v>
      </c>
      <c r="BL763" s="2">
        <v>166.550003</v>
      </c>
      <c r="BM763" s="2">
        <v>362.94000199999999</v>
      </c>
      <c r="BN763" s="2">
        <v>178.949997</v>
      </c>
      <c r="BO763" s="2">
        <v>248.86000100000001</v>
      </c>
    </row>
    <row r="764" spans="1:67" x14ac:dyDescent="0.35">
      <c r="AU764" s="1">
        <v>44935</v>
      </c>
      <c r="AV764" s="2">
        <v>130.14999399999999</v>
      </c>
      <c r="AW764" s="2">
        <v>227.11999499999999</v>
      </c>
      <c r="AX764" s="2">
        <v>87.360000999999997</v>
      </c>
      <c r="AY764" s="2">
        <v>88.019997000000004</v>
      </c>
      <c r="AZ764" s="2">
        <v>315.52999899999998</v>
      </c>
      <c r="BA764" s="2">
        <v>119.769997</v>
      </c>
      <c r="BB764" s="2">
        <v>156.279999</v>
      </c>
      <c r="BC764" s="2">
        <v>88.800003000000004</v>
      </c>
      <c r="BD764" s="2">
        <v>490.05999800000001</v>
      </c>
      <c r="BE764" s="2">
        <v>137.36999499999999</v>
      </c>
      <c r="BF764" s="2">
        <v>576.89001499999995</v>
      </c>
      <c r="BG764" s="2">
        <v>218.60000600000001</v>
      </c>
      <c r="BH764" s="2">
        <v>33.889999000000003</v>
      </c>
      <c r="BI764" s="2">
        <v>317.80999800000001</v>
      </c>
      <c r="BJ764" s="2">
        <v>370.97000100000002</v>
      </c>
      <c r="BK764" s="2">
        <v>110.379997</v>
      </c>
      <c r="BL764" s="2">
        <v>161.66000399999999</v>
      </c>
      <c r="BM764" s="2">
        <v>349.82998700000002</v>
      </c>
      <c r="BN764" s="2">
        <v>181.69000199999999</v>
      </c>
      <c r="BO764" s="2">
        <v>246.61999499999999</v>
      </c>
    </row>
    <row r="765" spans="1:67" x14ac:dyDescent="0.35">
      <c r="AU765" s="1">
        <v>44936</v>
      </c>
      <c r="AV765" s="2">
        <v>130.729996</v>
      </c>
      <c r="AW765" s="2">
        <v>228.85000600000001</v>
      </c>
      <c r="AX765" s="2">
        <v>89.870002999999997</v>
      </c>
      <c r="AY765" s="2">
        <v>88.419998000000007</v>
      </c>
      <c r="AZ765" s="2">
        <v>316.35000600000001</v>
      </c>
      <c r="BA765" s="2">
        <v>118.849998</v>
      </c>
      <c r="BB765" s="2">
        <v>159.08999600000001</v>
      </c>
      <c r="BC765" s="2">
        <v>89.239998</v>
      </c>
      <c r="BD765" s="2">
        <v>486</v>
      </c>
      <c r="BE765" s="2">
        <v>138.60000600000001</v>
      </c>
      <c r="BF765" s="2">
        <v>574.92999299999997</v>
      </c>
      <c r="BG765" s="2">
        <v>221.08999600000001</v>
      </c>
      <c r="BH765" s="2">
        <v>34.119999</v>
      </c>
      <c r="BI765" s="2">
        <v>320.63000499999998</v>
      </c>
      <c r="BJ765" s="2">
        <v>371.01001000000002</v>
      </c>
      <c r="BK765" s="2">
        <v>110.80999799999999</v>
      </c>
      <c r="BL765" s="2">
        <v>159.63999899999999</v>
      </c>
      <c r="BM765" s="2">
        <v>352.75</v>
      </c>
      <c r="BN765" s="2">
        <v>178.770004</v>
      </c>
      <c r="BO765" s="2">
        <v>250.509995</v>
      </c>
    </row>
    <row r="766" spans="1:67" x14ac:dyDescent="0.35">
      <c r="AU766" s="1">
        <v>44937</v>
      </c>
      <c r="AV766" s="2">
        <v>133.490005</v>
      </c>
      <c r="AW766" s="2">
        <v>235.770004</v>
      </c>
      <c r="AX766" s="2">
        <v>95.089995999999999</v>
      </c>
      <c r="AY766" s="2">
        <v>91.519997000000004</v>
      </c>
      <c r="AZ766" s="2">
        <v>320.36999500000002</v>
      </c>
      <c r="BA766" s="2">
        <v>123.220001</v>
      </c>
      <c r="BB766" s="2">
        <v>160.009995</v>
      </c>
      <c r="BC766" s="2">
        <v>92.260002</v>
      </c>
      <c r="BD766" s="2">
        <v>493.39999399999999</v>
      </c>
      <c r="BE766" s="2">
        <v>139.63000500000001</v>
      </c>
      <c r="BF766" s="2">
        <v>578.14001499999995</v>
      </c>
      <c r="BG766" s="2">
        <v>222.10000600000001</v>
      </c>
      <c r="BH766" s="2">
        <v>34.380001</v>
      </c>
      <c r="BI766" s="2">
        <v>329</v>
      </c>
      <c r="BJ766" s="2">
        <v>377.85998499999999</v>
      </c>
      <c r="BK766" s="2">
        <v>111.07</v>
      </c>
      <c r="BL766" s="2">
        <v>157.16999799999999</v>
      </c>
      <c r="BM766" s="2">
        <v>360.41000400000001</v>
      </c>
      <c r="BN766" s="2">
        <v>182.229996</v>
      </c>
      <c r="BO766" s="2">
        <v>250.729996</v>
      </c>
    </row>
    <row r="767" spans="1:67" x14ac:dyDescent="0.35">
      <c r="AU767" s="1">
        <v>44938</v>
      </c>
      <c r="AV767" s="2">
        <v>133.41000399999999</v>
      </c>
      <c r="AW767" s="2">
        <v>238.509995</v>
      </c>
      <c r="AX767" s="2">
        <v>95.269997000000004</v>
      </c>
      <c r="AY767" s="2">
        <v>91.129997000000003</v>
      </c>
      <c r="AZ767" s="2">
        <v>318.92999300000002</v>
      </c>
      <c r="BA767" s="2">
        <v>123.55999799999999</v>
      </c>
      <c r="BB767" s="2">
        <v>165.11000100000001</v>
      </c>
      <c r="BC767" s="2">
        <v>91.910004000000001</v>
      </c>
      <c r="BD767" s="2">
        <v>495.67001299999998</v>
      </c>
      <c r="BE767" s="2">
        <v>139.490005</v>
      </c>
      <c r="BF767" s="2">
        <v>581.94000200000005</v>
      </c>
      <c r="BG767" s="2">
        <v>223.61999499999999</v>
      </c>
      <c r="BH767" s="2">
        <v>34.470001000000003</v>
      </c>
      <c r="BI767" s="2">
        <v>329.86999500000002</v>
      </c>
      <c r="BJ767" s="2">
        <v>379.80999800000001</v>
      </c>
      <c r="BK767" s="2">
        <v>111.769997</v>
      </c>
      <c r="BL767" s="2">
        <v>152.220001</v>
      </c>
      <c r="BM767" s="2">
        <v>359.11999500000002</v>
      </c>
      <c r="BN767" s="2">
        <v>182.949997</v>
      </c>
      <c r="BO767" s="2">
        <v>255.070007</v>
      </c>
    </row>
    <row r="768" spans="1:67" x14ac:dyDescent="0.35">
      <c r="AU768" s="1">
        <v>44939</v>
      </c>
      <c r="AV768" s="2">
        <v>134.759995</v>
      </c>
      <c r="AW768" s="2">
        <v>239.229996</v>
      </c>
      <c r="AX768" s="2">
        <v>98.120002999999997</v>
      </c>
      <c r="AY768" s="2">
        <v>92.120002999999997</v>
      </c>
      <c r="AZ768" s="2">
        <v>317.64001500000001</v>
      </c>
      <c r="BA768" s="2">
        <v>122.400002</v>
      </c>
      <c r="BB768" s="2">
        <v>168.990005</v>
      </c>
      <c r="BC768" s="2">
        <v>92.800003000000004</v>
      </c>
      <c r="BD768" s="2">
        <v>489.57000699999998</v>
      </c>
      <c r="BE768" s="2">
        <v>143.009995</v>
      </c>
      <c r="BF768" s="2">
        <v>579</v>
      </c>
      <c r="BG768" s="2">
        <v>223.05999800000001</v>
      </c>
      <c r="BH768" s="2">
        <v>35.229999999999997</v>
      </c>
      <c r="BI768" s="2">
        <v>331.209991</v>
      </c>
      <c r="BJ768" s="2">
        <v>375.51998900000001</v>
      </c>
      <c r="BK768" s="2">
        <v>112.25</v>
      </c>
      <c r="BL768" s="2">
        <v>153.60000600000001</v>
      </c>
      <c r="BM768" s="2">
        <v>361.61999500000002</v>
      </c>
      <c r="BN768" s="2">
        <v>182.14999399999999</v>
      </c>
      <c r="BO768" s="2">
        <v>258.459991</v>
      </c>
    </row>
    <row r="769" spans="47:67" x14ac:dyDescent="0.35">
      <c r="AU769" s="1">
        <v>44943</v>
      </c>
      <c r="AV769" s="2">
        <v>135.94000199999999</v>
      </c>
      <c r="AW769" s="2">
        <v>240.35000600000001</v>
      </c>
      <c r="AX769" s="2">
        <v>96.050003000000004</v>
      </c>
      <c r="AY769" s="2">
        <v>91.290001000000004</v>
      </c>
      <c r="AZ769" s="2">
        <v>314.85998499999999</v>
      </c>
      <c r="BA769" s="2">
        <v>131.490005</v>
      </c>
      <c r="BB769" s="2">
        <v>177.020004</v>
      </c>
      <c r="BC769" s="2">
        <v>92.160004000000001</v>
      </c>
      <c r="BD769" s="2">
        <v>485.07998700000002</v>
      </c>
      <c r="BE769" s="2">
        <v>140.800003</v>
      </c>
      <c r="BF769" s="2">
        <v>579.23999000000003</v>
      </c>
      <c r="BG769" s="2">
        <v>223</v>
      </c>
      <c r="BH769" s="2">
        <v>34.520000000000003</v>
      </c>
      <c r="BI769" s="2">
        <v>327.52999899999998</v>
      </c>
      <c r="BJ769" s="2">
        <v>375</v>
      </c>
      <c r="BK769" s="2">
        <v>110.449997</v>
      </c>
      <c r="BL769" s="2">
        <v>152.83000200000001</v>
      </c>
      <c r="BM769" s="2">
        <v>357.73998999999998</v>
      </c>
      <c r="BN769" s="2">
        <v>179</v>
      </c>
      <c r="BO769" s="2">
        <v>256.26001000000002</v>
      </c>
    </row>
    <row r="770" spans="47:67" x14ac:dyDescent="0.35">
      <c r="AU770" s="1">
        <v>44944</v>
      </c>
      <c r="AV770" s="2">
        <v>135.21000699999999</v>
      </c>
      <c r="AW770" s="2">
        <v>235.80999800000001</v>
      </c>
      <c r="AX770" s="2">
        <v>95.459998999999996</v>
      </c>
      <c r="AY770" s="2">
        <v>91.120002999999997</v>
      </c>
      <c r="AZ770" s="2">
        <v>308.29998799999998</v>
      </c>
      <c r="BA770" s="2">
        <v>128.779999</v>
      </c>
      <c r="BB770" s="2">
        <v>173.770004</v>
      </c>
      <c r="BC770" s="2">
        <v>91.779999000000004</v>
      </c>
      <c r="BD770" s="2">
        <v>476.23998999999998</v>
      </c>
      <c r="BE770" s="2">
        <v>136.570007</v>
      </c>
      <c r="BF770" s="2">
        <v>574.28997800000002</v>
      </c>
      <c r="BG770" s="2">
        <v>219.46000699999999</v>
      </c>
      <c r="BH770" s="2">
        <v>33.720001000000003</v>
      </c>
      <c r="BI770" s="2">
        <v>323.69000199999999</v>
      </c>
      <c r="BJ770" s="2">
        <v>368.92001299999998</v>
      </c>
      <c r="BK770" s="2">
        <v>108.790001</v>
      </c>
      <c r="BL770" s="2">
        <v>149.199997</v>
      </c>
      <c r="BM770" s="2">
        <v>352.01001000000002</v>
      </c>
      <c r="BN770" s="2">
        <v>176.720001</v>
      </c>
      <c r="BO770" s="2">
        <v>252.820007</v>
      </c>
    </row>
    <row r="771" spans="47:67" x14ac:dyDescent="0.35">
      <c r="AU771" s="1">
        <v>44945</v>
      </c>
      <c r="AV771" s="2">
        <v>135.270004</v>
      </c>
      <c r="AW771" s="2">
        <v>231.929993</v>
      </c>
      <c r="AX771" s="2">
        <v>93.68</v>
      </c>
      <c r="AY771" s="2">
        <v>93.050003000000004</v>
      </c>
      <c r="AZ771" s="2">
        <v>305.23001099999999</v>
      </c>
      <c r="BA771" s="2">
        <v>127.16999800000001</v>
      </c>
      <c r="BB771" s="2">
        <v>167.64999399999999</v>
      </c>
      <c r="BC771" s="2">
        <v>93.910004000000001</v>
      </c>
      <c r="BD771" s="2">
        <v>484.35998499999999</v>
      </c>
      <c r="BE771" s="2">
        <v>134.75</v>
      </c>
      <c r="BF771" s="2">
        <v>563.21997099999999</v>
      </c>
      <c r="BG771" s="2">
        <v>220.41000399999999</v>
      </c>
      <c r="BH771" s="2">
        <v>33.229999999999997</v>
      </c>
      <c r="BI771" s="2">
        <v>310.88000499999998</v>
      </c>
      <c r="BJ771" s="2">
        <v>367.94000199999999</v>
      </c>
      <c r="BK771" s="2">
        <v>109.900002</v>
      </c>
      <c r="BL771" s="2">
        <v>148.71000699999999</v>
      </c>
      <c r="BM771" s="2">
        <v>351.07998700000002</v>
      </c>
      <c r="BN771" s="2">
        <v>176.14999399999999</v>
      </c>
      <c r="BO771" s="2">
        <v>245.75</v>
      </c>
    </row>
    <row r="772" spans="47:67" x14ac:dyDescent="0.35">
      <c r="AU772" s="1">
        <v>44946</v>
      </c>
      <c r="AV772" s="2">
        <v>137.86999499999999</v>
      </c>
      <c r="AW772" s="2">
        <v>240.220001</v>
      </c>
      <c r="AX772" s="2">
        <v>97.25</v>
      </c>
      <c r="AY772" s="2">
        <v>98.019997000000004</v>
      </c>
      <c r="AZ772" s="2">
        <v>309.86999500000002</v>
      </c>
      <c r="BA772" s="2">
        <v>133.41999799999999</v>
      </c>
      <c r="BB772" s="2">
        <v>178.38999899999999</v>
      </c>
      <c r="BC772" s="2">
        <v>99.279999000000004</v>
      </c>
      <c r="BD772" s="2">
        <v>486.72000100000002</v>
      </c>
      <c r="BE772" s="2">
        <v>135.08000200000001</v>
      </c>
      <c r="BF772" s="2">
        <v>570.78002900000001</v>
      </c>
      <c r="BG772" s="2">
        <v>224.30999800000001</v>
      </c>
      <c r="BH772" s="2">
        <v>33.849997999999999</v>
      </c>
      <c r="BI772" s="2">
        <v>315</v>
      </c>
      <c r="BJ772" s="2">
        <v>376.27999899999998</v>
      </c>
      <c r="BK772" s="2">
        <v>109.94000200000001</v>
      </c>
      <c r="BL772" s="2">
        <v>149.58999600000001</v>
      </c>
      <c r="BM772" s="2">
        <v>346.07000699999998</v>
      </c>
      <c r="BN772" s="2">
        <v>178.13000500000001</v>
      </c>
      <c r="BO772" s="2">
        <v>249.71000699999999</v>
      </c>
    </row>
    <row r="773" spans="47:67" x14ac:dyDescent="0.35">
      <c r="AU773" s="1">
        <v>44949</v>
      </c>
      <c r="AV773" s="2">
        <v>141.11000100000001</v>
      </c>
      <c r="AW773" s="2">
        <v>242.58000200000001</v>
      </c>
      <c r="AX773" s="2">
        <v>97.519997000000004</v>
      </c>
      <c r="AY773" s="2">
        <v>99.790001000000004</v>
      </c>
      <c r="AZ773" s="2">
        <v>310.42001299999998</v>
      </c>
      <c r="BA773" s="2">
        <v>143.75</v>
      </c>
      <c r="BB773" s="2">
        <v>191.929993</v>
      </c>
      <c r="BC773" s="2">
        <v>101.209999</v>
      </c>
      <c r="BD773" s="2">
        <v>485.80999800000001</v>
      </c>
      <c r="BE773" s="2">
        <v>137.270004</v>
      </c>
      <c r="BF773" s="2">
        <v>581.63000499999998</v>
      </c>
      <c r="BG773" s="2">
        <v>224.179993</v>
      </c>
      <c r="BH773" s="2">
        <v>34.32</v>
      </c>
      <c r="BI773" s="2">
        <v>315.48001099999999</v>
      </c>
      <c r="BJ773" s="2">
        <v>378.57000699999998</v>
      </c>
      <c r="BK773" s="2">
        <v>109.879997</v>
      </c>
      <c r="BL773" s="2">
        <v>148.550003</v>
      </c>
      <c r="BM773" s="2">
        <v>342.209991</v>
      </c>
      <c r="BN773" s="2">
        <v>180.479996</v>
      </c>
      <c r="BO773" s="2">
        <v>252.699997</v>
      </c>
    </row>
    <row r="774" spans="47:67" x14ac:dyDescent="0.35">
      <c r="AU774" s="1">
        <v>44950</v>
      </c>
      <c r="AV774" s="2">
        <v>142.529999</v>
      </c>
      <c r="AW774" s="2">
        <v>242.03999300000001</v>
      </c>
      <c r="AX774" s="2">
        <v>96.32</v>
      </c>
      <c r="AY774" s="2">
        <v>97.699996999999996</v>
      </c>
      <c r="AZ774" s="2">
        <v>311.29998799999998</v>
      </c>
      <c r="BA774" s="2">
        <v>143.88999899999999</v>
      </c>
      <c r="BB774" s="2">
        <v>192.64999399999999</v>
      </c>
      <c r="BC774" s="2">
        <v>99.209998999999996</v>
      </c>
      <c r="BD774" s="2">
        <v>491.60000600000001</v>
      </c>
      <c r="BE774" s="2">
        <v>138.449997</v>
      </c>
      <c r="BF774" s="2">
        <v>585.03002900000001</v>
      </c>
      <c r="BG774" s="2">
        <v>223.88999899999999</v>
      </c>
      <c r="BH774" s="2">
        <v>34.57</v>
      </c>
      <c r="BI774" s="2">
        <v>317.69000199999999</v>
      </c>
      <c r="BJ774" s="2">
        <v>380.01001000000002</v>
      </c>
      <c r="BK774" s="2">
        <v>108.519997</v>
      </c>
      <c r="BL774" s="2">
        <v>147.69000199999999</v>
      </c>
      <c r="BM774" s="2">
        <v>346.39001500000001</v>
      </c>
      <c r="BN774" s="2">
        <v>179.990005</v>
      </c>
      <c r="BO774" s="2">
        <v>257.60998499999999</v>
      </c>
    </row>
    <row r="775" spans="47:67" x14ac:dyDescent="0.35">
      <c r="AU775" s="1">
        <v>44951</v>
      </c>
      <c r="AV775" s="2">
        <v>141.86000100000001</v>
      </c>
      <c r="AW775" s="2">
        <v>240.61000100000001</v>
      </c>
      <c r="AX775" s="2">
        <v>97.18</v>
      </c>
      <c r="AY775" s="2">
        <v>95.220000999999996</v>
      </c>
      <c r="AZ775" s="2">
        <v>311.89999399999999</v>
      </c>
      <c r="BA775" s="2">
        <v>144.429993</v>
      </c>
      <c r="BB775" s="2">
        <v>193.229996</v>
      </c>
      <c r="BC775" s="2">
        <v>96.730002999999996</v>
      </c>
      <c r="BD775" s="2">
        <v>492.5</v>
      </c>
      <c r="BE775" s="2">
        <v>139.11999499999999</v>
      </c>
      <c r="BF775" s="2">
        <v>585.67999299999997</v>
      </c>
      <c r="BG775" s="2">
        <v>224.89999399999999</v>
      </c>
      <c r="BH775" s="2">
        <v>34.869999</v>
      </c>
      <c r="BI775" s="2">
        <v>317.26001000000002</v>
      </c>
      <c r="BJ775" s="2">
        <v>382.39001500000001</v>
      </c>
      <c r="BK775" s="2">
        <v>108.589996</v>
      </c>
      <c r="BL775" s="2">
        <v>147.78999300000001</v>
      </c>
      <c r="BM775" s="2">
        <v>349.73001099999999</v>
      </c>
      <c r="BN775" s="2">
        <v>177.46000699999999</v>
      </c>
      <c r="BO775" s="2">
        <v>258.44000199999999</v>
      </c>
    </row>
    <row r="776" spans="47:67" x14ac:dyDescent="0.35">
      <c r="AU776" s="1">
        <v>44952</v>
      </c>
      <c r="AV776" s="2">
        <v>143.96000699999999</v>
      </c>
      <c r="AW776" s="2">
        <v>248</v>
      </c>
      <c r="AX776" s="2">
        <v>99.220000999999996</v>
      </c>
      <c r="AY776" s="2">
        <v>97.519997000000004</v>
      </c>
      <c r="AZ776" s="2">
        <v>310.95001200000002</v>
      </c>
      <c r="BA776" s="2">
        <v>160.270004</v>
      </c>
      <c r="BB776" s="2">
        <v>198.020004</v>
      </c>
      <c r="BC776" s="2">
        <v>99.160004000000001</v>
      </c>
      <c r="BD776" s="2">
        <v>492.48001099999999</v>
      </c>
      <c r="BE776" s="2">
        <v>139.979996</v>
      </c>
      <c r="BF776" s="2">
        <v>598.580017</v>
      </c>
      <c r="BG776" s="2">
        <v>224.71000699999999</v>
      </c>
      <c r="BH776" s="2">
        <v>35.340000000000003</v>
      </c>
      <c r="BI776" s="2">
        <v>313.80999800000001</v>
      </c>
      <c r="BJ776" s="2">
        <v>377.23998999999998</v>
      </c>
      <c r="BK776" s="2">
        <v>106.870003</v>
      </c>
      <c r="BL776" s="2">
        <v>147.39999399999999</v>
      </c>
      <c r="BM776" s="2">
        <v>348.01001000000002</v>
      </c>
      <c r="BN776" s="2">
        <v>179.699997</v>
      </c>
      <c r="BO776" s="2">
        <v>262.11999500000002</v>
      </c>
    </row>
    <row r="777" spans="47:67" x14ac:dyDescent="0.35">
      <c r="AU777" s="1">
        <v>44953</v>
      </c>
      <c r="AV777" s="2">
        <v>145.929993</v>
      </c>
      <c r="AW777" s="2">
        <v>248.16000399999999</v>
      </c>
      <c r="AX777" s="2">
        <v>102.239998</v>
      </c>
      <c r="AY777" s="2">
        <v>99.370002999999997</v>
      </c>
      <c r="AZ777" s="2">
        <v>309.17001299999998</v>
      </c>
      <c r="BA777" s="2">
        <v>177.89999399999999</v>
      </c>
      <c r="BB777" s="2">
        <v>203.64999399999999</v>
      </c>
      <c r="BC777" s="2">
        <v>100.709999</v>
      </c>
      <c r="BD777" s="2">
        <v>486.04998799999998</v>
      </c>
      <c r="BE777" s="2">
        <v>140.320007</v>
      </c>
      <c r="BF777" s="2">
        <v>590.98999000000003</v>
      </c>
      <c r="BG777" s="2">
        <v>231.44000199999999</v>
      </c>
      <c r="BH777" s="2">
        <v>35.450001</v>
      </c>
      <c r="BI777" s="2">
        <v>316.69000199999999</v>
      </c>
      <c r="BJ777" s="2">
        <v>374.02999899999998</v>
      </c>
      <c r="BK777" s="2">
        <v>105.379997</v>
      </c>
      <c r="BL777" s="2">
        <v>146.279999</v>
      </c>
      <c r="BM777" s="2">
        <v>342.10000600000001</v>
      </c>
      <c r="BN777" s="2">
        <v>182.08999600000001</v>
      </c>
      <c r="BO777" s="2">
        <v>264.540009</v>
      </c>
    </row>
    <row r="778" spans="47:67" x14ac:dyDescent="0.35">
      <c r="AU778" s="1">
        <v>44956</v>
      </c>
      <c r="AV778" s="2">
        <v>143</v>
      </c>
      <c r="AW778" s="2">
        <v>242.71000699999999</v>
      </c>
      <c r="AX778" s="2">
        <v>100.550003</v>
      </c>
      <c r="AY778" s="2">
        <v>96.940002000000007</v>
      </c>
      <c r="AZ778" s="2">
        <v>307.32998700000002</v>
      </c>
      <c r="BA778" s="2">
        <v>166.66000399999999</v>
      </c>
      <c r="BB778" s="2">
        <v>191.61999499999999</v>
      </c>
      <c r="BC778" s="2">
        <v>97.949996999999996</v>
      </c>
      <c r="BD778" s="2">
        <v>485.790009</v>
      </c>
      <c r="BE778" s="2">
        <v>139.13000500000001</v>
      </c>
      <c r="BF778" s="2">
        <v>581.45001200000002</v>
      </c>
      <c r="BG778" s="2">
        <v>229.10000600000001</v>
      </c>
      <c r="BH778" s="2">
        <v>35.299999</v>
      </c>
      <c r="BI778" s="2">
        <v>314.23998999999998</v>
      </c>
      <c r="BJ778" s="2">
        <v>371.11999500000002</v>
      </c>
      <c r="BK778" s="2">
        <v>106.089996</v>
      </c>
      <c r="BL778" s="2">
        <v>145.64999399999999</v>
      </c>
      <c r="BM778" s="2">
        <v>340.5</v>
      </c>
      <c r="BN778" s="2">
        <v>176.970001</v>
      </c>
      <c r="BO778" s="2">
        <v>261.5</v>
      </c>
    </row>
    <row r="779" spans="47:67" x14ac:dyDescent="0.35">
      <c r="AU779" s="1">
        <v>44957</v>
      </c>
      <c r="AV779" s="2">
        <v>144.28999300000001</v>
      </c>
      <c r="AW779" s="2">
        <v>247.80999800000001</v>
      </c>
      <c r="AX779" s="2">
        <v>103.129997</v>
      </c>
      <c r="AY779" s="2">
        <v>98.839995999999999</v>
      </c>
      <c r="AZ779" s="2">
        <v>311.51998900000001</v>
      </c>
      <c r="BA779" s="2">
        <v>173.220001</v>
      </c>
      <c r="BB779" s="2">
        <v>195.36999499999999</v>
      </c>
      <c r="BC779" s="2">
        <v>99.870002999999997</v>
      </c>
      <c r="BD779" s="2">
        <v>499.19000199999999</v>
      </c>
      <c r="BE779" s="2">
        <v>139.96000699999999</v>
      </c>
      <c r="BF779" s="2">
        <v>585.01000999999997</v>
      </c>
      <c r="BG779" s="2">
        <v>230.21000699999999</v>
      </c>
      <c r="BH779" s="2">
        <v>35.479999999999997</v>
      </c>
      <c r="BI779" s="2">
        <v>324.17001299999998</v>
      </c>
      <c r="BJ779" s="2">
        <v>370.60000600000001</v>
      </c>
      <c r="BK779" s="2">
        <v>107.410004</v>
      </c>
      <c r="BL779" s="2">
        <v>147.75</v>
      </c>
      <c r="BM779" s="2">
        <v>344.14999399999999</v>
      </c>
      <c r="BN779" s="2">
        <v>185.229996</v>
      </c>
      <c r="BO779" s="2">
        <v>252.28999300000001</v>
      </c>
    </row>
    <row r="780" spans="47:67" x14ac:dyDescent="0.35">
      <c r="AU780" s="1">
        <v>44958</v>
      </c>
      <c r="AV780" s="2">
        <v>145.429993</v>
      </c>
      <c r="AW780" s="2">
        <v>252.75</v>
      </c>
      <c r="AX780" s="2">
        <v>105.150002</v>
      </c>
      <c r="AY780" s="2">
        <v>100.43</v>
      </c>
      <c r="AZ780" s="2">
        <v>310.57000699999998</v>
      </c>
      <c r="BA780" s="2">
        <v>181.41000399999999</v>
      </c>
      <c r="BB780" s="2">
        <v>209.429993</v>
      </c>
      <c r="BC780" s="2">
        <v>101.43</v>
      </c>
      <c r="BD780" s="2">
        <v>497</v>
      </c>
      <c r="BE780" s="2">
        <v>139.58999600000001</v>
      </c>
      <c r="BF780" s="2">
        <v>602.75</v>
      </c>
      <c r="BG780" s="2">
        <v>230.89999399999999</v>
      </c>
      <c r="BH780" s="2">
        <v>35.919998</v>
      </c>
      <c r="BI780" s="2">
        <v>328.08999599999999</v>
      </c>
      <c r="BJ780" s="2">
        <v>374.07998700000002</v>
      </c>
      <c r="BK780" s="2">
        <v>106.980003</v>
      </c>
      <c r="BL780" s="2">
        <v>146.60000600000001</v>
      </c>
      <c r="BM780" s="2">
        <v>342.57000699999998</v>
      </c>
      <c r="BN780" s="2">
        <v>184.979996</v>
      </c>
      <c r="BO780" s="2">
        <v>249.53999300000001</v>
      </c>
    </row>
    <row r="781" spans="47:67" x14ac:dyDescent="0.35">
      <c r="AU781" s="1">
        <v>44959</v>
      </c>
      <c r="AV781" s="2">
        <v>150.820007</v>
      </c>
      <c r="AW781" s="2">
        <v>264.60000600000001</v>
      </c>
      <c r="AX781" s="2">
        <v>112.910004</v>
      </c>
      <c r="AY781" s="2">
        <v>107.739998</v>
      </c>
      <c r="AZ781" s="2">
        <v>311.85998499999999</v>
      </c>
      <c r="BA781" s="2">
        <v>188.270004</v>
      </c>
      <c r="BB781" s="2">
        <v>217.08999600000001</v>
      </c>
      <c r="BC781" s="2">
        <v>108.800003</v>
      </c>
      <c r="BD781" s="2">
        <v>470.82998700000002</v>
      </c>
      <c r="BE781" s="2">
        <v>138.94000199999999</v>
      </c>
      <c r="BF781" s="2">
        <v>605.77002000000005</v>
      </c>
      <c r="BG781" s="2">
        <v>229.55999800000001</v>
      </c>
      <c r="BH781" s="2">
        <v>36.130001</v>
      </c>
      <c r="BI781" s="2">
        <v>339.790009</v>
      </c>
      <c r="BJ781" s="2">
        <v>374.94000199999999</v>
      </c>
      <c r="BK781" s="2">
        <v>103.459999</v>
      </c>
      <c r="BL781" s="2">
        <v>144.83999600000001</v>
      </c>
      <c r="BM781" s="2">
        <v>330.70001200000002</v>
      </c>
      <c r="BN781" s="2">
        <v>191.28999300000001</v>
      </c>
      <c r="BO781" s="2">
        <v>244.89999399999999</v>
      </c>
    </row>
    <row r="782" spans="47:67" x14ac:dyDescent="0.35">
      <c r="AU782" s="1">
        <v>44960</v>
      </c>
      <c r="AV782" s="2">
        <v>154.5</v>
      </c>
      <c r="AW782" s="2">
        <v>258.35000600000001</v>
      </c>
      <c r="AX782" s="2">
        <v>103.389999</v>
      </c>
      <c r="AY782" s="2">
        <v>104.779999</v>
      </c>
      <c r="AZ782" s="2">
        <v>308.51001000000002</v>
      </c>
      <c r="BA782" s="2">
        <v>189.979996</v>
      </c>
      <c r="BB782" s="2">
        <v>211</v>
      </c>
      <c r="BC782" s="2">
        <v>105.220001</v>
      </c>
      <c r="BD782" s="2">
        <v>472.01998900000001</v>
      </c>
      <c r="BE782" s="2">
        <v>141.08999600000001</v>
      </c>
      <c r="BF782" s="2">
        <v>597.61999500000002</v>
      </c>
      <c r="BG782" s="2">
        <v>230.13000500000001</v>
      </c>
      <c r="BH782" s="2">
        <v>36.43</v>
      </c>
      <c r="BI782" s="2">
        <v>331.5</v>
      </c>
      <c r="BJ782" s="2">
        <v>373.91000400000001</v>
      </c>
      <c r="BK782" s="2">
        <v>102.94000200000001</v>
      </c>
      <c r="BL782" s="2">
        <v>145.199997</v>
      </c>
      <c r="BM782" s="2">
        <v>339.07998700000002</v>
      </c>
      <c r="BN782" s="2">
        <v>191.66000399999999</v>
      </c>
      <c r="BO782" s="2">
        <v>247.759995</v>
      </c>
    </row>
    <row r="783" spans="47:67" x14ac:dyDescent="0.35">
      <c r="AU783" s="1">
        <v>44963</v>
      </c>
      <c r="AV783" s="2">
        <v>151.729996</v>
      </c>
      <c r="AW783" s="2">
        <v>256.76998900000001</v>
      </c>
      <c r="AX783" s="2">
        <v>102.18</v>
      </c>
      <c r="AY783" s="2">
        <v>102.900002</v>
      </c>
      <c r="AZ783" s="2">
        <v>308.42999300000002</v>
      </c>
      <c r="BA783" s="2">
        <v>194.759995</v>
      </c>
      <c r="BB783" s="2">
        <v>210.88999899999999</v>
      </c>
      <c r="BC783" s="2">
        <v>103.470001</v>
      </c>
      <c r="BD783" s="2">
        <v>475.23998999999998</v>
      </c>
      <c r="BE783" s="2">
        <v>141.91999799999999</v>
      </c>
      <c r="BF783" s="2">
        <v>601.29998799999998</v>
      </c>
      <c r="BG783" s="2">
        <v>229.44000199999999</v>
      </c>
      <c r="BH783" s="2">
        <v>36.369999</v>
      </c>
      <c r="BI783" s="2">
        <v>329.26998900000001</v>
      </c>
      <c r="BJ783" s="2">
        <v>372.97000100000002</v>
      </c>
      <c r="BK783" s="2">
        <v>104.029999</v>
      </c>
      <c r="BL783" s="2">
        <v>145.020004</v>
      </c>
      <c r="BM783" s="2">
        <v>337.66000400000001</v>
      </c>
      <c r="BN783" s="2">
        <v>188.759995</v>
      </c>
      <c r="BO783" s="2">
        <v>251.41999799999999</v>
      </c>
    </row>
    <row r="784" spans="47:67" x14ac:dyDescent="0.35">
      <c r="AU784" s="1">
        <v>44964</v>
      </c>
      <c r="AV784" s="2">
        <v>154.64999399999999</v>
      </c>
      <c r="AW784" s="2">
        <v>267.55999800000001</v>
      </c>
      <c r="AX784" s="2">
        <v>102.110001</v>
      </c>
      <c r="AY784" s="2">
        <v>107.639999</v>
      </c>
      <c r="AZ784" s="2">
        <v>312.97000100000002</v>
      </c>
      <c r="BA784" s="2">
        <v>196.80999800000001</v>
      </c>
      <c r="BB784" s="2">
        <v>221.729996</v>
      </c>
      <c r="BC784" s="2">
        <v>108.040001</v>
      </c>
      <c r="BD784" s="2">
        <v>476.88000499999998</v>
      </c>
      <c r="BE784" s="2">
        <v>143.64999399999999</v>
      </c>
      <c r="BF784" s="2">
        <v>614.45001200000002</v>
      </c>
      <c r="BG784" s="2">
        <v>231.320007</v>
      </c>
      <c r="BH784" s="2">
        <v>36.770000000000003</v>
      </c>
      <c r="BI784" s="2">
        <v>325.20001200000002</v>
      </c>
      <c r="BJ784" s="2">
        <v>375.05999800000001</v>
      </c>
      <c r="BK784" s="2">
        <v>105.68</v>
      </c>
      <c r="BL784" s="2">
        <v>145.13999899999999</v>
      </c>
      <c r="BM784" s="2">
        <v>339.67999300000002</v>
      </c>
      <c r="BN784" s="2">
        <v>188.28999300000001</v>
      </c>
      <c r="BO784" s="2">
        <v>249.66000399999999</v>
      </c>
    </row>
    <row r="785" spans="47:67" x14ac:dyDescent="0.35">
      <c r="AU785" s="1">
        <v>44965</v>
      </c>
      <c r="AV785" s="2">
        <v>151.91999799999999</v>
      </c>
      <c r="AW785" s="2">
        <v>266.73001099999999</v>
      </c>
      <c r="AX785" s="2">
        <v>100.050003</v>
      </c>
      <c r="AY785" s="2">
        <v>99.370002999999997</v>
      </c>
      <c r="AZ785" s="2">
        <v>308.48001099999999</v>
      </c>
      <c r="BA785" s="2">
        <v>201.28999300000001</v>
      </c>
      <c r="BB785" s="2">
        <v>222.050003</v>
      </c>
      <c r="BC785" s="2">
        <v>100</v>
      </c>
      <c r="BD785" s="2">
        <v>483.22000100000002</v>
      </c>
      <c r="BE785" s="2">
        <v>142.63999899999999</v>
      </c>
      <c r="BF785" s="2">
        <v>601.71002199999998</v>
      </c>
      <c r="BG785" s="2">
        <v>230.199997</v>
      </c>
      <c r="BH785" s="2">
        <v>36.5</v>
      </c>
      <c r="BI785" s="2">
        <v>320.790009</v>
      </c>
      <c r="BJ785" s="2">
        <v>370.35000600000001</v>
      </c>
      <c r="BK785" s="2">
        <v>106.639999</v>
      </c>
      <c r="BL785" s="2">
        <v>144.61000100000001</v>
      </c>
      <c r="BM785" s="2">
        <v>340.73001099999999</v>
      </c>
      <c r="BN785" s="2">
        <v>186.36000100000001</v>
      </c>
      <c r="BO785" s="2">
        <v>248.86999499999999</v>
      </c>
    </row>
    <row r="786" spans="47:67" x14ac:dyDescent="0.35">
      <c r="AU786" s="1">
        <v>44966</v>
      </c>
      <c r="AV786" s="2">
        <v>150.86999499999999</v>
      </c>
      <c r="AW786" s="2">
        <v>263.61999500000002</v>
      </c>
      <c r="AX786" s="2">
        <v>98.239998</v>
      </c>
      <c r="AY786" s="2">
        <v>95.010002</v>
      </c>
      <c r="AZ786" s="2">
        <v>307.209991</v>
      </c>
      <c r="BA786" s="2">
        <v>207.320007</v>
      </c>
      <c r="BB786" s="2">
        <v>223.36999499999999</v>
      </c>
      <c r="BC786" s="2">
        <v>95.459998999999996</v>
      </c>
      <c r="BD786" s="2">
        <v>485.73001099999999</v>
      </c>
      <c r="BE786" s="2">
        <v>140.41999799999999</v>
      </c>
      <c r="BF786" s="2">
        <v>599.40997300000004</v>
      </c>
      <c r="BG786" s="2">
        <v>229.35000600000001</v>
      </c>
      <c r="BH786" s="2">
        <v>35.720001000000003</v>
      </c>
      <c r="BI786" s="2">
        <v>315.54998799999998</v>
      </c>
      <c r="BJ786" s="2">
        <v>370.42001299999998</v>
      </c>
      <c r="BK786" s="2">
        <v>106.720001</v>
      </c>
      <c r="BL786" s="2">
        <v>148.699997</v>
      </c>
      <c r="BM786" s="2">
        <v>341.790009</v>
      </c>
      <c r="BN786" s="2">
        <v>184.75</v>
      </c>
      <c r="BO786" s="2">
        <v>246.279999</v>
      </c>
    </row>
    <row r="787" spans="47:67" x14ac:dyDescent="0.35">
      <c r="AU787" s="1">
        <v>44967</v>
      </c>
      <c r="AV787" s="2">
        <v>151.009995</v>
      </c>
      <c r="AW787" s="2">
        <v>263.10000600000001</v>
      </c>
      <c r="AX787" s="2">
        <v>97.610000999999997</v>
      </c>
      <c r="AY787" s="2">
        <v>94.57</v>
      </c>
      <c r="AZ787" s="2">
        <v>309.89001500000001</v>
      </c>
      <c r="BA787" s="2">
        <v>196.88999899999999</v>
      </c>
      <c r="BB787" s="2">
        <v>212.64999399999999</v>
      </c>
      <c r="BC787" s="2">
        <v>94.860000999999997</v>
      </c>
      <c r="BD787" s="2">
        <v>494.25</v>
      </c>
      <c r="BE787" s="2">
        <v>141.03999300000001</v>
      </c>
      <c r="BF787" s="2">
        <v>593.25</v>
      </c>
      <c r="BG787" s="2">
        <v>227.199997</v>
      </c>
      <c r="BH787" s="2">
        <v>35.580002</v>
      </c>
      <c r="BI787" s="2">
        <v>316.540009</v>
      </c>
      <c r="BJ787" s="2">
        <v>366.82998700000002</v>
      </c>
      <c r="BK787" s="2">
        <v>108.57</v>
      </c>
      <c r="BL787" s="2">
        <v>152.050003</v>
      </c>
      <c r="BM787" s="2">
        <v>345.11999500000002</v>
      </c>
      <c r="BN787" s="2">
        <v>185.220001</v>
      </c>
      <c r="BO787" s="2">
        <v>247.66999799999999</v>
      </c>
    </row>
    <row r="788" spans="47:67" x14ac:dyDescent="0.35">
      <c r="AU788" s="1">
        <v>44970</v>
      </c>
      <c r="AV788" s="2">
        <v>153.85000600000001</v>
      </c>
      <c r="AW788" s="2">
        <v>271.32000699999998</v>
      </c>
      <c r="AX788" s="2">
        <v>99.540001000000004</v>
      </c>
      <c r="AY788" s="2">
        <v>94.610000999999997</v>
      </c>
      <c r="AZ788" s="2">
        <v>313.73998999999998</v>
      </c>
      <c r="BA788" s="2">
        <v>194.63999899999999</v>
      </c>
      <c r="BB788" s="2">
        <v>217.88000500000001</v>
      </c>
      <c r="BC788" s="2">
        <v>95</v>
      </c>
      <c r="BD788" s="2">
        <v>495.35000600000001</v>
      </c>
      <c r="BE788" s="2">
        <v>142.570007</v>
      </c>
      <c r="BF788" s="2">
        <v>601.11999500000002</v>
      </c>
      <c r="BG788" s="2">
        <v>228.88000500000001</v>
      </c>
      <c r="BH788" s="2">
        <v>35.650002000000001</v>
      </c>
      <c r="BI788" s="2">
        <v>323.52999899999998</v>
      </c>
      <c r="BJ788" s="2">
        <v>370.82998700000002</v>
      </c>
      <c r="BK788" s="2">
        <v>109.550003</v>
      </c>
      <c r="BL788" s="2">
        <v>153.729996</v>
      </c>
      <c r="BM788" s="2">
        <v>350.39999399999999</v>
      </c>
      <c r="BN788" s="2">
        <v>187.41000399999999</v>
      </c>
      <c r="BO788" s="2">
        <v>248.14999399999999</v>
      </c>
    </row>
    <row r="789" spans="47:67" x14ac:dyDescent="0.35">
      <c r="AU789" s="1">
        <v>44971</v>
      </c>
      <c r="AV789" s="2">
        <v>153.199997</v>
      </c>
      <c r="AW789" s="2">
        <v>272.17001299999998</v>
      </c>
      <c r="AX789" s="2">
        <v>99.699996999999996</v>
      </c>
      <c r="AY789" s="2">
        <v>94.68</v>
      </c>
      <c r="AZ789" s="2">
        <v>310.790009</v>
      </c>
      <c r="BA789" s="2">
        <v>209.25</v>
      </c>
      <c r="BB789" s="2">
        <v>229.71000699999999</v>
      </c>
      <c r="BC789" s="2">
        <v>94.949996999999996</v>
      </c>
      <c r="BD789" s="2">
        <v>492.82998700000002</v>
      </c>
      <c r="BE789" s="2">
        <v>143.199997</v>
      </c>
      <c r="BF789" s="2">
        <v>602.30999799999995</v>
      </c>
      <c r="BG789" s="2">
        <v>229.38999899999999</v>
      </c>
      <c r="BH789" s="2">
        <v>35.619999</v>
      </c>
      <c r="BI789" s="2">
        <v>318.42999300000002</v>
      </c>
      <c r="BJ789" s="2">
        <v>369.959991</v>
      </c>
      <c r="BK789" s="2">
        <v>108.739998</v>
      </c>
      <c r="BL789" s="2">
        <v>152.58999600000001</v>
      </c>
      <c r="BM789" s="2">
        <v>347.55999800000001</v>
      </c>
      <c r="BN789" s="2">
        <v>186.770004</v>
      </c>
      <c r="BO789" s="2">
        <v>244.36000100000001</v>
      </c>
    </row>
    <row r="790" spans="47:67" x14ac:dyDescent="0.35">
      <c r="AU790" s="1">
        <v>44972</v>
      </c>
      <c r="AV790" s="2">
        <v>155.33000200000001</v>
      </c>
      <c r="AW790" s="2">
        <v>269.32000699999998</v>
      </c>
      <c r="AX790" s="2">
        <v>101.160004</v>
      </c>
      <c r="AY790" s="2">
        <v>96.940002000000007</v>
      </c>
      <c r="AZ790" s="2">
        <v>309.63000499999998</v>
      </c>
      <c r="BA790" s="2">
        <v>214.240005</v>
      </c>
      <c r="BB790" s="2">
        <v>227.63999899999999</v>
      </c>
      <c r="BC790" s="2">
        <v>97.099997999999999</v>
      </c>
      <c r="BD790" s="2">
        <v>491.25</v>
      </c>
      <c r="BE790" s="2">
        <v>143.800003</v>
      </c>
      <c r="BF790" s="2">
        <v>607.69000200000005</v>
      </c>
      <c r="BG790" s="2">
        <v>228.91999799999999</v>
      </c>
      <c r="BH790" s="2">
        <v>35.560001</v>
      </c>
      <c r="BI790" s="2">
        <v>320.69000199999999</v>
      </c>
      <c r="BJ790" s="2">
        <v>369.64001500000001</v>
      </c>
      <c r="BK790" s="2">
        <v>107.68</v>
      </c>
      <c r="BL790" s="2">
        <v>151.05999800000001</v>
      </c>
      <c r="BM790" s="2">
        <v>335.01001000000002</v>
      </c>
      <c r="BN790" s="2">
        <v>186.83999600000001</v>
      </c>
      <c r="BO790" s="2">
        <v>248.699997</v>
      </c>
    </row>
    <row r="791" spans="47:67" x14ac:dyDescent="0.35">
      <c r="AU791" s="1">
        <v>44973</v>
      </c>
      <c r="AV791" s="2">
        <v>153.71000699999999</v>
      </c>
      <c r="AW791" s="2">
        <v>262.14999399999999</v>
      </c>
      <c r="AX791" s="2">
        <v>98.150002000000001</v>
      </c>
      <c r="AY791" s="2">
        <v>95.510002</v>
      </c>
      <c r="AZ791" s="2">
        <v>308.17999300000002</v>
      </c>
      <c r="BA791" s="2">
        <v>202.03999300000001</v>
      </c>
      <c r="BB791" s="2">
        <v>220.020004</v>
      </c>
      <c r="BC791" s="2">
        <v>95.779999000000004</v>
      </c>
      <c r="BD791" s="2">
        <v>487.35000600000001</v>
      </c>
      <c r="BE791" s="2">
        <v>141.820007</v>
      </c>
      <c r="BF791" s="2">
        <v>600.53997800000002</v>
      </c>
      <c r="BG791" s="2">
        <v>225.83000200000001</v>
      </c>
      <c r="BH791" s="2">
        <v>35.279998999999997</v>
      </c>
      <c r="BI791" s="2">
        <v>321.23998999999998</v>
      </c>
      <c r="BJ791" s="2">
        <v>367.54998799999998</v>
      </c>
      <c r="BK791" s="2">
        <v>106.510002</v>
      </c>
      <c r="BL791" s="2">
        <v>149.529999</v>
      </c>
      <c r="BM791" s="2">
        <v>326.07000699999998</v>
      </c>
      <c r="BN791" s="2">
        <v>185.550003</v>
      </c>
      <c r="BO791" s="2">
        <v>246.520004</v>
      </c>
    </row>
    <row r="792" spans="47:67" x14ac:dyDescent="0.35">
      <c r="AU792" s="1">
        <v>44974</v>
      </c>
      <c r="AV792" s="2">
        <v>152.550003</v>
      </c>
      <c r="AW792" s="2">
        <v>258.05999800000001</v>
      </c>
      <c r="AX792" s="2">
        <v>97.199996999999996</v>
      </c>
      <c r="AY792" s="2">
        <v>94.349997999999999</v>
      </c>
      <c r="AZ792" s="2">
        <v>308.23998999999998</v>
      </c>
      <c r="BA792" s="2">
        <v>208.30999800000001</v>
      </c>
      <c r="BB792" s="2">
        <v>213.88000500000001</v>
      </c>
      <c r="BC792" s="2">
        <v>94.589995999999999</v>
      </c>
      <c r="BD792" s="2">
        <v>499.07998700000002</v>
      </c>
      <c r="BE792" s="2">
        <v>142.240005</v>
      </c>
      <c r="BF792" s="2">
        <v>595.59002699999996</v>
      </c>
      <c r="BG792" s="2">
        <v>223.55999800000001</v>
      </c>
      <c r="BH792" s="2">
        <v>35.349997999999999</v>
      </c>
      <c r="BI792" s="2">
        <v>317.95001200000002</v>
      </c>
      <c r="BJ792" s="2">
        <v>361.13000499999998</v>
      </c>
      <c r="BK792" s="2">
        <v>109.519997</v>
      </c>
      <c r="BL792" s="2">
        <v>151.30999800000001</v>
      </c>
      <c r="BM792" s="2">
        <v>328.39999399999999</v>
      </c>
      <c r="BN792" s="2">
        <v>183.21000699999999</v>
      </c>
      <c r="BO792" s="2">
        <v>247.78999300000001</v>
      </c>
    </row>
    <row r="793" spans="47:67" x14ac:dyDescent="0.35">
      <c r="AU793" s="1">
        <v>44978</v>
      </c>
      <c r="AV793" s="2">
        <v>148.479996</v>
      </c>
      <c r="AW793" s="2">
        <v>252.66999799999999</v>
      </c>
      <c r="AX793" s="2">
        <v>94.580001999999993</v>
      </c>
      <c r="AY793" s="2">
        <v>91.790001000000004</v>
      </c>
      <c r="AZ793" s="2">
        <v>302.72000100000002</v>
      </c>
      <c r="BA793" s="2">
        <v>197.36999499999999</v>
      </c>
      <c r="BB793" s="2">
        <v>206.550003</v>
      </c>
      <c r="BC793" s="2">
        <v>92.050003000000004</v>
      </c>
      <c r="BD793" s="2">
        <v>491.30999800000001</v>
      </c>
      <c r="BE793" s="2">
        <v>139.63000500000001</v>
      </c>
      <c r="BF793" s="2">
        <v>581.53997800000002</v>
      </c>
      <c r="BG793" s="2">
        <v>220.61999499999999</v>
      </c>
      <c r="BH793" s="2">
        <v>34.520000000000003</v>
      </c>
      <c r="BI793" s="2">
        <v>295.5</v>
      </c>
      <c r="BJ793" s="2">
        <v>355.959991</v>
      </c>
      <c r="BK793" s="2">
        <v>109.07</v>
      </c>
      <c r="BL793" s="2">
        <v>152</v>
      </c>
      <c r="BM793" s="2">
        <v>327.51001000000002</v>
      </c>
      <c r="BN793" s="2">
        <v>178.46000699999999</v>
      </c>
      <c r="BO793" s="2">
        <v>240.71000699999999</v>
      </c>
    </row>
    <row r="794" spans="47:67" x14ac:dyDescent="0.35">
      <c r="AU794" s="1">
        <v>44979</v>
      </c>
      <c r="AV794" s="2">
        <v>148.91000399999999</v>
      </c>
      <c r="AW794" s="2">
        <v>251.509995</v>
      </c>
      <c r="AX794" s="2">
        <v>95.790001000000004</v>
      </c>
      <c r="AY794" s="2">
        <v>91.650002000000001</v>
      </c>
      <c r="AZ794" s="2">
        <v>303.16000400000001</v>
      </c>
      <c r="BA794" s="2">
        <v>200.86000100000001</v>
      </c>
      <c r="BB794" s="2">
        <v>207.53999300000001</v>
      </c>
      <c r="BC794" s="2">
        <v>91.800003000000004</v>
      </c>
      <c r="BD794" s="2">
        <v>488.89001500000001</v>
      </c>
      <c r="BE794" s="2">
        <v>138.55999800000001</v>
      </c>
      <c r="BF794" s="2">
        <v>576.169983</v>
      </c>
      <c r="BG794" s="2">
        <v>220.020004</v>
      </c>
      <c r="BH794" s="2">
        <v>34.290000999999997</v>
      </c>
      <c r="BI794" s="2">
        <v>296.29998799999998</v>
      </c>
      <c r="BJ794" s="2">
        <v>354.97000100000002</v>
      </c>
      <c r="BK794" s="2">
        <v>109.160004</v>
      </c>
      <c r="BL794" s="2">
        <v>150.66999799999999</v>
      </c>
      <c r="BM794" s="2">
        <v>329.07000699999998</v>
      </c>
      <c r="BN794" s="2">
        <v>176.61000100000001</v>
      </c>
      <c r="BO794" s="2">
        <v>237.88999899999999</v>
      </c>
    </row>
    <row r="795" spans="47:67" x14ac:dyDescent="0.35">
      <c r="AU795" s="1">
        <v>44980</v>
      </c>
      <c r="AV795" s="2">
        <v>149.39999399999999</v>
      </c>
      <c r="AW795" s="2">
        <v>254.770004</v>
      </c>
      <c r="AX795" s="2">
        <v>95.82</v>
      </c>
      <c r="AY795" s="2">
        <v>90.889999000000003</v>
      </c>
      <c r="AZ795" s="2">
        <v>303.07000699999998</v>
      </c>
      <c r="BA795" s="2">
        <v>202.070007</v>
      </c>
      <c r="BB795" s="2">
        <v>236.63999899999999</v>
      </c>
      <c r="BC795" s="2">
        <v>91.07</v>
      </c>
      <c r="BD795" s="2">
        <v>491.69000199999999</v>
      </c>
      <c r="BE795" s="2">
        <v>139.66999799999999</v>
      </c>
      <c r="BF795" s="2">
        <v>583.79998799999998</v>
      </c>
      <c r="BG795" s="2">
        <v>221.13000500000001</v>
      </c>
      <c r="BH795" s="2">
        <v>34.259998000000003</v>
      </c>
      <c r="BI795" s="2">
        <v>299.30999800000001</v>
      </c>
      <c r="BJ795" s="2">
        <v>355.52999899999998</v>
      </c>
      <c r="BK795" s="2">
        <v>110.589996</v>
      </c>
      <c r="BL795" s="2">
        <v>152.070007</v>
      </c>
      <c r="BM795" s="2">
        <v>327.51998900000001</v>
      </c>
      <c r="BN795" s="2">
        <v>179.94000199999999</v>
      </c>
      <c r="BO795" s="2">
        <v>237.949997</v>
      </c>
    </row>
    <row r="796" spans="47:67" x14ac:dyDescent="0.35">
      <c r="AU796" s="1">
        <v>44981</v>
      </c>
      <c r="AV796" s="2">
        <v>146.71000699999999</v>
      </c>
      <c r="AW796" s="2">
        <v>249.220001</v>
      </c>
      <c r="AX796" s="2">
        <v>93.5</v>
      </c>
      <c r="AY796" s="2">
        <v>89.129997000000003</v>
      </c>
      <c r="AZ796" s="2">
        <v>304.01998900000001</v>
      </c>
      <c r="BA796" s="2">
        <v>196.88000500000001</v>
      </c>
      <c r="BB796" s="2">
        <v>232.86000100000001</v>
      </c>
      <c r="BC796" s="2">
        <v>89.349997999999999</v>
      </c>
      <c r="BD796" s="2">
        <v>484.32998700000002</v>
      </c>
      <c r="BE796" s="2">
        <v>140.929993</v>
      </c>
      <c r="BF796" s="2">
        <v>577.75</v>
      </c>
      <c r="BG796" s="2">
        <v>219.550003</v>
      </c>
      <c r="BH796" s="2">
        <v>34.209999000000003</v>
      </c>
      <c r="BI796" s="2">
        <v>296.66000400000001</v>
      </c>
      <c r="BJ796" s="2">
        <v>353.11999500000002</v>
      </c>
      <c r="BK796" s="2">
        <v>109.889999</v>
      </c>
      <c r="BL796" s="2">
        <v>152.71000699999999</v>
      </c>
      <c r="BM796" s="2">
        <v>321.64001500000001</v>
      </c>
      <c r="BN796" s="2">
        <v>180.14999399999999</v>
      </c>
      <c r="BO796" s="2">
        <v>236.16999799999999</v>
      </c>
    </row>
    <row r="797" spans="47:67" x14ac:dyDescent="0.35">
      <c r="AU797" s="1"/>
    </row>
    <row r="798" spans="47:67" x14ac:dyDescent="0.35">
      <c r="AU798" s="1"/>
    </row>
    <row r="799" spans="47:67" x14ac:dyDescent="0.35">
      <c r="AU799" s="1"/>
    </row>
    <row r="800" spans="47:67" x14ac:dyDescent="0.35">
      <c r="AU800" s="1"/>
    </row>
    <row r="801" spans="47:47" x14ac:dyDescent="0.35">
      <c r="AU801" s="1"/>
    </row>
    <row r="802" spans="47:47" x14ac:dyDescent="0.35">
      <c r="AU802" s="1"/>
    </row>
    <row r="803" spans="47:47" x14ac:dyDescent="0.35">
      <c r="AU803" s="1"/>
    </row>
    <row r="804" spans="47:47" x14ac:dyDescent="0.35">
      <c r="AU804" s="1"/>
    </row>
    <row r="805" spans="47:47" x14ac:dyDescent="0.35">
      <c r="AU805" s="1"/>
    </row>
    <row r="806" spans="47:47" x14ac:dyDescent="0.35">
      <c r="AU806" s="1"/>
    </row>
    <row r="807" spans="47:47" x14ac:dyDescent="0.35">
      <c r="AU807" s="1"/>
    </row>
    <row r="808" spans="47:47" x14ac:dyDescent="0.35">
      <c r="AU808" s="1"/>
    </row>
    <row r="809" spans="47:47" x14ac:dyDescent="0.35">
      <c r="AU809" s="1"/>
    </row>
    <row r="810" spans="47:47" x14ac:dyDescent="0.35">
      <c r="AU810" s="1"/>
    </row>
    <row r="811" spans="47:47" x14ac:dyDescent="0.35">
      <c r="AU811" s="1"/>
    </row>
    <row r="812" spans="47:47" x14ac:dyDescent="0.35">
      <c r="AU812" s="1"/>
    </row>
    <row r="813" spans="47:47" x14ac:dyDescent="0.35">
      <c r="AU813" s="1"/>
    </row>
    <row r="814" spans="47:47" x14ac:dyDescent="0.35">
      <c r="AU814" s="1"/>
    </row>
    <row r="815" spans="47:47" x14ac:dyDescent="0.35">
      <c r="AU815" s="1"/>
    </row>
    <row r="816" spans="47:47" x14ac:dyDescent="0.35">
      <c r="AU816" s="1"/>
    </row>
    <row r="817" spans="47:47" x14ac:dyDescent="0.35">
      <c r="AU817" s="1"/>
    </row>
    <row r="818" spans="47:47" x14ac:dyDescent="0.35">
      <c r="AU818" s="1"/>
    </row>
    <row r="819" spans="47:47" x14ac:dyDescent="0.35">
      <c r="AU819" s="1"/>
    </row>
    <row r="820" spans="47:47" x14ac:dyDescent="0.35">
      <c r="AU820" s="1"/>
    </row>
    <row r="821" spans="47:47" x14ac:dyDescent="0.35">
      <c r="AU821" s="1"/>
    </row>
    <row r="822" spans="47:47" x14ac:dyDescent="0.35">
      <c r="AU822" s="1"/>
    </row>
    <row r="823" spans="47:47" x14ac:dyDescent="0.35">
      <c r="AU823" s="1"/>
    </row>
    <row r="824" spans="47:47" x14ac:dyDescent="0.35">
      <c r="AU824" s="1"/>
    </row>
    <row r="825" spans="47:47" x14ac:dyDescent="0.35">
      <c r="AU825" s="1"/>
    </row>
    <row r="826" spans="47:47" x14ac:dyDescent="0.35">
      <c r="AU826" s="1"/>
    </row>
    <row r="827" spans="47:47" x14ac:dyDescent="0.35">
      <c r="AU827" s="1"/>
    </row>
    <row r="828" spans="47:47" x14ac:dyDescent="0.35">
      <c r="AU828" s="1"/>
    </row>
    <row r="829" spans="47:47" x14ac:dyDescent="0.35">
      <c r="AU829" s="1"/>
    </row>
    <row r="830" spans="47:47" x14ac:dyDescent="0.35">
      <c r="AU830" s="1"/>
    </row>
    <row r="831" spans="47:47" x14ac:dyDescent="0.35">
      <c r="AU831" s="1"/>
    </row>
    <row r="832" spans="47:47" x14ac:dyDescent="0.35">
      <c r="AU832" s="1"/>
    </row>
    <row r="833" spans="47:47" x14ac:dyDescent="0.35">
      <c r="AU833" s="1"/>
    </row>
    <row r="834" spans="47:47" x14ac:dyDescent="0.35">
      <c r="AU834" s="1"/>
    </row>
    <row r="835" spans="47:47" x14ac:dyDescent="0.35">
      <c r="AU835" s="1"/>
    </row>
    <row r="836" spans="47:47" x14ac:dyDescent="0.35">
      <c r="AU836" s="1"/>
    </row>
    <row r="837" spans="47:47" x14ac:dyDescent="0.35">
      <c r="AU837" s="1"/>
    </row>
    <row r="838" spans="47:47" x14ac:dyDescent="0.35">
      <c r="AU838" s="1"/>
    </row>
    <row r="839" spans="47:47" x14ac:dyDescent="0.35">
      <c r="AU839" s="1"/>
    </row>
    <row r="840" spans="47:47" x14ac:dyDescent="0.35">
      <c r="AU840" s="1"/>
    </row>
    <row r="841" spans="47:47" x14ac:dyDescent="0.35">
      <c r="AU841" s="1"/>
    </row>
    <row r="842" spans="47:47" x14ac:dyDescent="0.35">
      <c r="AU842" s="1"/>
    </row>
    <row r="843" spans="47:47" x14ac:dyDescent="0.35">
      <c r="AU843" s="1"/>
    </row>
    <row r="844" spans="47:47" x14ac:dyDescent="0.35">
      <c r="AU844" s="1"/>
    </row>
    <row r="845" spans="47:47" x14ac:dyDescent="0.35">
      <c r="AU845" s="1"/>
    </row>
    <row r="846" spans="47:47" x14ac:dyDescent="0.35">
      <c r="AU846" s="1"/>
    </row>
    <row r="847" spans="47:47" x14ac:dyDescent="0.35">
      <c r="AU847" s="1"/>
    </row>
    <row r="848" spans="47:47" x14ac:dyDescent="0.35">
      <c r="AU848" s="1"/>
    </row>
    <row r="849" spans="47:47" x14ac:dyDescent="0.35">
      <c r="AU849" s="1"/>
    </row>
    <row r="850" spans="47:47" x14ac:dyDescent="0.35">
      <c r="AU850" s="1"/>
    </row>
    <row r="851" spans="47:47" x14ac:dyDescent="0.35">
      <c r="AU851" s="1"/>
    </row>
    <row r="852" spans="47:47" x14ac:dyDescent="0.35">
      <c r="AU852" s="1"/>
    </row>
    <row r="853" spans="47:47" x14ac:dyDescent="0.35">
      <c r="AU853" s="1"/>
    </row>
    <row r="854" spans="47:47" x14ac:dyDescent="0.35">
      <c r="AU854" s="1"/>
    </row>
    <row r="855" spans="47:47" x14ac:dyDescent="0.35">
      <c r="AU855" s="1"/>
    </row>
    <row r="856" spans="47:47" x14ac:dyDescent="0.35">
      <c r="AU856" s="1"/>
    </row>
    <row r="857" spans="47:47" x14ac:dyDescent="0.35">
      <c r="AU857" s="1"/>
    </row>
    <row r="858" spans="47:47" x14ac:dyDescent="0.35">
      <c r="AU858" s="1"/>
    </row>
    <row r="859" spans="47:47" x14ac:dyDescent="0.35">
      <c r="AU859" s="1"/>
    </row>
    <row r="860" spans="47:47" x14ac:dyDescent="0.35">
      <c r="AU860" s="1"/>
    </row>
    <row r="861" spans="47:47" x14ac:dyDescent="0.35">
      <c r="AU861" s="1"/>
    </row>
    <row r="862" spans="47:47" x14ac:dyDescent="0.35">
      <c r="AU862" s="1"/>
    </row>
    <row r="863" spans="47:47" x14ac:dyDescent="0.35">
      <c r="AU863" s="1"/>
    </row>
    <row r="864" spans="47:47" x14ac:dyDescent="0.35">
      <c r="AU864" s="1"/>
    </row>
    <row r="865" spans="47:47" x14ac:dyDescent="0.35">
      <c r="AU865" s="1"/>
    </row>
    <row r="866" spans="47:47" x14ac:dyDescent="0.35">
      <c r="AU866" s="1"/>
    </row>
    <row r="867" spans="47:47" x14ac:dyDescent="0.35">
      <c r="AU867" s="1"/>
    </row>
    <row r="868" spans="47:47" x14ac:dyDescent="0.35">
      <c r="AU868" s="1"/>
    </row>
    <row r="869" spans="47:47" x14ac:dyDescent="0.35">
      <c r="AU869" s="1"/>
    </row>
    <row r="870" spans="47:47" x14ac:dyDescent="0.35">
      <c r="AU870" s="1"/>
    </row>
    <row r="871" spans="47:47" x14ac:dyDescent="0.35">
      <c r="AU871" s="1"/>
    </row>
    <row r="872" spans="47:47" x14ac:dyDescent="0.35">
      <c r="AU872" s="1"/>
    </row>
    <row r="873" spans="47:47" x14ac:dyDescent="0.35">
      <c r="AU873" s="1"/>
    </row>
    <row r="874" spans="47:47" x14ac:dyDescent="0.35">
      <c r="AU874" s="1"/>
    </row>
    <row r="875" spans="47:47" x14ac:dyDescent="0.35">
      <c r="AU875" s="1"/>
    </row>
    <row r="876" spans="47:47" x14ac:dyDescent="0.35">
      <c r="AU876" s="1"/>
    </row>
    <row r="877" spans="47:47" x14ac:dyDescent="0.35">
      <c r="AU877" s="1"/>
    </row>
    <row r="878" spans="47:47" x14ac:dyDescent="0.35">
      <c r="AU878" s="1"/>
    </row>
    <row r="879" spans="47:47" x14ac:dyDescent="0.35">
      <c r="AU879" s="1"/>
    </row>
    <row r="880" spans="47:47" x14ac:dyDescent="0.35">
      <c r="AU880" s="1"/>
    </row>
    <row r="881" spans="47:47" x14ac:dyDescent="0.35">
      <c r="AU881" s="1"/>
    </row>
    <row r="882" spans="47:47" x14ac:dyDescent="0.35">
      <c r="AU882" s="1"/>
    </row>
    <row r="883" spans="47:47" x14ac:dyDescent="0.35">
      <c r="AU883" s="1"/>
    </row>
    <row r="884" spans="47:47" x14ac:dyDescent="0.35">
      <c r="AU884" s="1"/>
    </row>
    <row r="885" spans="47:47" x14ac:dyDescent="0.35">
      <c r="AU885" s="1"/>
    </row>
    <row r="886" spans="47:47" x14ac:dyDescent="0.35">
      <c r="AU886" s="1"/>
    </row>
    <row r="887" spans="47:47" x14ac:dyDescent="0.35">
      <c r="AU887" s="1"/>
    </row>
    <row r="888" spans="47:47" x14ac:dyDescent="0.35">
      <c r="AU888" s="1"/>
    </row>
    <row r="889" spans="47:47" x14ac:dyDescent="0.35">
      <c r="AU889" s="1"/>
    </row>
    <row r="890" spans="47:47" x14ac:dyDescent="0.35">
      <c r="AU890" s="1"/>
    </row>
    <row r="891" spans="47:47" x14ac:dyDescent="0.35">
      <c r="AU891" s="1"/>
    </row>
    <row r="892" spans="47:47" x14ac:dyDescent="0.35">
      <c r="AU892" s="1"/>
    </row>
    <row r="893" spans="47:47" x14ac:dyDescent="0.35">
      <c r="AU893" s="1"/>
    </row>
    <row r="894" spans="47:47" x14ac:dyDescent="0.35">
      <c r="AU894" s="1"/>
    </row>
    <row r="895" spans="47:47" x14ac:dyDescent="0.35">
      <c r="AU895" s="1"/>
    </row>
    <row r="896" spans="47:47" x14ac:dyDescent="0.35">
      <c r="AU896" s="1"/>
    </row>
    <row r="897" spans="47:47" x14ac:dyDescent="0.35">
      <c r="AU897" s="1"/>
    </row>
    <row r="898" spans="47:47" x14ac:dyDescent="0.35">
      <c r="AU898" s="1"/>
    </row>
    <row r="899" spans="47:47" x14ac:dyDescent="0.35">
      <c r="AU899" s="1"/>
    </row>
    <row r="900" spans="47:47" x14ac:dyDescent="0.35">
      <c r="AU900" s="1"/>
    </row>
    <row r="901" spans="47:47" x14ac:dyDescent="0.35">
      <c r="AU901" s="1"/>
    </row>
    <row r="902" spans="47:47" x14ac:dyDescent="0.35">
      <c r="AU902" s="1"/>
    </row>
    <row r="903" spans="47:47" x14ac:dyDescent="0.35">
      <c r="AU903" s="1"/>
    </row>
    <row r="904" spans="47:47" x14ac:dyDescent="0.35">
      <c r="AU904" s="1"/>
    </row>
    <row r="905" spans="47:47" x14ac:dyDescent="0.35">
      <c r="AU905" s="1"/>
    </row>
    <row r="906" spans="47:47" x14ac:dyDescent="0.35">
      <c r="AU906" s="1"/>
    </row>
    <row r="907" spans="47:47" x14ac:dyDescent="0.35">
      <c r="AU907" s="1"/>
    </row>
    <row r="908" spans="47:47" x14ac:dyDescent="0.35">
      <c r="AU908" s="1"/>
    </row>
    <row r="909" spans="47:47" x14ac:dyDescent="0.35">
      <c r="AU909" s="1"/>
    </row>
    <row r="910" spans="47:47" x14ac:dyDescent="0.35">
      <c r="AU910" s="1"/>
    </row>
    <row r="911" spans="47:47" x14ac:dyDescent="0.35">
      <c r="AU911" s="1"/>
    </row>
    <row r="912" spans="47:47" x14ac:dyDescent="0.35">
      <c r="AU912" s="1"/>
    </row>
    <row r="913" spans="47:47" x14ac:dyDescent="0.35">
      <c r="AU913" s="1"/>
    </row>
    <row r="914" spans="47:47" x14ac:dyDescent="0.35">
      <c r="AU914" s="1"/>
    </row>
    <row r="915" spans="47:47" x14ac:dyDescent="0.35">
      <c r="AU915" s="1"/>
    </row>
    <row r="916" spans="47:47" x14ac:dyDescent="0.35">
      <c r="AU916" s="1"/>
    </row>
    <row r="917" spans="47:47" x14ac:dyDescent="0.35">
      <c r="AU917" s="1"/>
    </row>
    <row r="918" spans="47:47" x14ac:dyDescent="0.35">
      <c r="AU918" s="1"/>
    </row>
    <row r="919" spans="47:47" x14ac:dyDescent="0.35">
      <c r="AU919" s="1"/>
    </row>
    <row r="920" spans="47:47" x14ac:dyDescent="0.35">
      <c r="AU920" s="1"/>
    </row>
    <row r="921" spans="47:47" x14ac:dyDescent="0.35">
      <c r="AU921" s="1"/>
    </row>
    <row r="922" spans="47:47" x14ac:dyDescent="0.35">
      <c r="AU922" s="1"/>
    </row>
    <row r="923" spans="47:47" x14ac:dyDescent="0.35">
      <c r="AU923" s="1"/>
    </row>
    <row r="924" spans="47:47" x14ac:dyDescent="0.35">
      <c r="AU924" s="1"/>
    </row>
    <row r="925" spans="47:47" x14ac:dyDescent="0.35">
      <c r="AU925" s="1"/>
    </row>
    <row r="926" spans="47:47" x14ac:dyDescent="0.35">
      <c r="AU926" s="1"/>
    </row>
    <row r="927" spans="47:47" x14ac:dyDescent="0.35">
      <c r="AU927" s="1"/>
    </row>
    <row r="928" spans="47:47" x14ac:dyDescent="0.35">
      <c r="AU928" s="1"/>
    </row>
    <row r="929" spans="47:47" x14ac:dyDescent="0.35">
      <c r="AU929" s="1"/>
    </row>
    <row r="930" spans="47:47" x14ac:dyDescent="0.35">
      <c r="AU930" s="1"/>
    </row>
    <row r="931" spans="47:47" x14ac:dyDescent="0.35">
      <c r="AU931" s="1"/>
    </row>
    <row r="932" spans="47:47" x14ac:dyDescent="0.35">
      <c r="AU932" s="1"/>
    </row>
    <row r="933" spans="47:47" x14ac:dyDescent="0.35">
      <c r="AU933" s="1"/>
    </row>
    <row r="934" spans="47:47" x14ac:dyDescent="0.35">
      <c r="AU934" s="1"/>
    </row>
    <row r="935" spans="47:47" x14ac:dyDescent="0.35">
      <c r="AU935" s="1"/>
    </row>
    <row r="936" spans="47:47" x14ac:dyDescent="0.35">
      <c r="AU936" s="1"/>
    </row>
    <row r="937" spans="47:47" x14ac:dyDescent="0.35">
      <c r="AU937" s="1"/>
    </row>
    <row r="938" spans="47:47" x14ac:dyDescent="0.35">
      <c r="AU938" s="1"/>
    </row>
    <row r="939" spans="47:47" x14ac:dyDescent="0.35">
      <c r="AU939" s="1"/>
    </row>
    <row r="940" spans="47:47" x14ac:dyDescent="0.35">
      <c r="AU940" s="1"/>
    </row>
    <row r="941" spans="47:47" x14ac:dyDescent="0.35">
      <c r="AU941" s="1"/>
    </row>
    <row r="942" spans="47:47" x14ac:dyDescent="0.35">
      <c r="AU942" s="1"/>
    </row>
    <row r="943" spans="47:47" x14ac:dyDescent="0.35">
      <c r="AU943" s="1"/>
    </row>
    <row r="944" spans="47:47" x14ac:dyDescent="0.35">
      <c r="AU944" s="1"/>
    </row>
    <row r="945" spans="47:47" x14ac:dyDescent="0.35">
      <c r="AU945" s="1"/>
    </row>
    <row r="946" spans="47:47" x14ac:dyDescent="0.35">
      <c r="AU946" s="1"/>
    </row>
    <row r="947" spans="47:47" x14ac:dyDescent="0.35">
      <c r="AU947" s="1"/>
    </row>
    <row r="948" spans="47:47" x14ac:dyDescent="0.35">
      <c r="AU948" s="1"/>
    </row>
    <row r="949" spans="47:47" x14ac:dyDescent="0.35">
      <c r="AU949" s="1"/>
    </row>
    <row r="950" spans="47:47" x14ac:dyDescent="0.35">
      <c r="AU950" s="1"/>
    </row>
    <row r="951" spans="47:47" x14ac:dyDescent="0.35">
      <c r="AU951" s="1"/>
    </row>
    <row r="952" spans="47:47" x14ac:dyDescent="0.35">
      <c r="AU952" s="1"/>
    </row>
    <row r="953" spans="47:47" x14ac:dyDescent="0.35">
      <c r="AU953" s="1"/>
    </row>
    <row r="954" spans="47:47" x14ac:dyDescent="0.35">
      <c r="AU954" s="1"/>
    </row>
    <row r="955" spans="47:47" x14ac:dyDescent="0.35">
      <c r="AU955" s="1"/>
    </row>
    <row r="956" spans="47:47" x14ac:dyDescent="0.35">
      <c r="AU956" s="1"/>
    </row>
    <row r="957" spans="47:47" x14ac:dyDescent="0.35">
      <c r="AU957" s="1"/>
    </row>
    <row r="958" spans="47:47" x14ac:dyDescent="0.35">
      <c r="AU958" s="1"/>
    </row>
    <row r="959" spans="47:47" x14ac:dyDescent="0.35">
      <c r="AU959" s="1"/>
    </row>
    <row r="960" spans="47:47" x14ac:dyDescent="0.35">
      <c r="AU960" s="1"/>
    </row>
    <row r="961" spans="47:47" x14ac:dyDescent="0.35">
      <c r="AU961" s="1"/>
    </row>
    <row r="962" spans="47:47" x14ac:dyDescent="0.35">
      <c r="AU962" s="1"/>
    </row>
    <row r="963" spans="47:47" x14ac:dyDescent="0.35">
      <c r="AU963" s="1"/>
    </row>
    <row r="964" spans="47:47" x14ac:dyDescent="0.35">
      <c r="AU964" s="1"/>
    </row>
    <row r="965" spans="47:47" x14ac:dyDescent="0.35">
      <c r="AU965" s="1"/>
    </row>
    <row r="966" spans="47:47" x14ac:dyDescent="0.35">
      <c r="AU966" s="1"/>
    </row>
    <row r="967" spans="47:47" x14ac:dyDescent="0.35">
      <c r="AU967" s="1"/>
    </row>
    <row r="968" spans="47:47" x14ac:dyDescent="0.35">
      <c r="AU968" s="1"/>
    </row>
    <row r="969" spans="47:47" x14ac:dyDescent="0.35">
      <c r="AU969" s="1"/>
    </row>
    <row r="970" spans="47:47" x14ac:dyDescent="0.35">
      <c r="AU970" s="1"/>
    </row>
    <row r="971" spans="47:47" x14ac:dyDescent="0.35">
      <c r="AU971" s="1"/>
    </row>
    <row r="972" spans="47:47" x14ac:dyDescent="0.35">
      <c r="AU972" s="1"/>
    </row>
    <row r="973" spans="47:47" x14ac:dyDescent="0.35">
      <c r="AU973" s="1"/>
    </row>
    <row r="974" spans="47:47" x14ac:dyDescent="0.35">
      <c r="AU974" s="1"/>
    </row>
    <row r="975" spans="47:47" x14ac:dyDescent="0.35">
      <c r="AU975" s="1"/>
    </row>
    <row r="976" spans="47:47" x14ac:dyDescent="0.35">
      <c r="AU976" s="1"/>
    </row>
    <row r="977" spans="47:47" x14ac:dyDescent="0.35">
      <c r="AU977" s="1"/>
    </row>
    <row r="978" spans="47:47" x14ac:dyDescent="0.35">
      <c r="AU978" s="1"/>
    </row>
    <row r="979" spans="47:47" x14ac:dyDescent="0.35">
      <c r="AU979" s="1"/>
    </row>
    <row r="980" spans="47:47" x14ac:dyDescent="0.35">
      <c r="AU980" s="1"/>
    </row>
    <row r="981" spans="47:47" x14ac:dyDescent="0.35">
      <c r="AU981" s="1"/>
    </row>
    <row r="982" spans="47:47" x14ac:dyDescent="0.35">
      <c r="AU982" s="1"/>
    </row>
    <row r="983" spans="47:47" x14ac:dyDescent="0.35">
      <c r="AU983" s="1"/>
    </row>
    <row r="984" spans="47:47" x14ac:dyDescent="0.35">
      <c r="AU984" s="1"/>
    </row>
    <row r="985" spans="47:47" x14ac:dyDescent="0.35">
      <c r="AU985" s="1"/>
    </row>
    <row r="986" spans="47:47" x14ac:dyDescent="0.35">
      <c r="AU986" s="1"/>
    </row>
    <row r="987" spans="47:47" x14ac:dyDescent="0.35">
      <c r="AU987" s="1"/>
    </row>
    <row r="988" spans="47:47" x14ac:dyDescent="0.35">
      <c r="AU988" s="1"/>
    </row>
    <row r="989" spans="47:47" x14ac:dyDescent="0.35">
      <c r="AU989" s="1"/>
    </row>
    <row r="990" spans="47:47" x14ac:dyDescent="0.35">
      <c r="AU990" s="1"/>
    </row>
    <row r="991" spans="47:47" x14ac:dyDescent="0.35">
      <c r="AU991" s="1"/>
    </row>
    <row r="992" spans="47:47" x14ac:dyDescent="0.35">
      <c r="AU992" s="1"/>
    </row>
    <row r="993" spans="47:47" x14ac:dyDescent="0.35">
      <c r="AU993" s="1"/>
    </row>
    <row r="994" spans="47:47" x14ac:dyDescent="0.35">
      <c r="AU994" s="1"/>
    </row>
    <row r="995" spans="47:47" x14ac:dyDescent="0.35">
      <c r="AU995" s="1"/>
    </row>
    <row r="996" spans="47:47" x14ac:dyDescent="0.35">
      <c r="AU996" s="1"/>
    </row>
    <row r="997" spans="47:47" x14ac:dyDescent="0.35">
      <c r="AU997" s="1"/>
    </row>
    <row r="998" spans="47:47" x14ac:dyDescent="0.35">
      <c r="AU998" s="1"/>
    </row>
    <row r="999" spans="47:47" x14ac:dyDescent="0.35">
      <c r="AU999" s="1"/>
    </row>
    <row r="1000" spans="47:47" x14ac:dyDescent="0.35">
      <c r="AU1000" s="1"/>
    </row>
    <row r="1001" spans="47:47" x14ac:dyDescent="0.35">
      <c r="AU1001" s="1"/>
    </row>
    <row r="1002" spans="47:47" x14ac:dyDescent="0.35">
      <c r="AU1002" s="1"/>
    </row>
    <row r="1003" spans="47:47" x14ac:dyDescent="0.35">
      <c r="AU1003" s="1"/>
    </row>
    <row r="1004" spans="47:47" x14ac:dyDescent="0.35">
      <c r="AU1004" s="1"/>
    </row>
    <row r="1005" spans="47:47" x14ac:dyDescent="0.35">
      <c r="AU1005" s="1"/>
    </row>
    <row r="1006" spans="47:47" x14ac:dyDescent="0.35">
      <c r="AU1006" s="1"/>
    </row>
    <row r="1007" spans="47:47" x14ac:dyDescent="0.35">
      <c r="AU1007" s="1"/>
    </row>
    <row r="1008" spans="47:47" x14ac:dyDescent="0.35">
      <c r="AU1008" s="1"/>
    </row>
    <row r="1009" spans="47:47" x14ac:dyDescent="0.35">
      <c r="AU1009" s="1"/>
    </row>
    <row r="1010" spans="47:47" x14ac:dyDescent="0.35">
      <c r="AU1010" s="1"/>
    </row>
    <row r="1011" spans="47:47" x14ac:dyDescent="0.35">
      <c r="AU1011" s="1"/>
    </row>
    <row r="1012" spans="47:47" x14ac:dyDescent="0.35">
      <c r="AU1012" s="1"/>
    </row>
    <row r="1013" spans="47:47" x14ac:dyDescent="0.35">
      <c r="AU1013" s="1"/>
    </row>
    <row r="1014" spans="47:47" x14ac:dyDescent="0.35">
      <c r="AU1014" s="1"/>
    </row>
    <row r="1015" spans="47:47" x14ac:dyDescent="0.35">
      <c r="AU1015" s="1"/>
    </row>
    <row r="1016" spans="47:47" x14ac:dyDescent="0.35">
      <c r="AU1016" s="1"/>
    </row>
    <row r="1017" spans="47:47" x14ac:dyDescent="0.35">
      <c r="AU1017" s="1"/>
    </row>
    <row r="1018" spans="47:47" x14ac:dyDescent="0.35">
      <c r="AU1018" s="1"/>
    </row>
    <row r="1019" spans="47:47" x14ac:dyDescent="0.35">
      <c r="AU1019" s="1"/>
    </row>
    <row r="1020" spans="47:47" x14ac:dyDescent="0.35">
      <c r="AU1020" s="1"/>
    </row>
    <row r="1021" spans="47:47" x14ac:dyDescent="0.35">
      <c r="AU1021" s="1"/>
    </row>
    <row r="1022" spans="47:47" x14ac:dyDescent="0.35">
      <c r="AU1022" s="1"/>
    </row>
    <row r="1023" spans="47:47" x14ac:dyDescent="0.35">
      <c r="AU1023" s="1"/>
    </row>
    <row r="1024" spans="47:47" x14ac:dyDescent="0.35">
      <c r="AU1024" s="1"/>
    </row>
    <row r="1025" spans="47:47" x14ac:dyDescent="0.35">
      <c r="AU1025" s="1"/>
    </row>
    <row r="1026" spans="47:47" x14ac:dyDescent="0.35">
      <c r="AU1026" s="1"/>
    </row>
    <row r="1027" spans="47:47" x14ac:dyDescent="0.35">
      <c r="AU1027" s="1"/>
    </row>
    <row r="1028" spans="47:47" x14ac:dyDescent="0.35">
      <c r="AU1028" s="1"/>
    </row>
    <row r="1029" spans="47:47" x14ac:dyDescent="0.35">
      <c r="AU1029" s="1"/>
    </row>
    <row r="1030" spans="47:47" x14ac:dyDescent="0.35">
      <c r="AU1030" s="1"/>
    </row>
    <row r="1031" spans="47:47" x14ac:dyDescent="0.35">
      <c r="AU1031" s="1"/>
    </row>
    <row r="1032" spans="47:47" x14ac:dyDescent="0.35">
      <c r="AU1032" s="1"/>
    </row>
    <row r="1033" spans="47:47" x14ac:dyDescent="0.35">
      <c r="AU1033" s="1"/>
    </row>
    <row r="1034" spans="47:47" x14ac:dyDescent="0.35">
      <c r="AU1034" s="1"/>
    </row>
    <row r="1035" spans="47:47" x14ac:dyDescent="0.35">
      <c r="AU1035" s="1"/>
    </row>
    <row r="1036" spans="47:47" x14ac:dyDescent="0.35">
      <c r="AU1036" s="1"/>
    </row>
    <row r="1037" spans="47:47" x14ac:dyDescent="0.35">
      <c r="AU1037" s="1"/>
    </row>
    <row r="1038" spans="47:47" x14ac:dyDescent="0.35">
      <c r="AU1038" s="1"/>
    </row>
    <row r="1039" spans="47:47" x14ac:dyDescent="0.35">
      <c r="AU1039" s="1"/>
    </row>
    <row r="1040" spans="47:47" x14ac:dyDescent="0.35">
      <c r="AU1040" s="1"/>
    </row>
    <row r="1041" spans="47:47" x14ac:dyDescent="0.35">
      <c r="AU1041" s="1"/>
    </row>
    <row r="1042" spans="47:47" x14ac:dyDescent="0.35">
      <c r="AU1042" s="1"/>
    </row>
    <row r="1043" spans="47:47" x14ac:dyDescent="0.35">
      <c r="AU1043" s="1"/>
    </row>
    <row r="1044" spans="47:47" x14ac:dyDescent="0.35">
      <c r="AU1044" s="1"/>
    </row>
    <row r="1045" spans="47:47" x14ac:dyDescent="0.35">
      <c r="AU1045" s="1"/>
    </row>
    <row r="1046" spans="47:47" x14ac:dyDescent="0.35">
      <c r="AU1046" s="1"/>
    </row>
    <row r="1047" spans="47:47" x14ac:dyDescent="0.35">
      <c r="AU1047" s="1"/>
    </row>
    <row r="1048" spans="47:47" x14ac:dyDescent="0.35">
      <c r="AU1048" s="1"/>
    </row>
    <row r="1049" spans="47:47" x14ac:dyDescent="0.35">
      <c r="AU1049" s="1"/>
    </row>
    <row r="1050" spans="47:47" x14ac:dyDescent="0.35">
      <c r="AU1050" s="1"/>
    </row>
    <row r="1051" spans="47:47" x14ac:dyDescent="0.35">
      <c r="AU1051" s="1"/>
    </row>
    <row r="1052" spans="47:47" x14ac:dyDescent="0.35">
      <c r="AU1052" s="1"/>
    </row>
    <row r="1053" spans="47:47" x14ac:dyDescent="0.35">
      <c r="AU1053" s="1"/>
    </row>
    <row r="1054" spans="47:47" x14ac:dyDescent="0.35">
      <c r="AU1054" s="1"/>
    </row>
    <row r="1055" spans="47:47" x14ac:dyDescent="0.35">
      <c r="AU1055" s="1"/>
    </row>
    <row r="1056" spans="47:47" x14ac:dyDescent="0.35">
      <c r="AU1056" s="1"/>
    </row>
    <row r="1057" spans="47:47" x14ac:dyDescent="0.35">
      <c r="AU1057" s="1"/>
    </row>
    <row r="1058" spans="47:47" x14ac:dyDescent="0.35">
      <c r="AU1058" s="1"/>
    </row>
    <row r="1059" spans="47:47" x14ac:dyDescent="0.35">
      <c r="AU1059" s="1"/>
    </row>
    <row r="1060" spans="47:47" x14ac:dyDescent="0.35">
      <c r="AU1060" s="1"/>
    </row>
    <row r="1061" spans="47:47" x14ac:dyDescent="0.35">
      <c r="AU1061" s="1"/>
    </row>
    <row r="1062" spans="47:47" x14ac:dyDescent="0.35">
      <c r="AU1062" s="1"/>
    </row>
    <row r="1063" spans="47:47" x14ac:dyDescent="0.35">
      <c r="AU1063" s="1"/>
    </row>
    <row r="1064" spans="47:47" x14ac:dyDescent="0.35">
      <c r="AU1064" s="1"/>
    </row>
    <row r="1065" spans="47:47" x14ac:dyDescent="0.35">
      <c r="AU1065" s="1"/>
    </row>
    <row r="1066" spans="47:47" x14ac:dyDescent="0.35">
      <c r="AU1066" s="1"/>
    </row>
    <row r="1067" spans="47:47" x14ac:dyDescent="0.35">
      <c r="AU1067" s="1"/>
    </row>
    <row r="1068" spans="47:47" x14ac:dyDescent="0.35">
      <c r="AU1068" s="1"/>
    </row>
    <row r="1069" spans="47:47" x14ac:dyDescent="0.35">
      <c r="AU1069" s="1"/>
    </row>
    <row r="1070" spans="47:47" x14ac:dyDescent="0.35">
      <c r="AU1070" s="1"/>
    </row>
    <row r="1071" spans="47:47" x14ac:dyDescent="0.35">
      <c r="AU1071" s="1"/>
    </row>
    <row r="1072" spans="47:47" x14ac:dyDescent="0.35">
      <c r="AU1072" s="1"/>
    </row>
    <row r="1073" spans="47:47" x14ac:dyDescent="0.35">
      <c r="AU1073" s="1"/>
    </row>
    <row r="1074" spans="47:47" x14ac:dyDescent="0.35">
      <c r="AU1074" s="1"/>
    </row>
    <row r="1075" spans="47:47" x14ac:dyDescent="0.35">
      <c r="AU1075" s="1"/>
    </row>
    <row r="1076" spans="47:47" x14ac:dyDescent="0.35">
      <c r="AU1076" s="1"/>
    </row>
    <row r="1077" spans="47:47" x14ac:dyDescent="0.35">
      <c r="AU1077" s="1"/>
    </row>
    <row r="1078" spans="47:47" x14ac:dyDescent="0.35">
      <c r="AU1078" s="1"/>
    </row>
    <row r="1079" spans="47:47" x14ac:dyDescent="0.35">
      <c r="AU1079" s="1"/>
    </row>
    <row r="1080" spans="47:47" x14ac:dyDescent="0.35">
      <c r="AU1080" s="1"/>
    </row>
    <row r="1081" spans="47:47" x14ac:dyDescent="0.35">
      <c r="AU1081" s="1"/>
    </row>
    <row r="1082" spans="47:47" x14ac:dyDescent="0.35">
      <c r="AU1082" s="1"/>
    </row>
    <row r="1083" spans="47:47" x14ac:dyDescent="0.35">
      <c r="AU1083" s="1"/>
    </row>
    <row r="1084" spans="47:47" x14ac:dyDescent="0.35">
      <c r="AU1084" s="1"/>
    </row>
    <row r="1085" spans="47:47" x14ac:dyDescent="0.35">
      <c r="AU1085" s="1"/>
    </row>
    <row r="1086" spans="47:47" x14ac:dyDescent="0.35">
      <c r="AU1086" s="1"/>
    </row>
    <row r="1087" spans="47:47" x14ac:dyDescent="0.35">
      <c r="AU1087" s="1"/>
    </row>
    <row r="1088" spans="47:47" x14ac:dyDescent="0.35">
      <c r="AU1088" s="1"/>
    </row>
    <row r="1089" spans="47:47" x14ac:dyDescent="0.35">
      <c r="AU1089" s="1"/>
    </row>
    <row r="1090" spans="47:47" x14ac:dyDescent="0.35">
      <c r="AU1090" s="1"/>
    </row>
    <row r="1091" spans="47:47" x14ac:dyDescent="0.35">
      <c r="AU1091" s="1"/>
    </row>
    <row r="1092" spans="47:47" x14ac:dyDescent="0.35">
      <c r="AU1092" s="1"/>
    </row>
    <row r="1093" spans="47:47" x14ac:dyDescent="0.35">
      <c r="AU1093" s="1"/>
    </row>
    <row r="1094" spans="47:47" x14ac:dyDescent="0.35">
      <c r="AU1094" s="1"/>
    </row>
    <row r="1095" spans="47:47" x14ac:dyDescent="0.35">
      <c r="AU1095" s="1"/>
    </row>
    <row r="1096" spans="47:47" x14ac:dyDescent="0.35">
      <c r="AU1096" s="1"/>
    </row>
    <row r="1097" spans="47:47" x14ac:dyDescent="0.35">
      <c r="AU1097" s="1"/>
    </row>
    <row r="1098" spans="47:47" x14ac:dyDescent="0.35">
      <c r="AU1098" s="1"/>
    </row>
    <row r="1099" spans="47:47" x14ac:dyDescent="0.35">
      <c r="AU1099" s="1"/>
    </row>
    <row r="1100" spans="47:47" x14ac:dyDescent="0.35">
      <c r="AU1100" s="1"/>
    </row>
    <row r="1101" spans="47:47" x14ac:dyDescent="0.35">
      <c r="AU1101" s="1"/>
    </row>
    <row r="1102" spans="47:47" x14ac:dyDescent="0.35">
      <c r="AU1102" s="1"/>
    </row>
    <row r="1103" spans="47:47" x14ac:dyDescent="0.35">
      <c r="AU1103" s="1"/>
    </row>
    <row r="1104" spans="47:47" x14ac:dyDescent="0.35">
      <c r="AU1104" s="1"/>
    </row>
    <row r="1105" spans="47:47" x14ac:dyDescent="0.35">
      <c r="AU1105" s="1"/>
    </row>
    <row r="1106" spans="47:47" x14ac:dyDescent="0.35">
      <c r="AU1106" s="1"/>
    </row>
    <row r="1107" spans="47:47" x14ac:dyDescent="0.35">
      <c r="AU1107" s="1"/>
    </row>
    <row r="1108" spans="47:47" x14ac:dyDescent="0.35">
      <c r="AU1108" s="1"/>
    </row>
    <row r="1109" spans="47:47" x14ac:dyDescent="0.35">
      <c r="AU1109" s="1"/>
    </row>
    <row r="1110" spans="47:47" x14ac:dyDescent="0.35">
      <c r="AU1110" s="1"/>
    </row>
    <row r="1111" spans="47:47" x14ac:dyDescent="0.35">
      <c r="AU1111" s="1"/>
    </row>
    <row r="1112" spans="47:47" x14ac:dyDescent="0.35">
      <c r="AU1112" s="1"/>
    </row>
    <row r="1113" spans="47:47" x14ac:dyDescent="0.35">
      <c r="AU1113" s="1"/>
    </row>
    <row r="1114" spans="47:47" x14ac:dyDescent="0.35">
      <c r="AU1114" s="1"/>
    </row>
    <row r="1115" spans="47:47" x14ac:dyDescent="0.35">
      <c r="AU1115" s="1"/>
    </row>
    <row r="1116" spans="47:47" x14ac:dyDescent="0.35">
      <c r="AU1116" s="1"/>
    </row>
    <row r="1117" spans="47:47" x14ac:dyDescent="0.35">
      <c r="AU1117" s="1"/>
    </row>
    <row r="1118" spans="47:47" x14ac:dyDescent="0.35">
      <c r="AU1118" s="1"/>
    </row>
    <row r="1119" spans="47:47" x14ac:dyDescent="0.35">
      <c r="AU1119" s="1"/>
    </row>
    <row r="1120" spans="47:47" x14ac:dyDescent="0.35">
      <c r="AU1120" s="1"/>
    </row>
    <row r="1121" spans="47:47" x14ac:dyDescent="0.35">
      <c r="AU1121" s="1"/>
    </row>
    <row r="1122" spans="47:47" x14ac:dyDescent="0.35">
      <c r="AU1122" s="1"/>
    </row>
    <row r="1123" spans="47:47" x14ac:dyDescent="0.35">
      <c r="AU1123" s="1"/>
    </row>
    <row r="1124" spans="47:47" x14ac:dyDescent="0.35">
      <c r="AU1124" s="1"/>
    </row>
    <row r="1125" spans="47:47" x14ac:dyDescent="0.35">
      <c r="AU1125" s="1"/>
    </row>
    <row r="1126" spans="47:47" x14ac:dyDescent="0.35">
      <c r="AU1126" s="1"/>
    </row>
    <row r="1127" spans="47:47" x14ac:dyDescent="0.35">
      <c r="AU1127" s="1"/>
    </row>
    <row r="1128" spans="47:47" x14ac:dyDescent="0.35">
      <c r="AU1128" s="1"/>
    </row>
    <row r="1129" spans="47:47" x14ac:dyDescent="0.35">
      <c r="AU1129" s="1"/>
    </row>
    <row r="1130" spans="47:47" x14ac:dyDescent="0.35">
      <c r="AU1130" s="1"/>
    </row>
    <row r="1131" spans="47:47" x14ac:dyDescent="0.35">
      <c r="AU1131" s="1"/>
    </row>
    <row r="1132" spans="47:47" x14ac:dyDescent="0.35">
      <c r="AU1132" s="1"/>
    </row>
    <row r="1133" spans="47:47" x14ac:dyDescent="0.35">
      <c r="AU1133" s="1"/>
    </row>
    <row r="1134" spans="47:47" x14ac:dyDescent="0.35">
      <c r="AU1134" s="1"/>
    </row>
    <row r="1135" spans="47:47" x14ac:dyDescent="0.35">
      <c r="AU1135" s="1"/>
    </row>
    <row r="1136" spans="47:47" x14ac:dyDescent="0.35">
      <c r="AU1136" s="1"/>
    </row>
    <row r="1137" spans="47:47" x14ac:dyDescent="0.35">
      <c r="AU1137" s="1"/>
    </row>
    <row r="1138" spans="47:47" x14ac:dyDescent="0.35">
      <c r="AU1138" s="1"/>
    </row>
    <row r="1139" spans="47:47" x14ac:dyDescent="0.35">
      <c r="AU1139" s="1"/>
    </row>
    <row r="1140" spans="47:47" x14ac:dyDescent="0.35">
      <c r="AU1140" s="1"/>
    </row>
    <row r="1141" spans="47:47" x14ac:dyDescent="0.35">
      <c r="AU1141" s="1"/>
    </row>
    <row r="1142" spans="47:47" x14ac:dyDescent="0.35">
      <c r="AU1142" s="1"/>
    </row>
    <row r="1143" spans="47:47" x14ac:dyDescent="0.35">
      <c r="AU1143" s="1"/>
    </row>
    <row r="1144" spans="47:47" x14ac:dyDescent="0.35">
      <c r="AU1144" s="1"/>
    </row>
    <row r="1145" spans="47:47" x14ac:dyDescent="0.35">
      <c r="AU1145" s="1"/>
    </row>
    <row r="1146" spans="47:47" x14ac:dyDescent="0.35">
      <c r="AU1146" s="1"/>
    </row>
    <row r="1147" spans="47:47" x14ac:dyDescent="0.35">
      <c r="AU1147" s="1"/>
    </row>
    <row r="1148" spans="47:47" x14ac:dyDescent="0.35">
      <c r="AU1148" s="1"/>
    </row>
    <row r="1149" spans="47:47" x14ac:dyDescent="0.35">
      <c r="AU1149" s="1"/>
    </row>
    <row r="1150" spans="47:47" x14ac:dyDescent="0.35">
      <c r="AU1150" s="1"/>
    </row>
    <row r="1151" spans="47:47" x14ac:dyDescent="0.35">
      <c r="AU1151" s="1"/>
    </row>
    <row r="1152" spans="47:47" x14ac:dyDescent="0.35">
      <c r="AU1152" s="1"/>
    </row>
    <row r="1153" spans="47:47" x14ac:dyDescent="0.35">
      <c r="AU1153" s="1"/>
    </row>
    <row r="1154" spans="47:47" x14ac:dyDescent="0.35">
      <c r="AU1154" s="1"/>
    </row>
    <row r="1155" spans="47:47" x14ac:dyDescent="0.35">
      <c r="AU1155" s="1"/>
    </row>
    <row r="1156" spans="47:47" x14ac:dyDescent="0.35">
      <c r="AU1156" s="1"/>
    </row>
    <row r="1157" spans="47:47" x14ac:dyDescent="0.35">
      <c r="AU1157" s="1"/>
    </row>
    <row r="1158" spans="47:47" x14ac:dyDescent="0.35">
      <c r="AU1158" s="1"/>
    </row>
    <row r="1159" spans="47:47" x14ac:dyDescent="0.35">
      <c r="AU1159" s="1"/>
    </row>
    <row r="1160" spans="47:47" x14ac:dyDescent="0.35">
      <c r="AU1160" s="1"/>
    </row>
    <row r="1161" spans="47:47" x14ac:dyDescent="0.35">
      <c r="AU1161" s="1"/>
    </row>
    <row r="1162" spans="47:47" x14ac:dyDescent="0.35">
      <c r="AU1162" s="1"/>
    </row>
    <row r="1163" spans="47:47" x14ac:dyDescent="0.35">
      <c r="AU1163" s="1"/>
    </row>
    <row r="1164" spans="47:47" x14ac:dyDescent="0.35">
      <c r="AU1164" s="1"/>
    </row>
    <row r="1165" spans="47:47" x14ac:dyDescent="0.35">
      <c r="AU1165" s="1"/>
    </row>
    <row r="1166" spans="47:47" x14ac:dyDescent="0.35">
      <c r="AU1166" s="1"/>
    </row>
    <row r="1167" spans="47:47" x14ac:dyDescent="0.35">
      <c r="AU1167" s="1"/>
    </row>
    <row r="1168" spans="47:47" x14ac:dyDescent="0.35">
      <c r="AU1168" s="1"/>
    </row>
    <row r="1169" spans="47:47" x14ac:dyDescent="0.35">
      <c r="AU1169" s="1"/>
    </row>
    <row r="1170" spans="47:47" x14ac:dyDescent="0.35">
      <c r="AU1170" s="1"/>
    </row>
    <row r="1171" spans="47:47" x14ac:dyDescent="0.35">
      <c r="AU1171" s="1"/>
    </row>
    <row r="1172" spans="47:47" x14ac:dyDescent="0.35">
      <c r="AU1172" s="1"/>
    </row>
    <row r="1173" spans="47:47" x14ac:dyDescent="0.35">
      <c r="AU1173" s="1"/>
    </row>
    <row r="1174" spans="47:47" x14ac:dyDescent="0.35">
      <c r="AU1174" s="1"/>
    </row>
    <row r="1175" spans="47:47" x14ac:dyDescent="0.35">
      <c r="AU1175" s="1"/>
    </row>
    <row r="1176" spans="47:47" x14ac:dyDescent="0.35">
      <c r="AU1176" s="1"/>
    </row>
    <row r="1177" spans="47:47" x14ac:dyDescent="0.35">
      <c r="AU1177" s="1"/>
    </row>
    <row r="1178" spans="47:47" x14ac:dyDescent="0.35">
      <c r="AU1178" s="1"/>
    </row>
    <row r="1179" spans="47:47" x14ac:dyDescent="0.35">
      <c r="AU1179" s="1"/>
    </row>
    <row r="1180" spans="47:47" x14ac:dyDescent="0.35">
      <c r="AU1180" s="1"/>
    </row>
    <row r="1181" spans="47:47" x14ac:dyDescent="0.35">
      <c r="AU1181" s="1"/>
    </row>
    <row r="1182" spans="47:47" x14ac:dyDescent="0.35">
      <c r="AU1182" s="1"/>
    </row>
    <row r="1183" spans="47:47" x14ac:dyDescent="0.35">
      <c r="AU1183" s="1"/>
    </row>
    <row r="1184" spans="47:47" x14ac:dyDescent="0.35">
      <c r="AU1184" s="1"/>
    </row>
    <row r="1185" spans="47:47" x14ac:dyDescent="0.35">
      <c r="AU1185" s="1"/>
    </row>
    <row r="1186" spans="47:47" x14ac:dyDescent="0.35">
      <c r="AU1186" s="1"/>
    </row>
    <row r="1187" spans="47:47" x14ac:dyDescent="0.35">
      <c r="AU1187" s="1"/>
    </row>
    <row r="1188" spans="47:47" x14ac:dyDescent="0.35">
      <c r="AU1188" s="1"/>
    </row>
    <row r="1189" spans="47:47" x14ac:dyDescent="0.35">
      <c r="AU1189" s="1"/>
    </row>
    <row r="1190" spans="47:47" x14ac:dyDescent="0.35">
      <c r="AU1190" s="1"/>
    </row>
    <row r="1191" spans="47:47" x14ac:dyDescent="0.35">
      <c r="AU1191" s="1"/>
    </row>
    <row r="1192" spans="47:47" x14ac:dyDescent="0.35">
      <c r="AU1192" s="1"/>
    </row>
    <row r="1193" spans="47:47" x14ac:dyDescent="0.35">
      <c r="AU1193" s="1"/>
    </row>
    <row r="1194" spans="47:47" x14ac:dyDescent="0.35">
      <c r="AU1194" s="1"/>
    </row>
    <row r="1195" spans="47:47" x14ac:dyDescent="0.35">
      <c r="AU1195" s="1"/>
    </row>
    <row r="1196" spans="47:47" x14ac:dyDescent="0.35">
      <c r="AU1196" s="1"/>
    </row>
    <row r="1197" spans="47:47" x14ac:dyDescent="0.35">
      <c r="AU1197" s="1"/>
    </row>
    <row r="1198" spans="47:47" x14ac:dyDescent="0.35">
      <c r="AU1198" s="1"/>
    </row>
    <row r="1199" spans="47:47" x14ac:dyDescent="0.35">
      <c r="AU1199" s="1"/>
    </row>
    <row r="1200" spans="47:47" x14ac:dyDescent="0.35">
      <c r="AU1200" s="1"/>
    </row>
    <row r="1201" spans="47:47" x14ac:dyDescent="0.35">
      <c r="AU1201" s="1"/>
    </row>
    <row r="1202" spans="47:47" x14ac:dyDescent="0.35">
      <c r="AU1202" s="1"/>
    </row>
    <row r="1203" spans="47:47" x14ac:dyDescent="0.35">
      <c r="AU1203" s="1"/>
    </row>
    <row r="1204" spans="47:47" x14ac:dyDescent="0.35">
      <c r="AU1204" s="1"/>
    </row>
    <row r="1205" spans="47:47" x14ac:dyDescent="0.35">
      <c r="AU1205" s="1"/>
    </row>
    <row r="1206" spans="47:47" x14ac:dyDescent="0.35">
      <c r="AU1206" s="1"/>
    </row>
    <row r="1207" spans="47:47" x14ac:dyDescent="0.35">
      <c r="AU1207" s="1"/>
    </row>
    <row r="1208" spans="47:47" x14ac:dyDescent="0.35">
      <c r="AU1208" s="1"/>
    </row>
    <row r="1209" spans="47:47" x14ac:dyDescent="0.35">
      <c r="AU1209" s="1"/>
    </row>
    <row r="1210" spans="47:47" x14ac:dyDescent="0.35">
      <c r="AU1210" s="1"/>
    </row>
    <row r="1211" spans="47:47" x14ac:dyDescent="0.35">
      <c r="AU1211" s="1"/>
    </row>
    <row r="1212" spans="47:47" x14ac:dyDescent="0.35">
      <c r="AU1212" s="1"/>
    </row>
    <row r="1213" spans="47:47" x14ac:dyDescent="0.35">
      <c r="AU1213" s="1"/>
    </row>
    <row r="1214" spans="47:47" x14ac:dyDescent="0.35">
      <c r="AU1214" s="1"/>
    </row>
    <row r="1215" spans="47:47" x14ac:dyDescent="0.35">
      <c r="AU1215" s="1"/>
    </row>
    <row r="1216" spans="47:47" x14ac:dyDescent="0.35">
      <c r="AU1216" s="1"/>
    </row>
    <row r="1217" spans="47:47" x14ac:dyDescent="0.35">
      <c r="AU1217" s="1"/>
    </row>
    <row r="1218" spans="47:47" x14ac:dyDescent="0.35">
      <c r="AU1218" s="1"/>
    </row>
    <row r="1219" spans="47:47" x14ac:dyDescent="0.35">
      <c r="AU1219" s="1"/>
    </row>
    <row r="1220" spans="47:47" x14ac:dyDescent="0.35">
      <c r="AU1220" s="1"/>
    </row>
    <row r="1221" spans="47:47" x14ac:dyDescent="0.35">
      <c r="AU1221" s="1"/>
    </row>
    <row r="1222" spans="47:47" x14ac:dyDescent="0.35">
      <c r="AU1222" s="1"/>
    </row>
    <row r="1223" spans="47:47" x14ac:dyDescent="0.35">
      <c r="AU1223" s="1"/>
    </row>
    <row r="1224" spans="47:47" x14ac:dyDescent="0.35">
      <c r="AU1224" s="1"/>
    </row>
    <row r="1225" spans="47:47" x14ac:dyDescent="0.35">
      <c r="AU1225" s="1"/>
    </row>
    <row r="1226" spans="47:47" x14ac:dyDescent="0.35">
      <c r="AU1226" s="1"/>
    </row>
    <row r="1227" spans="47:47" x14ac:dyDescent="0.35">
      <c r="AU1227" s="1"/>
    </row>
    <row r="1228" spans="47:47" x14ac:dyDescent="0.35">
      <c r="AU1228" s="1"/>
    </row>
    <row r="1229" spans="47:47" x14ac:dyDescent="0.35">
      <c r="AU1229" s="1"/>
    </row>
    <row r="1230" spans="47:47" x14ac:dyDescent="0.35">
      <c r="AU1230" s="1"/>
    </row>
    <row r="1231" spans="47:47" x14ac:dyDescent="0.35">
      <c r="AU1231" s="1"/>
    </row>
    <row r="1232" spans="47:47" x14ac:dyDescent="0.35">
      <c r="AU1232" s="1"/>
    </row>
    <row r="1233" spans="47:47" x14ac:dyDescent="0.35">
      <c r="AU1233" s="1"/>
    </row>
    <row r="1234" spans="47:47" x14ac:dyDescent="0.35">
      <c r="AU1234" s="1"/>
    </row>
    <row r="1235" spans="47:47" x14ac:dyDescent="0.35">
      <c r="AU1235" s="1"/>
    </row>
    <row r="1236" spans="47:47" x14ac:dyDescent="0.35">
      <c r="AU1236" s="1"/>
    </row>
    <row r="1237" spans="47:47" x14ac:dyDescent="0.35">
      <c r="AU1237" s="1"/>
    </row>
    <row r="1238" spans="47:47" x14ac:dyDescent="0.35">
      <c r="AU1238" s="1"/>
    </row>
    <row r="1239" spans="47:47" x14ac:dyDescent="0.35">
      <c r="AU1239" s="1"/>
    </row>
    <row r="1240" spans="47:47" x14ac:dyDescent="0.35">
      <c r="AU1240" s="1"/>
    </row>
    <row r="1241" spans="47:47" x14ac:dyDescent="0.35">
      <c r="AU1241" s="1"/>
    </row>
    <row r="1242" spans="47:47" x14ac:dyDescent="0.35">
      <c r="AU1242" s="1"/>
    </row>
    <row r="1243" spans="47:47" x14ac:dyDescent="0.35">
      <c r="AU1243" s="1"/>
    </row>
    <row r="1244" spans="47:47" x14ac:dyDescent="0.35">
      <c r="AU1244" s="1"/>
    </row>
    <row r="1245" spans="47:47" x14ac:dyDescent="0.35">
      <c r="AU1245" s="1"/>
    </row>
    <row r="1246" spans="47:47" x14ac:dyDescent="0.35">
      <c r="AU1246" s="1"/>
    </row>
    <row r="1247" spans="47:47" x14ac:dyDescent="0.35">
      <c r="AU1247" s="1"/>
    </row>
    <row r="1248" spans="47:47" x14ac:dyDescent="0.35">
      <c r="AU1248" s="1"/>
    </row>
    <row r="1249" spans="47:47" x14ac:dyDescent="0.35">
      <c r="AU1249" s="1"/>
    </row>
    <row r="1250" spans="47:47" x14ac:dyDescent="0.35">
      <c r="AU1250" s="1"/>
    </row>
    <row r="1251" spans="47:47" x14ac:dyDescent="0.35">
      <c r="AU1251" s="1"/>
    </row>
    <row r="1252" spans="47:47" x14ac:dyDescent="0.35">
      <c r="AU1252" s="1"/>
    </row>
    <row r="1253" spans="47:47" x14ac:dyDescent="0.35">
      <c r="AU1253" s="1"/>
    </row>
    <row r="1254" spans="47:47" x14ac:dyDescent="0.35">
      <c r="AU1254" s="1"/>
    </row>
    <row r="1255" spans="47:47" x14ac:dyDescent="0.35">
      <c r="AU1255" s="1"/>
    </row>
    <row r="1256" spans="47:47" x14ac:dyDescent="0.35">
      <c r="AU1256" s="1"/>
    </row>
    <row r="1257" spans="47:47" x14ac:dyDescent="0.35">
      <c r="AU1257" s="1"/>
    </row>
    <row r="1258" spans="47:47" x14ac:dyDescent="0.35">
      <c r="AU1258" s="1"/>
    </row>
    <row r="1259" spans="47:47" x14ac:dyDescent="0.35">
      <c r="AU1259" s="1"/>
    </row>
    <row r="1260" spans="47:47" x14ac:dyDescent="0.35">
      <c r="AU1260" s="1"/>
    </row>
    <row r="1261" spans="47:47" x14ac:dyDescent="0.35">
      <c r="AU1261" s="1"/>
    </row>
    <row r="1262" spans="47:47" x14ac:dyDescent="0.35">
      <c r="AU1262" s="1"/>
    </row>
    <row r="1263" spans="47:47" x14ac:dyDescent="0.35">
      <c r="AU1263" s="1"/>
    </row>
    <row r="1264" spans="47:47" x14ac:dyDescent="0.35">
      <c r="AU1264" s="1"/>
    </row>
    <row r="1265" spans="47:47" x14ac:dyDescent="0.35">
      <c r="AU1265" s="1"/>
    </row>
    <row r="1266" spans="47:47" x14ac:dyDescent="0.35">
      <c r="AU1266" s="1"/>
    </row>
    <row r="1267" spans="47:47" x14ac:dyDescent="0.35">
      <c r="AU1267" s="1"/>
    </row>
    <row r="1268" spans="47:47" x14ac:dyDescent="0.35">
      <c r="AU1268" s="1"/>
    </row>
    <row r="1269" spans="47:47" x14ac:dyDescent="0.35">
      <c r="AU1269" s="1"/>
    </row>
    <row r="1270" spans="47:47" x14ac:dyDescent="0.35">
      <c r="AU1270" s="1"/>
    </row>
    <row r="1271" spans="47:47" x14ac:dyDescent="0.35">
      <c r="AU1271" s="1"/>
    </row>
    <row r="1272" spans="47:47" x14ac:dyDescent="0.35">
      <c r="AU1272" s="1"/>
    </row>
    <row r="1273" spans="47:47" x14ac:dyDescent="0.35">
      <c r="AU1273" s="1"/>
    </row>
    <row r="1274" spans="47:47" x14ac:dyDescent="0.35">
      <c r="AU1274" s="1"/>
    </row>
    <row r="1275" spans="47:47" x14ac:dyDescent="0.35">
      <c r="AU1275" s="1"/>
    </row>
    <row r="1276" spans="47:47" x14ac:dyDescent="0.35">
      <c r="AU1276" s="1"/>
    </row>
    <row r="1277" spans="47:47" x14ac:dyDescent="0.35">
      <c r="AU1277" s="1"/>
    </row>
    <row r="1278" spans="47:47" x14ac:dyDescent="0.35">
      <c r="AU1278" s="1"/>
    </row>
    <row r="1279" spans="47:47" x14ac:dyDescent="0.35">
      <c r="AU1279" s="1"/>
    </row>
    <row r="1280" spans="47:47" x14ac:dyDescent="0.35">
      <c r="AU1280" s="1"/>
    </row>
    <row r="1281" spans="47:47" x14ac:dyDescent="0.35">
      <c r="AU1281" s="1"/>
    </row>
    <row r="1282" spans="47:47" x14ac:dyDescent="0.35">
      <c r="AU1282" s="1"/>
    </row>
    <row r="1283" spans="47:47" x14ac:dyDescent="0.35">
      <c r="AU1283" s="1"/>
    </row>
    <row r="1284" spans="47:47" x14ac:dyDescent="0.35">
      <c r="AU1284" s="1"/>
    </row>
    <row r="1285" spans="47:47" x14ac:dyDescent="0.35">
      <c r="AU1285" s="1"/>
    </row>
    <row r="1286" spans="47:47" x14ac:dyDescent="0.35">
      <c r="AU1286" s="1"/>
    </row>
    <row r="1287" spans="47:47" x14ac:dyDescent="0.35">
      <c r="AU1287" s="1"/>
    </row>
    <row r="1288" spans="47:47" x14ac:dyDescent="0.35">
      <c r="AU1288" s="1"/>
    </row>
    <row r="1289" spans="47:47" x14ac:dyDescent="0.35">
      <c r="AU1289" s="1"/>
    </row>
    <row r="1290" spans="47:47" x14ac:dyDescent="0.35">
      <c r="AU1290" s="1"/>
    </row>
    <row r="1291" spans="47:47" x14ac:dyDescent="0.35">
      <c r="AU1291" s="1"/>
    </row>
    <row r="1292" spans="47:47" x14ac:dyDescent="0.35">
      <c r="AU1292" s="1"/>
    </row>
    <row r="1293" spans="47:47" x14ac:dyDescent="0.35">
      <c r="AU1293" s="1"/>
    </row>
    <row r="1294" spans="47:47" x14ac:dyDescent="0.35">
      <c r="AU1294" s="1"/>
    </row>
    <row r="1295" spans="47:47" x14ac:dyDescent="0.35">
      <c r="AU1295" s="1"/>
    </row>
    <row r="1296" spans="47:47" x14ac:dyDescent="0.35">
      <c r="AU1296" s="1"/>
    </row>
    <row r="1297" spans="47:47" x14ac:dyDescent="0.35">
      <c r="AU1297" s="1"/>
    </row>
    <row r="1298" spans="47:47" x14ac:dyDescent="0.35">
      <c r="AU1298" s="1"/>
    </row>
    <row r="1299" spans="47:47" x14ac:dyDescent="0.35">
      <c r="AU1299" s="1"/>
    </row>
    <row r="1300" spans="47:47" x14ac:dyDescent="0.35">
      <c r="AU1300" s="1"/>
    </row>
    <row r="1301" spans="47:47" x14ac:dyDescent="0.35">
      <c r="AU1301" s="1"/>
    </row>
    <row r="1302" spans="47:47" x14ac:dyDescent="0.35">
      <c r="AU1302" s="1"/>
    </row>
    <row r="1303" spans="47:47" x14ac:dyDescent="0.35">
      <c r="AU1303" s="1"/>
    </row>
    <row r="1304" spans="47:47" x14ac:dyDescent="0.35">
      <c r="AU1304" s="1"/>
    </row>
    <row r="1305" spans="47:47" x14ac:dyDescent="0.35">
      <c r="AU1305" s="1"/>
    </row>
    <row r="1306" spans="47:47" x14ac:dyDescent="0.35">
      <c r="AU1306" s="1"/>
    </row>
    <row r="1307" spans="47:47" x14ac:dyDescent="0.35">
      <c r="AU1307" s="1"/>
    </row>
    <row r="1308" spans="47:47" x14ac:dyDescent="0.35">
      <c r="AU1308" s="1"/>
    </row>
    <row r="1309" spans="47:47" x14ac:dyDescent="0.35">
      <c r="AU1309" s="1"/>
    </row>
    <row r="1310" spans="47:47" x14ac:dyDescent="0.35">
      <c r="AU1310" s="1"/>
    </row>
    <row r="1311" spans="47:47" x14ac:dyDescent="0.35">
      <c r="AU1311" s="1"/>
    </row>
    <row r="1312" spans="47:47" x14ac:dyDescent="0.35">
      <c r="AU1312" s="1"/>
    </row>
    <row r="1313" spans="47:47" x14ac:dyDescent="0.35">
      <c r="AU1313" s="1"/>
    </row>
    <row r="1314" spans="47:47" x14ac:dyDescent="0.35">
      <c r="AU1314" s="1"/>
    </row>
    <row r="1315" spans="47:47" x14ac:dyDescent="0.35">
      <c r="AU1315" s="1"/>
    </row>
    <row r="1316" spans="47:47" x14ac:dyDescent="0.35">
      <c r="AU1316" s="1"/>
    </row>
    <row r="1317" spans="47:47" x14ac:dyDescent="0.35">
      <c r="AU1317" s="1"/>
    </row>
    <row r="1318" spans="47:47" x14ac:dyDescent="0.35">
      <c r="AU1318" s="1"/>
    </row>
    <row r="1319" spans="47:47" x14ac:dyDescent="0.35">
      <c r="AU1319" s="1"/>
    </row>
    <row r="1320" spans="47:47" x14ac:dyDescent="0.35">
      <c r="AU1320" s="1"/>
    </row>
    <row r="1321" spans="47:47" x14ac:dyDescent="0.35">
      <c r="AU1321" s="1"/>
    </row>
    <row r="1322" spans="47:47" x14ac:dyDescent="0.35">
      <c r="AU1322" s="1"/>
    </row>
    <row r="1323" spans="47:47" x14ac:dyDescent="0.35">
      <c r="AU1323" s="1"/>
    </row>
    <row r="1324" spans="47:47" x14ac:dyDescent="0.35">
      <c r="AU1324" s="1"/>
    </row>
    <row r="1325" spans="47:47" x14ac:dyDescent="0.35">
      <c r="AU1325" s="1"/>
    </row>
    <row r="1326" spans="47:47" x14ac:dyDescent="0.35">
      <c r="AU1326" s="1"/>
    </row>
    <row r="1327" spans="47:47" x14ac:dyDescent="0.35">
      <c r="AU1327" s="1"/>
    </row>
    <row r="1328" spans="47:47" x14ac:dyDescent="0.35">
      <c r="AU1328" s="1"/>
    </row>
    <row r="1329" spans="47:47" x14ac:dyDescent="0.35">
      <c r="AU1329" s="1"/>
    </row>
    <row r="1330" spans="47:47" x14ac:dyDescent="0.35">
      <c r="AU1330" s="1"/>
    </row>
    <row r="1331" spans="47:47" x14ac:dyDescent="0.35">
      <c r="AU1331" s="1"/>
    </row>
    <row r="1332" spans="47:47" x14ac:dyDescent="0.35">
      <c r="AU1332" s="1"/>
    </row>
    <row r="1333" spans="47:47" x14ac:dyDescent="0.35">
      <c r="AU1333" s="1"/>
    </row>
    <row r="1334" spans="47:47" x14ac:dyDescent="0.35">
      <c r="AU1334" s="1"/>
    </row>
    <row r="1335" spans="47:47" x14ac:dyDescent="0.35">
      <c r="AU1335" s="1"/>
    </row>
    <row r="1336" spans="47:47" x14ac:dyDescent="0.35">
      <c r="AU1336" s="1"/>
    </row>
    <row r="1337" spans="47:47" x14ac:dyDescent="0.35">
      <c r="AU1337" s="1"/>
    </row>
    <row r="1338" spans="47:47" x14ac:dyDescent="0.35">
      <c r="AU1338" s="1"/>
    </row>
    <row r="1339" spans="47:47" x14ac:dyDescent="0.35">
      <c r="AU1339" s="1"/>
    </row>
    <row r="1340" spans="47:47" x14ac:dyDescent="0.35">
      <c r="AU1340" s="1"/>
    </row>
    <row r="1341" spans="47:47" x14ac:dyDescent="0.35">
      <c r="AU1341" s="1"/>
    </row>
    <row r="1342" spans="47:47" x14ac:dyDescent="0.35">
      <c r="AU1342" s="1"/>
    </row>
    <row r="1343" spans="47:47" x14ac:dyDescent="0.35">
      <c r="AU1343" s="1"/>
    </row>
    <row r="1344" spans="47:47" x14ac:dyDescent="0.35">
      <c r="AU1344" s="1"/>
    </row>
    <row r="1345" spans="47:47" x14ac:dyDescent="0.35">
      <c r="AU1345" s="1"/>
    </row>
    <row r="1346" spans="47:47" x14ac:dyDescent="0.35">
      <c r="AU1346" s="1"/>
    </row>
    <row r="1347" spans="47:47" x14ac:dyDescent="0.35">
      <c r="AU1347" s="1"/>
    </row>
    <row r="1348" spans="47:47" x14ac:dyDescent="0.35">
      <c r="AU1348" s="1"/>
    </row>
    <row r="1349" spans="47:47" x14ac:dyDescent="0.35">
      <c r="AU1349" s="1"/>
    </row>
    <row r="1350" spans="47:47" x14ac:dyDescent="0.35">
      <c r="AU1350" s="1"/>
    </row>
    <row r="1351" spans="47:47" x14ac:dyDescent="0.35">
      <c r="AU1351" s="1"/>
    </row>
    <row r="1352" spans="47:47" x14ac:dyDescent="0.35">
      <c r="AU1352" s="1"/>
    </row>
    <row r="1353" spans="47:47" x14ac:dyDescent="0.35">
      <c r="AU1353" s="1"/>
    </row>
    <row r="1354" spans="47:47" x14ac:dyDescent="0.35">
      <c r="AU1354" s="1"/>
    </row>
    <row r="1355" spans="47:47" x14ac:dyDescent="0.35">
      <c r="AU1355" s="1"/>
    </row>
    <row r="1356" spans="47:47" x14ac:dyDescent="0.35">
      <c r="AU1356" s="1"/>
    </row>
    <row r="1357" spans="47:47" x14ac:dyDescent="0.35">
      <c r="AU1357" s="1"/>
    </row>
    <row r="1358" spans="47:47" x14ac:dyDescent="0.35">
      <c r="AU1358" s="1"/>
    </row>
    <row r="1359" spans="47:47" x14ac:dyDescent="0.35">
      <c r="AU1359" s="1"/>
    </row>
    <row r="1360" spans="47:47" x14ac:dyDescent="0.35">
      <c r="AU1360" s="1"/>
    </row>
    <row r="1361" spans="47:47" x14ac:dyDescent="0.35">
      <c r="AU1361" s="1"/>
    </row>
    <row r="1362" spans="47:47" x14ac:dyDescent="0.35">
      <c r="AU1362" s="1"/>
    </row>
    <row r="1363" spans="47:47" x14ac:dyDescent="0.35">
      <c r="AU1363" s="1"/>
    </row>
    <row r="1364" spans="47:47" x14ac:dyDescent="0.35">
      <c r="AU1364" s="1"/>
    </row>
    <row r="1365" spans="47:47" x14ac:dyDescent="0.35">
      <c r="AU1365" s="1"/>
    </row>
    <row r="1366" spans="47:47" x14ac:dyDescent="0.35">
      <c r="AU1366" s="1"/>
    </row>
    <row r="1367" spans="47:47" x14ac:dyDescent="0.35">
      <c r="AU1367" s="1"/>
    </row>
    <row r="1368" spans="47:47" x14ac:dyDescent="0.35">
      <c r="AU1368" s="1"/>
    </row>
    <row r="1369" spans="47:47" x14ac:dyDescent="0.35">
      <c r="AU1369" s="1"/>
    </row>
    <row r="1370" spans="47:47" x14ac:dyDescent="0.35">
      <c r="AU1370" s="1"/>
    </row>
    <row r="1371" spans="47:47" x14ac:dyDescent="0.35">
      <c r="AU1371" s="1"/>
    </row>
    <row r="1372" spans="47:47" x14ac:dyDescent="0.35">
      <c r="AU1372" s="1"/>
    </row>
    <row r="1373" spans="47:47" x14ac:dyDescent="0.35">
      <c r="AU1373" s="1"/>
    </row>
    <row r="1374" spans="47:47" x14ac:dyDescent="0.35">
      <c r="AU1374" s="1"/>
    </row>
    <row r="1375" spans="47:47" x14ac:dyDescent="0.35">
      <c r="AU1375" s="1"/>
    </row>
    <row r="1376" spans="47:47" x14ac:dyDescent="0.35">
      <c r="AU1376" s="1"/>
    </row>
    <row r="1377" spans="47:47" x14ac:dyDescent="0.35">
      <c r="AU1377" s="1"/>
    </row>
    <row r="1378" spans="47:47" x14ac:dyDescent="0.35">
      <c r="AU1378" s="1"/>
    </row>
    <row r="1379" spans="47:47" x14ac:dyDescent="0.35">
      <c r="AU1379" s="1"/>
    </row>
    <row r="1380" spans="47:47" x14ac:dyDescent="0.35">
      <c r="AU1380" s="1"/>
    </row>
    <row r="1381" spans="47:47" x14ac:dyDescent="0.35">
      <c r="AU1381" s="1"/>
    </row>
    <row r="1382" spans="47:47" x14ac:dyDescent="0.35">
      <c r="AU1382" s="1"/>
    </row>
    <row r="1383" spans="47:47" x14ac:dyDescent="0.35">
      <c r="AU1383" s="1"/>
    </row>
    <row r="1384" spans="47:47" x14ac:dyDescent="0.35">
      <c r="AU1384" s="1"/>
    </row>
    <row r="1385" spans="47:47" x14ac:dyDescent="0.35">
      <c r="AU1385" s="1"/>
    </row>
    <row r="1386" spans="47:47" x14ac:dyDescent="0.35">
      <c r="AU1386" s="1"/>
    </row>
    <row r="1387" spans="47:47" x14ac:dyDescent="0.35">
      <c r="AU1387" s="1"/>
    </row>
    <row r="1388" spans="47:47" x14ac:dyDescent="0.35">
      <c r="AU1388" s="1"/>
    </row>
    <row r="1389" spans="47:47" x14ac:dyDescent="0.35">
      <c r="AU1389" s="1"/>
    </row>
    <row r="1390" spans="47:47" x14ac:dyDescent="0.35">
      <c r="AU1390" s="1"/>
    </row>
    <row r="1391" spans="47:47" x14ac:dyDescent="0.35">
      <c r="AU1391" s="1"/>
    </row>
    <row r="1392" spans="47:47" x14ac:dyDescent="0.35">
      <c r="AU1392" s="1"/>
    </row>
    <row r="1393" spans="47:47" x14ac:dyDescent="0.35">
      <c r="AU1393" s="1"/>
    </row>
    <row r="1394" spans="47:47" x14ac:dyDescent="0.35">
      <c r="AU1394" s="1"/>
    </row>
    <row r="1395" spans="47:47" x14ac:dyDescent="0.35">
      <c r="AU1395" s="1"/>
    </row>
    <row r="1396" spans="47:47" x14ac:dyDescent="0.35">
      <c r="AU1396" s="1"/>
    </row>
    <row r="1397" spans="47:47" x14ac:dyDescent="0.35">
      <c r="AU1397" s="1"/>
    </row>
    <row r="1398" spans="47:47" x14ac:dyDescent="0.35">
      <c r="AU1398" s="1"/>
    </row>
    <row r="1399" spans="47:47" x14ac:dyDescent="0.35">
      <c r="AU1399" s="1"/>
    </row>
    <row r="1400" spans="47:47" x14ac:dyDescent="0.35">
      <c r="AU1400" s="1"/>
    </row>
    <row r="1401" spans="47:47" x14ac:dyDescent="0.35">
      <c r="AU1401" s="1"/>
    </row>
    <row r="1402" spans="47:47" x14ac:dyDescent="0.35">
      <c r="AU1402" s="1"/>
    </row>
    <row r="1403" spans="47:47" x14ac:dyDescent="0.35">
      <c r="AU1403" s="1"/>
    </row>
    <row r="1404" spans="47:47" x14ac:dyDescent="0.35">
      <c r="AU1404" s="1"/>
    </row>
    <row r="1405" spans="47:47" x14ac:dyDescent="0.35">
      <c r="AU1405" s="1"/>
    </row>
    <row r="1406" spans="47:47" x14ac:dyDescent="0.35">
      <c r="AU1406" s="1"/>
    </row>
    <row r="1407" spans="47:47" x14ac:dyDescent="0.35">
      <c r="AU1407" s="1"/>
    </row>
    <row r="1408" spans="47:47" x14ac:dyDescent="0.35">
      <c r="AU1408" s="1"/>
    </row>
    <row r="1409" spans="47:47" x14ac:dyDescent="0.35">
      <c r="AU1409" s="1"/>
    </row>
    <row r="1410" spans="47:47" x14ac:dyDescent="0.35">
      <c r="AU1410" s="1"/>
    </row>
    <row r="1411" spans="47:47" x14ac:dyDescent="0.35">
      <c r="AU1411" s="1"/>
    </row>
    <row r="1412" spans="47:47" x14ac:dyDescent="0.35">
      <c r="AU1412" s="1"/>
    </row>
    <row r="1413" spans="47:47" x14ac:dyDescent="0.35">
      <c r="AU1413" s="1"/>
    </row>
    <row r="1414" spans="47:47" x14ac:dyDescent="0.35">
      <c r="AU1414" s="1"/>
    </row>
    <row r="1415" spans="47:47" x14ac:dyDescent="0.35">
      <c r="AU1415" s="1"/>
    </row>
    <row r="1416" spans="47:47" x14ac:dyDescent="0.35">
      <c r="AU1416" s="1"/>
    </row>
    <row r="1417" spans="47:47" x14ac:dyDescent="0.35">
      <c r="AU1417" s="1"/>
    </row>
    <row r="1418" spans="47:47" x14ac:dyDescent="0.35">
      <c r="AU1418" s="1"/>
    </row>
    <row r="1419" spans="47:47" x14ac:dyDescent="0.35">
      <c r="AU1419" s="1"/>
    </row>
    <row r="1420" spans="47:47" x14ac:dyDescent="0.35">
      <c r="AU1420" s="1"/>
    </row>
    <row r="1421" spans="47:47" x14ac:dyDescent="0.35">
      <c r="AU1421" s="1"/>
    </row>
    <row r="1422" spans="47:47" x14ac:dyDescent="0.35">
      <c r="AU1422" s="1"/>
    </row>
    <row r="1423" spans="47:47" x14ac:dyDescent="0.35">
      <c r="AU1423" s="1"/>
    </row>
    <row r="1424" spans="47:47" x14ac:dyDescent="0.35">
      <c r="AU1424" s="1"/>
    </row>
    <row r="1425" spans="47:47" x14ac:dyDescent="0.35">
      <c r="AU1425" s="1"/>
    </row>
    <row r="1426" spans="47:47" x14ac:dyDescent="0.35">
      <c r="AU1426" s="1"/>
    </row>
    <row r="1427" spans="47:47" x14ac:dyDescent="0.35">
      <c r="AU1427" s="1"/>
    </row>
    <row r="1428" spans="47:47" x14ac:dyDescent="0.35">
      <c r="AU1428" s="1"/>
    </row>
    <row r="1429" spans="47:47" x14ac:dyDescent="0.35">
      <c r="AU1429" s="1"/>
    </row>
    <row r="1430" spans="47:47" x14ac:dyDescent="0.35">
      <c r="AU1430" s="1"/>
    </row>
    <row r="1431" spans="47:47" x14ac:dyDescent="0.35">
      <c r="AU1431" s="1"/>
    </row>
    <row r="1432" spans="47:47" x14ac:dyDescent="0.35">
      <c r="AU1432" s="1"/>
    </row>
    <row r="1433" spans="47:47" x14ac:dyDescent="0.35">
      <c r="AU1433" s="1"/>
    </row>
    <row r="1434" spans="47:47" x14ac:dyDescent="0.35">
      <c r="AU1434" s="1"/>
    </row>
    <row r="1435" spans="47:47" x14ac:dyDescent="0.35">
      <c r="AU1435" s="1"/>
    </row>
    <row r="1436" spans="47:47" x14ac:dyDescent="0.35">
      <c r="AU1436" s="1"/>
    </row>
    <row r="1437" spans="47:47" x14ac:dyDescent="0.35">
      <c r="AU1437" s="1"/>
    </row>
    <row r="1438" spans="47:47" x14ac:dyDescent="0.35">
      <c r="AU1438" s="1"/>
    </row>
    <row r="1439" spans="47:47" x14ac:dyDescent="0.35">
      <c r="AU1439" s="1"/>
    </row>
    <row r="1440" spans="47:47" x14ac:dyDescent="0.35">
      <c r="AU1440" s="1"/>
    </row>
    <row r="1441" spans="47:47" x14ac:dyDescent="0.35">
      <c r="AU1441" s="1"/>
    </row>
    <row r="1442" spans="47:47" x14ac:dyDescent="0.35">
      <c r="AU1442" s="1"/>
    </row>
    <row r="1443" spans="47:47" x14ac:dyDescent="0.35">
      <c r="AU1443" s="1"/>
    </row>
    <row r="1444" spans="47:47" x14ac:dyDescent="0.35">
      <c r="AU1444" s="1"/>
    </row>
    <row r="1445" spans="47:47" x14ac:dyDescent="0.35">
      <c r="AU1445" s="1"/>
    </row>
    <row r="1446" spans="47:47" x14ac:dyDescent="0.35">
      <c r="AU1446" s="1"/>
    </row>
    <row r="1447" spans="47:47" x14ac:dyDescent="0.35">
      <c r="AU1447" s="1"/>
    </row>
    <row r="1448" spans="47:47" x14ac:dyDescent="0.35">
      <c r="AU1448" s="1"/>
    </row>
    <row r="1449" spans="47:47" x14ac:dyDescent="0.35">
      <c r="AU1449" s="1"/>
    </row>
    <row r="1450" spans="47:47" x14ac:dyDescent="0.35">
      <c r="AU1450" s="1"/>
    </row>
    <row r="1451" spans="47:47" x14ac:dyDescent="0.35">
      <c r="AU1451" s="1"/>
    </row>
    <row r="1452" spans="47:47" x14ac:dyDescent="0.35">
      <c r="AU1452" s="1"/>
    </row>
    <row r="1453" spans="47:47" x14ac:dyDescent="0.35">
      <c r="AU1453" s="1"/>
    </row>
    <row r="1454" spans="47:47" x14ac:dyDescent="0.35">
      <c r="AU1454" s="1"/>
    </row>
    <row r="1455" spans="47:47" x14ac:dyDescent="0.35">
      <c r="AU1455" s="1"/>
    </row>
    <row r="1456" spans="47:47" x14ac:dyDescent="0.35">
      <c r="AU1456" s="1"/>
    </row>
    <row r="1457" spans="47:47" x14ac:dyDescent="0.35">
      <c r="AU1457" s="1"/>
    </row>
    <row r="1458" spans="47:47" x14ac:dyDescent="0.35">
      <c r="AU1458" s="1"/>
    </row>
    <row r="1459" spans="47:47" x14ac:dyDescent="0.35">
      <c r="AU1459" s="1"/>
    </row>
    <row r="1460" spans="47:47" x14ac:dyDescent="0.35">
      <c r="AU1460" s="1"/>
    </row>
    <row r="1461" spans="47:47" x14ac:dyDescent="0.35">
      <c r="AU1461" s="1"/>
    </row>
    <row r="1462" spans="47:47" x14ac:dyDescent="0.35">
      <c r="AU1462" s="1"/>
    </row>
    <row r="1463" spans="47:47" x14ac:dyDescent="0.35">
      <c r="AU1463" s="1"/>
    </row>
    <row r="1464" spans="47:47" x14ac:dyDescent="0.35">
      <c r="AU1464" s="1"/>
    </row>
    <row r="1465" spans="47:47" x14ac:dyDescent="0.35">
      <c r="AU1465" s="1"/>
    </row>
    <row r="1466" spans="47:47" x14ac:dyDescent="0.35">
      <c r="AU1466" s="1"/>
    </row>
    <row r="1467" spans="47:47" x14ac:dyDescent="0.35">
      <c r="AU1467" s="1"/>
    </row>
    <row r="1468" spans="47:47" x14ac:dyDescent="0.35">
      <c r="AU1468" s="1"/>
    </row>
    <row r="1469" spans="47:47" x14ac:dyDescent="0.35">
      <c r="AU1469" s="1"/>
    </row>
    <row r="1470" spans="47:47" x14ac:dyDescent="0.35">
      <c r="AU1470" s="1"/>
    </row>
    <row r="1471" spans="47:47" x14ac:dyDescent="0.35">
      <c r="AU1471" s="1"/>
    </row>
    <row r="1472" spans="47:47" x14ac:dyDescent="0.35">
      <c r="AU1472" s="1"/>
    </row>
    <row r="1473" spans="47:47" x14ac:dyDescent="0.35">
      <c r="AU1473" s="1"/>
    </row>
    <row r="1474" spans="47:47" x14ac:dyDescent="0.35">
      <c r="AU1474" s="1"/>
    </row>
    <row r="1475" spans="47:47" x14ac:dyDescent="0.35">
      <c r="AU1475" s="1"/>
    </row>
    <row r="1476" spans="47:47" x14ac:dyDescent="0.35">
      <c r="AU1476" s="1"/>
    </row>
    <row r="1477" spans="47:47" x14ac:dyDescent="0.35">
      <c r="AU1477" s="1"/>
    </row>
    <row r="1478" spans="47:47" x14ac:dyDescent="0.35">
      <c r="AU1478" s="1"/>
    </row>
    <row r="1479" spans="47:47" x14ac:dyDescent="0.35">
      <c r="AU1479" s="1"/>
    </row>
    <row r="1480" spans="47:47" x14ac:dyDescent="0.35">
      <c r="AU1480" s="1"/>
    </row>
    <row r="1481" spans="47:47" x14ac:dyDescent="0.35">
      <c r="AU1481" s="1"/>
    </row>
    <row r="1482" spans="47:47" x14ac:dyDescent="0.35">
      <c r="AU1482" s="1"/>
    </row>
    <row r="1483" spans="47:47" x14ac:dyDescent="0.35">
      <c r="AU1483" s="1"/>
    </row>
    <row r="1484" spans="47:47" x14ac:dyDescent="0.35">
      <c r="AU1484" s="1"/>
    </row>
    <row r="1485" spans="47:47" x14ac:dyDescent="0.35">
      <c r="AU1485" s="1"/>
    </row>
    <row r="1486" spans="47:47" x14ac:dyDescent="0.35">
      <c r="AU1486" s="1"/>
    </row>
    <row r="1487" spans="47:47" x14ac:dyDescent="0.35">
      <c r="AU1487" s="1"/>
    </row>
    <row r="1488" spans="47:47" x14ac:dyDescent="0.35">
      <c r="AU1488" s="1"/>
    </row>
    <row r="1489" spans="47:47" x14ac:dyDescent="0.35">
      <c r="AU1489" s="1"/>
    </row>
    <row r="1490" spans="47:47" x14ac:dyDescent="0.35">
      <c r="AU1490" s="1"/>
    </row>
    <row r="1491" spans="47:47" x14ac:dyDescent="0.35">
      <c r="AU1491" s="1"/>
    </row>
    <row r="1492" spans="47:47" x14ac:dyDescent="0.35">
      <c r="AU1492" s="1"/>
    </row>
    <row r="1493" spans="47:47" x14ac:dyDescent="0.35">
      <c r="AU1493" s="1"/>
    </row>
    <row r="1494" spans="47:47" x14ac:dyDescent="0.35">
      <c r="AU1494" s="1"/>
    </row>
    <row r="1495" spans="47:47" x14ac:dyDescent="0.35">
      <c r="AU1495" s="1"/>
    </row>
    <row r="1496" spans="47:47" x14ac:dyDescent="0.35">
      <c r="AU1496" s="1"/>
    </row>
    <row r="1497" spans="47:47" x14ac:dyDescent="0.35">
      <c r="AU1497" s="1"/>
    </row>
    <row r="1498" spans="47:47" x14ac:dyDescent="0.35">
      <c r="AU1498" s="1"/>
    </row>
    <row r="1499" spans="47:47" x14ac:dyDescent="0.35">
      <c r="AU1499" s="1"/>
    </row>
    <row r="1500" spans="47:47" x14ac:dyDescent="0.35">
      <c r="AU1500" s="1"/>
    </row>
    <row r="1501" spans="47:47" x14ac:dyDescent="0.35">
      <c r="AU1501" s="1"/>
    </row>
    <row r="1502" spans="47:47" x14ac:dyDescent="0.35">
      <c r="AU1502" s="1"/>
    </row>
    <row r="1503" spans="47:47" x14ac:dyDescent="0.35">
      <c r="AU1503" s="1"/>
    </row>
    <row r="1504" spans="47:47" x14ac:dyDescent="0.35">
      <c r="AU1504" s="1"/>
    </row>
    <row r="1505" spans="47:47" x14ac:dyDescent="0.35">
      <c r="AU1505" s="1"/>
    </row>
    <row r="1506" spans="47:47" x14ac:dyDescent="0.35">
      <c r="AU1506" s="1"/>
    </row>
    <row r="1507" spans="47:47" x14ac:dyDescent="0.35">
      <c r="AU1507" s="1"/>
    </row>
    <row r="1508" spans="47:47" x14ac:dyDescent="0.35">
      <c r="AU1508" s="1"/>
    </row>
    <row r="1509" spans="47:47" x14ac:dyDescent="0.35">
      <c r="AU1509" s="1"/>
    </row>
    <row r="1510" spans="47:47" x14ac:dyDescent="0.35">
      <c r="AU1510" s="1"/>
    </row>
    <row r="1511" spans="47:47" x14ac:dyDescent="0.35">
      <c r="AU1511" s="1"/>
    </row>
    <row r="1512" spans="47:47" x14ac:dyDescent="0.35">
      <c r="AU1512" s="1"/>
    </row>
    <row r="1513" spans="47:47" x14ac:dyDescent="0.35">
      <c r="AU1513" s="1"/>
    </row>
    <row r="1514" spans="47:47" x14ac:dyDescent="0.35">
      <c r="AU1514" s="1"/>
    </row>
    <row r="1515" spans="47:47" x14ac:dyDescent="0.35">
      <c r="AU1515" s="1"/>
    </row>
    <row r="1516" spans="47:47" x14ac:dyDescent="0.35">
      <c r="AU1516" s="1"/>
    </row>
    <row r="1517" spans="47:47" x14ac:dyDescent="0.35">
      <c r="AU1517" s="1"/>
    </row>
    <row r="1518" spans="47:47" x14ac:dyDescent="0.35">
      <c r="AU1518" s="1"/>
    </row>
    <row r="1519" spans="47:47" x14ac:dyDescent="0.35">
      <c r="AU1519" s="1"/>
    </row>
    <row r="1520" spans="47:47" x14ac:dyDescent="0.35">
      <c r="AU1520" s="1"/>
    </row>
    <row r="1521" spans="47:47" x14ac:dyDescent="0.35">
      <c r="AU1521" s="1"/>
    </row>
    <row r="1522" spans="47:47" x14ac:dyDescent="0.35">
      <c r="AU1522" s="1"/>
    </row>
    <row r="1523" spans="47:47" x14ac:dyDescent="0.35">
      <c r="AU1523" s="1"/>
    </row>
    <row r="1524" spans="47:47" x14ac:dyDescent="0.35">
      <c r="AU1524" s="1"/>
    </row>
    <row r="1525" spans="47:47" x14ac:dyDescent="0.35">
      <c r="AU1525" s="1"/>
    </row>
    <row r="1526" spans="47:47" x14ac:dyDescent="0.35">
      <c r="AU1526" s="1"/>
    </row>
    <row r="1527" spans="47:47" x14ac:dyDescent="0.35">
      <c r="AU1527" s="1"/>
    </row>
    <row r="1528" spans="47:47" x14ac:dyDescent="0.35">
      <c r="AU1528" s="1"/>
    </row>
    <row r="1529" spans="47:47" x14ac:dyDescent="0.35">
      <c r="AU1529" s="1"/>
    </row>
    <row r="1530" spans="47:47" x14ac:dyDescent="0.35">
      <c r="AU1530" s="1"/>
    </row>
    <row r="1531" spans="47:47" x14ac:dyDescent="0.35">
      <c r="AU1531" s="1"/>
    </row>
    <row r="1532" spans="47:47" x14ac:dyDescent="0.35">
      <c r="AU1532" s="1"/>
    </row>
    <row r="1533" spans="47:47" x14ac:dyDescent="0.35">
      <c r="AU1533" s="1"/>
    </row>
    <row r="1534" spans="47:47" x14ac:dyDescent="0.35">
      <c r="AU1534" s="1"/>
    </row>
    <row r="1535" spans="47:47" x14ac:dyDescent="0.35">
      <c r="AU1535" s="1"/>
    </row>
    <row r="1536" spans="47:47" x14ac:dyDescent="0.35">
      <c r="AU1536" s="1"/>
    </row>
    <row r="1537" spans="47:47" x14ac:dyDescent="0.35">
      <c r="AU1537" s="1"/>
    </row>
    <row r="1538" spans="47:47" x14ac:dyDescent="0.35">
      <c r="AU1538" s="1"/>
    </row>
    <row r="1539" spans="47:47" x14ac:dyDescent="0.35">
      <c r="AU1539" s="1"/>
    </row>
    <row r="1540" spans="47:47" x14ac:dyDescent="0.35">
      <c r="AU1540" s="1"/>
    </row>
    <row r="1541" spans="47:47" x14ac:dyDescent="0.35">
      <c r="AU1541" s="1"/>
    </row>
    <row r="1542" spans="47:47" x14ac:dyDescent="0.35">
      <c r="AU1542" s="1"/>
    </row>
    <row r="1543" spans="47:47" x14ac:dyDescent="0.35">
      <c r="AU1543" s="1"/>
    </row>
    <row r="1544" spans="47:47" x14ac:dyDescent="0.35">
      <c r="AU1544" s="1"/>
    </row>
    <row r="1545" spans="47:47" x14ac:dyDescent="0.35">
      <c r="AU1545" s="1"/>
    </row>
    <row r="1546" spans="47:47" x14ac:dyDescent="0.35">
      <c r="AU1546" s="1"/>
    </row>
    <row r="1547" spans="47:47" x14ac:dyDescent="0.35">
      <c r="AU1547" s="1"/>
    </row>
    <row r="1548" spans="47:47" x14ac:dyDescent="0.35">
      <c r="AU1548" s="1"/>
    </row>
    <row r="1549" spans="47:47" x14ac:dyDescent="0.35">
      <c r="AU1549" s="1"/>
    </row>
    <row r="1550" spans="47:47" x14ac:dyDescent="0.35">
      <c r="AU1550" s="1"/>
    </row>
    <row r="1551" spans="47:47" x14ac:dyDescent="0.35">
      <c r="AU1551" s="1"/>
    </row>
    <row r="1552" spans="47:47" x14ac:dyDescent="0.35">
      <c r="AU1552" s="1"/>
    </row>
    <row r="1553" spans="47:47" x14ac:dyDescent="0.35">
      <c r="AU1553" s="1"/>
    </row>
    <row r="1554" spans="47:47" x14ac:dyDescent="0.35">
      <c r="AU1554" s="1"/>
    </row>
    <row r="1555" spans="47:47" x14ac:dyDescent="0.35">
      <c r="AU1555" s="1"/>
    </row>
    <row r="1556" spans="47:47" x14ac:dyDescent="0.35">
      <c r="AU1556" s="1"/>
    </row>
    <row r="1557" spans="47:47" x14ac:dyDescent="0.35">
      <c r="AU1557" s="1"/>
    </row>
    <row r="1558" spans="47:47" x14ac:dyDescent="0.35">
      <c r="AU1558" s="1"/>
    </row>
    <row r="1559" spans="47:47" x14ac:dyDescent="0.35">
      <c r="AU1559" s="1"/>
    </row>
    <row r="1560" spans="47:47" x14ac:dyDescent="0.35">
      <c r="AU1560" s="1"/>
    </row>
    <row r="1561" spans="47:47" x14ac:dyDescent="0.35">
      <c r="AU1561" s="1"/>
    </row>
    <row r="1562" spans="47:47" x14ac:dyDescent="0.35">
      <c r="AU1562" s="1"/>
    </row>
    <row r="1563" spans="47:47" x14ac:dyDescent="0.35">
      <c r="AU1563" s="1"/>
    </row>
    <row r="1564" spans="47:47" x14ac:dyDescent="0.35">
      <c r="AU1564" s="1"/>
    </row>
    <row r="1565" spans="47:47" x14ac:dyDescent="0.35">
      <c r="AU1565" s="1"/>
    </row>
    <row r="1566" spans="47:47" x14ac:dyDescent="0.35">
      <c r="AU1566" s="1"/>
    </row>
    <row r="1567" spans="47:47" x14ac:dyDescent="0.35">
      <c r="AU1567" s="1"/>
    </row>
    <row r="1568" spans="47:47" x14ac:dyDescent="0.35">
      <c r="AU1568" s="1"/>
    </row>
    <row r="1569" spans="47:47" x14ac:dyDescent="0.35">
      <c r="AU1569" s="1"/>
    </row>
    <row r="1570" spans="47:47" x14ac:dyDescent="0.35">
      <c r="AU1570" s="1"/>
    </row>
    <row r="1571" spans="47:47" x14ac:dyDescent="0.35">
      <c r="AU1571" s="1"/>
    </row>
    <row r="1572" spans="47:47" x14ac:dyDescent="0.35">
      <c r="AU1572" s="1"/>
    </row>
    <row r="1573" spans="47:47" x14ac:dyDescent="0.35">
      <c r="AU1573" s="1"/>
    </row>
    <row r="1574" spans="47:47" x14ac:dyDescent="0.35">
      <c r="AU1574" s="1"/>
    </row>
    <row r="1575" spans="47:47" x14ac:dyDescent="0.35">
      <c r="AU1575" s="1"/>
    </row>
    <row r="1576" spans="47:47" x14ac:dyDescent="0.35">
      <c r="AU1576" s="1"/>
    </row>
    <row r="1577" spans="47:47" x14ac:dyDescent="0.35">
      <c r="AU1577" s="1"/>
    </row>
    <row r="1578" spans="47:47" x14ac:dyDescent="0.35">
      <c r="AU1578" s="1"/>
    </row>
    <row r="1579" spans="47:47" x14ac:dyDescent="0.35">
      <c r="AU1579" s="1"/>
    </row>
    <row r="1580" spans="47:47" x14ac:dyDescent="0.35">
      <c r="AU1580" s="1"/>
    </row>
    <row r="1581" spans="47:47" x14ac:dyDescent="0.35">
      <c r="AU1581" s="1"/>
    </row>
    <row r="1582" spans="47:47" x14ac:dyDescent="0.35">
      <c r="AU1582" s="1"/>
    </row>
    <row r="1583" spans="47:47" x14ac:dyDescent="0.35">
      <c r="AU1583" s="1"/>
    </row>
    <row r="1584" spans="47:47" x14ac:dyDescent="0.35">
      <c r="AU1584" s="1"/>
    </row>
    <row r="1585" spans="47:47" x14ac:dyDescent="0.35">
      <c r="AU1585" s="1"/>
    </row>
    <row r="1586" spans="47:47" x14ac:dyDescent="0.35">
      <c r="AU1586" s="1"/>
    </row>
    <row r="1587" spans="47:47" x14ac:dyDescent="0.35">
      <c r="AU1587" s="1"/>
    </row>
    <row r="1588" spans="47:47" x14ac:dyDescent="0.35">
      <c r="AU1588" s="1"/>
    </row>
    <row r="1589" spans="47:47" x14ac:dyDescent="0.35">
      <c r="AU1589" s="1"/>
    </row>
    <row r="1590" spans="47:47" x14ac:dyDescent="0.35">
      <c r="AU1590" s="1"/>
    </row>
    <row r="1591" spans="47:47" x14ac:dyDescent="0.35">
      <c r="AU1591" s="1"/>
    </row>
    <row r="1592" spans="47:47" x14ac:dyDescent="0.35">
      <c r="AU1592" s="1"/>
    </row>
    <row r="1593" spans="47:47" x14ac:dyDescent="0.35">
      <c r="AU1593" s="1"/>
    </row>
    <row r="1594" spans="47:47" x14ac:dyDescent="0.35">
      <c r="AU1594" s="1"/>
    </row>
    <row r="1595" spans="47:47" x14ac:dyDescent="0.35">
      <c r="AU1595" s="1"/>
    </row>
    <row r="1596" spans="47:47" x14ac:dyDescent="0.35">
      <c r="AU1596" s="1"/>
    </row>
    <row r="1597" spans="47:47" x14ac:dyDescent="0.35">
      <c r="AU1597" s="1"/>
    </row>
    <row r="1598" spans="47:47" x14ac:dyDescent="0.35">
      <c r="AU1598" s="1"/>
    </row>
    <row r="1599" spans="47:47" x14ac:dyDescent="0.35">
      <c r="AU1599" s="1"/>
    </row>
    <row r="1600" spans="47:47" x14ac:dyDescent="0.35">
      <c r="AU1600" s="1"/>
    </row>
    <row r="1601" spans="47:47" x14ac:dyDescent="0.35">
      <c r="AU1601" s="1"/>
    </row>
    <row r="1602" spans="47:47" x14ac:dyDescent="0.35">
      <c r="AU1602" s="1"/>
    </row>
    <row r="1603" spans="47:47" x14ac:dyDescent="0.35">
      <c r="AU1603" s="1"/>
    </row>
    <row r="1604" spans="47:47" x14ac:dyDescent="0.35">
      <c r="AU1604" s="1"/>
    </row>
    <row r="1605" spans="47:47" x14ac:dyDescent="0.35">
      <c r="AU1605" s="1"/>
    </row>
    <row r="1606" spans="47:47" x14ac:dyDescent="0.35">
      <c r="AU1606" s="1"/>
    </row>
    <row r="1607" spans="47:47" x14ac:dyDescent="0.35">
      <c r="AU1607" s="1"/>
    </row>
    <row r="1608" spans="47:47" x14ac:dyDescent="0.35">
      <c r="AU1608" s="1"/>
    </row>
    <row r="1609" spans="47:47" x14ac:dyDescent="0.35">
      <c r="AU1609" s="1"/>
    </row>
    <row r="1610" spans="47:47" x14ac:dyDescent="0.35">
      <c r="AU1610" s="1"/>
    </row>
    <row r="1611" spans="47:47" x14ac:dyDescent="0.35">
      <c r="AU1611" s="1"/>
    </row>
    <row r="1612" spans="47:47" x14ac:dyDescent="0.35">
      <c r="AU1612" s="1"/>
    </row>
    <row r="1613" spans="47:47" x14ac:dyDescent="0.35">
      <c r="AU1613" s="1"/>
    </row>
    <row r="1614" spans="47:47" x14ac:dyDescent="0.35">
      <c r="AU1614" s="1"/>
    </row>
    <row r="1615" spans="47:47" x14ac:dyDescent="0.35">
      <c r="AU1615" s="1"/>
    </row>
    <row r="1616" spans="47:47" x14ac:dyDescent="0.35">
      <c r="AU1616" s="1"/>
    </row>
    <row r="1617" spans="47:47" x14ac:dyDescent="0.35">
      <c r="AU1617" s="1"/>
    </row>
    <row r="1618" spans="47:47" x14ac:dyDescent="0.35">
      <c r="AU1618" s="1"/>
    </row>
    <row r="1619" spans="47:47" x14ac:dyDescent="0.35">
      <c r="AU1619" s="1"/>
    </row>
    <row r="1620" spans="47:47" x14ac:dyDescent="0.35">
      <c r="AU1620" s="1"/>
    </row>
    <row r="1621" spans="47:47" x14ac:dyDescent="0.35">
      <c r="AU1621" s="1"/>
    </row>
    <row r="1622" spans="47:47" x14ac:dyDescent="0.35">
      <c r="AU1622" s="1"/>
    </row>
    <row r="1623" spans="47:47" x14ac:dyDescent="0.35">
      <c r="AU1623" s="1"/>
    </row>
    <row r="1624" spans="47:47" x14ac:dyDescent="0.35">
      <c r="AU1624" s="1"/>
    </row>
    <row r="1625" spans="47:47" x14ac:dyDescent="0.35">
      <c r="AU1625" s="1"/>
    </row>
    <row r="1626" spans="47:47" x14ac:dyDescent="0.35">
      <c r="AU1626" s="1"/>
    </row>
    <row r="1627" spans="47:47" x14ac:dyDescent="0.35">
      <c r="AU1627" s="1"/>
    </row>
    <row r="1628" spans="47:47" x14ac:dyDescent="0.35">
      <c r="AU1628" s="1"/>
    </row>
    <row r="1629" spans="47:47" x14ac:dyDescent="0.35">
      <c r="AU1629" s="1"/>
    </row>
    <row r="1630" spans="47:47" x14ac:dyDescent="0.35">
      <c r="AU1630" s="1"/>
    </row>
    <row r="1631" spans="47:47" x14ac:dyDescent="0.35">
      <c r="AU1631" s="1"/>
    </row>
    <row r="1632" spans="47:47" x14ac:dyDescent="0.35">
      <c r="AU1632" s="1"/>
    </row>
    <row r="1633" spans="47:47" x14ac:dyDescent="0.35">
      <c r="AU1633" s="1"/>
    </row>
    <row r="1634" spans="47:47" x14ac:dyDescent="0.35">
      <c r="AU1634" s="1"/>
    </row>
    <row r="1635" spans="47:47" x14ac:dyDescent="0.35">
      <c r="AU1635" s="1"/>
    </row>
    <row r="1636" spans="47:47" x14ac:dyDescent="0.35">
      <c r="AU1636" s="1"/>
    </row>
    <row r="1637" spans="47:47" x14ac:dyDescent="0.35">
      <c r="AU1637" s="1"/>
    </row>
    <row r="1638" spans="47:47" x14ac:dyDescent="0.35">
      <c r="AU1638" s="1"/>
    </row>
    <row r="1639" spans="47:47" x14ac:dyDescent="0.35">
      <c r="AU1639" s="1"/>
    </row>
    <row r="1640" spans="47:47" x14ac:dyDescent="0.35">
      <c r="AU1640" s="1"/>
    </row>
    <row r="1641" spans="47:47" x14ac:dyDescent="0.35">
      <c r="AU1641" s="1"/>
    </row>
    <row r="1642" spans="47:47" x14ac:dyDescent="0.35">
      <c r="AU1642" s="1"/>
    </row>
    <row r="1643" spans="47:47" x14ac:dyDescent="0.35">
      <c r="AU1643" s="1"/>
    </row>
    <row r="1644" spans="47:47" x14ac:dyDescent="0.35">
      <c r="AU1644" s="1"/>
    </row>
    <row r="1645" spans="47:47" x14ac:dyDescent="0.35">
      <c r="AU1645" s="1"/>
    </row>
    <row r="1646" spans="47:47" x14ac:dyDescent="0.35">
      <c r="AU1646" s="1"/>
    </row>
    <row r="1647" spans="47:47" x14ac:dyDescent="0.35">
      <c r="AU1647" s="1"/>
    </row>
    <row r="1648" spans="47:47" x14ac:dyDescent="0.35">
      <c r="AU1648" s="1"/>
    </row>
    <row r="1649" spans="47:47" x14ac:dyDescent="0.35">
      <c r="AU1649" s="1"/>
    </row>
    <row r="1650" spans="47:47" x14ac:dyDescent="0.35">
      <c r="AU1650" s="1"/>
    </row>
    <row r="1651" spans="47:47" x14ac:dyDescent="0.35">
      <c r="AU1651" s="1"/>
    </row>
    <row r="1652" spans="47:47" x14ac:dyDescent="0.35">
      <c r="AU1652" s="1"/>
    </row>
    <row r="1653" spans="47:47" x14ac:dyDescent="0.35">
      <c r="AU1653" s="1"/>
    </row>
    <row r="1654" spans="47:47" x14ac:dyDescent="0.35">
      <c r="AU1654" s="1"/>
    </row>
    <row r="1655" spans="47:47" x14ac:dyDescent="0.35">
      <c r="AU1655" s="1"/>
    </row>
    <row r="1656" spans="47:47" x14ac:dyDescent="0.35">
      <c r="AU1656" s="1"/>
    </row>
    <row r="1657" spans="47:47" x14ac:dyDescent="0.35">
      <c r="AU1657" s="1"/>
    </row>
    <row r="1658" spans="47:47" x14ac:dyDescent="0.35">
      <c r="AU1658" s="1"/>
    </row>
    <row r="1659" spans="47:47" x14ac:dyDescent="0.35">
      <c r="AU1659" s="1"/>
    </row>
    <row r="1660" spans="47:47" x14ac:dyDescent="0.35">
      <c r="AU1660" s="1"/>
    </row>
    <row r="1661" spans="47:47" x14ac:dyDescent="0.35">
      <c r="AU1661" s="1"/>
    </row>
    <row r="1662" spans="47:47" x14ac:dyDescent="0.35">
      <c r="AU1662" s="1"/>
    </row>
    <row r="1663" spans="47:47" x14ac:dyDescent="0.35">
      <c r="AU1663" s="1"/>
    </row>
    <row r="1664" spans="47:47" x14ac:dyDescent="0.35">
      <c r="AU1664" s="1"/>
    </row>
    <row r="1665" spans="47:47" x14ac:dyDescent="0.35">
      <c r="AU1665" s="1"/>
    </row>
    <row r="1666" spans="47:47" x14ac:dyDescent="0.35">
      <c r="AU1666" s="1"/>
    </row>
    <row r="1667" spans="47:47" x14ac:dyDescent="0.35">
      <c r="AU1667" s="1"/>
    </row>
    <row r="1668" spans="47:47" x14ac:dyDescent="0.35">
      <c r="AU1668" s="1"/>
    </row>
    <row r="1669" spans="47:47" x14ac:dyDescent="0.35">
      <c r="AU1669" s="1"/>
    </row>
    <row r="1670" spans="47:47" x14ac:dyDescent="0.35">
      <c r="AU1670" s="1"/>
    </row>
    <row r="1671" spans="47:47" x14ac:dyDescent="0.35">
      <c r="AU1671" s="1"/>
    </row>
    <row r="1672" spans="47:47" x14ac:dyDescent="0.35">
      <c r="AU1672" s="1"/>
    </row>
    <row r="1673" spans="47:47" x14ac:dyDescent="0.35">
      <c r="AU1673" s="1"/>
    </row>
    <row r="1674" spans="47:47" x14ac:dyDescent="0.35">
      <c r="AU1674" s="1"/>
    </row>
    <row r="1675" spans="47:47" x14ac:dyDescent="0.35">
      <c r="AU1675" s="1"/>
    </row>
    <row r="1676" spans="47:47" x14ac:dyDescent="0.35">
      <c r="AU1676" s="1"/>
    </row>
    <row r="1677" spans="47:47" x14ac:dyDescent="0.35">
      <c r="AU1677" s="1"/>
    </row>
    <row r="1678" spans="47:47" x14ac:dyDescent="0.35">
      <c r="AU1678" s="1"/>
    </row>
    <row r="1679" spans="47:47" x14ac:dyDescent="0.35">
      <c r="AU1679" s="1"/>
    </row>
    <row r="1680" spans="47:47" x14ac:dyDescent="0.35">
      <c r="AU1680" s="1"/>
    </row>
    <row r="1681" spans="47:47" x14ac:dyDescent="0.35">
      <c r="AU1681" s="1"/>
    </row>
    <row r="1682" spans="47:47" x14ac:dyDescent="0.35">
      <c r="AU1682" s="1"/>
    </row>
    <row r="1683" spans="47:47" x14ac:dyDescent="0.35">
      <c r="AU1683" s="1"/>
    </row>
    <row r="1684" spans="47:47" x14ac:dyDescent="0.35">
      <c r="AU1684" s="1"/>
    </row>
    <row r="1685" spans="47:47" x14ac:dyDescent="0.35">
      <c r="AU1685" s="1"/>
    </row>
    <row r="1686" spans="47:47" x14ac:dyDescent="0.35">
      <c r="AU1686" s="1"/>
    </row>
    <row r="1687" spans="47:47" x14ac:dyDescent="0.35">
      <c r="AU1687" s="1"/>
    </row>
    <row r="1688" spans="47:47" x14ac:dyDescent="0.35">
      <c r="AU1688" s="1"/>
    </row>
    <row r="1689" spans="47:47" x14ac:dyDescent="0.35">
      <c r="AU1689" s="1"/>
    </row>
    <row r="1690" spans="47:47" x14ac:dyDescent="0.35">
      <c r="AU1690" s="1"/>
    </row>
    <row r="1691" spans="47:47" x14ac:dyDescent="0.35">
      <c r="AU1691" s="1"/>
    </row>
    <row r="1692" spans="47:47" x14ac:dyDescent="0.35">
      <c r="AU1692" s="1"/>
    </row>
    <row r="1693" spans="47:47" x14ac:dyDescent="0.35">
      <c r="AU1693" s="1"/>
    </row>
    <row r="1694" spans="47:47" x14ac:dyDescent="0.35">
      <c r="AU1694" s="1"/>
    </row>
    <row r="1695" spans="47:47" x14ac:dyDescent="0.35">
      <c r="AU1695" s="1"/>
    </row>
    <row r="1696" spans="47:47" x14ac:dyDescent="0.35">
      <c r="AU1696" s="1"/>
    </row>
    <row r="1697" spans="47:47" x14ac:dyDescent="0.35">
      <c r="AU1697" s="1"/>
    </row>
    <row r="1698" spans="47:47" x14ac:dyDescent="0.35">
      <c r="AU1698" s="1"/>
    </row>
    <row r="1699" spans="47:47" x14ac:dyDescent="0.35">
      <c r="AU1699" s="1"/>
    </row>
    <row r="1700" spans="47:47" x14ac:dyDescent="0.35">
      <c r="AU1700" s="1"/>
    </row>
    <row r="1701" spans="47:47" x14ac:dyDescent="0.35">
      <c r="AU1701" s="1"/>
    </row>
    <row r="1702" spans="47:47" x14ac:dyDescent="0.35">
      <c r="AU1702" s="1"/>
    </row>
    <row r="1703" spans="47:47" x14ac:dyDescent="0.35">
      <c r="AU1703" s="1"/>
    </row>
    <row r="1704" spans="47:47" x14ac:dyDescent="0.35">
      <c r="AU1704" s="1"/>
    </row>
    <row r="1705" spans="47:47" x14ac:dyDescent="0.35">
      <c r="AU1705" s="1"/>
    </row>
    <row r="1706" spans="47:47" x14ac:dyDescent="0.35">
      <c r="AU1706" s="1"/>
    </row>
    <row r="1707" spans="47:47" x14ac:dyDescent="0.35">
      <c r="AU1707" s="1"/>
    </row>
    <row r="1708" spans="47:47" x14ac:dyDescent="0.35">
      <c r="AU1708" s="1"/>
    </row>
    <row r="1709" spans="47:47" x14ac:dyDescent="0.35">
      <c r="AU1709" s="1"/>
    </row>
    <row r="1710" spans="47:47" x14ac:dyDescent="0.35">
      <c r="AU1710" s="1"/>
    </row>
    <row r="1711" spans="47:47" x14ac:dyDescent="0.35">
      <c r="AU1711" s="1"/>
    </row>
    <row r="1712" spans="47:47" x14ac:dyDescent="0.35">
      <c r="AU1712" s="1"/>
    </row>
    <row r="1713" spans="47:47" x14ac:dyDescent="0.35">
      <c r="AU1713" s="1"/>
    </row>
    <row r="1714" spans="47:47" x14ac:dyDescent="0.35">
      <c r="AU1714" s="1"/>
    </row>
    <row r="1715" spans="47:47" x14ac:dyDescent="0.35">
      <c r="AU1715" s="1"/>
    </row>
    <row r="1716" spans="47:47" x14ac:dyDescent="0.35">
      <c r="AU1716" s="1"/>
    </row>
    <row r="1717" spans="47:47" x14ac:dyDescent="0.35">
      <c r="AU1717" s="1"/>
    </row>
    <row r="1718" spans="47:47" x14ac:dyDescent="0.35">
      <c r="AU1718" s="1"/>
    </row>
    <row r="1719" spans="47:47" x14ac:dyDescent="0.35">
      <c r="AU1719" s="1"/>
    </row>
    <row r="1720" spans="47:47" x14ac:dyDescent="0.35">
      <c r="AU1720" s="1"/>
    </row>
    <row r="1721" spans="47:47" x14ac:dyDescent="0.35">
      <c r="AU1721" s="1"/>
    </row>
    <row r="1722" spans="47:47" x14ac:dyDescent="0.35">
      <c r="AU1722" s="1"/>
    </row>
    <row r="1723" spans="47:47" x14ac:dyDescent="0.35">
      <c r="AU1723" s="1"/>
    </row>
    <row r="1724" spans="47:47" x14ac:dyDescent="0.35">
      <c r="AU1724" s="1"/>
    </row>
    <row r="1725" spans="47:47" x14ac:dyDescent="0.35">
      <c r="AU1725" s="1"/>
    </row>
    <row r="1726" spans="47:47" x14ac:dyDescent="0.35">
      <c r="AU1726" s="1"/>
    </row>
    <row r="1727" spans="47:47" x14ac:dyDescent="0.35">
      <c r="AU1727" s="1"/>
    </row>
    <row r="1728" spans="47:47" x14ac:dyDescent="0.35">
      <c r="AU1728" s="1"/>
    </row>
    <row r="1729" spans="47:47" x14ac:dyDescent="0.35">
      <c r="AU1729" s="1"/>
    </row>
    <row r="1730" spans="47:47" x14ac:dyDescent="0.35">
      <c r="AU1730" s="1"/>
    </row>
    <row r="1731" spans="47:47" x14ac:dyDescent="0.35">
      <c r="AU1731" s="1"/>
    </row>
    <row r="1732" spans="47:47" x14ac:dyDescent="0.35">
      <c r="AU1732" s="1"/>
    </row>
    <row r="1733" spans="47:47" x14ac:dyDescent="0.35">
      <c r="AU1733" s="1"/>
    </row>
    <row r="1734" spans="47:47" x14ac:dyDescent="0.35">
      <c r="AU1734" s="1"/>
    </row>
    <row r="1735" spans="47:47" x14ac:dyDescent="0.35">
      <c r="AU1735" s="1"/>
    </row>
    <row r="1736" spans="47:47" x14ac:dyDescent="0.35">
      <c r="AU1736" s="1"/>
    </row>
    <row r="1737" spans="47:47" x14ac:dyDescent="0.35">
      <c r="AU1737" s="1"/>
    </row>
    <row r="1738" spans="47:47" x14ac:dyDescent="0.35">
      <c r="AU1738" s="1"/>
    </row>
    <row r="1739" spans="47:47" x14ac:dyDescent="0.35">
      <c r="AU1739" s="1"/>
    </row>
    <row r="1740" spans="47:47" x14ac:dyDescent="0.35">
      <c r="AU1740" s="1"/>
    </row>
    <row r="1741" spans="47:47" x14ac:dyDescent="0.35">
      <c r="AU1741" s="1"/>
    </row>
    <row r="1742" spans="47:47" x14ac:dyDescent="0.35">
      <c r="AU1742" s="1"/>
    </row>
    <row r="1743" spans="47:47" x14ac:dyDescent="0.35">
      <c r="AU1743" s="1"/>
    </row>
    <row r="1744" spans="47:47" x14ac:dyDescent="0.35">
      <c r="AU1744" s="1"/>
    </row>
    <row r="1745" spans="47:47" x14ac:dyDescent="0.35">
      <c r="AU1745" s="1"/>
    </row>
    <row r="1746" spans="47:47" x14ac:dyDescent="0.35">
      <c r="AU1746" s="1"/>
    </row>
    <row r="1747" spans="47:47" x14ac:dyDescent="0.35">
      <c r="AU1747" s="1"/>
    </row>
    <row r="1748" spans="47:47" x14ac:dyDescent="0.35">
      <c r="AU1748" s="1"/>
    </row>
    <row r="1749" spans="47:47" x14ac:dyDescent="0.35">
      <c r="AU1749" s="1"/>
    </row>
    <row r="1750" spans="47:47" x14ac:dyDescent="0.35">
      <c r="AU1750" s="1"/>
    </row>
    <row r="1751" spans="47:47" x14ac:dyDescent="0.35">
      <c r="AU1751" s="1"/>
    </row>
    <row r="1752" spans="47:47" x14ac:dyDescent="0.35">
      <c r="AU1752" s="1"/>
    </row>
    <row r="1753" spans="47:47" x14ac:dyDescent="0.35">
      <c r="AU1753" s="1"/>
    </row>
    <row r="1754" spans="47:47" x14ac:dyDescent="0.35">
      <c r="AU1754" s="1"/>
    </row>
    <row r="1755" spans="47:47" x14ac:dyDescent="0.35">
      <c r="AU1755" s="1"/>
    </row>
    <row r="1756" spans="47:47" x14ac:dyDescent="0.35">
      <c r="AU1756" s="1"/>
    </row>
    <row r="1757" spans="47:47" x14ac:dyDescent="0.35">
      <c r="AU1757" s="1"/>
    </row>
    <row r="1758" spans="47:47" x14ac:dyDescent="0.35">
      <c r="AU1758" s="1"/>
    </row>
    <row r="1759" spans="47:47" x14ac:dyDescent="0.35">
      <c r="AU1759" s="1"/>
    </row>
    <row r="1760" spans="47:47" x14ac:dyDescent="0.35">
      <c r="AU1760" s="1"/>
    </row>
    <row r="1761" spans="47:47" x14ac:dyDescent="0.35">
      <c r="AU1761" s="1"/>
    </row>
    <row r="1762" spans="47:47" x14ac:dyDescent="0.35">
      <c r="AU1762" s="1"/>
    </row>
    <row r="1763" spans="47:47" x14ac:dyDescent="0.35">
      <c r="AU1763" s="1"/>
    </row>
    <row r="1764" spans="47:47" x14ac:dyDescent="0.35">
      <c r="AU1764" s="1"/>
    </row>
    <row r="1765" spans="47:47" x14ac:dyDescent="0.35">
      <c r="AU1765" s="1"/>
    </row>
    <row r="1766" spans="47:47" x14ac:dyDescent="0.35">
      <c r="AU1766" s="1"/>
    </row>
    <row r="1767" spans="47:47" x14ac:dyDescent="0.35">
      <c r="AU1767" s="1"/>
    </row>
    <row r="1768" spans="47:47" x14ac:dyDescent="0.35">
      <c r="AU1768" s="1"/>
    </row>
    <row r="1769" spans="47:47" x14ac:dyDescent="0.35">
      <c r="AU1769" s="1"/>
    </row>
    <row r="1770" spans="47:47" x14ac:dyDescent="0.35">
      <c r="AU1770" s="1"/>
    </row>
    <row r="1771" spans="47:47" x14ac:dyDescent="0.35">
      <c r="AU1771" s="1"/>
    </row>
    <row r="1772" spans="47:47" x14ac:dyDescent="0.35">
      <c r="AU1772" s="1"/>
    </row>
    <row r="1773" spans="47:47" x14ac:dyDescent="0.35">
      <c r="AU1773" s="1"/>
    </row>
    <row r="1774" spans="47:47" x14ac:dyDescent="0.35">
      <c r="AU1774" s="1"/>
    </row>
    <row r="1775" spans="47:47" x14ac:dyDescent="0.35">
      <c r="AU1775" s="1"/>
    </row>
    <row r="1776" spans="47:47" x14ac:dyDescent="0.35">
      <c r="AU1776" s="1"/>
    </row>
    <row r="1777" spans="47:47" x14ac:dyDescent="0.35">
      <c r="AU1777" s="1"/>
    </row>
    <row r="1778" spans="47:47" x14ac:dyDescent="0.35">
      <c r="AU1778" s="1"/>
    </row>
    <row r="1779" spans="47:47" x14ac:dyDescent="0.35">
      <c r="AU1779" s="1"/>
    </row>
    <row r="1780" spans="47:47" x14ac:dyDescent="0.35">
      <c r="AU1780" s="1"/>
    </row>
    <row r="1781" spans="47:47" x14ac:dyDescent="0.35">
      <c r="AU1781" s="1"/>
    </row>
    <row r="1782" spans="47:47" x14ac:dyDescent="0.35">
      <c r="AU1782" s="1"/>
    </row>
    <row r="1783" spans="47:47" x14ac:dyDescent="0.35">
      <c r="AU1783" s="1"/>
    </row>
    <row r="1784" spans="47:47" x14ac:dyDescent="0.35">
      <c r="AU1784" s="1"/>
    </row>
    <row r="1785" spans="47:47" x14ac:dyDescent="0.35">
      <c r="AU1785" s="1"/>
    </row>
    <row r="1786" spans="47:47" x14ac:dyDescent="0.35">
      <c r="AU1786" s="1"/>
    </row>
    <row r="1787" spans="47:47" x14ac:dyDescent="0.35">
      <c r="AU1787" s="1"/>
    </row>
    <row r="1788" spans="47:47" x14ac:dyDescent="0.35">
      <c r="AU1788" s="1"/>
    </row>
    <row r="1789" spans="47:47" x14ac:dyDescent="0.35">
      <c r="AU1789" s="1"/>
    </row>
    <row r="1790" spans="47:47" x14ac:dyDescent="0.35">
      <c r="AU1790" s="1"/>
    </row>
    <row r="1791" spans="47:47" x14ac:dyDescent="0.35">
      <c r="AU1791" s="1"/>
    </row>
    <row r="1792" spans="47:47" x14ac:dyDescent="0.35">
      <c r="AU1792" s="1"/>
    </row>
    <row r="1793" spans="47:47" x14ac:dyDescent="0.35">
      <c r="AU1793" s="1"/>
    </row>
    <row r="1794" spans="47:47" x14ac:dyDescent="0.35">
      <c r="AU1794" s="1"/>
    </row>
    <row r="1795" spans="47:47" x14ac:dyDescent="0.35">
      <c r="AU1795" s="1"/>
    </row>
    <row r="1796" spans="47:47" x14ac:dyDescent="0.35">
      <c r="AU1796" s="1"/>
    </row>
    <row r="1797" spans="47:47" x14ac:dyDescent="0.35">
      <c r="AU1797" s="1"/>
    </row>
    <row r="1798" spans="47:47" x14ac:dyDescent="0.35">
      <c r="AU1798" s="1"/>
    </row>
    <row r="1799" spans="47:47" x14ac:dyDescent="0.35">
      <c r="AU1799" s="1"/>
    </row>
    <row r="1800" spans="47:47" x14ac:dyDescent="0.35">
      <c r="AU1800" s="1"/>
    </row>
    <row r="1801" spans="47:47" x14ac:dyDescent="0.35">
      <c r="AU1801" s="1"/>
    </row>
    <row r="1802" spans="47:47" x14ac:dyDescent="0.35">
      <c r="AU1802" s="1"/>
    </row>
    <row r="1803" spans="47:47" x14ac:dyDescent="0.35">
      <c r="AU1803" s="1"/>
    </row>
    <row r="1804" spans="47:47" x14ac:dyDescent="0.35">
      <c r="AU1804" s="1"/>
    </row>
    <row r="1805" spans="47:47" x14ac:dyDescent="0.35">
      <c r="AU1805" s="1"/>
    </row>
    <row r="1806" spans="47:47" x14ac:dyDescent="0.35">
      <c r="AU1806" s="1"/>
    </row>
    <row r="1807" spans="47:47" x14ac:dyDescent="0.35">
      <c r="AU1807" s="1"/>
    </row>
    <row r="1808" spans="47:47" x14ac:dyDescent="0.35">
      <c r="AU1808" s="1"/>
    </row>
    <row r="1809" spans="47:47" x14ac:dyDescent="0.35">
      <c r="AU1809" s="1"/>
    </row>
    <row r="1810" spans="47:47" x14ac:dyDescent="0.35">
      <c r="AU1810" s="1"/>
    </row>
    <row r="1811" spans="47:47" x14ac:dyDescent="0.35">
      <c r="AU1811" s="1"/>
    </row>
    <row r="1812" spans="47:47" x14ac:dyDescent="0.35">
      <c r="AU1812" s="1"/>
    </row>
    <row r="1813" spans="47:47" x14ac:dyDescent="0.35">
      <c r="AU1813" s="1"/>
    </row>
    <row r="1814" spans="47:47" x14ac:dyDescent="0.35">
      <c r="AU1814" s="1"/>
    </row>
    <row r="1815" spans="47:47" x14ac:dyDescent="0.35">
      <c r="AU1815" s="1"/>
    </row>
    <row r="1816" spans="47:47" x14ac:dyDescent="0.35">
      <c r="AU1816" s="1"/>
    </row>
    <row r="1817" spans="47:47" x14ac:dyDescent="0.35">
      <c r="AU1817" s="1"/>
    </row>
    <row r="1818" spans="47:47" x14ac:dyDescent="0.35">
      <c r="AU1818" s="1"/>
    </row>
    <row r="1819" spans="47:47" x14ac:dyDescent="0.35">
      <c r="AU1819" s="1"/>
    </row>
    <row r="1820" spans="47:47" x14ac:dyDescent="0.35">
      <c r="AU1820" s="1"/>
    </row>
    <row r="1821" spans="47:47" x14ac:dyDescent="0.35">
      <c r="AU1821" s="1"/>
    </row>
    <row r="1822" spans="47:47" x14ac:dyDescent="0.35">
      <c r="AU1822" s="1"/>
    </row>
    <row r="1823" spans="47:47" x14ac:dyDescent="0.35">
      <c r="AU1823" s="1"/>
    </row>
    <row r="1824" spans="47:47" x14ac:dyDescent="0.35">
      <c r="AU1824" s="1"/>
    </row>
    <row r="1825" spans="47:47" x14ac:dyDescent="0.35">
      <c r="AU1825" s="1"/>
    </row>
    <row r="1826" spans="47:47" x14ac:dyDescent="0.35">
      <c r="AU1826" s="1"/>
    </row>
    <row r="1827" spans="47:47" x14ac:dyDescent="0.35">
      <c r="AU1827" s="1"/>
    </row>
    <row r="1828" spans="47:47" x14ac:dyDescent="0.35">
      <c r="AU1828" s="1"/>
    </row>
    <row r="1829" spans="47:47" x14ac:dyDescent="0.35">
      <c r="AU1829" s="1"/>
    </row>
    <row r="1830" spans="47:47" x14ac:dyDescent="0.35">
      <c r="AU1830" s="1"/>
    </row>
    <row r="1831" spans="47:47" x14ac:dyDescent="0.35">
      <c r="AU1831" s="1"/>
    </row>
    <row r="1832" spans="47:47" x14ac:dyDescent="0.35">
      <c r="AU1832" s="1"/>
    </row>
    <row r="1833" spans="47:47" x14ac:dyDescent="0.35">
      <c r="AU1833" s="1"/>
    </row>
    <row r="1834" spans="47:47" x14ac:dyDescent="0.35">
      <c r="AU1834" s="1"/>
    </row>
    <row r="1835" spans="47:47" x14ac:dyDescent="0.35">
      <c r="AU1835" s="1"/>
    </row>
    <row r="1836" spans="47:47" x14ac:dyDescent="0.35">
      <c r="AU1836" s="1"/>
    </row>
    <row r="1837" spans="47:47" x14ac:dyDescent="0.35">
      <c r="AU1837" s="1"/>
    </row>
    <row r="1838" spans="47:47" x14ac:dyDescent="0.35">
      <c r="AU1838" s="1"/>
    </row>
    <row r="1839" spans="47:47" x14ac:dyDescent="0.35">
      <c r="AU1839" s="1"/>
    </row>
    <row r="1840" spans="47:47" x14ac:dyDescent="0.35">
      <c r="AU1840" s="1"/>
    </row>
    <row r="1841" spans="47:47" x14ac:dyDescent="0.35">
      <c r="AU1841" s="1"/>
    </row>
    <row r="1842" spans="47:47" x14ac:dyDescent="0.35">
      <c r="AU1842" s="1"/>
    </row>
    <row r="1843" spans="47:47" x14ac:dyDescent="0.35">
      <c r="AU1843" s="1"/>
    </row>
    <row r="1844" spans="47:47" x14ac:dyDescent="0.35">
      <c r="AU1844" s="1"/>
    </row>
    <row r="1845" spans="47:47" x14ac:dyDescent="0.35">
      <c r="AU1845" s="1"/>
    </row>
    <row r="1846" spans="47:47" x14ac:dyDescent="0.35">
      <c r="AU1846" s="1"/>
    </row>
    <row r="1847" spans="47:47" x14ac:dyDescent="0.35">
      <c r="AU1847" s="1"/>
    </row>
    <row r="1848" spans="47:47" x14ac:dyDescent="0.35">
      <c r="AU1848" s="1"/>
    </row>
    <row r="1849" spans="47:47" x14ac:dyDescent="0.35">
      <c r="AU1849" s="1"/>
    </row>
    <row r="1850" spans="47:47" x14ac:dyDescent="0.35">
      <c r="AU1850" s="1"/>
    </row>
    <row r="1851" spans="47:47" x14ac:dyDescent="0.35">
      <c r="AU1851" s="1"/>
    </row>
    <row r="1852" spans="47:47" x14ac:dyDescent="0.35">
      <c r="AU1852" s="1"/>
    </row>
    <row r="1853" spans="47:47" x14ac:dyDescent="0.35">
      <c r="AU1853" s="1"/>
    </row>
    <row r="1854" spans="47:47" x14ac:dyDescent="0.35">
      <c r="AU1854" s="1"/>
    </row>
    <row r="1855" spans="47:47" x14ac:dyDescent="0.35">
      <c r="AU1855" s="1"/>
    </row>
    <row r="1856" spans="47:47" x14ac:dyDescent="0.35">
      <c r="AU1856" s="1"/>
    </row>
    <row r="1857" spans="47:47" x14ac:dyDescent="0.35">
      <c r="AU1857" s="1"/>
    </row>
    <row r="1858" spans="47:47" x14ac:dyDescent="0.35">
      <c r="AU1858" s="1"/>
    </row>
    <row r="1859" spans="47:47" x14ac:dyDescent="0.35">
      <c r="AU1859" s="1"/>
    </row>
    <row r="1860" spans="47:47" x14ac:dyDescent="0.35">
      <c r="AU1860" s="1"/>
    </row>
    <row r="1861" spans="47:47" x14ac:dyDescent="0.35">
      <c r="AU1861" s="1"/>
    </row>
    <row r="1862" spans="47:47" x14ac:dyDescent="0.35">
      <c r="AU1862" s="1"/>
    </row>
    <row r="1863" spans="47:47" x14ac:dyDescent="0.35">
      <c r="AU1863" s="1"/>
    </row>
    <row r="1864" spans="47:47" x14ac:dyDescent="0.35">
      <c r="AU1864" s="1"/>
    </row>
    <row r="1865" spans="47:47" x14ac:dyDescent="0.35">
      <c r="AU1865" s="1"/>
    </row>
    <row r="1866" spans="47:47" x14ac:dyDescent="0.35">
      <c r="AU1866" s="1"/>
    </row>
    <row r="1867" spans="47:47" x14ac:dyDescent="0.35">
      <c r="AU1867" s="1"/>
    </row>
    <row r="1868" spans="47:47" x14ac:dyDescent="0.35">
      <c r="AU1868" s="1"/>
    </row>
    <row r="1869" spans="47:47" x14ac:dyDescent="0.35">
      <c r="AU1869" s="1"/>
    </row>
    <row r="1870" spans="47:47" x14ac:dyDescent="0.35">
      <c r="AU1870" s="1"/>
    </row>
    <row r="1871" spans="47:47" x14ac:dyDescent="0.35">
      <c r="AU1871" s="1"/>
    </row>
    <row r="1872" spans="47:47" x14ac:dyDescent="0.35">
      <c r="AU1872" s="1"/>
    </row>
    <row r="1873" spans="47:47" x14ac:dyDescent="0.35">
      <c r="AU1873" s="1"/>
    </row>
    <row r="1874" spans="47:47" x14ac:dyDescent="0.35">
      <c r="AU1874" s="1"/>
    </row>
    <row r="1875" spans="47:47" x14ac:dyDescent="0.35">
      <c r="AU1875" s="1"/>
    </row>
    <row r="1876" spans="47:47" x14ac:dyDescent="0.35">
      <c r="AU1876" s="1"/>
    </row>
    <row r="1877" spans="47:47" x14ac:dyDescent="0.35">
      <c r="AU1877" s="1"/>
    </row>
    <row r="1878" spans="47:47" x14ac:dyDescent="0.35">
      <c r="AU1878" s="1"/>
    </row>
    <row r="1879" spans="47:47" x14ac:dyDescent="0.35">
      <c r="AU1879" s="1"/>
    </row>
    <row r="1880" spans="47:47" x14ac:dyDescent="0.35">
      <c r="AU1880" s="1"/>
    </row>
    <row r="1881" spans="47:47" x14ac:dyDescent="0.35">
      <c r="AU1881" s="1"/>
    </row>
    <row r="1882" spans="47:47" x14ac:dyDescent="0.35">
      <c r="AU1882" s="1"/>
    </row>
    <row r="1883" spans="47:47" x14ac:dyDescent="0.35">
      <c r="AU1883" s="1"/>
    </row>
    <row r="1884" spans="47:47" x14ac:dyDescent="0.35">
      <c r="AU1884" s="1"/>
    </row>
    <row r="1885" spans="47:47" x14ac:dyDescent="0.35">
      <c r="AU1885" s="1"/>
    </row>
    <row r="1886" spans="47:47" x14ac:dyDescent="0.35">
      <c r="AU1886" s="1"/>
    </row>
    <row r="1887" spans="47:47" x14ac:dyDescent="0.35">
      <c r="AU1887" s="1"/>
    </row>
    <row r="1888" spans="47:47" x14ac:dyDescent="0.35">
      <c r="AU1888" s="1"/>
    </row>
    <row r="1889" spans="47:47" x14ac:dyDescent="0.35">
      <c r="AU1889" s="1"/>
    </row>
    <row r="1890" spans="47:47" x14ac:dyDescent="0.35">
      <c r="AU1890" s="1"/>
    </row>
    <row r="1891" spans="47:47" x14ac:dyDescent="0.35">
      <c r="AU1891" s="1"/>
    </row>
    <row r="1892" spans="47:47" x14ac:dyDescent="0.35">
      <c r="AU1892" s="1"/>
    </row>
    <row r="1893" spans="47:47" x14ac:dyDescent="0.35">
      <c r="AU1893" s="1"/>
    </row>
    <row r="1894" spans="47:47" x14ac:dyDescent="0.35">
      <c r="AU1894" s="1"/>
    </row>
    <row r="1895" spans="47:47" x14ac:dyDescent="0.35">
      <c r="AU1895" s="1"/>
    </row>
    <row r="1896" spans="47:47" x14ac:dyDescent="0.35">
      <c r="AU1896" s="1"/>
    </row>
    <row r="1897" spans="47:47" x14ac:dyDescent="0.35">
      <c r="AU1897" s="1"/>
    </row>
    <row r="1898" spans="47:47" x14ac:dyDescent="0.35">
      <c r="AU1898" s="1"/>
    </row>
    <row r="1899" spans="47:47" x14ac:dyDescent="0.35">
      <c r="AU1899" s="1"/>
    </row>
    <row r="1900" spans="47:47" x14ac:dyDescent="0.35">
      <c r="AU1900" s="1"/>
    </row>
    <row r="1901" spans="47:47" x14ac:dyDescent="0.35">
      <c r="AU1901" s="1"/>
    </row>
    <row r="1902" spans="47:47" x14ac:dyDescent="0.35">
      <c r="AU1902" s="1"/>
    </row>
    <row r="1903" spans="47:47" x14ac:dyDescent="0.35">
      <c r="AU1903" s="1"/>
    </row>
    <row r="1904" spans="47:47" x14ac:dyDescent="0.35">
      <c r="AU1904" s="1"/>
    </row>
    <row r="1905" spans="47:47" x14ac:dyDescent="0.35">
      <c r="AU1905" s="1"/>
    </row>
    <row r="1906" spans="47:47" x14ac:dyDescent="0.35">
      <c r="AU1906" s="1"/>
    </row>
    <row r="1907" spans="47:47" x14ac:dyDescent="0.35">
      <c r="AU1907" s="1"/>
    </row>
    <row r="1908" spans="47:47" x14ac:dyDescent="0.35">
      <c r="AU1908" s="1"/>
    </row>
    <row r="1909" spans="47:47" x14ac:dyDescent="0.35">
      <c r="AU1909" s="1"/>
    </row>
    <row r="1910" spans="47:47" x14ac:dyDescent="0.35">
      <c r="AU1910" s="1"/>
    </row>
    <row r="1911" spans="47:47" x14ac:dyDescent="0.35">
      <c r="AU1911" s="1"/>
    </row>
    <row r="1912" spans="47:47" x14ac:dyDescent="0.35">
      <c r="AU1912" s="1"/>
    </row>
    <row r="1913" spans="47:47" x14ac:dyDescent="0.35">
      <c r="AU1913" s="1"/>
    </row>
    <row r="1914" spans="47:47" x14ac:dyDescent="0.35">
      <c r="AU1914" s="1"/>
    </row>
    <row r="1915" spans="47:47" x14ac:dyDescent="0.35">
      <c r="AU1915" s="1"/>
    </row>
    <row r="1916" spans="47:47" x14ac:dyDescent="0.35">
      <c r="AU1916" s="1"/>
    </row>
    <row r="1917" spans="47:47" x14ac:dyDescent="0.35">
      <c r="AU1917" s="1"/>
    </row>
    <row r="1918" spans="47:47" x14ac:dyDescent="0.35">
      <c r="AU1918" s="1"/>
    </row>
    <row r="1919" spans="47:47" x14ac:dyDescent="0.35">
      <c r="AU1919" s="1"/>
    </row>
    <row r="1920" spans="47:47" x14ac:dyDescent="0.35">
      <c r="AU1920" s="1"/>
    </row>
    <row r="1921" spans="47:47" x14ac:dyDescent="0.35">
      <c r="AU1921" s="1"/>
    </row>
    <row r="1922" spans="47:47" x14ac:dyDescent="0.35">
      <c r="AU1922" s="1"/>
    </row>
    <row r="1923" spans="47:47" x14ac:dyDescent="0.35">
      <c r="AU1923" s="1"/>
    </row>
    <row r="1924" spans="47:47" x14ac:dyDescent="0.35">
      <c r="AU1924" s="1"/>
    </row>
    <row r="1925" spans="47:47" x14ac:dyDescent="0.35">
      <c r="AU1925" s="1"/>
    </row>
    <row r="1926" spans="47:47" x14ac:dyDescent="0.35">
      <c r="AU1926" s="1"/>
    </row>
    <row r="1927" spans="47:47" x14ac:dyDescent="0.35">
      <c r="AU1927" s="1"/>
    </row>
    <row r="1928" spans="47:47" x14ac:dyDescent="0.35">
      <c r="AU1928" s="1"/>
    </row>
    <row r="1929" spans="47:47" x14ac:dyDescent="0.35">
      <c r="AU1929" s="1"/>
    </row>
    <row r="1930" spans="47:47" x14ac:dyDescent="0.35">
      <c r="AU1930" s="1"/>
    </row>
    <row r="1931" spans="47:47" x14ac:dyDescent="0.35">
      <c r="AU1931" s="1"/>
    </row>
    <row r="1932" spans="47:47" x14ac:dyDescent="0.35">
      <c r="AU1932" s="1"/>
    </row>
    <row r="1933" spans="47:47" x14ac:dyDescent="0.35">
      <c r="AU1933" s="1"/>
    </row>
    <row r="1934" spans="47:47" x14ac:dyDescent="0.35">
      <c r="AU1934" s="1"/>
    </row>
    <row r="1935" spans="47:47" x14ac:dyDescent="0.35">
      <c r="AU1935" s="1"/>
    </row>
    <row r="1936" spans="47:47" x14ac:dyDescent="0.35">
      <c r="AU1936" s="1"/>
    </row>
    <row r="1937" spans="47:47" x14ac:dyDescent="0.35">
      <c r="AU1937" s="1"/>
    </row>
    <row r="1938" spans="47:47" x14ac:dyDescent="0.35">
      <c r="AU1938" s="1"/>
    </row>
    <row r="1939" spans="47:47" x14ac:dyDescent="0.35">
      <c r="AU1939" s="1"/>
    </row>
    <row r="1940" spans="47:47" x14ac:dyDescent="0.35">
      <c r="AU1940" s="1"/>
    </row>
    <row r="1941" spans="47:47" x14ac:dyDescent="0.35">
      <c r="AU1941" s="1"/>
    </row>
    <row r="1942" spans="47:47" x14ac:dyDescent="0.35">
      <c r="AU1942" s="1"/>
    </row>
    <row r="1943" spans="47:47" x14ac:dyDescent="0.35">
      <c r="AU1943" s="1"/>
    </row>
    <row r="1944" spans="47:47" x14ac:dyDescent="0.35">
      <c r="AU1944" s="1"/>
    </row>
    <row r="1945" spans="47:47" x14ac:dyDescent="0.35">
      <c r="AU1945" s="1"/>
    </row>
    <row r="1946" spans="47:47" x14ac:dyDescent="0.35">
      <c r="AU1946" s="1"/>
    </row>
    <row r="1947" spans="47:47" x14ac:dyDescent="0.35">
      <c r="AU1947" s="1"/>
    </row>
    <row r="1948" spans="47:47" x14ac:dyDescent="0.35">
      <c r="AU1948" s="1"/>
    </row>
    <row r="1949" spans="47:47" x14ac:dyDescent="0.35">
      <c r="AU1949" s="1"/>
    </row>
    <row r="1950" spans="47:47" x14ac:dyDescent="0.35">
      <c r="AU1950" s="1"/>
    </row>
    <row r="1951" spans="47:47" x14ac:dyDescent="0.35">
      <c r="AU1951" s="1"/>
    </row>
    <row r="1952" spans="47:47" x14ac:dyDescent="0.35">
      <c r="AU1952" s="1"/>
    </row>
    <row r="1953" spans="47:47" x14ac:dyDescent="0.35">
      <c r="AU1953" s="1"/>
    </row>
    <row r="1954" spans="47:47" x14ac:dyDescent="0.35">
      <c r="AU1954" s="1"/>
    </row>
    <row r="1955" spans="47:47" x14ac:dyDescent="0.35">
      <c r="AU1955" s="1"/>
    </row>
    <row r="1956" spans="47:47" x14ac:dyDescent="0.35">
      <c r="AU1956" s="1"/>
    </row>
    <row r="1957" spans="47:47" x14ac:dyDescent="0.35">
      <c r="AU1957" s="1"/>
    </row>
    <row r="1958" spans="47:47" x14ac:dyDescent="0.35">
      <c r="AU1958" s="1"/>
    </row>
    <row r="1959" spans="47:47" x14ac:dyDescent="0.35">
      <c r="AU1959" s="1"/>
    </row>
    <row r="1960" spans="47:47" x14ac:dyDescent="0.35">
      <c r="AU1960" s="1"/>
    </row>
    <row r="1961" spans="47:47" x14ac:dyDescent="0.35">
      <c r="AU1961" s="1"/>
    </row>
    <row r="1962" spans="47:47" x14ac:dyDescent="0.35">
      <c r="AU1962" s="1"/>
    </row>
    <row r="1963" spans="47:47" x14ac:dyDescent="0.35">
      <c r="AU1963" s="1"/>
    </row>
    <row r="1964" spans="47:47" x14ac:dyDescent="0.35">
      <c r="AU1964" s="1"/>
    </row>
    <row r="1965" spans="47:47" x14ac:dyDescent="0.35">
      <c r="AU1965" s="1"/>
    </row>
    <row r="1966" spans="47:47" x14ac:dyDescent="0.35">
      <c r="AU1966" s="1"/>
    </row>
    <row r="1967" spans="47:47" x14ac:dyDescent="0.35">
      <c r="AU1967" s="1"/>
    </row>
    <row r="1968" spans="47:47" x14ac:dyDescent="0.35">
      <c r="AU1968" s="1"/>
    </row>
    <row r="1969" spans="47:47" x14ac:dyDescent="0.35">
      <c r="AU1969" s="1"/>
    </row>
    <row r="1970" spans="47:47" x14ac:dyDescent="0.35">
      <c r="AU1970" s="1"/>
    </row>
    <row r="1971" spans="47:47" x14ac:dyDescent="0.35">
      <c r="AU1971" s="1"/>
    </row>
    <row r="1972" spans="47:47" x14ac:dyDescent="0.35">
      <c r="AU1972" s="1"/>
    </row>
    <row r="1973" spans="47:47" x14ac:dyDescent="0.35">
      <c r="AU1973" s="1"/>
    </row>
    <row r="1974" spans="47:47" x14ac:dyDescent="0.35">
      <c r="AU1974" s="1"/>
    </row>
    <row r="1975" spans="47:47" x14ac:dyDescent="0.35">
      <c r="AU1975" s="1"/>
    </row>
    <row r="1976" spans="47:47" x14ac:dyDescent="0.35">
      <c r="AU1976" s="1"/>
    </row>
    <row r="1977" spans="47:47" x14ac:dyDescent="0.35">
      <c r="AU1977" s="1"/>
    </row>
    <row r="1978" spans="47:47" x14ac:dyDescent="0.35">
      <c r="AU1978" s="1"/>
    </row>
    <row r="1979" spans="47:47" x14ac:dyDescent="0.35">
      <c r="AU1979" s="1"/>
    </row>
    <row r="1980" spans="47:47" x14ac:dyDescent="0.35">
      <c r="AU1980" s="1"/>
    </row>
    <row r="1981" spans="47:47" x14ac:dyDescent="0.35">
      <c r="AU1981" s="1"/>
    </row>
    <row r="1982" spans="47:47" x14ac:dyDescent="0.35">
      <c r="AU1982" s="1"/>
    </row>
    <row r="1983" spans="47:47" x14ac:dyDescent="0.35">
      <c r="AU1983" s="1"/>
    </row>
    <row r="1984" spans="47:47" x14ac:dyDescent="0.35">
      <c r="AU1984" s="1"/>
    </row>
    <row r="1985" spans="47:47" x14ac:dyDescent="0.35">
      <c r="AU1985" s="1"/>
    </row>
    <row r="1986" spans="47:47" x14ac:dyDescent="0.35">
      <c r="AU1986" s="1"/>
    </row>
    <row r="1987" spans="47:47" x14ac:dyDescent="0.35">
      <c r="AU1987" s="1"/>
    </row>
    <row r="1988" spans="47:47" x14ac:dyDescent="0.35">
      <c r="AU1988" s="1"/>
    </row>
    <row r="1989" spans="47:47" x14ac:dyDescent="0.35">
      <c r="AU1989" s="1"/>
    </row>
    <row r="1990" spans="47:47" x14ac:dyDescent="0.35">
      <c r="AU1990" s="1"/>
    </row>
    <row r="1991" spans="47:47" x14ac:dyDescent="0.35">
      <c r="AU1991" s="1"/>
    </row>
    <row r="1992" spans="47:47" x14ac:dyDescent="0.35">
      <c r="AU1992" s="1"/>
    </row>
    <row r="1993" spans="47:47" x14ac:dyDescent="0.35">
      <c r="AU1993" s="1"/>
    </row>
    <row r="1994" spans="47:47" x14ac:dyDescent="0.35">
      <c r="AU1994" s="1"/>
    </row>
    <row r="1995" spans="47:47" x14ac:dyDescent="0.35">
      <c r="AU1995" s="1"/>
    </row>
    <row r="1996" spans="47:47" x14ac:dyDescent="0.35">
      <c r="AU1996" s="1"/>
    </row>
    <row r="1997" spans="47:47" x14ac:dyDescent="0.35">
      <c r="AU1997" s="1"/>
    </row>
    <row r="1998" spans="47:47" x14ac:dyDescent="0.35">
      <c r="AU1998" s="1"/>
    </row>
    <row r="1999" spans="47:47" x14ac:dyDescent="0.35">
      <c r="AU1999" s="1"/>
    </row>
    <row r="2000" spans="47:47" x14ac:dyDescent="0.35">
      <c r="AU2000" s="1"/>
    </row>
    <row r="2001" spans="47:47" x14ac:dyDescent="0.35">
      <c r="AU2001" s="1"/>
    </row>
    <row r="2002" spans="47:47" x14ac:dyDescent="0.35">
      <c r="AU2002" s="1"/>
    </row>
    <row r="2003" spans="47:47" x14ac:dyDescent="0.35">
      <c r="AU2003" s="1"/>
    </row>
    <row r="2004" spans="47:47" x14ac:dyDescent="0.35">
      <c r="AU2004" s="1"/>
    </row>
    <row r="2005" spans="47:47" x14ac:dyDescent="0.35">
      <c r="AU2005" s="1"/>
    </row>
    <row r="2006" spans="47:47" x14ac:dyDescent="0.35">
      <c r="AU2006" s="1"/>
    </row>
    <row r="2007" spans="47:47" x14ac:dyDescent="0.35">
      <c r="AU2007" s="1"/>
    </row>
    <row r="2008" spans="47:47" x14ac:dyDescent="0.35">
      <c r="AU2008" s="1"/>
    </row>
    <row r="2009" spans="47:47" x14ac:dyDescent="0.35">
      <c r="AU2009" s="1"/>
    </row>
    <row r="2010" spans="47:47" x14ac:dyDescent="0.35">
      <c r="AU2010" s="1"/>
    </row>
    <row r="2011" spans="47:47" x14ac:dyDescent="0.35">
      <c r="AU2011" s="1"/>
    </row>
    <row r="2012" spans="47:47" x14ac:dyDescent="0.35">
      <c r="AU2012" s="1"/>
    </row>
    <row r="2013" spans="47:47" x14ac:dyDescent="0.35">
      <c r="AU2013" s="1"/>
    </row>
    <row r="2014" spans="47:47" x14ac:dyDescent="0.35">
      <c r="AU2014" s="1"/>
    </row>
    <row r="2015" spans="47:47" x14ac:dyDescent="0.35">
      <c r="AU2015" s="1"/>
    </row>
    <row r="2016" spans="47:47" x14ac:dyDescent="0.35">
      <c r="AU2016" s="1"/>
    </row>
    <row r="2017" spans="47:47" x14ac:dyDescent="0.35">
      <c r="AU2017" s="1"/>
    </row>
    <row r="2018" spans="47:47" x14ac:dyDescent="0.35">
      <c r="AU2018" s="1"/>
    </row>
    <row r="2019" spans="47:47" x14ac:dyDescent="0.35">
      <c r="AU2019" s="1"/>
    </row>
    <row r="2020" spans="47:47" x14ac:dyDescent="0.35">
      <c r="AU2020" s="1"/>
    </row>
    <row r="2021" spans="47:47" x14ac:dyDescent="0.35">
      <c r="AU2021" s="1"/>
    </row>
    <row r="2022" spans="47:47" x14ac:dyDescent="0.35">
      <c r="AU2022" s="1"/>
    </row>
    <row r="2023" spans="47:47" x14ac:dyDescent="0.35">
      <c r="AU2023" s="1"/>
    </row>
    <row r="2024" spans="47:47" x14ac:dyDescent="0.35">
      <c r="AU2024" s="1"/>
    </row>
    <row r="2025" spans="47:47" x14ac:dyDescent="0.35">
      <c r="AU2025" s="1"/>
    </row>
    <row r="2026" spans="47:47" x14ac:dyDescent="0.35">
      <c r="AU2026" s="1"/>
    </row>
    <row r="2027" spans="47:47" x14ac:dyDescent="0.35">
      <c r="AU2027" s="1"/>
    </row>
    <row r="2028" spans="47:47" x14ac:dyDescent="0.35">
      <c r="AU2028" s="1"/>
    </row>
    <row r="2029" spans="47:47" x14ac:dyDescent="0.35">
      <c r="AU2029" s="1"/>
    </row>
    <row r="2030" spans="47:47" x14ac:dyDescent="0.35">
      <c r="AU2030" s="1"/>
    </row>
    <row r="2031" spans="47:47" x14ac:dyDescent="0.35">
      <c r="AU2031" s="1"/>
    </row>
    <row r="2032" spans="47:47" x14ac:dyDescent="0.35">
      <c r="AU2032" s="1"/>
    </row>
    <row r="2033" spans="47:47" x14ac:dyDescent="0.35">
      <c r="AU2033" s="1"/>
    </row>
    <row r="2034" spans="47:47" x14ac:dyDescent="0.35">
      <c r="AU2034" s="1"/>
    </row>
    <row r="2035" spans="47:47" x14ac:dyDescent="0.35">
      <c r="AU2035" s="1"/>
    </row>
    <row r="2036" spans="47:47" x14ac:dyDescent="0.35">
      <c r="AU2036" s="1"/>
    </row>
    <row r="2037" spans="47:47" x14ac:dyDescent="0.35">
      <c r="AU2037" s="1"/>
    </row>
    <row r="2038" spans="47:47" x14ac:dyDescent="0.35">
      <c r="AU2038" s="1"/>
    </row>
    <row r="2039" spans="47:47" x14ac:dyDescent="0.35">
      <c r="AU2039" s="1"/>
    </row>
    <row r="2040" spans="47:47" x14ac:dyDescent="0.35">
      <c r="AU2040" s="1"/>
    </row>
    <row r="2041" spans="47:47" x14ac:dyDescent="0.35">
      <c r="AU2041" s="1"/>
    </row>
    <row r="2042" spans="47:47" x14ac:dyDescent="0.35">
      <c r="AU2042" s="1"/>
    </row>
    <row r="2043" spans="47:47" x14ac:dyDescent="0.35">
      <c r="AU2043" s="1"/>
    </row>
    <row r="2044" spans="47:47" x14ac:dyDescent="0.35">
      <c r="AU2044" s="1"/>
    </row>
    <row r="2045" spans="47:47" x14ac:dyDescent="0.35">
      <c r="AU2045" s="1"/>
    </row>
    <row r="2046" spans="47:47" x14ac:dyDescent="0.35">
      <c r="AU2046" s="1"/>
    </row>
    <row r="2047" spans="47:47" x14ac:dyDescent="0.35">
      <c r="AU2047" s="1"/>
    </row>
    <row r="2048" spans="47:47" x14ac:dyDescent="0.35">
      <c r="AU2048" s="1"/>
    </row>
    <row r="2049" spans="47:47" x14ac:dyDescent="0.35">
      <c r="AU2049" s="1"/>
    </row>
    <row r="2050" spans="47:47" x14ac:dyDescent="0.35">
      <c r="AU2050" s="1"/>
    </row>
    <row r="2051" spans="47:47" x14ac:dyDescent="0.35">
      <c r="AU2051" s="1"/>
    </row>
    <row r="2052" spans="47:47" x14ac:dyDescent="0.35">
      <c r="AU2052" s="1"/>
    </row>
    <row r="2053" spans="47:47" x14ac:dyDescent="0.35">
      <c r="AU2053" s="1"/>
    </row>
    <row r="2054" spans="47:47" x14ac:dyDescent="0.35">
      <c r="AU2054" s="1"/>
    </row>
    <row r="2055" spans="47:47" x14ac:dyDescent="0.35">
      <c r="AU2055" s="1"/>
    </row>
    <row r="2056" spans="47:47" x14ac:dyDescent="0.35">
      <c r="AU2056" s="1"/>
    </row>
    <row r="2057" spans="47:47" x14ac:dyDescent="0.35">
      <c r="AU2057" s="1"/>
    </row>
    <row r="2058" spans="47:47" x14ac:dyDescent="0.35">
      <c r="AU2058" s="1"/>
    </row>
    <row r="2059" spans="47:47" x14ac:dyDescent="0.35">
      <c r="AU2059" s="1"/>
    </row>
    <row r="2060" spans="47:47" x14ac:dyDescent="0.35">
      <c r="AU2060" s="1"/>
    </row>
    <row r="2061" spans="47:47" x14ac:dyDescent="0.35">
      <c r="AU2061" s="1"/>
    </row>
    <row r="2062" spans="47:47" x14ac:dyDescent="0.35">
      <c r="AU2062" s="1"/>
    </row>
    <row r="2063" spans="47:47" x14ac:dyDescent="0.35">
      <c r="AU2063" s="1"/>
    </row>
    <row r="2064" spans="47:47" x14ac:dyDescent="0.35">
      <c r="AU2064" s="1"/>
    </row>
    <row r="2065" spans="47:47" x14ac:dyDescent="0.35">
      <c r="AU2065" s="1"/>
    </row>
    <row r="2066" spans="47:47" x14ac:dyDescent="0.35">
      <c r="AU2066" s="1"/>
    </row>
    <row r="2067" spans="47:47" x14ac:dyDescent="0.35">
      <c r="AU2067" s="1"/>
    </row>
    <row r="2068" spans="47:47" x14ac:dyDescent="0.35">
      <c r="AU2068" s="1"/>
    </row>
    <row r="2069" spans="47:47" x14ac:dyDescent="0.35">
      <c r="AU2069" s="1"/>
    </row>
    <row r="2070" spans="47:47" x14ac:dyDescent="0.35">
      <c r="AU2070" s="1"/>
    </row>
    <row r="2071" spans="47:47" x14ac:dyDescent="0.35">
      <c r="AU2071" s="1"/>
    </row>
    <row r="2072" spans="47:47" x14ac:dyDescent="0.35">
      <c r="AU2072" s="1"/>
    </row>
    <row r="2073" spans="47:47" x14ac:dyDescent="0.35">
      <c r="AU2073" s="1"/>
    </row>
    <row r="2074" spans="47:47" x14ac:dyDescent="0.35">
      <c r="AU2074" s="1"/>
    </row>
    <row r="2075" spans="47:47" x14ac:dyDescent="0.35">
      <c r="AU2075" s="1"/>
    </row>
    <row r="2076" spans="47:47" x14ac:dyDescent="0.35">
      <c r="AU2076" s="1"/>
    </row>
    <row r="2077" spans="47:47" x14ac:dyDescent="0.35">
      <c r="AU2077" s="1"/>
    </row>
    <row r="2078" spans="47:47" x14ac:dyDescent="0.35">
      <c r="AU2078" s="1"/>
    </row>
    <row r="2079" spans="47:47" x14ac:dyDescent="0.35">
      <c r="AU2079" s="1"/>
    </row>
    <row r="2080" spans="47:47" x14ac:dyDescent="0.35">
      <c r="AU2080" s="1"/>
    </row>
    <row r="2081" spans="47:47" x14ac:dyDescent="0.35">
      <c r="AU2081" s="1"/>
    </row>
    <row r="2082" spans="47:47" x14ac:dyDescent="0.35">
      <c r="AU2082" s="1"/>
    </row>
    <row r="2083" spans="47:47" x14ac:dyDescent="0.35">
      <c r="AU2083" s="1"/>
    </row>
    <row r="2084" spans="47:47" x14ac:dyDescent="0.35">
      <c r="AU2084" s="1"/>
    </row>
    <row r="2085" spans="47:47" x14ac:dyDescent="0.35">
      <c r="AU2085" s="1"/>
    </row>
    <row r="2086" spans="47:47" x14ac:dyDescent="0.35">
      <c r="AU2086" s="1"/>
    </row>
    <row r="2087" spans="47:47" x14ac:dyDescent="0.35">
      <c r="AU2087" s="1"/>
    </row>
    <row r="2088" spans="47:47" x14ac:dyDescent="0.35">
      <c r="AU2088" s="1"/>
    </row>
    <row r="2089" spans="47:47" x14ac:dyDescent="0.35">
      <c r="AU2089" s="1"/>
    </row>
    <row r="2090" spans="47:47" x14ac:dyDescent="0.35">
      <c r="AU2090" s="1"/>
    </row>
    <row r="2091" spans="47:47" x14ac:dyDescent="0.35">
      <c r="AU2091" s="1"/>
    </row>
    <row r="2092" spans="47:47" x14ac:dyDescent="0.35">
      <c r="AU2092" s="1"/>
    </row>
    <row r="2093" spans="47:47" x14ac:dyDescent="0.35">
      <c r="AU2093" s="1"/>
    </row>
    <row r="2094" spans="47:47" x14ac:dyDescent="0.35">
      <c r="AU2094" s="1"/>
    </row>
    <row r="2095" spans="47:47" x14ac:dyDescent="0.35">
      <c r="AU2095" s="1"/>
    </row>
    <row r="2096" spans="47:47" x14ac:dyDescent="0.35">
      <c r="AU2096" s="1"/>
    </row>
    <row r="2097" spans="47:47" x14ac:dyDescent="0.35">
      <c r="AU2097" s="1"/>
    </row>
    <row r="2098" spans="47:47" x14ac:dyDescent="0.35">
      <c r="AU2098" s="1"/>
    </row>
    <row r="2099" spans="47:47" x14ac:dyDescent="0.35">
      <c r="AU2099" s="1"/>
    </row>
    <row r="2100" spans="47:47" x14ac:dyDescent="0.35">
      <c r="AU2100" s="1"/>
    </row>
    <row r="2101" spans="47:47" x14ac:dyDescent="0.35">
      <c r="AU2101" s="1"/>
    </row>
    <row r="2102" spans="47:47" x14ac:dyDescent="0.35">
      <c r="AU2102" s="1"/>
    </row>
    <row r="2103" spans="47:47" x14ac:dyDescent="0.35">
      <c r="AU2103" s="1"/>
    </row>
    <row r="2104" spans="47:47" x14ac:dyDescent="0.35">
      <c r="AU2104" s="1"/>
    </row>
    <row r="2105" spans="47:47" x14ac:dyDescent="0.35">
      <c r="AU2105" s="1"/>
    </row>
    <row r="2106" spans="47:47" x14ac:dyDescent="0.35">
      <c r="AU2106" s="1"/>
    </row>
    <row r="2107" spans="47:47" x14ac:dyDescent="0.35">
      <c r="AU2107" s="1"/>
    </row>
    <row r="2108" spans="47:47" x14ac:dyDescent="0.35">
      <c r="AU2108" s="1"/>
    </row>
    <row r="2109" spans="47:47" x14ac:dyDescent="0.35">
      <c r="AU2109" s="1"/>
    </row>
    <row r="2110" spans="47:47" x14ac:dyDescent="0.35">
      <c r="AU2110" s="1"/>
    </row>
    <row r="2111" spans="47:47" x14ac:dyDescent="0.35">
      <c r="AU2111" s="1"/>
    </row>
    <row r="2112" spans="47:47" x14ac:dyDescent="0.35">
      <c r="AU2112" s="1"/>
    </row>
    <row r="2113" spans="47:47" x14ac:dyDescent="0.35">
      <c r="AU2113" s="1"/>
    </row>
    <row r="2114" spans="47:47" x14ac:dyDescent="0.35">
      <c r="AU2114" s="1"/>
    </row>
    <row r="2115" spans="47:47" x14ac:dyDescent="0.35">
      <c r="AU2115" s="1"/>
    </row>
    <row r="2116" spans="47:47" x14ac:dyDescent="0.35">
      <c r="AU2116" s="1"/>
    </row>
    <row r="2117" spans="47:47" x14ac:dyDescent="0.35">
      <c r="AU2117" s="1"/>
    </row>
    <row r="2118" spans="47:47" x14ac:dyDescent="0.35">
      <c r="AU2118" s="1"/>
    </row>
    <row r="2119" spans="47:47" x14ac:dyDescent="0.35">
      <c r="AU2119" s="1"/>
    </row>
    <row r="2120" spans="47:47" x14ac:dyDescent="0.35">
      <c r="AU2120" s="1"/>
    </row>
    <row r="2121" spans="47:47" x14ac:dyDescent="0.35">
      <c r="AU2121" s="1"/>
    </row>
    <row r="2122" spans="47:47" x14ac:dyDescent="0.35">
      <c r="AU2122" s="1"/>
    </row>
    <row r="2123" spans="47:47" x14ac:dyDescent="0.35">
      <c r="AU2123" s="1"/>
    </row>
    <row r="2124" spans="47:47" x14ac:dyDescent="0.35">
      <c r="AU2124" s="1"/>
    </row>
    <row r="2125" spans="47:47" x14ac:dyDescent="0.35">
      <c r="AU2125" s="1"/>
    </row>
    <row r="2126" spans="47:47" x14ac:dyDescent="0.35">
      <c r="AU2126" s="1"/>
    </row>
    <row r="2127" spans="47:47" x14ac:dyDescent="0.35">
      <c r="AU2127" s="1"/>
    </row>
    <row r="2128" spans="47:47" x14ac:dyDescent="0.35">
      <c r="AU2128" s="1"/>
    </row>
    <row r="2129" spans="47:47" x14ac:dyDescent="0.35">
      <c r="AU2129" s="1"/>
    </row>
    <row r="2130" spans="47:47" x14ac:dyDescent="0.35">
      <c r="AU2130" s="1"/>
    </row>
    <row r="2131" spans="47:47" x14ac:dyDescent="0.35">
      <c r="AU2131" s="1"/>
    </row>
    <row r="2132" spans="47:47" x14ac:dyDescent="0.35">
      <c r="AU2132" s="1"/>
    </row>
    <row r="2133" spans="47:47" x14ac:dyDescent="0.35">
      <c r="AU2133" s="1"/>
    </row>
    <row r="2134" spans="47:47" x14ac:dyDescent="0.35">
      <c r="AU2134" s="1"/>
    </row>
    <row r="2135" spans="47:47" x14ac:dyDescent="0.35">
      <c r="AU2135" s="1"/>
    </row>
    <row r="2136" spans="47:47" x14ac:dyDescent="0.35">
      <c r="AU2136" s="1"/>
    </row>
    <row r="2137" spans="47:47" x14ac:dyDescent="0.35">
      <c r="AU2137" s="1"/>
    </row>
    <row r="2138" spans="47:47" x14ac:dyDescent="0.35">
      <c r="AU2138" s="1"/>
    </row>
    <row r="2139" spans="47:47" x14ac:dyDescent="0.35">
      <c r="AU2139" s="1"/>
    </row>
    <row r="2140" spans="47:47" x14ac:dyDescent="0.35">
      <c r="AU2140" s="1"/>
    </row>
    <row r="2141" spans="47:47" x14ac:dyDescent="0.35">
      <c r="AU2141" s="1"/>
    </row>
    <row r="2142" spans="47:47" x14ac:dyDescent="0.35">
      <c r="AU2142" s="1"/>
    </row>
    <row r="2143" spans="47:47" x14ac:dyDescent="0.35">
      <c r="AU2143" s="1"/>
    </row>
    <row r="2144" spans="47:47" x14ac:dyDescent="0.35">
      <c r="AU2144" s="1"/>
    </row>
    <row r="2145" spans="47:47" x14ac:dyDescent="0.35">
      <c r="AU2145" s="1"/>
    </row>
    <row r="2146" spans="47:47" x14ac:dyDescent="0.35">
      <c r="AU2146" s="1"/>
    </row>
    <row r="2147" spans="47:47" x14ac:dyDescent="0.35">
      <c r="AU2147" s="1"/>
    </row>
    <row r="2148" spans="47:47" x14ac:dyDescent="0.35">
      <c r="AU2148" s="1"/>
    </row>
    <row r="2149" spans="47:47" x14ac:dyDescent="0.35">
      <c r="AU2149" s="1"/>
    </row>
    <row r="2150" spans="47:47" x14ac:dyDescent="0.35">
      <c r="AU2150" s="1"/>
    </row>
    <row r="2151" spans="47:47" x14ac:dyDescent="0.35">
      <c r="AU2151" s="1"/>
    </row>
    <row r="2152" spans="47:47" x14ac:dyDescent="0.35">
      <c r="AU2152" s="1"/>
    </row>
    <row r="2153" spans="47:47" x14ac:dyDescent="0.35">
      <c r="AU2153" s="1"/>
    </row>
    <row r="2154" spans="47:47" x14ac:dyDescent="0.35">
      <c r="AU2154" s="1"/>
    </row>
    <row r="2155" spans="47:47" x14ac:dyDescent="0.35">
      <c r="AU2155" s="1"/>
    </row>
    <row r="2156" spans="47:47" x14ac:dyDescent="0.35">
      <c r="AU2156" s="1"/>
    </row>
    <row r="2157" spans="47:47" x14ac:dyDescent="0.35">
      <c r="AU2157" s="1"/>
    </row>
    <row r="2158" spans="47:47" x14ac:dyDescent="0.35">
      <c r="AU2158" s="1"/>
    </row>
    <row r="2159" spans="47:47" x14ac:dyDescent="0.35">
      <c r="AU2159" s="1"/>
    </row>
    <row r="2160" spans="47:47" x14ac:dyDescent="0.35">
      <c r="AU2160" s="1"/>
    </row>
    <row r="2161" spans="47:47" x14ac:dyDescent="0.35">
      <c r="AU2161" s="1"/>
    </row>
    <row r="2162" spans="47:47" x14ac:dyDescent="0.35">
      <c r="AU2162" s="1"/>
    </row>
    <row r="2163" spans="47:47" x14ac:dyDescent="0.35">
      <c r="AU2163" s="1"/>
    </row>
    <row r="2164" spans="47:47" x14ac:dyDescent="0.35">
      <c r="AU2164" s="1"/>
    </row>
    <row r="2165" spans="47:47" x14ac:dyDescent="0.35">
      <c r="AU2165" s="1"/>
    </row>
    <row r="2166" spans="47:47" x14ac:dyDescent="0.35">
      <c r="AU2166" s="1"/>
    </row>
    <row r="2167" spans="47:47" x14ac:dyDescent="0.35">
      <c r="AU2167" s="1"/>
    </row>
    <row r="2168" spans="47:47" x14ac:dyDescent="0.35">
      <c r="AU2168" s="1"/>
    </row>
    <row r="2169" spans="47:47" x14ac:dyDescent="0.35">
      <c r="AU2169" s="1"/>
    </row>
    <row r="2170" spans="47:47" x14ac:dyDescent="0.35">
      <c r="AU2170" s="1"/>
    </row>
    <row r="2171" spans="47:47" x14ac:dyDescent="0.35">
      <c r="AU2171" s="1"/>
    </row>
    <row r="2172" spans="47:47" x14ac:dyDescent="0.35">
      <c r="AU2172" s="1"/>
    </row>
    <row r="2173" spans="47:47" x14ac:dyDescent="0.35">
      <c r="AU2173" s="1"/>
    </row>
    <row r="2174" spans="47:47" x14ac:dyDescent="0.35">
      <c r="AU2174" s="1"/>
    </row>
    <row r="2175" spans="47:47" x14ac:dyDescent="0.35">
      <c r="AU2175" s="1"/>
    </row>
    <row r="2176" spans="47:47" x14ac:dyDescent="0.35">
      <c r="AU2176" s="1"/>
    </row>
    <row r="2177" spans="47:47" x14ac:dyDescent="0.35">
      <c r="AU2177" s="1"/>
    </row>
    <row r="2178" spans="47:47" x14ac:dyDescent="0.35">
      <c r="AU2178" s="1"/>
    </row>
    <row r="2179" spans="47:47" x14ac:dyDescent="0.35">
      <c r="AU2179" s="1"/>
    </row>
    <row r="2180" spans="47:47" x14ac:dyDescent="0.35">
      <c r="AU2180" s="1"/>
    </row>
    <row r="2181" spans="47:47" x14ac:dyDescent="0.35">
      <c r="AU2181" s="1"/>
    </row>
    <row r="2182" spans="47:47" x14ac:dyDescent="0.35">
      <c r="AU2182" s="1"/>
    </row>
    <row r="2183" spans="47:47" x14ac:dyDescent="0.35">
      <c r="AU2183" s="1"/>
    </row>
    <row r="2184" spans="47:47" x14ac:dyDescent="0.35">
      <c r="AU2184" s="1"/>
    </row>
    <row r="2185" spans="47:47" x14ac:dyDescent="0.35">
      <c r="AU2185" s="1"/>
    </row>
    <row r="2186" spans="47:47" x14ac:dyDescent="0.35">
      <c r="AU2186" s="1"/>
    </row>
    <row r="2187" spans="47:47" x14ac:dyDescent="0.35">
      <c r="AU2187" s="1"/>
    </row>
    <row r="2188" spans="47:47" x14ac:dyDescent="0.35">
      <c r="AU2188" s="1"/>
    </row>
    <row r="2189" spans="47:47" x14ac:dyDescent="0.35">
      <c r="AU2189" s="1"/>
    </row>
    <row r="2190" spans="47:47" x14ac:dyDescent="0.35">
      <c r="AU2190" s="1"/>
    </row>
    <row r="2191" spans="47:47" x14ac:dyDescent="0.35">
      <c r="AU2191" s="1"/>
    </row>
    <row r="2192" spans="47:47" x14ac:dyDescent="0.35">
      <c r="AU2192" s="1"/>
    </row>
    <row r="2193" spans="47:47" x14ac:dyDescent="0.35">
      <c r="AU2193" s="1"/>
    </row>
    <row r="2194" spans="47:47" x14ac:dyDescent="0.35">
      <c r="AU2194" s="1"/>
    </row>
    <row r="2195" spans="47:47" x14ac:dyDescent="0.35">
      <c r="AU2195" s="1"/>
    </row>
    <row r="2196" spans="47:47" x14ac:dyDescent="0.35">
      <c r="AU2196" s="1"/>
    </row>
    <row r="2197" spans="47:47" x14ac:dyDescent="0.35">
      <c r="AU2197" s="1"/>
    </row>
    <row r="2198" spans="47:47" x14ac:dyDescent="0.35">
      <c r="AU2198" s="1"/>
    </row>
    <row r="2199" spans="47:47" x14ac:dyDescent="0.35">
      <c r="AU2199" s="1"/>
    </row>
    <row r="2200" spans="47:47" x14ac:dyDescent="0.35">
      <c r="AU2200" s="1"/>
    </row>
    <row r="2201" spans="47:47" x14ac:dyDescent="0.35">
      <c r="AU2201" s="1"/>
    </row>
    <row r="2202" spans="47:47" x14ac:dyDescent="0.35">
      <c r="AU2202" s="1"/>
    </row>
    <row r="2203" spans="47:47" x14ac:dyDescent="0.35">
      <c r="AU2203" s="1"/>
    </row>
    <row r="2204" spans="47:47" x14ac:dyDescent="0.35">
      <c r="AU2204" s="1"/>
    </row>
    <row r="2205" spans="47:47" x14ac:dyDescent="0.35">
      <c r="AU2205" s="1"/>
    </row>
    <row r="2206" spans="47:47" x14ac:dyDescent="0.35">
      <c r="AU2206" s="1"/>
    </row>
    <row r="2207" spans="47:47" x14ac:dyDescent="0.35">
      <c r="AU2207" s="1"/>
    </row>
    <row r="2208" spans="47:47" x14ac:dyDescent="0.35">
      <c r="AU2208" s="1"/>
    </row>
    <row r="2209" spans="47:47" x14ac:dyDescent="0.35">
      <c r="AU2209" s="1"/>
    </row>
    <row r="2210" spans="47:47" x14ac:dyDescent="0.35">
      <c r="AU2210" s="1"/>
    </row>
    <row r="2211" spans="47:47" x14ac:dyDescent="0.35">
      <c r="AU2211" s="1"/>
    </row>
    <row r="2212" spans="47:47" x14ac:dyDescent="0.35">
      <c r="AU2212" s="1"/>
    </row>
    <row r="2213" spans="47:47" x14ac:dyDescent="0.35">
      <c r="AU2213" s="1"/>
    </row>
    <row r="2214" spans="47:47" x14ac:dyDescent="0.35">
      <c r="AU2214" s="1"/>
    </row>
    <row r="2215" spans="47:47" x14ac:dyDescent="0.35">
      <c r="AU2215" s="1"/>
    </row>
    <row r="2216" spans="47:47" x14ac:dyDescent="0.35">
      <c r="AU2216" s="1"/>
    </row>
    <row r="2217" spans="47:47" x14ac:dyDescent="0.35">
      <c r="AU2217" s="1"/>
    </row>
    <row r="2218" spans="47:47" x14ac:dyDescent="0.35">
      <c r="AU2218" s="1"/>
    </row>
    <row r="2219" spans="47:47" x14ac:dyDescent="0.35">
      <c r="AU2219" s="1"/>
    </row>
    <row r="2220" spans="47:47" x14ac:dyDescent="0.35">
      <c r="AU2220" s="1"/>
    </row>
    <row r="2221" spans="47:47" x14ac:dyDescent="0.35">
      <c r="AU2221" s="1"/>
    </row>
    <row r="2222" spans="47:47" x14ac:dyDescent="0.35">
      <c r="AU2222" s="1"/>
    </row>
    <row r="2223" spans="47:47" x14ac:dyDescent="0.35">
      <c r="AU2223" s="1"/>
    </row>
    <row r="2224" spans="47:47" x14ac:dyDescent="0.35">
      <c r="AU2224" s="1"/>
    </row>
    <row r="2225" spans="47:47" x14ac:dyDescent="0.35">
      <c r="AU2225" s="1"/>
    </row>
    <row r="2226" spans="47:47" x14ac:dyDescent="0.35">
      <c r="AU2226" s="1"/>
    </row>
    <row r="2227" spans="47:47" x14ac:dyDescent="0.35">
      <c r="AU2227" s="1"/>
    </row>
    <row r="2228" spans="47:47" x14ac:dyDescent="0.35">
      <c r="AU2228" s="1"/>
    </row>
    <row r="2229" spans="47:47" x14ac:dyDescent="0.35">
      <c r="AU2229" s="1"/>
    </row>
    <row r="2230" spans="47:47" x14ac:dyDescent="0.35">
      <c r="AU2230" s="1"/>
    </row>
    <row r="2231" spans="47:47" x14ac:dyDescent="0.35">
      <c r="AU2231" s="1"/>
    </row>
    <row r="2232" spans="47:47" x14ac:dyDescent="0.35">
      <c r="AU2232" s="1"/>
    </row>
    <row r="2233" spans="47:47" x14ac:dyDescent="0.35">
      <c r="AU2233" s="1"/>
    </row>
    <row r="2234" spans="47:47" x14ac:dyDescent="0.35">
      <c r="AU2234" s="1"/>
    </row>
    <row r="2235" spans="47:47" x14ac:dyDescent="0.35">
      <c r="AU2235" s="1"/>
    </row>
    <row r="2236" spans="47:47" x14ac:dyDescent="0.35">
      <c r="AU2236" s="1"/>
    </row>
    <row r="2237" spans="47:47" x14ac:dyDescent="0.35">
      <c r="AU2237" s="1"/>
    </row>
    <row r="2238" spans="47:47" x14ac:dyDescent="0.35">
      <c r="AU2238" s="1"/>
    </row>
    <row r="2239" spans="47:47" x14ac:dyDescent="0.35">
      <c r="AU2239" s="1"/>
    </row>
    <row r="2240" spans="47:47" x14ac:dyDescent="0.35">
      <c r="AU2240" s="1"/>
    </row>
    <row r="2241" spans="47:47" x14ac:dyDescent="0.35">
      <c r="AU2241" s="1"/>
    </row>
    <row r="2242" spans="47:47" x14ac:dyDescent="0.35">
      <c r="AU2242" s="1"/>
    </row>
    <row r="2243" spans="47:47" x14ac:dyDescent="0.35">
      <c r="AU2243" s="1"/>
    </row>
    <row r="2244" spans="47:47" x14ac:dyDescent="0.35">
      <c r="AU2244" s="1"/>
    </row>
    <row r="2245" spans="47:47" x14ac:dyDescent="0.35">
      <c r="AU2245" s="1"/>
    </row>
    <row r="2246" spans="47:47" x14ac:dyDescent="0.35">
      <c r="AU2246" s="1"/>
    </row>
    <row r="2247" spans="47:47" x14ac:dyDescent="0.35">
      <c r="AU2247" s="1"/>
    </row>
    <row r="2248" spans="47:47" x14ac:dyDescent="0.35">
      <c r="AU2248" s="1"/>
    </row>
    <row r="2249" spans="47:47" x14ac:dyDescent="0.35">
      <c r="AU2249" s="1"/>
    </row>
    <row r="2250" spans="47:47" x14ac:dyDescent="0.35">
      <c r="AU2250" s="1"/>
    </row>
    <row r="2251" spans="47:47" x14ac:dyDescent="0.35">
      <c r="AU2251" s="1"/>
    </row>
    <row r="2252" spans="47:47" x14ac:dyDescent="0.35">
      <c r="AU2252" s="1"/>
    </row>
    <row r="2253" spans="47:47" x14ac:dyDescent="0.35">
      <c r="AU2253" s="1"/>
    </row>
    <row r="2254" spans="47:47" x14ac:dyDescent="0.35">
      <c r="AU2254" s="1"/>
    </row>
    <row r="2255" spans="47:47" x14ac:dyDescent="0.35">
      <c r="AU2255" s="1"/>
    </row>
    <row r="2256" spans="47:47" x14ac:dyDescent="0.35">
      <c r="AU2256" s="1"/>
    </row>
    <row r="2257" spans="47:47" x14ac:dyDescent="0.35">
      <c r="AU2257" s="1"/>
    </row>
    <row r="2258" spans="47:47" x14ac:dyDescent="0.35">
      <c r="AU2258" s="1"/>
    </row>
    <row r="2259" spans="47:47" x14ac:dyDescent="0.35">
      <c r="AU2259" s="1"/>
    </row>
    <row r="2260" spans="47:47" x14ac:dyDescent="0.35">
      <c r="AU2260" s="1"/>
    </row>
    <row r="2261" spans="47:47" x14ac:dyDescent="0.35">
      <c r="AU2261" s="1"/>
    </row>
    <row r="2262" spans="47:47" x14ac:dyDescent="0.35">
      <c r="AU2262" s="1"/>
    </row>
    <row r="2263" spans="47:47" x14ac:dyDescent="0.35">
      <c r="AU2263" s="1"/>
    </row>
    <row r="2264" spans="47:47" x14ac:dyDescent="0.35">
      <c r="AU2264" s="1"/>
    </row>
    <row r="2265" spans="47:47" x14ac:dyDescent="0.35">
      <c r="AU2265" s="1"/>
    </row>
    <row r="2266" spans="47:47" x14ac:dyDescent="0.35">
      <c r="AU2266" s="1"/>
    </row>
    <row r="2267" spans="47:47" x14ac:dyDescent="0.35">
      <c r="AU2267" s="1"/>
    </row>
    <row r="2268" spans="47:47" x14ac:dyDescent="0.35">
      <c r="AU2268" s="1"/>
    </row>
    <row r="2269" spans="47:47" x14ac:dyDescent="0.35">
      <c r="AU2269" s="1"/>
    </row>
    <row r="2270" spans="47:47" x14ac:dyDescent="0.35">
      <c r="AU2270" s="1"/>
    </row>
    <row r="2271" spans="47:47" x14ac:dyDescent="0.35">
      <c r="AU2271" s="1"/>
    </row>
    <row r="2272" spans="47:47" x14ac:dyDescent="0.35">
      <c r="AU2272" s="1"/>
    </row>
    <row r="2273" spans="47:47" x14ac:dyDescent="0.35">
      <c r="AU2273" s="1"/>
    </row>
    <row r="2274" spans="47:47" x14ac:dyDescent="0.35">
      <c r="AU2274" s="1"/>
    </row>
    <row r="2275" spans="47:47" x14ac:dyDescent="0.35">
      <c r="AU2275" s="1"/>
    </row>
    <row r="2276" spans="47:47" x14ac:dyDescent="0.35">
      <c r="AU2276" s="1"/>
    </row>
    <row r="2277" spans="47:47" x14ac:dyDescent="0.35">
      <c r="AU2277" s="1"/>
    </row>
    <row r="2278" spans="47:47" x14ac:dyDescent="0.35">
      <c r="AU2278" s="1"/>
    </row>
    <row r="2279" spans="47:47" x14ac:dyDescent="0.35">
      <c r="AU2279" s="1"/>
    </row>
    <row r="2280" spans="47:47" x14ac:dyDescent="0.35">
      <c r="AU2280" s="1"/>
    </row>
    <row r="2281" spans="47:47" x14ac:dyDescent="0.35">
      <c r="AU2281" s="1"/>
    </row>
    <row r="2282" spans="47:47" x14ac:dyDescent="0.35">
      <c r="AU2282" s="1"/>
    </row>
    <row r="2283" spans="47:47" x14ac:dyDescent="0.35">
      <c r="AU2283" s="1"/>
    </row>
    <row r="2284" spans="47:47" x14ac:dyDescent="0.35">
      <c r="AU2284" s="1"/>
    </row>
    <row r="2285" spans="47:47" x14ac:dyDescent="0.35">
      <c r="AU2285" s="1"/>
    </row>
    <row r="2286" spans="47:47" x14ac:dyDescent="0.35">
      <c r="AU2286" s="1"/>
    </row>
    <row r="2287" spans="47:47" x14ac:dyDescent="0.35">
      <c r="AU2287" s="1"/>
    </row>
    <row r="2288" spans="47:47" x14ac:dyDescent="0.35">
      <c r="AU2288" s="1"/>
    </row>
    <row r="2289" spans="47:47" x14ac:dyDescent="0.35">
      <c r="AU2289" s="1"/>
    </row>
    <row r="2290" spans="47:47" x14ac:dyDescent="0.35">
      <c r="AU2290" s="1"/>
    </row>
    <row r="2291" spans="47:47" x14ac:dyDescent="0.35">
      <c r="AU2291" s="1"/>
    </row>
    <row r="2292" spans="47:47" x14ac:dyDescent="0.35">
      <c r="AU2292" s="1"/>
    </row>
    <row r="2293" spans="47:47" x14ac:dyDescent="0.35">
      <c r="AU2293" s="1"/>
    </row>
    <row r="2294" spans="47:47" x14ac:dyDescent="0.35">
      <c r="AU2294" s="1"/>
    </row>
    <row r="2295" spans="47:47" x14ac:dyDescent="0.35">
      <c r="AU2295" s="1"/>
    </row>
    <row r="2296" spans="47:47" x14ac:dyDescent="0.35">
      <c r="AU2296" s="1"/>
    </row>
    <row r="2297" spans="47:47" x14ac:dyDescent="0.35">
      <c r="AU2297" s="1"/>
    </row>
    <row r="2298" spans="47:47" x14ac:dyDescent="0.35">
      <c r="AU2298" s="1"/>
    </row>
    <row r="2299" spans="47:47" x14ac:dyDescent="0.35">
      <c r="AU2299" s="1"/>
    </row>
    <row r="2300" spans="47:47" x14ac:dyDescent="0.35">
      <c r="AU2300" s="1"/>
    </row>
    <row r="2301" spans="47:47" x14ac:dyDescent="0.35">
      <c r="AU2301" s="1"/>
    </row>
    <row r="2302" spans="47:47" x14ac:dyDescent="0.35">
      <c r="AU2302" s="1"/>
    </row>
    <row r="2303" spans="47:47" x14ac:dyDescent="0.35">
      <c r="AU2303" s="1"/>
    </row>
    <row r="2304" spans="47:47" x14ac:dyDescent="0.35">
      <c r="AU2304" s="1"/>
    </row>
    <row r="2305" spans="47:47" x14ac:dyDescent="0.35">
      <c r="AU2305" s="1"/>
    </row>
    <row r="2306" spans="47:47" x14ac:dyDescent="0.35">
      <c r="AU2306" s="1"/>
    </row>
    <row r="2307" spans="47:47" x14ac:dyDescent="0.35">
      <c r="AU2307" s="1"/>
    </row>
    <row r="2308" spans="47:47" x14ac:dyDescent="0.35">
      <c r="AU2308" s="1"/>
    </row>
    <row r="2309" spans="47:47" x14ac:dyDescent="0.35">
      <c r="AU2309" s="1"/>
    </row>
    <row r="2310" spans="47:47" x14ac:dyDescent="0.35">
      <c r="AU2310" s="1"/>
    </row>
    <row r="2311" spans="47:47" x14ac:dyDescent="0.35">
      <c r="AU2311" s="1"/>
    </row>
    <row r="2312" spans="47:47" x14ac:dyDescent="0.35">
      <c r="AU2312" s="1"/>
    </row>
    <row r="2313" spans="47:47" x14ac:dyDescent="0.35">
      <c r="AU2313" s="1"/>
    </row>
    <row r="2314" spans="47:47" x14ac:dyDescent="0.35">
      <c r="AU2314" s="1"/>
    </row>
    <row r="2315" spans="47:47" x14ac:dyDescent="0.35">
      <c r="AU2315" s="1"/>
    </row>
    <row r="2316" spans="47:47" x14ac:dyDescent="0.35">
      <c r="AU2316" s="1"/>
    </row>
    <row r="2317" spans="47:47" x14ac:dyDescent="0.35">
      <c r="AU2317" s="1"/>
    </row>
    <row r="2318" spans="47:47" x14ac:dyDescent="0.35">
      <c r="AU2318" s="1"/>
    </row>
    <row r="2319" spans="47:47" x14ac:dyDescent="0.35">
      <c r="AU2319" s="1"/>
    </row>
    <row r="2320" spans="47:47" x14ac:dyDescent="0.35">
      <c r="AU2320" s="1"/>
    </row>
    <row r="2321" spans="47:47" x14ac:dyDescent="0.35">
      <c r="AU2321" s="1"/>
    </row>
    <row r="2322" spans="47:47" x14ac:dyDescent="0.35">
      <c r="AU2322" s="1"/>
    </row>
    <row r="2323" spans="47:47" x14ac:dyDescent="0.35">
      <c r="AU2323" s="1"/>
    </row>
    <row r="2324" spans="47:47" x14ac:dyDescent="0.35">
      <c r="AU2324" s="1"/>
    </row>
    <row r="2325" spans="47:47" x14ac:dyDescent="0.35">
      <c r="AU2325" s="1"/>
    </row>
    <row r="2326" spans="47:47" x14ac:dyDescent="0.35">
      <c r="AU2326" s="1"/>
    </row>
    <row r="2327" spans="47:47" x14ac:dyDescent="0.35">
      <c r="AU2327" s="1"/>
    </row>
    <row r="2328" spans="47:47" x14ac:dyDescent="0.35">
      <c r="AU2328" s="1"/>
    </row>
    <row r="2329" spans="47:47" x14ac:dyDescent="0.35">
      <c r="AU2329" s="1"/>
    </row>
    <row r="2330" spans="47:47" x14ac:dyDescent="0.35">
      <c r="AU2330" s="1"/>
    </row>
    <row r="2331" spans="47:47" x14ac:dyDescent="0.35">
      <c r="AU2331" s="1"/>
    </row>
    <row r="2332" spans="47:47" x14ac:dyDescent="0.35">
      <c r="AU2332" s="1"/>
    </row>
    <row r="2333" spans="47:47" x14ac:dyDescent="0.35">
      <c r="AU2333" s="1"/>
    </row>
    <row r="2334" spans="47:47" x14ac:dyDescent="0.35">
      <c r="AU2334" s="1"/>
    </row>
    <row r="2335" spans="47:47" x14ac:dyDescent="0.35">
      <c r="AU2335" s="1"/>
    </row>
    <row r="2336" spans="47:47" x14ac:dyDescent="0.35">
      <c r="AU2336" s="1"/>
    </row>
    <row r="2337" spans="47:47" x14ac:dyDescent="0.35">
      <c r="AU2337" s="1"/>
    </row>
    <row r="2338" spans="47:47" x14ac:dyDescent="0.35">
      <c r="AU2338" s="1"/>
    </row>
    <row r="2339" spans="47:47" x14ac:dyDescent="0.35">
      <c r="AU2339" s="1"/>
    </row>
    <row r="2340" spans="47:47" x14ac:dyDescent="0.35">
      <c r="AU2340" s="1"/>
    </row>
    <row r="2341" spans="47:47" x14ac:dyDescent="0.35">
      <c r="AU2341" s="1"/>
    </row>
    <row r="2342" spans="47:47" x14ac:dyDescent="0.35">
      <c r="AU2342" s="1"/>
    </row>
    <row r="2343" spans="47:47" x14ac:dyDescent="0.35">
      <c r="AU2343" s="1"/>
    </row>
    <row r="2344" spans="47:47" x14ac:dyDescent="0.35">
      <c r="AU2344" s="1"/>
    </row>
    <row r="2345" spans="47:47" x14ac:dyDescent="0.35">
      <c r="AU2345" s="1"/>
    </row>
    <row r="2346" spans="47:47" x14ac:dyDescent="0.35">
      <c r="AU2346" s="1"/>
    </row>
    <row r="2347" spans="47:47" x14ac:dyDescent="0.35">
      <c r="AU2347" s="1"/>
    </row>
    <row r="2348" spans="47:47" x14ac:dyDescent="0.35">
      <c r="AU2348" s="1"/>
    </row>
    <row r="2349" spans="47:47" x14ac:dyDescent="0.35">
      <c r="AU2349" s="1"/>
    </row>
    <row r="2350" spans="47:47" x14ac:dyDescent="0.35">
      <c r="AU2350" s="1"/>
    </row>
    <row r="2351" spans="47:47" x14ac:dyDescent="0.35">
      <c r="AU2351" s="1"/>
    </row>
    <row r="2352" spans="47:47" x14ac:dyDescent="0.35">
      <c r="AU2352" s="1"/>
    </row>
    <row r="2353" spans="47:47" x14ac:dyDescent="0.35">
      <c r="AU2353" s="1"/>
    </row>
    <row r="2354" spans="47:47" x14ac:dyDescent="0.35">
      <c r="AU2354" s="1"/>
    </row>
    <row r="2355" spans="47:47" x14ac:dyDescent="0.35">
      <c r="AU2355" s="1"/>
    </row>
    <row r="2356" spans="47:47" x14ac:dyDescent="0.35">
      <c r="AU2356" s="1"/>
    </row>
    <row r="2357" spans="47:47" x14ac:dyDescent="0.35">
      <c r="AU2357" s="1"/>
    </row>
    <row r="2358" spans="47:47" x14ac:dyDescent="0.35">
      <c r="AU2358" s="1"/>
    </row>
    <row r="2359" spans="47:47" x14ac:dyDescent="0.35">
      <c r="AU2359" s="1"/>
    </row>
    <row r="2360" spans="47:47" x14ac:dyDescent="0.35">
      <c r="AU2360" s="1"/>
    </row>
    <row r="2361" spans="47:47" x14ac:dyDescent="0.35">
      <c r="AU2361" s="1"/>
    </row>
    <row r="2362" spans="47:47" x14ac:dyDescent="0.35">
      <c r="AU2362" s="1"/>
    </row>
    <row r="2363" spans="47:47" x14ac:dyDescent="0.35">
      <c r="AU2363" s="1"/>
    </row>
    <row r="2364" spans="47:47" x14ac:dyDescent="0.35">
      <c r="AU2364" s="1"/>
    </row>
    <row r="2365" spans="47:47" x14ac:dyDescent="0.35">
      <c r="AU2365" s="1"/>
    </row>
    <row r="2366" spans="47:47" x14ac:dyDescent="0.35">
      <c r="AU2366" s="1"/>
    </row>
    <row r="2367" spans="47:47" x14ac:dyDescent="0.35">
      <c r="AU2367" s="1"/>
    </row>
    <row r="2368" spans="47:47" x14ac:dyDescent="0.35">
      <c r="AU2368" s="1"/>
    </row>
    <row r="2369" spans="47:47" x14ac:dyDescent="0.35">
      <c r="AU2369" s="1"/>
    </row>
    <row r="2370" spans="47:47" x14ac:dyDescent="0.35">
      <c r="AU2370" s="1"/>
    </row>
    <row r="2371" spans="47:47" x14ac:dyDescent="0.35">
      <c r="AU2371" s="1"/>
    </row>
    <row r="2372" spans="47:47" x14ac:dyDescent="0.35">
      <c r="AU2372" s="1"/>
    </row>
    <row r="2373" spans="47:47" x14ac:dyDescent="0.35">
      <c r="AU2373" s="1"/>
    </row>
    <row r="2374" spans="47:47" x14ac:dyDescent="0.35">
      <c r="AU2374" s="1"/>
    </row>
    <row r="2375" spans="47:47" x14ac:dyDescent="0.35">
      <c r="AU2375" s="1"/>
    </row>
    <row r="2376" spans="47:47" x14ac:dyDescent="0.35">
      <c r="AU2376" s="1"/>
    </row>
    <row r="2377" spans="47:47" x14ac:dyDescent="0.35">
      <c r="AU2377" s="1"/>
    </row>
    <row r="2378" spans="47:47" x14ac:dyDescent="0.35">
      <c r="AU2378" s="1"/>
    </row>
    <row r="2379" spans="47:47" x14ac:dyDescent="0.35">
      <c r="AU2379" s="1"/>
    </row>
    <row r="2380" spans="47:47" x14ac:dyDescent="0.35">
      <c r="AU2380" s="1"/>
    </row>
    <row r="2381" spans="47:47" x14ac:dyDescent="0.35">
      <c r="AU2381" s="1"/>
    </row>
    <row r="2382" spans="47:47" x14ac:dyDescent="0.35">
      <c r="AU2382" s="1"/>
    </row>
    <row r="2383" spans="47:47" x14ac:dyDescent="0.35">
      <c r="AU2383" s="1"/>
    </row>
    <row r="2384" spans="47:47" x14ac:dyDescent="0.35">
      <c r="AU2384" s="1"/>
    </row>
    <row r="2385" spans="47:47" x14ac:dyDescent="0.35">
      <c r="AU2385" s="1"/>
    </row>
    <row r="2386" spans="47:47" x14ac:dyDescent="0.35">
      <c r="AU2386" s="1"/>
    </row>
    <row r="2387" spans="47:47" x14ac:dyDescent="0.35">
      <c r="AU2387" s="1"/>
    </row>
    <row r="2388" spans="47:47" x14ac:dyDescent="0.35">
      <c r="AU2388" s="1"/>
    </row>
    <row r="2389" spans="47:47" x14ac:dyDescent="0.35">
      <c r="AU2389" s="1"/>
    </row>
    <row r="2390" spans="47:47" x14ac:dyDescent="0.35">
      <c r="AU2390" s="1"/>
    </row>
    <row r="2391" spans="47:47" x14ac:dyDescent="0.35">
      <c r="AU2391" s="1"/>
    </row>
    <row r="2392" spans="47:47" x14ac:dyDescent="0.35">
      <c r="AU2392" s="1"/>
    </row>
    <row r="2393" spans="47:47" x14ac:dyDescent="0.35">
      <c r="AU2393" s="1"/>
    </row>
    <row r="2394" spans="47:47" x14ac:dyDescent="0.35">
      <c r="AU2394" s="1"/>
    </row>
    <row r="2395" spans="47:47" x14ac:dyDescent="0.35">
      <c r="AU2395" s="1"/>
    </row>
    <row r="2396" spans="47:47" x14ac:dyDescent="0.35">
      <c r="AU2396" s="1"/>
    </row>
    <row r="2397" spans="47:47" x14ac:dyDescent="0.35">
      <c r="AU2397" s="1"/>
    </row>
    <row r="2398" spans="47:47" x14ac:dyDescent="0.35">
      <c r="AU2398" s="1"/>
    </row>
    <row r="2399" spans="47:47" x14ac:dyDescent="0.35">
      <c r="AU2399" s="1"/>
    </row>
    <row r="2400" spans="47:47" x14ac:dyDescent="0.35">
      <c r="AU2400" s="1"/>
    </row>
    <row r="2401" spans="47:47" x14ac:dyDescent="0.35">
      <c r="AU2401" s="1"/>
    </row>
    <row r="2402" spans="47:47" x14ac:dyDescent="0.35">
      <c r="AU2402" s="1"/>
    </row>
    <row r="2403" spans="47:47" x14ac:dyDescent="0.35">
      <c r="AU2403" s="1"/>
    </row>
    <row r="2404" spans="47:47" x14ac:dyDescent="0.35">
      <c r="AU2404" s="1"/>
    </row>
    <row r="2405" spans="47:47" x14ac:dyDescent="0.35">
      <c r="AU2405" s="1"/>
    </row>
    <row r="2406" spans="47:47" x14ac:dyDescent="0.35">
      <c r="AU2406" s="1"/>
    </row>
    <row r="2407" spans="47:47" x14ac:dyDescent="0.35">
      <c r="AU2407" s="1"/>
    </row>
    <row r="2408" spans="47:47" x14ac:dyDescent="0.35">
      <c r="AU2408" s="1"/>
    </row>
    <row r="2409" spans="47:47" x14ac:dyDescent="0.35">
      <c r="AU2409" s="1"/>
    </row>
    <row r="2410" spans="47:47" x14ac:dyDescent="0.35">
      <c r="AU2410" s="1"/>
    </row>
    <row r="2411" spans="47:47" x14ac:dyDescent="0.35">
      <c r="AU2411" s="1"/>
    </row>
    <row r="2412" spans="47:47" x14ac:dyDescent="0.35">
      <c r="AU2412" s="1"/>
    </row>
    <row r="2413" spans="47:47" x14ac:dyDescent="0.35">
      <c r="AU2413" s="1"/>
    </row>
    <row r="2414" spans="47:47" x14ac:dyDescent="0.35">
      <c r="AU2414" s="1"/>
    </row>
    <row r="2415" spans="47:47" x14ac:dyDescent="0.35">
      <c r="AU2415" s="1"/>
    </row>
    <row r="2416" spans="47:47" x14ac:dyDescent="0.35">
      <c r="AU2416" s="1"/>
    </row>
    <row r="2417" spans="47:47" x14ac:dyDescent="0.35">
      <c r="AU2417" s="1"/>
    </row>
    <row r="2418" spans="47:47" x14ac:dyDescent="0.35">
      <c r="AU2418" s="1"/>
    </row>
    <row r="2419" spans="47:47" x14ac:dyDescent="0.35">
      <c r="AU2419" s="1"/>
    </row>
    <row r="2420" spans="47:47" x14ac:dyDescent="0.35">
      <c r="AU2420" s="1"/>
    </row>
    <row r="2421" spans="47:47" x14ac:dyDescent="0.35">
      <c r="AU2421" s="1"/>
    </row>
    <row r="2422" spans="47:47" x14ac:dyDescent="0.35">
      <c r="AU2422" s="1"/>
    </row>
    <row r="2423" spans="47:47" x14ac:dyDescent="0.35">
      <c r="AU2423" s="1"/>
    </row>
    <row r="2424" spans="47:47" x14ac:dyDescent="0.35">
      <c r="AU2424" s="1"/>
    </row>
    <row r="2425" spans="47:47" x14ac:dyDescent="0.35">
      <c r="AU2425" s="1"/>
    </row>
    <row r="2426" spans="47:47" x14ac:dyDescent="0.35">
      <c r="AU2426" s="1"/>
    </row>
    <row r="2427" spans="47:47" x14ac:dyDescent="0.35">
      <c r="AU2427" s="1"/>
    </row>
    <row r="2428" spans="47:47" x14ac:dyDescent="0.35">
      <c r="AU2428" s="1"/>
    </row>
    <row r="2429" spans="47:47" x14ac:dyDescent="0.35">
      <c r="AU2429" s="1"/>
    </row>
    <row r="2430" spans="47:47" x14ac:dyDescent="0.35">
      <c r="AU2430" s="1"/>
    </row>
    <row r="2431" spans="47:47" x14ac:dyDescent="0.35">
      <c r="AU2431" s="1"/>
    </row>
    <row r="2432" spans="47:47" x14ac:dyDescent="0.35">
      <c r="AU2432" s="1"/>
    </row>
    <row r="2433" spans="47:47" x14ac:dyDescent="0.35">
      <c r="AU2433" s="1"/>
    </row>
    <row r="2434" spans="47:47" x14ac:dyDescent="0.35">
      <c r="AU2434" s="1"/>
    </row>
    <row r="2435" spans="47:47" x14ac:dyDescent="0.35">
      <c r="AU2435" s="1"/>
    </row>
    <row r="2436" spans="47:47" x14ac:dyDescent="0.35">
      <c r="AU2436" s="1"/>
    </row>
    <row r="2437" spans="47:47" x14ac:dyDescent="0.35">
      <c r="AU2437" s="1"/>
    </row>
    <row r="2438" spans="47:47" x14ac:dyDescent="0.35">
      <c r="AU2438" s="1"/>
    </row>
    <row r="2439" spans="47:47" x14ac:dyDescent="0.35">
      <c r="AU2439" s="1"/>
    </row>
    <row r="2440" spans="47:47" x14ac:dyDescent="0.35">
      <c r="AU2440" s="1"/>
    </row>
    <row r="2441" spans="47:47" x14ac:dyDescent="0.35">
      <c r="AU2441" s="1"/>
    </row>
    <row r="2442" spans="47:47" x14ac:dyDescent="0.35">
      <c r="AU2442" s="1"/>
    </row>
    <row r="2443" spans="47:47" x14ac:dyDescent="0.35">
      <c r="AU2443" s="1"/>
    </row>
    <row r="2444" spans="47:47" x14ac:dyDescent="0.35">
      <c r="AU2444" s="1"/>
    </row>
    <row r="2445" spans="47:47" x14ac:dyDescent="0.35">
      <c r="AU2445" s="1"/>
    </row>
    <row r="2446" spans="47:47" x14ac:dyDescent="0.35">
      <c r="AU2446" s="1"/>
    </row>
    <row r="2447" spans="47:47" x14ac:dyDescent="0.35">
      <c r="AU2447" s="1"/>
    </row>
    <row r="2448" spans="47:47" x14ac:dyDescent="0.35">
      <c r="AU2448" s="1"/>
    </row>
    <row r="2449" spans="47:47" x14ac:dyDescent="0.35">
      <c r="AU2449" s="1"/>
    </row>
    <row r="2450" spans="47:47" x14ac:dyDescent="0.35">
      <c r="AU2450" s="1"/>
    </row>
    <row r="2451" spans="47:47" x14ac:dyDescent="0.35">
      <c r="AU2451" s="1"/>
    </row>
    <row r="2452" spans="47:47" x14ac:dyDescent="0.35">
      <c r="AU2452" s="1"/>
    </row>
    <row r="2453" spans="47:47" x14ac:dyDescent="0.35">
      <c r="AU2453" s="1"/>
    </row>
    <row r="2454" spans="47:47" x14ac:dyDescent="0.35">
      <c r="AU2454" s="1"/>
    </row>
    <row r="2455" spans="47:47" x14ac:dyDescent="0.35">
      <c r="AU2455" s="1"/>
    </row>
    <row r="2456" spans="47:47" x14ac:dyDescent="0.35">
      <c r="AU2456" s="1"/>
    </row>
    <row r="2457" spans="47:47" x14ac:dyDescent="0.35">
      <c r="AU2457" s="1"/>
    </row>
    <row r="2458" spans="47:47" x14ac:dyDescent="0.35">
      <c r="AU2458" s="1"/>
    </row>
    <row r="2459" spans="47:47" x14ac:dyDescent="0.35">
      <c r="AU2459" s="1"/>
    </row>
    <row r="2460" spans="47:47" x14ac:dyDescent="0.35">
      <c r="AU2460" s="1"/>
    </row>
    <row r="2461" spans="47:47" x14ac:dyDescent="0.35">
      <c r="AU2461" s="1"/>
    </row>
    <row r="2462" spans="47:47" x14ac:dyDescent="0.35">
      <c r="AU2462" s="1"/>
    </row>
    <row r="2463" spans="47:47" x14ac:dyDescent="0.35">
      <c r="AU2463" s="1"/>
    </row>
    <row r="2464" spans="47:47" x14ac:dyDescent="0.35">
      <c r="AU2464" s="1"/>
    </row>
    <row r="2465" spans="47:47" x14ac:dyDescent="0.35">
      <c r="AU2465" s="1"/>
    </row>
    <row r="2466" spans="47:47" x14ac:dyDescent="0.35">
      <c r="AU2466" s="1"/>
    </row>
    <row r="2467" spans="47:47" x14ac:dyDescent="0.35">
      <c r="AU2467" s="1"/>
    </row>
    <row r="2468" spans="47:47" x14ac:dyDescent="0.35">
      <c r="AU2468" s="1"/>
    </row>
    <row r="2469" spans="47:47" x14ac:dyDescent="0.35">
      <c r="AU2469" s="1"/>
    </row>
    <row r="2470" spans="47:47" x14ac:dyDescent="0.35">
      <c r="AU2470" s="1"/>
    </row>
    <row r="2471" spans="47:47" x14ac:dyDescent="0.35">
      <c r="AU2471" s="1"/>
    </row>
    <row r="2472" spans="47:47" x14ac:dyDescent="0.35">
      <c r="AU2472" s="1"/>
    </row>
    <row r="2473" spans="47:47" x14ac:dyDescent="0.35">
      <c r="AU2473" s="1"/>
    </row>
    <row r="2474" spans="47:47" x14ac:dyDescent="0.35">
      <c r="AU2474" s="1"/>
    </row>
    <row r="2475" spans="47:47" x14ac:dyDescent="0.35">
      <c r="AU2475" s="1"/>
    </row>
    <row r="2476" spans="47:47" x14ac:dyDescent="0.35">
      <c r="AU2476" s="1"/>
    </row>
    <row r="2477" spans="47:47" x14ac:dyDescent="0.35">
      <c r="AU2477" s="1"/>
    </row>
    <row r="2478" spans="47:47" x14ac:dyDescent="0.35">
      <c r="AU2478" s="1"/>
    </row>
    <row r="2479" spans="47:47" x14ac:dyDescent="0.35">
      <c r="AU2479" s="1"/>
    </row>
    <row r="2480" spans="47:47" x14ac:dyDescent="0.35">
      <c r="AU2480" s="1"/>
    </row>
    <row r="2481" spans="47:47" x14ac:dyDescent="0.35">
      <c r="AU2481" s="1"/>
    </row>
    <row r="2482" spans="47:47" x14ac:dyDescent="0.35">
      <c r="AU2482" s="1"/>
    </row>
    <row r="2483" spans="47:47" x14ac:dyDescent="0.35">
      <c r="AU2483" s="1"/>
    </row>
    <row r="2484" spans="47:47" x14ac:dyDescent="0.35">
      <c r="AU2484" s="1"/>
    </row>
    <row r="2485" spans="47:47" x14ac:dyDescent="0.35">
      <c r="AU2485" s="1"/>
    </row>
    <row r="2486" spans="47:47" x14ac:dyDescent="0.35">
      <c r="AU2486" s="1"/>
    </row>
    <row r="2487" spans="47:47" x14ac:dyDescent="0.35">
      <c r="AU2487" s="1"/>
    </row>
    <row r="2488" spans="47:47" x14ac:dyDescent="0.35">
      <c r="AU2488" s="1"/>
    </row>
    <row r="2489" spans="47:47" x14ac:dyDescent="0.35">
      <c r="AU2489" s="1"/>
    </row>
    <row r="2490" spans="47:47" x14ac:dyDescent="0.35">
      <c r="AU2490" s="1"/>
    </row>
    <row r="2491" spans="47:47" x14ac:dyDescent="0.35">
      <c r="AU2491" s="1"/>
    </row>
    <row r="2492" spans="47:47" x14ac:dyDescent="0.35">
      <c r="AU2492" s="1"/>
    </row>
    <row r="2493" spans="47:47" x14ac:dyDescent="0.35">
      <c r="AU2493" s="1"/>
    </row>
    <row r="2494" spans="47:47" x14ac:dyDescent="0.35">
      <c r="AU2494" s="1"/>
    </row>
    <row r="2495" spans="47:47" x14ac:dyDescent="0.35">
      <c r="AU2495" s="1"/>
    </row>
    <row r="2496" spans="47:47" x14ac:dyDescent="0.35">
      <c r="AU2496" s="1"/>
    </row>
    <row r="2497" spans="47:47" x14ac:dyDescent="0.35">
      <c r="AU2497" s="1"/>
    </row>
    <row r="2498" spans="47:47" x14ac:dyDescent="0.35">
      <c r="AU2498" s="1"/>
    </row>
    <row r="2499" spans="47:47" x14ac:dyDescent="0.35">
      <c r="AU2499" s="1"/>
    </row>
    <row r="2500" spans="47:47" x14ac:dyDescent="0.35">
      <c r="AU2500" s="1"/>
    </row>
    <row r="2501" spans="47:47" x14ac:dyDescent="0.35">
      <c r="AU2501" s="1"/>
    </row>
    <row r="2502" spans="47:47" x14ac:dyDescent="0.35">
      <c r="AU2502" s="1"/>
    </row>
    <row r="2503" spans="47:47" x14ac:dyDescent="0.35">
      <c r="AU2503" s="1"/>
    </row>
    <row r="2504" spans="47:47" x14ac:dyDescent="0.35">
      <c r="AU2504" s="1"/>
    </row>
    <row r="2505" spans="47:47" x14ac:dyDescent="0.35">
      <c r="AU2505" s="1"/>
    </row>
    <row r="2506" spans="47:47" x14ac:dyDescent="0.35">
      <c r="AU2506" s="1"/>
    </row>
    <row r="2507" spans="47:47" x14ac:dyDescent="0.35">
      <c r="AU2507" s="1"/>
    </row>
    <row r="2508" spans="47:47" x14ac:dyDescent="0.35">
      <c r="AU2508" s="1"/>
    </row>
    <row r="2509" spans="47:47" x14ac:dyDescent="0.35">
      <c r="AU2509" s="1"/>
    </row>
    <row r="2510" spans="47:47" x14ac:dyDescent="0.35">
      <c r="AU2510" s="1"/>
    </row>
    <row r="2511" spans="47:47" x14ac:dyDescent="0.35">
      <c r="AU2511" s="1"/>
    </row>
    <row r="2512" spans="47:47" x14ac:dyDescent="0.35">
      <c r="AU2512" s="1"/>
    </row>
    <row r="2513" spans="47:47" x14ac:dyDescent="0.35">
      <c r="AU2513" s="1"/>
    </row>
    <row r="2514" spans="47:47" x14ac:dyDescent="0.35">
      <c r="AU2514" s="1"/>
    </row>
    <row r="2515" spans="47:47" x14ac:dyDescent="0.35">
      <c r="AU2515" s="1"/>
    </row>
    <row r="2516" spans="47:47" x14ac:dyDescent="0.35">
      <c r="AU2516" s="1"/>
    </row>
    <row r="2517" spans="47:47" x14ac:dyDescent="0.35">
      <c r="AU2517" s="1"/>
    </row>
    <row r="2518" spans="47:47" x14ac:dyDescent="0.35">
      <c r="AU2518" s="1"/>
    </row>
    <row r="2519" spans="47:47" x14ac:dyDescent="0.35">
      <c r="AU2519" s="1"/>
    </row>
    <row r="2520" spans="47:47" x14ac:dyDescent="0.35">
      <c r="AU2520" s="1"/>
    </row>
    <row r="2521" spans="47:47" x14ac:dyDescent="0.35">
      <c r="AU2521" s="1"/>
    </row>
    <row r="2522" spans="47:47" x14ac:dyDescent="0.35">
      <c r="AU2522" s="1"/>
    </row>
    <row r="2523" spans="47:47" x14ac:dyDescent="0.35">
      <c r="AU2523" s="1"/>
    </row>
    <row r="2524" spans="47:47" x14ac:dyDescent="0.35">
      <c r="AU2524" s="1"/>
    </row>
    <row r="2525" spans="47:47" x14ac:dyDescent="0.35">
      <c r="AU2525" s="1"/>
    </row>
    <row r="2526" spans="47:47" x14ac:dyDescent="0.35">
      <c r="AU2526" s="1"/>
    </row>
    <row r="2527" spans="47:47" x14ac:dyDescent="0.35">
      <c r="AU2527" s="1"/>
    </row>
    <row r="2528" spans="47:47" x14ac:dyDescent="0.35">
      <c r="AU2528" s="1"/>
    </row>
    <row r="2529" spans="47:47" x14ac:dyDescent="0.35">
      <c r="AU2529" s="1"/>
    </row>
    <row r="2530" spans="47:47" x14ac:dyDescent="0.35">
      <c r="AU2530" s="1"/>
    </row>
    <row r="2531" spans="47:47" x14ac:dyDescent="0.35">
      <c r="AU2531" s="1"/>
    </row>
    <row r="2532" spans="47:47" x14ac:dyDescent="0.35">
      <c r="AU2532" s="1"/>
    </row>
    <row r="2533" spans="47:47" x14ac:dyDescent="0.35">
      <c r="AU2533" s="1"/>
    </row>
    <row r="2534" spans="47:47" x14ac:dyDescent="0.35">
      <c r="AU2534" s="1"/>
    </row>
    <row r="2535" spans="47:47" x14ac:dyDescent="0.35">
      <c r="AU2535" s="1"/>
    </row>
    <row r="2536" spans="47:47" x14ac:dyDescent="0.35">
      <c r="AU2536" s="1"/>
    </row>
    <row r="2537" spans="47:47" x14ac:dyDescent="0.35">
      <c r="AU2537" s="1"/>
    </row>
    <row r="2538" spans="47:47" x14ac:dyDescent="0.35">
      <c r="AU2538" s="1"/>
    </row>
    <row r="2539" spans="47:47" x14ac:dyDescent="0.35">
      <c r="AU2539" s="1"/>
    </row>
    <row r="2540" spans="47:47" x14ac:dyDescent="0.35">
      <c r="AU2540" s="1"/>
    </row>
    <row r="2541" spans="47:47" x14ac:dyDescent="0.35">
      <c r="AU2541" s="1"/>
    </row>
    <row r="2542" spans="47:47" x14ac:dyDescent="0.35">
      <c r="AU2542" s="1"/>
    </row>
    <row r="2543" spans="47:47" x14ac:dyDescent="0.35">
      <c r="AU2543" s="1"/>
    </row>
    <row r="2544" spans="47:47" x14ac:dyDescent="0.35">
      <c r="AU2544" s="1"/>
    </row>
    <row r="2545" spans="47:47" x14ac:dyDescent="0.35">
      <c r="AU2545" s="1"/>
    </row>
    <row r="2546" spans="47:47" x14ac:dyDescent="0.35">
      <c r="AU2546" s="1"/>
    </row>
    <row r="2547" spans="47:47" x14ac:dyDescent="0.35">
      <c r="AU2547" s="1"/>
    </row>
    <row r="2548" spans="47:47" x14ac:dyDescent="0.35">
      <c r="AU2548" s="1"/>
    </row>
    <row r="2549" spans="47:47" x14ac:dyDescent="0.35">
      <c r="AU2549" s="1"/>
    </row>
    <row r="2550" spans="47:47" x14ac:dyDescent="0.35">
      <c r="AU2550" s="1"/>
    </row>
    <row r="2551" spans="47:47" x14ac:dyDescent="0.35">
      <c r="AU2551" s="1"/>
    </row>
    <row r="2552" spans="47:47" x14ac:dyDescent="0.35">
      <c r="AU2552" s="1"/>
    </row>
    <row r="2553" spans="47:47" x14ac:dyDescent="0.35">
      <c r="AU2553" s="1"/>
    </row>
    <row r="2554" spans="47:47" x14ac:dyDescent="0.35">
      <c r="AU2554" s="1"/>
    </row>
    <row r="2555" spans="47:47" x14ac:dyDescent="0.35">
      <c r="AU2555" s="1"/>
    </row>
    <row r="2556" spans="47:47" x14ac:dyDescent="0.35">
      <c r="AU2556" s="1"/>
    </row>
    <row r="2557" spans="47:47" x14ac:dyDescent="0.35">
      <c r="AU2557" s="1"/>
    </row>
    <row r="2558" spans="47:47" x14ac:dyDescent="0.35">
      <c r="AU2558" s="1"/>
    </row>
    <row r="2559" spans="47:47" x14ac:dyDescent="0.35">
      <c r="AU2559" s="1"/>
    </row>
    <row r="2560" spans="47:47" x14ac:dyDescent="0.35">
      <c r="AU2560" s="1"/>
    </row>
    <row r="2561" spans="47:47" x14ac:dyDescent="0.35">
      <c r="AU2561" s="1"/>
    </row>
    <row r="2562" spans="47:47" x14ac:dyDescent="0.35">
      <c r="AU2562" s="1"/>
    </row>
    <row r="2563" spans="47:47" x14ac:dyDescent="0.35">
      <c r="AU2563" s="1"/>
    </row>
    <row r="2564" spans="47:47" x14ac:dyDescent="0.35">
      <c r="AU2564" s="1"/>
    </row>
    <row r="2565" spans="47:47" x14ac:dyDescent="0.35">
      <c r="AU2565" s="1"/>
    </row>
    <row r="2566" spans="47:47" x14ac:dyDescent="0.35">
      <c r="AU2566" s="1"/>
    </row>
    <row r="2567" spans="47:47" x14ac:dyDescent="0.35">
      <c r="AU2567" s="1"/>
    </row>
    <row r="2568" spans="47:47" x14ac:dyDescent="0.35">
      <c r="AU2568" s="1"/>
    </row>
    <row r="2569" spans="47:47" x14ac:dyDescent="0.35">
      <c r="AU2569" s="1"/>
    </row>
    <row r="2570" spans="47:47" x14ac:dyDescent="0.35">
      <c r="AU2570" s="1"/>
    </row>
    <row r="2571" spans="47:47" x14ac:dyDescent="0.35">
      <c r="AU2571" s="1"/>
    </row>
    <row r="2572" spans="47:47" x14ac:dyDescent="0.35">
      <c r="AU2572" s="1"/>
    </row>
    <row r="2573" spans="47:47" x14ac:dyDescent="0.35">
      <c r="AU2573" s="1"/>
    </row>
    <row r="2574" spans="47:47" x14ac:dyDescent="0.35">
      <c r="AU2574" s="1"/>
    </row>
    <row r="2575" spans="47:47" x14ac:dyDescent="0.35">
      <c r="AU2575" s="1"/>
    </row>
    <row r="2576" spans="47:47" x14ac:dyDescent="0.35">
      <c r="AU2576" s="1"/>
    </row>
    <row r="2577" spans="47:47" x14ac:dyDescent="0.35">
      <c r="AU2577" s="1"/>
    </row>
    <row r="2578" spans="47:47" x14ac:dyDescent="0.35">
      <c r="AU2578" s="1"/>
    </row>
    <row r="2579" spans="47:47" x14ac:dyDescent="0.35">
      <c r="AU2579" s="1"/>
    </row>
    <row r="2580" spans="47:47" x14ac:dyDescent="0.35">
      <c r="AU2580" s="1"/>
    </row>
    <row r="2581" spans="47:47" x14ac:dyDescent="0.35">
      <c r="AU2581" s="1"/>
    </row>
    <row r="2582" spans="47:47" x14ac:dyDescent="0.35">
      <c r="AU2582" s="1"/>
    </row>
    <row r="2583" spans="47:47" x14ac:dyDescent="0.35">
      <c r="AU2583" s="1"/>
    </row>
    <row r="2584" spans="47:47" x14ac:dyDescent="0.35">
      <c r="AU2584" s="1"/>
    </row>
    <row r="2585" spans="47:47" x14ac:dyDescent="0.35">
      <c r="AU2585" s="1"/>
    </row>
    <row r="2586" spans="47:47" x14ac:dyDescent="0.35">
      <c r="AU2586" s="1"/>
    </row>
    <row r="2587" spans="47:47" x14ac:dyDescent="0.35">
      <c r="AU2587" s="1"/>
    </row>
    <row r="2588" spans="47:47" x14ac:dyDescent="0.35">
      <c r="AU2588" s="1"/>
    </row>
    <row r="2589" spans="47:47" x14ac:dyDescent="0.35">
      <c r="AU2589" s="1"/>
    </row>
    <row r="2590" spans="47:47" x14ac:dyDescent="0.35">
      <c r="AU2590" s="1"/>
    </row>
    <row r="2591" spans="47:47" x14ac:dyDescent="0.35">
      <c r="AU2591" s="1"/>
    </row>
    <row r="2592" spans="47:47" x14ac:dyDescent="0.35">
      <c r="AU2592" s="1"/>
    </row>
    <row r="2593" spans="47:47" x14ac:dyDescent="0.35">
      <c r="AU2593" s="1"/>
    </row>
    <row r="2594" spans="47:47" x14ac:dyDescent="0.35">
      <c r="AU2594" s="1"/>
    </row>
    <row r="2595" spans="47:47" x14ac:dyDescent="0.35">
      <c r="AU2595" s="1"/>
    </row>
    <row r="2596" spans="47:47" x14ac:dyDescent="0.35">
      <c r="AU2596" s="1"/>
    </row>
    <row r="2597" spans="47:47" x14ac:dyDescent="0.35">
      <c r="AU2597" s="1"/>
    </row>
    <row r="2598" spans="47:47" x14ac:dyDescent="0.35">
      <c r="AU2598" s="1"/>
    </row>
    <row r="2599" spans="47:47" x14ac:dyDescent="0.35">
      <c r="AU2599" s="1"/>
    </row>
    <row r="2600" spans="47:47" x14ac:dyDescent="0.35">
      <c r="AU2600" s="1"/>
    </row>
    <row r="2601" spans="47:47" x14ac:dyDescent="0.35">
      <c r="AU2601" s="1"/>
    </row>
    <row r="2602" spans="47:47" x14ac:dyDescent="0.35">
      <c r="AU2602" s="1"/>
    </row>
    <row r="2603" spans="47:47" x14ac:dyDescent="0.35">
      <c r="AU2603" s="1"/>
    </row>
    <row r="2604" spans="47:47" x14ac:dyDescent="0.35">
      <c r="AU2604" s="1"/>
    </row>
    <row r="2605" spans="47:47" x14ac:dyDescent="0.35">
      <c r="AU2605" s="1"/>
    </row>
    <row r="2606" spans="47:47" x14ac:dyDescent="0.35">
      <c r="AU2606" s="1"/>
    </row>
    <row r="2607" spans="47:47" x14ac:dyDescent="0.35">
      <c r="AU2607" s="1"/>
    </row>
    <row r="2608" spans="47:47" x14ac:dyDescent="0.35">
      <c r="AU2608" s="1"/>
    </row>
    <row r="2609" spans="47:47" x14ac:dyDescent="0.35">
      <c r="AU2609" s="1"/>
    </row>
    <row r="2610" spans="47:47" x14ac:dyDescent="0.35">
      <c r="AU2610" s="1"/>
    </row>
    <row r="2611" spans="47:47" x14ac:dyDescent="0.35">
      <c r="AU2611" s="1"/>
    </row>
    <row r="2612" spans="47:47" x14ac:dyDescent="0.35">
      <c r="AU2612" s="1"/>
    </row>
    <row r="2613" spans="47:47" x14ac:dyDescent="0.35">
      <c r="AU2613" s="1"/>
    </row>
    <row r="2614" spans="47:47" x14ac:dyDescent="0.35">
      <c r="AU2614" s="1"/>
    </row>
    <row r="2615" spans="47:47" x14ac:dyDescent="0.35">
      <c r="AU2615" s="1"/>
    </row>
    <row r="2616" spans="47:47" x14ac:dyDescent="0.35">
      <c r="AU2616" s="1"/>
    </row>
    <row r="2617" spans="47:47" x14ac:dyDescent="0.35">
      <c r="AU2617" s="1"/>
    </row>
    <row r="2618" spans="47:47" x14ac:dyDescent="0.35">
      <c r="AU2618" s="1"/>
    </row>
    <row r="2619" spans="47:47" x14ac:dyDescent="0.35">
      <c r="AU2619" s="1"/>
    </row>
    <row r="2620" spans="47:47" x14ac:dyDescent="0.35">
      <c r="AU2620" s="1"/>
    </row>
    <row r="2621" spans="47:47" x14ac:dyDescent="0.35">
      <c r="AU2621" s="1"/>
    </row>
    <row r="2622" spans="47:47" x14ac:dyDescent="0.35">
      <c r="AU2622" s="1"/>
    </row>
    <row r="2623" spans="47:47" x14ac:dyDescent="0.35">
      <c r="AU2623" s="1"/>
    </row>
    <row r="2624" spans="47:47" x14ac:dyDescent="0.35">
      <c r="AU2624" s="1"/>
    </row>
    <row r="2625" spans="47:47" x14ac:dyDescent="0.35">
      <c r="AU2625" s="1"/>
    </row>
    <row r="2626" spans="47:47" x14ac:dyDescent="0.35">
      <c r="AU2626" s="1"/>
    </row>
    <row r="2627" spans="47:47" x14ac:dyDescent="0.35">
      <c r="AU2627" s="1"/>
    </row>
    <row r="2628" spans="47:47" x14ac:dyDescent="0.35">
      <c r="AU2628" s="1"/>
    </row>
    <row r="2629" spans="47:47" x14ac:dyDescent="0.35">
      <c r="AU2629" s="1"/>
    </row>
    <row r="2630" spans="47:47" x14ac:dyDescent="0.35">
      <c r="AU2630" s="1"/>
    </row>
    <row r="2631" spans="47:47" x14ac:dyDescent="0.35">
      <c r="AU2631" s="1"/>
    </row>
    <row r="2632" spans="47:47" x14ac:dyDescent="0.35">
      <c r="AU2632" s="1"/>
    </row>
    <row r="2633" spans="47:47" x14ac:dyDescent="0.35">
      <c r="AU2633" s="1"/>
    </row>
    <row r="2634" spans="47:47" x14ac:dyDescent="0.35">
      <c r="AU2634" s="1"/>
    </row>
    <row r="2635" spans="47:47" x14ac:dyDescent="0.35">
      <c r="AU2635" s="1"/>
    </row>
    <row r="2636" spans="47:47" x14ac:dyDescent="0.35">
      <c r="AU2636" s="1"/>
    </row>
    <row r="2637" spans="47:47" x14ac:dyDescent="0.35">
      <c r="AU2637" s="1"/>
    </row>
    <row r="2638" spans="47:47" x14ac:dyDescent="0.35">
      <c r="AU2638" s="1"/>
    </row>
    <row r="2639" spans="47:47" x14ac:dyDescent="0.35">
      <c r="AU2639" s="1"/>
    </row>
    <row r="2640" spans="47:47" x14ac:dyDescent="0.35">
      <c r="AU2640" s="1"/>
    </row>
    <row r="2641" spans="47:47" x14ac:dyDescent="0.35">
      <c r="AU2641" s="1"/>
    </row>
    <row r="2642" spans="47:47" x14ac:dyDescent="0.35">
      <c r="AU2642" s="1"/>
    </row>
    <row r="2643" spans="47:47" x14ac:dyDescent="0.35">
      <c r="AU2643" s="1"/>
    </row>
    <row r="2644" spans="47:47" x14ac:dyDescent="0.35">
      <c r="AU2644" s="1"/>
    </row>
    <row r="2645" spans="47:47" x14ac:dyDescent="0.35">
      <c r="AU2645" s="1"/>
    </row>
    <row r="2646" spans="47:47" x14ac:dyDescent="0.35">
      <c r="AU2646" s="1"/>
    </row>
    <row r="2647" spans="47:47" x14ac:dyDescent="0.35">
      <c r="AU2647" s="1"/>
    </row>
    <row r="2648" spans="47:47" x14ac:dyDescent="0.35">
      <c r="AU2648" s="1"/>
    </row>
    <row r="2649" spans="47:47" x14ac:dyDescent="0.35">
      <c r="AU2649" s="1"/>
    </row>
    <row r="2650" spans="47:47" x14ac:dyDescent="0.35">
      <c r="AU2650" s="1"/>
    </row>
    <row r="2651" spans="47:47" x14ac:dyDescent="0.35">
      <c r="AU2651" s="1"/>
    </row>
    <row r="2652" spans="47:47" x14ac:dyDescent="0.35">
      <c r="AU2652" s="1"/>
    </row>
    <row r="2653" spans="47:47" x14ac:dyDescent="0.35">
      <c r="AU2653" s="1"/>
    </row>
    <row r="2654" spans="47:47" x14ac:dyDescent="0.35">
      <c r="AU2654" s="1"/>
    </row>
    <row r="2655" spans="47:47" x14ac:dyDescent="0.35">
      <c r="AU2655" s="1"/>
    </row>
    <row r="2656" spans="47:47" x14ac:dyDescent="0.35">
      <c r="AU2656" s="1"/>
    </row>
    <row r="2657" spans="47:47" x14ac:dyDescent="0.35">
      <c r="AU2657" s="1"/>
    </row>
    <row r="2658" spans="47:47" x14ac:dyDescent="0.35">
      <c r="AU2658" s="1"/>
    </row>
    <row r="2659" spans="47:47" x14ac:dyDescent="0.35">
      <c r="AU2659" s="1"/>
    </row>
    <row r="2660" spans="47:47" x14ac:dyDescent="0.35">
      <c r="AU2660" s="1"/>
    </row>
    <row r="2661" spans="47:47" x14ac:dyDescent="0.35">
      <c r="AU2661" s="1"/>
    </row>
    <row r="2662" spans="47:47" x14ac:dyDescent="0.35">
      <c r="AU2662" s="1"/>
    </row>
    <row r="2663" spans="47:47" x14ac:dyDescent="0.35">
      <c r="AU2663" s="1"/>
    </row>
    <row r="2664" spans="47:47" x14ac:dyDescent="0.35">
      <c r="AU2664" s="1"/>
    </row>
    <row r="2665" spans="47:47" x14ac:dyDescent="0.35">
      <c r="AU2665" s="1"/>
    </row>
    <row r="2666" spans="47:47" x14ac:dyDescent="0.35">
      <c r="AU2666" s="1"/>
    </row>
    <row r="2667" spans="47:47" x14ac:dyDescent="0.35">
      <c r="AU2667" s="1"/>
    </row>
    <row r="2668" spans="47:47" x14ac:dyDescent="0.35">
      <c r="AU2668" s="1"/>
    </row>
    <row r="2669" spans="47:47" x14ac:dyDescent="0.35">
      <c r="AU2669" s="1"/>
    </row>
    <row r="2670" spans="47:47" x14ac:dyDescent="0.35">
      <c r="AU2670" s="1"/>
    </row>
    <row r="2671" spans="47:47" x14ac:dyDescent="0.35">
      <c r="AU2671" s="1"/>
    </row>
    <row r="2672" spans="47:47" x14ac:dyDescent="0.35">
      <c r="AU2672" s="1"/>
    </row>
    <row r="2673" spans="47:47" x14ac:dyDescent="0.35">
      <c r="AU2673" s="1"/>
    </row>
    <row r="2674" spans="47:47" x14ac:dyDescent="0.35">
      <c r="AU2674" s="1"/>
    </row>
    <row r="2675" spans="47:47" x14ac:dyDescent="0.35">
      <c r="AU2675" s="1"/>
    </row>
    <row r="2676" spans="47:47" x14ac:dyDescent="0.35">
      <c r="AU2676" s="1"/>
    </row>
    <row r="2677" spans="47:47" x14ac:dyDescent="0.35">
      <c r="AU2677" s="1"/>
    </row>
    <row r="2678" spans="47:47" x14ac:dyDescent="0.35">
      <c r="AU2678" s="1"/>
    </row>
    <row r="2679" spans="47:47" x14ac:dyDescent="0.35">
      <c r="AU2679" s="1"/>
    </row>
    <row r="2680" spans="47:47" x14ac:dyDescent="0.35">
      <c r="AU2680" s="1"/>
    </row>
    <row r="2681" spans="47:47" x14ac:dyDescent="0.35">
      <c r="AU2681" s="1"/>
    </row>
    <row r="2682" spans="47:47" x14ac:dyDescent="0.35">
      <c r="AU2682" s="1"/>
    </row>
    <row r="2683" spans="47:47" x14ac:dyDescent="0.35">
      <c r="AU2683" s="1"/>
    </row>
    <row r="2684" spans="47:47" x14ac:dyDescent="0.35">
      <c r="AU2684" s="1"/>
    </row>
    <row r="2685" spans="47:47" x14ac:dyDescent="0.35">
      <c r="AU2685" s="1"/>
    </row>
    <row r="2686" spans="47:47" x14ac:dyDescent="0.35">
      <c r="AU2686" s="1"/>
    </row>
    <row r="2687" spans="47:47" x14ac:dyDescent="0.35">
      <c r="AU2687" s="1"/>
    </row>
    <row r="2688" spans="47:47" x14ac:dyDescent="0.35">
      <c r="AU2688" s="1"/>
    </row>
    <row r="2689" spans="47:47" x14ac:dyDescent="0.35">
      <c r="AU2689" s="1"/>
    </row>
    <row r="2690" spans="47:47" x14ac:dyDescent="0.35">
      <c r="AU2690" s="1"/>
    </row>
    <row r="2691" spans="47:47" x14ac:dyDescent="0.35">
      <c r="AU2691" s="1"/>
    </row>
    <row r="2692" spans="47:47" x14ac:dyDescent="0.35">
      <c r="AU2692" s="1"/>
    </row>
    <row r="2693" spans="47:47" x14ac:dyDescent="0.35">
      <c r="AU2693" s="1"/>
    </row>
    <row r="2694" spans="47:47" x14ac:dyDescent="0.35">
      <c r="AU2694" s="1"/>
    </row>
    <row r="2695" spans="47:47" x14ac:dyDescent="0.35">
      <c r="AU2695" s="1"/>
    </row>
    <row r="2696" spans="47:47" x14ac:dyDescent="0.35">
      <c r="AU2696" s="1"/>
    </row>
    <row r="2697" spans="47:47" x14ac:dyDescent="0.35">
      <c r="AU2697" s="1"/>
    </row>
    <row r="2698" spans="47:47" x14ac:dyDescent="0.35">
      <c r="AU2698" s="1"/>
    </row>
    <row r="2699" spans="47:47" x14ac:dyDescent="0.35">
      <c r="AU2699" s="1"/>
    </row>
    <row r="2700" spans="47:47" x14ac:dyDescent="0.35">
      <c r="AU2700" s="1"/>
    </row>
    <row r="2701" spans="47:47" x14ac:dyDescent="0.35">
      <c r="AU2701" s="1"/>
    </row>
    <row r="2702" spans="47:47" x14ac:dyDescent="0.35">
      <c r="AU2702" s="1"/>
    </row>
    <row r="2703" spans="47:47" x14ac:dyDescent="0.35">
      <c r="AU2703" s="1"/>
    </row>
    <row r="2704" spans="47:47" x14ac:dyDescent="0.35">
      <c r="AU2704" s="1"/>
    </row>
    <row r="2705" spans="47:47" x14ac:dyDescent="0.35">
      <c r="AU2705" s="1"/>
    </row>
    <row r="2706" spans="47:47" x14ac:dyDescent="0.35">
      <c r="AU2706" s="1"/>
    </row>
    <row r="2707" spans="47:47" x14ac:dyDescent="0.35">
      <c r="AU2707" s="1"/>
    </row>
    <row r="2708" spans="47:47" x14ac:dyDescent="0.35">
      <c r="AU2708" s="1"/>
    </row>
    <row r="2709" spans="47:47" x14ac:dyDescent="0.35">
      <c r="AU2709" s="1"/>
    </row>
    <row r="2710" spans="47:47" x14ac:dyDescent="0.35">
      <c r="AU2710" s="1"/>
    </row>
    <row r="2711" spans="47:47" x14ac:dyDescent="0.35">
      <c r="AU2711" s="1"/>
    </row>
    <row r="2712" spans="47:47" x14ac:dyDescent="0.35">
      <c r="AU2712" s="1"/>
    </row>
    <row r="2713" spans="47:47" x14ac:dyDescent="0.35">
      <c r="AU2713" s="1"/>
    </row>
    <row r="2714" spans="47:47" x14ac:dyDescent="0.35">
      <c r="AU2714" s="1"/>
    </row>
    <row r="2715" spans="47:47" x14ac:dyDescent="0.35">
      <c r="AU2715" s="1"/>
    </row>
    <row r="2716" spans="47:47" x14ac:dyDescent="0.35">
      <c r="AU2716" s="1"/>
    </row>
    <row r="2717" spans="47:47" x14ac:dyDescent="0.35">
      <c r="AU2717" s="1"/>
    </row>
    <row r="2718" spans="47:47" x14ac:dyDescent="0.35">
      <c r="AU2718" s="1"/>
    </row>
    <row r="2719" spans="47:47" x14ac:dyDescent="0.35">
      <c r="AU2719" s="1"/>
    </row>
    <row r="2720" spans="47:47" x14ac:dyDescent="0.35">
      <c r="AU2720" s="1"/>
    </row>
    <row r="2721" spans="47:47" x14ac:dyDescent="0.35">
      <c r="AU2721" s="1"/>
    </row>
    <row r="2722" spans="47:47" x14ac:dyDescent="0.35">
      <c r="AU2722" s="1"/>
    </row>
    <row r="2723" spans="47:47" x14ac:dyDescent="0.35">
      <c r="AU2723" s="1"/>
    </row>
    <row r="2724" spans="47:47" x14ac:dyDescent="0.35">
      <c r="AU2724" s="1"/>
    </row>
    <row r="2725" spans="47:47" x14ac:dyDescent="0.35">
      <c r="AU2725" s="1"/>
    </row>
    <row r="2726" spans="47:47" x14ac:dyDescent="0.35">
      <c r="AU2726" s="1"/>
    </row>
    <row r="2727" spans="47:47" x14ac:dyDescent="0.35">
      <c r="AU2727" s="1"/>
    </row>
    <row r="2728" spans="47:47" x14ac:dyDescent="0.35">
      <c r="AU2728" s="1"/>
    </row>
    <row r="2729" spans="47:47" x14ac:dyDescent="0.35">
      <c r="AU2729" s="1"/>
    </row>
    <row r="2730" spans="47:47" x14ac:dyDescent="0.35">
      <c r="AU2730" s="1"/>
    </row>
    <row r="2731" spans="47:47" x14ac:dyDescent="0.35">
      <c r="AU2731" s="1"/>
    </row>
    <row r="2732" spans="47:47" x14ac:dyDescent="0.35">
      <c r="AU2732" s="1"/>
    </row>
    <row r="2733" spans="47:47" x14ac:dyDescent="0.35">
      <c r="AU2733" s="1"/>
    </row>
    <row r="2734" spans="47:47" x14ac:dyDescent="0.35">
      <c r="AU2734" s="1"/>
    </row>
    <row r="2735" spans="47:47" x14ac:dyDescent="0.35">
      <c r="AU2735" s="1"/>
    </row>
    <row r="2736" spans="47:47" x14ac:dyDescent="0.35">
      <c r="AU2736" s="1"/>
    </row>
    <row r="2737" spans="47:47" x14ac:dyDescent="0.35">
      <c r="AU2737" s="1"/>
    </row>
    <row r="2738" spans="47:47" x14ac:dyDescent="0.35">
      <c r="AU2738" s="1"/>
    </row>
    <row r="2739" spans="47:47" x14ac:dyDescent="0.35">
      <c r="AU2739" s="1"/>
    </row>
    <row r="2740" spans="47:47" x14ac:dyDescent="0.35">
      <c r="AU2740" s="1"/>
    </row>
    <row r="2741" spans="47:47" x14ac:dyDescent="0.35">
      <c r="AU2741" s="1"/>
    </row>
    <row r="2742" spans="47:47" x14ac:dyDescent="0.35">
      <c r="AU2742" s="1"/>
    </row>
    <row r="2743" spans="47:47" x14ac:dyDescent="0.35">
      <c r="AU2743" s="1"/>
    </row>
    <row r="2744" spans="47:47" x14ac:dyDescent="0.35">
      <c r="AU2744" s="1"/>
    </row>
    <row r="2745" spans="47:47" x14ac:dyDescent="0.35">
      <c r="AU2745" s="1"/>
    </row>
    <row r="2746" spans="47:47" x14ac:dyDescent="0.35">
      <c r="AU2746" s="1"/>
    </row>
    <row r="2747" spans="47:47" x14ac:dyDescent="0.35">
      <c r="AU2747" s="1"/>
    </row>
    <row r="2748" spans="47:47" x14ac:dyDescent="0.35">
      <c r="AU2748" s="1"/>
    </row>
    <row r="2749" spans="47:47" x14ac:dyDescent="0.35">
      <c r="AU2749" s="1"/>
    </row>
    <row r="2750" spans="47:47" x14ac:dyDescent="0.35">
      <c r="AU2750" s="1"/>
    </row>
    <row r="2751" spans="47:47" x14ac:dyDescent="0.35">
      <c r="AU2751" s="1"/>
    </row>
    <row r="2752" spans="47:47" x14ac:dyDescent="0.35">
      <c r="AU2752" s="1"/>
    </row>
    <row r="2753" spans="47:47" x14ac:dyDescent="0.35">
      <c r="AU2753" s="1"/>
    </row>
    <row r="2754" spans="47:47" x14ac:dyDescent="0.35">
      <c r="AU2754" s="1"/>
    </row>
    <row r="2755" spans="47:47" x14ac:dyDescent="0.35">
      <c r="AU2755" s="1"/>
    </row>
    <row r="2756" spans="47:47" x14ac:dyDescent="0.35">
      <c r="AU2756" s="1"/>
    </row>
    <row r="2757" spans="47:47" x14ac:dyDescent="0.35">
      <c r="AU2757" s="1"/>
    </row>
    <row r="2758" spans="47:47" x14ac:dyDescent="0.35">
      <c r="AU2758" s="1"/>
    </row>
    <row r="2759" spans="47:47" x14ac:dyDescent="0.35">
      <c r="AU2759" s="1"/>
    </row>
    <row r="2760" spans="47:47" x14ac:dyDescent="0.35">
      <c r="AU2760" s="1"/>
    </row>
    <row r="2761" spans="47:47" x14ac:dyDescent="0.35">
      <c r="AU2761" s="1"/>
    </row>
    <row r="2762" spans="47:47" x14ac:dyDescent="0.35">
      <c r="AU2762" s="1"/>
    </row>
    <row r="2763" spans="47:47" x14ac:dyDescent="0.35">
      <c r="AU2763" s="1"/>
    </row>
    <row r="2764" spans="47:47" x14ac:dyDescent="0.35">
      <c r="AU2764" s="1"/>
    </row>
    <row r="2765" spans="47:47" x14ac:dyDescent="0.35">
      <c r="AU2765" s="1"/>
    </row>
    <row r="2766" spans="47:47" x14ac:dyDescent="0.35">
      <c r="AU2766" s="1"/>
    </row>
    <row r="2767" spans="47:47" x14ac:dyDescent="0.35">
      <c r="AU2767" s="1"/>
    </row>
    <row r="2768" spans="47:47" x14ac:dyDescent="0.35">
      <c r="AU2768" s="1"/>
    </row>
    <row r="2769" spans="47:47" x14ac:dyDescent="0.35">
      <c r="AU2769" s="1"/>
    </row>
    <row r="2770" spans="47:47" x14ac:dyDescent="0.35">
      <c r="AU2770" s="1"/>
    </row>
    <row r="2771" spans="47:47" x14ac:dyDescent="0.35">
      <c r="AU2771" s="1"/>
    </row>
    <row r="2772" spans="47:47" x14ac:dyDescent="0.35">
      <c r="AU2772" s="1"/>
    </row>
    <row r="2773" spans="47:47" x14ac:dyDescent="0.35">
      <c r="AU2773" s="1"/>
    </row>
    <row r="2774" spans="47:47" x14ac:dyDescent="0.35">
      <c r="AU2774" s="1"/>
    </row>
    <row r="2775" spans="47:47" x14ac:dyDescent="0.35">
      <c r="AU2775" s="1"/>
    </row>
    <row r="2776" spans="47:47" x14ac:dyDescent="0.35">
      <c r="AU2776" s="1"/>
    </row>
    <row r="2777" spans="47:47" x14ac:dyDescent="0.35">
      <c r="AU2777" s="1"/>
    </row>
    <row r="2778" spans="47:47" x14ac:dyDescent="0.35">
      <c r="AU2778" s="1"/>
    </row>
    <row r="2779" spans="47:47" x14ac:dyDescent="0.35">
      <c r="AU2779" s="1"/>
    </row>
    <row r="2780" spans="47:47" x14ac:dyDescent="0.35">
      <c r="AU2780" s="1"/>
    </row>
    <row r="2781" spans="47:47" x14ac:dyDescent="0.35">
      <c r="AU2781" s="1"/>
    </row>
    <row r="2782" spans="47:47" x14ac:dyDescent="0.35">
      <c r="AU2782" s="1"/>
    </row>
    <row r="2783" spans="47:47" x14ac:dyDescent="0.35">
      <c r="AU2783" s="1"/>
    </row>
    <row r="2784" spans="47:47" x14ac:dyDescent="0.35">
      <c r="AU2784" s="1"/>
    </row>
    <row r="2785" spans="47:47" x14ac:dyDescent="0.35">
      <c r="AU2785" s="1"/>
    </row>
    <row r="2786" spans="47:47" x14ac:dyDescent="0.35">
      <c r="AU2786" s="1"/>
    </row>
    <row r="2787" spans="47:47" x14ac:dyDescent="0.35">
      <c r="AU2787" s="1"/>
    </row>
    <row r="2788" spans="47:47" x14ac:dyDescent="0.35">
      <c r="AU2788" s="1"/>
    </row>
    <row r="2789" spans="47:47" x14ac:dyDescent="0.35">
      <c r="AU2789" s="1"/>
    </row>
    <row r="2790" spans="47:47" x14ac:dyDescent="0.35">
      <c r="AU2790" s="1"/>
    </row>
    <row r="2791" spans="47:47" x14ac:dyDescent="0.35">
      <c r="AU2791" s="1"/>
    </row>
    <row r="2792" spans="47:47" x14ac:dyDescent="0.35">
      <c r="AU2792" s="1"/>
    </row>
    <row r="2793" spans="47:47" x14ac:dyDescent="0.35">
      <c r="AU2793" s="1"/>
    </row>
    <row r="2794" spans="47:47" x14ac:dyDescent="0.35">
      <c r="AU2794" s="1"/>
    </row>
    <row r="2795" spans="47:47" x14ac:dyDescent="0.35">
      <c r="AU2795" s="1"/>
    </row>
    <row r="2796" spans="47:47" x14ac:dyDescent="0.35">
      <c r="AU2796" s="1"/>
    </row>
    <row r="2797" spans="47:47" x14ac:dyDescent="0.35">
      <c r="AU2797" s="1"/>
    </row>
    <row r="2798" spans="47:47" x14ac:dyDescent="0.35">
      <c r="AU2798" s="1"/>
    </row>
    <row r="2799" spans="47:47" x14ac:dyDescent="0.35">
      <c r="AU2799" s="1"/>
    </row>
    <row r="2800" spans="47:47" x14ac:dyDescent="0.35">
      <c r="AU2800" s="1"/>
    </row>
    <row r="2801" spans="47:47" x14ac:dyDescent="0.35">
      <c r="AU2801" s="1"/>
    </row>
    <row r="2802" spans="47:47" x14ac:dyDescent="0.35">
      <c r="AU2802" s="1"/>
    </row>
    <row r="2803" spans="47:47" x14ac:dyDescent="0.35">
      <c r="AU2803" s="1"/>
    </row>
    <row r="2804" spans="47:47" x14ac:dyDescent="0.35">
      <c r="AU2804" s="1"/>
    </row>
    <row r="2805" spans="47:47" x14ac:dyDescent="0.35">
      <c r="AU2805" s="1"/>
    </row>
    <row r="2806" spans="47:47" x14ac:dyDescent="0.35">
      <c r="AU2806" s="1"/>
    </row>
    <row r="2807" spans="47:47" x14ac:dyDescent="0.35">
      <c r="AU2807" s="1"/>
    </row>
    <row r="2808" spans="47:47" x14ac:dyDescent="0.35">
      <c r="AU2808" s="1"/>
    </row>
    <row r="2809" spans="47:47" x14ac:dyDescent="0.35">
      <c r="AU2809" s="1"/>
    </row>
    <row r="2810" spans="47:47" x14ac:dyDescent="0.35">
      <c r="AU2810" s="1"/>
    </row>
    <row r="2811" spans="47:47" x14ac:dyDescent="0.35">
      <c r="AU2811" s="1"/>
    </row>
    <row r="2812" spans="47:47" x14ac:dyDescent="0.35">
      <c r="AU2812" s="1"/>
    </row>
    <row r="2813" spans="47:47" x14ac:dyDescent="0.35">
      <c r="AU2813" s="1"/>
    </row>
    <row r="2814" spans="47:47" x14ac:dyDescent="0.35">
      <c r="AU2814" s="1"/>
    </row>
    <row r="2815" spans="47:47" x14ac:dyDescent="0.35">
      <c r="AU2815" s="1"/>
    </row>
    <row r="2816" spans="47:47" x14ac:dyDescent="0.35">
      <c r="AU2816" s="1"/>
    </row>
    <row r="2817" spans="47:47" x14ac:dyDescent="0.35">
      <c r="AU2817" s="1"/>
    </row>
    <row r="2818" spans="47:47" x14ac:dyDescent="0.35">
      <c r="AU2818" s="1"/>
    </row>
    <row r="2819" spans="47:47" x14ac:dyDescent="0.35">
      <c r="AU2819" s="1"/>
    </row>
    <row r="2820" spans="47:47" x14ac:dyDescent="0.35">
      <c r="AU2820" s="1"/>
    </row>
    <row r="2821" spans="47:47" x14ac:dyDescent="0.35">
      <c r="AU2821" s="1"/>
    </row>
    <row r="2822" spans="47:47" x14ac:dyDescent="0.35">
      <c r="AU2822" s="1"/>
    </row>
    <row r="2823" spans="47:47" x14ac:dyDescent="0.35">
      <c r="AU2823" s="1"/>
    </row>
    <row r="2824" spans="47:47" x14ac:dyDescent="0.35">
      <c r="AU2824" s="1"/>
    </row>
    <row r="2825" spans="47:47" x14ac:dyDescent="0.35">
      <c r="AU2825" s="1"/>
    </row>
    <row r="2826" spans="47:47" x14ac:dyDescent="0.35">
      <c r="AU2826" s="1"/>
    </row>
    <row r="2827" spans="47:47" x14ac:dyDescent="0.35">
      <c r="AU2827" s="1"/>
    </row>
    <row r="2828" spans="47:47" x14ac:dyDescent="0.35">
      <c r="AU2828" s="1"/>
    </row>
    <row r="2829" spans="47:47" x14ac:dyDescent="0.35">
      <c r="AU2829" s="1"/>
    </row>
    <row r="2830" spans="47:47" x14ac:dyDescent="0.35">
      <c r="AU2830" s="1"/>
    </row>
    <row r="2831" spans="47:47" x14ac:dyDescent="0.35">
      <c r="AU2831" s="1"/>
    </row>
    <row r="2832" spans="47:47" x14ac:dyDescent="0.35">
      <c r="AU2832" s="1"/>
    </row>
    <row r="2833" spans="47:47" x14ac:dyDescent="0.35">
      <c r="AU2833" s="1"/>
    </row>
    <row r="2834" spans="47:47" x14ac:dyDescent="0.35">
      <c r="AU2834" s="1"/>
    </row>
    <row r="2835" spans="47:47" x14ac:dyDescent="0.35">
      <c r="AU2835" s="1"/>
    </row>
    <row r="2836" spans="47:47" x14ac:dyDescent="0.35">
      <c r="AU2836" s="1"/>
    </row>
    <row r="2837" spans="47:47" x14ac:dyDescent="0.35">
      <c r="AU2837" s="1"/>
    </row>
    <row r="2838" spans="47:47" x14ac:dyDescent="0.35">
      <c r="AU2838" s="1"/>
    </row>
    <row r="2839" spans="47:47" x14ac:dyDescent="0.35">
      <c r="AU2839" s="1"/>
    </row>
    <row r="2840" spans="47:47" x14ac:dyDescent="0.35">
      <c r="AU2840" s="1"/>
    </row>
    <row r="2841" spans="47:47" x14ac:dyDescent="0.35">
      <c r="AU2841" s="1"/>
    </row>
    <row r="2842" spans="47:47" x14ac:dyDescent="0.35">
      <c r="AU2842" s="1"/>
    </row>
    <row r="2843" spans="47:47" x14ac:dyDescent="0.35">
      <c r="AU2843" s="1"/>
    </row>
    <row r="2844" spans="47:47" x14ac:dyDescent="0.35">
      <c r="AU2844" s="1"/>
    </row>
    <row r="2845" spans="47:47" x14ac:dyDescent="0.35">
      <c r="AU2845" s="1"/>
    </row>
    <row r="2846" spans="47:47" x14ac:dyDescent="0.35">
      <c r="AU2846" s="1"/>
    </row>
    <row r="2847" spans="47:47" x14ac:dyDescent="0.35">
      <c r="AU2847" s="1"/>
    </row>
    <row r="2848" spans="47:47" x14ac:dyDescent="0.35">
      <c r="AU2848" s="1"/>
    </row>
    <row r="2849" spans="47:47" x14ac:dyDescent="0.35">
      <c r="AU2849" s="1"/>
    </row>
    <row r="2850" spans="47:47" x14ac:dyDescent="0.35">
      <c r="AU2850" s="1"/>
    </row>
    <row r="2851" spans="47:47" x14ac:dyDescent="0.35">
      <c r="AU2851" s="1"/>
    </row>
    <row r="2852" spans="47:47" x14ac:dyDescent="0.35">
      <c r="AU2852" s="1"/>
    </row>
    <row r="2853" spans="47:47" x14ac:dyDescent="0.35">
      <c r="AU2853" s="1"/>
    </row>
    <row r="2854" spans="47:47" x14ac:dyDescent="0.35">
      <c r="AU2854" s="1"/>
    </row>
    <row r="2855" spans="47:47" x14ac:dyDescent="0.35">
      <c r="AU2855" s="1"/>
    </row>
    <row r="2856" spans="47:47" x14ac:dyDescent="0.35">
      <c r="AU2856" s="1"/>
    </row>
    <row r="2857" spans="47:47" x14ac:dyDescent="0.35">
      <c r="AU2857" s="1"/>
    </row>
    <row r="2858" spans="47:47" x14ac:dyDescent="0.35">
      <c r="AU2858" s="1"/>
    </row>
    <row r="2859" spans="47:47" x14ac:dyDescent="0.35">
      <c r="AU2859" s="1"/>
    </row>
    <row r="2860" spans="47:47" x14ac:dyDescent="0.35">
      <c r="AU2860" s="1"/>
    </row>
    <row r="2861" spans="47:47" x14ac:dyDescent="0.35">
      <c r="AU2861" s="1"/>
    </row>
    <row r="2862" spans="47:47" x14ac:dyDescent="0.35">
      <c r="AU2862" s="1"/>
    </row>
    <row r="2863" spans="47:47" x14ac:dyDescent="0.35">
      <c r="AU2863" s="1"/>
    </row>
    <row r="2864" spans="47:47" x14ac:dyDescent="0.35">
      <c r="AU2864" s="1"/>
    </row>
    <row r="2865" spans="47:47" x14ac:dyDescent="0.35">
      <c r="AU2865" s="1"/>
    </row>
    <row r="2866" spans="47:47" x14ac:dyDescent="0.35">
      <c r="AU2866" s="1"/>
    </row>
    <row r="2867" spans="47:47" x14ac:dyDescent="0.35">
      <c r="AU2867" s="1"/>
    </row>
    <row r="2868" spans="47:47" x14ac:dyDescent="0.35">
      <c r="AU2868" s="1"/>
    </row>
    <row r="2869" spans="47:47" x14ac:dyDescent="0.35">
      <c r="AU2869" s="1"/>
    </row>
    <row r="2870" spans="47:47" x14ac:dyDescent="0.35">
      <c r="AU2870" s="1"/>
    </row>
    <row r="2871" spans="47:47" x14ac:dyDescent="0.35">
      <c r="AU2871" s="1"/>
    </row>
    <row r="2872" spans="47:47" x14ac:dyDescent="0.35">
      <c r="AU2872" s="1"/>
    </row>
    <row r="2873" spans="47:47" x14ac:dyDescent="0.35">
      <c r="AU2873" s="1"/>
    </row>
    <row r="2874" spans="47:47" x14ac:dyDescent="0.35">
      <c r="AU2874" s="1"/>
    </row>
    <row r="2875" spans="47:47" x14ac:dyDescent="0.35">
      <c r="AU2875" s="1"/>
    </row>
    <row r="2876" spans="47:47" x14ac:dyDescent="0.35">
      <c r="AU2876" s="1"/>
    </row>
    <row r="2877" spans="47:47" x14ac:dyDescent="0.35">
      <c r="AU2877" s="1"/>
    </row>
    <row r="2878" spans="47:47" x14ac:dyDescent="0.35">
      <c r="AU2878" s="1"/>
    </row>
    <row r="2879" spans="47:47" x14ac:dyDescent="0.35">
      <c r="AU2879" s="1"/>
    </row>
    <row r="2880" spans="47:47" x14ac:dyDescent="0.35">
      <c r="AU2880" s="1"/>
    </row>
    <row r="2881" spans="47:47" x14ac:dyDescent="0.35">
      <c r="AU2881" s="1"/>
    </row>
    <row r="2882" spans="47:47" x14ac:dyDescent="0.35">
      <c r="AU2882" s="1"/>
    </row>
    <row r="2883" spans="47:47" x14ac:dyDescent="0.35">
      <c r="AU2883" s="1"/>
    </row>
    <row r="2884" spans="47:47" x14ac:dyDescent="0.35">
      <c r="AU2884" s="1"/>
    </row>
    <row r="2885" spans="47:47" x14ac:dyDescent="0.35">
      <c r="AU2885" s="1"/>
    </row>
    <row r="2886" spans="47:47" x14ac:dyDescent="0.35">
      <c r="AU2886" s="1"/>
    </row>
    <row r="2887" spans="47:47" x14ac:dyDescent="0.35">
      <c r="AU2887" s="1"/>
    </row>
    <row r="2888" spans="47:47" x14ac:dyDescent="0.35">
      <c r="AU2888" s="1"/>
    </row>
    <row r="2889" spans="47:47" x14ac:dyDescent="0.35">
      <c r="AU2889" s="1"/>
    </row>
    <row r="2890" spans="47:47" x14ac:dyDescent="0.35">
      <c r="AU2890" s="1"/>
    </row>
    <row r="2891" spans="47:47" x14ac:dyDescent="0.35">
      <c r="AU2891" s="1"/>
    </row>
    <row r="2892" spans="47:47" x14ac:dyDescent="0.35">
      <c r="AU2892" s="1"/>
    </row>
    <row r="2893" spans="47:47" x14ac:dyDescent="0.35">
      <c r="AU2893" s="1"/>
    </row>
    <row r="2894" spans="47:47" x14ac:dyDescent="0.35">
      <c r="AU2894" s="1"/>
    </row>
    <row r="2895" spans="47:47" x14ac:dyDescent="0.35">
      <c r="AU2895" s="1"/>
    </row>
    <row r="2896" spans="47:47" x14ac:dyDescent="0.35">
      <c r="AU2896" s="1"/>
    </row>
    <row r="2897" spans="47:47" x14ac:dyDescent="0.35">
      <c r="AU2897" s="1"/>
    </row>
    <row r="2898" spans="47:47" x14ac:dyDescent="0.35">
      <c r="AU2898" s="1"/>
    </row>
    <row r="2899" spans="47:47" x14ac:dyDescent="0.35">
      <c r="AU2899" s="1"/>
    </row>
    <row r="2900" spans="47:47" x14ac:dyDescent="0.35">
      <c r="AU2900" s="1"/>
    </row>
    <row r="2901" spans="47:47" x14ac:dyDescent="0.35">
      <c r="AU2901" s="1"/>
    </row>
    <row r="2902" spans="47:47" x14ac:dyDescent="0.35">
      <c r="AU2902" s="1"/>
    </row>
    <row r="2903" spans="47:47" x14ac:dyDescent="0.35">
      <c r="AU2903" s="1"/>
    </row>
    <row r="2904" spans="47:47" x14ac:dyDescent="0.35">
      <c r="AU2904" s="1"/>
    </row>
    <row r="2905" spans="47:47" x14ac:dyDescent="0.35">
      <c r="AU2905" s="1"/>
    </row>
    <row r="2906" spans="47:47" x14ac:dyDescent="0.35">
      <c r="AU2906" s="1"/>
    </row>
    <row r="2907" spans="47:47" x14ac:dyDescent="0.35">
      <c r="AU2907" s="1"/>
    </row>
    <row r="2908" spans="47:47" x14ac:dyDescent="0.35">
      <c r="AU2908" s="1"/>
    </row>
    <row r="2909" spans="47:47" x14ac:dyDescent="0.35">
      <c r="AU2909" s="1"/>
    </row>
    <row r="2910" spans="47:47" x14ac:dyDescent="0.35">
      <c r="AU2910" s="1"/>
    </row>
    <row r="2911" spans="47:47" x14ac:dyDescent="0.35">
      <c r="AU2911" s="1"/>
    </row>
    <row r="2912" spans="47:47" x14ac:dyDescent="0.35">
      <c r="AU2912" s="1"/>
    </row>
    <row r="2913" spans="47:47" x14ac:dyDescent="0.35">
      <c r="AU2913" s="1"/>
    </row>
    <row r="2914" spans="47:47" x14ac:dyDescent="0.35">
      <c r="AU2914" s="1"/>
    </row>
    <row r="2915" spans="47:47" x14ac:dyDescent="0.35">
      <c r="AU2915" s="1"/>
    </row>
    <row r="2916" spans="47:47" x14ac:dyDescent="0.35">
      <c r="AU2916" s="1"/>
    </row>
    <row r="2917" spans="47:47" x14ac:dyDescent="0.35">
      <c r="AU2917" s="1"/>
    </row>
    <row r="2918" spans="47:47" x14ac:dyDescent="0.35">
      <c r="AU2918" s="1"/>
    </row>
    <row r="2919" spans="47:47" x14ac:dyDescent="0.35">
      <c r="AU2919" s="1"/>
    </row>
    <row r="2920" spans="47:47" x14ac:dyDescent="0.35">
      <c r="AU2920" s="1"/>
    </row>
    <row r="2921" spans="47:47" x14ac:dyDescent="0.35">
      <c r="AU2921" s="1"/>
    </row>
    <row r="2922" spans="47:47" x14ac:dyDescent="0.35">
      <c r="AU2922" s="1"/>
    </row>
    <row r="2923" spans="47:47" x14ac:dyDescent="0.35">
      <c r="AU2923" s="1"/>
    </row>
    <row r="2924" spans="47:47" x14ac:dyDescent="0.35">
      <c r="AU2924" s="1"/>
    </row>
    <row r="2925" spans="47:47" x14ac:dyDescent="0.35">
      <c r="AU2925" s="1"/>
    </row>
    <row r="2926" spans="47:47" x14ac:dyDescent="0.35">
      <c r="AU2926" s="1"/>
    </row>
    <row r="2927" spans="47:47" x14ac:dyDescent="0.35">
      <c r="AU2927" s="1"/>
    </row>
    <row r="2928" spans="47:47" x14ac:dyDescent="0.35">
      <c r="AU2928" s="1"/>
    </row>
    <row r="2929" spans="47:47" x14ac:dyDescent="0.35">
      <c r="AU2929" s="1"/>
    </row>
    <row r="2930" spans="47:47" x14ac:dyDescent="0.35">
      <c r="AU2930" s="1"/>
    </row>
    <row r="2931" spans="47:47" x14ac:dyDescent="0.35">
      <c r="AU2931" s="1"/>
    </row>
    <row r="2932" spans="47:47" x14ac:dyDescent="0.35">
      <c r="AU2932" s="1"/>
    </row>
    <row r="2933" spans="47:47" x14ac:dyDescent="0.35">
      <c r="AU2933" s="1"/>
    </row>
    <row r="2934" spans="47:47" x14ac:dyDescent="0.35">
      <c r="AU2934" s="1"/>
    </row>
    <row r="2935" spans="47:47" x14ac:dyDescent="0.35">
      <c r="AU2935" s="1"/>
    </row>
    <row r="2936" spans="47:47" x14ac:dyDescent="0.35">
      <c r="AU2936" s="1"/>
    </row>
    <row r="2937" spans="47:47" x14ac:dyDescent="0.35">
      <c r="AU2937" s="1"/>
    </row>
    <row r="2938" spans="47:47" x14ac:dyDescent="0.35">
      <c r="AU2938" s="1"/>
    </row>
    <row r="2939" spans="47:47" x14ac:dyDescent="0.35">
      <c r="AU2939" s="1"/>
    </row>
    <row r="2940" spans="47:47" x14ac:dyDescent="0.35">
      <c r="AU2940" s="1"/>
    </row>
    <row r="2941" spans="47:47" x14ac:dyDescent="0.35">
      <c r="AU2941" s="1"/>
    </row>
    <row r="2942" spans="47:47" x14ac:dyDescent="0.35">
      <c r="AU2942" s="1"/>
    </row>
    <row r="2943" spans="47:47" x14ac:dyDescent="0.35">
      <c r="AU2943" s="1"/>
    </row>
    <row r="2944" spans="47:47" x14ac:dyDescent="0.35">
      <c r="AU2944" s="1"/>
    </row>
    <row r="2945" spans="47:47" x14ac:dyDescent="0.35">
      <c r="AU2945" s="1"/>
    </row>
    <row r="2946" spans="47:47" x14ac:dyDescent="0.35">
      <c r="AU2946" s="1"/>
    </row>
    <row r="2947" spans="47:47" x14ac:dyDescent="0.35">
      <c r="AU2947" s="1"/>
    </row>
    <row r="2948" spans="47:47" x14ac:dyDescent="0.35">
      <c r="AU2948" s="1"/>
    </row>
    <row r="2949" spans="47:47" x14ac:dyDescent="0.35">
      <c r="AU2949" s="1"/>
    </row>
    <row r="2950" spans="47:47" x14ac:dyDescent="0.35">
      <c r="AU2950" s="1"/>
    </row>
    <row r="2951" spans="47:47" x14ac:dyDescent="0.35">
      <c r="AU2951" s="1"/>
    </row>
    <row r="2952" spans="47:47" x14ac:dyDescent="0.35">
      <c r="AU2952" s="1"/>
    </row>
    <row r="2953" spans="47:47" x14ac:dyDescent="0.35">
      <c r="AU2953" s="1"/>
    </row>
    <row r="2954" spans="47:47" x14ac:dyDescent="0.35">
      <c r="AU2954" s="1"/>
    </row>
    <row r="2955" spans="47:47" x14ac:dyDescent="0.35">
      <c r="AU2955" s="1"/>
    </row>
    <row r="2956" spans="47:47" x14ac:dyDescent="0.35">
      <c r="AU2956" s="1"/>
    </row>
    <row r="2957" spans="47:47" x14ac:dyDescent="0.35">
      <c r="AU2957" s="1"/>
    </row>
    <row r="2958" spans="47:47" x14ac:dyDescent="0.35">
      <c r="AU2958" s="1"/>
    </row>
    <row r="2959" spans="47:47" x14ac:dyDescent="0.35">
      <c r="AU2959" s="1"/>
    </row>
    <row r="2960" spans="47:47" x14ac:dyDescent="0.35">
      <c r="AU2960" s="1"/>
    </row>
    <row r="2961" spans="47:47" x14ac:dyDescent="0.35">
      <c r="AU2961" s="1"/>
    </row>
    <row r="2962" spans="47:47" x14ac:dyDescent="0.35">
      <c r="AU2962" s="1"/>
    </row>
    <row r="2963" spans="47:47" x14ac:dyDescent="0.35">
      <c r="AU2963" s="1"/>
    </row>
    <row r="2964" spans="47:47" x14ac:dyDescent="0.35">
      <c r="AU2964" s="1"/>
    </row>
    <row r="2965" spans="47:47" x14ac:dyDescent="0.35">
      <c r="AU2965" s="1"/>
    </row>
    <row r="2966" spans="47:47" x14ac:dyDescent="0.35">
      <c r="AU2966" s="1"/>
    </row>
    <row r="2967" spans="47:47" x14ac:dyDescent="0.35">
      <c r="AU2967" s="1"/>
    </row>
    <row r="2968" spans="47:47" x14ac:dyDescent="0.35">
      <c r="AU2968" s="1"/>
    </row>
    <row r="2969" spans="47:47" x14ac:dyDescent="0.35">
      <c r="AU2969" s="1"/>
    </row>
    <row r="2970" spans="47:47" x14ac:dyDescent="0.35">
      <c r="AU2970" s="1"/>
    </row>
    <row r="2971" spans="47:47" x14ac:dyDescent="0.35">
      <c r="AU2971" s="1"/>
    </row>
    <row r="2972" spans="47:47" x14ac:dyDescent="0.35">
      <c r="AU2972" s="1"/>
    </row>
    <row r="2973" spans="47:47" x14ac:dyDescent="0.35">
      <c r="AU2973" s="1"/>
    </row>
    <row r="2974" spans="47:47" x14ac:dyDescent="0.35">
      <c r="AU2974" s="1"/>
    </row>
    <row r="2975" spans="47:47" x14ac:dyDescent="0.35">
      <c r="AU2975" s="1"/>
    </row>
    <row r="2976" spans="47:47" x14ac:dyDescent="0.35">
      <c r="AU2976" s="1"/>
    </row>
    <row r="2977" spans="47:47" x14ac:dyDescent="0.35">
      <c r="AU2977" s="1"/>
    </row>
    <row r="2978" spans="47:47" x14ac:dyDescent="0.35">
      <c r="AU2978" s="1"/>
    </row>
    <row r="2979" spans="47:47" x14ac:dyDescent="0.35">
      <c r="AU2979" s="1"/>
    </row>
    <row r="2980" spans="47:47" x14ac:dyDescent="0.35">
      <c r="AU2980" s="1"/>
    </row>
    <row r="2981" spans="47:47" x14ac:dyDescent="0.35">
      <c r="AU2981" s="1"/>
    </row>
    <row r="2982" spans="47:47" x14ac:dyDescent="0.35">
      <c r="AU2982" s="1"/>
    </row>
    <row r="2983" spans="47:47" x14ac:dyDescent="0.35">
      <c r="AU2983" s="1"/>
    </row>
    <row r="2984" spans="47:47" x14ac:dyDescent="0.35">
      <c r="AU2984" s="1"/>
    </row>
    <row r="2985" spans="47:47" x14ac:dyDescent="0.35">
      <c r="AU2985" s="1"/>
    </row>
    <row r="2986" spans="47:47" x14ac:dyDescent="0.35">
      <c r="AU2986" s="1"/>
    </row>
    <row r="2987" spans="47:47" x14ac:dyDescent="0.35">
      <c r="AU2987" s="1"/>
    </row>
    <row r="2988" spans="47:47" x14ac:dyDescent="0.35">
      <c r="AU2988" s="1"/>
    </row>
    <row r="2989" spans="47:47" x14ac:dyDescent="0.35">
      <c r="AU2989" s="1"/>
    </row>
    <row r="2990" spans="47:47" x14ac:dyDescent="0.35">
      <c r="AU2990" s="1"/>
    </row>
    <row r="2991" spans="47:47" x14ac:dyDescent="0.35">
      <c r="AU2991" s="1"/>
    </row>
    <row r="2992" spans="47:47" x14ac:dyDescent="0.35">
      <c r="AU2992" s="1"/>
    </row>
    <row r="2993" spans="47:47" x14ac:dyDescent="0.35">
      <c r="AU2993" s="1"/>
    </row>
    <row r="2994" spans="47:47" x14ac:dyDescent="0.35">
      <c r="AU2994" s="1"/>
    </row>
    <row r="2995" spans="47:47" x14ac:dyDescent="0.35">
      <c r="AU2995" s="1"/>
    </row>
    <row r="2996" spans="47:47" x14ac:dyDescent="0.35">
      <c r="AU2996" s="1"/>
    </row>
    <row r="2997" spans="47:47" x14ac:dyDescent="0.35">
      <c r="AU2997" s="1"/>
    </row>
    <row r="2998" spans="47:47" x14ac:dyDescent="0.35">
      <c r="AU2998" s="1"/>
    </row>
    <row r="2999" spans="47:47" x14ac:dyDescent="0.35">
      <c r="AU2999" s="1"/>
    </row>
    <row r="3000" spans="47:47" x14ac:dyDescent="0.35">
      <c r="AU3000" s="1"/>
    </row>
    <row r="3001" spans="47:47" x14ac:dyDescent="0.35">
      <c r="AU3001" s="1"/>
    </row>
    <row r="3002" spans="47:47" x14ac:dyDescent="0.35">
      <c r="AU3002" s="1"/>
    </row>
    <row r="3003" spans="47:47" x14ac:dyDescent="0.35">
      <c r="AU3003" s="1"/>
    </row>
    <row r="3004" spans="47:47" x14ac:dyDescent="0.35">
      <c r="AU3004" s="1"/>
    </row>
    <row r="3005" spans="47:47" x14ac:dyDescent="0.35">
      <c r="AU3005" s="1"/>
    </row>
    <row r="3006" spans="47:47" x14ac:dyDescent="0.35">
      <c r="AU3006" s="1"/>
    </row>
    <row r="3007" spans="47:47" x14ac:dyDescent="0.35">
      <c r="AU3007" s="1"/>
    </row>
    <row r="3008" spans="47:47" x14ac:dyDescent="0.35">
      <c r="AU3008" s="1"/>
    </row>
    <row r="3009" spans="47:47" x14ac:dyDescent="0.35">
      <c r="AU3009" s="1"/>
    </row>
    <row r="3010" spans="47:47" x14ac:dyDescent="0.35">
      <c r="AU3010" s="1"/>
    </row>
    <row r="3011" spans="47:47" x14ac:dyDescent="0.35">
      <c r="AU3011" s="1"/>
    </row>
    <row r="3012" spans="47:47" x14ac:dyDescent="0.35">
      <c r="AU3012" s="1"/>
    </row>
    <row r="3013" spans="47:47" x14ac:dyDescent="0.35">
      <c r="AU3013" s="1"/>
    </row>
    <row r="3014" spans="47:47" x14ac:dyDescent="0.35">
      <c r="AU3014" s="1"/>
    </row>
    <row r="3015" spans="47:47" x14ac:dyDescent="0.35">
      <c r="AU3015" s="1"/>
    </row>
    <row r="3016" spans="47:47" x14ac:dyDescent="0.35">
      <c r="AU3016" s="1"/>
    </row>
    <row r="3017" spans="47:47" x14ac:dyDescent="0.35">
      <c r="AU3017" s="1"/>
    </row>
    <row r="3018" spans="47:47" x14ac:dyDescent="0.35">
      <c r="AU3018" s="1"/>
    </row>
    <row r="3019" spans="47:47" x14ac:dyDescent="0.35">
      <c r="AU3019" s="1"/>
    </row>
    <row r="3020" spans="47:47" x14ac:dyDescent="0.35">
      <c r="AU3020" s="1"/>
    </row>
    <row r="3021" spans="47:47" x14ac:dyDescent="0.35">
      <c r="AU3021" s="1"/>
    </row>
    <row r="3022" spans="47:47" x14ac:dyDescent="0.35">
      <c r="AU3022" s="1"/>
    </row>
    <row r="3023" spans="47:47" x14ac:dyDescent="0.35">
      <c r="AU3023" s="1"/>
    </row>
    <row r="3024" spans="47:47" x14ac:dyDescent="0.35">
      <c r="AU3024" s="1"/>
    </row>
    <row r="3025" spans="47:47" x14ac:dyDescent="0.35">
      <c r="AU3025" s="1"/>
    </row>
    <row r="3026" spans="47:47" x14ac:dyDescent="0.35">
      <c r="AU3026" s="1"/>
    </row>
    <row r="3027" spans="47:47" x14ac:dyDescent="0.35">
      <c r="AU3027" s="1"/>
    </row>
    <row r="3028" spans="47:47" x14ac:dyDescent="0.35">
      <c r="AU3028" s="1"/>
    </row>
    <row r="3029" spans="47:47" x14ac:dyDescent="0.35">
      <c r="AU3029" s="1"/>
    </row>
    <row r="3030" spans="47:47" x14ac:dyDescent="0.35">
      <c r="AU3030" s="1"/>
    </row>
    <row r="3031" spans="47:47" x14ac:dyDescent="0.35">
      <c r="AU3031" s="1"/>
    </row>
    <row r="3032" spans="47:47" x14ac:dyDescent="0.35">
      <c r="AU3032" s="1"/>
    </row>
    <row r="3033" spans="47:47" x14ac:dyDescent="0.35">
      <c r="AU3033" s="1"/>
    </row>
    <row r="3034" spans="47:47" x14ac:dyDescent="0.35">
      <c r="AU3034" s="1"/>
    </row>
    <row r="3035" spans="47:47" x14ac:dyDescent="0.35">
      <c r="AU3035" s="1"/>
    </row>
    <row r="3036" spans="47:47" x14ac:dyDescent="0.35">
      <c r="AU3036" s="1"/>
    </row>
    <row r="3037" spans="47:47" x14ac:dyDescent="0.35">
      <c r="AU3037" s="1"/>
    </row>
    <row r="3038" spans="47:47" x14ac:dyDescent="0.35">
      <c r="AU3038" s="1"/>
    </row>
    <row r="3039" spans="47:47" x14ac:dyDescent="0.35">
      <c r="AU3039" s="1"/>
    </row>
    <row r="3040" spans="47:47" x14ac:dyDescent="0.35">
      <c r="AU3040" s="1"/>
    </row>
    <row r="3041" spans="47:47" x14ac:dyDescent="0.35">
      <c r="AU3041" s="1"/>
    </row>
    <row r="3042" spans="47:47" x14ac:dyDescent="0.35">
      <c r="AU3042" s="1"/>
    </row>
    <row r="3043" spans="47:47" x14ac:dyDescent="0.35">
      <c r="AU3043" s="1"/>
    </row>
    <row r="3044" spans="47:47" x14ac:dyDescent="0.35">
      <c r="AU3044" s="1"/>
    </row>
    <row r="3045" spans="47:47" x14ac:dyDescent="0.35">
      <c r="AU3045" s="1"/>
    </row>
    <row r="3046" spans="47:47" x14ac:dyDescent="0.35">
      <c r="AU3046" s="1"/>
    </row>
    <row r="3047" spans="47:47" x14ac:dyDescent="0.35">
      <c r="AU3047" s="1"/>
    </row>
    <row r="3048" spans="47:47" x14ac:dyDescent="0.35">
      <c r="AU3048" s="1"/>
    </row>
    <row r="3049" spans="47:47" x14ac:dyDescent="0.35">
      <c r="AU3049" s="1"/>
    </row>
    <row r="3050" spans="47:47" x14ac:dyDescent="0.35">
      <c r="AU3050" s="1"/>
    </row>
    <row r="3051" spans="47:47" x14ac:dyDescent="0.35">
      <c r="AU3051" s="1"/>
    </row>
    <row r="3052" spans="47:47" x14ac:dyDescent="0.35">
      <c r="AU3052" s="1"/>
    </row>
    <row r="3053" spans="47:47" x14ac:dyDescent="0.35">
      <c r="AU3053" s="1"/>
    </row>
    <row r="3054" spans="47:47" x14ac:dyDescent="0.35">
      <c r="AU3054" s="1"/>
    </row>
    <row r="3055" spans="47:47" x14ac:dyDescent="0.35">
      <c r="AU3055" s="1"/>
    </row>
    <row r="3056" spans="47:47" x14ac:dyDescent="0.35">
      <c r="AU3056" s="1"/>
    </row>
    <row r="3057" spans="47:47" x14ac:dyDescent="0.35">
      <c r="AU3057" s="1"/>
    </row>
    <row r="3058" spans="47:47" x14ac:dyDescent="0.35">
      <c r="AU3058" s="1"/>
    </row>
    <row r="3059" spans="47:47" x14ac:dyDescent="0.35">
      <c r="AU3059" s="1"/>
    </row>
    <row r="3060" spans="47:47" x14ac:dyDescent="0.35">
      <c r="AU3060" s="1"/>
    </row>
    <row r="3061" spans="47:47" x14ac:dyDescent="0.35">
      <c r="AU3061" s="1"/>
    </row>
    <row r="3062" spans="47:47" x14ac:dyDescent="0.35">
      <c r="AU3062" s="1"/>
    </row>
    <row r="3063" spans="47:47" x14ac:dyDescent="0.35">
      <c r="AU3063" s="1"/>
    </row>
    <row r="3064" spans="47:47" x14ac:dyDescent="0.35">
      <c r="AU3064" s="1"/>
    </row>
    <row r="3065" spans="47:47" x14ac:dyDescent="0.35">
      <c r="AU3065" s="1"/>
    </row>
    <row r="3066" spans="47:47" x14ac:dyDescent="0.35">
      <c r="AU3066" s="1"/>
    </row>
    <row r="3067" spans="47:47" x14ac:dyDescent="0.35">
      <c r="AU3067" s="1"/>
    </row>
    <row r="3068" spans="47:47" x14ac:dyDescent="0.35">
      <c r="AU3068" s="1"/>
    </row>
    <row r="3069" spans="47:47" x14ac:dyDescent="0.35">
      <c r="AU3069" s="1"/>
    </row>
    <row r="3070" spans="47:47" x14ac:dyDescent="0.35">
      <c r="AU3070" s="1"/>
    </row>
    <row r="3071" spans="47:47" x14ac:dyDescent="0.35">
      <c r="AU3071" s="1"/>
    </row>
    <row r="3072" spans="47:47" x14ac:dyDescent="0.35">
      <c r="AU3072" s="1"/>
    </row>
    <row r="3073" spans="47:47" x14ac:dyDescent="0.35">
      <c r="AU3073" s="1"/>
    </row>
    <row r="3074" spans="47:47" x14ac:dyDescent="0.35">
      <c r="AU3074" s="1"/>
    </row>
    <row r="3075" spans="47:47" x14ac:dyDescent="0.35">
      <c r="AU3075" s="1"/>
    </row>
    <row r="3076" spans="47:47" x14ac:dyDescent="0.35">
      <c r="AU3076" s="1"/>
    </row>
    <row r="3077" spans="47:47" x14ac:dyDescent="0.35">
      <c r="AU3077" s="1"/>
    </row>
    <row r="3078" spans="47:47" x14ac:dyDescent="0.35">
      <c r="AU3078" s="1"/>
    </row>
    <row r="3079" spans="47:47" x14ac:dyDescent="0.35">
      <c r="AU3079" s="1"/>
    </row>
    <row r="3080" spans="47:47" x14ac:dyDescent="0.35">
      <c r="AU3080" s="1"/>
    </row>
    <row r="3081" spans="47:47" x14ac:dyDescent="0.35">
      <c r="AU3081" s="1"/>
    </row>
    <row r="3082" spans="47:47" x14ac:dyDescent="0.35">
      <c r="AU3082" s="1"/>
    </row>
    <row r="3083" spans="47:47" x14ac:dyDescent="0.35">
      <c r="AU3083" s="1"/>
    </row>
    <row r="3084" spans="47:47" x14ac:dyDescent="0.35">
      <c r="AU3084" s="1"/>
    </row>
    <row r="3085" spans="47:47" x14ac:dyDescent="0.35">
      <c r="AU3085" s="1"/>
    </row>
    <row r="3086" spans="47:47" x14ac:dyDescent="0.35">
      <c r="AU3086" s="1"/>
    </row>
    <row r="3087" spans="47:47" x14ac:dyDescent="0.35">
      <c r="AU3087" s="1"/>
    </row>
    <row r="3088" spans="47:47" x14ac:dyDescent="0.35">
      <c r="AU3088" s="1"/>
    </row>
    <row r="3089" spans="47:47" x14ac:dyDescent="0.35">
      <c r="AU3089" s="1"/>
    </row>
    <row r="3090" spans="47:47" x14ac:dyDescent="0.35">
      <c r="AU3090" s="1"/>
    </row>
    <row r="3091" spans="47:47" x14ac:dyDescent="0.35">
      <c r="AU3091" s="1"/>
    </row>
    <row r="3092" spans="47:47" x14ac:dyDescent="0.35">
      <c r="AU3092" s="1"/>
    </row>
    <row r="3093" spans="47:47" x14ac:dyDescent="0.35">
      <c r="AU3093" s="1"/>
    </row>
    <row r="3094" spans="47:47" x14ac:dyDescent="0.35">
      <c r="AU3094" s="1"/>
    </row>
    <row r="3095" spans="47:47" x14ac:dyDescent="0.35">
      <c r="AU3095" s="1"/>
    </row>
    <row r="3096" spans="47:47" x14ac:dyDescent="0.35">
      <c r="AU3096" s="1"/>
    </row>
    <row r="3097" spans="47:47" x14ac:dyDescent="0.35">
      <c r="AU3097" s="1"/>
    </row>
    <row r="3098" spans="47:47" x14ac:dyDescent="0.35">
      <c r="AU3098" s="1"/>
    </row>
    <row r="3099" spans="47:47" x14ac:dyDescent="0.35">
      <c r="AU3099" s="1"/>
    </row>
    <row r="3100" spans="47:47" x14ac:dyDescent="0.35">
      <c r="AU3100" s="1"/>
    </row>
    <row r="3101" spans="47:47" x14ac:dyDescent="0.35">
      <c r="AU3101" s="1"/>
    </row>
    <row r="3102" spans="47:47" x14ac:dyDescent="0.35">
      <c r="AU3102" s="1"/>
    </row>
    <row r="3103" spans="47:47" x14ac:dyDescent="0.35">
      <c r="AU3103" s="1"/>
    </row>
    <row r="3104" spans="47:47" x14ac:dyDescent="0.35">
      <c r="AU3104" s="1"/>
    </row>
    <row r="3105" spans="47:47" x14ac:dyDescent="0.35">
      <c r="AU3105" s="1"/>
    </row>
    <row r="3106" spans="47:47" x14ac:dyDescent="0.35">
      <c r="AU3106" s="1"/>
    </row>
    <row r="3107" spans="47:47" x14ac:dyDescent="0.35">
      <c r="AU3107" s="1"/>
    </row>
    <row r="3108" spans="47:47" x14ac:dyDescent="0.35">
      <c r="AU3108" s="1"/>
    </row>
    <row r="3109" spans="47:47" x14ac:dyDescent="0.35">
      <c r="AU3109" s="1"/>
    </row>
    <row r="3110" spans="47:47" x14ac:dyDescent="0.35">
      <c r="AU3110" s="1"/>
    </row>
    <row r="3111" spans="47:47" x14ac:dyDescent="0.35">
      <c r="AU3111" s="1"/>
    </row>
    <row r="3112" spans="47:47" x14ac:dyDescent="0.35">
      <c r="AU3112" s="1"/>
    </row>
    <row r="3113" spans="47:47" x14ac:dyDescent="0.35">
      <c r="AU3113" s="1"/>
    </row>
    <row r="3114" spans="47:47" x14ac:dyDescent="0.35">
      <c r="AU3114" s="1"/>
    </row>
    <row r="3115" spans="47:47" x14ac:dyDescent="0.35">
      <c r="AU3115" s="1"/>
    </row>
    <row r="3116" spans="47:47" x14ac:dyDescent="0.35">
      <c r="AU3116" s="1"/>
    </row>
    <row r="3117" spans="47:47" x14ac:dyDescent="0.35">
      <c r="AU3117" s="1"/>
    </row>
    <row r="3118" spans="47:47" x14ac:dyDescent="0.35">
      <c r="AU3118" s="1"/>
    </row>
    <row r="3119" spans="47:47" x14ac:dyDescent="0.35">
      <c r="AU3119" s="1"/>
    </row>
    <row r="3120" spans="47:47" x14ac:dyDescent="0.35">
      <c r="AU3120" s="1"/>
    </row>
    <row r="3121" spans="47:47" x14ac:dyDescent="0.35">
      <c r="AU3121" s="1"/>
    </row>
    <row r="3122" spans="47:47" x14ac:dyDescent="0.35">
      <c r="AU3122" s="1"/>
    </row>
    <row r="3123" spans="47:47" x14ac:dyDescent="0.35">
      <c r="AU3123" s="1"/>
    </row>
    <row r="3124" spans="47:47" x14ac:dyDescent="0.35">
      <c r="AU3124" s="1"/>
    </row>
    <row r="3125" spans="47:47" x14ac:dyDescent="0.35">
      <c r="AU3125" s="1"/>
    </row>
    <row r="3126" spans="47:47" x14ac:dyDescent="0.35">
      <c r="AU3126" s="1"/>
    </row>
    <row r="3127" spans="47:47" x14ac:dyDescent="0.35">
      <c r="AU3127" s="1"/>
    </row>
    <row r="3128" spans="47:47" x14ac:dyDescent="0.35">
      <c r="AU3128" s="1"/>
    </row>
    <row r="3129" spans="47:47" x14ac:dyDescent="0.35">
      <c r="AU3129" s="1"/>
    </row>
    <row r="3130" spans="47:47" x14ac:dyDescent="0.35">
      <c r="AU3130" s="1"/>
    </row>
    <row r="3131" spans="47:47" x14ac:dyDescent="0.35">
      <c r="AU3131" s="1"/>
    </row>
    <row r="3132" spans="47:47" x14ac:dyDescent="0.35">
      <c r="AU3132" s="1"/>
    </row>
    <row r="3133" spans="47:47" x14ac:dyDescent="0.35">
      <c r="AU3133" s="1"/>
    </row>
    <row r="3134" spans="47:47" x14ac:dyDescent="0.35">
      <c r="AU3134" s="1"/>
    </row>
    <row r="3135" spans="47:47" x14ac:dyDescent="0.35">
      <c r="AU3135" s="1"/>
    </row>
    <row r="3136" spans="47:47" x14ac:dyDescent="0.35">
      <c r="AU3136" s="1"/>
    </row>
    <row r="3137" spans="47:47" x14ac:dyDescent="0.35">
      <c r="AU3137" s="1"/>
    </row>
    <row r="3138" spans="47:47" x14ac:dyDescent="0.35">
      <c r="AU3138" s="1"/>
    </row>
    <row r="3139" spans="47:47" x14ac:dyDescent="0.35">
      <c r="AU3139" s="1"/>
    </row>
    <row r="3140" spans="47:47" x14ac:dyDescent="0.35">
      <c r="AU3140" s="1"/>
    </row>
    <row r="3141" spans="47:47" x14ac:dyDescent="0.35">
      <c r="AU3141" s="1"/>
    </row>
    <row r="3142" spans="47:47" x14ac:dyDescent="0.35">
      <c r="AU3142" s="1"/>
    </row>
    <row r="3143" spans="47:47" x14ac:dyDescent="0.35">
      <c r="AU3143" s="1"/>
    </row>
    <row r="3144" spans="47:47" x14ac:dyDescent="0.35">
      <c r="AU3144" s="1"/>
    </row>
    <row r="3145" spans="47:47" x14ac:dyDescent="0.35">
      <c r="AU3145" s="1"/>
    </row>
    <row r="3146" spans="47:47" x14ac:dyDescent="0.35">
      <c r="AU3146" s="1"/>
    </row>
    <row r="3147" spans="47:47" x14ac:dyDescent="0.35">
      <c r="AU3147" s="1"/>
    </row>
    <row r="3148" spans="47:47" x14ac:dyDescent="0.35">
      <c r="AU3148" s="1"/>
    </row>
    <row r="3149" spans="47:47" x14ac:dyDescent="0.35">
      <c r="AU3149" s="1"/>
    </row>
    <row r="3150" spans="47:47" x14ac:dyDescent="0.35">
      <c r="AU3150" s="1"/>
    </row>
    <row r="3151" spans="47:47" x14ac:dyDescent="0.35">
      <c r="AU3151" s="1"/>
    </row>
    <row r="3152" spans="47:47" x14ac:dyDescent="0.35">
      <c r="AU3152" s="1"/>
    </row>
    <row r="3153" spans="47:47" x14ac:dyDescent="0.35">
      <c r="AU3153" s="1"/>
    </row>
    <row r="3154" spans="47:47" x14ac:dyDescent="0.35">
      <c r="AU3154" s="1"/>
    </row>
    <row r="3155" spans="47:47" x14ac:dyDescent="0.35">
      <c r="AU3155" s="1"/>
    </row>
    <row r="3156" spans="47:47" x14ac:dyDescent="0.35">
      <c r="AU3156" s="1"/>
    </row>
    <row r="3157" spans="47:47" x14ac:dyDescent="0.35">
      <c r="AU3157" s="1"/>
    </row>
    <row r="3158" spans="47:47" x14ac:dyDescent="0.35">
      <c r="AU3158" s="1"/>
    </row>
    <row r="3159" spans="47:47" x14ac:dyDescent="0.35">
      <c r="AU3159" s="1"/>
    </row>
    <row r="3160" spans="47:47" x14ac:dyDescent="0.35">
      <c r="AU3160" s="1"/>
    </row>
    <row r="3161" spans="47:47" x14ac:dyDescent="0.35">
      <c r="AU3161" s="1"/>
    </row>
    <row r="3162" spans="47:47" x14ac:dyDescent="0.35">
      <c r="AU3162" s="1"/>
    </row>
    <row r="3163" spans="47:47" x14ac:dyDescent="0.35">
      <c r="AU3163" s="1"/>
    </row>
    <row r="3164" spans="47:47" x14ac:dyDescent="0.35">
      <c r="AU3164" s="1"/>
    </row>
    <row r="3165" spans="47:47" x14ac:dyDescent="0.35">
      <c r="AU3165" s="1"/>
    </row>
    <row r="3166" spans="47:47" x14ac:dyDescent="0.35">
      <c r="AU3166" s="1"/>
    </row>
    <row r="3167" spans="47:47" x14ac:dyDescent="0.35">
      <c r="AU3167" s="1"/>
    </row>
    <row r="3168" spans="47:47" x14ac:dyDescent="0.35">
      <c r="AU3168" s="1"/>
    </row>
    <row r="3169" spans="47:47" x14ac:dyDescent="0.35">
      <c r="AU3169" s="1"/>
    </row>
    <row r="3170" spans="47:47" x14ac:dyDescent="0.35">
      <c r="AU3170" s="1"/>
    </row>
    <row r="3171" spans="47:47" x14ac:dyDescent="0.35">
      <c r="AU3171" s="1"/>
    </row>
    <row r="3172" spans="47:47" x14ac:dyDescent="0.35">
      <c r="AU3172" s="1"/>
    </row>
    <row r="3173" spans="47:47" x14ac:dyDescent="0.35">
      <c r="AU3173" s="1"/>
    </row>
    <row r="3174" spans="47:47" x14ac:dyDescent="0.35">
      <c r="AU3174" s="1"/>
    </row>
    <row r="3175" spans="47:47" x14ac:dyDescent="0.35">
      <c r="AU3175" s="1"/>
    </row>
    <row r="3176" spans="47:47" x14ac:dyDescent="0.35">
      <c r="AU3176" s="1"/>
    </row>
    <row r="3177" spans="47:47" x14ac:dyDescent="0.35">
      <c r="AU3177" s="1"/>
    </row>
    <row r="3178" spans="47:47" x14ac:dyDescent="0.35">
      <c r="AU3178" s="1"/>
    </row>
    <row r="3179" spans="47:47" x14ac:dyDescent="0.35">
      <c r="AU3179" s="1"/>
    </row>
    <row r="3180" spans="47:47" x14ac:dyDescent="0.35">
      <c r="AU3180" s="1"/>
    </row>
    <row r="3181" spans="47:47" x14ac:dyDescent="0.35">
      <c r="AU3181" s="1"/>
    </row>
    <row r="3182" spans="47:47" x14ac:dyDescent="0.35">
      <c r="AU3182" s="1"/>
    </row>
    <row r="3183" spans="47:47" x14ac:dyDescent="0.35">
      <c r="AU3183" s="1"/>
    </row>
    <row r="3184" spans="47:47" x14ac:dyDescent="0.35">
      <c r="AU3184" s="1"/>
    </row>
    <row r="3185" spans="47:47" x14ac:dyDescent="0.35">
      <c r="AU3185" s="1"/>
    </row>
    <row r="3186" spans="47:47" x14ac:dyDescent="0.35">
      <c r="AU3186" s="1"/>
    </row>
    <row r="3187" spans="47:47" x14ac:dyDescent="0.35">
      <c r="AU3187" s="1"/>
    </row>
    <row r="3188" spans="47:47" x14ac:dyDescent="0.35">
      <c r="AU3188" s="1"/>
    </row>
    <row r="3189" spans="47:47" x14ac:dyDescent="0.35">
      <c r="AU3189" s="1"/>
    </row>
    <row r="3190" spans="47:47" x14ac:dyDescent="0.35">
      <c r="AU3190" s="1"/>
    </row>
    <row r="3191" spans="47:47" x14ac:dyDescent="0.35">
      <c r="AU3191" s="1"/>
    </row>
    <row r="3192" spans="47:47" x14ac:dyDescent="0.35">
      <c r="AU3192" s="1"/>
    </row>
    <row r="3193" spans="47:47" x14ac:dyDescent="0.35">
      <c r="AU3193" s="1"/>
    </row>
    <row r="3194" spans="47:47" x14ac:dyDescent="0.35">
      <c r="AU3194" s="1"/>
    </row>
    <row r="3195" spans="47:47" x14ac:dyDescent="0.35">
      <c r="AU3195" s="1"/>
    </row>
    <row r="3196" spans="47:47" x14ac:dyDescent="0.35">
      <c r="AU3196" s="1"/>
    </row>
    <row r="3197" spans="47:47" x14ac:dyDescent="0.35">
      <c r="AU3197" s="1"/>
    </row>
    <row r="3198" spans="47:47" x14ac:dyDescent="0.35">
      <c r="AU3198" s="1"/>
    </row>
    <row r="3199" spans="47:47" x14ac:dyDescent="0.35">
      <c r="AU3199" s="1"/>
    </row>
    <row r="3200" spans="47:47" x14ac:dyDescent="0.35">
      <c r="AU3200" s="1"/>
    </row>
    <row r="3201" spans="47:47" x14ac:dyDescent="0.35">
      <c r="AU3201" s="1"/>
    </row>
    <row r="3202" spans="47:47" x14ac:dyDescent="0.35">
      <c r="AU3202" s="1"/>
    </row>
    <row r="3203" spans="47:47" x14ac:dyDescent="0.35">
      <c r="AU3203" s="1"/>
    </row>
    <row r="3204" spans="47:47" x14ac:dyDescent="0.35">
      <c r="AU3204" s="1"/>
    </row>
    <row r="3205" spans="47:47" x14ac:dyDescent="0.35">
      <c r="AU3205" s="1"/>
    </row>
    <row r="3206" spans="47:47" x14ac:dyDescent="0.35">
      <c r="AU3206" s="1"/>
    </row>
    <row r="3207" spans="47:47" x14ac:dyDescent="0.35">
      <c r="AU3207" s="1"/>
    </row>
    <row r="3208" spans="47:47" x14ac:dyDescent="0.35">
      <c r="AU3208" s="1"/>
    </row>
    <row r="3209" spans="47:47" x14ac:dyDescent="0.35">
      <c r="AU3209" s="1"/>
    </row>
    <row r="3210" spans="47:47" x14ac:dyDescent="0.35">
      <c r="AU3210" s="1"/>
    </row>
    <row r="3211" spans="47:47" x14ac:dyDescent="0.35">
      <c r="AU3211" s="1"/>
    </row>
    <row r="3212" spans="47:47" x14ac:dyDescent="0.35">
      <c r="AU3212" s="1"/>
    </row>
    <row r="3213" spans="47:47" x14ac:dyDescent="0.35">
      <c r="AU3213" s="1"/>
    </row>
    <row r="3214" spans="47:47" x14ac:dyDescent="0.35">
      <c r="AU3214" s="1"/>
    </row>
    <row r="3215" spans="47:47" x14ac:dyDescent="0.35">
      <c r="AU3215" s="1"/>
    </row>
    <row r="3216" spans="47:47" x14ac:dyDescent="0.35">
      <c r="AU3216" s="1"/>
    </row>
    <row r="3217" spans="47:47" x14ac:dyDescent="0.35">
      <c r="AU3217" s="1"/>
    </row>
    <row r="3218" spans="47:47" x14ac:dyDescent="0.35">
      <c r="AU3218" s="1"/>
    </row>
    <row r="3219" spans="47:47" x14ac:dyDescent="0.35">
      <c r="AU3219" s="1"/>
    </row>
    <row r="3220" spans="47:47" x14ac:dyDescent="0.35">
      <c r="AU3220" s="1"/>
    </row>
    <row r="3221" spans="47:47" x14ac:dyDescent="0.35">
      <c r="AU3221" s="1"/>
    </row>
    <row r="3222" spans="47:47" x14ac:dyDescent="0.35">
      <c r="AU3222" s="1"/>
    </row>
    <row r="3223" spans="47:47" x14ac:dyDescent="0.35">
      <c r="AU3223" s="1"/>
    </row>
    <row r="3224" spans="47:47" x14ac:dyDescent="0.35">
      <c r="AU3224" s="1"/>
    </row>
    <row r="3225" spans="47:47" x14ac:dyDescent="0.35">
      <c r="AU3225" s="1"/>
    </row>
    <row r="3226" spans="47:47" x14ac:dyDescent="0.35">
      <c r="AU3226" s="1"/>
    </row>
    <row r="3227" spans="47:47" x14ac:dyDescent="0.35">
      <c r="AU3227" s="1"/>
    </row>
    <row r="3228" spans="47:47" x14ac:dyDescent="0.35">
      <c r="AU3228" s="1"/>
    </row>
    <row r="3229" spans="47:47" x14ac:dyDescent="0.35">
      <c r="AU3229" s="1"/>
    </row>
    <row r="3230" spans="47:47" x14ac:dyDescent="0.35">
      <c r="AU3230" s="1"/>
    </row>
    <row r="3231" spans="47:47" x14ac:dyDescent="0.35">
      <c r="AU3231" s="1"/>
    </row>
    <row r="3232" spans="47:47" x14ac:dyDescent="0.35">
      <c r="AU3232" s="1"/>
    </row>
    <row r="3233" spans="47:47" x14ac:dyDescent="0.35">
      <c r="AU3233" s="1"/>
    </row>
    <row r="3234" spans="47:47" x14ac:dyDescent="0.35">
      <c r="AU3234" s="1"/>
    </row>
    <row r="3235" spans="47:47" x14ac:dyDescent="0.35">
      <c r="AU3235" s="1"/>
    </row>
    <row r="3236" spans="47:47" x14ac:dyDescent="0.35">
      <c r="AU3236" s="1"/>
    </row>
    <row r="3237" spans="47:47" x14ac:dyDescent="0.35">
      <c r="AU3237" s="1"/>
    </row>
    <row r="3238" spans="47:47" x14ac:dyDescent="0.35">
      <c r="AU3238" s="1"/>
    </row>
    <row r="3239" spans="47:47" x14ac:dyDescent="0.35">
      <c r="AU3239" s="1"/>
    </row>
    <row r="3240" spans="47:47" x14ac:dyDescent="0.35">
      <c r="AU3240" s="1"/>
    </row>
    <row r="3241" spans="47:47" x14ac:dyDescent="0.35">
      <c r="AU3241" s="1"/>
    </row>
    <row r="3242" spans="47:47" x14ac:dyDescent="0.35">
      <c r="AU3242" s="1"/>
    </row>
    <row r="3243" spans="47:47" x14ac:dyDescent="0.35">
      <c r="AU3243" s="1"/>
    </row>
    <row r="3244" spans="47:47" x14ac:dyDescent="0.35">
      <c r="AU3244" s="1"/>
    </row>
    <row r="3245" spans="47:47" x14ac:dyDescent="0.35">
      <c r="AU3245" s="1"/>
    </row>
    <row r="3246" spans="47:47" x14ac:dyDescent="0.35">
      <c r="AU3246" s="1"/>
    </row>
    <row r="3247" spans="47:47" x14ac:dyDescent="0.35">
      <c r="AU3247" s="1"/>
    </row>
    <row r="3248" spans="47:47" x14ac:dyDescent="0.35">
      <c r="AU3248" s="1"/>
    </row>
    <row r="3249" spans="47:47" x14ac:dyDescent="0.35">
      <c r="AU3249" s="1"/>
    </row>
    <row r="3250" spans="47:47" x14ac:dyDescent="0.35">
      <c r="AU3250" s="1"/>
    </row>
    <row r="3251" spans="47:47" x14ac:dyDescent="0.35">
      <c r="AU3251" s="1"/>
    </row>
    <row r="3252" spans="47:47" x14ac:dyDescent="0.35">
      <c r="AU3252" s="1"/>
    </row>
    <row r="3253" spans="47:47" x14ac:dyDescent="0.35">
      <c r="AU3253" s="1"/>
    </row>
    <row r="3254" spans="47:47" x14ac:dyDescent="0.35">
      <c r="AU3254" s="1"/>
    </row>
    <row r="3255" spans="47:47" x14ac:dyDescent="0.35">
      <c r="AU3255" s="1"/>
    </row>
    <row r="3256" spans="47:47" x14ac:dyDescent="0.35">
      <c r="AU3256" s="1"/>
    </row>
    <row r="3257" spans="47:47" x14ac:dyDescent="0.35">
      <c r="AU3257" s="1"/>
    </row>
    <row r="3258" spans="47:47" x14ac:dyDescent="0.35">
      <c r="AU3258" s="1"/>
    </row>
    <row r="3259" spans="47:47" x14ac:dyDescent="0.35">
      <c r="AU3259" s="1"/>
    </row>
    <row r="3260" spans="47:47" x14ac:dyDescent="0.35">
      <c r="AU3260" s="1"/>
    </row>
    <row r="3261" spans="47:47" x14ac:dyDescent="0.35">
      <c r="AU3261" s="1"/>
    </row>
    <row r="3262" spans="47:47" x14ac:dyDescent="0.35">
      <c r="AU3262" s="1"/>
    </row>
    <row r="3263" spans="47:47" x14ac:dyDescent="0.35">
      <c r="AU3263" s="1"/>
    </row>
    <row r="3264" spans="47:47" x14ac:dyDescent="0.35">
      <c r="AU3264" s="1"/>
    </row>
    <row r="3265" spans="47:47" x14ac:dyDescent="0.35">
      <c r="AU3265" s="1"/>
    </row>
    <row r="3266" spans="47:47" x14ac:dyDescent="0.35">
      <c r="AU3266" s="1"/>
    </row>
    <row r="3267" spans="47:47" x14ac:dyDescent="0.35">
      <c r="AU3267" s="1"/>
    </row>
    <row r="3268" spans="47:47" x14ac:dyDescent="0.35">
      <c r="AU3268" s="1"/>
    </row>
    <row r="3269" spans="47:47" x14ac:dyDescent="0.35">
      <c r="AU3269" s="1"/>
    </row>
    <row r="3270" spans="47:47" x14ac:dyDescent="0.35">
      <c r="AU3270" s="1"/>
    </row>
    <row r="3271" spans="47:47" x14ac:dyDescent="0.35">
      <c r="AU3271" s="1"/>
    </row>
    <row r="3272" spans="47:47" x14ac:dyDescent="0.35">
      <c r="AU3272" s="1"/>
    </row>
    <row r="3273" spans="47:47" x14ac:dyDescent="0.35">
      <c r="AU3273" s="1"/>
    </row>
    <row r="3274" spans="47:47" x14ac:dyDescent="0.35">
      <c r="AU3274" s="1"/>
    </row>
    <row r="3275" spans="47:47" x14ac:dyDescent="0.35">
      <c r="AU3275" s="1"/>
    </row>
    <row r="3276" spans="47:47" x14ac:dyDescent="0.35">
      <c r="AU3276" s="1"/>
    </row>
    <row r="3277" spans="47:47" x14ac:dyDescent="0.35">
      <c r="AU3277" s="1"/>
    </row>
    <row r="3278" spans="47:47" x14ac:dyDescent="0.35">
      <c r="AU3278" s="1"/>
    </row>
    <row r="3279" spans="47:47" x14ac:dyDescent="0.35">
      <c r="AU3279" s="1"/>
    </row>
    <row r="3280" spans="47:47" x14ac:dyDescent="0.35">
      <c r="AU3280" s="1"/>
    </row>
    <row r="3281" spans="47:47" x14ac:dyDescent="0.35">
      <c r="AU3281" s="1"/>
    </row>
    <row r="3282" spans="47:47" x14ac:dyDescent="0.35">
      <c r="AU3282" s="1"/>
    </row>
    <row r="3283" spans="47:47" x14ac:dyDescent="0.35">
      <c r="AU3283" s="1"/>
    </row>
    <row r="3284" spans="47:47" x14ac:dyDescent="0.35">
      <c r="AU3284" s="1"/>
    </row>
    <row r="3285" spans="47:47" x14ac:dyDescent="0.35">
      <c r="AU3285" s="1"/>
    </row>
    <row r="3286" spans="47:47" x14ac:dyDescent="0.35">
      <c r="AU3286" s="1"/>
    </row>
    <row r="3287" spans="47:47" x14ac:dyDescent="0.35">
      <c r="AU3287" s="1"/>
    </row>
    <row r="3288" spans="47:47" x14ac:dyDescent="0.35">
      <c r="AU3288" s="1"/>
    </row>
    <row r="3289" spans="47:47" x14ac:dyDescent="0.35">
      <c r="AU3289" s="1"/>
    </row>
    <row r="3290" spans="47:47" x14ac:dyDescent="0.35">
      <c r="AU3290" s="1"/>
    </row>
    <row r="3291" spans="47:47" x14ac:dyDescent="0.35">
      <c r="AU3291" s="1"/>
    </row>
    <row r="3292" spans="47:47" x14ac:dyDescent="0.35">
      <c r="AU3292" s="1"/>
    </row>
    <row r="3293" spans="47:47" x14ac:dyDescent="0.35">
      <c r="AU3293" s="1"/>
    </row>
    <row r="3294" spans="47:47" x14ac:dyDescent="0.35">
      <c r="AU3294" s="1"/>
    </row>
    <row r="3295" spans="47:47" x14ac:dyDescent="0.35">
      <c r="AU3295" s="1"/>
    </row>
    <row r="3296" spans="47:47" x14ac:dyDescent="0.35">
      <c r="AU3296" s="1"/>
    </row>
    <row r="3297" spans="47:47" x14ac:dyDescent="0.35">
      <c r="AU3297" s="1"/>
    </row>
    <row r="3298" spans="47:47" x14ac:dyDescent="0.35">
      <c r="AU3298" s="1"/>
    </row>
    <row r="3299" spans="47:47" x14ac:dyDescent="0.35">
      <c r="AU3299" s="1"/>
    </row>
    <row r="3300" spans="47:47" x14ac:dyDescent="0.35">
      <c r="AU3300" s="1"/>
    </row>
    <row r="3301" spans="47:47" x14ac:dyDescent="0.35">
      <c r="AU3301" s="1"/>
    </row>
    <row r="3302" spans="47:47" x14ac:dyDescent="0.35">
      <c r="AU3302" s="1"/>
    </row>
    <row r="3303" spans="47:47" x14ac:dyDescent="0.35">
      <c r="AU3303" s="1"/>
    </row>
    <row r="3304" spans="47:47" x14ac:dyDescent="0.35">
      <c r="AU3304" s="1"/>
    </row>
    <row r="3305" spans="47:47" x14ac:dyDescent="0.35">
      <c r="AU3305" s="1"/>
    </row>
    <row r="3306" spans="47:47" x14ac:dyDescent="0.35">
      <c r="AU3306" s="1"/>
    </row>
    <row r="3307" spans="47:47" x14ac:dyDescent="0.35">
      <c r="AU3307" s="1"/>
    </row>
    <row r="3308" spans="47:47" x14ac:dyDescent="0.35">
      <c r="AU3308" s="1"/>
    </row>
    <row r="3309" spans="47:47" x14ac:dyDescent="0.35">
      <c r="AU3309" s="1"/>
    </row>
    <row r="3310" spans="47:47" x14ac:dyDescent="0.35">
      <c r="AU3310" s="1"/>
    </row>
    <row r="3311" spans="47:47" x14ac:dyDescent="0.35">
      <c r="AU3311" s="1"/>
    </row>
    <row r="3312" spans="47:47" x14ac:dyDescent="0.35">
      <c r="AU3312" s="1"/>
    </row>
    <row r="3313" spans="47:47" x14ac:dyDescent="0.35">
      <c r="AU3313" s="1"/>
    </row>
    <row r="3314" spans="47:47" x14ac:dyDescent="0.35">
      <c r="AU3314" s="1"/>
    </row>
    <row r="3315" spans="47:47" x14ac:dyDescent="0.35">
      <c r="AU3315" s="1"/>
    </row>
    <row r="3316" spans="47:47" x14ac:dyDescent="0.35">
      <c r="AU3316" s="1"/>
    </row>
    <row r="3317" spans="47:47" x14ac:dyDescent="0.35">
      <c r="AU3317" s="1"/>
    </row>
    <row r="3318" spans="47:47" x14ac:dyDescent="0.35">
      <c r="AU3318" s="1"/>
    </row>
    <row r="3319" spans="47:47" x14ac:dyDescent="0.35">
      <c r="AU3319" s="1"/>
    </row>
    <row r="3320" spans="47:47" x14ac:dyDescent="0.35">
      <c r="AU3320" s="1"/>
    </row>
    <row r="3321" spans="47:47" x14ac:dyDescent="0.35">
      <c r="AU3321" s="1"/>
    </row>
    <row r="3322" spans="47:47" x14ac:dyDescent="0.35">
      <c r="AU3322" s="1"/>
    </row>
    <row r="3323" spans="47:47" x14ac:dyDescent="0.35">
      <c r="AU3323" s="1"/>
    </row>
    <row r="3324" spans="47:47" x14ac:dyDescent="0.35">
      <c r="AU3324" s="1"/>
    </row>
    <row r="3325" spans="47:47" x14ac:dyDescent="0.35">
      <c r="AU3325" s="1"/>
    </row>
    <row r="3326" spans="47:47" x14ac:dyDescent="0.35">
      <c r="AU3326" s="1"/>
    </row>
    <row r="3327" spans="47:47" x14ac:dyDescent="0.35">
      <c r="AU3327" s="1"/>
    </row>
    <row r="3328" spans="47:47" x14ac:dyDescent="0.35">
      <c r="AU3328" s="1"/>
    </row>
    <row r="3329" spans="47:47" x14ac:dyDescent="0.35">
      <c r="AU3329" s="1"/>
    </row>
    <row r="3330" spans="47:47" x14ac:dyDescent="0.35">
      <c r="AU3330" s="1"/>
    </row>
    <row r="3331" spans="47:47" x14ac:dyDescent="0.35">
      <c r="AU3331" s="1"/>
    </row>
    <row r="3332" spans="47:47" x14ac:dyDescent="0.35">
      <c r="AU3332" s="1"/>
    </row>
    <row r="3333" spans="47:47" x14ac:dyDescent="0.35">
      <c r="AU3333" s="1"/>
    </row>
    <row r="3334" spans="47:47" x14ac:dyDescent="0.35">
      <c r="AU3334" s="1"/>
    </row>
    <row r="3335" spans="47:47" x14ac:dyDescent="0.35">
      <c r="AU3335" s="1"/>
    </row>
    <row r="3336" spans="47:47" x14ac:dyDescent="0.35">
      <c r="AU3336" s="1"/>
    </row>
    <row r="3337" spans="47:47" x14ac:dyDescent="0.35">
      <c r="AU3337" s="1"/>
    </row>
    <row r="3338" spans="47:47" x14ac:dyDescent="0.35">
      <c r="AU3338" s="1"/>
    </row>
    <row r="3339" spans="47:47" x14ac:dyDescent="0.35">
      <c r="AU3339" s="1"/>
    </row>
    <row r="3340" spans="47:47" x14ac:dyDescent="0.35">
      <c r="AU3340" s="1"/>
    </row>
    <row r="3341" spans="47:47" x14ac:dyDescent="0.35">
      <c r="AU3341" s="1"/>
    </row>
    <row r="3342" spans="47:47" x14ac:dyDescent="0.35">
      <c r="AU3342" s="1"/>
    </row>
    <row r="3343" spans="47:47" x14ac:dyDescent="0.35">
      <c r="AU3343" s="1"/>
    </row>
    <row r="3344" spans="47:47" x14ac:dyDescent="0.35">
      <c r="AU3344" s="1"/>
    </row>
    <row r="3345" spans="47:47" x14ac:dyDescent="0.35">
      <c r="AU3345" s="1"/>
    </row>
    <row r="3346" spans="47:47" x14ac:dyDescent="0.35">
      <c r="AU3346" s="1"/>
    </row>
    <row r="3347" spans="47:47" x14ac:dyDescent="0.35">
      <c r="AU3347" s="1"/>
    </row>
    <row r="3348" spans="47:47" x14ac:dyDescent="0.35">
      <c r="AU3348" s="1"/>
    </row>
    <row r="3349" spans="47:47" x14ac:dyDescent="0.35">
      <c r="AU3349" s="1"/>
    </row>
    <row r="3350" spans="47:47" x14ac:dyDescent="0.35">
      <c r="AU3350" s="1"/>
    </row>
    <row r="3351" spans="47:47" x14ac:dyDescent="0.35">
      <c r="AU3351" s="1"/>
    </row>
    <row r="3352" spans="47:47" x14ac:dyDescent="0.35">
      <c r="AU3352" s="1"/>
    </row>
    <row r="3353" spans="47:47" x14ac:dyDescent="0.35">
      <c r="AU3353" s="1"/>
    </row>
    <row r="3354" spans="47:47" x14ac:dyDescent="0.35">
      <c r="AU3354" s="1"/>
    </row>
    <row r="3355" spans="47:47" x14ac:dyDescent="0.35">
      <c r="AU3355" s="1"/>
    </row>
    <row r="3356" spans="47:47" x14ac:dyDescent="0.35">
      <c r="AU3356" s="1"/>
    </row>
    <row r="3357" spans="47:47" x14ac:dyDescent="0.35">
      <c r="AU3357" s="1"/>
    </row>
    <row r="3358" spans="47:47" x14ac:dyDescent="0.35">
      <c r="AU3358" s="1"/>
    </row>
    <row r="3359" spans="47:47" x14ac:dyDescent="0.35">
      <c r="AU3359" s="1"/>
    </row>
    <row r="3360" spans="47:47" x14ac:dyDescent="0.35">
      <c r="AU3360" s="1"/>
    </row>
    <row r="3361" spans="47:47" x14ac:dyDescent="0.35">
      <c r="AU3361" s="1"/>
    </row>
    <row r="3362" spans="47:47" x14ac:dyDescent="0.35">
      <c r="AU3362" s="1"/>
    </row>
    <row r="3363" spans="47:47" x14ac:dyDescent="0.35">
      <c r="AU3363" s="1"/>
    </row>
    <row r="3364" spans="47:47" x14ac:dyDescent="0.35">
      <c r="AU3364" s="1"/>
    </row>
    <row r="3365" spans="47:47" x14ac:dyDescent="0.35">
      <c r="AU3365" s="1"/>
    </row>
    <row r="3366" spans="47:47" x14ac:dyDescent="0.35">
      <c r="AU3366" s="1"/>
    </row>
    <row r="3367" spans="47:47" x14ac:dyDescent="0.35">
      <c r="AU3367" s="1"/>
    </row>
    <row r="3368" spans="47:47" x14ac:dyDescent="0.35">
      <c r="AU3368" s="1"/>
    </row>
    <row r="3369" spans="47:47" x14ac:dyDescent="0.35">
      <c r="AU3369" s="1"/>
    </row>
    <row r="3370" spans="47:47" x14ac:dyDescent="0.35">
      <c r="AU3370" s="1"/>
    </row>
    <row r="3371" spans="47:47" x14ac:dyDescent="0.35">
      <c r="AU3371" s="1"/>
    </row>
    <row r="3372" spans="47:47" x14ac:dyDescent="0.35">
      <c r="AU3372" s="1"/>
    </row>
    <row r="3373" spans="47:47" x14ac:dyDescent="0.35">
      <c r="AU3373" s="1"/>
    </row>
    <row r="3374" spans="47:47" x14ac:dyDescent="0.35">
      <c r="AU3374" s="1"/>
    </row>
    <row r="3375" spans="47:47" x14ac:dyDescent="0.35">
      <c r="AU3375" s="1"/>
    </row>
    <row r="3376" spans="47:47" x14ac:dyDescent="0.35">
      <c r="AU3376" s="1"/>
    </row>
    <row r="3377" spans="47:47" x14ac:dyDescent="0.35">
      <c r="AU3377" s="1"/>
    </row>
    <row r="3378" spans="47:47" x14ac:dyDescent="0.35">
      <c r="AU3378" s="1"/>
    </row>
    <row r="3379" spans="47:47" x14ac:dyDescent="0.35">
      <c r="AU3379" s="1"/>
    </row>
    <row r="3380" spans="47:47" x14ac:dyDescent="0.35">
      <c r="AU3380" s="1"/>
    </row>
    <row r="3381" spans="47:47" x14ac:dyDescent="0.35">
      <c r="AU3381" s="1"/>
    </row>
    <row r="3382" spans="47:47" x14ac:dyDescent="0.35">
      <c r="AU3382" s="1"/>
    </row>
    <row r="3383" spans="47:47" x14ac:dyDescent="0.35">
      <c r="AU3383" s="1"/>
    </row>
    <row r="3384" spans="47:47" x14ac:dyDescent="0.35">
      <c r="AU3384" s="1"/>
    </row>
    <row r="3385" spans="47:47" x14ac:dyDescent="0.35">
      <c r="AU3385" s="1"/>
    </row>
    <row r="3386" spans="47:47" x14ac:dyDescent="0.35">
      <c r="AU3386" s="1"/>
    </row>
    <row r="3387" spans="47:47" x14ac:dyDescent="0.35">
      <c r="AU3387" s="1"/>
    </row>
    <row r="3388" spans="47:47" x14ac:dyDescent="0.35">
      <c r="AU3388" s="1"/>
    </row>
    <row r="3389" spans="47:47" x14ac:dyDescent="0.35">
      <c r="AU3389" s="1"/>
    </row>
    <row r="3390" spans="47:47" x14ac:dyDescent="0.35">
      <c r="AU3390" s="1"/>
    </row>
    <row r="3391" spans="47:47" x14ac:dyDescent="0.35">
      <c r="AU3391" s="1"/>
    </row>
    <row r="3392" spans="47:47" x14ac:dyDescent="0.35">
      <c r="AU3392" s="1"/>
    </row>
    <row r="3393" spans="47:47" x14ac:dyDescent="0.35">
      <c r="AU3393" s="1"/>
    </row>
    <row r="3394" spans="47:47" x14ac:dyDescent="0.35">
      <c r="AU3394" s="1"/>
    </row>
    <row r="3395" spans="47:47" x14ac:dyDescent="0.35">
      <c r="AU3395" s="1"/>
    </row>
    <row r="3396" spans="47:47" x14ac:dyDescent="0.35">
      <c r="AU3396" s="1"/>
    </row>
    <row r="3397" spans="47:47" x14ac:dyDescent="0.35">
      <c r="AU3397" s="1"/>
    </row>
    <row r="3398" spans="47:47" x14ac:dyDescent="0.35">
      <c r="AU3398" s="1"/>
    </row>
    <row r="3399" spans="47:47" x14ac:dyDescent="0.35">
      <c r="AU3399" s="1"/>
    </row>
    <row r="3400" spans="47:47" x14ac:dyDescent="0.35">
      <c r="AU3400" s="1"/>
    </row>
    <row r="3401" spans="47:47" x14ac:dyDescent="0.35">
      <c r="AU3401" s="1"/>
    </row>
    <row r="3402" spans="47:47" x14ac:dyDescent="0.35">
      <c r="AU3402" s="1"/>
    </row>
    <row r="3403" spans="47:47" x14ac:dyDescent="0.35">
      <c r="AU3403" s="1"/>
    </row>
    <row r="3404" spans="47:47" x14ac:dyDescent="0.35">
      <c r="AU3404" s="1"/>
    </row>
    <row r="3405" spans="47:47" x14ac:dyDescent="0.35">
      <c r="AU3405" s="1"/>
    </row>
    <row r="3406" spans="47:47" x14ac:dyDescent="0.35">
      <c r="AU3406" s="1"/>
    </row>
    <row r="3407" spans="47:47" x14ac:dyDescent="0.35">
      <c r="AU3407" s="1"/>
    </row>
    <row r="3408" spans="47:47" x14ac:dyDescent="0.35">
      <c r="AU3408" s="1"/>
    </row>
    <row r="3409" spans="47:47" x14ac:dyDescent="0.35">
      <c r="AU3409" s="1"/>
    </row>
    <row r="3410" spans="47:47" x14ac:dyDescent="0.35">
      <c r="AU3410" s="1"/>
    </row>
    <row r="3411" spans="47:47" x14ac:dyDescent="0.35">
      <c r="AU3411" s="1"/>
    </row>
    <row r="3412" spans="47:47" x14ac:dyDescent="0.35">
      <c r="AU3412" s="1"/>
    </row>
    <row r="3413" spans="47:47" x14ac:dyDescent="0.35">
      <c r="AU3413" s="1"/>
    </row>
    <row r="3414" spans="47:47" x14ac:dyDescent="0.35">
      <c r="AU3414" s="1"/>
    </row>
    <row r="3415" spans="47:47" x14ac:dyDescent="0.35">
      <c r="AU3415" s="1"/>
    </row>
    <row r="3416" spans="47:47" x14ac:dyDescent="0.35">
      <c r="AU3416" s="1"/>
    </row>
    <row r="3417" spans="47:47" x14ac:dyDescent="0.35">
      <c r="AU3417" s="1"/>
    </row>
    <row r="3418" spans="47:47" x14ac:dyDescent="0.35">
      <c r="AU3418" s="1"/>
    </row>
    <row r="3419" spans="47:47" x14ac:dyDescent="0.35">
      <c r="AU3419" s="1"/>
    </row>
    <row r="3420" spans="47:47" x14ac:dyDescent="0.35">
      <c r="AU3420" s="1"/>
    </row>
    <row r="3421" spans="47:47" x14ac:dyDescent="0.35">
      <c r="AU3421" s="1"/>
    </row>
    <row r="3422" spans="47:47" x14ac:dyDescent="0.35">
      <c r="AU3422" s="1"/>
    </row>
    <row r="3423" spans="47:47" x14ac:dyDescent="0.35">
      <c r="AU3423" s="1"/>
    </row>
    <row r="3424" spans="47:47" x14ac:dyDescent="0.35">
      <c r="AU3424" s="1"/>
    </row>
    <row r="3425" spans="47:47" x14ac:dyDescent="0.35">
      <c r="AU3425" s="1"/>
    </row>
    <row r="3426" spans="47:47" x14ac:dyDescent="0.35">
      <c r="AU3426" s="1"/>
    </row>
    <row r="3427" spans="47:47" x14ac:dyDescent="0.35">
      <c r="AU3427" s="1"/>
    </row>
    <row r="3428" spans="47:47" x14ac:dyDescent="0.35">
      <c r="AU3428" s="1"/>
    </row>
    <row r="3429" spans="47:47" x14ac:dyDescent="0.35">
      <c r="AU3429" s="1"/>
    </row>
    <row r="3430" spans="47:47" x14ac:dyDescent="0.35">
      <c r="AU3430" s="1"/>
    </row>
    <row r="3431" spans="47:47" x14ac:dyDescent="0.35">
      <c r="AU3431" s="1"/>
    </row>
    <row r="3432" spans="47:47" x14ac:dyDescent="0.35">
      <c r="AU3432" s="1"/>
    </row>
    <row r="3433" spans="47:47" x14ac:dyDescent="0.35">
      <c r="AU3433" s="1"/>
    </row>
    <row r="3434" spans="47:47" x14ac:dyDescent="0.35">
      <c r="AU3434" s="1"/>
    </row>
    <row r="3435" spans="47:47" x14ac:dyDescent="0.35">
      <c r="AU3435" s="1"/>
    </row>
    <row r="3436" spans="47:47" x14ac:dyDescent="0.35">
      <c r="AU3436" s="1"/>
    </row>
    <row r="3437" spans="47:47" x14ac:dyDescent="0.35">
      <c r="AU3437" s="1"/>
    </row>
    <row r="3438" spans="47:47" x14ac:dyDescent="0.35">
      <c r="AU3438" s="1"/>
    </row>
    <row r="3439" spans="47:47" x14ac:dyDescent="0.35">
      <c r="AU3439" s="1"/>
    </row>
    <row r="3440" spans="47:47" x14ac:dyDescent="0.35">
      <c r="AU3440" s="1"/>
    </row>
    <row r="3441" spans="47:47" x14ac:dyDescent="0.35">
      <c r="AU3441" s="1"/>
    </row>
    <row r="3442" spans="47:47" x14ac:dyDescent="0.35">
      <c r="AU3442" s="1"/>
    </row>
    <row r="3443" spans="47:47" x14ac:dyDescent="0.35">
      <c r="AU3443" s="1"/>
    </row>
    <row r="3444" spans="47:47" x14ac:dyDescent="0.35">
      <c r="AU3444" s="1"/>
    </row>
    <row r="3445" spans="47:47" x14ac:dyDescent="0.35">
      <c r="AU3445" s="1"/>
    </row>
    <row r="3446" spans="47:47" x14ac:dyDescent="0.35">
      <c r="AU3446" s="1"/>
    </row>
    <row r="3447" spans="47:47" x14ac:dyDescent="0.35">
      <c r="AU3447" s="1"/>
    </row>
    <row r="3448" spans="47:47" x14ac:dyDescent="0.35">
      <c r="AU3448" s="1"/>
    </row>
    <row r="3449" spans="47:47" x14ac:dyDescent="0.35">
      <c r="AU3449" s="1"/>
    </row>
    <row r="3450" spans="47:47" x14ac:dyDescent="0.35">
      <c r="AU3450" s="1"/>
    </row>
    <row r="3451" spans="47:47" x14ac:dyDescent="0.35">
      <c r="AU3451" s="1"/>
    </row>
    <row r="3452" spans="47:47" x14ac:dyDescent="0.35">
      <c r="AU3452" s="1"/>
    </row>
    <row r="3453" spans="47:47" x14ac:dyDescent="0.35">
      <c r="AU3453" s="1"/>
    </row>
    <row r="3454" spans="47:47" x14ac:dyDescent="0.35">
      <c r="AU3454" s="1"/>
    </row>
    <row r="3455" spans="47:47" x14ac:dyDescent="0.35">
      <c r="AU3455" s="1"/>
    </row>
    <row r="3456" spans="47:47" x14ac:dyDescent="0.35">
      <c r="AU3456" s="1"/>
    </row>
    <row r="3457" spans="47:47" x14ac:dyDescent="0.35">
      <c r="AU3457" s="1"/>
    </row>
    <row r="3458" spans="47:47" x14ac:dyDescent="0.35">
      <c r="AU3458" s="1"/>
    </row>
    <row r="3459" spans="47:47" x14ac:dyDescent="0.35">
      <c r="AU3459" s="1"/>
    </row>
    <row r="3460" spans="47:47" x14ac:dyDescent="0.35">
      <c r="AU3460" s="1"/>
    </row>
    <row r="3461" spans="47:47" x14ac:dyDescent="0.35">
      <c r="AU3461" s="1"/>
    </row>
    <row r="3462" spans="47:47" x14ac:dyDescent="0.35">
      <c r="AU3462" s="1"/>
    </row>
    <row r="3463" spans="47:47" x14ac:dyDescent="0.35">
      <c r="AU3463" s="1"/>
    </row>
    <row r="3464" spans="47:47" x14ac:dyDescent="0.35">
      <c r="AU3464" s="1"/>
    </row>
    <row r="3465" spans="47:47" x14ac:dyDescent="0.35">
      <c r="AU3465" s="1"/>
    </row>
    <row r="3466" spans="47:47" x14ac:dyDescent="0.35">
      <c r="AU3466" s="1"/>
    </row>
    <row r="3467" spans="47:47" x14ac:dyDescent="0.35">
      <c r="AU3467" s="1"/>
    </row>
    <row r="3468" spans="47:47" x14ac:dyDescent="0.35">
      <c r="AU3468" s="1"/>
    </row>
    <row r="3469" spans="47:47" x14ac:dyDescent="0.35">
      <c r="AU3469" s="1"/>
    </row>
    <row r="3470" spans="47:47" x14ac:dyDescent="0.35">
      <c r="AU3470" s="1"/>
    </row>
    <row r="3471" spans="47:47" x14ac:dyDescent="0.35">
      <c r="AU3471" s="1"/>
    </row>
    <row r="3472" spans="47:47" x14ac:dyDescent="0.35">
      <c r="AU3472" s="1"/>
    </row>
    <row r="3473" spans="47:47" x14ac:dyDescent="0.35">
      <c r="AU3473" s="1"/>
    </row>
    <row r="3474" spans="47:47" x14ac:dyDescent="0.35">
      <c r="AU3474" s="1"/>
    </row>
    <row r="3475" spans="47:47" x14ac:dyDescent="0.35">
      <c r="AU3475" s="1"/>
    </row>
    <row r="3476" spans="47:47" x14ac:dyDescent="0.35">
      <c r="AU3476" s="1"/>
    </row>
    <row r="3477" spans="47:47" x14ac:dyDescent="0.35">
      <c r="AU3477" s="1"/>
    </row>
    <row r="3478" spans="47:47" x14ac:dyDescent="0.35">
      <c r="AU3478" s="1"/>
    </row>
    <row r="3479" spans="47:47" x14ac:dyDescent="0.35">
      <c r="AU3479" s="1"/>
    </row>
    <row r="3480" spans="47:47" x14ac:dyDescent="0.35">
      <c r="AU3480" s="1"/>
    </row>
    <row r="3481" spans="47:47" x14ac:dyDescent="0.35">
      <c r="AU3481" s="1"/>
    </row>
    <row r="3482" spans="47:47" x14ac:dyDescent="0.35">
      <c r="AU3482" s="1"/>
    </row>
    <row r="3483" spans="47:47" x14ac:dyDescent="0.35">
      <c r="AU3483" s="1"/>
    </row>
    <row r="3484" spans="47:47" x14ac:dyDescent="0.35">
      <c r="AU3484" s="1"/>
    </row>
    <row r="3485" spans="47:47" x14ac:dyDescent="0.35">
      <c r="AU3485" s="1"/>
    </row>
    <row r="3486" spans="47:47" x14ac:dyDescent="0.35">
      <c r="AU3486" s="1"/>
    </row>
    <row r="3487" spans="47:47" x14ac:dyDescent="0.35">
      <c r="AU3487" s="1"/>
    </row>
    <row r="3488" spans="47:47" x14ac:dyDescent="0.35">
      <c r="AU3488" s="1"/>
    </row>
    <row r="3489" spans="47:47" x14ac:dyDescent="0.35">
      <c r="AU3489" s="1"/>
    </row>
    <row r="3490" spans="47:47" x14ac:dyDescent="0.35">
      <c r="AU3490" s="1"/>
    </row>
    <row r="3491" spans="47:47" x14ac:dyDescent="0.35">
      <c r="AU3491" s="1"/>
    </row>
    <row r="3492" spans="47:47" x14ac:dyDescent="0.35">
      <c r="AU3492" s="1"/>
    </row>
    <row r="3493" spans="47:47" x14ac:dyDescent="0.35">
      <c r="AU3493" s="1"/>
    </row>
    <row r="3494" spans="47:47" x14ac:dyDescent="0.35">
      <c r="AU3494" s="1"/>
    </row>
    <row r="3495" spans="47:47" x14ac:dyDescent="0.35">
      <c r="AU3495" s="1"/>
    </row>
    <row r="3496" spans="47:47" x14ac:dyDescent="0.35">
      <c r="AU3496" s="1"/>
    </row>
    <row r="3497" spans="47:47" x14ac:dyDescent="0.35">
      <c r="AU3497" s="1"/>
    </row>
    <row r="3498" spans="47:47" x14ac:dyDescent="0.35">
      <c r="AU3498" s="1"/>
    </row>
    <row r="3499" spans="47:47" x14ac:dyDescent="0.35">
      <c r="AU3499" s="1"/>
    </row>
    <row r="3500" spans="47:47" x14ac:dyDescent="0.35">
      <c r="AU3500" s="1"/>
    </row>
    <row r="3501" spans="47:47" x14ac:dyDescent="0.35">
      <c r="AU3501" s="1"/>
    </row>
    <row r="3502" spans="47:47" x14ac:dyDescent="0.35">
      <c r="AU3502" s="1"/>
    </row>
    <row r="3503" spans="47:47" x14ac:dyDescent="0.35">
      <c r="AU3503" s="1"/>
    </row>
    <row r="3504" spans="47:47" x14ac:dyDescent="0.35">
      <c r="AU3504" s="1"/>
    </row>
    <row r="3505" spans="47:47" x14ac:dyDescent="0.35">
      <c r="AU3505" s="1"/>
    </row>
    <row r="3506" spans="47:47" x14ac:dyDescent="0.35">
      <c r="AU3506" s="1"/>
    </row>
    <row r="3507" spans="47:47" x14ac:dyDescent="0.35">
      <c r="AU3507" s="1"/>
    </row>
    <row r="3508" spans="47:47" x14ac:dyDescent="0.35">
      <c r="AU3508" s="1"/>
    </row>
    <row r="3509" spans="47:47" x14ac:dyDescent="0.35">
      <c r="AU3509" s="1"/>
    </row>
    <row r="3510" spans="47:47" x14ac:dyDescent="0.35">
      <c r="AU3510" s="1"/>
    </row>
    <row r="3511" spans="47:47" x14ac:dyDescent="0.35">
      <c r="AU3511" s="1"/>
    </row>
    <row r="3512" spans="47:47" x14ac:dyDescent="0.35">
      <c r="AU3512" s="1"/>
    </row>
    <row r="3513" spans="47:47" x14ac:dyDescent="0.35">
      <c r="AU3513" s="1"/>
    </row>
    <row r="3514" spans="47:47" x14ac:dyDescent="0.35">
      <c r="AU3514" s="1"/>
    </row>
    <row r="3515" spans="47:47" x14ac:dyDescent="0.35">
      <c r="AU3515" s="1"/>
    </row>
    <row r="3516" spans="47:47" x14ac:dyDescent="0.35">
      <c r="AU3516" s="1"/>
    </row>
    <row r="3517" spans="47:47" x14ac:dyDescent="0.35">
      <c r="AU3517" s="1"/>
    </row>
    <row r="3518" spans="47:47" x14ac:dyDescent="0.35">
      <c r="AU3518" s="1"/>
    </row>
    <row r="3519" spans="47:47" x14ac:dyDescent="0.35">
      <c r="AU3519" s="1"/>
    </row>
    <row r="3520" spans="47:47" x14ac:dyDescent="0.35">
      <c r="AU3520" s="1"/>
    </row>
    <row r="3521" spans="47:47" x14ac:dyDescent="0.35">
      <c r="AU3521" s="1"/>
    </row>
    <row r="3522" spans="47:47" x14ac:dyDescent="0.35">
      <c r="AU3522" s="1"/>
    </row>
    <row r="3523" spans="47:47" x14ac:dyDescent="0.35">
      <c r="AU3523" s="1"/>
    </row>
    <row r="3524" spans="47:47" x14ac:dyDescent="0.35">
      <c r="AU3524" s="1"/>
    </row>
    <row r="3525" spans="47:47" x14ac:dyDescent="0.35">
      <c r="AU3525" s="1"/>
    </row>
    <row r="3526" spans="47:47" x14ac:dyDescent="0.35">
      <c r="AU3526" s="1"/>
    </row>
    <row r="3527" spans="47:47" x14ac:dyDescent="0.35">
      <c r="AU3527" s="1"/>
    </row>
    <row r="3528" spans="47:47" x14ac:dyDescent="0.35">
      <c r="AU3528" s="1"/>
    </row>
    <row r="3529" spans="47:47" x14ac:dyDescent="0.35">
      <c r="AU3529" s="1"/>
    </row>
    <row r="3530" spans="47:47" x14ac:dyDescent="0.35">
      <c r="AU3530" s="1"/>
    </row>
    <row r="3531" spans="47:47" x14ac:dyDescent="0.35">
      <c r="AU3531" s="1"/>
    </row>
    <row r="3532" spans="47:47" x14ac:dyDescent="0.35">
      <c r="AU3532" s="1"/>
    </row>
    <row r="3533" spans="47:47" x14ac:dyDescent="0.35">
      <c r="AU3533" s="1"/>
    </row>
    <row r="3534" spans="47:47" x14ac:dyDescent="0.35">
      <c r="AU3534" s="1"/>
    </row>
    <row r="3535" spans="47:47" x14ac:dyDescent="0.35">
      <c r="AU3535" s="1"/>
    </row>
    <row r="3536" spans="47:47" x14ac:dyDescent="0.35">
      <c r="AU3536" s="1"/>
    </row>
    <row r="3537" spans="47:47" x14ac:dyDescent="0.35">
      <c r="AU3537" s="1"/>
    </row>
    <row r="3538" spans="47:47" x14ac:dyDescent="0.35">
      <c r="AU3538" s="1"/>
    </row>
    <row r="3539" spans="47:47" x14ac:dyDescent="0.35">
      <c r="AU3539" s="1"/>
    </row>
    <row r="3540" spans="47:47" x14ac:dyDescent="0.35">
      <c r="AU3540" s="1"/>
    </row>
    <row r="3541" spans="47:47" x14ac:dyDescent="0.35">
      <c r="AU3541" s="1"/>
    </row>
    <row r="3542" spans="47:47" x14ac:dyDescent="0.35">
      <c r="AU3542" s="1"/>
    </row>
    <row r="3543" spans="47:47" x14ac:dyDescent="0.35">
      <c r="AU3543" s="1"/>
    </row>
    <row r="3544" spans="47:47" x14ac:dyDescent="0.35">
      <c r="AU3544" s="1"/>
    </row>
    <row r="3545" spans="47:47" x14ac:dyDescent="0.35">
      <c r="AU3545" s="1"/>
    </row>
    <row r="3546" spans="47:47" x14ac:dyDescent="0.35">
      <c r="AU3546" s="1"/>
    </row>
    <row r="3547" spans="47:47" x14ac:dyDescent="0.35">
      <c r="AU3547" s="1"/>
    </row>
    <row r="3548" spans="47:47" x14ac:dyDescent="0.35">
      <c r="AU3548" s="1"/>
    </row>
    <row r="3549" spans="47:47" x14ac:dyDescent="0.35">
      <c r="AU3549" s="1"/>
    </row>
    <row r="3550" spans="47:47" x14ac:dyDescent="0.35">
      <c r="AU3550" s="1"/>
    </row>
    <row r="3551" spans="47:47" x14ac:dyDescent="0.35">
      <c r="AU3551" s="1"/>
    </row>
    <row r="3552" spans="47:47" x14ac:dyDescent="0.35">
      <c r="AU3552" s="1"/>
    </row>
    <row r="3553" spans="47:47" x14ac:dyDescent="0.35">
      <c r="AU3553" s="1"/>
    </row>
    <row r="3554" spans="47:47" x14ac:dyDescent="0.35">
      <c r="AU3554" s="1"/>
    </row>
    <row r="3555" spans="47:47" x14ac:dyDescent="0.35">
      <c r="AU3555" s="1"/>
    </row>
    <row r="3556" spans="47:47" x14ac:dyDescent="0.35">
      <c r="AU3556" s="1"/>
    </row>
    <row r="3557" spans="47:47" x14ac:dyDescent="0.35">
      <c r="AU3557" s="1"/>
    </row>
    <row r="3558" spans="47:47" x14ac:dyDescent="0.35">
      <c r="AU3558" s="1"/>
    </row>
    <row r="3559" spans="47:47" x14ac:dyDescent="0.35">
      <c r="AU3559" s="1"/>
    </row>
    <row r="3560" spans="47:47" x14ac:dyDescent="0.35">
      <c r="AU3560" s="1"/>
    </row>
    <row r="3561" spans="47:47" x14ac:dyDescent="0.35">
      <c r="AU3561" s="1"/>
    </row>
    <row r="3562" spans="47:47" x14ac:dyDescent="0.35">
      <c r="AU3562" s="1"/>
    </row>
    <row r="3563" spans="47:47" x14ac:dyDescent="0.35">
      <c r="AU3563" s="1"/>
    </row>
    <row r="3564" spans="47:47" x14ac:dyDescent="0.35">
      <c r="AU3564" s="1"/>
    </row>
    <row r="3565" spans="47:47" x14ac:dyDescent="0.35">
      <c r="AU3565" s="1"/>
    </row>
    <row r="3566" spans="47:47" x14ac:dyDescent="0.35">
      <c r="AU3566" s="1"/>
    </row>
    <row r="3567" spans="47:47" x14ac:dyDescent="0.35">
      <c r="AU3567" s="1"/>
    </row>
    <row r="3568" spans="47:47" x14ac:dyDescent="0.35">
      <c r="AU3568" s="1"/>
    </row>
    <row r="3569" spans="47:47" x14ac:dyDescent="0.35">
      <c r="AU3569" s="1"/>
    </row>
    <row r="3570" spans="47:47" x14ac:dyDescent="0.35">
      <c r="AU3570" s="1"/>
    </row>
    <row r="3571" spans="47:47" x14ac:dyDescent="0.35">
      <c r="AU3571" s="1"/>
    </row>
    <row r="3572" spans="47:47" x14ac:dyDescent="0.35">
      <c r="AU3572" s="1"/>
    </row>
    <row r="3573" spans="47:47" x14ac:dyDescent="0.35">
      <c r="AU3573" s="1"/>
    </row>
    <row r="3574" spans="47:47" x14ac:dyDescent="0.35">
      <c r="AU3574" s="1"/>
    </row>
    <row r="3575" spans="47:47" x14ac:dyDescent="0.35">
      <c r="AU3575" s="1"/>
    </row>
    <row r="3576" spans="47:47" x14ac:dyDescent="0.35">
      <c r="AU3576" s="1"/>
    </row>
    <row r="3577" spans="47:47" x14ac:dyDescent="0.35">
      <c r="AU3577" s="1"/>
    </row>
    <row r="3578" spans="47:47" x14ac:dyDescent="0.35">
      <c r="AU3578" s="1"/>
    </row>
    <row r="3579" spans="47:47" x14ac:dyDescent="0.35">
      <c r="AU3579" s="1"/>
    </row>
    <row r="3580" spans="47:47" x14ac:dyDescent="0.35">
      <c r="AU3580" s="1"/>
    </row>
    <row r="3581" spans="47:47" x14ac:dyDescent="0.35">
      <c r="AU3581" s="1"/>
    </row>
    <row r="3582" spans="47:47" x14ac:dyDescent="0.35">
      <c r="AU3582" s="1"/>
    </row>
    <row r="3583" spans="47:47" x14ac:dyDescent="0.35">
      <c r="AU3583" s="1"/>
    </row>
    <row r="3584" spans="47:47" x14ac:dyDescent="0.35">
      <c r="AU3584" s="1"/>
    </row>
    <row r="3585" spans="47:47" x14ac:dyDescent="0.35">
      <c r="AU3585" s="1"/>
    </row>
    <row r="3586" spans="47:47" x14ac:dyDescent="0.35">
      <c r="AU3586" s="1"/>
    </row>
    <row r="3587" spans="47:47" x14ac:dyDescent="0.35">
      <c r="AU3587" s="1"/>
    </row>
    <row r="3588" spans="47:47" x14ac:dyDescent="0.35">
      <c r="AU3588" s="1"/>
    </row>
    <row r="3589" spans="47:47" x14ac:dyDescent="0.35">
      <c r="AU3589" s="1"/>
    </row>
    <row r="3590" spans="47:47" x14ac:dyDescent="0.35">
      <c r="AU3590" s="1"/>
    </row>
    <row r="3591" spans="47:47" x14ac:dyDescent="0.35">
      <c r="AU3591" s="1"/>
    </row>
    <row r="3592" spans="47:47" x14ac:dyDescent="0.35">
      <c r="AU3592" s="1"/>
    </row>
    <row r="3593" spans="47:47" x14ac:dyDescent="0.35">
      <c r="AU3593" s="1"/>
    </row>
    <row r="3594" spans="47:47" x14ac:dyDescent="0.35">
      <c r="AU3594" s="1"/>
    </row>
    <row r="3595" spans="47:47" x14ac:dyDescent="0.35">
      <c r="AU3595" s="1"/>
    </row>
    <row r="3596" spans="47:47" x14ac:dyDescent="0.35">
      <c r="AU3596" s="1"/>
    </row>
    <row r="3597" spans="47:47" x14ac:dyDescent="0.35">
      <c r="AU3597" s="1"/>
    </row>
    <row r="3598" spans="47:47" x14ac:dyDescent="0.35">
      <c r="AU3598" s="1"/>
    </row>
    <row r="3599" spans="47:47" x14ac:dyDescent="0.35">
      <c r="AU3599" s="1"/>
    </row>
    <row r="3600" spans="47:47" x14ac:dyDescent="0.35">
      <c r="AU3600" s="1"/>
    </row>
    <row r="3601" spans="47:47" x14ac:dyDescent="0.35">
      <c r="AU3601" s="1"/>
    </row>
    <row r="3602" spans="47:47" x14ac:dyDescent="0.35">
      <c r="AU3602" s="1"/>
    </row>
    <row r="3603" spans="47:47" x14ac:dyDescent="0.35">
      <c r="AU3603" s="1"/>
    </row>
    <row r="3604" spans="47:47" x14ac:dyDescent="0.35">
      <c r="AU3604" s="1"/>
    </row>
    <row r="3605" spans="47:47" x14ac:dyDescent="0.35">
      <c r="AU3605" s="1"/>
    </row>
    <row r="3606" spans="47:47" x14ac:dyDescent="0.35">
      <c r="AU3606" s="1"/>
    </row>
    <row r="3607" spans="47:47" x14ac:dyDescent="0.35">
      <c r="AU3607" s="1"/>
    </row>
    <row r="3608" spans="47:47" x14ac:dyDescent="0.35">
      <c r="AU3608" s="1"/>
    </row>
    <row r="3609" spans="47:47" x14ac:dyDescent="0.35">
      <c r="AU3609" s="1"/>
    </row>
    <row r="3610" spans="47:47" x14ac:dyDescent="0.35">
      <c r="AU3610" s="1"/>
    </row>
    <row r="3611" spans="47:47" x14ac:dyDescent="0.35">
      <c r="AU3611" s="1"/>
    </row>
    <row r="3612" spans="47:47" x14ac:dyDescent="0.35">
      <c r="AU3612" s="1"/>
    </row>
    <row r="3613" spans="47:47" x14ac:dyDescent="0.35">
      <c r="AU3613" s="1"/>
    </row>
    <row r="3614" spans="47:47" x14ac:dyDescent="0.35">
      <c r="AU3614" s="1"/>
    </row>
    <row r="3615" spans="47:47" x14ac:dyDescent="0.35">
      <c r="AU3615" s="1"/>
    </row>
    <row r="3616" spans="47:47" x14ac:dyDescent="0.35">
      <c r="AU3616" s="1"/>
    </row>
    <row r="3617" spans="47:47" x14ac:dyDescent="0.35">
      <c r="AU3617" s="1"/>
    </row>
    <row r="3618" spans="47:47" x14ac:dyDescent="0.35">
      <c r="AU3618" s="1"/>
    </row>
    <row r="3619" spans="47:47" x14ac:dyDescent="0.35">
      <c r="AU3619" s="1"/>
    </row>
    <row r="3620" spans="47:47" x14ac:dyDescent="0.35">
      <c r="AU3620" s="1"/>
    </row>
    <row r="3621" spans="47:47" x14ac:dyDescent="0.35">
      <c r="AU3621" s="1"/>
    </row>
    <row r="3622" spans="47:47" x14ac:dyDescent="0.35">
      <c r="AU3622" s="1"/>
    </row>
    <row r="3623" spans="47:47" x14ac:dyDescent="0.35">
      <c r="AU3623" s="1"/>
    </row>
    <row r="3624" spans="47:47" x14ac:dyDescent="0.35">
      <c r="AU3624" s="1"/>
    </row>
    <row r="3625" spans="47:47" x14ac:dyDescent="0.35">
      <c r="AU3625" s="1"/>
    </row>
    <row r="3626" spans="47:47" x14ac:dyDescent="0.35">
      <c r="AU3626" s="1"/>
    </row>
    <row r="3627" spans="47:47" x14ac:dyDescent="0.35">
      <c r="AU3627" s="1"/>
    </row>
    <row r="3628" spans="47:47" x14ac:dyDescent="0.35">
      <c r="AU3628" s="1"/>
    </row>
    <row r="3629" spans="47:47" x14ac:dyDescent="0.35">
      <c r="AU3629" s="1"/>
    </row>
    <row r="3630" spans="47:47" x14ac:dyDescent="0.35">
      <c r="AU3630" s="1"/>
    </row>
    <row r="3631" spans="47:47" x14ac:dyDescent="0.35">
      <c r="AU3631" s="1"/>
    </row>
    <row r="3632" spans="47:47" x14ac:dyDescent="0.35">
      <c r="AU3632" s="1"/>
    </row>
    <row r="3633" spans="47:47" x14ac:dyDescent="0.35">
      <c r="AU3633" s="1"/>
    </row>
    <row r="3634" spans="47:47" x14ac:dyDescent="0.35">
      <c r="AU3634" s="1"/>
    </row>
    <row r="3635" spans="47:47" x14ac:dyDescent="0.35">
      <c r="AU3635" s="1"/>
    </row>
    <row r="3636" spans="47:47" x14ac:dyDescent="0.35">
      <c r="AU3636" s="1"/>
    </row>
    <row r="3637" spans="47:47" x14ac:dyDescent="0.35">
      <c r="AU3637" s="1"/>
    </row>
    <row r="3638" spans="47:47" x14ac:dyDescent="0.35">
      <c r="AU3638" s="1"/>
    </row>
    <row r="3639" spans="47:47" x14ac:dyDescent="0.35">
      <c r="AU3639" s="1"/>
    </row>
    <row r="3640" spans="47:47" x14ac:dyDescent="0.35">
      <c r="AU3640" s="1"/>
    </row>
    <row r="3641" spans="47:47" x14ac:dyDescent="0.35">
      <c r="AU3641" s="1"/>
    </row>
    <row r="3642" spans="47:47" x14ac:dyDescent="0.35">
      <c r="AU3642" s="1"/>
    </row>
    <row r="3643" spans="47:47" x14ac:dyDescent="0.35">
      <c r="AU3643" s="1"/>
    </row>
    <row r="3644" spans="47:47" x14ac:dyDescent="0.35">
      <c r="AU3644" s="1"/>
    </row>
    <row r="3645" spans="47:47" x14ac:dyDescent="0.35">
      <c r="AU3645" s="1"/>
    </row>
    <row r="3646" spans="47:47" x14ac:dyDescent="0.35">
      <c r="AU3646" s="1"/>
    </row>
    <row r="3647" spans="47:47" x14ac:dyDescent="0.35">
      <c r="AU3647" s="1"/>
    </row>
    <row r="3648" spans="47:47" x14ac:dyDescent="0.35">
      <c r="AU3648" s="1"/>
    </row>
    <row r="3649" spans="47:47" x14ac:dyDescent="0.35">
      <c r="AU3649" s="1"/>
    </row>
    <row r="3650" spans="47:47" x14ac:dyDescent="0.35">
      <c r="AU3650" s="1"/>
    </row>
    <row r="3651" spans="47:47" x14ac:dyDescent="0.35">
      <c r="AU3651" s="1"/>
    </row>
    <row r="3652" spans="47:47" x14ac:dyDescent="0.35">
      <c r="AU3652" s="1"/>
    </row>
    <row r="3653" spans="47:47" x14ac:dyDescent="0.35">
      <c r="AU3653" s="1"/>
    </row>
    <row r="3654" spans="47:47" x14ac:dyDescent="0.35">
      <c r="AU3654" s="1"/>
    </row>
    <row r="3655" spans="47:47" x14ac:dyDescent="0.35">
      <c r="AU3655" s="1"/>
    </row>
    <row r="3656" spans="47:47" x14ac:dyDescent="0.35">
      <c r="AU3656" s="1"/>
    </row>
    <row r="3657" spans="47:47" x14ac:dyDescent="0.35">
      <c r="AU3657" s="1"/>
    </row>
    <row r="3658" spans="47:47" x14ac:dyDescent="0.35">
      <c r="AU3658" s="1"/>
    </row>
    <row r="3659" spans="47:47" x14ac:dyDescent="0.35">
      <c r="AU3659" s="1"/>
    </row>
    <row r="3660" spans="47:47" x14ac:dyDescent="0.35">
      <c r="AU3660" s="1"/>
    </row>
    <row r="3661" spans="47:47" x14ac:dyDescent="0.35">
      <c r="AU3661" s="1"/>
    </row>
    <row r="3662" spans="47:47" x14ac:dyDescent="0.35">
      <c r="AU3662" s="1"/>
    </row>
    <row r="3663" spans="47:47" x14ac:dyDescent="0.35">
      <c r="AU3663" s="1"/>
    </row>
    <row r="3664" spans="47:47" x14ac:dyDescent="0.35">
      <c r="AU3664" s="1"/>
    </row>
    <row r="3665" spans="47:47" x14ac:dyDescent="0.35">
      <c r="AU3665" s="1"/>
    </row>
    <row r="3666" spans="47:47" x14ac:dyDescent="0.35">
      <c r="AU3666" s="1"/>
    </row>
    <row r="3667" spans="47:47" x14ac:dyDescent="0.35">
      <c r="AU3667" s="1"/>
    </row>
    <row r="3668" spans="47:47" x14ac:dyDescent="0.35">
      <c r="AU3668" s="1"/>
    </row>
    <row r="3669" spans="47:47" x14ac:dyDescent="0.35">
      <c r="AU3669" s="1"/>
    </row>
    <row r="3670" spans="47:47" x14ac:dyDescent="0.35">
      <c r="AU3670" s="1"/>
    </row>
    <row r="3671" spans="47:47" x14ac:dyDescent="0.35">
      <c r="AU3671" s="1"/>
    </row>
    <row r="3672" spans="47:47" x14ac:dyDescent="0.35">
      <c r="AU3672" s="1"/>
    </row>
    <row r="3673" spans="47:47" x14ac:dyDescent="0.35">
      <c r="AU3673" s="1"/>
    </row>
    <row r="3674" spans="47:47" x14ac:dyDescent="0.35">
      <c r="AU3674" s="1"/>
    </row>
    <row r="3675" spans="47:47" x14ac:dyDescent="0.35">
      <c r="AU3675" s="1"/>
    </row>
    <row r="3676" spans="47:47" x14ac:dyDescent="0.35">
      <c r="AU3676" s="1"/>
    </row>
    <row r="3677" spans="47:47" x14ac:dyDescent="0.35">
      <c r="AU3677" s="1"/>
    </row>
    <row r="3678" spans="47:47" x14ac:dyDescent="0.35">
      <c r="AU3678" s="1"/>
    </row>
    <row r="3679" spans="47:47" x14ac:dyDescent="0.35">
      <c r="AU3679" s="1"/>
    </row>
    <row r="3680" spans="47:47" x14ac:dyDescent="0.35">
      <c r="AU3680" s="1"/>
    </row>
    <row r="3681" spans="47:47" x14ac:dyDescent="0.35">
      <c r="AU3681" s="1"/>
    </row>
    <row r="3682" spans="47:47" x14ac:dyDescent="0.35">
      <c r="AU3682" s="1"/>
    </row>
    <row r="3683" spans="47:47" x14ac:dyDescent="0.35">
      <c r="AU3683" s="1"/>
    </row>
    <row r="3684" spans="47:47" x14ac:dyDescent="0.35">
      <c r="AU3684" s="1"/>
    </row>
    <row r="3685" spans="47:47" x14ac:dyDescent="0.35">
      <c r="AU3685" s="1"/>
    </row>
    <row r="3686" spans="47:47" x14ac:dyDescent="0.35">
      <c r="AU3686" s="1"/>
    </row>
    <row r="3687" spans="47:47" x14ac:dyDescent="0.35">
      <c r="AU3687" s="1"/>
    </row>
    <row r="3688" spans="47:47" x14ac:dyDescent="0.35">
      <c r="AU3688" s="1"/>
    </row>
    <row r="3689" spans="47:47" x14ac:dyDescent="0.35">
      <c r="AU3689" s="1"/>
    </row>
    <row r="3690" spans="47:47" x14ac:dyDescent="0.35">
      <c r="AU3690" s="1"/>
    </row>
    <row r="3691" spans="47:47" x14ac:dyDescent="0.35">
      <c r="AU3691" s="1"/>
    </row>
    <row r="3692" spans="47:47" x14ac:dyDescent="0.35">
      <c r="AU3692" s="1"/>
    </row>
    <row r="3693" spans="47:47" x14ac:dyDescent="0.35">
      <c r="AU3693" s="1"/>
    </row>
    <row r="3694" spans="47:47" x14ac:dyDescent="0.35">
      <c r="AU3694" s="1"/>
    </row>
    <row r="3695" spans="47:47" x14ac:dyDescent="0.35">
      <c r="AU3695" s="1"/>
    </row>
    <row r="3696" spans="47:47" x14ac:dyDescent="0.35">
      <c r="AU3696" s="1"/>
    </row>
    <row r="3697" spans="47:47" x14ac:dyDescent="0.35">
      <c r="AU3697" s="1"/>
    </row>
    <row r="3698" spans="47:47" x14ac:dyDescent="0.35">
      <c r="AU3698" s="1"/>
    </row>
    <row r="3699" spans="47:47" x14ac:dyDescent="0.35">
      <c r="AU3699" s="1"/>
    </row>
    <row r="3700" spans="47:47" x14ac:dyDescent="0.35">
      <c r="AU3700" s="1"/>
    </row>
    <row r="3701" spans="47:47" x14ac:dyDescent="0.35">
      <c r="AU3701" s="1"/>
    </row>
    <row r="3702" spans="47:47" x14ac:dyDescent="0.35">
      <c r="AU3702" s="1"/>
    </row>
    <row r="3703" spans="47:47" x14ac:dyDescent="0.35">
      <c r="AU3703" s="1"/>
    </row>
    <row r="3704" spans="47:47" x14ac:dyDescent="0.35">
      <c r="AU3704" s="1"/>
    </row>
    <row r="3705" spans="47:47" x14ac:dyDescent="0.35">
      <c r="AU3705" s="1"/>
    </row>
    <row r="3706" spans="47:47" x14ac:dyDescent="0.35">
      <c r="AU3706" s="1"/>
    </row>
    <row r="3707" spans="47:47" x14ac:dyDescent="0.35">
      <c r="AU3707" s="1"/>
    </row>
    <row r="3708" spans="47:47" x14ac:dyDescent="0.35">
      <c r="AU3708" s="1"/>
    </row>
    <row r="3709" spans="47:47" x14ac:dyDescent="0.35">
      <c r="AU3709" s="1"/>
    </row>
    <row r="3710" spans="47:47" x14ac:dyDescent="0.35">
      <c r="AU3710" s="1"/>
    </row>
    <row r="3711" spans="47:47" x14ac:dyDescent="0.35">
      <c r="AU3711" s="1"/>
    </row>
    <row r="3712" spans="47:47" x14ac:dyDescent="0.35">
      <c r="AU3712" s="1"/>
    </row>
    <row r="3713" spans="47:47" x14ac:dyDescent="0.35">
      <c r="AU3713" s="1"/>
    </row>
    <row r="3714" spans="47:47" x14ac:dyDescent="0.35">
      <c r="AU3714" s="1"/>
    </row>
    <row r="3715" spans="47:47" x14ac:dyDescent="0.35">
      <c r="AU3715" s="1"/>
    </row>
    <row r="3716" spans="47:47" x14ac:dyDescent="0.35">
      <c r="AU3716" s="1"/>
    </row>
    <row r="3717" spans="47:47" x14ac:dyDescent="0.35">
      <c r="AU3717" s="1"/>
    </row>
    <row r="3718" spans="47:47" x14ac:dyDescent="0.35">
      <c r="AU3718" s="1"/>
    </row>
    <row r="3719" spans="47:47" x14ac:dyDescent="0.35">
      <c r="AU3719" s="1"/>
    </row>
    <row r="3720" spans="47:47" x14ac:dyDescent="0.35">
      <c r="AU3720" s="1"/>
    </row>
    <row r="3721" spans="47:47" x14ac:dyDescent="0.35">
      <c r="AU3721" s="1"/>
    </row>
    <row r="3722" spans="47:47" x14ac:dyDescent="0.35">
      <c r="AU3722" s="1"/>
    </row>
    <row r="3723" spans="47:47" x14ac:dyDescent="0.35">
      <c r="AU3723" s="1"/>
    </row>
    <row r="3724" spans="47:47" x14ac:dyDescent="0.35">
      <c r="AU3724" s="1"/>
    </row>
    <row r="3725" spans="47:47" x14ac:dyDescent="0.35">
      <c r="AU3725" s="1"/>
    </row>
    <row r="3726" spans="47:47" x14ac:dyDescent="0.35">
      <c r="AU3726" s="1"/>
    </row>
    <row r="3727" spans="47:47" x14ac:dyDescent="0.35">
      <c r="AU3727" s="1"/>
    </row>
    <row r="3728" spans="47:47" x14ac:dyDescent="0.35">
      <c r="AU3728" s="1"/>
    </row>
    <row r="3729" spans="47:47" x14ac:dyDescent="0.35">
      <c r="AU3729" s="1"/>
    </row>
    <row r="3730" spans="47:47" x14ac:dyDescent="0.35">
      <c r="AU3730" s="1"/>
    </row>
    <row r="3731" spans="47:47" x14ac:dyDescent="0.35">
      <c r="AU3731" s="1"/>
    </row>
    <row r="3732" spans="47:47" x14ac:dyDescent="0.35">
      <c r="AU3732" s="1"/>
    </row>
    <row r="3733" spans="47:47" x14ac:dyDescent="0.35">
      <c r="AU3733" s="1"/>
    </row>
    <row r="3734" spans="47:47" x14ac:dyDescent="0.35">
      <c r="AU3734" s="1"/>
    </row>
    <row r="3735" spans="47:47" x14ac:dyDescent="0.35">
      <c r="AU3735" s="1"/>
    </row>
    <row r="3736" spans="47:47" x14ac:dyDescent="0.35">
      <c r="AU3736" s="1"/>
    </row>
    <row r="3737" spans="47:47" x14ac:dyDescent="0.35">
      <c r="AU3737" s="1"/>
    </row>
    <row r="3738" spans="47:47" x14ac:dyDescent="0.35">
      <c r="AU3738" s="1"/>
    </row>
    <row r="3739" spans="47:47" x14ac:dyDescent="0.35">
      <c r="AU3739" s="1"/>
    </row>
    <row r="3740" spans="47:47" x14ac:dyDescent="0.35">
      <c r="AU3740" s="1"/>
    </row>
    <row r="3741" spans="47:47" x14ac:dyDescent="0.35">
      <c r="AU3741" s="1"/>
    </row>
    <row r="3742" spans="47:47" x14ac:dyDescent="0.35">
      <c r="AU3742" s="1"/>
    </row>
    <row r="3743" spans="47:47" x14ac:dyDescent="0.35">
      <c r="AU3743" s="1"/>
    </row>
    <row r="3744" spans="47:47" x14ac:dyDescent="0.35">
      <c r="AU3744" s="1"/>
    </row>
    <row r="3745" spans="47:47" x14ac:dyDescent="0.35">
      <c r="AU3745" s="1"/>
    </row>
    <row r="3746" spans="47:47" x14ac:dyDescent="0.35">
      <c r="AU3746" s="1"/>
    </row>
    <row r="3747" spans="47:47" x14ac:dyDescent="0.35">
      <c r="AU3747" s="1"/>
    </row>
    <row r="3748" spans="47:47" x14ac:dyDescent="0.35">
      <c r="AU3748" s="1"/>
    </row>
    <row r="3749" spans="47:47" x14ac:dyDescent="0.35">
      <c r="AU3749" s="1"/>
    </row>
    <row r="3750" spans="47:47" x14ac:dyDescent="0.35">
      <c r="AU3750" s="1"/>
    </row>
    <row r="3751" spans="47:47" x14ac:dyDescent="0.35">
      <c r="AU3751" s="1"/>
    </row>
    <row r="3752" spans="47:47" x14ac:dyDescent="0.35">
      <c r="AU3752" s="1"/>
    </row>
    <row r="3753" spans="47:47" x14ac:dyDescent="0.35">
      <c r="AU3753" s="1"/>
    </row>
    <row r="3754" spans="47:47" x14ac:dyDescent="0.35">
      <c r="AU3754" s="1"/>
    </row>
    <row r="3755" spans="47:47" x14ac:dyDescent="0.35">
      <c r="AU3755" s="1"/>
    </row>
    <row r="3756" spans="47:47" x14ac:dyDescent="0.35">
      <c r="AU3756" s="1"/>
    </row>
    <row r="3757" spans="47:47" x14ac:dyDescent="0.35">
      <c r="AU3757" s="1"/>
    </row>
    <row r="3758" spans="47:47" x14ac:dyDescent="0.35">
      <c r="AU3758" s="1"/>
    </row>
    <row r="3759" spans="47:47" x14ac:dyDescent="0.35">
      <c r="AU3759" s="1"/>
    </row>
    <row r="3760" spans="47:47" x14ac:dyDescent="0.35">
      <c r="AU3760" s="1"/>
    </row>
    <row r="3761" spans="47:47" x14ac:dyDescent="0.35">
      <c r="AU3761" s="1"/>
    </row>
    <row r="3762" spans="47:47" x14ac:dyDescent="0.35">
      <c r="AU3762" s="1"/>
    </row>
    <row r="3763" spans="47:47" x14ac:dyDescent="0.35">
      <c r="AU3763" s="1"/>
    </row>
    <row r="3764" spans="47:47" x14ac:dyDescent="0.35">
      <c r="AU3764" s="1"/>
    </row>
    <row r="3765" spans="47:47" x14ac:dyDescent="0.35">
      <c r="AU3765" s="1"/>
    </row>
    <row r="3766" spans="47:47" x14ac:dyDescent="0.35">
      <c r="AU3766" s="1"/>
    </row>
    <row r="3767" spans="47:47" x14ac:dyDescent="0.35">
      <c r="AU3767" s="1"/>
    </row>
    <row r="3768" spans="47:47" x14ac:dyDescent="0.35">
      <c r="AU3768" s="1"/>
    </row>
    <row r="3769" spans="47:47" x14ac:dyDescent="0.35">
      <c r="AU3769" s="1"/>
    </row>
    <row r="3770" spans="47:47" x14ac:dyDescent="0.35">
      <c r="AU3770" s="1"/>
    </row>
    <row r="3771" spans="47:47" x14ac:dyDescent="0.35">
      <c r="AU3771" s="1"/>
    </row>
    <row r="3772" spans="47:47" x14ac:dyDescent="0.35">
      <c r="AU3772" s="1"/>
    </row>
    <row r="3773" spans="47:47" x14ac:dyDescent="0.35">
      <c r="AU3773" s="1"/>
    </row>
    <row r="3774" spans="47:47" x14ac:dyDescent="0.35">
      <c r="AU3774" s="1"/>
    </row>
    <row r="3775" spans="47:47" x14ac:dyDescent="0.35">
      <c r="AU3775" s="1"/>
    </row>
    <row r="3776" spans="47:47" x14ac:dyDescent="0.35">
      <c r="AU3776" s="1"/>
    </row>
    <row r="3777" spans="47:47" x14ac:dyDescent="0.35">
      <c r="AU3777" s="1"/>
    </row>
    <row r="3778" spans="47:47" x14ac:dyDescent="0.35">
      <c r="AU3778" s="1"/>
    </row>
    <row r="3779" spans="47:47" x14ac:dyDescent="0.35">
      <c r="AU3779" s="1"/>
    </row>
    <row r="3780" spans="47:47" x14ac:dyDescent="0.35">
      <c r="AU3780" s="1"/>
    </row>
    <row r="3781" spans="47:47" x14ac:dyDescent="0.35">
      <c r="AU3781" s="1"/>
    </row>
    <row r="3782" spans="47:47" x14ac:dyDescent="0.35">
      <c r="AU3782" s="1"/>
    </row>
    <row r="3783" spans="47:47" x14ac:dyDescent="0.35">
      <c r="AU3783" s="1"/>
    </row>
    <row r="3784" spans="47:47" x14ac:dyDescent="0.35">
      <c r="AU3784" s="1"/>
    </row>
    <row r="3785" spans="47:47" x14ac:dyDescent="0.35">
      <c r="AU3785" s="1"/>
    </row>
    <row r="3786" spans="47:47" x14ac:dyDescent="0.35">
      <c r="AU3786" s="1"/>
    </row>
    <row r="3787" spans="47:47" x14ac:dyDescent="0.35">
      <c r="AU3787" s="1"/>
    </row>
    <row r="3788" spans="47:47" x14ac:dyDescent="0.35">
      <c r="AU3788" s="1"/>
    </row>
    <row r="3789" spans="47:47" x14ac:dyDescent="0.35">
      <c r="AU3789" s="1"/>
    </row>
    <row r="3790" spans="47:47" x14ac:dyDescent="0.35">
      <c r="AU3790" s="1"/>
    </row>
    <row r="3791" spans="47:47" x14ac:dyDescent="0.35">
      <c r="AU3791" s="1"/>
    </row>
    <row r="3792" spans="47:47" x14ac:dyDescent="0.35">
      <c r="AU3792" s="1"/>
    </row>
    <row r="3793" spans="47:47" x14ac:dyDescent="0.35">
      <c r="AU3793" s="1"/>
    </row>
    <row r="3794" spans="47:47" x14ac:dyDescent="0.35">
      <c r="AU3794" s="1"/>
    </row>
    <row r="3795" spans="47:47" x14ac:dyDescent="0.35">
      <c r="AU3795" s="1"/>
    </row>
    <row r="3796" spans="47:47" x14ac:dyDescent="0.35">
      <c r="AU3796" s="1"/>
    </row>
    <row r="3797" spans="47:47" x14ac:dyDescent="0.35">
      <c r="AU3797" s="1"/>
    </row>
    <row r="3798" spans="47:47" x14ac:dyDescent="0.35">
      <c r="AU3798" s="1"/>
    </row>
    <row r="3799" spans="47:47" x14ac:dyDescent="0.35">
      <c r="AU3799" s="1"/>
    </row>
    <row r="3800" spans="47:47" x14ac:dyDescent="0.35">
      <c r="AU3800" s="1"/>
    </row>
    <row r="3801" spans="47:47" x14ac:dyDescent="0.35">
      <c r="AU3801" s="1"/>
    </row>
    <row r="3802" spans="47:47" x14ac:dyDescent="0.35">
      <c r="AU3802" s="1"/>
    </row>
    <row r="3803" spans="47:47" x14ac:dyDescent="0.35">
      <c r="AU3803" s="1"/>
    </row>
    <row r="3804" spans="47:47" x14ac:dyDescent="0.35">
      <c r="AU3804" s="1"/>
    </row>
    <row r="3805" spans="47:47" x14ac:dyDescent="0.35">
      <c r="AU3805" s="1"/>
    </row>
    <row r="3806" spans="47:47" x14ac:dyDescent="0.35">
      <c r="AU3806" s="1"/>
    </row>
    <row r="3807" spans="47:47" x14ac:dyDescent="0.35">
      <c r="AU3807" s="1"/>
    </row>
    <row r="3808" spans="47:47" x14ac:dyDescent="0.35">
      <c r="AU3808" s="1"/>
    </row>
    <row r="3809" spans="47:47" x14ac:dyDescent="0.35">
      <c r="AU3809" s="1"/>
    </row>
    <row r="3810" spans="47:47" x14ac:dyDescent="0.35">
      <c r="AU3810" s="1"/>
    </row>
    <row r="3811" spans="47:47" x14ac:dyDescent="0.35">
      <c r="AU3811" s="1"/>
    </row>
    <row r="3812" spans="47:47" x14ac:dyDescent="0.35">
      <c r="AU3812" s="1"/>
    </row>
    <row r="3813" spans="47:47" x14ac:dyDescent="0.35">
      <c r="AU3813" s="1"/>
    </row>
    <row r="3814" spans="47:47" x14ac:dyDescent="0.35">
      <c r="AU3814" s="1"/>
    </row>
    <row r="3815" spans="47:47" x14ac:dyDescent="0.35">
      <c r="AU3815" s="1"/>
    </row>
    <row r="3816" spans="47:47" x14ac:dyDescent="0.35">
      <c r="AU3816" s="1"/>
    </row>
    <row r="3817" spans="47:47" x14ac:dyDescent="0.35">
      <c r="AU3817" s="1"/>
    </row>
    <row r="3818" spans="47:47" x14ac:dyDescent="0.35">
      <c r="AU3818" s="1"/>
    </row>
    <row r="3819" spans="47:47" x14ac:dyDescent="0.35">
      <c r="AU3819" s="1"/>
    </row>
    <row r="3820" spans="47:47" x14ac:dyDescent="0.35">
      <c r="AU3820" s="1"/>
    </row>
    <row r="3821" spans="47:47" x14ac:dyDescent="0.35">
      <c r="AU3821" s="1"/>
    </row>
    <row r="3822" spans="47:47" x14ac:dyDescent="0.35">
      <c r="AU3822" s="1"/>
    </row>
    <row r="3823" spans="47:47" x14ac:dyDescent="0.35">
      <c r="AU3823" s="1"/>
    </row>
    <row r="3824" spans="47:47" x14ac:dyDescent="0.35">
      <c r="AU3824" s="1"/>
    </row>
    <row r="3825" spans="47:47" x14ac:dyDescent="0.35">
      <c r="AU3825" s="1"/>
    </row>
    <row r="3826" spans="47:47" x14ac:dyDescent="0.35">
      <c r="AU3826" s="1"/>
    </row>
    <row r="3827" spans="47:47" x14ac:dyDescent="0.35">
      <c r="AU3827" s="1"/>
    </row>
    <row r="3828" spans="47:47" x14ac:dyDescent="0.35">
      <c r="AU3828" s="1"/>
    </row>
    <row r="3829" spans="47:47" x14ac:dyDescent="0.35">
      <c r="AU3829" s="1"/>
    </row>
    <row r="3830" spans="47:47" x14ac:dyDescent="0.35">
      <c r="AU3830" s="1"/>
    </row>
    <row r="3831" spans="47:47" x14ac:dyDescent="0.35">
      <c r="AU3831" s="1"/>
    </row>
    <row r="3832" spans="47:47" x14ac:dyDescent="0.35">
      <c r="AU3832" s="1"/>
    </row>
    <row r="3833" spans="47:47" x14ac:dyDescent="0.35">
      <c r="AU3833" s="1"/>
    </row>
    <row r="3834" spans="47:47" x14ac:dyDescent="0.35">
      <c r="AU3834" s="1"/>
    </row>
    <row r="3835" spans="47:47" x14ac:dyDescent="0.35">
      <c r="AU3835" s="1"/>
    </row>
    <row r="3836" spans="47:47" x14ac:dyDescent="0.35">
      <c r="AU3836" s="1"/>
    </row>
    <row r="3837" spans="47:47" x14ac:dyDescent="0.35">
      <c r="AU3837" s="1"/>
    </row>
    <row r="3838" spans="47:47" x14ac:dyDescent="0.35">
      <c r="AU3838" s="1"/>
    </row>
    <row r="3839" spans="47:47" x14ac:dyDescent="0.35">
      <c r="AU3839" s="1"/>
    </row>
    <row r="3840" spans="47:47" x14ac:dyDescent="0.35">
      <c r="AU3840" s="1"/>
    </row>
    <row r="3841" spans="47:47" x14ac:dyDescent="0.35">
      <c r="AU3841" s="1"/>
    </row>
    <row r="3842" spans="47:47" x14ac:dyDescent="0.35">
      <c r="AU3842" s="1"/>
    </row>
    <row r="3843" spans="47:47" x14ac:dyDescent="0.35">
      <c r="AU3843" s="1"/>
    </row>
    <row r="3844" spans="47:47" x14ac:dyDescent="0.35">
      <c r="AU3844" s="1"/>
    </row>
    <row r="3845" spans="47:47" x14ac:dyDescent="0.35">
      <c r="AU3845" s="1"/>
    </row>
    <row r="3846" spans="47:47" x14ac:dyDescent="0.35">
      <c r="AU3846" s="1"/>
    </row>
    <row r="3847" spans="47:47" x14ac:dyDescent="0.35">
      <c r="AU3847" s="1"/>
    </row>
    <row r="3848" spans="47:47" x14ac:dyDescent="0.35">
      <c r="AU3848" s="1"/>
    </row>
    <row r="3849" spans="47:47" x14ac:dyDescent="0.35">
      <c r="AU3849" s="1"/>
    </row>
    <row r="3850" spans="47:47" x14ac:dyDescent="0.35">
      <c r="AU3850" s="1"/>
    </row>
    <row r="3851" spans="47:47" x14ac:dyDescent="0.35">
      <c r="AU3851" s="1"/>
    </row>
    <row r="3852" spans="47:47" x14ac:dyDescent="0.35">
      <c r="AU3852" s="1"/>
    </row>
    <row r="3853" spans="47:47" x14ac:dyDescent="0.35">
      <c r="AU3853" s="1"/>
    </row>
    <row r="3854" spans="47:47" x14ac:dyDescent="0.35">
      <c r="AU3854" s="1"/>
    </row>
    <row r="3855" spans="47:47" x14ac:dyDescent="0.35">
      <c r="AU3855" s="1"/>
    </row>
    <row r="3856" spans="47:47" x14ac:dyDescent="0.35">
      <c r="AU3856" s="1"/>
    </row>
    <row r="3857" spans="47:47" x14ac:dyDescent="0.35">
      <c r="AU3857" s="1"/>
    </row>
    <row r="3858" spans="47:47" x14ac:dyDescent="0.35">
      <c r="AU3858" s="1"/>
    </row>
    <row r="3859" spans="47:47" x14ac:dyDescent="0.35">
      <c r="AU3859" s="1"/>
    </row>
    <row r="3860" spans="47:47" x14ac:dyDescent="0.35">
      <c r="AU3860" s="1"/>
    </row>
    <row r="3861" spans="47:47" x14ac:dyDescent="0.35">
      <c r="AU3861" s="1"/>
    </row>
    <row r="3862" spans="47:47" x14ac:dyDescent="0.35">
      <c r="AU3862" s="1"/>
    </row>
    <row r="3863" spans="47:47" x14ac:dyDescent="0.35">
      <c r="AU3863" s="1"/>
    </row>
    <row r="3864" spans="47:47" x14ac:dyDescent="0.35">
      <c r="AU3864" s="1"/>
    </row>
    <row r="3865" spans="47:47" x14ac:dyDescent="0.35">
      <c r="AU3865" s="1"/>
    </row>
    <row r="3866" spans="47:47" x14ac:dyDescent="0.35">
      <c r="AU3866" s="1"/>
    </row>
    <row r="3867" spans="47:47" x14ac:dyDescent="0.35">
      <c r="AU3867" s="1"/>
    </row>
    <row r="3868" spans="47:47" x14ac:dyDescent="0.35">
      <c r="AU3868" s="1"/>
    </row>
    <row r="3869" spans="47:47" x14ac:dyDescent="0.35">
      <c r="AU3869" s="1"/>
    </row>
    <row r="3870" spans="47:47" x14ac:dyDescent="0.35">
      <c r="AU3870" s="1"/>
    </row>
    <row r="3871" spans="47:47" x14ac:dyDescent="0.35">
      <c r="AU3871" s="1"/>
    </row>
    <row r="3872" spans="47:47" x14ac:dyDescent="0.35">
      <c r="AU3872" s="1"/>
    </row>
    <row r="3873" spans="47:47" x14ac:dyDescent="0.35">
      <c r="AU3873" s="1"/>
    </row>
    <row r="3874" spans="47:47" x14ac:dyDescent="0.35">
      <c r="AU3874" s="1"/>
    </row>
    <row r="3875" spans="47:47" x14ac:dyDescent="0.35">
      <c r="AU3875" s="1"/>
    </row>
    <row r="3876" spans="47:47" x14ac:dyDescent="0.35">
      <c r="AU3876" s="1"/>
    </row>
    <row r="3877" spans="47:47" x14ac:dyDescent="0.35">
      <c r="AU3877" s="1"/>
    </row>
    <row r="3878" spans="47:47" x14ac:dyDescent="0.35">
      <c r="AU3878" s="1"/>
    </row>
    <row r="3879" spans="47:47" x14ac:dyDescent="0.35">
      <c r="AU3879" s="1"/>
    </row>
    <row r="3880" spans="47:47" x14ac:dyDescent="0.35">
      <c r="AU3880" s="1"/>
    </row>
    <row r="3881" spans="47:47" x14ac:dyDescent="0.35">
      <c r="AU3881" s="1"/>
    </row>
    <row r="3882" spans="47:47" x14ac:dyDescent="0.35">
      <c r="AU3882" s="1"/>
    </row>
    <row r="3883" spans="47:47" x14ac:dyDescent="0.35">
      <c r="AU3883" s="1"/>
    </row>
    <row r="3884" spans="47:47" x14ac:dyDescent="0.35">
      <c r="AU3884" s="1"/>
    </row>
    <row r="3885" spans="47:47" x14ac:dyDescent="0.35">
      <c r="AU3885" s="1"/>
    </row>
    <row r="3886" spans="47:47" x14ac:dyDescent="0.35">
      <c r="AU3886" s="1"/>
    </row>
    <row r="3887" spans="47:47" x14ac:dyDescent="0.35">
      <c r="AU3887" s="1"/>
    </row>
    <row r="3888" spans="47:47" x14ac:dyDescent="0.35">
      <c r="AU3888" s="1"/>
    </row>
    <row r="3889" spans="47:47" x14ac:dyDescent="0.35">
      <c r="AU3889" s="1"/>
    </row>
    <row r="3890" spans="47:47" x14ac:dyDescent="0.35">
      <c r="AU3890" s="1"/>
    </row>
    <row r="3891" spans="47:47" x14ac:dyDescent="0.35">
      <c r="AU3891" s="1"/>
    </row>
    <row r="3892" spans="47:47" x14ac:dyDescent="0.35">
      <c r="AU3892" s="1"/>
    </row>
    <row r="3893" spans="47:47" x14ac:dyDescent="0.35">
      <c r="AU3893" s="1"/>
    </row>
    <row r="3894" spans="47:47" x14ac:dyDescent="0.35">
      <c r="AU3894" s="1"/>
    </row>
    <row r="3895" spans="47:47" x14ac:dyDescent="0.35">
      <c r="AU3895" s="1"/>
    </row>
    <row r="3896" spans="47:47" x14ac:dyDescent="0.35">
      <c r="AU3896" s="1"/>
    </row>
    <row r="3897" spans="47:47" x14ac:dyDescent="0.35">
      <c r="AU3897" s="1"/>
    </row>
    <row r="3898" spans="47:47" x14ac:dyDescent="0.35">
      <c r="AU3898" s="1"/>
    </row>
    <row r="3899" spans="47:47" x14ac:dyDescent="0.35">
      <c r="AU3899" s="1"/>
    </row>
    <row r="3900" spans="47:47" x14ac:dyDescent="0.35">
      <c r="AU3900" s="1"/>
    </row>
    <row r="3901" spans="47:47" x14ac:dyDescent="0.35">
      <c r="AU3901" s="1"/>
    </row>
    <row r="3902" spans="47:47" x14ac:dyDescent="0.35">
      <c r="AU3902" s="1"/>
    </row>
    <row r="3903" spans="47:47" x14ac:dyDescent="0.35">
      <c r="AU3903" s="1"/>
    </row>
    <row r="3904" spans="47:47" x14ac:dyDescent="0.35">
      <c r="AU3904" s="1"/>
    </row>
    <row r="3905" spans="47:47" x14ac:dyDescent="0.35">
      <c r="AU3905" s="1"/>
    </row>
    <row r="3906" spans="47:47" x14ac:dyDescent="0.35">
      <c r="AU3906" s="1"/>
    </row>
    <row r="3907" spans="47:47" x14ac:dyDescent="0.35">
      <c r="AU3907" s="1"/>
    </row>
    <row r="3908" spans="47:47" x14ac:dyDescent="0.35">
      <c r="AU3908" s="1"/>
    </row>
    <row r="3909" spans="47:47" x14ac:dyDescent="0.35">
      <c r="AU3909" s="1"/>
    </row>
    <row r="3910" spans="47:47" x14ac:dyDescent="0.35">
      <c r="AU3910" s="1"/>
    </row>
    <row r="3911" spans="47:47" x14ac:dyDescent="0.35">
      <c r="AU3911" s="1"/>
    </row>
    <row r="3912" spans="47:47" x14ac:dyDescent="0.35">
      <c r="AU3912" s="1"/>
    </row>
    <row r="3913" spans="47:47" x14ac:dyDescent="0.35">
      <c r="AU3913" s="1"/>
    </row>
    <row r="3914" spans="47:47" x14ac:dyDescent="0.35">
      <c r="AU3914" s="1"/>
    </row>
    <row r="3915" spans="47:47" x14ac:dyDescent="0.35">
      <c r="AU3915" s="1"/>
    </row>
    <row r="3916" spans="47:47" x14ac:dyDescent="0.35">
      <c r="AU3916" s="1"/>
    </row>
    <row r="3917" spans="47:47" x14ac:dyDescent="0.35">
      <c r="AU3917" s="1"/>
    </row>
    <row r="3918" spans="47:47" x14ac:dyDescent="0.35">
      <c r="AU3918" s="1"/>
    </row>
    <row r="3919" spans="47:47" x14ac:dyDescent="0.35">
      <c r="AU3919" s="1"/>
    </row>
    <row r="3920" spans="47:47" x14ac:dyDescent="0.35">
      <c r="AU3920" s="1"/>
    </row>
    <row r="3921" spans="47:47" x14ac:dyDescent="0.35">
      <c r="AU3921" s="1"/>
    </row>
    <row r="3922" spans="47:47" x14ac:dyDescent="0.35">
      <c r="AU3922" s="1"/>
    </row>
    <row r="3923" spans="47:47" x14ac:dyDescent="0.35">
      <c r="AU3923" s="1"/>
    </row>
    <row r="3924" spans="47:47" x14ac:dyDescent="0.35">
      <c r="AU3924" s="1"/>
    </row>
    <row r="3925" spans="47:47" x14ac:dyDescent="0.35">
      <c r="AU3925" s="1"/>
    </row>
    <row r="3926" spans="47:47" x14ac:dyDescent="0.35">
      <c r="AU3926" s="1"/>
    </row>
    <row r="3927" spans="47:47" x14ac:dyDescent="0.35">
      <c r="AU3927" s="1"/>
    </row>
    <row r="3928" spans="47:47" x14ac:dyDescent="0.35">
      <c r="AU3928" s="1"/>
    </row>
    <row r="3929" spans="47:47" x14ac:dyDescent="0.35">
      <c r="AU3929" s="1"/>
    </row>
    <row r="3930" spans="47:47" x14ac:dyDescent="0.35">
      <c r="AU3930" s="1"/>
    </row>
    <row r="3931" spans="47:47" x14ac:dyDescent="0.35">
      <c r="AU3931" s="1"/>
    </row>
    <row r="3932" spans="47:47" x14ac:dyDescent="0.35">
      <c r="AU3932" s="1"/>
    </row>
    <row r="3933" spans="47:47" x14ac:dyDescent="0.35">
      <c r="AU3933" s="1"/>
    </row>
    <row r="3934" spans="47:47" x14ac:dyDescent="0.35">
      <c r="AU3934" s="1"/>
    </row>
    <row r="3935" spans="47:47" x14ac:dyDescent="0.35">
      <c r="AU3935" s="1"/>
    </row>
    <row r="3936" spans="47:47" x14ac:dyDescent="0.35">
      <c r="AU3936" s="1"/>
    </row>
    <row r="3937" spans="47:47" x14ac:dyDescent="0.35">
      <c r="AU3937" s="1"/>
    </row>
    <row r="3938" spans="47:47" x14ac:dyDescent="0.35">
      <c r="AU3938" s="1"/>
    </row>
    <row r="3939" spans="47:47" x14ac:dyDescent="0.35">
      <c r="AU3939" s="1"/>
    </row>
    <row r="3940" spans="47:47" x14ac:dyDescent="0.35">
      <c r="AU3940" s="1"/>
    </row>
    <row r="3941" spans="47:47" x14ac:dyDescent="0.35">
      <c r="AU3941" s="1"/>
    </row>
    <row r="3942" spans="47:47" x14ac:dyDescent="0.35">
      <c r="AU3942" s="1"/>
    </row>
    <row r="3943" spans="47:47" x14ac:dyDescent="0.35">
      <c r="AU3943" s="1"/>
    </row>
    <row r="3944" spans="47:47" x14ac:dyDescent="0.35">
      <c r="AU3944" s="1"/>
    </row>
    <row r="3945" spans="47:47" x14ac:dyDescent="0.35">
      <c r="AU3945" s="1"/>
    </row>
    <row r="3946" spans="47:47" x14ac:dyDescent="0.35">
      <c r="AU3946" s="1"/>
    </row>
    <row r="3947" spans="47:47" x14ac:dyDescent="0.35">
      <c r="AU3947" s="1"/>
    </row>
    <row r="3948" spans="47:47" x14ac:dyDescent="0.35">
      <c r="AU3948" s="1"/>
    </row>
    <row r="3949" spans="47:47" x14ac:dyDescent="0.35">
      <c r="AU3949" s="1"/>
    </row>
    <row r="3950" spans="47:47" x14ac:dyDescent="0.35">
      <c r="AU3950" s="1"/>
    </row>
    <row r="3951" spans="47:47" x14ac:dyDescent="0.35">
      <c r="AU3951" s="1"/>
    </row>
    <row r="3952" spans="47:47" x14ac:dyDescent="0.35">
      <c r="AU3952" s="1"/>
    </row>
    <row r="3953" spans="47:47" x14ac:dyDescent="0.35">
      <c r="AU3953" s="1"/>
    </row>
    <row r="3954" spans="47:47" x14ac:dyDescent="0.35">
      <c r="AU3954" s="1"/>
    </row>
    <row r="3955" spans="47:47" x14ac:dyDescent="0.35">
      <c r="AU3955" s="1"/>
    </row>
    <row r="3956" spans="47:47" x14ac:dyDescent="0.35">
      <c r="AU3956" s="1"/>
    </row>
    <row r="3957" spans="47:47" x14ac:dyDescent="0.35">
      <c r="AU3957" s="1"/>
    </row>
    <row r="3958" spans="47:47" x14ac:dyDescent="0.35">
      <c r="AU3958" s="1"/>
    </row>
    <row r="3959" spans="47:47" x14ac:dyDescent="0.35">
      <c r="AU3959" s="1"/>
    </row>
    <row r="3960" spans="47:47" x14ac:dyDescent="0.35">
      <c r="AU3960" s="1"/>
    </row>
    <row r="3961" spans="47:47" x14ac:dyDescent="0.35">
      <c r="AU3961" s="1"/>
    </row>
    <row r="3962" spans="47:47" x14ac:dyDescent="0.35">
      <c r="AU3962" s="1"/>
    </row>
    <row r="3963" spans="47:47" x14ac:dyDescent="0.35">
      <c r="AU3963" s="1"/>
    </row>
    <row r="3964" spans="47:47" x14ac:dyDescent="0.35">
      <c r="AU3964" s="1"/>
    </row>
    <row r="3965" spans="47:47" x14ac:dyDescent="0.35">
      <c r="AU3965" s="1"/>
    </row>
    <row r="3966" spans="47:47" x14ac:dyDescent="0.35">
      <c r="AU3966" s="1"/>
    </row>
    <row r="3967" spans="47:47" x14ac:dyDescent="0.35">
      <c r="AU3967" s="1"/>
    </row>
    <row r="3968" spans="47:47" x14ac:dyDescent="0.35">
      <c r="AU3968" s="1"/>
    </row>
    <row r="3969" spans="47:47" x14ac:dyDescent="0.35">
      <c r="AU3969" s="1"/>
    </row>
    <row r="3970" spans="47:47" x14ac:dyDescent="0.35">
      <c r="AU3970" s="1"/>
    </row>
    <row r="3971" spans="47:47" x14ac:dyDescent="0.35">
      <c r="AU3971" s="1"/>
    </row>
    <row r="3972" spans="47:47" x14ac:dyDescent="0.35">
      <c r="AU3972" s="1"/>
    </row>
    <row r="3973" spans="47:47" x14ac:dyDescent="0.35">
      <c r="AU3973" s="1"/>
    </row>
    <row r="3974" spans="47:47" x14ac:dyDescent="0.35">
      <c r="AU3974" s="1"/>
    </row>
    <row r="3975" spans="47:47" x14ac:dyDescent="0.35">
      <c r="AU3975" s="1"/>
    </row>
    <row r="3976" spans="47:47" x14ac:dyDescent="0.35">
      <c r="AU3976" s="1"/>
    </row>
    <row r="3977" spans="47:47" x14ac:dyDescent="0.35">
      <c r="AU3977" s="1"/>
    </row>
    <row r="3978" spans="47:47" x14ac:dyDescent="0.35">
      <c r="AU3978" s="1"/>
    </row>
    <row r="3979" spans="47:47" x14ac:dyDescent="0.35">
      <c r="AU3979" s="1"/>
    </row>
    <row r="3980" spans="47:47" x14ac:dyDescent="0.35">
      <c r="AU3980" s="1"/>
    </row>
    <row r="3981" spans="47:47" x14ac:dyDescent="0.35">
      <c r="AU3981" s="1"/>
    </row>
    <row r="3982" spans="47:47" x14ac:dyDescent="0.35">
      <c r="AU3982" s="1"/>
    </row>
    <row r="3983" spans="47:47" x14ac:dyDescent="0.35">
      <c r="AU3983" s="1"/>
    </row>
    <row r="3984" spans="47:47" x14ac:dyDescent="0.35">
      <c r="AU3984" s="1"/>
    </row>
    <row r="3985" spans="47:47" x14ac:dyDescent="0.35">
      <c r="AU3985" s="1"/>
    </row>
    <row r="3986" spans="47:47" x14ac:dyDescent="0.35">
      <c r="AU3986" s="1"/>
    </row>
    <row r="3987" spans="47:47" x14ac:dyDescent="0.35">
      <c r="AU3987" s="1"/>
    </row>
    <row r="3988" spans="47:47" x14ac:dyDescent="0.35">
      <c r="AU3988" s="1"/>
    </row>
    <row r="3989" spans="47:47" x14ac:dyDescent="0.35">
      <c r="AU3989" s="1"/>
    </row>
    <row r="3990" spans="47:47" x14ac:dyDescent="0.35">
      <c r="AU3990" s="1"/>
    </row>
    <row r="3991" spans="47:47" x14ac:dyDescent="0.35">
      <c r="AU3991" s="1"/>
    </row>
    <row r="3992" spans="47:47" x14ac:dyDescent="0.35">
      <c r="AU3992" s="1"/>
    </row>
    <row r="3993" spans="47:47" x14ac:dyDescent="0.35">
      <c r="AU3993" s="1"/>
    </row>
    <row r="3994" spans="47:47" x14ac:dyDescent="0.35">
      <c r="AU3994" s="1"/>
    </row>
    <row r="3995" spans="47:47" x14ac:dyDescent="0.35">
      <c r="AU3995" s="1"/>
    </row>
    <row r="3996" spans="47:47" x14ac:dyDescent="0.35">
      <c r="AU3996" s="1"/>
    </row>
    <row r="3997" spans="47:47" x14ac:dyDescent="0.35">
      <c r="AU3997" s="1"/>
    </row>
    <row r="3998" spans="47:47" x14ac:dyDescent="0.35">
      <c r="AU3998" s="1"/>
    </row>
    <row r="3999" spans="47:47" x14ac:dyDescent="0.35">
      <c r="AU3999" s="1"/>
    </row>
    <row r="4000" spans="47:47" x14ac:dyDescent="0.35">
      <c r="AU4000" s="1"/>
    </row>
    <row r="4001" spans="47:47" x14ac:dyDescent="0.35">
      <c r="AU4001" s="1"/>
    </row>
    <row r="4002" spans="47:47" x14ac:dyDescent="0.35">
      <c r="AU4002" s="1"/>
    </row>
    <row r="4003" spans="47:47" x14ac:dyDescent="0.35">
      <c r="AU4003" s="1"/>
    </row>
    <row r="4004" spans="47:47" x14ac:dyDescent="0.35">
      <c r="AU4004" s="1"/>
    </row>
    <row r="4005" spans="47:47" x14ac:dyDescent="0.35">
      <c r="AU4005" s="1"/>
    </row>
    <row r="4006" spans="47:47" x14ac:dyDescent="0.35">
      <c r="AU4006" s="1"/>
    </row>
    <row r="4007" spans="47:47" x14ac:dyDescent="0.35">
      <c r="AU4007" s="1"/>
    </row>
    <row r="4008" spans="47:47" x14ac:dyDescent="0.35">
      <c r="AU4008" s="1"/>
    </row>
    <row r="4009" spans="47:47" x14ac:dyDescent="0.35">
      <c r="AU4009" s="1"/>
    </row>
    <row r="4010" spans="47:47" x14ac:dyDescent="0.35">
      <c r="AU4010" s="1"/>
    </row>
    <row r="4011" spans="47:47" x14ac:dyDescent="0.35">
      <c r="AU4011" s="1"/>
    </row>
    <row r="4012" spans="47:47" x14ac:dyDescent="0.35">
      <c r="AU4012" s="1"/>
    </row>
    <row r="4013" spans="47:47" x14ac:dyDescent="0.35">
      <c r="AU4013" s="1"/>
    </row>
    <row r="4014" spans="47:47" x14ac:dyDescent="0.35">
      <c r="AU4014" s="1"/>
    </row>
    <row r="4015" spans="47:47" x14ac:dyDescent="0.35">
      <c r="AU4015" s="1"/>
    </row>
    <row r="4016" spans="47:47" x14ac:dyDescent="0.35">
      <c r="AU4016" s="1"/>
    </row>
    <row r="4017" spans="47:47" x14ac:dyDescent="0.35">
      <c r="AU4017" s="1"/>
    </row>
    <row r="4018" spans="47:47" x14ac:dyDescent="0.35">
      <c r="AU4018" s="1"/>
    </row>
    <row r="4019" spans="47:47" x14ac:dyDescent="0.35">
      <c r="AU4019" s="1"/>
    </row>
    <row r="4020" spans="47:47" x14ac:dyDescent="0.35">
      <c r="AU4020" s="1"/>
    </row>
    <row r="4021" spans="47:47" x14ac:dyDescent="0.35">
      <c r="AU4021" s="1"/>
    </row>
    <row r="4022" spans="47:47" x14ac:dyDescent="0.35">
      <c r="AU4022" s="1"/>
    </row>
    <row r="4023" spans="47:47" x14ac:dyDescent="0.35">
      <c r="AU4023" s="1"/>
    </row>
    <row r="4024" spans="47:47" x14ac:dyDescent="0.35">
      <c r="AU4024" s="1"/>
    </row>
    <row r="4025" spans="47:47" x14ac:dyDescent="0.35">
      <c r="AU4025" s="1"/>
    </row>
    <row r="4026" spans="47:47" x14ac:dyDescent="0.35">
      <c r="AU4026" s="1"/>
    </row>
    <row r="4027" spans="47:47" x14ac:dyDescent="0.35">
      <c r="AU4027" s="1"/>
    </row>
    <row r="4028" spans="47:47" x14ac:dyDescent="0.35">
      <c r="AU4028" s="1"/>
    </row>
    <row r="4029" spans="47:47" x14ac:dyDescent="0.35">
      <c r="AU4029" s="1"/>
    </row>
    <row r="4030" spans="47:47" x14ac:dyDescent="0.35">
      <c r="AU4030" s="1"/>
    </row>
    <row r="4031" spans="47:47" x14ac:dyDescent="0.35">
      <c r="AU4031" s="1"/>
    </row>
    <row r="4032" spans="47:47" x14ac:dyDescent="0.35">
      <c r="AU4032" s="1"/>
    </row>
    <row r="4033" spans="47:47" x14ac:dyDescent="0.35">
      <c r="AU4033" s="1"/>
    </row>
    <row r="4034" spans="47:47" x14ac:dyDescent="0.35">
      <c r="AU4034" s="1"/>
    </row>
    <row r="4035" spans="47:47" x14ac:dyDescent="0.35">
      <c r="AU4035" s="1"/>
    </row>
    <row r="4036" spans="47:47" x14ac:dyDescent="0.35">
      <c r="AU4036" s="1"/>
    </row>
    <row r="4037" spans="47:47" x14ac:dyDescent="0.35">
      <c r="AU4037" s="1"/>
    </row>
    <row r="4038" spans="47:47" x14ac:dyDescent="0.35">
      <c r="AU4038" s="1"/>
    </row>
    <row r="4039" spans="47:47" x14ac:dyDescent="0.35">
      <c r="AU4039" s="1"/>
    </row>
    <row r="4040" spans="47:47" x14ac:dyDescent="0.35">
      <c r="AU4040" s="1"/>
    </row>
    <row r="4041" spans="47:47" x14ac:dyDescent="0.35">
      <c r="AU4041" s="1"/>
    </row>
    <row r="4042" spans="47:47" x14ac:dyDescent="0.35">
      <c r="AU4042" s="1"/>
    </row>
    <row r="4043" spans="47:47" x14ac:dyDescent="0.35">
      <c r="AU4043" s="1"/>
    </row>
    <row r="4044" spans="47:47" x14ac:dyDescent="0.35">
      <c r="AU4044" s="1"/>
    </row>
    <row r="4045" spans="47:47" x14ac:dyDescent="0.35">
      <c r="AU4045" s="1"/>
    </row>
    <row r="4046" spans="47:47" x14ac:dyDescent="0.35">
      <c r="AU4046" s="1"/>
    </row>
    <row r="4047" spans="47:47" x14ac:dyDescent="0.35">
      <c r="AU4047" s="1"/>
    </row>
    <row r="4048" spans="47:47" x14ac:dyDescent="0.35">
      <c r="AU4048" s="1"/>
    </row>
    <row r="4049" spans="47:47" x14ac:dyDescent="0.35">
      <c r="AU4049" s="1"/>
    </row>
    <row r="4050" spans="47:47" x14ac:dyDescent="0.35">
      <c r="AU4050" s="1"/>
    </row>
    <row r="4051" spans="47:47" x14ac:dyDescent="0.35">
      <c r="AU4051" s="1"/>
    </row>
    <row r="4052" spans="47:47" x14ac:dyDescent="0.35">
      <c r="AU4052" s="1"/>
    </row>
    <row r="4053" spans="47:47" x14ac:dyDescent="0.35">
      <c r="AU4053" s="1"/>
    </row>
    <row r="4054" spans="47:47" x14ac:dyDescent="0.35">
      <c r="AU4054" s="1"/>
    </row>
    <row r="4055" spans="47:47" x14ac:dyDescent="0.35">
      <c r="AU4055" s="1"/>
    </row>
    <row r="4056" spans="47:47" x14ac:dyDescent="0.35">
      <c r="AU4056" s="1"/>
    </row>
    <row r="4057" spans="47:47" x14ac:dyDescent="0.35">
      <c r="AU4057" s="1"/>
    </row>
    <row r="4058" spans="47:47" x14ac:dyDescent="0.35">
      <c r="AU4058" s="1"/>
    </row>
    <row r="4059" spans="47:47" x14ac:dyDescent="0.35">
      <c r="AU4059" s="1"/>
    </row>
    <row r="4060" spans="47:47" x14ac:dyDescent="0.35">
      <c r="AU4060" s="1"/>
    </row>
    <row r="4061" spans="47:47" x14ac:dyDescent="0.35">
      <c r="AU4061" s="1"/>
    </row>
    <row r="4062" spans="47:47" x14ac:dyDescent="0.35">
      <c r="AU4062" s="1"/>
    </row>
    <row r="4063" spans="47:47" x14ac:dyDescent="0.35">
      <c r="AU4063" s="1"/>
    </row>
    <row r="4064" spans="47:47" x14ac:dyDescent="0.35">
      <c r="AU4064" s="1"/>
    </row>
    <row r="4065" spans="47:47" x14ac:dyDescent="0.35">
      <c r="AU4065" s="1"/>
    </row>
    <row r="4066" spans="47:47" x14ac:dyDescent="0.35">
      <c r="AU4066" s="1"/>
    </row>
    <row r="4067" spans="47:47" x14ac:dyDescent="0.35">
      <c r="AU4067" s="1"/>
    </row>
    <row r="4068" spans="47:47" x14ac:dyDescent="0.35">
      <c r="AU4068" s="1"/>
    </row>
    <row r="4069" spans="47:47" x14ac:dyDescent="0.35">
      <c r="AU4069" s="1"/>
    </row>
    <row r="4070" spans="47:47" x14ac:dyDescent="0.35">
      <c r="AU4070" s="1"/>
    </row>
    <row r="4071" spans="47:47" x14ac:dyDescent="0.35">
      <c r="AU4071" s="1"/>
    </row>
    <row r="4072" spans="47:47" x14ac:dyDescent="0.35">
      <c r="AU4072" s="1"/>
    </row>
    <row r="4073" spans="47:47" x14ac:dyDescent="0.35">
      <c r="AU4073" s="1"/>
    </row>
    <row r="4074" spans="47:47" x14ac:dyDescent="0.35">
      <c r="AU4074" s="1"/>
    </row>
    <row r="4075" spans="47:47" x14ac:dyDescent="0.35">
      <c r="AU4075" s="1"/>
    </row>
    <row r="4076" spans="47:47" x14ac:dyDescent="0.35">
      <c r="AU4076" s="1"/>
    </row>
    <row r="4077" spans="47:47" x14ac:dyDescent="0.35">
      <c r="AU4077" s="1"/>
    </row>
    <row r="4078" spans="47:47" x14ac:dyDescent="0.35">
      <c r="AU4078" s="1"/>
    </row>
    <row r="4079" spans="47:47" x14ac:dyDescent="0.35">
      <c r="AU4079" s="1"/>
    </row>
    <row r="4080" spans="47:47" x14ac:dyDescent="0.35">
      <c r="AU4080" s="1"/>
    </row>
    <row r="4081" spans="47:47" x14ac:dyDescent="0.35">
      <c r="AU4081" s="1"/>
    </row>
    <row r="4082" spans="47:47" x14ac:dyDescent="0.35">
      <c r="AU4082" s="1"/>
    </row>
    <row r="4083" spans="47:47" x14ac:dyDescent="0.35">
      <c r="AU4083" s="1"/>
    </row>
    <row r="4084" spans="47:47" x14ac:dyDescent="0.35">
      <c r="AU4084" s="1"/>
    </row>
    <row r="4085" spans="47:47" x14ac:dyDescent="0.35">
      <c r="AU4085" s="1"/>
    </row>
    <row r="4086" spans="47:47" x14ac:dyDescent="0.35">
      <c r="AU4086" s="1"/>
    </row>
    <row r="4087" spans="47:47" x14ac:dyDescent="0.35">
      <c r="AU4087" s="1"/>
    </row>
    <row r="4088" spans="47:47" x14ac:dyDescent="0.35">
      <c r="AU4088" s="1"/>
    </row>
    <row r="4089" spans="47:47" x14ac:dyDescent="0.35">
      <c r="AU4089" s="1"/>
    </row>
    <row r="4090" spans="47:47" x14ac:dyDescent="0.35">
      <c r="AU4090" s="1"/>
    </row>
    <row r="4091" spans="47:47" x14ac:dyDescent="0.35">
      <c r="AU4091" s="1"/>
    </row>
    <row r="4092" spans="47:47" x14ac:dyDescent="0.35">
      <c r="AU4092" s="1"/>
    </row>
    <row r="4093" spans="47:47" x14ac:dyDescent="0.35">
      <c r="AU4093" s="1"/>
    </row>
    <row r="4094" spans="47:47" x14ac:dyDescent="0.35">
      <c r="AU4094" s="1"/>
    </row>
    <row r="4095" spans="47:47" x14ac:dyDescent="0.35">
      <c r="AU4095" s="1"/>
    </row>
    <row r="4096" spans="47:47" x14ac:dyDescent="0.35">
      <c r="AU4096" s="1"/>
    </row>
    <row r="4097" spans="47:47" x14ac:dyDescent="0.35">
      <c r="AU4097" s="1"/>
    </row>
    <row r="4098" spans="47:47" x14ac:dyDescent="0.35">
      <c r="AU4098" s="1"/>
    </row>
    <row r="4099" spans="47:47" x14ac:dyDescent="0.35">
      <c r="AU4099" s="1"/>
    </row>
    <row r="4100" spans="47:47" x14ac:dyDescent="0.35">
      <c r="AU4100" s="1"/>
    </row>
    <row r="4101" spans="47:47" x14ac:dyDescent="0.35">
      <c r="AU4101" s="1"/>
    </row>
    <row r="4102" spans="47:47" x14ac:dyDescent="0.35">
      <c r="AU4102" s="1"/>
    </row>
    <row r="4103" spans="47:47" x14ac:dyDescent="0.35">
      <c r="AU4103" s="1"/>
    </row>
    <row r="4104" spans="47:47" x14ac:dyDescent="0.35">
      <c r="AU4104" s="1"/>
    </row>
    <row r="4105" spans="47:47" x14ac:dyDescent="0.35">
      <c r="AU4105" s="1"/>
    </row>
    <row r="4106" spans="47:47" x14ac:dyDescent="0.35">
      <c r="AU4106" s="1"/>
    </row>
    <row r="4107" spans="47:47" x14ac:dyDescent="0.35">
      <c r="AU4107" s="1"/>
    </row>
    <row r="4108" spans="47:47" x14ac:dyDescent="0.35">
      <c r="AU4108" s="1"/>
    </row>
    <row r="4109" spans="47:47" x14ac:dyDescent="0.35">
      <c r="AU4109" s="1"/>
    </row>
    <row r="4110" spans="47:47" x14ac:dyDescent="0.35">
      <c r="AU4110" s="1"/>
    </row>
    <row r="4111" spans="47:47" x14ac:dyDescent="0.35">
      <c r="AU4111" s="1"/>
    </row>
    <row r="4112" spans="47:47" x14ac:dyDescent="0.35">
      <c r="AU4112" s="1"/>
    </row>
    <row r="4113" spans="47:47" x14ac:dyDescent="0.35">
      <c r="AU4113" s="1"/>
    </row>
    <row r="4114" spans="47:47" x14ac:dyDescent="0.35">
      <c r="AU4114" s="1"/>
    </row>
    <row r="4115" spans="47:47" x14ac:dyDescent="0.35">
      <c r="AU4115" s="1"/>
    </row>
    <row r="4116" spans="47:47" x14ac:dyDescent="0.35">
      <c r="AU4116" s="1"/>
    </row>
    <row r="4117" spans="47:47" x14ac:dyDescent="0.35">
      <c r="AU4117" s="1"/>
    </row>
    <row r="4118" spans="47:47" x14ac:dyDescent="0.35">
      <c r="AU4118" s="1"/>
    </row>
    <row r="4119" spans="47:47" x14ac:dyDescent="0.35">
      <c r="AU4119" s="1"/>
    </row>
    <row r="4120" spans="47:47" x14ac:dyDescent="0.35">
      <c r="AU4120" s="1"/>
    </row>
    <row r="4121" spans="47:47" x14ac:dyDescent="0.35">
      <c r="AU4121" s="1"/>
    </row>
    <row r="4122" spans="47:47" x14ac:dyDescent="0.35">
      <c r="AU4122" s="1"/>
    </row>
    <row r="4123" spans="47:47" x14ac:dyDescent="0.35">
      <c r="AU4123" s="1"/>
    </row>
    <row r="4124" spans="47:47" x14ac:dyDescent="0.35">
      <c r="AU4124" s="1"/>
    </row>
    <row r="4125" spans="47:47" x14ac:dyDescent="0.35">
      <c r="AU4125" s="1"/>
    </row>
    <row r="4126" spans="47:47" x14ac:dyDescent="0.35">
      <c r="AU4126" s="1"/>
    </row>
    <row r="4127" spans="47:47" x14ac:dyDescent="0.35">
      <c r="AU4127" s="1"/>
    </row>
    <row r="4128" spans="47:47" x14ac:dyDescent="0.35">
      <c r="AU4128" s="1"/>
    </row>
    <row r="4129" spans="47:47" x14ac:dyDescent="0.35">
      <c r="AU4129" s="1"/>
    </row>
    <row r="4130" spans="47:47" x14ac:dyDescent="0.35">
      <c r="AU4130" s="1"/>
    </row>
    <row r="4131" spans="47:47" x14ac:dyDescent="0.35">
      <c r="AU4131" s="1"/>
    </row>
    <row r="4132" spans="47:47" x14ac:dyDescent="0.35">
      <c r="AU4132" s="1"/>
    </row>
    <row r="4133" spans="47:47" x14ac:dyDescent="0.35">
      <c r="AU4133" s="1"/>
    </row>
    <row r="4134" spans="47:47" x14ac:dyDescent="0.35">
      <c r="AU4134" s="1"/>
    </row>
    <row r="4135" spans="47:47" x14ac:dyDescent="0.35">
      <c r="AU4135" s="1"/>
    </row>
    <row r="4136" spans="47:47" x14ac:dyDescent="0.35">
      <c r="AU4136" s="1"/>
    </row>
    <row r="4137" spans="47:47" x14ac:dyDescent="0.35">
      <c r="AU4137" s="1"/>
    </row>
    <row r="4138" spans="47:47" x14ac:dyDescent="0.35">
      <c r="AU4138" s="1"/>
    </row>
    <row r="4139" spans="47:47" x14ac:dyDescent="0.35">
      <c r="AU4139" s="1"/>
    </row>
    <row r="4140" spans="47:47" x14ac:dyDescent="0.35">
      <c r="AU4140" s="1"/>
    </row>
    <row r="4141" spans="47:47" x14ac:dyDescent="0.35">
      <c r="AU4141" s="1"/>
    </row>
    <row r="4142" spans="47:47" x14ac:dyDescent="0.35">
      <c r="AU4142" s="1"/>
    </row>
    <row r="4143" spans="47:47" x14ac:dyDescent="0.35">
      <c r="AU4143" s="1"/>
    </row>
    <row r="4144" spans="47:47" x14ac:dyDescent="0.35">
      <c r="AU4144" s="1"/>
    </row>
    <row r="4145" spans="47:47" x14ac:dyDescent="0.35">
      <c r="AU4145" s="1"/>
    </row>
    <row r="4146" spans="47:47" x14ac:dyDescent="0.35">
      <c r="AU4146" s="1"/>
    </row>
    <row r="4147" spans="47:47" x14ac:dyDescent="0.35">
      <c r="AU4147" s="1"/>
    </row>
    <row r="4148" spans="47:47" x14ac:dyDescent="0.35">
      <c r="AU4148" s="1"/>
    </row>
    <row r="4149" spans="47:47" x14ac:dyDescent="0.35">
      <c r="AU4149" s="1"/>
    </row>
    <row r="4150" spans="47:47" x14ac:dyDescent="0.35">
      <c r="AU4150" s="1"/>
    </row>
    <row r="4151" spans="47:47" x14ac:dyDescent="0.35">
      <c r="AU4151" s="1"/>
    </row>
    <row r="4152" spans="47:47" x14ac:dyDescent="0.35">
      <c r="AU4152" s="1"/>
    </row>
    <row r="4153" spans="47:47" x14ac:dyDescent="0.35">
      <c r="AU4153" s="1"/>
    </row>
    <row r="4154" spans="47:47" x14ac:dyDescent="0.35">
      <c r="AU4154" s="1"/>
    </row>
    <row r="4155" spans="47:47" x14ac:dyDescent="0.35">
      <c r="AU4155" s="1"/>
    </row>
    <row r="4156" spans="47:47" x14ac:dyDescent="0.35">
      <c r="AU4156" s="1"/>
    </row>
    <row r="4157" spans="47:47" x14ac:dyDescent="0.35">
      <c r="AU4157" s="1"/>
    </row>
    <row r="4158" spans="47:47" x14ac:dyDescent="0.35">
      <c r="AU4158" s="1"/>
    </row>
    <row r="4159" spans="47:47" x14ac:dyDescent="0.35">
      <c r="AU4159" s="1"/>
    </row>
    <row r="4160" spans="47:47" x14ac:dyDescent="0.35">
      <c r="AU4160" s="1"/>
    </row>
    <row r="4161" spans="47:47" x14ac:dyDescent="0.35">
      <c r="AU4161" s="1"/>
    </row>
    <row r="4162" spans="47:47" x14ac:dyDescent="0.35">
      <c r="AU4162" s="1"/>
    </row>
    <row r="4163" spans="47:47" x14ac:dyDescent="0.35">
      <c r="AU4163" s="1"/>
    </row>
    <row r="4164" spans="47:47" x14ac:dyDescent="0.35">
      <c r="AU4164" s="1"/>
    </row>
    <row r="4165" spans="47:47" x14ac:dyDescent="0.35">
      <c r="AU4165" s="1"/>
    </row>
    <row r="4166" spans="47:47" x14ac:dyDescent="0.35">
      <c r="AU4166" s="1"/>
    </row>
    <row r="4167" spans="47:47" x14ac:dyDescent="0.35">
      <c r="AU4167" s="1"/>
    </row>
    <row r="4168" spans="47:47" x14ac:dyDescent="0.35">
      <c r="AU4168" s="1"/>
    </row>
    <row r="4169" spans="47:47" x14ac:dyDescent="0.35">
      <c r="AU4169" s="1"/>
    </row>
    <row r="4170" spans="47:47" x14ac:dyDescent="0.35">
      <c r="AU4170" s="1"/>
    </row>
    <row r="4171" spans="47:47" x14ac:dyDescent="0.35">
      <c r="AU4171" s="1"/>
    </row>
    <row r="4172" spans="47:47" x14ac:dyDescent="0.35">
      <c r="AU4172" s="1"/>
    </row>
    <row r="4173" spans="47:47" x14ac:dyDescent="0.35">
      <c r="AU4173" s="1"/>
    </row>
    <row r="4174" spans="47:47" x14ac:dyDescent="0.35">
      <c r="AU4174" s="1"/>
    </row>
    <row r="4175" spans="47:47" x14ac:dyDescent="0.35">
      <c r="AU4175" s="1"/>
    </row>
    <row r="4176" spans="47:47" x14ac:dyDescent="0.35">
      <c r="AU4176" s="1"/>
    </row>
    <row r="4177" spans="47:47" x14ac:dyDescent="0.35">
      <c r="AU4177" s="1"/>
    </row>
    <row r="4178" spans="47:47" x14ac:dyDescent="0.35">
      <c r="AU4178" s="1"/>
    </row>
    <row r="4179" spans="47:47" x14ac:dyDescent="0.35">
      <c r="AU4179" s="1"/>
    </row>
    <row r="4180" spans="47:47" x14ac:dyDescent="0.35">
      <c r="AU4180" s="1"/>
    </row>
    <row r="4181" spans="47:47" x14ac:dyDescent="0.35">
      <c r="AU4181" s="1"/>
    </row>
    <row r="4182" spans="47:47" x14ac:dyDescent="0.35">
      <c r="AU4182" s="1"/>
    </row>
    <row r="4183" spans="47:47" x14ac:dyDescent="0.35">
      <c r="AU4183" s="1"/>
    </row>
    <row r="4184" spans="47:47" x14ac:dyDescent="0.35">
      <c r="AU4184" s="1"/>
    </row>
    <row r="4185" spans="47:47" x14ac:dyDescent="0.35">
      <c r="AU4185" s="1"/>
    </row>
    <row r="4186" spans="47:47" x14ac:dyDescent="0.35">
      <c r="AU4186" s="1"/>
    </row>
    <row r="4187" spans="47:47" x14ac:dyDescent="0.35">
      <c r="AU4187" s="1"/>
    </row>
    <row r="4188" spans="47:47" x14ac:dyDescent="0.35">
      <c r="AU4188" s="1"/>
    </row>
    <row r="4189" spans="47:47" x14ac:dyDescent="0.35">
      <c r="AU4189" s="1"/>
    </row>
    <row r="4190" spans="47:47" x14ac:dyDescent="0.35">
      <c r="AU4190" s="1"/>
    </row>
    <row r="4191" spans="47:47" x14ac:dyDescent="0.35">
      <c r="AU4191" s="1"/>
    </row>
    <row r="4192" spans="47:47" x14ac:dyDescent="0.35">
      <c r="AU4192" s="1"/>
    </row>
    <row r="4193" spans="47:47" x14ac:dyDescent="0.35">
      <c r="AU4193" s="1"/>
    </row>
    <row r="4194" spans="47:47" x14ac:dyDescent="0.35">
      <c r="AU4194" s="1"/>
    </row>
    <row r="4195" spans="47:47" x14ac:dyDescent="0.35">
      <c r="AU4195" s="1"/>
    </row>
    <row r="4196" spans="47:47" x14ac:dyDescent="0.35">
      <c r="AU4196" s="1"/>
    </row>
    <row r="4197" spans="47:47" x14ac:dyDescent="0.35">
      <c r="AU4197" s="1"/>
    </row>
    <row r="4198" spans="47:47" x14ac:dyDescent="0.35">
      <c r="AU4198" s="1"/>
    </row>
    <row r="4199" spans="47:47" x14ac:dyDescent="0.35">
      <c r="AU4199" s="1"/>
    </row>
    <row r="4200" spans="47:47" x14ac:dyDescent="0.35">
      <c r="AU4200" s="1"/>
    </row>
    <row r="4201" spans="47:47" x14ac:dyDescent="0.35">
      <c r="AU4201" s="1"/>
    </row>
    <row r="4202" spans="47:47" x14ac:dyDescent="0.35">
      <c r="AU4202" s="1"/>
    </row>
    <row r="4203" spans="47:47" x14ac:dyDescent="0.35">
      <c r="AU4203" s="1"/>
    </row>
    <row r="4204" spans="47:47" x14ac:dyDescent="0.35">
      <c r="AU4204" s="1"/>
    </row>
    <row r="4205" spans="47:47" x14ac:dyDescent="0.35">
      <c r="AU4205" s="1"/>
    </row>
    <row r="4206" spans="47:47" x14ac:dyDescent="0.35">
      <c r="AU4206" s="1"/>
    </row>
    <row r="4207" spans="47:47" x14ac:dyDescent="0.35">
      <c r="AU4207" s="1"/>
    </row>
    <row r="4208" spans="47:47" x14ac:dyDescent="0.35">
      <c r="AU4208" s="1"/>
    </row>
    <row r="4209" spans="47:47" x14ac:dyDescent="0.35">
      <c r="AU4209" s="1"/>
    </row>
    <row r="4210" spans="47:47" x14ac:dyDescent="0.35">
      <c r="AU4210" s="1"/>
    </row>
    <row r="4211" spans="47:47" x14ac:dyDescent="0.35">
      <c r="AU4211" s="1"/>
    </row>
    <row r="4212" spans="47:47" x14ac:dyDescent="0.35">
      <c r="AU4212" s="1"/>
    </row>
    <row r="4213" spans="47:47" x14ac:dyDescent="0.35">
      <c r="AU4213" s="1"/>
    </row>
    <row r="4214" spans="47:47" x14ac:dyDescent="0.35">
      <c r="AU4214" s="1"/>
    </row>
    <row r="4215" spans="47:47" x14ac:dyDescent="0.35">
      <c r="AU4215" s="1"/>
    </row>
    <row r="4216" spans="47:47" x14ac:dyDescent="0.35">
      <c r="AU4216" s="1"/>
    </row>
    <row r="4217" spans="47:47" x14ac:dyDescent="0.35">
      <c r="AU4217" s="1"/>
    </row>
    <row r="4218" spans="47:47" x14ac:dyDescent="0.35">
      <c r="AU4218" s="1"/>
    </row>
    <row r="4219" spans="47:47" x14ac:dyDescent="0.35">
      <c r="AU4219" s="1"/>
    </row>
    <row r="4220" spans="47:47" x14ac:dyDescent="0.35">
      <c r="AU4220" s="1"/>
    </row>
    <row r="4221" spans="47:47" x14ac:dyDescent="0.35">
      <c r="AU4221" s="1"/>
    </row>
    <row r="4222" spans="47:47" x14ac:dyDescent="0.35">
      <c r="AU4222" s="1"/>
    </row>
    <row r="4223" spans="47:47" x14ac:dyDescent="0.35">
      <c r="AU4223" s="1"/>
    </row>
    <row r="4224" spans="47:47" x14ac:dyDescent="0.35">
      <c r="AU4224" s="1"/>
    </row>
    <row r="4225" spans="47:47" x14ac:dyDescent="0.35">
      <c r="AU4225" s="1"/>
    </row>
    <row r="4226" spans="47:47" x14ac:dyDescent="0.35">
      <c r="AU4226" s="1"/>
    </row>
    <row r="4227" spans="47:47" x14ac:dyDescent="0.35">
      <c r="AU4227" s="1"/>
    </row>
    <row r="4228" spans="47:47" x14ac:dyDescent="0.35">
      <c r="AU4228" s="1"/>
    </row>
    <row r="4229" spans="47:47" x14ac:dyDescent="0.35">
      <c r="AU4229" s="1"/>
    </row>
    <row r="4230" spans="47:47" x14ac:dyDescent="0.35">
      <c r="AU4230" s="1"/>
    </row>
    <row r="4231" spans="47:47" x14ac:dyDescent="0.35">
      <c r="AU4231" s="1"/>
    </row>
    <row r="4232" spans="47:47" x14ac:dyDescent="0.35">
      <c r="AU4232" s="1"/>
    </row>
    <row r="4233" spans="47:47" x14ac:dyDescent="0.35">
      <c r="AU4233" s="1"/>
    </row>
    <row r="4234" spans="47:47" x14ac:dyDescent="0.35">
      <c r="AU4234" s="1"/>
    </row>
    <row r="4235" spans="47:47" x14ac:dyDescent="0.35">
      <c r="AU4235" s="1"/>
    </row>
    <row r="4236" spans="47:47" x14ac:dyDescent="0.35">
      <c r="AU4236" s="1"/>
    </row>
    <row r="4237" spans="47:47" x14ac:dyDescent="0.35">
      <c r="AU4237" s="1"/>
    </row>
    <row r="4238" spans="47:47" x14ac:dyDescent="0.35">
      <c r="AU4238" s="1"/>
    </row>
    <row r="4239" spans="47:47" x14ac:dyDescent="0.35">
      <c r="AU4239" s="1"/>
    </row>
    <row r="4240" spans="47:47" x14ac:dyDescent="0.35">
      <c r="AU4240" s="1"/>
    </row>
    <row r="4241" spans="47:47" x14ac:dyDescent="0.35">
      <c r="AU4241" s="1"/>
    </row>
    <row r="4242" spans="47:47" x14ac:dyDescent="0.35">
      <c r="AU4242" s="1"/>
    </row>
    <row r="4243" spans="47:47" x14ac:dyDescent="0.35">
      <c r="AU4243" s="1"/>
    </row>
    <row r="4244" spans="47:47" x14ac:dyDescent="0.35">
      <c r="AU4244" s="1"/>
    </row>
    <row r="4245" spans="47:47" x14ac:dyDescent="0.35">
      <c r="AU4245" s="1"/>
    </row>
    <row r="4246" spans="47:47" x14ac:dyDescent="0.35">
      <c r="AU4246" s="1"/>
    </row>
    <row r="4247" spans="47:47" x14ac:dyDescent="0.35">
      <c r="AU4247" s="1"/>
    </row>
    <row r="4248" spans="47:47" x14ac:dyDescent="0.35">
      <c r="AU4248" s="1"/>
    </row>
    <row r="4249" spans="47:47" x14ac:dyDescent="0.35">
      <c r="AU4249" s="1"/>
    </row>
    <row r="4250" spans="47:47" x14ac:dyDescent="0.35">
      <c r="AU4250" s="1"/>
    </row>
    <row r="4251" spans="47:47" x14ac:dyDescent="0.35">
      <c r="AU4251" s="1"/>
    </row>
    <row r="4252" spans="47:47" x14ac:dyDescent="0.35">
      <c r="AU4252" s="1"/>
    </row>
    <row r="4253" spans="47:47" x14ac:dyDescent="0.35">
      <c r="AU4253" s="1"/>
    </row>
    <row r="4254" spans="47:47" x14ac:dyDescent="0.35">
      <c r="AU4254" s="1"/>
    </row>
    <row r="4255" spans="47:47" x14ac:dyDescent="0.35">
      <c r="AU4255" s="1"/>
    </row>
    <row r="4256" spans="47:47" x14ac:dyDescent="0.35">
      <c r="AU4256" s="1"/>
    </row>
    <row r="4257" spans="47:47" x14ac:dyDescent="0.35">
      <c r="AU4257" s="1"/>
    </row>
    <row r="4258" spans="47:47" x14ac:dyDescent="0.35">
      <c r="AU4258" s="1"/>
    </row>
    <row r="4259" spans="47:47" x14ac:dyDescent="0.35">
      <c r="AU4259" s="1"/>
    </row>
    <row r="4260" spans="47:47" x14ac:dyDescent="0.35">
      <c r="AU4260" s="1"/>
    </row>
    <row r="4261" spans="47:47" x14ac:dyDescent="0.35">
      <c r="AU4261" s="1"/>
    </row>
    <row r="4262" spans="47:47" x14ac:dyDescent="0.35">
      <c r="AU4262" s="1"/>
    </row>
    <row r="4263" spans="47:47" x14ac:dyDescent="0.35">
      <c r="AU4263" s="1"/>
    </row>
    <row r="4264" spans="47:47" x14ac:dyDescent="0.35">
      <c r="AU4264" s="1"/>
    </row>
    <row r="4265" spans="47:47" x14ac:dyDescent="0.35">
      <c r="AU4265" s="1"/>
    </row>
    <row r="4266" spans="47:47" x14ac:dyDescent="0.35">
      <c r="AU4266" s="1"/>
    </row>
    <row r="4267" spans="47:47" x14ac:dyDescent="0.35">
      <c r="AU4267" s="1"/>
    </row>
    <row r="4268" spans="47:47" x14ac:dyDescent="0.35">
      <c r="AU4268" s="1"/>
    </row>
    <row r="4269" spans="47:47" x14ac:dyDescent="0.35">
      <c r="AU4269" s="1"/>
    </row>
    <row r="4270" spans="47:47" x14ac:dyDescent="0.35">
      <c r="AU4270" s="1"/>
    </row>
    <row r="4271" spans="47:47" x14ac:dyDescent="0.35">
      <c r="AU4271" s="1"/>
    </row>
    <row r="4272" spans="47:47" x14ac:dyDescent="0.35">
      <c r="AU4272" s="1"/>
    </row>
    <row r="4273" spans="47:47" x14ac:dyDescent="0.35">
      <c r="AU4273" s="1"/>
    </row>
    <row r="4274" spans="47:47" x14ac:dyDescent="0.35">
      <c r="AU4274" s="1"/>
    </row>
    <row r="4275" spans="47:47" x14ac:dyDescent="0.35">
      <c r="AU4275" s="1"/>
    </row>
    <row r="4276" spans="47:47" x14ac:dyDescent="0.35">
      <c r="AU4276" s="1"/>
    </row>
    <row r="4277" spans="47:47" x14ac:dyDescent="0.35">
      <c r="AU4277" s="1"/>
    </row>
    <row r="4278" spans="47:47" x14ac:dyDescent="0.35">
      <c r="AU4278" s="1"/>
    </row>
    <row r="4279" spans="47:47" x14ac:dyDescent="0.35">
      <c r="AU4279" s="1"/>
    </row>
    <row r="4280" spans="47:47" x14ac:dyDescent="0.35">
      <c r="AU4280" s="1"/>
    </row>
    <row r="4281" spans="47:47" x14ac:dyDescent="0.35">
      <c r="AU4281" s="1"/>
    </row>
    <row r="4282" spans="47:47" x14ac:dyDescent="0.35">
      <c r="AU4282" s="1"/>
    </row>
    <row r="4283" spans="47:47" x14ac:dyDescent="0.35">
      <c r="AU4283" s="1"/>
    </row>
    <row r="4284" spans="47:47" x14ac:dyDescent="0.35">
      <c r="AU4284" s="1"/>
    </row>
    <row r="4285" spans="47:47" x14ac:dyDescent="0.35">
      <c r="AU4285" s="1"/>
    </row>
    <row r="4286" spans="47:47" x14ac:dyDescent="0.35">
      <c r="AU4286" s="1"/>
    </row>
    <row r="4287" spans="47:47" x14ac:dyDescent="0.35">
      <c r="AU4287" s="1"/>
    </row>
    <row r="4288" spans="47:47" x14ac:dyDescent="0.35">
      <c r="AU4288" s="1"/>
    </row>
    <row r="4289" spans="47:47" x14ac:dyDescent="0.35">
      <c r="AU4289" s="1"/>
    </row>
    <row r="4290" spans="47:47" x14ac:dyDescent="0.35">
      <c r="AU4290" s="1"/>
    </row>
    <row r="4291" spans="47:47" x14ac:dyDescent="0.35">
      <c r="AU4291" s="1"/>
    </row>
    <row r="4292" spans="47:47" x14ac:dyDescent="0.35">
      <c r="AU4292" s="1"/>
    </row>
    <row r="4293" spans="47:47" x14ac:dyDescent="0.35">
      <c r="AU4293" s="1"/>
    </row>
    <row r="4294" spans="47:47" x14ac:dyDescent="0.35">
      <c r="AU4294" s="1"/>
    </row>
    <row r="4295" spans="47:47" x14ac:dyDescent="0.35">
      <c r="AU4295" s="1"/>
    </row>
    <row r="4296" spans="47:47" x14ac:dyDescent="0.35">
      <c r="AU4296" s="1"/>
    </row>
    <row r="4297" spans="47:47" x14ac:dyDescent="0.35">
      <c r="AU4297" s="1"/>
    </row>
    <row r="4298" spans="47:47" x14ac:dyDescent="0.35">
      <c r="AU4298" s="1"/>
    </row>
    <row r="4299" spans="47:47" x14ac:dyDescent="0.35">
      <c r="AU4299" s="1"/>
    </row>
    <row r="4300" spans="47:47" x14ac:dyDescent="0.35">
      <c r="AU4300" s="1"/>
    </row>
    <row r="4301" spans="47:47" x14ac:dyDescent="0.35">
      <c r="AU4301" s="1"/>
    </row>
    <row r="4302" spans="47:47" x14ac:dyDescent="0.35">
      <c r="AU4302" s="1"/>
    </row>
    <row r="4303" spans="47:47" x14ac:dyDescent="0.35">
      <c r="AU4303" s="1"/>
    </row>
    <row r="4304" spans="47:47" x14ac:dyDescent="0.35">
      <c r="AU4304" s="1"/>
    </row>
    <row r="4305" spans="47:47" x14ac:dyDescent="0.35">
      <c r="AU4305" s="1"/>
    </row>
    <row r="4306" spans="47:47" x14ac:dyDescent="0.35">
      <c r="AU4306" s="1"/>
    </row>
    <row r="4307" spans="47:47" x14ac:dyDescent="0.35">
      <c r="AU4307" s="1"/>
    </row>
    <row r="4308" spans="47:47" x14ac:dyDescent="0.35">
      <c r="AU4308" s="1"/>
    </row>
    <row r="4309" spans="47:47" x14ac:dyDescent="0.35">
      <c r="AU4309" s="1"/>
    </row>
    <row r="4310" spans="47:47" x14ac:dyDescent="0.35">
      <c r="AU4310" s="1"/>
    </row>
    <row r="4311" spans="47:47" x14ac:dyDescent="0.35">
      <c r="AU4311" s="1"/>
    </row>
    <row r="4312" spans="47:47" x14ac:dyDescent="0.35">
      <c r="AU4312" s="1"/>
    </row>
    <row r="4313" spans="47:47" x14ac:dyDescent="0.35">
      <c r="AU4313" s="1"/>
    </row>
    <row r="4314" spans="47:47" x14ac:dyDescent="0.35">
      <c r="AU4314" s="1"/>
    </row>
    <row r="4315" spans="47:47" x14ac:dyDescent="0.35">
      <c r="AU4315" s="1"/>
    </row>
    <row r="4316" spans="47:47" x14ac:dyDescent="0.35">
      <c r="AU4316" s="1"/>
    </row>
    <row r="4317" spans="47:47" x14ac:dyDescent="0.35">
      <c r="AU4317" s="1"/>
    </row>
    <row r="4318" spans="47:47" x14ac:dyDescent="0.35">
      <c r="AU4318" s="1"/>
    </row>
    <row r="4319" spans="47:47" x14ac:dyDescent="0.35">
      <c r="AU4319" s="1"/>
    </row>
    <row r="4320" spans="47:47" x14ac:dyDescent="0.35">
      <c r="AU4320" s="1"/>
    </row>
    <row r="4321" spans="47:47" x14ac:dyDescent="0.35">
      <c r="AU4321" s="1"/>
    </row>
    <row r="4322" spans="47:47" x14ac:dyDescent="0.35">
      <c r="AU4322" s="1"/>
    </row>
    <row r="4323" spans="47:47" x14ac:dyDescent="0.35">
      <c r="AU4323" s="1"/>
    </row>
    <row r="4324" spans="47:47" x14ac:dyDescent="0.35">
      <c r="AU4324" s="1"/>
    </row>
    <row r="4325" spans="47:47" x14ac:dyDescent="0.35">
      <c r="AU4325" s="1"/>
    </row>
    <row r="4326" spans="47:47" x14ac:dyDescent="0.35">
      <c r="AU4326" s="1"/>
    </row>
    <row r="4327" spans="47:47" x14ac:dyDescent="0.35">
      <c r="AU4327" s="1"/>
    </row>
    <row r="4328" spans="47:47" x14ac:dyDescent="0.35">
      <c r="AU4328" s="1"/>
    </row>
    <row r="4329" spans="47:47" x14ac:dyDescent="0.35">
      <c r="AU4329" s="1"/>
    </row>
    <row r="4330" spans="47:47" x14ac:dyDescent="0.35">
      <c r="AU4330" s="1"/>
    </row>
    <row r="4331" spans="47:47" x14ac:dyDescent="0.35">
      <c r="AU4331" s="1"/>
    </row>
    <row r="4332" spans="47:47" x14ac:dyDescent="0.35">
      <c r="AU4332" s="1"/>
    </row>
    <row r="4333" spans="47:47" x14ac:dyDescent="0.35">
      <c r="AU4333" s="1"/>
    </row>
    <row r="4334" spans="47:47" x14ac:dyDescent="0.35">
      <c r="AU4334" s="1"/>
    </row>
    <row r="4335" spans="47:47" x14ac:dyDescent="0.35">
      <c r="AU4335" s="1"/>
    </row>
    <row r="4336" spans="47:47" x14ac:dyDescent="0.35">
      <c r="AU4336" s="1"/>
    </row>
    <row r="4337" spans="47:47" x14ac:dyDescent="0.35">
      <c r="AU4337" s="1"/>
    </row>
    <row r="4338" spans="47:47" x14ac:dyDescent="0.35">
      <c r="AU4338" s="1"/>
    </row>
    <row r="4339" spans="47:47" x14ac:dyDescent="0.35">
      <c r="AU4339" s="1"/>
    </row>
    <row r="4340" spans="47:47" x14ac:dyDescent="0.35">
      <c r="AU4340" s="1"/>
    </row>
    <row r="4341" spans="47:47" x14ac:dyDescent="0.35">
      <c r="AU4341" s="1"/>
    </row>
    <row r="4342" spans="47:47" x14ac:dyDescent="0.35">
      <c r="AU4342" s="1"/>
    </row>
    <row r="4343" spans="47:47" x14ac:dyDescent="0.35">
      <c r="AU4343" s="1"/>
    </row>
    <row r="4344" spans="47:47" x14ac:dyDescent="0.35">
      <c r="AU4344" s="1"/>
    </row>
    <row r="4345" spans="47:47" x14ac:dyDescent="0.35">
      <c r="AU4345" s="1"/>
    </row>
    <row r="4346" spans="47:47" x14ac:dyDescent="0.35">
      <c r="AU4346" s="1"/>
    </row>
    <row r="4347" spans="47:47" x14ac:dyDescent="0.35">
      <c r="AU4347" s="1"/>
    </row>
    <row r="4348" spans="47:47" x14ac:dyDescent="0.35">
      <c r="AU4348" s="1"/>
    </row>
    <row r="4349" spans="47:47" x14ac:dyDescent="0.35">
      <c r="AU4349" s="1"/>
    </row>
    <row r="4350" spans="47:47" x14ac:dyDescent="0.35">
      <c r="AU4350" s="1"/>
    </row>
    <row r="4351" spans="47:47" x14ac:dyDescent="0.35">
      <c r="AU4351" s="1"/>
    </row>
    <row r="4352" spans="47:47" x14ac:dyDescent="0.35">
      <c r="AU4352" s="1"/>
    </row>
    <row r="4353" spans="47:47" x14ac:dyDescent="0.35">
      <c r="AU4353" s="1"/>
    </row>
    <row r="4354" spans="47:47" x14ac:dyDescent="0.35">
      <c r="AU4354" s="1"/>
    </row>
    <row r="4355" spans="47:47" x14ac:dyDescent="0.35">
      <c r="AU4355" s="1"/>
    </row>
    <row r="4356" spans="47:47" x14ac:dyDescent="0.35">
      <c r="AU4356" s="1"/>
    </row>
    <row r="4357" spans="47:47" x14ac:dyDescent="0.35">
      <c r="AU4357" s="1"/>
    </row>
    <row r="4358" spans="47:47" x14ac:dyDescent="0.35">
      <c r="AU4358" s="1"/>
    </row>
    <row r="4359" spans="47:47" x14ac:dyDescent="0.35">
      <c r="AU4359" s="1"/>
    </row>
    <row r="4360" spans="47:47" x14ac:dyDescent="0.35">
      <c r="AU4360" s="1"/>
    </row>
    <row r="4361" spans="47:47" x14ac:dyDescent="0.35">
      <c r="AU4361" s="1"/>
    </row>
    <row r="4362" spans="47:47" x14ac:dyDescent="0.35">
      <c r="AU4362" s="1"/>
    </row>
    <row r="4363" spans="47:47" x14ac:dyDescent="0.35">
      <c r="AU4363" s="1"/>
    </row>
    <row r="4364" spans="47:47" x14ac:dyDescent="0.35">
      <c r="AU4364" s="1"/>
    </row>
    <row r="4365" spans="47:47" x14ac:dyDescent="0.35">
      <c r="AU4365" s="1"/>
    </row>
    <row r="4366" spans="47:47" x14ac:dyDescent="0.35">
      <c r="AU4366" s="1"/>
    </row>
    <row r="4367" spans="47:47" x14ac:dyDescent="0.35">
      <c r="AU4367" s="1"/>
    </row>
    <row r="4368" spans="47:47" x14ac:dyDescent="0.35">
      <c r="AU4368" s="1"/>
    </row>
    <row r="4369" spans="47:47" x14ac:dyDescent="0.35">
      <c r="AU4369" s="1"/>
    </row>
    <row r="4370" spans="47:47" x14ac:dyDescent="0.35">
      <c r="AU4370" s="1"/>
    </row>
    <row r="4371" spans="47:47" x14ac:dyDescent="0.35">
      <c r="AU4371" s="1"/>
    </row>
    <row r="4372" spans="47:47" x14ac:dyDescent="0.35">
      <c r="AU4372" s="1"/>
    </row>
    <row r="4373" spans="47:47" x14ac:dyDescent="0.35">
      <c r="AU4373" s="1"/>
    </row>
    <row r="4374" spans="47:47" x14ac:dyDescent="0.35">
      <c r="AU4374" s="1"/>
    </row>
    <row r="4375" spans="47:47" x14ac:dyDescent="0.35">
      <c r="AU4375" s="1"/>
    </row>
    <row r="4376" spans="47:47" x14ac:dyDescent="0.35">
      <c r="AU4376" s="1"/>
    </row>
    <row r="4377" spans="47:47" x14ac:dyDescent="0.35">
      <c r="AU4377" s="1"/>
    </row>
    <row r="4378" spans="47:47" x14ac:dyDescent="0.35">
      <c r="AU4378" s="1"/>
    </row>
    <row r="4379" spans="47:47" x14ac:dyDescent="0.35">
      <c r="AU4379" s="1"/>
    </row>
    <row r="4380" spans="47:47" x14ac:dyDescent="0.35">
      <c r="AU4380" s="1"/>
    </row>
    <row r="4381" spans="47:47" x14ac:dyDescent="0.35">
      <c r="AU4381" s="1"/>
    </row>
    <row r="4382" spans="47:47" x14ac:dyDescent="0.35">
      <c r="AU4382" s="1"/>
    </row>
    <row r="4383" spans="47:47" x14ac:dyDescent="0.35">
      <c r="AU4383" s="1"/>
    </row>
    <row r="4384" spans="47:47" x14ac:dyDescent="0.35">
      <c r="AU4384" s="1"/>
    </row>
    <row r="4385" spans="47:47" x14ac:dyDescent="0.35">
      <c r="AU4385" s="1"/>
    </row>
    <row r="4386" spans="47:47" x14ac:dyDescent="0.35">
      <c r="AU4386" s="1"/>
    </row>
    <row r="4387" spans="47:47" x14ac:dyDescent="0.35">
      <c r="AU4387" s="1"/>
    </row>
    <row r="4388" spans="47:47" x14ac:dyDescent="0.35">
      <c r="AU4388" s="1"/>
    </row>
    <row r="4389" spans="47:47" x14ac:dyDescent="0.35">
      <c r="AU4389" s="1"/>
    </row>
    <row r="4390" spans="47:47" x14ac:dyDescent="0.35">
      <c r="AU4390" s="1"/>
    </row>
    <row r="4391" spans="47:47" x14ac:dyDescent="0.35">
      <c r="AU4391" s="1"/>
    </row>
    <row r="4392" spans="47:47" x14ac:dyDescent="0.35">
      <c r="AU4392" s="1"/>
    </row>
    <row r="4393" spans="47:47" x14ac:dyDescent="0.35">
      <c r="AU4393" s="1"/>
    </row>
    <row r="4394" spans="47:47" x14ac:dyDescent="0.35">
      <c r="AU4394" s="1"/>
    </row>
    <row r="4395" spans="47:47" x14ac:dyDescent="0.35">
      <c r="AU4395" s="1"/>
    </row>
    <row r="4396" spans="47:47" x14ac:dyDescent="0.35">
      <c r="AU4396" s="1"/>
    </row>
    <row r="4397" spans="47:47" x14ac:dyDescent="0.35">
      <c r="AU4397" s="1"/>
    </row>
    <row r="4398" spans="47:47" x14ac:dyDescent="0.35">
      <c r="AU4398" s="1"/>
    </row>
    <row r="4399" spans="47:47" x14ac:dyDescent="0.35">
      <c r="AU4399" s="1"/>
    </row>
    <row r="4400" spans="47:47" x14ac:dyDescent="0.35">
      <c r="AU4400" s="1"/>
    </row>
    <row r="4401" spans="47:47" x14ac:dyDescent="0.35">
      <c r="AU4401" s="1"/>
    </row>
    <row r="4402" spans="47:47" x14ac:dyDescent="0.35">
      <c r="AU4402" s="1"/>
    </row>
    <row r="4403" spans="47:47" x14ac:dyDescent="0.35">
      <c r="AU4403" s="1"/>
    </row>
    <row r="4404" spans="47:47" x14ac:dyDescent="0.35">
      <c r="AU4404" s="1"/>
    </row>
    <row r="4405" spans="47:47" x14ac:dyDescent="0.35">
      <c r="AU4405" s="1"/>
    </row>
    <row r="4406" spans="47:47" x14ac:dyDescent="0.35">
      <c r="AU4406" s="1"/>
    </row>
    <row r="4407" spans="47:47" x14ac:dyDescent="0.35">
      <c r="AU4407" s="1"/>
    </row>
    <row r="4408" spans="47:47" x14ac:dyDescent="0.35">
      <c r="AU4408" s="1"/>
    </row>
    <row r="4409" spans="47:47" x14ac:dyDescent="0.35">
      <c r="AU4409" s="1"/>
    </row>
    <row r="4410" spans="47:47" x14ac:dyDescent="0.35">
      <c r="AU4410" s="1"/>
    </row>
    <row r="4411" spans="47:47" x14ac:dyDescent="0.35">
      <c r="AU4411" s="1"/>
    </row>
    <row r="4412" spans="47:47" x14ac:dyDescent="0.35">
      <c r="AU4412" s="1"/>
    </row>
    <row r="4413" spans="47:47" x14ac:dyDescent="0.35">
      <c r="AU4413" s="1"/>
    </row>
    <row r="4414" spans="47:47" x14ac:dyDescent="0.35">
      <c r="AU4414" s="1"/>
    </row>
    <row r="4415" spans="47:47" x14ac:dyDescent="0.35">
      <c r="AU4415" s="1"/>
    </row>
    <row r="4416" spans="47:47" x14ac:dyDescent="0.35">
      <c r="AU4416" s="1"/>
    </row>
    <row r="4417" spans="47:47" x14ac:dyDescent="0.35">
      <c r="AU4417" s="1"/>
    </row>
    <row r="4418" spans="47:47" x14ac:dyDescent="0.35">
      <c r="AU4418" s="1"/>
    </row>
    <row r="4419" spans="47:47" x14ac:dyDescent="0.35">
      <c r="AU4419" s="1"/>
    </row>
    <row r="4420" spans="47:47" x14ac:dyDescent="0.35">
      <c r="AU4420" s="1"/>
    </row>
    <row r="4421" spans="47:47" x14ac:dyDescent="0.35">
      <c r="AU4421" s="1"/>
    </row>
    <row r="4422" spans="47:47" x14ac:dyDescent="0.35">
      <c r="AU4422" s="1"/>
    </row>
    <row r="4423" spans="47:47" x14ac:dyDescent="0.35">
      <c r="AU4423" s="1"/>
    </row>
    <row r="4424" spans="47:47" x14ac:dyDescent="0.35">
      <c r="AU4424" s="1"/>
    </row>
    <row r="4425" spans="47:47" x14ac:dyDescent="0.35">
      <c r="AU4425" s="1"/>
    </row>
    <row r="4426" spans="47:47" x14ac:dyDescent="0.35">
      <c r="AU4426" s="1"/>
    </row>
    <row r="4427" spans="47:47" x14ac:dyDescent="0.35">
      <c r="AU4427" s="1"/>
    </row>
    <row r="4428" spans="47:47" x14ac:dyDescent="0.35">
      <c r="AU4428" s="1"/>
    </row>
    <row r="4429" spans="47:47" x14ac:dyDescent="0.35">
      <c r="AU4429" s="1"/>
    </row>
    <row r="4430" spans="47:47" x14ac:dyDescent="0.35">
      <c r="AU4430" s="1"/>
    </row>
    <row r="4431" spans="47:47" x14ac:dyDescent="0.35">
      <c r="AU4431" s="1"/>
    </row>
    <row r="4432" spans="47:47" x14ac:dyDescent="0.35">
      <c r="AU4432" s="1"/>
    </row>
    <row r="4433" spans="47:47" x14ac:dyDescent="0.35">
      <c r="AU4433" s="1"/>
    </row>
    <row r="4434" spans="47:47" x14ac:dyDescent="0.35">
      <c r="AU4434" s="1"/>
    </row>
    <row r="4435" spans="47:47" x14ac:dyDescent="0.35">
      <c r="AU4435" s="1"/>
    </row>
    <row r="4436" spans="47:47" x14ac:dyDescent="0.35">
      <c r="AU4436" s="1"/>
    </row>
    <row r="4437" spans="47:47" x14ac:dyDescent="0.35">
      <c r="AU4437" s="1"/>
    </row>
    <row r="4438" spans="47:47" x14ac:dyDescent="0.35">
      <c r="AU4438" s="1"/>
    </row>
    <row r="4439" spans="47:47" x14ac:dyDescent="0.35">
      <c r="AU4439" s="1"/>
    </row>
    <row r="4440" spans="47:47" x14ac:dyDescent="0.35">
      <c r="AU4440" s="1"/>
    </row>
    <row r="4441" spans="47:47" x14ac:dyDescent="0.35">
      <c r="AU4441" s="1"/>
    </row>
    <row r="4442" spans="47:47" x14ac:dyDescent="0.35">
      <c r="AU4442" s="1"/>
    </row>
    <row r="4443" spans="47:47" x14ac:dyDescent="0.35">
      <c r="AU4443" s="1"/>
    </row>
    <row r="4444" spans="47:47" x14ac:dyDescent="0.35">
      <c r="AU4444" s="1"/>
    </row>
    <row r="4445" spans="47:47" x14ac:dyDescent="0.35">
      <c r="AU4445" s="1"/>
    </row>
    <row r="4446" spans="47:47" x14ac:dyDescent="0.35">
      <c r="AU4446" s="1"/>
    </row>
    <row r="4447" spans="47:47" x14ac:dyDescent="0.35">
      <c r="AU4447" s="1"/>
    </row>
    <row r="4448" spans="47:47" x14ac:dyDescent="0.35">
      <c r="AU4448" s="1"/>
    </row>
    <row r="4449" spans="47:47" x14ac:dyDescent="0.35">
      <c r="AU4449" s="1"/>
    </row>
    <row r="4450" spans="47:47" x14ac:dyDescent="0.35">
      <c r="AU4450" s="1"/>
    </row>
    <row r="4451" spans="47:47" x14ac:dyDescent="0.35">
      <c r="AU4451" s="1"/>
    </row>
    <row r="4452" spans="47:47" x14ac:dyDescent="0.35">
      <c r="AU4452" s="1"/>
    </row>
    <row r="4453" spans="47:47" x14ac:dyDescent="0.35">
      <c r="AU4453" s="1"/>
    </row>
    <row r="4454" spans="47:47" x14ac:dyDescent="0.35">
      <c r="AU4454" s="1"/>
    </row>
    <row r="4455" spans="47:47" x14ac:dyDescent="0.35">
      <c r="AU4455" s="1"/>
    </row>
    <row r="4456" spans="47:47" x14ac:dyDescent="0.35">
      <c r="AU4456" s="1"/>
    </row>
    <row r="4457" spans="47:47" x14ac:dyDescent="0.35">
      <c r="AU4457" s="1"/>
    </row>
    <row r="4458" spans="47:47" x14ac:dyDescent="0.35">
      <c r="AU4458" s="1"/>
    </row>
    <row r="4459" spans="47:47" x14ac:dyDescent="0.35">
      <c r="AU4459" s="1"/>
    </row>
    <row r="4460" spans="47:47" x14ac:dyDescent="0.35">
      <c r="AU4460" s="1"/>
    </row>
    <row r="4461" spans="47:47" x14ac:dyDescent="0.35">
      <c r="AU4461" s="1"/>
    </row>
    <row r="4462" spans="47:47" x14ac:dyDescent="0.35">
      <c r="AU4462" s="1"/>
    </row>
    <row r="4463" spans="47:47" x14ac:dyDescent="0.35">
      <c r="AU4463" s="1"/>
    </row>
    <row r="4464" spans="47:47" x14ac:dyDescent="0.35">
      <c r="AU4464" s="1"/>
    </row>
    <row r="4465" spans="47:47" x14ac:dyDescent="0.35">
      <c r="AU4465" s="1"/>
    </row>
    <row r="4466" spans="47:47" x14ac:dyDescent="0.35">
      <c r="AU4466" s="1"/>
    </row>
    <row r="4467" spans="47:47" x14ac:dyDescent="0.35">
      <c r="AU4467" s="1"/>
    </row>
    <row r="4468" spans="47:47" x14ac:dyDescent="0.35">
      <c r="AU4468" s="1"/>
    </row>
    <row r="4469" spans="47:47" x14ac:dyDescent="0.35">
      <c r="AU4469" s="1"/>
    </row>
    <row r="4470" spans="47:47" x14ac:dyDescent="0.35">
      <c r="AU4470" s="1"/>
    </row>
    <row r="4471" spans="47:47" x14ac:dyDescent="0.35">
      <c r="AU4471" s="1"/>
    </row>
    <row r="4472" spans="47:47" x14ac:dyDescent="0.35">
      <c r="AU4472" s="1"/>
    </row>
    <row r="4473" spans="47:47" x14ac:dyDescent="0.35">
      <c r="AU4473" s="1"/>
    </row>
    <row r="4474" spans="47:47" x14ac:dyDescent="0.35">
      <c r="AU4474" s="1"/>
    </row>
    <row r="4475" spans="47:47" x14ac:dyDescent="0.35">
      <c r="AU4475" s="1"/>
    </row>
    <row r="4476" spans="47:47" x14ac:dyDescent="0.35">
      <c r="AU4476" s="1"/>
    </row>
    <row r="4477" spans="47:47" x14ac:dyDescent="0.35">
      <c r="AU4477" s="1"/>
    </row>
    <row r="4478" spans="47:47" x14ac:dyDescent="0.35">
      <c r="AU4478" s="1"/>
    </row>
    <row r="4479" spans="47:47" x14ac:dyDescent="0.35">
      <c r="AU4479" s="1"/>
    </row>
    <row r="4480" spans="47:47" x14ac:dyDescent="0.35">
      <c r="AU4480" s="1"/>
    </row>
    <row r="4481" spans="47:47" x14ac:dyDescent="0.35">
      <c r="AU4481" s="1"/>
    </row>
    <row r="4482" spans="47:47" x14ac:dyDescent="0.35">
      <c r="AU4482" s="1"/>
    </row>
    <row r="4483" spans="47:47" x14ac:dyDescent="0.35">
      <c r="AU4483" s="1"/>
    </row>
    <row r="4484" spans="47:47" x14ac:dyDescent="0.35">
      <c r="AU4484" s="1"/>
    </row>
    <row r="4485" spans="47:47" x14ac:dyDescent="0.35">
      <c r="AU4485" s="1"/>
    </row>
    <row r="4486" spans="47:47" x14ac:dyDescent="0.35">
      <c r="AU4486" s="1"/>
    </row>
    <row r="4487" spans="47:47" x14ac:dyDescent="0.35">
      <c r="AU4487" s="1"/>
    </row>
    <row r="4488" spans="47:47" x14ac:dyDescent="0.35">
      <c r="AU4488" s="1"/>
    </row>
    <row r="4489" spans="47:47" x14ac:dyDescent="0.35">
      <c r="AU4489" s="1"/>
    </row>
    <row r="4490" spans="47:47" x14ac:dyDescent="0.35">
      <c r="AU4490" s="1"/>
    </row>
    <row r="4491" spans="47:47" x14ac:dyDescent="0.35">
      <c r="AU4491" s="1"/>
    </row>
    <row r="4492" spans="47:47" x14ac:dyDescent="0.35">
      <c r="AU4492" s="1"/>
    </row>
    <row r="4493" spans="47:47" x14ac:dyDescent="0.35">
      <c r="AU4493" s="1"/>
    </row>
    <row r="4494" spans="47:47" x14ac:dyDescent="0.35">
      <c r="AU4494" s="1"/>
    </row>
    <row r="4495" spans="47:47" x14ac:dyDescent="0.35">
      <c r="AU4495" s="1"/>
    </row>
    <row r="4496" spans="47:47" x14ac:dyDescent="0.35">
      <c r="AU4496" s="1"/>
    </row>
    <row r="4497" spans="47:47" x14ac:dyDescent="0.35">
      <c r="AU4497" s="1"/>
    </row>
    <row r="4498" spans="47:47" x14ac:dyDescent="0.35">
      <c r="AU4498" s="1"/>
    </row>
    <row r="4499" spans="47:47" x14ac:dyDescent="0.35">
      <c r="AU4499" s="1"/>
    </row>
    <row r="4500" spans="47:47" x14ac:dyDescent="0.35">
      <c r="AU4500" s="1"/>
    </row>
    <row r="4501" spans="47:47" x14ac:dyDescent="0.35">
      <c r="AU4501" s="1"/>
    </row>
    <row r="4502" spans="47:47" x14ac:dyDescent="0.35">
      <c r="AU4502" s="1"/>
    </row>
    <row r="4503" spans="47:47" x14ac:dyDescent="0.35">
      <c r="AU4503" s="1"/>
    </row>
    <row r="4504" spans="47:47" x14ac:dyDescent="0.35">
      <c r="AU4504" s="1"/>
    </row>
    <row r="4505" spans="47:47" x14ac:dyDescent="0.35">
      <c r="AU4505" s="1"/>
    </row>
    <row r="4506" spans="47:47" x14ac:dyDescent="0.35">
      <c r="AU4506" s="1"/>
    </row>
    <row r="4507" spans="47:47" x14ac:dyDescent="0.35">
      <c r="AU4507" s="1"/>
    </row>
    <row r="4508" spans="47:47" x14ac:dyDescent="0.35">
      <c r="AU4508" s="1"/>
    </row>
    <row r="4509" spans="47:47" x14ac:dyDescent="0.35">
      <c r="AU4509" s="1"/>
    </row>
    <row r="4510" spans="47:47" x14ac:dyDescent="0.35">
      <c r="AU4510" s="1"/>
    </row>
    <row r="4511" spans="47:47" x14ac:dyDescent="0.35">
      <c r="AU4511" s="1"/>
    </row>
    <row r="4512" spans="47:47" x14ac:dyDescent="0.35">
      <c r="AU4512" s="1"/>
    </row>
    <row r="4513" spans="47:47" x14ac:dyDescent="0.35">
      <c r="AU4513" s="1"/>
    </row>
    <row r="4514" spans="47:47" x14ac:dyDescent="0.35">
      <c r="AU4514" s="1"/>
    </row>
    <row r="4515" spans="47:47" x14ac:dyDescent="0.35">
      <c r="AU4515" s="1"/>
    </row>
    <row r="4516" spans="47:47" x14ac:dyDescent="0.35">
      <c r="AU4516" s="1"/>
    </row>
    <row r="4517" spans="47:47" x14ac:dyDescent="0.35">
      <c r="AU4517" s="1"/>
    </row>
    <row r="4518" spans="47:47" x14ac:dyDescent="0.35">
      <c r="AU4518" s="1"/>
    </row>
    <row r="4519" spans="47:47" x14ac:dyDescent="0.35">
      <c r="AU4519" s="1"/>
    </row>
    <row r="4520" spans="47:47" x14ac:dyDescent="0.35">
      <c r="AU4520" s="1"/>
    </row>
    <row r="4521" spans="47:47" x14ac:dyDescent="0.35">
      <c r="AU4521" s="1"/>
    </row>
    <row r="4522" spans="47:47" x14ac:dyDescent="0.35">
      <c r="AU4522" s="1"/>
    </row>
    <row r="4523" spans="47:47" x14ac:dyDescent="0.35">
      <c r="AU4523" s="1"/>
    </row>
    <row r="4524" spans="47:47" x14ac:dyDescent="0.35">
      <c r="AU4524" s="1"/>
    </row>
    <row r="4525" spans="47:47" x14ac:dyDescent="0.35">
      <c r="AU4525" s="1"/>
    </row>
    <row r="4526" spans="47:47" x14ac:dyDescent="0.35">
      <c r="AU4526" s="1"/>
    </row>
    <row r="4527" spans="47:47" x14ac:dyDescent="0.35">
      <c r="AU4527" s="1"/>
    </row>
    <row r="4528" spans="47:47" x14ac:dyDescent="0.35">
      <c r="AU4528" s="1"/>
    </row>
    <row r="4529" spans="47:47" x14ac:dyDescent="0.35">
      <c r="AU4529" s="1"/>
    </row>
    <row r="4530" spans="47:47" x14ac:dyDescent="0.35">
      <c r="AU4530" s="1"/>
    </row>
    <row r="4531" spans="47:47" x14ac:dyDescent="0.35">
      <c r="AU4531" s="1"/>
    </row>
    <row r="4532" spans="47:47" x14ac:dyDescent="0.35">
      <c r="AU4532" s="1"/>
    </row>
    <row r="4533" spans="47:47" x14ac:dyDescent="0.35">
      <c r="AU4533" s="1"/>
    </row>
    <row r="4534" spans="47:47" x14ac:dyDescent="0.35">
      <c r="AU4534" s="1"/>
    </row>
    <row r="4535" spans="47:47" x14ac:dyDescent="0.35">
      <c r="AU4535" s="1"/>
    </row>
    <row r="4536" spans="47:47" x14ac:dyDescent="0.35">
      <c r="AU4536" s="1"/>
    </row>
    <row r="4537" spans="47:47" x14ac:dyDescent="0.35">
      <c r="AU4537" s="1"/>
    </row>
    <row r="4538" spans="47:47" x14ac:dyDescent="0.35">
      <c r="AU4538" s="1"/>
    </row>
    <row r="4539" spans="47:47" x14ac:dyDescent="0.35">
      <c r="AU4539" s="1"/>
    </row>
    <row r="4540" spans="47:47" x14ac:dyDescent="0.35">
      <c r="AU4540" s="1"/>
    </row>
    <row r="4541" spans="47:47" x14ac:dyDescent="0.35">
      <c r="AU4541" s="1"/>
    </row>
    <row r="4542" spans="47:47" x14ac:dyDescent="0.35">
      <c r="AU4542" s="1"/>
    </row>
    <row r="4543" spans="47:47" x14ac:dyDescent="0.35">
      <c r="AU4543" s="1"/>
    </row>
    <row r="4544" spans="47:47" x14ac:dyDescent="0.35">
      <c r="AU4544" s="1"/>
    </row>
    <row r="4545" spans="47:47" x14ac:dyDescent="0.35">
      <c r="AU4545" s="1"/>
    </row>
    <row r="4546" spans="47:47" x14ac:dyDescent="0.35">
      <c r="AU4546" s="1"/>
    </row>
    <row r="4547" spans="47:47" x14ac:dyDescent="0.35">
      <c r="AU4547" s="1"/>
    </row>
    <row r="4548" spans="47:47" x14ac:dyDescent="0.35">
      <c r="AU4548" s="1"/>
    </row>
    <row r="4549" spans="47:47" x14ac:dyDescent="0.35">
      <c r="AU4549" s="1"/>
    </row>
    <row r="4550" spans="47:47" x14ac:dyDescent="0.35">
      <c r="AU4550" s="1"/>
    </row>
    <row r="4551" spans="47:47" x14ac:dyDescent="0.35">
      <c r="AU4551" s="1"/>
    </row>
    <row r="4552" spans="47:47" x14ac:dyDescent="0.35">
      <c r="AU4552" s="1"/>
    </row>
    <row r="4553" spans="47:47" x14ac:dyDescent="0.35">
      <c r="AU4553" s="1"/>
    </row>
    <row r="4554" spans="47:47" x14ac:dyDescent="0.35">
      <c r="AU4554" s="1"/>
    </row>
    <row r="4555" spans="47:47" x14ac:dyDescent="0.35">
      <c r="AU4555" s="1"/>
    </row>
    <row r="4556" spans="47:47" x14ac:dyDescent="0.35">
      <c r="AU4556" s="1"/>
    </row>
    <row r="4557" spans="47:47" x14ac:dyDescent="0.35">
      <c r="AU4557" s="1"/>
    </row>
    <row r="4558" spans="47:47" x14ac:dyDescent="0.35">
      <c r="AU4558" s="1"/>
    </row>
    <row r="4559" spans="47:47" x14ac:dyDescent="0.35">
      <c r="AU4559" s="1"/>
    </row>
    <row r="4560" spans="47:47" x14ac:dyDescent="0.35">
      <c r="AU4560" s="1"/>
    </row>
    <row r="4561" spans="47:47" x14ac:dyDescent="0.35">
      <c r="AU4561" s="1"/>
    </row>
    <row r="4562" spans="47:47" x14ac:dyDescent="0.35">
      <c r="AU4562" s="1"/>
    </row>
    <row r="4563" spans="47:47" x14ac:dyDescent="0.35">
      <c r="AU4563" s="1"/>
    </row>
    <row r="4564" spans="47:47" x14ac:dyDescent="0.35">
      <c r="AU4564" s="1"/>
    </row>
    <row r="4565" spans="47:47" x14ac:dyDescent="0.35">
      <c r="AU4565" s="1"/>
    </row>
    <row r="4566" spans="47:47" x14ac:dyDescent="0.35">
      <c r="AU4566" s="1"/>
    </row>
    <row r="4567" spans="47:47" x14ac:dyDescent="0.35">
      <c r="AU4567" s="1"/>
    </row>
    <row r="4568" spans="47:47" x14ac:dyDescent="0.35">
      <c r="AU4568" s="1"/>
    </row>
    <row r="4569" spans="47:47" x14ac:dyDescent="0.35">
      <c r="AU4569" s="1"/>
    </row>
    <row r="4570" spans="47:47" x14ac:dyDescent="0.35">
      <c r="AU4570" s="1"/>
    </row>
    <row r="4571" spans="47:47" x14ac:dyDescent="0.35">
      <c r="AU4571" s="1"/>
    </row>
    <row r="4572" spans="47:47" x14ac:dyDescent="0.35">
      <c r="AU4572" s="1"/>
    </row>
    <row r="4573" spans="47:47" x14ac:dyDescent="0.35">
      <c r="AU4573" s="1"/>
    </row>
    <row r="4574" spans="47:47" x14ac:dyDescent="0.35">
      <c r="AU4574" s="1"/>
    </row>
    <row r="4575" spans="47:47" x14ac:dyDescent="0.35">
      <c r="AU4575" s="1"/>
    </row>
    <row r="4576" spans="47:47" x14ac:dyDescent="0.35">
      <c r="AU4576" s="1"/>
    </row>
    <row r="4577" spans="47:47" x14ac:dyDescent="0.35">
      <c r="AU4577" s="1"/>
    </row>
    <row r="4578" spans="47:47" x14ac:dyDescent="0.35">
      <c r="AU4578" s="1"/>
    </row>
    <row r="4579" spans="47:47" x14ac:dyDescent="0.35">
      <c r="AU4579" s="1"/>
    </row>
    <row r="4580" spans="47:47" x14ac:dyDescent="0.35">
      <c r="AU4580" s="1"/>
    </row>
    <row r="4581" spans="47:47" x14ac:dyDescent="0.35">
      <c r="AU4581" s="1"/>
    </row>
    <row r="4582" spans="47:47" x14ac:dyDescent="0.35">
      <c r="AU4582" s="1"/>
    </row>
    <row r="4583" spans="47:47" x14ac:dyDescent="0.35">
      <c r="AU4583" s="1"/>
    </row>
    <row r="4584" spans="47:47" x14ac:dyDescent="0.35">
      <c r="AU4584" s="1"/>
    </row>
    <row r="4585" spans="47:47" x14ac:dyDescent="0.35">
      <c r="AU4585" s="1"/>
    </row>
    <row r="4586" spans="47:47" x14ac:dyDescent="0.35">
      <c r="AU4586" s="1"/>
    </row>
    <row r="4587" spans="47:47" x14ac:dyDescent="0.35">
      <c r="AU4587" s="1"/>
    </row>
    <row r="4588" spans="47:47" x14ac:dyDescent="0.35">
      <c r="AU4588" s="1"/>
    </row>
    <row r="4589" spans="47:47" x14ac:dyDescent="0.35">
      <c r="AU4589" s="1"/>
    </row>
    <row r="4590" spans="47:47" x14ac:dyDescent="0.35">
      <c r="AU4590" s="1"/>
    </row>
    <row r="4591" spans="47:47" x14ac:dyDescent="0.35">
      <c r="AU4591" s="1"/>
    </row>
    <row r="4592" spans="47:47" x14ac:dyDescent="0.35">
      <c r="AU4592" s="1"/>
    </row>
    <row r="4593" spans="47:47" x14ac:dyDescent="0.35">
      <c r="AU4593" s="1"/>
    </row>
    <row r="4594" spans="47:47" x14ac:dyDescent="0.35">
      <c r="AU4594" s="1"/>
    </row>
    <row r="4595" spans="47:47" x14ac:dyDescent="0.35">
      <c r="AU4595" s="1"/>
    </row>
    <row r="4596" spans="47:47" x14ac:dyDescent="0.35">
      <c r="AU4596" s="1"/>
    </row>
    <row r="4597" spans="47:47" x14ac:dyDescent="0.35">
      <c r="AU4597" s="1"/>
    </row>
    <row r="4598" spans="47:47" x14ac:dyDescent="0.35">
      <c r="AU4598" s="1"/>
    </row>
    <row r="4599" spans="47:47" x14ac:dyDescent="0.35">
      <c r="AU4599" s="1"/>
    </row>
    <row r="4600" spans="47:47" x14ac:dyDescent="0.35">
      <c r="AU4600" s="1"/>
    </row>
    <row r="4601" spans="47:47" x14ac:dyDescent="0.35">
      <c r="AU4601" s="1"/>
    </row>
    <row r="4602" spans="47:47" x14ac:dyDescent="0.35">
      <c r="AU4602" s="1"/>
    </row>
    <row r="4603" spans="47:47" x14ac:dyDescent="0.35">
      <c r="AU4603" s="1"/>
    </row>
    <row r="4604" spans="47:47" x14ac:dyDescent="0.35">
      <c r="AU4604" s="1"/>
    </row>
    <row r="4605" spans="47:47" x14ac:dyDescent="0.35">
      <c r="AU4605" s="1"/>
    </row>
    <row r="4606" spans="47:47" x14ac:dyDescent="0.35">
      <c r="AU4606" s="1"/>
    </row>
    <row r="4607" spans="47:47" x14ac:dyDescent="0.35">
      <c r="AU4607" s="1"/>
    </row>
    <row r="4608" spans="47:47" x14ac:dyDescent="0.35">
      <c r="AU4608" s="1"/>
    </row>
    <row r="4609" spans="47:47" x14ac:dyDescent="0.35">
      <c r="AU4609" s="1"/>
    </row>
    <row r="4610" spans="47:47" x14ac:dyDescent="0.35">
      <c r="AU4610" s="1"/>
    </row>
    <row r="4611" spans="47:47" x14ac:dyDescent="0.35">
      <c r="AU4611" s="1"/>
    </row>
    <row r="4612" spans="47:47" x14ac:dyDescent="0.35">
      <c r="AU4612" s="1"/>
    </row>
    <row r="4613" spans="47:47" x14ac:dyDescent="0.35">
      <c r="AU4613" s="1"/>
    </row>
    <row r="4614" spans="47:47" x14ac:dyDescent="0.35">
      <c r="AU4614" s="1"/>
    </row>
    <row r="4615" spans="47:47" x14ac:dyDescent="0.35">
      <c r="AU4615" s="1"/>
    </row>
    <row r="4616" spans="47:47" x14ac:dyDescent="0.35">
      <c r="AU4616" s="1"/>
    </row>
    <row r="4617" spans="47:47" x14ac:dyDescent="0.35">
      <c r="AU4617" s="1"/>
    </row>
    <row r="4618" spans="47:47" x14ac:dyDescent="0.35">
      <c r="AU4618" s="1"/>
    </row>
    <row r="4619" spans="47:47" x14ac:dyDescent="0.35">
      <c r="AU4619" s="1"/>
    </row>
    <row r="4620" spans="47:47" x14ac:dyDescent="0.35">
      <c r="AU4620" s="1"/>
    </row>
    <row r="4621" spans="47:47" x14ac:dyDescent="0.35">
      <c r="AU4621" s="1"/>
    </row>
    <row r="4622" spans="47:47" x14ac:dyDescent="0.35">
      <c r="AU4622" s="1"/>
    </row>
    <row r="4623" spans="47:47" x14ac:dyDescent="0.35">
      <c r="AU4623" s="1"/>
    </row>
    <row r="4624" spans="47:47" x14ac:dyDescent="0.35">
      <c r="AU4624" s="1"/>
    </row>
    <row r="4625" spans="47:47" x14ac:dyDescent="0.35">
      <c r="AU4625" s="1"/>
    </row>
    <row r="4626" spans="47:47" x14ac:dyDescent="0.35">
      <c r="AU4626" s="1"/>
    </row>
    <row r="4627" spans="47:47" x14ac:dyDescent="0.35">
      <c r="AU4627" s="1"/>
    </row>
    <row r="4628" spans="47:47" x14ac:dyDescent="0.35">
      <c r="AU4628" s="1"/>
    </row>
    <row r="4629" spans="47:47" x14ac:dyDescent="0.35">
      <c r="AU4629" s="1"/>
    </row>
    <row r="4630" spans="47:47" x14ac:dyDescent="0.35">
      <c r="AU4630" s="1"/>
    </row>
    <row r="4631" spans="47:47" x14ac:dyDescent="0.35">
      <c r="AU4631" s="1"/>
    </row>
    <row r="4632" spans="47:47" x14ac:dyDescent="0.35">
      <c r="AU4632" s="1"/>
    </row>
    <row r="4633" spans="47:47" x14ac:dyDescent="0.35">
      <c r="AU4633" s="1"/>
    </row>
    <row r="4634" spans="47:47" x14ac:dyDescent="0.35">
      <c r="AU4634" s="1"/>
    </row>
    <row r="4635" spans="47:47" x14ac:dyDescent="0.35">
      <c r="AU4635" s="1"/>
    </row>
    <row r="4636" spans="47:47" x14ac:dyDescent="0.35">
      <c r="AU4636" s="1"/>
    </row>
    <row r="4637" spans="47:47" x14ac:dyDescent="0.35">
      <c r="AU4637" s="1"/>
    </row>
    <row r="4638" spans="47:47" x14ac:dyDescent="0.35">
      <c r="AU4638" s="1"/>
    </row>
    <row r="4639" spans="47:47" x14ac:dyDescent="0.35">
      <c r="AU4639" s="1"/>
    </row>
    <row r="4640" spans="47:47" x14ac:dyDescent="0.35">
      <c r="AU4640" s="1"/>
    </row>
    <row r="4641" spans="47:47" x14ac:dyDescent="0.35">
      <c r="AU4641" s="1"/>
    </row>
    <row r="4642" spans="47:47" x14ac:dyDescent="0.35">
      <c r="AU4642" s="1"/>
    </row>
    <row r="4643" spans="47:47" x14ac:dyDescent="0.35">
      <c r="AU4643" s="1"/>
    </row>
    <row r="4644" spans="47:47" x14ac:dyDescent="0.35">
      <c r="AU4644" s="1"/>
    </row>
    <row r="4645" spans="47:47" x14ac:dyDescent="0.35">
      <c r="AU4645" s="1"/>
    </row>
    <row r="4646" spans="47:47" x14ac:dyDescent="0.35">
      <c r="AU4646" s="1"/>
    </row>
    <row r="4647" spans="47:47" x14ac:dyDescent="0.35">
      <c r="AU4647" s="1"/>
    </row>
    <row r="4648" spans="47:47" x14ac:dyDescent="0.35">
      <c r="AU4648" s="1"/>
    </row>
    <row r="4649" spans="47:47" x14ac:dyDescent="0.35">
      <c r="AU4649" s="1"/>
    </row>
    <row r="4650" spans="47:47" x14ac:dyDescent="0.35">
      <c r="AU4650" s="1"/>
    </row>
    <row r="4651" spans="47:47" x14ac:dyDescent="0.35">
      <c r="AU4651" s="1"/>
    </row>
    <row r="4652" spans="47:47" x14ac:dyDescent="0.35">
      <c r="AU4652" s="1"/>
    </row>
    <row r="4653" spans="47:47" x14ac:dyDescent="0.35">
      <c r="AU4653" s="1"/>
    </row>
    <row r="4654" spans="47:47" x14ac:dyDescent="0.35">
      <c r="AU4654" s="1"/>
    </row>
    <row r="4655" spans="47:47" x14ac:dyDescent="0.35">
      <c r="AU4655" s="1"/>
    </row>
    <row r="4656" spans="47:47" x14ac:dyDescent="0.35">
      <c r="AU4656" s="1"/>
    </row>
    <row r="4657" spans="47:47" x14ac:dyDescent="0.35">
      <c r="AU4657" s="1"/>
    </row>
    <row r="4658" spans="47:47" x14ac:dyDescent="0.35">
      <c r="AU4658" s="1"/>
    </row>
    <row r="4659" spans="47:47" x14ac:dyDescent="0.35">
      <c r="AU4659" s="1"/>
    </row>
    <row r="4660" spans="47:47" x14ac:dyDescent="0.35">
      <c r="AU4660" s="1"/>
    </row>
    <row r="4661" spans="47:47" x14ac:dyDescent="0.35">
      <c r="AU4661" s="1"/>
    </row>
    <row r="4662" spans="47:47" x14ac:dyDescent="0.35">
      <c r="AU4662" s="1"/>
    </row>
    <row r="4663" spans="47:47" x14ac:dyDescent="0.35">
      <c r="AU4663" s="1"/>
    </row>
    <row r="4664" spans="47:47" x14ac:dyDescent="0.35">
      <c r="AU4664" s="1"/>
    </row>
    <row r="4665" spans="47:47" x14ac:dyDescent="0.35">
      <c r="AU4665" s="1"/>
    </row>
    <row r="4666" spans="47:47" x14ac:dyDescent="0.35">
      <c r="AU4666" s="1"/>
    </row>
    <row r="4667" spans="47:47" x14ac:dyDescent="0.35">
      <c r="AU4667" s="1"/>
    </row>
    <row r="4668" spans="47:47" x14ac:dyDescent="0.35">
      <c r="AU4668" s="1"/>
    </row>
    <row r="4669" spans="47:47" x14ac:dyDescent="0.35">
      <c r="AU4669" s="1"/>
    </row>
    <row r="4670" spans="47:47" x14ac:dyDescent="0.35">
      <c r="AU4670" s="1"/>
    </row>
    <row r="4671" spans="47:47" x14ac:dyDescent="0.35">
      <c r="AU4671" s="1"/>
    </row>
    <row r="4672" spans="47:47" x14ac:dyDescent="0.35">
      <c r="AU4672" s="1"/>
    </row>
    <row r="4673" spans="47:47" x14ac:dyDescent="0.35">
      <c r="AU4673" s="1"/>
    </row>
    <row r="4674" spans="47:47" x14ac:dyDescent="0.35">
      <c r="AU4674" s="1"/>
    </row>
    <row r="4675" spans="47:47" x14ac:dyDescent="0.35">
      <c r="AU4675" s="1"/>
    </row>
    <row r="4676" spans="47:47" x14ac:dyDescent="0.35">
      <c r="AU4676" s="1"/>
    </row>
    <row r="4677" spans="47:47" x14ac:dyDescent="0.35">
      <c r="AU4677" s="1"/>
    </row>
    <row r="4678" spans="47:47" x14ac:dyDescent="0.35">
      <c r="AU4678" s="1"/>
    </row>
    <row r="4679" spans="47:47" x14ac:dyDescent="0.35">
      <c r="AU4679" s="1"/>
    </row>
    <row r="4680" spans="47:47" x14ac:dyDescent="0.35">
      <c r="AU4680" s="1"/>
    </row>
    <row r="4681" spans="47:47" x14ac:dyDescent="0.35">
      <c r="AU4681" s="1"/>
    </row>
    <row r="4682" spans="47:47" x14ac:dyDescent="0.35">
      <c r="AU4682" s="1"/>
    </row>
    <row r="4683" spans="47:47" x14ac:dyDescent="0.35">
      <c r="AU4683" s="1"/>
    </row>
    <row r="4684" spans="47:47" x14ac:dyDescent="0.35">
      <c r="AU4684" s="1"/>
    </row>
    <row r="4685" spans="47:47" x14ac:dyDescent="0.35">
      <c r="AU4685" s="1"/>
    </row>
    <row r="4686" spans="47:47" x14ac:dyDescent="0.35">
      <c r="AU4686" s="1"/>
    </row>
    <row r="4687" spans="47:47" x14ac:dyDescent="0.35">
      <c r="AU4687" s="1"/>
    </row>
    <row r="4688" spans="47:47" x14ac:dyDescent="0.35">
      <c r="AU4688" s="1"/>
    </row>
    <row r="4689" spans="47:47" x14ac:dyDescent="0.35">
      <c r="AU4689" s="1"/>
    </row>
    <row r="4690" spans="47:47" x14ac:dyDescent="0.35">
      <c r="AU4690" s="1"/>
    </row>
    <row r="4691" spans="47:47" x14ac:dyDescent="0.35">
      <c r="AU4691" s="1"/>
    </row>
    <row r="4692" spans="47:47" x14ac:dyDescent="0.35">
      <c r="AU4692" s="1"/>
    </row>
    <row r="4693" spans="47:47" x14ac:dyDescent="0.35">
      <c r="AU4693" s="1"/>
    </row>
    <row r="4694" spans="47:47" x14ac:dyDescent="0.35">
      <c r="AU4694" s="1"/>
    </row>
    <row r="4695" spans="47:47" x14ac:dyDescent="0.35">
      <c r="AU4695" s="1"/>
    </row>
    <row r="4696" spans="47:47" x14ac:dyDescent="0.35">
      <c r="AU4696" s="1"/>
    </row>
    <row r="4697" spans="47:47" x14ac:dyDescent="0.35">
      <c r="AU4697" s="1"/>
    </row>
    <row r="4698" spans="47:47" x14ac:dyDescent="0.35">
      <c r="AU4698" s="1"/>
    </row>
    <row r="4699" spans="47:47" x14ac:dyDescent="0.35">
      <c r="AU4699" s="1"/>
    </row>
    <row r="4700" spans="47:47" x14ac:dyDescent="0.35">
      <c r="AU4700" s="1"/>
    </row>
    <row r="4701" spans="47:47" x14ac:dyDescent="0.35">
      <c r="AU4701" s="1"/>
    </row>
    <row r="4702" spans="47:47" x14ac:dyDescent="0.35">
      <c r="AU4702" s="1"/>
    </row>
    <row r="4703" spans="47:47" x14ac:dyDescent="0.35">
      <c r="AU4703" s="1"/>
    </row>
    <row r="4704" spans="47:47" x14ac:dyDescent="0.35">
      <c r="AU4704" s="1"/>
    </row>
    <row r="4705" spans="47:47" x14ac:dyDescent="0.35">
      <c r="AU4705" s="1"/>
    </row>
    <row r="4706" spans="47:47" x14ac:dyDescent="0.35">
      <c r="AU4706" s="1"/>
    </row>
    <row r="4707" spans="47:47" x14ac:dyDescent="0.35">
      <c r="AU4707" s="1"/>
    </row>
    <row r="4708" spans="47:47" x14ac:dyDescent="0.35">
      <c r="AU4708" s="1"/>
    </row>
    <row r="4709" spans="47:47" x14ac:dyDescent="0.35">
      <c r="AU4709" s="1"/>
    </row>
    <row r="4710" spans="47:47" x14ac:dyDescent="0.35">
      <c r="AU4710" s="1"/>
    </row>
    <row r="4711" spans="47:47" x14ac:dyDescent="0.35">
      <c r="AU4711" s="1"/>
    </row>
    <row r="4712" spans="47:47" x14ac:dyDescent="0.35">
      <c r="AU4712" s="1"/>
    </row>
    <row r="4713" spans="47:47" x14ac:dyDescent="0.35">
      <c r="AU4713" s="1"/>
    </row>
    <row r="4714" spans="47:47" x14ac:dyDescent="0.35">
      <c r="AU4714" s="1"/>
    </row>
    <row r="4715" spans="47:47" x14ac:dyDescent="0.35">
      <c r="AU4715" s="1"/>
    </row>
    <row r="4716" spans="47:47" x14ac:dyDescent="0.35">
      <c r="AU4716" s="1"/>
    </row>
    <row r="4717" spans="47:47" x14ac:dyDescent="0.35">
      <c r="AU4717" s="1"/>
    </row>
    <row r="4718" spans="47:47" x14ac:dyDescent="0.35">
      <c r="AU4718" s="1"/>
    </row>
    <row r="4719" spans="47:47" x14ac:dyDescent="0.35">
      <c r="AU4719" s="1"/>
    </row>
    <row r="4720" spans="47:47" x14ac:dyDescent="0.35">
      <c r="AU4720" s="1"/>
    </row>
    <row r="4721" spans="47:47" x14ac:dyDescent="0.35">
      <c r="AU4721" s="1"/>
    </row>
    <row r="4722" spans="47:47" x14ac:dyDescent="0.35">
      <c r="AU4722" s="1"/>
    </row>
    <row r="4723" spans="47:47" x14ac:dyDescent="0.35">
      <c r="AU4723" s="1"/>
    </row>
    <row r="4724" spans="47:47" x14ac:dyDescent="0.35">
      <c r="AU4724" s="1"/>
    </row>
    <row r="4725" spans="47:47" x14ac:dyDescent="0.35">
      <c r="AU4725" s="1"/>
    </row>
    <row r="4726" spans="47:47" x14ac:dyDescent="0.35">
      <c r="AU4726" s="1"/>
    </row>
    <row r="4727" spans="47:47" x14ac:dyDescent="0.35">
      <c r="AU4727" s="1"/>
    </row>
    <row r="4728" spans="47:47" x14ac:dyDescent="0.35">
      <c r="AU4728" s="1"/>
    </row>
    <row r="4729" spans="47:47" x14ac:dyDescent="0.35">
      <c r="AU4729" s="1"/>
    </row>
    <row r="4730" spans="47:47" x14ac:dyDescent="0.35">
      <c r="AU4730" s="1"/>
    </row>
    <row r="4731" spans="47:47" x14ac:dyDescent="0.35">
      <c r="AU4731" s="1"/>
    </row>
    <row r="4732" spans="47:47" x14ac:dyDescent="0.35">
      <c r="AU4732" s="1"/>
    </row>
    <row r="4733" spans="47:47" x14ac:dyDescent="0.35">
      <c r="AU4733" s="1"/>
    </row>
    <row r="4734" spans="47:47" x14ac:dyDescent="0.35">
      <c r="AU4734" s="1"/>
    </row>
    <row r="4735" spans="47:47" x14ac:dyDescent="0.35">
      <c r="AU4735" s="1"/>
    </row>
    <row r="4736" spans="47:47" x14ac:dyDescent="0.35">
      <c r="AU4736" s="1"/>
    </row>
    <row r="4737" spans="47:47" x14ac:dyDescent="0.35">
      <c r="AU4737" s="1"/>
    </row>
    <row r="4738" spans="47:47" x14ac:dyDescent="0.35">
      <c r="AU4738" s="1"/>
    </row>
    <row r="4739" spans="47:47" x14ac:dyDescent="0.35">
      <c r="AU4739" s="1"/>
    </row>
    <row r="4740" spans="47:47" x14ac:dyDescent="0.35">
      <c r="AU4740" s="1"/>
    </row>
    <row r="4741" spans="47:47" x14ac:dyDescent="0.35">
      <c r="AU4741" s="1"/>
    </row>
    <row r="4742" spans="47:47" x14ac:dyDescent="0.35">
      <c r="AU4742" s="1"/>
    </row>
    <row r="4743" spans="47:47" x14ac:dyDescent="0.35">
      <c r="AU4743" s="1"/>
    </row>
    <row r="4744" spans="47:47" x14ac:dyDescent="0.35">
      <c r="AU4744" s="1"/>
    </row>
    <row r="4745" spans="47:47" x14ac:dyDescent="0.35">
      <c r="AU4745" s="1"/>
    </row>
    <row r="4746" spans="47:47" x14ac:dyDescent="0.35">
      <c r="AU4746" s="1"/>
    </row>
    <row r="4747" spans="47:47" x14ac:dyDescent="0.35">
      <c r="AU4747" s="1"/>
    </row>
    <row r="4748" spans="47:47" x14ac:dyDescent="0.35">
      <c r="AU4748" s="1"/>
    </row>
    <row r="4749" spans="47:47" x14ac:dyDescent="0.35">
      <c r="AU4749" s="1"/>
    </row>
    <row r="4750" spans="47:47" x14ac:dyDescent="0.35">
      <c r="AU4750" s="1"/>
    </row>
    <row r="4751" spans="47:47" x14ac:dyDescent="0.35">
      <c r="AU4751" s="1"/>
    </row>
    <row r="4752" spans="47:47" x14ac:dyDescent="0.35">
      <c r="AU4752" s="1"/>
    </row>
    <row r="4753" spans="47:47" x14ac:dyDescent="0.35">
      <c r="AU4753" s="1"/>
    </row>
    <row r="4754" spans="47:47" x14ac:dyDescent="0.35">
      <c r="AU4754" s="1"/>
    </row>
    <row r="4755" spans="47:47" x14ac:dyDescent="0.35">
      <c r="AU4755" s="1"/>
    </row>
    <row r="4756" spans="47:47" x14ac:dyDescent="0.35">
      <c r="AU4756" s="1"/>
    </row>
    <row r="4757" spans="47:47" x14ac:dyDescent="0.35">
      <c r="AU4757" s="1"/>
    </row>
    <row r="4758" spans="47:47" x14ac:dyDescent="0.35">
      <c r="AU4758" s="1"/>
    </row>
    <row r="4759" spans="47:47" x14ac:dyDescent="0.35">
      <c r="AU4759" s="1"/>
    </row>
    <row r="4760" spans="47:47" x14ac:dyDescent="0.35">
      <c r="AU4760" s="1"/>
    </row>
    <row r="4761" spans="47:47" x14ac:dyDescent="0.35">
      <c r="AU4761" s="1"/>
    </row>
    <row r="4762" spans="47:47" x14ac:dyDescent="0.35">
      <c r="AU4762" s="1"/>
    </row>
    <row r="4763" spans="47:47" x14ac:dyDescent="0.35">
      <c r="AU4763" s="1"/>
    </row>
    <row r="4764" spans="47:47" x14ac:dyDescent="0.35">
      <c r="AU4764" s="1"/>
    </row>
    <row r="4765" spans="47:47" x14ac:dyDescent="0.35">
      <c r="AU4765" s="1"/>
    </row>
    <row r="4766" spans="47:47" x14ac:dyDescent="0.35">
      <c r="AU4766" s="1"/>
    </row>
    <row r="4767" spans="47:47" x14ac:dyDescent="0.35">
      <c r="AU4767" s="1"/>
    </row>
    <row r="4768" spans="47:47" x14ac:dyDescent="0.35">
      <c r="AU4768" s="1"/>
    </row>
    <row r="4769" spans="47:47" x14ac:dyDescent="0.35">
      <c r="AU4769" s="1"/>
    </row>
    <row r="4770" spans="47:47" x14ac:dyDescent="0.35">
      <c r="AU4770" s="1"/>
    </row>
    <row r="4771" spans="47:47" x14ac:dyDescent="0.35">
      <c r="AU4771" s="1"/>
    </row>
    <row r="4772" spans="47:47" x14ac:dyDescent="0.35">
      <c r="AU4772" s="1"/>
    </row>
    <row r="4773" spans="47:47" x14ac:dyDescent="0.35">
      <c r="AU4773" s="1"/>
    </row>
    <row r="4774" spans="47:47" x14ac:dyDescent="0.35">
      <c r="AU4774" s="1"/>
    </row>
    <row r="4775" spans="47:47" x14ac:dyDescent="0.35">
      <c r="AU4775" s="1"/>
    </row>
    <row r="4776" spans="47:47" x14ac:dyDescent="0.35">
      <c r="AU4776" s="1"/>
    </row>
    <row r="4777" spans="47:47" x14ac:dyDescent="0.35">
      <c r="AU4777" s="1"/>
    </row>
    <row r="4778" spans="47:47" x14ac:dyDescent="0.35">
      <c r="AU4778" s="1"/>
    </row>
    <row r="4779" spans="47:47" x14ac:dyDescent="0.35">
      <c r="AU4779" s="1"/>
    </row>
    <row r="4780" spans="47:47" x14ac:dyDescent="0.35">
      <c r="AU4780" s="1"/>
    </row>
    <row r="4781" spans="47:47" x14ac:dyDescent="0.35">
      <c r="AU4781" s="1"/>
    </row>
    <row r="4782" spans="47:47" x14ac:dyDescent="0.35">
      <c r="AU4782" s="1"/>
    </row>
    <row r="4783" spans="47:47" x14ac:dyDescent="0.35">
      <c r="AU4783" s="1"/>
    </row>
    <row r="4784" spans="47:47" x14ac:dyDescent="0.35">
      <c r="AU4784" s="1"/>
    </row>
    <row r="4785" spans="47:47" x14ac:dyDescent="0.35">
      <c r="AU4785" s="1"/>
    </row>
    <row r="4786" spans="47:47" x14ac:dyDescent="0.35">
      <c r="AU4786" s="1"/>
    </row>
    <row r="4787" spans="47:47" x14ac:dyDescent="0.35">
      <c r="AU4787" s="1"/>
    </row>
    <row r="4788" spans="47:47" x14ac:dyDescent="0.35">
      <c r="AU4788" s="1"/>
    </row>
    <row r="4789" spans="47:47" x14ac:dyDescent="0.35">
      <c r="AU4789" s="1"/>
    </row>
    <row r="4790" spans="47:47" x14ac:dyDescent="0.35">
      <c r="AU4790" s="1"/>
    </row>
    <row r="4791" spans="47:47" x14ac:dyDescent="0.35">
      <c r="AU4791" s="1"/>
    </row>
    <row r="4792" spans="47:47" x14ac:dyDescent="0.35">
      <c r="AU4792" s="1"/>
    </row>
    <row r="4793" spans="47:47" x14ac:dyDescent="0.35">
      <c r="AU4793" s="1"/>
    </row>
    <row r="4794" spans="47:47" x14ac:dyDescent="0.35">
      <c r="AU4794" s="1"/>
    </row>
    <row r="4795" spans="47:47" x14ac:dyDescent="0.35">
      <c r="AU4795" s="1"/>
    </row>
    <row r="4796" spans="47:47" x14ac:dyDescent="0.35">
      <c r="AU4796" s="1"/>
    </row>
    <row r="4797" spans="47:47" x14ac:dyDescent="0.35">
      <c r="AU4797" s="1"/>
    </row>
    <row r="4798" spans="47:47" x14ac:dyDescent="0.35">
      <c r="AU4798" s="1"/>
    </row>
    <row r="4799" spans="47:47" x14ac:dyDescent="0.35">
      <c r="AU4799" s="1"/>
    </row>
    <row r="4800" spans="47:47" x14ac:dyDescent="0.35">
      <c r="AU4800" s="1"/>
    </row>
    <row r="4801" spans="47:47" x14ac:dyDescent="0.35">
      <c r="AU4801" s="1"/>
    </row>
    <row r="4802" spans="47:47" x14ac:dyDescent="0.35">
      <c r="AU4802" s="1"/>
    </row>
    <row r="4803" spans="47:47" x14ac:dyDescent="0.35">
      <c r="AU4803" s="1"/>
    </row>
    <row r="4804" spans="47:47" x14ac:dyDescent="0.35">
      <c r="AU4804" s="1"/>
    </row>
    <row r="4805" spans="47:47" x14ac:dyDescent="0.35">
      <c r="AU4805" s="1"/>
    </row>
    <row r="4806" spans="47:47" x14ac:dyDescent="0.35">
      <c r="AU4806" s="1"/>
    </row>
    <row r="4807" spans="47:47" x14ac:dyDescent="0.35">
      <c r="AU4807" s="1"/>
    </row>
    <row r="4808" spans="47:47" x14ac:dyDescent="0.35">
      <c r="AU4808" s="1"/>
    </row>
    <row r="4809" spans="47:47" x14ac:dyDescent="0.35">
      <c r="AU4809" s="1"/>
    </row>
    <row r="4810" spans="47:47" x14ac:dyDescent="0.35">
      <c r="AU4810" s="1"/>
    </row>
    <row r="4811" spans="47:47" x14ac:dyDescent="0.35">
      <c r="AU4811" s="1"/>
    </row>
    <row r="4812" spans="47:47" x14ac:dyDescent="0.35">
      <c r="AU4812" s="1"/>
    </row>
    <row r="4813" spans="47:47" x14ac:dyDescent="0.35">
      <c r="AU4813" s="1"/>
    </row>
    <row r="4814" spans="47:47" x14ac:dyDescent="0.35">
      <c r="AU4814" s="1"/>
    </row>
    <row r="4815" spans="47:47" x14ac:dyDescent="0.35">
      <c r="AU4815" s="1"/>
    </row>
    <row r="4816" spans="47:47" x14ac:dyDescent="0.35">
      <c r="AU4816" s="1"/>
    </row>
    <row r="4817" spans="47:47" x14ac:dyDescent="0.35">
      <c r="AU4817" s="1"/>
    </row>
    <row r="4818" spans="47:47" x14ac:dyDescent="0.35">
      <c r="AU4818" s="1"/>
    </row>
    <row r="4819" spans="47:47" x14ac:dyDescent="0.35">
      <c r="AU4819" s="1"/>
    </row>
    <row r="4820" spans="47:47" x14ac:dyDescent="0.35">
      <c r="AU4820" s="1"/>
    </row>
    <row r="4821" spans="47:47" x14ac:dyDescent="0.35">
      <c r="AU4821" s="1"/>
    </row>
    <row r="4822" spans="47:47" x14ac:dyDescent="0.35">
      <c r="AU4822" s="1"/>
    </row>
    <row r="4823" spans="47:47" x14ac:dyDescent="0.35">
      <c r="AU4823" s="1"/>
    </row>
    <row r="4824" spans="47:47" x14ac:dyDescent="0.35">
      <c r="AU4824" s="1"/>
    </row>
    <row r="4825" spans="47:47" x14ac:dyDescent="0.35">
      <c r="AU4825" s="1"/>
    </row>
    <row r="4826" spans="47:47" x14ac:dyDescent="0.35">
      <c r="AU4826" s="1"/>
    </row>
    <row r="4827" spans="47:47" x14ac:dyDescent="0.35">
      <c r="AU4827" s="1"/>
    </row>
    <row r="4828" spans="47:47" x14ac:dyDescent="0.35">
      <c r="AU4828" s="1"/>
    </row>
    <row r="4829" spans="47:47" x14ac:dyDescent="0.35">
      <c r="AU4829" s="1"/>
    </row>
    <row r="4830" spans="47:47" x14ac:dyDescent="0.35">
      <c r="AU4830" s="1"/>
    </row>
    <row r="4831" spans="47:47" x14ac:dyDescent="0.35">
      <c r="AU4831" s="1"/>
    </row>
    <row r="4832" spans="47:47" x14ac:dyDescent="0.35">
      <c r="AU4832" s="1"/>
    </row>
    <row r="4833" spans="47:47" x14ac:dyDescent="0.35">
      <c r="AU4833" s="1"/>
    </row>
    <row r="4834" spans="47:47" x14ac:dyDescent="0.35">
      <c r="AU4834" s="1"/>
    </row>
    <row r="4835" spans="47:47" x14ac:dyDescent="0.35">
      <c r="AU4835" s="1"/>
    </row>
    <row r="4836" spans="47:47" x14ac:dyDescent="0.35">
      <c r="AU4836" s="1"/>
    </row>
    <row r="4837" spans="47:47" x14ac:dyDescent="0.35">
      <c r="AU4837" s="1"/>
    </row>
    <row r="4838" spans="47:47" x14ac:dyDescent="0.35">
      <c r="AU4838" s="1"/>
    </row>
    <row r="4839" spans="47:47" x14ac:dyDescent="0.35">
      <c r="AU4839" s="1"/>
    </row>
    <row r="4840" spans="47:47" x14ac:dyDescent="0.35">
      <c r="AU4840" s="1"/>
    </row>
    <row r="4841" spans="47:47" x14ac:dyDescent="0.35">
      <c r="AU4841" s="1"/>
    </row>
    <row r="4842" spans="47:47" x14ac:dyDescent="0.35">
      <c r="AU4842" s="1"/>
    </row>
    <row r="4843" spans="47:47" x14ac:dyDescent="0.35">
      <c r="AU4843" s="1"/>
    </row>
    <row r="4844" spans="47:47" x14ac:dyDescent="0.35">
      <c r="AU4844" s="1"/>
    </row>
    <row r="4845" spans="47:47" x14ac:dyDescent="0.35">
      <c r="AU4845" s="1"/>
    </row>
    <row r="4846" spans="47:47" x14ac:dyDescent="0.35">
      <c r="AU4846" s="1"/>
    </row>
    <row r="4847" spans="47:47" x14ac:dyDescent="0.35">
      <c r="AU4847" s="1"/>
    </row>
    <row r="4848" spans="47:47" x14ac:dyDescent="0.35">
      <c r="AU4848" s="1"/>
    </row>
    <row r="4849" spans="47:47" x14ac:dyDescent="0.35">
      <c r="AU4849" s="1"/>
    </row>
    <row r="4850" spans="47:47" x14ac:dyDescent="0.35">
      <c r="AU4850" s="1"/>
    </row>
    <row r="4851" spans="47:47" x14ac:dyDescent="0.35">
      <c r="AU4851" s="1"/>
    </row>
    <row r="4852" spans="47:47" x14ac:dyDescent="0.35">
      <c r="AU4852" s="1"/>
    </row>
    <row r="4853" spans="47:47" x14ac:dyDescent="0.35">
      <c r="AU4853" s="1"/>
    </row>
    <row r="4854" spans="47:47" x14ac:dyDescent="0.35">
      <c r="AU4854" s="1"/>
    </row>
    <row r="4855" spans="47:47" x14ac:dyDescent="0.35">
      <c r="AU4855" s="1"/>
    </row>
    <row r="4856" spans="47:47" x14ac:dyDescent="0.35">
      <c r="AU4856" s="1"/>
    </row>
    <row r="4857" spans="47:47" x14ac:dyDescent="0.35">
      <c r="AU4857" s="1"/>
    </row>
    <row r="4858" spans="47:47" x14ac:dyDescent="0.35">
      <c r="AU4858" s="1"/>
    </row>
    <row r="4859" spans="47:47" x14ac:dyDescent="0.35">
      <c r="AU4859" s="1"/>
    </row>
    <row r="4860" spans="47:47" x14ac:dyDescent="0.35">
      <c r="AU4860" s="1"/>
    </row>
    <row r="4861" spans="47:47" x14ac:dyDescent="0.35">
      <c r="AU4861" s="1"/>
    </row>
    <row r="4862" spans="47:47" x14ac:dyDescent="0.35">
      <c r="AU4862" s="1"/>
    </row>
    <row r="4863" spans="47:47" x14ac:dyDescent="0.35">
      <c r="AU4863" s="1"/>
    </row>
    <row r="4864" spans="47:47" x14ac:dyDescent="0.35">
      <c r="AU4864" s="1"/>
    </row>
    <row r="4865" spans="47:47" x14ac:dyDescent="0.35">
      <c r="AU4865" s="1"/>
    </row>
    <row r="4866" spans="47:47" x14ac:dyDescent="0.35">
      <c r="AU4866" s="1"/>
    </row>
    <row r="4867" spans="47:47" x14ac:dyDescent="0.35">
      <c r="AU4867" s="1"/>
    </row>
    <row r="4868" spans="47:47" x14ac:dyDescent="0.35">
      <c r="AU4868" s="1"/>
    </row>
    <row r="4869" spans="47:47" x14ac:dyDescent="0.35">
      <c r="AU4869" s="1"/>
    </row>
    <row r="4870" spans="47:47" x14ac:dyDescent="0.35">
      <c r="AU4870" s="1"/>
    </row>
    <row r="4871" spans="47:47" x14ac:dyDescent="0.35">
      <c r="AU4871" s="1"/>
    </row>
    <row r="4872" spans="47:47" x14ac:dyDescent="0.35">
      <c r="AU4872" s="1"/>
    </row>
    <row r="4873" spans="47:47" x14ac:dyDescent="0.35">
      <c r="AU4873" s="1"/>
    </row>
    <row r="4874" spans="47:47" x14ac:dyDescent="0.35">
      <c r="AU4874" s="1"/>
    </row>
    <row r="4875" spans="47:47" x14ac:dyDescent="0.35">
      <c r="AU4875" s="1"/>
    </row>
    <row r="4876" spans="47:47" x14ac:dyDescent="0.35">
      <c r="AU4876" s="1"/>
    </row>
    <row r="4877" spans="47:47" x14ac:dyDescent="0.35">
      <c r="AU4877" s="1"/>
    </row>
    <row r="4878" spans="47:47" x14ac:dyDescent="0.35">
      <c r="AU4878" s="1"/>
    </row>
    <row r="4879" spans="47:47" x14ac:dyDescent="0.35">
      <c r="AU4879" s="1"/>
    </row>
    <row r="4880" spans="47:47" x14ac:dyDescent="0.35">
      <c r="AU4880" s="1"/>
    </row>
    <row r="4881" spans="47:47" x14ac:dyDescent="0.35">
      <c r="AU4881" s="1"/>
    </row>
    <row r="4882" spans="47:47" x14ac:dyDescent="0.35">
      <c r="AU4882" s="1"/>
    </row>
    <row r="4883" spans="47:47" x14ac:dyDescent="0.35">
      <c r="AU4883" s="1"/>
    </row>
    <row r="4884" spans="47:47" x14ac:dyDescent="0.35">
      <c r="AU4884" s="1"/>
    </row>
    <row r="4885" spans="47:47" x14ac:dyDescent="0.35">
      <c r="AU4885" s="1"/>
    </row>
    <row r="4886" spans="47:47" x14ac:dyDescent="0.35">
      <c r="AU4886" s="1"/>
    </row>
    <row r="4887" spans="47:47" x14ac:dyDescent="0.35">
      <c r="AU4887" s="1"/>
    </row>
    <row r="4888" spans="47:47" x14ac:dyDescent="0.35">
      <c r="AU4888" s="1"/>
    </row>
    <row r="4889" spans="47:47" x14ac:dyDescent="0.35">
      <c r="AU4889" s="1"/>
    </row>
    <row r="4890" spans="47:47" x14ac:dyDescent="0.35">
      <c r="AU4890" s="1"/>
    </row>
    <row r="4891" spans="47:47" x14ac:dyDescent="0.35">
      <c r="AU4891" s="1"/>
    </row>
    <row r="4892" spans="47:47" x14ac:dyDescent="0.35">
      <c r="AU4892" s="1"/>
    </row>
    <row r="4893" spans="47:47" x14ac:dyDescent="0.35">
      <c r="AU4893" s="1"/>
    </row>
    <row r="4894" spans="47:47" x14ac:dyDescent="0.35">
      <c r="AU4894" s="1"/>
    </row>
    <row r="4895" spans="47:47" x14ac:dyDescent="0.35">
      <c r="AU4895" s="1"/>
    </row>
    <row r="4896" spans="47:47" x14ac:dyDescent="0.35">
      <c r="AU4896" s="1"/>
    </row>
    <row r="4897" spans="47:47" x14ac:dyDescent="0.35">
      <c r="AU4897" s="1"/>
    </row>
    <row r="4898" spans="47:47" x14ac:dyDescent="0.35">
      <c r="AU4898" s="1"/>
    </row>
    <row r="4899" spans="47:47" x14ac:dyDescent="0.35">
      <c r="AU4899" s="1"/>
    </row>
    <row r="4900" spans="47:47" x14ac:dyDescent="0.35">
      <c r="AU4900" s="1"/>
    </row>
    <row r="4901" spans="47:47" x14ac:dyDescent="0.35">
      <c r="AU4901" s="1"/>
    </row>
    <row r="4902" spans="47:47" x14ac:dyDescent="0.35">
      <c r="AU4902" s="1"/>
    </row>
    <row r="4903" spans="47:47" x14ac:dyDescent="0.35">
      <c r="AU4903" s="1"/>
    </row>
    <row r="4904" spans="47:47" x14ac:dyDescent="0.35">
      <c r="AU4904" s="1"/>
    </row>
    <row r="4905" spans="47:47" x14ac:dyDescent="0.35">
      <c r="AU4905" s="1"/>
    </row>
    <row r="4906" spans="47:47" x14ac:dyDescent="0.35">
      <c r="AU4906" s="1"/>
    </row>
    <row r="4907" spans="47:47" x14ac:dyDescent="0.35">
      <c r="AU4907" s="1"/>
    </row>
    <row r="4908" spans="47:47" x14ac:dyDescent="0.35">
      <c r="AU4908" s="1"/>
    </row>
    <row r="4909" spans="47:47" x14ac:dyDescent="0.35">
      <c r="AU4909" s="1"/>
    </row>
    <row r="4910" spans="47:47" x14ac:dyDescent="0.35">
      <c r="AU4910" s="1"/>
    </row>
    <row r="4911" spans="47:47" x14ac:dyDescent="0.35">
      <c r="AU4911" s="1"/>
    </row>
    <row r="4912" spans="47:47" x14ac:dyDescent="0.35">
      <c r="AU4912" s="1"/>
    </row>
    <row r="4913" spans="47:47" x14ac:dyDescent="0.35">
      <c r="AU4913" s="1"/>
    </row>
    <row r="4914" spans="47:47" x14ac:dyDescent="0.35">
      <c r="AU4914" s="1"/>
    </row>
    <row r="4915" spans="47:47" x14ac:dyDescent="0.35">
      <c r="AU4915" s="1"/>
    </row>
    <row r="4916" spans="47:47" x14ac:dyDescent="0.35">
      <c r="AU4916" s="1"/>
    </row>
    <row r="4917" spans="47:47" x14ac:dyDescent="0.35">
      <c r="AU4917" s="1"/>
    </row>
    <row r="4918" spans="47:47" x14ac:dyDescent="0.35">
      <c r="AU4918" s="1"/>
    </row>
    <row r="4919" spans="47:47" x14ac:dyDescent="0.35">
      <c r="AU4919" s="1"/>
    </row>
    <row r="4920" spans="47:47" x14ac:dyDescent="0.35">
      <c r="AU4920" s="1"/>
    </row>
    <row r="4921" spans="47:47" x14ac:dyDescent="0.35">
      <c r="AU4921" s="1"/>
    </row>
    <row r="4922" spans="47:47" x14ac:dyDescent="0.35">
      <c r="AU4922" s="1"/>
    </row>
    <row r="4923" spans="47:47" x14ac:dyDescent="0.35">
      <c r="AU4923" s="1"/>
    </row>
    <row r="4924" spans="47:47" x14ac:dyDescent="0.35">
      <c r="AU4924" s="1"/>
    </row>
    <row r="4925" spans="47:47" x14ac:dyDescent="0.35">
      <c r="AU4925" s="1"/>
    </row>
    <row r="4926" spans="47:47" x14ac:dyDescent="0.35">
      <c r="AU4926" s="1"/>
    </row>
    <row r="4927" spans="47:47" x14ac:dyDescent="0.35">
      <c r="AU4927" s="1"/>
    </row>
    <row r="4928" spans="47:47" x14ac:dyDescent="0.35">
      <c r="AU4928" s="1"/>
    </row>
    <row r="4929" spans="47:47" x14ac:dyDescent="0.35">
      <c r="AU4929" s="1"/>
    </row>
    <row r="4930" spans="47:47" x14ac:dyDescent="0.35">
      <c r="AU4930" s="1"/>
    </row>
    <row r="4931" spans="47:47" x14ac:dyDescent="0.35">
      <c r="AU4931" s="1"/>
    </row>
    <row r="4932" spans="47:47" x14ac:dyDescent="0.35">
      <c r="AU4932" s="1"/>
    </row>
    <row r="4933" spans="47:47" x14ac:dyDescent="0.35">
      <c r="AU4933" s="1"/>
    </row>
    <row r="4934" spans="47:47" x14ac:dyDescent="0.35">
      <c r="AU4934" s="1"/>
    </row>
    <row r="4935" spans="47:47" x14ac:dyDescent="0.35">
      <c r="AU4935" s="1"/>
    </row>
    <row r="4936" spans="47:47" x14ac:dyDescent="0.35">
      <c r="AU4936" s="1"/>
    </row>
    <row r="4937" spans="47:47" x14ac:dyDescent="0.35">
      <c r="AU4937" s="1"/>
    </row>
    <row r="4938" spans="47:47" x14ac:dyDescent="0.35">
      <c r="AU4938" s="1"/>
    </row>
    <row r="4939" spans="47:47" x14ac:dyDescent="0.35">
      <c r="AU4939" s="1"/>
    </row>
    <row r="4940" spans="47:47" x14ac:dyDescent="0.35">
      <c r="AU4940" s="1"/>
    </row>
    <row r="4941" spans="47:47" x14ac:dyDescent="0.35">
      <c r="AU4941" s="1"/>
    </row>
    <row r="4942" spans="47:47" x14ac:dyDescent="0.35">
      <c r="AU4942" s="1"/>
    </row>
    <row r="4943" spans="47:47" x14ac:dyDescent="0.35">
      <c r="AU4943" s="1"/>
    </row>
    <row r="4944" spans="47:47" x14ac:dyDescent="0.35">
      <c r="AU4944" s="1"/>
    </row>
    <row r="4945" spans="47:47" x14ac:dyDescent="0.35">
      <c r="AU4945" s="1"/>
    </row>
    <row r="4946" spans="47:47" x14ac:dyDescent="0.35">
      <c r="AU4946" s="1"/>
    </row>
    <row r="4947" spans="47:47" x14ac:dyDescent="0.35">
      <c r="AU4947" s="1"/>
    </row>
    <row r="4948" spans="47:47" x14ac:dyDescent="0.35">
      <c r="AU4948" s="1"/>
    </row>
    <row r="4949" spans="47:47" x14ac:dyDescent="0.35">
      <c r="AU4949" s="1"/>
    </row>
    <row r="4950" spans="47:47" x14ac:dyDescent="0.35">
      <c r="AU4950" s="1"/>
    </row>
    <row r="4951" spans="47:47" x14ac:dyDescent="0.35">
      <c r="AU4951" s="1"/>
    </row>
    <row r="4952" spans="47:47" x14ac:dyDescent="0.35">
      <c r="AU4952" s="1"/>
    </row>
    <row r="4953" spans="47:47" x14ac:dyDescent="0.35">
      <c r="AU4953" s="1"/>
    </row>
    <row r="4954" spans="47:47" x14ac:dyDescent="0.35">
      <c r="AU4954" s="1"/>
    </row>
    <row r="4955" spans="47:47" x14ac:dyDescent="0.35">
      <c r="AU4955" s="1"/>
    </row>
    <row r="4956" spans="47:47" x14ac:dyDescent="0.35">
      <c r="AU4956" s="1"/>
    </row>
    <row r="4957" spans="47:47" x14ac:dyDescent="0.35">
      <c r="AU4957" s="1"/>
    </row>
    <row r="4958" spans="47:47" x14ac:dyDescent="0.35">
      <c r="AU4958" s="1"/>
    </row>
    <row r="4959" spans="47:47" x14ac:dyDescent="0.35">
      <c r="AU4959" s="1"/>
    </row>
    <row r="4960" spans="47:47" x14ac:dyDescent="0.35">
      <c r="AU4960" s="1"/>
    </row>
    <row r="4961" spans="47:47" x14ac:dyDescent="0.35">
      <c r="AU4961" s="1"/>
    </row>
    <row r="4962" spans="47:47" x14ac:dyDescent="0.35">
      <c r="AU4962" s="1"/>
    </row>
    <row r="4963" spans="47:47" x14ac:dyDescent="0.35">
      <c r="AU4963" s="1"/>
    </row>
    <row r="4964" spans="47:47" x14ac:dyDescent="0.35">
      <c r="AU4964" s="1"/>
    </row>
    <row r="4965" spans="47:47" x14ac:dyDescent="0.35">
      <c r="AU4965" s="1"/>
    </row>
    <row r="4966" spans="47:47" x14ac:dyDescent="0.35">
      <c r="AU4966" s="1"/>
    </row>
    <row r="4967" spans="47:47" x14ac:dyDescent="0.35">
      <c r="AU4967" s="1"/>
    </row>
    <row r="4968" spans="47:47" x14ac:dyDescent="0.35">
      <c r="AU4968" s="1"/>
    </row>
    <row r="4969" spans="47:47" x14ac:dyDescent="0.35">
      <c r="AU4969" s="1"/>
    </row>
    <row r="4970" spans="47:47" x14ac:dyDescent="0.35">
      <c r="AU4970" s="1"/>
    </row>
    <row r="4971" spans="47:47" x14ac:dyDescent="0.35">
      <c r="AU4971" s="1"/>
    </row>
    <row r="4972" spans="47:47" x14ac:dyDescent="0.35">
      <c r="AU4972" s="1"/>
    </row>
    <row r="4973" spans="47:47" x14ac:dyDescent="0.35">
      <c r="AU4973" s="1"/>
    </row>
    <row r="4974" spans="47:47" x14ac:dyDescent="0.35">
      <c r="AU4974" s="1"/>
    </row>
    <row r="4975" spans="47:47" x14ac:dyDescent="0.35">
      <c r="AU4975" s="1"/>
    </row>
    <row r="4976" spans="47:47" x14ac:dyDescent="0.35">
      <c r="AU4976" s="1"/>
    </row>
    <row r="4977" spans="47:47" x14ac:dyDescent="0.35">
      <c r="AU4977" s="1"/>
    </row>
    <row r="4978" spans="47:47" x14ac:dyDescent="0.35">
      <c r="AU4978" s="1"/>
    </row>
    <row r="4979" spans="47:47" x14ac:dyDescent="0.35">
      <c r="AU4979" s="1"/>
    </row>
    <row r="4980" spans="47:47" x14ac:dyDescent="0.35">
      <c r="AU4980" s="1"/>
    </row>
    <row r="4981" spans="47:47" x14ac:dyDescent="0.35">
      <c r="AU4981" s="1"/>
    </row>
    <row r="4982" spans="47:47" x14ac:dyDescent="0.35">
      <c r="AU4982" s="1"/>
    </row>
    <row r="4983" spans="47:47" x14ac:dyDescent="0.35">
      <c r="AU4983" s="1"/>
    </row>
    <row r="4984" spans="47:47" x14ac:dyDescent="0.35">
      <c r="AU4984" s="1"/>
    </row>
    <row r="4985" spans="47:47" x14ac:dyDescent="0.35">
      <c r="AU4985" s="1"/>
    </row>
    <row r="4986" spans="47:47" x14ac:dyDescent="0.35">
      <c r="AU4986" s="1"/>
    </row>
    <row r="4987" spans="47:47" x14ac:dyDescent="0.35">
      <c r="AU4987" s="1"/>
    </row>
    <row r="4988" spans="47:47" x14ac:dyDescent="0.35">
      <c r="AU4988" s="1"/>
    </row>
    <row r="4989" spans="47:47" x14ac:dyDescent="0.35">
      <c r="AU4989" s="1"/>
    </row>
    <row r="4990" spans="47:47" x14ac:dyDescent="0.35">
      <c r="AU4990" s="1"/>
    </row>
    <row r="4991" spans="47:47" x14ac:dyDescent="0.35">
      <c r="AU4991" s="1"/>
    </row>
    <row r="4992" spans="47:47" x14ac:dyDescent="0.35">
      <c r="AU4992" s="1"/>
    </row>
    <row r="4993" spans="47:47" x14ac:dyDescent="0.35">
      <c r="AU4993" s="1"/>
    </row>
    <row r="4994" spans="47:47" x14ac:dyDescent="0.35">
      <c r="AU4994" s="1"/>
    </row>
    <row r="4995" spans="47:47" x14ac:dyDescent="0.35">
      <c r="AU4995" s="1"/>
    </row>
    <row r="4996" spans="47:47" x14ac:dyDescent="0.35">
      <c r="AU4996" s="1"/>
    </row>
    <row r="4997" spans="47:47" x14ac:dyDescent="0.35">
      <c r="AU4997" s="1"/>
    </row>
    <row r="4998" spans="47:47" x14ac:dyDescent="0.35">
      <c r="AU4998" s="1"/>
    </row>
    <row r="4999" spans="47:47" x14ac:dyDescent="0.35">
      <c r="AU4999" s="1"/>
    </row>
    <row r="5000" spans="47:47" x14ac:dyDescent="0.35">
      <c r="AU5000" s="1"/>
    </row>
    <row r="5001" spans="47:47" x14ac:dyDescent="0.35">
      <c r="AU5001" s="1"/>
    </row>
    <row r="5002" spans="47:47" x14ac:dyDescent="0.35">
      <c r="AU5002" s="1"/>
    </row>
    <row r="5003" spans="47:47" x14ac:dyDescent="0.35">
      <c r="AU5003" s="1"/>
    </row>
    <row r="5004" spans="47:47" x14ac:dyDescent="0.35">
      <c r="AU5004" s="1"/>
    </row>
    <row r="5005" spans="47:47" x14ac:dyDescent="0.35">
      <c r="AU5005" s="1"/>
    </row>
    <row r="5006" spans="47:47" x14ac:dyDescent="0.35">
      <c r="AU5006" s="1"/>
    </row>
    <row r="5007" spans="47:47" x14ac:dyDescent="0.35">
      <c r="AU5007" s="1"/>
    </row>
    <row r="5008" spans="47:47" x14ac:dyDescent="0.35">
      <c r="AU5008" s="1"/>
    </row>
    <row r="5009" spans="47:47" x14ac:dyDescent="0.35">
      <c r="AU5009" s="1"/>
    </row>
    <row r="5010" spans="47:47" x14ac:dyDescent="0.35">
      <c r="AU5010" s="1"/>
    </row>
    <row r="5011" spans="47:47" x14ac:dyDescent="0.35">
      <c r="AU5011" s="1"/>
    </row>
    <row r="5012" spans="47:47" x14ac:dyDescent="0.35">
      <c r="AU5012" s="1"/>
    </row>
    <row r="5013" spans="47:47" x14ac:dyDescent="0.35">
      <c r="AU5013" s="1"/>
    </row>
    <row r="5014" spans="47:47" x14ac:dyDescent="0.35">
      <c r="AU5014" s="1"/>
    </row>
    <row r="5015" spans="47:47" x14ac:dyDescent="0.35">
      <c r="AU5015" s="1"/>
    </row>
    <row r="5016" spans="47:47" x14ac:dyDescent="0.35">
      <c r="AU5016" s="1"/>
    </row>
    <row r="5017" spans="47:47" x14ac:dyDescent="0.35">
      <c r="AU5017" s="1"/>
    </row>
    <row r="5018" spans="47:47" x14ac:dyDescent="0.35">
      <c r="AU5018" s="1"/>
    </row>
    <row r="5019" spans="47:47" x14ac:dyDescent="0.35">
      <c r="AU5019" s="1"/>
    </row>
    <row r="5020" spans="47:47" x14ac:dyDescent="0.35">
      <c r="AU5020" s="1"/>
    </row>
    <row r="5021" spans="47:47" x14ac:dyDescent="0.35">
      <c r="AU5021" s="1"/>
    </row>
    <row r="5022" spans="47:47" x14ac:dyDescent="0.35">
      <c r="AU5022" s="1"/>
    </row>
    <row r="5023" spans="47:47" x14ac:dyDescent="0.35">
      <c r="AU5023" s="1"/>
    </row>
    <row r="5024" spans="47:47" x14ac:dyDescent="0.35">
      <c r="AU5024" s="1"/>
    </row>
    <row r="5025" spans="47:47" x14ac:dyDescent="0.35">
      <c r="AU5025" s="1"/>
    </row>
    <row r="5026" spans="47:47" x14ac:dyDescent="0.35">
      <c r="AU5026" s="1"/>
    </row>
    <row r="5027" spans="47:47" x14ac:dyDescent="0.35">
      <c r="AU5027" s="1"/>
    </row>
    <row r="5028" spans="47:47" x14ac:dyDescent="0.35">
      <c r="AU5028" s="1"/>
    </row>
    <row r="5029" spans="47:47" x14ac:dyDescent="0.35">
      <c r="AU5029" s="1"/>
    </row>
    <row r="5030" spans="47:47" x14ac:dyDescent="0.35">
      <c r="AU5030" s="1"/>
    </row>
    <row r="5031" spans="47:47" x14ac:dyDescent="0.35">
      <c r="AU5031" s="1"/>
    </row>
    <row r="5032" spans="47:47" x14ac:dyDescent="0.35">
      <c r="AU5032" s="1"/>
    </row>
    <row r="5033" spans="47:47" x14ac:dyDescent="0.35">
      <c r="AU5033" s="1"/>
    </row>
    <row r="5034" spans="47:47" x14ac:dyDescent="0.35">
      <c r="AU5034" s="1"/>
    </row>
    <row r="5035" spans="47:47" x14ac:dyDescent="0.35">
      <c r="AU5035" s="1"/>
    </row>
    <row r="5036" spans="47:47" x14ac:dyDescent="0.35">
      <c r="AU5036" s="1"/>
    </row>
    <row r="5037" spans="47:47" x14ac:dyDescent="0.35">
      <c r="AU5037" s="1"/>
    </row>
    <row r="5038" spans="47:47" x14ac:dyDescent="0.35">
      <c r="AU5038" s="1"/>
    </row>
    <row r="5039" spans="47:47" x14ac:dyDescent="0.35">
      <c r="AU5039" s="1"/>
    </row>
    <row r="5040" spans="47:47" x14ac:dyDescent="0.35">
      <c r="AU5040" s="1"/>
    </row>
    <row r="5041" spans="47:47" x14ac:dyDescent="0.35">
      <c r="AU5041" s="1"/>
    </row>
    <row r="5042" spans="47:47" x14ac:dyDescent="0.35">
      <c r="AU5042" s="1"/>
    </row>
    <row r="5043" spans="47:47" x14ac:dyDescent="0.35">
      <c r="AU5043" s="1"/>
    </row>
    <row r="5044" spans="47:47" x14ac:dyDescent="0.35">
      <c r="AU5044" s="1"/>
    </row>
    <row r="5045" spans="47:47" x14ac:dyDescent="0.35">
      <c r="AU5045" s="1"/>
    </row>
    <row r="5046" spans="47:47" x14ac:dyDescent="0.35">
      <c r="AU5046" s="1"/>
    </row>
    <row r="5047" spans="47:47" x14ac:dyDescent="0.35">
      <c r="AU5047" s="1"/>
    </row>
    <row r="5048" spans="47:47" x14ac:dyDescent="0.35">
      <c r="AU5048" s="1"/>
    </row>
    <row r="5049" spans="47:47" x14ac:dyDescent="0.35">
      <c r="AU5049" s="1"/>
    </row>
    <row r="5050" spans="47:47" x14ac:dyDescent="0.35">
      <c r="AU5050" s="1"/>
    </row>
    <row r="5051" spans="47:47" x14ac:dyDescent="0.35">
      <c r="AU5051" s="1"/>
    </row>
    <row r="5052" spans="47:47" x14ac:dyDescent="0.35">
      <c r="AU5052" s="1"/>
    </row>
    <row r="5053" spans="47:47" x14ac:dyDescent="0.35">
      <c r="AU5053" s="1"/>
    </row>
    <row r="5054" spans="47:47" x14ac:dyDescent="0.35">
      <c r="AU5054" s="1"/>
    </row>
    <row r="5055" spans="47:47" x14ac:dyDescent="0.35">
      <c r="AU5055" s="1"/>
    </row>
    <row r="5056" spans="47:47" x14ac:dyDescent="0.35">
      <c r="AU5056" s="1"/>
    </row>
    <row r="5057" spans="47:47" x14ac:dyDescent="0.35">
      <c r="AU5057" s="1"/>
    </row>
    <row r="5058" spans="47:47" x14ac:dyDescent="0.35">
      <c r="AU5058" s="1"/>
    </row>
    <row r="5059" spans="47:47" x14ac:dyDescent="0.35">
      <c r="AU5059" s="1"/>
    </row>
    <row r="5060" spans="47:47" x14ac:dyDescent="0.35">
      <c r="AU5060" s="1"/>
    </row>
    <row r="5061" spans="47:47" x14ac:dyDescent="0.35">
      <c r="AU5061" s="1"/>
    </row>
    <row r="5062" spans="47:47" x14ac:dyDescent="0.35">
      <c r="AU5062" s="1"/>
    </row>
    <row r="5063" spans="47:47" x14ac:dyDescent="0.35">
      <c r="AU5063" s="1"/>
    </row>
    <row r="5064" spans="47:47" x14ac:dyDescent="0.35">
      <c r="AU5064" s="1"/>
    </row>
    <row r="5065" spans="47:47" x14ac:dyDescent="0.35">
      <c r="AU5065" s="1"/>
    </row>
    <row r="5066" spans="47:47" x14ac:dyDescent="0.35">
      <c r="AU5066" s="1"/>
    </row>
    <row r="5067" spans="47:47" x14ac:dyDescent="0.35">
      <c r="AU5067" s="1"/>
    </row>
    <row r="5068" spans="47:47" x14ac:dyDescent="0.35">
      <c r="AU5068" s="1"/>
    </row>
    <row r="5069" spans="47:47" x14ac:dyDescent="0.35">
      <c r="AU5069" s="1"/>
    </row>
    <row r="5070" spans="47:47" x14ac:dyDescent="0.35">
      <c r="AU5070" s="1"/>
    </row>
    <row r="5071" spans="47:47" x14ac:dyDescent="0.35">
      <c r="AU5071" s="1"/>
    </row>
    <row r="5072" spans="47:47" x14ac:dyDescent="0.35">
      <c r="AU5072" s="1"/>
    </row>
    <row r="5073" spans="47:47" x14ac:dyDescent="0.35">
      <c r="AU5073" s="1"/>
    </row>
    <row r="5074" spans="47:47" x14ac:dyDescent="0.35">
      <c r="AU5074" s="1"/>
    </row>
    <row r="5075" spans="47:47" x14ac:dyDescent="0.35">
      <c r="AU5075" s="1"/>
    </row>
    <row r="5076" spans="47:47" x14ac:dyDescent="0.35">
      <c r="AU5076" s="1"/>
    </row>
    <row r="5077" spans="47:47" x14ac:dyDescent="0.35">
      <c r="AU5077" s="1"/>
    </row>
    <row r="5078" spans="47:47" x14ac:dyDescent="0.35">
      <c r="AU5078" s="1"/>
    </row>
    <row r="5079" spans="47:47" x14ac:dyDescent="0.35">
      <c r="AU5079" s="1"/>
    </row>
    <row r="5080" spans="47:47" x14ac:dyDescent="0.35">
      <c r="AU5080" s="1"/>
    </row>
    <row r="5081" spans="47:47" x14ac:dyDescent="0.35">
      <c r="AU5081" s="1"/>
    </row>
    <row r="5082" spans="47:47" x14ac:dyDescent="0.35">
      <c r="AU5082" s="1"/>
    </row>
    <row r="5083" spans="47:47" x14ac:dyDescent="0.35">
      <c r="AU5083" s="1"/>
    </row>
    <row r="5084" spans="47:47" x14ac:dyDescent="0.35">
      <c r="AU5084" s="1"/>
    </row>
    <row r="5085" spans="47:47" x14ac:dyDescent="0.35">
      <c r="AU5085" s="1"/>
    </row>
    <row r="5086" spans="47:47" x14ac:dyDescent="0.35">
      <c r="AU5086" s="1"/>
    </row>
    <row r="5087" spans="47:47" x14ac:dyDescent="0.35">
      <c r="AU5087" s="1"/>
    </row>
    <row r="5088" spans="47:47" x14ac:dyDescent="0.35">
      <c r="AU5088" s="1"/>
    </row>
    <row r="5089" spans="47:47" x14ac:dyDescent="0.35">
      <c r="AU5089" s="1"/>
    </row>
    <row r="5090" spans="47:47" x14ac:dyDescent="0.35">
      <c r="AU5090" s="1"/>
    </row>
    <row r="5091" spans="47:47" x14ac:dyDescent="0.35">
      <c r="AU5091" s="1"/>
    </row>
    <row r="5092" spans="47:47" x14ac:dyDescent="0.35">
      <c r="AU5092" s="1"/>
    </row>
    <row r="5093" spans="47:47" x14ac:dyDescent="0.35">
      <c r="AU5093" s="1"/>
    </row>
    <row r="5094" spans="47:47" x14ac:dyDescent="0.35">
      <c r="AU5094" s="1"/>
    </row>
    <row r="5095" spans="47:47" x14ac:dyDescent="0.35">
      <c r="AU5095" s="1"/>
    </row>
    <row r="5096" spans="47:47" x14ac:dyDescent="0.35">
      <c r="AU5096" s="1"/>
    </row>
    <row r="5097" spans="47:47" x14ac:dyDescent="0.35">
      <c r="AU5097" s="1"/>
    </row>
    <row r="5098" spans="47:47" x14ac:dyDescent="0.35">
      <c r="AU5098" s="1"/>
    </row>
    <row r="5099" spans="47:47" x14ac:dyDescent="0.35">
      <c r="AU5099" s="1"/>
    </row>
    <row r="5100" spans="47:47" x14ac:dyDescent="0.35">
      <c r="AU5100" s="1"/>
    </row>
    <row r="5101" spans="47:47" x14ac:dyDescent="0.35">
      <c r="AU5101" s="1"/>
    </row>
    <row r="5102" spans="47:47" x14ac:dyDescent="0.35">
      <c r="AU5102" s="1"/>
    </row>
    <row r="5103" spans="47:47" x14ac:dyDescent="0.35">
      <c r="AU5103" s="1"/>
    </row>
    <row r="5104" spans="47:47" x14ac:dyDescent="0.35">
      <c r="AU5104" s="1"/>
    </row>
    <row r="5105" spans="47:47" x14ac:dyDescent="0.35">
      <c r="AU5105" s="1"/>
    </row>
    <row r="5106" spans="47:47" x14ac:dyDescent="0.35">
      <c r="AU5106" s="1"/>
    </row>
    <row r="5107" spans="47:47" x14ac:dyDescent="0.35">
      <c r="AU5107" s="1"/>
    </row>
    <row r="5108" spans="47:47" x14ac:dyDescent="0.35">
      <c r="AU5108" s="1"/>
    </row>
    <row r="5109" spans="47:47" x14ac:dyDescent="0.35">
      <c r="AU5109" s="1"/>
    </row>
    <row r="5110" spans="47:47" x14ac:dyDescent="0.35">
      <c r="AU5110" s="1"/>
    </row>
    <row r="5111" spans="47:47" x14ac:dyDescent="0.35">
      <c r="AU5111" s="1"/>
    </row>
    <row r="5112" spans="47:47" x14ac:dyDescent="0.35">
      <c r="AU5112" s="1"/>
    </row>
    <row r="5113" spans="47:47" x14ac:dyDescent="0.35">
      <c r="AU5113" s="1"/>
    </row>
    <row r="5114" spans="47:47" x14ac:dyDescent="0.35">
      <c r="AU5114" s="1"/>
    </row>
    <row r="5115" spans="47:47" x14ac:dyDescent="0.35">
      <c r="AU5115" s="1"/>
    </row>
    <row r="5116" spans="47:47" x14ac:dyDescent="0.35">
      <c r="AU5116" s="1"/>
    </row>
    <row r="5117" spans="47:47" x14ac:dyDescent="0.35">
      <c r="AU5117" s="1"/>
    </row>
    <row r="5118" spans="47:47" x14ac:dyDescent="0.35">
      <c r="AU5118" s="1"/>
    </row>
    <row r="5119" spans="47:47" x14ac:dyDescent="0.35">
      <c r="AU5119" s="1"/>
    </row>
    <row r="5120" spans="47:47" x14ac:dyDescent="0.35">
      <c r="AU5120" s="1"/>
    </row>
    <row r="5121" spans="47:47" x14ac:dyDescent="0.35">
      <c r="AU5121" s="1"/>
    </row>
    <row r="5122" spans="47:47" x14ac:dyDescent="0.35">
      <c r="AU5122" s="1"/>
    </row>
    <row r="5123" spans="47:47" x14ac:dyDescent="0.35">
      <c r="AU5123" s="1"/>
    </row>
    <row r="5124" spans="47:47" x14ac:dyDescent="0.35">
      <c r="AU5124" s="1"/>
    </row>
    <row r="5125" spans="47:47" x14ac:dyDescent="0.35">
      <c r="AU5125" s="1"/>
    </row>
    <row r="5126" spans="47:47" x14ac:dyDescent="0.35">
      <c r="AU5126" s="1"/>
    </row>
    <row r="5127" spans="47:47" x14ac:dyDescent="0.35">
      <c r="AU5127" s="1"/>
    </row>
    <row r="5128" spans="47:47" x14ac:dyDescent="0.35">
      <c r="AU5128" s="1"/>
    </row>
    <row r="5129" spans="47:47" x14ac:dyDescent="0.35">
      <c r="AU5129" s="1"/>
    </row>
    <row r="5130" spans="47:47" x14ac:dyDescent="0.35">
      <c r="AU5130" s="1"/>
    </row>
    <row r="5131" spans="47:47" x14ac:dyDescent="0.35">
      <c r="AU5131" s="1"/>
    </row>
    <row r="5132" spans="47:47" x14ac:dyDescent="0.35">
      <c r="AU5132" s="1"/>
    </row>
    <row r="5133" spans="47:47" x14ac:dyDescent="0.35">
      <c r="AU5133" s="1"/>
    </row>
    <row r="5134" spans="47:47" x14ac:dyDescent="0.35">
      <c r="AU5134" s="1"/>
    </row>
    <row r="5135" spans="47:47" x14ac:dyDescent="0.35">
      <c r="AU5135" s="1"/>
    </row>
    <row r="5136" spans="47:47" x14ac:dyDescent="0.35">
      <c r="AU5136" s="1"/>
    </row>
    <row r="5137" spans="47:47" x14ac:dyDescent="0.35">
      <c r="AU5137" s="1"/>
    </row>
    <row r="5138" spans="47:47" x14ac:dyDescent="0.35">
      <c r="AU5138" s="1"/>
    </row>
    <row r="5139" spans="47:47" x14ac:dyDescent="0.35">
      <c r="AU5139" s="1"/>
    </row>
    <row r="5140" spans="47:47" x14ac:dyDescent="0.35">
      <c r="AU5140" s="1"/>
    </row>
    <row r="5141" spans="47:47" x14ac:dyDescent="0.35">
      <c r="AU5141" s="1"/>
    </row>
    <row r="5142" spans="47:47" x14ac:dyDescent="0.35">
      <c r="AU5142" s="1"/>
    </row>
    <row r="5143" spans="47:47" x14ac:dyDescent="0.35">
      <c r="AU5143" s="1"/>
    </row>
    <row r="5144" spans="47:47" x14ac:dyDescent="0.35">
      <c r="AU5144" s="1"/>
    </row>
    <row r="5145" spans="47:47" x14ac:dyDescent="0.35">
      <c r="AU5145" s="1"/>
    </row>
    <row r="5146" spans="47:47" x14ac:dyDescent="0.35">
      <c r="AU5146" s="1"/>
    </row>
    <row r="5147" spans="47:47" x14ac:dyDescent="0.35">
      <c r="AU5147" s="1"/>
    </row>
    <row r="5148" spans="47:47" x14ac:dyDescent="0.35">
      <c r="AU5148" s="1"/>
    </row>
    <row r="5149" spans="47:47" x14ac:dyDescent="0.35">
      <c r="AU5149" s="1"/>
    </row>
    <row r="5150" spans="47:47" x14ac:dyDescent="0.35">
      <c r="AU5150" s="1"/>
    </row>
    <row r="5151" spans="47:47" x14ac:dyDescent="0.35">
      <c r="AU5151" s="1"/>
    </row>
    <row r="5152" spans="47:47" x14ac:dyDescent="0.35">
      <c r="AU5152" s="1"/>
    </row>
    <row r="5153" spans="47:47" x14ac:dyDescent="0.35">
      <c r="AU5153" s="1"/>
    </row>
    <row r="5154" spans="47:47" x14ac:dyDescent="0.35">
      <c r="AU5154" s="1"/>
    </row>
    <row r="5155" spans="47:47" x14ac:dyDescent="0.35">
      <c r="AU5155" s="1"/>
    </row>
    <row r="5156" spans="47:47" x14ac:dyDescent="0.35">
      <c r="AU5156" s="1"/>
    </row>
    <row r="5157" spans="47:47" x14ac:dyDescent="0.35">
      <c r="AU5157" s="1"/>
    </row>
    <row r="5158" spans="47:47" x14ac:dyDescent="0.35">
      <c r="AU5158" s="1"/>
    </row>
    <row r="5159" spans="47:47" x14ac:dyDescent="0.35">
      <c r="AU5159" s="1"/>
    </row>
    <row r="5160" spans="47:47" x14ac:dyDescent="0.35">
      <c r="AU5160" s="1"/>
    </row>
    <row r="5161" spans="47:47" x14ac:dyDescent="0.35">
      <c r="AU5161" s="1"/>
    </row>
    <row r="5162" spans="47:47" x14ac:dyDescent="0.35">
      <c r="AU5162" s="1"/>
    </row>
    <row r="5163" spans="47:47" x14ac:dyDescent="0.35">
      <c r="AU5163" s="1"/>
    </row>
    <row r="5164" spans="47:47" x14ac:dyDescent="0.35">
      <c r="AU5164" s="1"/>
    </row>
    <row r="5165" spans="47:47" x14ac:dyDescent="0.35">
      <c r="AU5165" s="1"/>
    </row>
    <row r="5166" spans="47:47" x14ac:dyDescent="0.35">
      <c r="AU5166" s="1"/>
    </row>
    <row r="5167" spans="47:47" x14ac:dyDescent="0.35">
      <c r="AU5167" s="1"/>
    </row>
    <row r="5168" spans="47:47" x14ac:dyDescent="0.35">
      <c r="AU5168" s="1"/>
    </row>
    <row r="5169" spans="47:47" x14ac:dyDescent="0.35">
      <c r="AU5169" s="1"/>
    </row>
    <row r="5170" spans="47:47" x14ac:dyDescent="0.35">
      <c r="AU5170" s="1"/>
    </row>
    <row r="5171" spans="47:47" x14ac:dyDescent="0.35">
      <c r="AU5171" s="1"/>
    </row>
    <row r="5172" spans="47:47" x14ac:dyDescent="0.35">
      <c r="AU5172" s="1"/>
    </row>
    <row r="5173" spans="47:47" x14ac:dyDescent="0.35">
      <c r="AU5173" s="1"/>
    </row>
    <row r="5174" spans="47:47" x14ac:dyDescent="0.35">
      <c r="AU5174" s="1"/>
    </row>
    <row r="5175" spans="47:47" x14ac:dyDescent="0.35">
      <c r="AU5175" s="1"/>
    </row>
    <row r="5176" spans="47:47" x14ac:dyDescent="0.35">
      <c r="AU5176" s="1"/>
    </row>
    <row r="5177" spans="47:47" x14ac:dyDescent="0.35">
      <c r="AU5177" s="1"/>
    </row>
    <row r="5178" spans="47:47" x14ac:dyDescent="0.35">
      <c r="AU5178" s="1"/>
    </row>
    <row r="5179" spans="47:47" x14ac:dyDescent="0.35">
      <c r="AU5179" s="1"/>
    </row>
    <row r="5180" spans="47:47" x14ac:dyDescent="0.35">
      <c r="AU5180" s="1"/>
    </row>
    <row r="5181" spans="47:47" x14ac:dyDescent="0.35">
      <c r="AU5181" s="1"/>
    </row>
    <row r="5182" spans="47:47" x14ac:dyDescent="0.35">
      <c r="AU5182" s="1"/>
    </row>
    <row r="5183" spans="47:47" x14ac:dyDescent="0.35">
      <c r="AU5183" s="1"/>
    </row>
    <row r="5184" spans="47:47" x14ac:dyDescent="0.35">
      <c r="AU5184" s="1"/>
    </row>
    <row r="5185" spans="47:47" x14ac:dyDescent="0.35">
      <c r="AU5185" s="1"/>
    </row>
    <row r="5186" spans="47:47" x14ac:dyDescent="0.35">
      <c r="AU5186" s="1"/>
    </row>
    <row r="5187" spans="47:47" x14ac:dyDescent="0.35">
      <c r="AU5187" s="1"/>
    </row>
    <row r="5188" spans="47:47" x14ac:dyDescent="0.35">
      <c r="AU5188" s="1"/>
    </row>
    <row r="5189" spans="47:47" x14ac:dyDescent="0.35">
      <c r="AU5189" s="1"/>
    </row>
    <row r="5190" spans="47:47" x14ac:dyDescent="0.35">
      <c r="AU5190" s="1"/>
    </row>
    <row r="5191" spans="47:47" x14ac:dyDescent="0.35">
      <c r="AU5191" s="1"/>
    </row>
    <row r="5192" spans="47:47" x14ac:dyDescent="0.35">
      <c r="AU5192" s="1"/>
    </row>
    <row r="5193" spans="47:47" x14ac:dyDescent="0.35">
      <c r="AU5193" s="1"/>
    </row>
    <row r="5194" spans="47:47" x14ac:dyDescent="0.35">
      <c r="AU5194" s="1"/>
    </row>
    <row r="5195" spans="47:47" x14ac:dyDescent="0.35">
      <c r="AU5195" s="1"/>
    </row>
    <row r="5196" spans="47:47" x14ac:dyDescent="0.35">
      <c r="AU5196" s="1"/>
    </row>
    <row r="5197" spans="47:47" x14ac:dyDescent="0.35">
      <c r="AU5197" s="1"/>
    </row>
    <row r="5198" spans="47:47" x14ac:dyDescent="0.35">
      <c r="AU5198" s="1"/>
    </row>
    <row r="5199" spans="47:47" x14ac:dyDescent="0.35">
      <c r="AU5199" s="1"/>
    </row>
    <row r="5200" spans="47:47" x14ac:dyDescent="0.35">
      <c r="AU5200" s="1"/>
    </row>
    <row r="5201" spans="47:47" x14ac:dyDescent="0.35">
      <c r="AU5201" s="1"/>
    </row>
    <row r="5202" spans="47:47" x14ac:dyDescent="0.35">
      <c r="AU5202" s="1"/>
    </row>
    <row r="5203" spans="47:47" x14ac:dyDescent="0.35">
      <c r="AU5203" s="1"/>
    </row>
    <row r="5204" spans="47:47" x14ac:dyDescent="0.35">
      <c r="AU5204" s="1"/>
    </row>
    <row r="5205" spans="47:47" x14ac:dyDescent="0.35">
      <c r="AU5205" s="1"/>
    </row>
    <row r="5206" spans="47:47" x14ac:dyDescent="0.35">
      <c r="AU5206" s="1"/>
    </row>
    <row r="5207" spans="47:47" x14ac:dyDescent="0.35">
      <c r="AU5207" s="1"/>
    </row>
    <row r="5208" spans="47:47" x14ac:dyDescent="0.35">
      <c r="AU5208" s="1"/>
    </row>
    <row r="5209" spans="47:47" x14ac:dyDescent="0.35">
      <c r="AU5209" s="1"/>
    </row>
    <row r="5210" spans="47:47" x14ac:dyDescent="0.35">
      <c r="AU5210" s="1"/>
    </row>
    <row r="5211" spans="47:47" x14ac:dyDescent="0.35">
      <c r="AU5211" s="1"/>
    </row>
    <row r="5212" spans="47:47" x14ac:dyDescent="0.35">
      <c r="AU5212" s="1"/>
    </row>
    <row r="5213" spans="47:47" x14ac:dyDescent="0.35">
      <c r="AU5213" s="1"/>
    </row>
    <row r="5214" spans="47:47" x14ac:dyDescent="0.35">
      <c r="AU5214" s="1"/>
    </row>
    <row r="5215" spans="47:47" x14ac:dyDescent="0.35">
      <c r="AU5215" s="1"/>
    </row>
    <row r="5216" spans="47:47" x14ac:dyDescent="0.35">
      <c r="AU5216" s="1"/>
    </row>
    <row r="5217" spans="47:47" x14ac:dyDescent="0.35">
      <c r="AU5217" s="1"/>
    </row>
    <row r="5218" spans="47:47" x14ac:dyDescent="0.35">
      <c r="AU5218" s="1"/>
    </row>
    <row r="5219" spans="47:47" x14ac:dyDescent="0.35">
      <c r="AU5219" s="1"/>
    </row>
    <row r="5220" spans="47:47" x14ac:dyDescent="0.35">
      <c r="AU5220" s="1"/>
    </row>
    <row r="5221" spans="47:47" x14ac:dyDescent="0.35">
      <c r="AU5221" s="1"/>
    </row>
    <row r="5222" spans="47:47" x14ac:dyDescent="0.35">
      <c r="AU5222" s="1"/>
    </row>
    <row r="5223" spans="47:47" x14ac:dyDescent="0.35">
      <c r="AU5223" s="1"/>
    </row>
    <row r="5224" spans="47:47" x14ac:dyDescent="0.35">
      <c r="AU5224" s="1"/>
    </row>
    <row r="5225" spans="47:47" x14ac:dyDescent="0.35">
      <c r="AU5225" s="1"/>
    </row>
    <row r="5226" spans="47:47" x14ac:dyDescent="0.35">
      <c r="AU5226" s="1"/>
    </row>
    <row r="5227" spans="47:47" x14ac:dyDescent="0.35">
      <c r="AU5227" s="1"/>
    </row>
    <row r="5228" spans="47:47" x14ac:dyDescent="0.35">
      <c r="AU5228" s="1"/>
    </row>
    <row r="5229" spans="47:47" x14ac:dyDescent="0.35">
      <c r="AU5229" s="1"/>
    </row>
    <row r="5230" spans="47:47" x14ac:dyDescent="0.35">
      <c r="AU5230" s="1"/>
    </row>
    <row r="5231" spans="47:47" x14ac:dyDescent="0.35">
      <c r="AU5231" s="1"/>
    </row>
    <row r="5232" spans="47:47" x14ac:dyDescent="0.35">
      <c r="AU5232" s="1"/>
    </row>
    <row r="5233" spans="47:47" x14ac:dyDescent="0.35">
      <c r="AU5233" s="1"/>
    </row>
    <row r="5234" spans="47:47" x14ac:dyDescent="0.35">
      <c r="AU5234" s="1"/>
    </row>
    <row r="5235" spans="47:47" x14ac:dyDescent="0.35">
      <c r="AU5235" s="1"/>
    </row>
    <row r="5236" spans="47:47" x14ac:dyDescent="0.35">
      <c r="AU5236" s="1"/>
    </row>
    <row r="5237" spans="47:47" x14ac:dyDescent="0.35">
      <c r="AU5237" s="1"/>
    </row>
    <row r="5238" spans="47:47" x14ac:dyDescent="0.35">
      <c r="AU5238" s="1"/>
    </row>
    <row r="5239" spans="47:47" x14ac:dyDescent="0.35">
      <c r="AU5239" s="1"/>
    </row>
    <row r="5240" spans="47:47" x14ac:dyDescent="0.35">
      <c r="AU5240" s="1"/>
    </row>
    <row r="5241" spans="47:47" x14ac:dyDescent="0.35">
      <c r="AU5241" s="1"/>
    </row>
    <row r="5242" spans="47:47" x14ac:dyDescent="0.35">
      <c r="AU5242" s="1"/>
    </row>
    <row r="5243" spans="47:47" x14ac:dyDescent="0.35">
      <c r="AU5243" s="1"/>
    </row>
    <row r="5244" spans="47:47" x14ac:dyDescent="0.35">
      <c r="AU5244" s="1"/>
    </row>
    <row r="5245" spans="47:47" x14ac:dyDescent="0.35">
      <c r="AU5245" s="1"/>
    </row>
    <row r="5246" spans="47:47" x14ac:dyDescent="0.35">
      <c r="AU5246" s="1"/>
    </row>
    <row r="5247" spans="47:47" x14ac:dyDescent="0.35">
      <c r="AU5247" s="1"/>
    </row>
    <row r="5248" spans="47:47" x14ac:dyDescent="0.35">
      <c r="AU5248" s="1"/>
    </row>
    <row r="5249" spans="47:47" x14ac:dyDescent="0.35">
      <c r="AU5249" s="1"/>
    </row>
    <row r="5250" spans="47:47" x14ac:dyDescent="0.35">
      <c r="AU5250" s="1"/>
    </row>
    <row r="5251" spans="47:47" x14ac:dyDescent="0.35">
      <c r="AU5251" s="1"/>
    </row>
    <row r="5252" spans="47:47" x14ac:dyDescent="0.35">
      <c r="AU5252" s="1"/>
    </row>
    <row r="5253" spans="47:47" x14ac:dyDescent="0.35">
      <c r="AU5253" s="1"/>
    </row>
    <row r="5254" spans="47:47" x14ac:dyDescent="0.35">
      <c r="AU5254" s="1"/>
    </row>
    <row r="5255" spans="47:47" x14ac:dyDescent="0.35">
      <c r="AU5255" s="1"/>
    </row>
    <row r="5256" spans="47:47" x14ac:dyDescent="0.35">
      <c r="AU5256" s="1"/>
    </row>
    <row r="5257" spans="47:47" x14ac:dyDescent="0.35">
      <c r="AU5257" s="1"/>
    </row>
    <row r="5258" spans="47:47" x14ac:dyDescent="0.35">
      <c r="AU5258" s="1"/>
    </row>
    <row r="5259" spans="47:47" x14ac:dyDescent="0.35">
      <c r="AU5259" s="1"/>
    </row>
    <row r="5260" spans="47:47" x14ac:dyDescent="0.35">
      <c r="AU5260" s="1"/>
    </row>
    <row r="5261" spans="47:47" x14ac:dyDescent="0.35">
      <c r="AU5261" s="1"/>
    </row>
    <row r="5262" spans="47:47" x14ac:dyDescent="0.35">
      <c r="AU5262" s="1"/>
    </row>
    <row r="5263" spans="47:47" x14ac:dyDescent="0.35">
      <c r="AU5263" s="1"/>
    </row>
    <row r="5264" spans="47:47" x14ac:dyDescent="0.35">
      <c r="AU5264" s="1"/>
    </row>
    <row r="5265" spans="47:47" x14ac:dyDescent="0.35">
      <c r="AU5265" s="1"/>
    </row>
    <row r="5266" spans="47:47" x14ac:dyDescent="0.35">
      <c r="AU5266" s="1"/>
    </row>
    <row r="5267" spans="47:47" x14ac:dyDescent="0.35">
      <c r="AU5267" s="1"/>
    </row>
    <row r="5268" spans="47:47" x14ac:dyDescent="0.35">
      <c r="AU5268" s="1"/>
    </row>
    <row r="5269" spans="47:47" x14ac:dyDescent="0.35">
      <c r="AU5269" s="1"/>
    </row>
    <row r="5270" spans="47:47" x14ac:dyDescent="0.35">
      <c r="AU5270" s="1"/>
    </row>
    <row r="5271" spans="47:47" x14ac:dyDescent="0.35">
      <c r="AU5271" s="1"/>
    </row>
    <row r="5272" spans="47:47" x14ac:dyDescent="0.35">
      <c r="AU5272" s="1"/>
    </row>
    <row r="5273" spans="47:47" x14ac:dyDescent="0.35">
      <c r="AU5273" s="1"/>
    </row>
    <row r="5274" spans="47:47" x14ac:dyDescent="0.35">
      <c r="AU5274" s="1"/>
    </row>
    <row r="5275" spans="47:47" x14ac:dyDescent="0.35">
      <c r="AU5275" s="1"/>
    </row>
    <row r="5276" spans="47:47" x14ac:dyDescent="0.35">
      <c r="AU5276" s="1"/>
    </row>
    <row r="5277" spans="47:47" x14ac:dyDescent="0.35">
      <c r="AU5277" s="1"/>
    </row>
    <row r="5278" spans="47:47" x14ac:dyDescent="0.35">
      <c r="AU5278" s="1"/>
    </row>
    <row r="5279" spans="47:47" x14ac:dyDescent="0.35">
      <c r="AU5279" s="1"/>
    </row>
    <row r="5280" spans="47:47" x14ac:dyDescent="0.35">
      <c r="AU5280" s="1"/>
    </row>
    <row r="5281" spans="47:47" x14ac:dyDescent="0.35">
      <c r="AU5281" s="1"/>
    </row>
    <row r="5282" spans="47:47" x14ac:dyDescent="0.35">
      <c r="AU5282" s="1"/>
    </row>
    <row r="5283" spans="47:47" x14ac:dyDescent="0.35">
      <c r="AU5283" s="1"/>
    </row>
    <row r="5284" spans="47:47" x14ac:dyDescent="0.35">
      <c r="AU5284" s="1"/>
    </row>
    <row r="5285" spans="47:47" x14ac:dyDescent="0.35">
      <c r="AU5285" s="1"/>
    </row>
    <row r="5286" spans="47:47" x14ac:dyDescent="0.35">
      <c r="AU5286" s="1"/>
    </row>
    <row r="5287" spans="47:47" x14ac:dyDescent="0.35">
      <c r="AU5287" s="1"/>
    </row>
    <row r="5288" spans="47:47" x14ac:dyDescent="0.35">
      <c r="AU5288" s="1"/>
    </row>
    <row r="5289" spans="47:47" x14ac:dyDescent="0.35">
      <c r="AU5289" s="1"/>
    </row>
    <row r="5290" spans="47:47" x14ac:dyDescent="0.35">
      <c r="AU5290" s="1"/>
    </row>
    <row r="5291" spans="47:47" x14ac:dyDescent="0.35">
      <c r="AU5291" s="1"/>
    </row>
    <row r="5292" spans="47:47" x14ac:dyDescent="0.35">
      <c r="AU5292" s="1"/>
    </row>
    <row r="5293" spans="47:47" x14ac:dyDescent="0.35">
      <c r="AU5293" s="1"/>
    </row>
    <row r="5294" spans="47:47" x14ac:dyDescent="0.35">
      <c r="AU5294" s="1"/>
    </row>
    <row r="5295" spans="47:47" x14ac:dyDescent="0.35">
      <c r="AU5295" s="1"/>
    </row>
    <row r="5296" spans="47:47" x14ac:dyDescent="0.35">
      <c r="AU5296" s="1"/>
    </row>
    <row r="5297" spans="47:47" x14ac:dyDescent="0.35">
      <c r="AU5297" s="1"/>
    </row>
    <row r="5298" spans="47:47" x14ac:dyDescent="0.35">
      <c r="AU5298" s="1"/>
    </row>
    <row r="5299" spans="47:47" x14ac:dyDescent="0.35">
      <c r="AU5299" s="1"/>
    </row>
    <row r="5300" spans="47:47" x14ac:dyDescent="0.35">
      <c r="AU5300" s="1"/>
    </row>
    <row r="5301" spans="47:47" x14ac:dyDescent="0.35">
      <c r="AU5301" s="1"/>
    </row>
    <row r="5302" spans="47:47" x14ac:dyDescent="0.35">
      <c r="AU5302" s="1"/>
    </row>
    <row r="5303" spans="47:47" x14ac:dyDescent="0.35">
      <c r="AU5303" s="1"/>
    </row>
    <row r="5304" spans="47:47" x14ac:dyDescent="0.35">
      <c r="AU5304" s="1"/>
    </row>
    <row r="5305" spans="47:47" x14ac:dyDescent="0.35">
      <c r="AU5305" s="1"/>
    </row>
    <row r="5306" spans="47:47" x14ac:dyDescent="0.35">
      <c r="AU5306" s="1"/>
    </row>
    <row r="5307" spans="47:47" x14ac:dyDescent="0.35">
      <c r="AU5307" s="1"/>
    </row>
    <row r="5308" spans="47:47" x14ac:dyDescent="0.35">
      <c r="AU5308" s="1"/>
    </row>
    <row r="5309" spans="47:47" x14ac:dyDescent="0.35">
      <c r="AU5309" s="1"/>
    </row>
    <row r="5310" spans="47:47" x14ac:dyDescent="0.35">
      <c r="AU5310" s="1"/>
    </row>
    <row r="5311" spans="47:47" x14ac:dyDescent="0.35">
      <c r="AU5311" s="1"/>
    </row>
    <row r="5312" spans="47:47" x14ac:dyDescent="0.35">
      <c r="AU5312" s="1"/>
    </row>
    <row r="5313" spans="47:47" x14ac:dyDescent="0.35">
      <c r="AU5313" s="1"/>
    </row>
    <row r="5314" spans="47:47" x14ac:dyDescent="0.35">
      <c r="AU5314" s="1"/>
    </row>
    <row r="5315" spans="47:47" x14ac:dyDescent="0.35">
      <c r="AU5315" s="1"/>
    </row>
    <row r="5316" spans="47:47" x14ac:dyDescent="0.35">
      <c r="AU5316" s="1"/>
    </row>
    <row r="5317" spans="47:47" x14ac:dyDescent="0.35">
      <c r="AU5317" s="1"/>
    </row>
    <row r="5318" spans="47:47" x14ac:dyDescent="0.35">
      <c r="AU5318" s="1"/>
    </row>
    <row r="5319" spans="47:47" x14ac:dyDescent="0.35">
      <c r="AU5319" s="1"/>
    </row>
    <row r="5320" spans="47:47" x14ac:dyDescent="0.35">
      <c r="AU5320" s="1"/>
    </row>
    <row r="5321" spans="47:47" x14ac:dyDescent="0.35">
      <c r="AU5321" s="1"/>
    </row>
    <row r="5322" spans="47:47" x14ac:dyDescent="0.35">
      <c r="AU5322" s="1"/>
    </row>
    <row r="5323" spans="47:47" x14ac:dyDescent="0.35">
      <c r="AU5323" s="1"/>
    </row>
    <row r="5324" spans="47:47" x14ac:dyDescent="0.35">
      <c r="AU5324" s="1"/>
    </row>
    <row r="5325" spans="47:47" x14ac:dyDescent="0.35">
      <c r="AU5325" s="1"/>
    </row>
    <row r="5326" spans="47:47" x14ac:dyDescent="0.35">
      <c r="AU5326" s="1"/>
    </row>
    <row r="5327" spans="47:47" x14ac:dyDescent="0.35">
      <c r="AU5327" s="1"/>
    </row>
    <row r="5328" spans="47:47" x14ac:dyDescent="0.35">
      <c r="AU5328" s="1"/>
    </row>
    <row r="5329" spans="47:47" x14ac:dyDescent="0.35">
      <c r="AU5329" s="1"/>
    </row>
    <row r="5330" spans="47:47" x14ac:dyDescent="0.35">
      <c r="AU5330" s="1"/>
    </row>
    <row r="5331" spans="47:47" x14ac:dyDescent="0.35">
      <c r="AU5331" s="1"/>
    </row>
    <row r="5332" spans="47:47" x14ac:dyDescent="0.35">
      <c r="AU5332" s="1"/>
    </row>
    <row r="5333" spans="47:47" x14ac:dyDescent="0.35">
      <c r="AU5333" s="1"/>
    </row>
    <row r="5334" spans="47:47" x14ac:dyDescent="0.35">
      <c r="AU5334" s="1"/>
    </row>
    <row r="5335" spans="47:47" x14ac:dyDescent="0.35">
      <c r="AU5335" s="1"/>
    </row>
    <row r="5336" spans="47:47" x14ac:dyDescent="0.35">
      <c r="AU5336" s="1"/>
    </row>
    <row r="5337" spans="47:47" x14ac:dyDescent="0.35">
      <c r="AU5337" s="1"/>
    </row>
    <row r="5338" spans="47:47" x14ac:dyDescent="0.35">
      <c r="AU5338" s="1"/>
    </row>
    <row r="5339" spans="47:47" x14ac:dyDescent="0.35">
      <c r="AU5339" s="1"/>
    </row>
    <row r="5340" spans="47:47" x14ac:dyDescent="0.35">
      <c r="AU5340" s="1"/>
    </row>
    <row r="5341" spans="47:47" x14ac:dyDescent="0.35">
      <c r="AU5341" s="1"/>
    </row>
    <row r="5342" spans="47:47" x14ac:dyDescent="0.35">
      <c r="AU5342" s="1"/>
    </row>
    <row r="5343" spans="47:47" x14ac:dyDescent="0.35">
      <c r="AU5343" s="1"/>
    </row>
    <row r="5344" spans="47:47" x14ac:dyDescent="0.35">
      <c r="AU5344" s="1"/>
    </row>
    <row r="5345" spans="47:47" x14ac:dyDescent="0.35">
      <c r="AU5345" s="1"/>
    </row>
    <row r="5346" spans="47:47" x14ac:dyDescent="0.35">
      <c r="AU5346" s="1"/>
    </row>
    <row r="5347" spans="47:47" x14ac:dyDescent="0.35">
      <c r="AU5347" s="1"/>
    </row>
    <row r="5348" spans="47:47" x14ac:dyDescent="0.35">
      <c r="AU5348" s="1"/>
    </row>
    <row r="5349" spans="47:47" x14ac:dyDescent="0.35">
      <c r="AU5349" s="1"/>
    </row>
    <row r="5350" spans="47:47" x14ac:dyDescent="0.35">
      <c r="AU5350" s="1"/>
    </row>
    <row r="5351" spans="47:47" x14ac:dyDescent="0.35">
      <c r="AU5351" s="1"/>
    </row>
    <row r="5352" spans="47:47" x14ac:dyDescent="0.35">
      <c r="AU5352" s="1"/>
    </row>
    <row r="5353" spans="47:47" x14ac:dyDescent="0.35">
      <c r="AU5353" s="1"/>
    </row>
    <row r="5354" spans="47:47" x14ac:dyDescent="0.35">
      <c r="AU5354" s="1"/>
    </row>
    <row r="5355" spans="47:47" x14ac:dyDescent="0.35">
      <c r="AU5355" s="1"/>
    </row>
    <row r="5356" spans="47:47" x14ac:dyDescent="0.35">
      <c r="AU5356" s="1"/>
    </row>
    <row r="5357" spans="47:47" x14ac:dyDescent="0.35">
      <c r="AU5357" s="1"/>
    </row>
    <row r="5358" spans="47:47" x14ac:dyDescent="0.35">
      <c r="AU5358" s="1"/>
    </row>
    <row r="5359" spans="47:47" x14ac:dyDescent="0.35">
      <c r="AU5359" s="1"/>
    </row>
    <row r="5360" spans="47:47" x14ac:dyDescent="0.35">
      <c r="AU5360" s="1"/>
    </row>
    <row r="5361" spans="47:47" x14ac:dyDescent="0.35">
      <c r="AU5361" s="1"/>
    </row>
    <row r="5362" spans="47:47" x14ac:dyDescent="0.35">
      <c r="AU5362" s="1"/>
    </row>
    <row r="5363" spans="47:47" x14ac:dyDescent="0.35">
      <c r="AU5363" s="1"/>
    </row>
    <row r="5364" spans="47:47" x14ac:dyDescent="0.35">
      <c r="AU5364" s="1"/>
    </row>
    <row r="5365" spans="47:47" x14ac:dyDescent="0.35">
      <c r="AU5365" s="1"/>
    </row>
    <row r="5366" spans="47:47" x14ac:dyDescent="0.35">
      <c r="AU5366" s="1"/>
    </row>
    <row r="5367" spans="47:47" x14ac:dyDescent="0.35">
      <c r="AU5367" s="1"/>
    </row>
    <row r="5368" spans="47:47" x14ac:dyDescent="0.35">
      <c r="AU5368" s="1"/>
    </row>
    <row r="5369" spans="47:47" x14ac:dyDescent="0.35">
      <c r="AU5369" s="1"/>
    </row>
    <row r="5370" spans="47:47" x14ac:dyDescent="0.35">
      <c r="AU5370" s="1"/>
    </row>
    <row r="5371" spans="47:47" x14ac:dyDescent="0.35">
      <c r="AU5371" s="1"/>
    </row>
    <row r="5372" spans="47:47" x14ac:dyDescent="0.35">
      <c r="AU5372" s="1"/>
    </row>
    <row r="5373" spans="47:47" x14ac:dyDescent="0.35">
      <c r="AU5373" s="1"/>
    </row>
    <row r="5374" spans="47:47" x14ac:dyDescent="0.35">
      <c r="AU5374" s="1"/>
    </row>
    <row r="5375" spans="47:47" x14ac:dyDescent="0.35">
      <c r="AU5375" s="1"/>
    </row>
    <row r="5376" spans="47:47" x14ac:dyDescent="0.35">
      <c r="AU5376" s="1"/>
    </row>
    <row r="5377" spans="47:47" x14ac:dyDescent="0.35">
      <c r="AU5377" s="1"/>
    </row>
    <row r="5378" spans="47:47" x14ac:dyDescent="0.35">
      <c r="AU5378" s="1"/>
    </row>
    <row r="5379" spans="47:47" x14ac:dyDescent="0.35">
      <c r="AU5379" s="1"/>
    </row>
    <row r="5380" spans="47:47" x14ac:dyDescent="0.35">
      <c r="AU5380" s="1"/>
    </row>
    <row r="5381" spans="47:47" x14ac:dyDescent="0.35">
      <c r="AU5381" s="1"/>
    </row>
    <row r="5382" spans="47:47" x14ac:dyDescent="0.35">
      <c r="AU5382" s="1"/>
    </row>
    <row r="5383" spans="47:47" x14ac:dyDescent="0.35">
      <c r="AU5383" s="1"/>
    </row>
    <row r="5384" spans="47:47" x14ac:dyDescent="0.35">
      <c r="AU5384" s="1"/>
    </row>
    <row r="5385" spans="47:47" x14ac:dyDescent="0.35">
      <c r="AU5385" s="1"/>
    </row>
    <row r="5386" spans="47:47" x14ac:dyDescent="0.35">
      <c r="AU5386" s="1"/>
    </row>
    <row r="5387" spans="47:47" x14ac:dyDescent="0.35">
      <c r="AU5387" s="1"/>
    </row>
    <row r="5388" spans="47:47" x14ac:dyDescent="0.35">
      <c r="AU5388" s="1"/>
    </row>
    <row r="5389" spans="47:47" x14ac:dyDescent="0.35">
      <c r="AU5389" s="1"/>
    </row>
    <row r="5390" spans="47:47" x14ac:dyDescent="0.35">
      <c r="AU5390" s="1"/>
    </row>
    <row r="5391" spans="47:47" x14ac:dyDescent="0.35">
      <c r="AU5391" s="1"/>
    </row>
    <row r="5392" spans="47:47" x14ac:dyDescent="0.35">
      <c r="AU5392" s="1"/>
    </row>
    <row r="5393" spans="47:47" x14ac:dyDescent="0.35">
      <c r="AU5393" s="1"/>
    </row>
    <row r="5394" spans="47:47" x14ac:dyDescent="0.35">
      <c r="AU5394" s="1"/>
    </row>
    <row r="5395" spans="47:47" x14ac:dyDescent="0.35">
      <c r="AU5395" s="1"/>
    </row>
    <row r="5396" spans="47:47" x14ac:dyDescent="0.35">
      <c r="AU5396" s="1"/>
    </row>
    <row r="5397" spans="47:47" x14ac:dyDescent="0.35">
      <c r="AU5397" s="1"/>
    </row>
    <row r="5398" spans="47:47" x14ac:dyDescent="0.35">
      <c r="AU5398" s="1"/>
    </row>
    <row r="5399" spans="47:47" x14ac:dyDescent="0.35">
      <c r="AU5399" s="1"/>
    </row>
    <row r="5400" spans="47:47" x14ac:dyDescent="0.35">
      <c r="AU5400" s="1"/>
    </row>
    <row r="5401" spans="47:47" x14ac:dyDescent="0.35">
      <c r="AU5401" s="1"/>
    </row>
    <row r="5402" spans="47:47" x14ac:dyDescent="0.35">
      <c r="AU5402" s="1"/>
    </row>
    <row r="5403" spans="47:47" x14ac:dyDescent="0.35">
      <c r="AU5403" s="1"/>
    </row>
    <row r="5404" spans="47:47" x14ac:dyDescent="0.35">
      <c r="AU5404" s="1"/>
    </row>
    <row r="5405" spans="47:47" x14ac:dyDescent="0.35">
      <c r="AU5405" s="1"/>
    </row>
    <row r="5406" spans="47:47" x14ac:dyDescent="0.35">
      <c r="AU5406" s="1"/>
    </row>
    <row r="5407" spans="47:47" x14ac:dyDescent="0.35">
      <c r="AU5407" s="1"/>
    </row>
    <row r="5408" spans="47:47" x14ac:dyDescent="0.35">
      <c r="AU5408" s="1"/>
    </row>
    <row r="5409" spans="47:47" x14ac:dyDescent="0.35">
      <c r="AU5409" s="1"/>
    </row>
    <row r="5410" spans="47:47" x14ac:dyDescent="0.35">
      <c r="AU5410" s="1"/>
    </row>
    <row r="5411" spans="47:47" x14ac:dyDescent="0.35">
      <c r="AU5411" s="1"/>
    </row>
    <row r="5412" spans="47:47" x14ac:dyDescent="0.35">
      <c r="AU5412" s="1"/>
    </row>
    <row r="5413" spans="47:47" x14ac:dyDescent="0.35">
      <c r="AU5413" s="1"/>
    </row>
    <row r="5414" spans="47:47" x14ac:dyDescent="0.35">
      <c r="AU5414" s="1"/>
    </row>
    <row r="5415" spans="47:47" x14ac:dyDescent="0.35">
      <c r="AU5415" s="1"/>
    </row>
    <row r="5416" spans="47:47" x14ac:dyDescent="0.35">
      <c r="AU5416" s="1"/>
    </row>
    <row r="5417" spans="47:47" x14ac:dyDescent="0.35">
      <c r="AU5417" s="1"/>
    </row>
    <row r="5418" spans="47:47" x14ac:dyDescent="0.35">
      <c r="AU5418" s="1"/>
    </row>
    <row r="5419" spans="47:47" x14ac:dyDescent="0.35">
      <c r="AU5419" s="1"/>
    </row>
    <row r="5420" spans="47:47" x14ac:dyDescent="0.35">
      <c r="AU5420" s="1"/>
    </row>
    <row r="5421" spans="47:47" x14ac:dyDescent="0.35">
      <c r="AU5421" s="1"/>
    </row>
    <row r="5422" spans="47:47" x14ac:dyDescent="0.35">
      <c r="AU5422" s="1"/>
    </row>
    <row r="5423" spans="47:47" x14ac:dyDescent="0.35">
      <c r="AU5423" s="1"/>
    </row>
    <row r="5424" spans="47:47" x14ac:dyDescent="0.35">
      <c r="AU5424" s="1"/>
    </row>
    <row r="5425" spans="47:47" x14ac:dyDescent="0.35">
      <c r="AU5425" s="1"/>
    </row>
    <row r="5426" spans="47:47" x14ac:dyDescent="0.35">
      <c r="AU5426" s="1"/>
    </row>
    <row r="5427" spans="47:47" x14ac:dyDescent="0.35">
      <c r="AU5427" s="1"/>
    </row>
    <row r="5428" spans="47:47" x14ac:dyDescent="0.35">
      <c r="AU5428" s="1"/>
    </row>
    <row r="5429" spans="47:47" x14ac:dyDescent="0.35">
      <c r="AU5429" s="1"/>
    </row>
    <row r="5430" spans="47:47" x14ac:dyDescent="0.35">
      <c r="AU5430" s="1"/>
    </row>
    <row r="5431" spans="47:47" x14ac:dyDescent="0.35">
      <c r="AU5431" s="1"/>
    </row>
    <row r="5432" spans="47:47" x14ac:dyDescent="0.35">
      <c r="AU5432" s="1"/>
    </row>
    <row r="5433" spans="47:47" x14ac:dyDescent="0.35">
      <c r="AU5433" s="1"/>
    </row>
    <row r="5434" spans="47:47" x14ac:dyDescent="0.35">
      <c r="AU5434" s="1"/>
    </row>
    <row r="5435" spans="47:47" x14ac:dyDescent="0.35">
      <c r="AU5435" s="1"/>
    </row>
    <row r="5436" spans="47:47" x14ac:dyDescent="0.35">
      <c r="AU5436" s="1"/>
    </row>
    <row r="5437" spans="47:47" x14ac:dyDescent="0.35">
      <c r="AU5437" s="1"/>
    </row>
    <row r="5438" spans="47:47" x14ac:dyDescent="0.35">
      <c r="AU5438" s="1"/>
    </row>
    <row r="5439" spans="47:47" x14ac:dyDescent="0.35">
      <c r="AU5439" s="1"/>
    </row>
    <row r="5440" spans="47:47" x14ac:dyDescent="0.35">
      <c r="AU5440" s="1"/>
    </row>
    <row r="5441" spans="47:47" x14ac:dyDescent="0.35">
      <c r="AU5441" s="1"/>
    </row>
    <row r="5442" spans="47:47" x14ac:dyDescent="0.35">
      <c r="AU5442" s="1"/>
    </row>
    <row r="5443" spans="47:47" x14ac:dyDescent="0.35">
      <c r="AU5443" s="1"/>
    </row>
    <row r="5444" spans="47:47" x14ac:dyDescent="0.35">
      <c r="AU5444" s="1"/>
    </row>
    <row r="5445" spans="47:47" x14ac:dyDescent="0.35">
      <c r="AU5445" s="1"/>
    </row>
    <row r="5446" spans="47:47" x14ac:dyDescent="0.35">
      <c r="AU5446" s="1"/>
    </row>
    <row r="5447" spans="47:47" x14ac:dyDescent="0.35">
      <c r="AU5447" s="1"/>
    </row>
    <row r="5448" spans="47:47" x14ac:dyDescent="0.35">
      <c r="AU5448" s="1"/>
    </row>
    <row r="5449" spans="47:47" x14ac:dyDescent="0.35">
      <c r="AU5449" s="1"/>
    </row>
    <row r="5450" spans="47:47" x14ac:dyDescent="0.35">
      <c r="AU5450" s="1"/>
    </row>
    <row r="5451" spans="47:47" x14ac:dyDescent="0.35">
      <c r="AU5451" s="1"/>
    </row>
    <row r="5452" spans="47:47" x14ac:dyDescent="0.35">
      <c r="AU5452" s="1"/>
    </row>
    <row r="5453" spans="47:47" x14ac:dyDescent="0.35">
      <c r="AU5453" s="1"/>
    </row>
    <row r="5454" spans="47:47" x14ac:dyDescent="0.35">
      <c r="AU5454" s="1"/>
    </row>
    <row r="5455" spans="47:47" x14ac:dyDescent="0.35">
      <c r="AU5455" s="1"/>
    </row>
    <row r="5456" spans="47:47" x14ac:dyDescent="0.35">
      <c r="AU5456" s="1"/>
    </row>
    <row r="5457" spans="47:47" x14ac:dyDescent="0.35">
      <c r="AU5457" s="1"/>
    </row>
    <row r="5458" spans="47:47" x14ac:dyDescent="0.35">
      <c r="AU5458" s="1"/>
    </row>
    <row r="5459" spans="47:47" x14ac:dyDescent="0.35">
      <c r="AU5459" s="1"/>
    </row>
    <row r="5460" spans="47:47" x14ac:dyDescent="0.35">
      <c r="AU5460" s="1"/>
    </row>
    <row r="5461" spans="47:47" x14ac:dyDescent="0.35">
      <c r="AU5461" s="1"/>
    </row>
    <row r="5462" spans="47:47" x14ac:dyDescent="0.35">
      <c r="AU5462" s="1"/>
    </row>
    <row r="5463" spans="47:47" x14ac:dyDescent="0.35">
      <c r="AU5463" s="1"/>
    </row>
    <row r="5464" spans="47:47" x14ac:dyDescent="0.35">
      <c r="AU5464" s="1"/>
    </row>
    <row r="5465" spans="47:47" x14ac:dyDescent="0.35">
      <c r="AU5465" s="1"/>
    </row>
    <row r="5466" spans="47:47" x14ac:dyDescent="0.35">
      <c r="AU5466" s="1"/>
    </row>
    <row r="5467" spans="47:47" x14ac:dyDescent="0.35">
      <c r="AU5467" s="1"/>
    </row>
    <row r="5468" spans="47:47" x14ac:dyDescent="0.35">
      <c r="AU5468" s="1"/>
    </row>
    <row r="5469" spans="47:47" x14ac:dyDescent="0.35">
      <c r="AU5469" s="1"/>
    </row>
    <row r="5470" spans="47:47" x14ac:dyDescent="0.35">
      <c r="AU5470" s="1"/>
    </row>
    <row r="5471" spans="47:47" x14ac:dyDescent="0.35">
      <c r="AU5471" s="1"/>
    </row>
    <row r="5472" spans="47:47" x14ac:dyDescent="0.35">
      <c r="AU5472" s="1"/>
    </row>
    <row r="5473" spans="47:47" x14ac:dyDescent="0.35">
      <c r="AU5473" s="1"/>
    </row>
    <row r="5474" spans="47:47" x14ac:dyDescent="0.35">
      <c r="AU5474" s="1"/>
    </row>
    <row r="5475" spans="47:47" x14ac:dyDescent="0.35">
      <c r="AU5475" s="1"/>
    </row>
    <row r="5476" spans="47:47" x14ac:dyDescent="0.35">
      <c r="AU5476" s="1"/>
    </row>
    <row r="5477" spans="47:47" x14ac:dyDescent="0.35">
      <c r="AU5477" s="1"/>
    </row>
    <row r="5478" spans="47:47" x14ac:dyDescent="0.35">
      <c r="AU5478" s="1"/>
    </row>
    <row r="5479" spans="47:47" x14ac:dyDescent="0.35">
      <c r="AU5479" s="1"/>
    </row>
    <row r="5480" spans="47:47" x14ac:dyDescent="0.35">
      <c r="AU5480" s="1"/>
    </row>
    <row r="5481" spans="47:47" x14ac:dyDescent="0.35">
      <c r="AU5481" s="1"/>
    </row>
    <row r="5482" spans="47:47" x14ac:dyDescent="0.35">
      <c r="AU5482" s="1"/>
    </row>
    <row r="5483" spans="47:47" x14ac:dyDescent="0.35">
      <c r="AU5483" s="1"/>
    </row>
    <row r="5484" spans="47:47" x14ac:dyDescent="0.35">
      <c r="AU5484" s="1"/>
    </row>
    <row r="5485" spans="47:47" x14ac:dyDescent="0.35">
      <c r="AU5485" s="1"/>
    </row>
    <row r="5486" spans="47:47" x14ac:dyDescent="0.35">
      <c r="AU5486" s="1"/>
    </row>
    <row r="5487" spans="47:47" x14ac:dyDescent="0.35">
      <c r="AU5487" s="1"/>
    </row>
    <row r="5488" spans="47:47" x14ac:dyDescent="0.35">
      <c r="AU5488" s="1"/>
    </row>
    <row r="5489" spans="47:47" x14ac:dyDescent="0.35">
      <c r="AU5489" s="1"/>
    </row>
    <row r="5490" spans="47:47" x14ac:dyDescent="0.35">
      <c r="AU5490" s="1"/>
    </row>
    <row r="5491" spans="47:47" x14ac:dyDescent="0.35">
      <c r="AU5491" s="1"/>
    </row>
    <row r="5492" spans="47:47" x14ac:dyDescent="0.35">
      <c r="AU5492" s="1"/>
    </row>
    <row r="5493" spans="47:47" x14ac:dyDescent="0.35">
      <c r="AU5493" s="1"/>
    </row>
    <row r="5494" spans="47:47" x14ac:dyDescent="0.35">
      <c r="AU5494" s="1"/>
    </row>
    <row r="5495" spans="47:47" x14ac:dyDescent="0.35">
      <c r="AU5495" s="1"/>
    </row>
    <row r="5496" spans="47:47" x14ac:dyDescent="0.35">
      <c r="AU5496" s="1"/>
    </row>
    <row r="5497" spans="47:47" x14ac:dyDescent="0.35">
      <c r="AU5497" s="1"/>
    </row>
    <row r="5498" spans="47:47" x14ac:dyDescent="0.35">
      <c r="AU5498" s="1"/>
    </row>
    <row r="5499" spans="47:47" x14ac:dyDescent="0.35">
      <c r="AU5499" s="1"/>
    </row>
    <row r="5500" spans="47:47" x14ac:dyDescent="0.35">
      <c r="AU5500" s="1"/>
    </row>
    <row r="5501" spans="47:47" x14ac:dyDescent="0.35">
      <c r="AU5501" s="1"/>
    </row>
    <row r="5502" spans="47:47" x14ac:dyDescent="0.35">
      <c r="AU5502" s="1"/>
    </row>
    <row r="5503" spans="47:47" x14ac:dyDescent="0.35">
      <c r="AU5503" s="1"/>
    </row>
    <row r="5504" spans="47:47" x14ac:dyDescent="0.35">
      <c r="AU5504" s="1"/>
    </row>
    <row r="5505" spans="47:47" x14ac:dyDescent="0.35">
      <c r="AU5505" s="1"/>
    </row>
    <row r="5506" spans="47:47" x14ac:dyDescent="0.35">
      <c r="AU5506" s="1"/>
    </row>
    <row r="5507" spans="47:47" x14ac:dyDescent="0.35">
      <c r="AU5507" s="1"/>
    </row>
    <row r="5508" spans="47:47" x14ac:dyDescent="0.35">
      <c r="AU5508" s="1"/>
    </row>
    <row r="5509" spans="47:47" x14ac:dyDescent="0.35">
      <c r="AU5509" s="1"/>
    </row>
    <row r="5510" spans="47:47" x14ac:dyDescent="0.35">
      <c r="AU5510" s="1"/>
    </row>
    <row r="5511" spans="47:47" x14ac:dyDescent="0.35">
      <c r="AU5511" s="1"/>
    </row>
    <row r="5512" spans="47:47" x14ac:dyDescent="0.35">
      <c r="AU5512" s="1"/>
    </row>
    <row r="5513" spans="47:47" x14ac:dyDescent="0.35">
      <c r="AU5513" s="1"/>
    </row>
    <row r="5514" spans="47:47" x14ac:dyDescent="0.35">
      <c r="AU5514" s="1"/>
    </row>
    <row r="5515" spans="47:47" x14ac:dyDescent="0.35">
      <c r="AU5515" s="1"/>
    </row>
    <row r="5516" spans="47:47" x14ac:dyDescent="0.35">
      <c r="AU5516" s="1"/>
    </row>
    <row r="5517" spans="47:47" x14ac:dyDescent="0.35">
      <c r="AU5517" s="1"/>
    </row>
    <row r="5518" spans="47:47" x14ac:dyDescent="0.35">
      <c r="AU5518" s="1"/>
    </row>
    <row r="5519" spans="47:47" x14ac:dyDescent="0.35">
      <c r="AU5519" s="1"/>
    </row>
    <row r="5520" spans="47:47" x14ac:dyDescent="0.35">
      <c r="AU5520" s="1"/>
    </row>
    <row r="5521" spans="47:47" x14ac:dyDescent="0.35">
      <c r="AU5521" s="1"/>
    </row>
    <row r="5522" spans="47:47" x14ac:dyDescent="0.35">
      <c r="AU5522" s="1"/>
    </row>
    <row r="5523" spans="47:47" x14ac:dyDescent="0.35">
      <c r="AU5523" s="1"/>
    </row>
    <row r="5524" spans="47:47" x14ac:dyDescent="0.35">
      <c r="AU5524" s="1"/>
    </row>
    <row r="5525" spans="47:47" x14ac:dyDescent="0.35">
      <c r="AU5525" s="1"/>
    </row>
    <row r="5526" spans="47:47" x14ac:dyDescent="0.35">
      <c r="AU5526" s="1"/>
    </row>
    <row r="5527" spans="47:47" x14ac:dyDescent="0.35">
      <c r="AU5527" s="1"/>
    </row>
    <row r="5528" spans="47:47" x14ac:dyDescent="0.35">
      <c r="AU5528" s="1"/>
    </row>
    <row r="5529" spans="47:47" x14ac:dyDescent="0.35">
      <c r="AU5529" s="1"/>
    </row>
    <row r="5530" spans="47:47" x14ac:dyDescent="0.35">
      <c r="AU5530" s="1"/>
    </row>
    <row r="5531" spans="47:47" x14ac:dyDescent="0.35">
      <c r="AU5531" s="1"/>
    </row>
    <row r="5532" spans="47:47" x14ac:dyDescent="0.35">
      <c r="AU5532" s="1"/>
    </row>
    <row r="5533" spans="47:47" x14ac:dyDescent="0.35">
      <c r="AU5533" s="1"/>
    </row>
    <row r="5534" spans="47:47" x14ac:dyDescent="0.35">
      <c r="AU5534" s="1"/>
    </row>
    <row r="5535" spans="47:47" x14ac:dyDescent="0.35">
      <c r="AU5535" s="1"/>
    </row>
    <row r="5536" spans="47:47" x14ac:dyDescent="0.35">
      <c r="AU5536" s="1"/>
    </row>
    <row r="5537" spans="47:47" x14ac:dyDescent="0.35">
      <c r="AU5537" s="1"/>
    </row>
    <row r="5538" spans="47:47" x14ac:dyDescent="0.35">
      <c r="AU5538" s="1"/>
    </row>
    <row r="5539" spans="47:47" x14ac:dyDescent="0.35">
      <c r="AU5539" s="1"/>
    </row>
    <row r="5540" spans="47:47" x14ac:dyDescent="0.35">
      <c r="AU5540" s="1"/>
    </row>
    <row r="5541" spans="47:47" x14ac:dyDescent="0.35">
      <c r="AU5541" s="1"/>
    </row>
    <row r="5542" spans="47:47" x14ac:dyDescent="0.35">
      <c r="AU5542" s="1"/>
    </row>
    <row r="5543" spans="47:47" x14ac:dyDescent="0.35">
      <c r="AU5543" s="1"/>
    </row>
    <row r="5544" spans="47:47" x14ac:dyDescent="0.35">
      <c r="AU5544" s="1"/>
    </row>
    <row r="5545" spans="47:47" x14ac:dyDescent="0.35">
      <c r="AU5545" s="1"/>
    </row>
    <row r="5546" spans="47:47" x14ac:dyDescent="0.35">
      <c r="AU5546" s="1"/>
    </row>
    <row r="5547" spans="47:47" x14ac:dyDescent="0.35">
      <c r="AU5547" s="1"/>
    </row>
    <row r="5548" spans="47:47" x14ac:dyDescent="0.35">
      <c r="AU5548" s="1"/>
    </row>
    <row r="5549" spans="47:47" x14ac:dyDescent="0.35">
      <c r="AU5549" s="1"/>
    </row>
    <row r="5550" spans="47:47" x14ac:dyDescent="0.35">
      <c r="AU5550" s="1"/>
    </row>
    <row r="5551" spans="47:47" x14ac:dyDescent="0.35">
      <c r="AU5551" s="1"/>
    </row>
    <row r="5552" spans="47:47" x14ac:dyDescent="0.35">
      <c r="AU5552" s="1"/>
    </row>
    <row r="5553" spans="47:47" x14ac:dyDescent="0.35">
      <c r="AU5553" s="1"/>
    </row>
    <row r="5554" spans="47:47" x14ac:dyDescent="0.35">
      <c r="AU5554" s="1"/>
    </row>
    <row r="5555" spans="47:47" x14ac:dyDescent="0.35">
      <c r="AU5555" s="1"/>
    </row>
    <row r="5556" spans="47:47" x14ac:dyDescent="0.35">
      <c r="AU5556" s="1"/>
    </row>
    <row r="5557" spans="47:47" x14ac:dyDescent="0.35">
      <c r="AU5557" s="1"/>
    </row>
    <row r="5558" spans="47:47" x14ac:dyDescent="0.35">
      <c r="AU5558" s="1"/>
    </row>
    <row r="5559" spans="47:47" x14ac:dyDescent="0.35">
      <c r="AU5559" s="1"/>
    </row>
    <row r="5560" spans="47:47" x14ac:dyDescent="0.35">
      <c r="AU5560" s="1"/>
    </row>
    <row r="5561" spans="47:47" x14ac:dyDescent="0.35">
      <c r="AU5561" s="1"/>
    </row>
    <row r="5562" spans="47:47" x14ac:dyDescent="0.35">
      <c r="AU5562" s="1"/>
    </row>
    <row r="5563" spans="47:47" x14ac:dyDescent="0.35">
      <c r="AU5563" s="1"/>
    </row>
    <row r="5564" spans="47:47" x14ac:dyDescent="0.35">
      <c r="AU5564" s="1"/>
    </row>
    <row r="5565" spans="47:47" x14ac:dyDescent="0.35">
      <c r="AU5565" s="1"/>
    </row>
    <row r="5566" spans="47:47" x14ac:dyDescent="0.35">
      <c r="AU5566" s="1"/>
    </row>
    <row r="5567" spans="47:47" x14ac:dyDescent="0.35">
      <c r="AU5567" s="1"/>
    </row>
    <row r="5568" spans="47:47" x14ac:dyDescent="0.35">
      <c r="AU5568" s="1"/>
    </row>
    <row r="5569" spans="47:47" x14ac:dyDescent="0.35">
      <c r="AU5569" s="1"/>
    </row>
    <row r="5570" spans="47:47" x14ac:dyDescent="0.35">
      <c r="AU5570" s="1"/>
    </row>
    <row r="5571" spans="47:47" x14ac:dyDescent="0.35">
      <c r="AU5571" s="1"/>
    </row>
    <row r="5572" spans="47:47" x14ac:dyDescent="0.35">
      <c r="AU5572" s="1"/>
    </row>
    <row r="5573" spans="47:47" x14ac:dyDescent="0.35">
      <c r="AU5573" s="1"/>
    </row>
    <row r="5574" spans="47:47" x14ac:dyDescent="0.35">
      <c r="AU5574" s="1"/>
    </row>
    <row r="5575" spans="47:47" x14ac:dyDescent="0.35">
      <c r="AU5575" s="1"/>
    </row>
    <row r="5576" spans="47:47" x14ac:dyDescent="0.35">
      <c r="AU5576" s="1"/>
    </row>
    <row r="5577" spans="47:47" x14ac:dyDescent="0.35">
      <c r="AU5577" s="1"/>
    </row>
    <row r="5578" spans="47:47" x14ac:dyDescent="0.35">
      <c r="AU5578" s="1"/>
    </row>
    <row r="5579" spans="47:47" x14ac:dyDescent="0.35">
      <c r="AU5579" s="1"/>
    </row>
    <row r="5580" spans="47:47" x14ac:dyDescent="0.35">
      <c r="AU5580" s="1"/>
    </row>
    <row r="5581" spans="47:47" x14ac:dyDescent="0.35">
      <c r="AU5581" s="1"/>
    </row>
    <row r="5582" spans="47:47" x14ac:dyDescent="0.35">
      <c r="AU5582" s="1"/>
    </row>
    <row r="5583" spans="47:47" x14ac:dyDescent="0.35">
      <c r="AU5583" s="1"/>
    </row>
    <row r="5584" spans="47:47" x14ac:dyDescent="0.35">
      <c r="AU5584" s="1"/>
    </row>
    <row r="5585" spans="47:47" x14ac:dyDescent="0.35">
      <c r="AU5585" s="1"/>
    </row>
    <row r="5586" spans="47:47" x14ac:dyDescent="0.35">
      <c r="AU5586" s="1"/>
    </row>
    <row r="5587" spans="47:47" x14ac:dyDescent="0.35">
      <c r="AU5587" s="1"/>
    </row>
    <row r="5588" spans="47:47" x14ac:dyDescent="0.35">
      <c r="AU5588" s="1"/>
    </row>
    <row r="5589" spans="47:47" x14ac:dyDescent="0.35">
      <c r="AU5589" s="1"/>
    </row>
    <row r="5590" spans="47:47" x14ac:dyDescent="0.35">
      <c r="AU5590" s="1"/>
    </row>
    <row r="5591" spans="47:47" x14ac:dyDescent="0.35">
      <c r="AU5591" s="1"/>
    </row>
    <row r="5592" spans="47:47" x14ac:dyDescent="0.35">
      <c r="AU5592" s="1"/>
    </row>
    <row r="5593" spans="47:47" x14ac:dyDescent="0.35">
      <c r="AU5593" s="1"/>
    </row>
    <row r="5594" spans="47:47" x14ac:dyDescent="0.35">
      <c r="AU5594" s="1"/>
    </row>
    <row r="5595" spans="47:47" x14ac:dyDescent="0.35">
      <c r="AU5595" s="1"/>
    </row>
    <row r="5596" spans="47:47" x14ac:dyDescent="0.35">
      <c r="AU5596" s="1"/>
    </row>
    <row r="5597" spans="47:47" x14ac:dyDescent="0.35">
      <c r="AU5597" s="1"/>
    </row>
    <row r="5598" spans="47:47" x14ac:dyDescent="0.35">
      <c r="AU5598" s="1"/>
    </row>
    <row r="5599" spans="47:47" x14ac:dyDescent="0.35">
      <c r="AU5599" s="1"/>
    </row>
    <row r="5600" spans="47:47" x14ac:dyDescent="0.35">
      <c r="AU5600" s="1"/>
    </row>
    <row r="5601" spans="47:47" x14ac:dyDescent="0.35">
      <c r="AU5601" s="1"/>
    </row>
    <row r="5602" spans="47:47" x14ac:dyDescent="0.35">
      <c r="AU5602" s="1"/>
    </row>
    <row r="5603" spans="47:47" x14ac:dyDescent="0.35">
      <c r="AU5603" s="1"/>
    </row>
    <row r="5604" spans="47:47" x14ac:dyDescent="0.35">
      <c r="AU5604" s="1"/>
    </row>
    <row r="5605" spans="47:47" x14ac:dyDescent="0.35">
      <c r="AU5605" s="1"/>
    </row>
    <row r="5606" spans="47:47" x14ac:dyDescent="0.35">
      <c r="AU5606" s="1"/>
    </row>
    <row r="5607" spans="47:47" x14ac:dyDescent="0.35">
      <c r="AU5607" s="1"/>
    </row>
    <row r="5608" spans="47:47" x14ac:dyDescent="0.35">
      <c r="AU5608" s="1"/>
    </row>
    <row r="5609" spans="47:47" x14ac:dyDescent="0.35">
      <c r="AU5609" s="1"/>
    </row>
    <row r="5610" spans="47:47" x14ac:dyDescent="0.35">
      <c r="AU5610" s="1"/>
    </row>
    <row r="5611" spans="47:47" x14ac:dyDescent="0.35">
      <c r="AU5611" s="1"/>
    </row>
    <row r="5612" spans="47:47" x14ac:dyDescent="0.35">
      <c r="AU5612" s="1"/>
    </row>
    <row r="5613" spans="47:47" x14ac:dyDescent="0.35">
      <c r="AU5613" s="1"/>
    </row>
    <row r="5614" spans="47:47" x14ac:dyDescent="0.35">
      <c r="AU5614" s="1"/>
    </row>
    <row r="5615" spans="47:47" x14ac:dyDescent="0.35">
      <c r="AU5615" s="1"/>
    </row>
    <row r="5616" spans="47:47" x14ac:dyDescent="0.35">
      <c r="AU5616" s="1"/>
    </row>
    <row r="5617" spans="47:47" x14ac:dyDescent="0.35">
      <c r="AU5617" s="1"/>
    </row>
    <row r="5618" spans="47:47" x14ac:dyDescent="0.35">
      <c r="AU5618" s="1"/>
    </row>
    <row r="5619" spans="47:47" x14ac:dyDescent="0.35">
      <c r="AU5619" s="1"/>
    </row>
    <row r="5620" spans="47:47" x14ac:dyDescent="0.35">
      <c r="AU5620" s="1"/>
    </row>
    <row r="5621" spans="47:47" x14ac:dyDescent="0.35">
      <c r="AU5621" s="1"/>
    </row>
    <row r="5622" spans="47:47" x14ac:dyDescent="0.35">
      <c r="AU5622" s="1"/>
    </row>
    <row r="5623" spans="47:47" x14ac:dyDescent="0.35">
      <c r="AU5623" s="1"/>
    </row>
    <row r="5624" spans="47:47" x14ac:dyDescent="0.35">
      <c r="AU5624" s="1"/>
    </row>
    <row r="5625" spans="47:47" x14ac:dyDescent="0.35">
      <c r="AU5625" s="1"/>
    </row>
    <row r="5626" spans="47:47" x14ac:dyDescent="0.35">
      <c r="AU5626" s="1"/>
    </row>
    <row r="5627" spans="47:47" x14ac:dyDescent="0.35">
      <c r="AU5627" s="1"/>
    </row>
    <row r="5628" spans="47:47" x14ac:dyDescent="0.35">
      <c r="AU5628" s="1"/>
    </row>
    <row r="5629" spans="47:47" x14ac:dyDescent="0.35">
      <c r="AU5629" s="1"/>
    </row>
    <row r="5630" spans="47:47" x14ac:dyDescent="0.35">
      <c r="AU5630" s="1"/>
    </row>
    <row r="5631" spans="47:47" x14ac:dyDescent="0.35">
      <c r="AU5631" s="1"/>
    </row>
    <row r="5632" spans="47:47" x14ac:dyDescent="0.35">
      <c r="AU5632" s="1"/>
    </row>
    <row r="5633" spans="47:47" x14ac:dyDescent="0.35">
      <c r="AU5633" s="1"/>
    </row>
    <row r="5634" spans="47:47" x14ac:dyDescent="0.35">
      <c r="AU5634" s="1"/>
    </row>
    <row r="5635" spans="47:47" x14ac:dyDescent="0.35">
      <c r="AU5635" s="1"/>
    </row>
    <row r="5636" spans="47:47" x14ac:dyDescent="0.35">
      <c r="AU5636" s="1"/>
    </row>
    <row r="5637" spans="47:47" x14ac:dyDescent="0.35">
      <c r="AU5637" s="1"/>
    </row>
    <row r="5638" spans="47:47" x14ac:dyDescent="0.35">
      <c r="AU5638" s="1"/>
    </row>
    <row r="5639" spans="47:47" x14ac:dyDescent="0.35">
      <c r="AU5639" s="1"/>
    </row>
    <row r="5640" spans="47:47" x14ac:dyDescent="0.35">
      <c r="AU5640" s="1"/>
    </row>
    <row r="5641" spans="47:47" x14ac:dyDescent="0.35">
      <c r="AU5641" s="1"/>
    </row>
    <row r="5642" spans="47:47" x14ac:dyDescent="0.35">
      <c r="AU5642" s="1"/>
    </row>
    <row r="5643" spans="47:47" x14ac:dyDescent="0.35">
      <c r="AU5643" s="1"/>
    </row>
    <row r="5644" spans="47:47" x14ac:dyDescent="0.35">
      <c r="AU5644" s="1"/>
    </row>
    <row r="5645" spans="47:47" x14ac:dyDescent="0.35">
      <c r="AU5645" s="1"/>
    </row>
    <row r="5646" spans="47:47" x14ac:dyDescent="0.35">
      <c r="AU5646" s="1"/>
    </row>
    <row r="5647" spans="47:47" x14ac:dyDescent="0.35">
      <c r="AU5647" s="1"/>
    </row>
    <row r="5648" spans="47:47" x14ac:dyDescent="0.35">
      <c r="AU5648" s="1"/>
    </row>
    <row r="5649" spans="47:47" x14ac:dyDescent="0.35">
      <c r="AU5649" s="1"/>
    </row>
    <row r="5650" spans="47:47" x14ac:dyDescent="0.35">
      <c r="AU5650" s="1"/>
    </row>
    <row r="5651" spans="47:47" x14ac:dyDescent="0.35">
      <c r="AU5651" s="1"/>
    </row>
    <row r="5652" spans="47:47" x14ac:dyDescent="0.35">
      <c r="AU5652" s="1"/>
    </row>
    <row r="5653" spans="47:47" x14ac:dyDescent="0.35">
      <c r="AU5653" s="1"/>
    </row>
    <row r="5654" spans="47:47" x14ac:dyDescent="0.35">
      <c r="AU5654" s="1"/>
    </row>
    <row r="5655" spans="47:47" x14ac:dyDescent="0.35">
      <c r="AU5655" s="1"/>
    </row>
    <row r="5656" spans="47:47" x14ac:dyDescent="0.35">
      <c r="AU5656" s="1"/>
    </row>
    <row r="5657" spans="47:47" x14ac:dyDescent="0.35">
      <c r="AU5657" s="1"/>
    </row>
    <row r="5658" spans="47:47" x14ac:dyDescent="0.35">
      <c r="AU5658" s="1"/>
    </row>
    <row r="5659" spans="47:47" x14ac:dyDescent="0.35">
      <c r="AU5659" s="1"/>
    </row>
    <row r="5660" spans="47:47" x14ac:dyDescent="0.35">
      <c r="AU5660" s="1"/>
    </row>
    <row r="5661" spans="47:47" x14ac:dyDescent="0.35">
      <c r="AU5661" s="1"/>
    </row>
    <row r="5662" spans="47:47" x14ac:dyDescent="0.35">
      <c r="AU5662" s="1"/>
    </row>
    <row r="5663" spans="47:47" x14ac:dyDescent="0.35">
      <c r="AU5663" s="1"/>
    </row>
    <row r="5664" spans="47:47" x14ac:dyDescent="0.35">
      <c r="AU5664" s="1"/>
    </row>
    <row r="5665" spans="47:47" x14ac:dyDescent="0.35">
      <c r="AU5665" s="1"/>
    </row>
    <row r="5666" spans="47:47" x14ac:dyDescent="0.35">
      <c r="AU5666" s="1"/>
    </row>
    <row r="5667" spans="47:47" x14ac:dyDescent="0.35">
      <c r="AU5667" s="1"/>
    </row>
    <row r="5668" spans="47:47" x14ac:dyDescent="0.35">
      <c r="AU5668" s="1"/>
    </row>
    <row r="5669" spans="47:47" x14ac:dyDescent="0.35">
      <c r="AU5669" s="1"/>
    </row>
    <row r="5670" spans="47:47" x14ac:dyDescent="0.35">
      <c r="AU5670" s="1"/>
    </row>
    <row r="5671" spans="47:47" x14ac:dyDescent="0.35">
      <c r="AU5671" s="1"/>
    </row>
    <row r="5672" spans="47:47" x14ac:dyDescent="0.35">
      <c r="AU5672" s="1"/>
    </row>
    <row r="5673" spans="47:47" x14ac:dyDescent="0.35">
      <c r="AU5673" s="1"/>
    </row>
    <row r="5674" spans="47:47" x14ac:dyDescent="0.35">
      <c r="AU5674" s="1"/>
    </row>
    <row r="5675" spans="47:47" x14ac:dyDescent="0.35">
      <c r="AU5675" s="1"/>
    </row>
    <row r="5676" spans="47:47" x14ac:dyDescent="0.35">
      <c r="AU5676" s="1"/>
    </row>
    <row r="5677" spans="47:47" x14ac:dyDescent="0.35">
      <c r="AU5677" s="1"/>
    </row>
    <row r="5678" spans="47:47" x14ac:dyDescent="0.35">
      <c r="AU5678" s="1"/>
    </row>
    <row r="5679" spans="47:47" x14ac:dyDescent="0.35">
      <c r="AU5679" s="1"/>
    </row>
    <row r="5680" spans="47:47" x14ac:dyDescent="0.35">
      <c r="AU5680" s="1"/>
    </row>
    <row r="5681" spans="47:47" x14ac:dyDescent="0.35">
      <c r="AU5681" s="1"/>
    </row>
    <row r="5682" spans="47:47" x14ac:dyDescent="0.35">
      <c r="AU5682" s="1"/>
    </row>
    <row r="5683" spans="47:47" x14ac:dyDescent="0.35">
      <c r="AU5683" s="1"/>
    </row>
    <row r="5684" spans="47:47" x14ac:dyDescent="0.35">
      <c r="AU5684" s="1"/>
    </row>
    <row r="5685" spans="47:47" x14ac:dyDescent="0.35">
      <c r="AU5685" s="1"/>
    </row>
    <row r="5686" spans="47:47" x14ac:dyDescent="0.35">
      <c r="AU5686" s="1"/>
    </row>
    <row r="5687" spans="47:47" x14ac:dyDescent="0.35">
      <c r="AU5687" s="1"/>
    </row>
    <row r="5688" spans="47:47" x14ac:dyDescent="0.35">
      <c r="AU5688" s="1"/>
    </row>
    <row r="5689" spans="47:47" x14ac:dyDescent="0.35">
      <c r="AU5689" s="1"/>
    </row>
    <row r="5690" spans="47:47" x14ac:dyDescent="0.35">
      <c r="AU5690" s="1"/>
    </row>
    <row r="5691" spans="47:47" x14ac:dyDescent="0.35">
      <c r="AU5691" s="1"/>
    </row>
    <row r="5692" spans="47:47" x14ac:dyDescent="0.35">
      <c r="AU5692" s="1"/>
    </row>
    <row r="5693" spans="47:47" x14ac:dyDescent="0.35">
      <c r="AU5693" s="1"/>
    </row>
    <row r="5694" spans="47:47" x14ac:dyDescent="0.35">
      <c r="AU5694" s="1"/>
    </row>
    <row r="5695" spans="47:47" x14ac:dyDescent="0.35">
      <c r="AU5695" s="1"/>
    </row>
    <row r="5696" spans="47:47" x14ac:dyDescent="0.35">
      <c r="AU5696" s="1"/>
    </row>
    <row r="5697" spans="47:47" x14ac:dyDescent="0.35">
      <c r="AU5697" s="1"/>
    </row>
    <row r="5698" spans="47:47" x14ac:dyDescent="0.35">
      <c r="AU5698" s="1"/>
    </row>
    <row r="5699" spans="47:47" x14ac:dyDescent="0.35">
      <c r="AU5699" s="1"/>
    </row>
    <row r="5700" spans="47:47" x14ac:dyDescent="0.35">
      <c r="AU5700" s="1"/>
    </row>
    <row r="5701" spans="47:47" x14ac:dyDescent="0.35">
      <c r="AU5701" s="1"/>
    </row>
    <row r="5702" spans="47:47" x14ac:dyDescent="0.35">
      <c r="AU5702" s="1"/>
    </row>
    <row r="5703" spans="47:47" x14ac:dyDescent="0.35">
      <c r="AU5703" s="1"/>
    </row>
    <row r="5704" spans="47:47" x14ac:dyDescent="0.35">
      <c r="AU5704" s="1"/>
    </row>
    <row r="5705" spans="47:47" x14ac:dyDescent="0.35">
      <c r="AU5705" s="1"/>
    </row>
    <row r="5706" spans="47:47" x14ac:dyDescent="0.35">
      <c r="AU5706" s="1"/>
    </row>
    <row r="5707" spans="47:47" x14ac:dyDescent="0.35">
      <c r="AU5707" s="1"/>
    </row>
    <row r="5708" spans="47:47" x14ac:dyDescent="0.35">
      <c r="AU5708" s="1"/>
    </row>
    <row r="5709" spans="47:47" x14ac:dyDescent="0.35">
      <c r="AU5709" s="1"/>
    </row>
    <row r="5710" spans="47:47" x14ac:dyDescent="0.35">
      <c r="AU5710" s="1"/>
    </row>
    <row r="5711" spans="47:47" x14ac:dyDescent="0.35">
      <c r="AU5711" s="1"/>
    </row>
    <row r="5712" spans="47:47" x14ac:dyDescent="0.35">
      <c r="AU5712" s="1"/>
    </row>
    <row r="5713" spans="47:47" x14ac:dyDescent="0.35">
      <c r="AU5713" s="1"/>
    </row>
    <row r="5714" spans="47:47" x14ac:dyDescent="0.35">
      <c r="AU5714" s="1"/>
    </row>
    <row r="5715" spans="47:47" x14ac:dyDescent="0.35">
      <c r="AU5715" s="1"/>
    </row>
    <row r="5716" spans="47:47" x14ac:dyDescent="0.35">
      <c r="AU5716" s="1"/>
    </row>
    <row r="5717" spans="47:47" x14ac:dyDescent="0.35">
      <c r="AU5717" s="1"/>
    </row>
    <row r="5718" spans="47:47" x14ac:dyDescent="0.35">
      <c r="AU5718" s="1"/>
    </row>
    <row r="5719" spans="47:47" x14ac:dyDescent="0.35">
      <c r="AU5719" s="1"/>
    </row>
    <row r="5720" spans="47:47" x14ac:dyDescent="0.35">
      <c r="AU5720" s="1"/>
    </row>
    <row r="5721" spans="47:47" x14ac:dyDescent="0.35">
      <c r="AU5721" s="1"/>
    </row>
    <row r="5722" spans="47:47" x14ac:dyDescent="0.35">
      <c r="AU5722" s="1"/>
    </row>
    <row r="5723" spans="47:47" x14ac:dyDescent="0.35">
      <c r="AU5723" s="1"/>
    </row>
    <row r="5724" spans="47:47" x14ac:dyDescent="0.35">
      <c r="AU5724" s="1"/>
    </row>
    <row r="5725" spans="47:47" x14ac:dyDescent="0.35">
      <c r="AU5725" s="1"/>
    </row>
    <row r="5726" spans="47:47" x14ac:dyDescent="0.35">
      <c r="AU5726" s="1"/>
    </row>
    <row r="5727" spans="47:47" x14ac:dyDescent="0.35">
      <c r="AU5727" s="1"/>
    </row>
    <row r="5728" spans="47:47" x14ac:dyDescent="0.35">
      <c r="AU5728" s="1"/>
    </row>
    <row r="5729" spans="47:47" x14ac:dyDescent="0.35">
      <c r="AU5729" s="1"/>
    </row>
    <row r="5730" spans="47:47" x14ac:dyDescent="0.35">
      <c r="AU5730" s="1"/>
    </row>
    <row r="5731" spans="47:47" x14ac:dyDescent="0.35">
      <c r="AU5731" s="1"/>
    </row>
    <row r="5732" spans="47:47" x14ac:dyDescent="0.35">
      <c r="AU5732" s="1"/>
    </row>
    <row r="5733" spans="47:47" x14ac:dyDescent="0.35">
      <c r="AU5733" s="1"/>
    </row>
    <row r="5734" spans="47:47" x14ac:dyDescent="0.35">
      <c r="AU5734" s="1"/>
    </row>
    <row r="5735" spans="47:47" x14ac:dyDescent="0.35">
      <c r="AU5735" s="1"/>
    </row>
    <row r="5736" spans="47:47" x14ac:dyDescent="0.35">
      <c r="AU5736" s="1"/>
    </row>
    <row r="5737" spans="47:47" x14ac:dyDescent="0.35">
      <c r="AU5737" s="1"/>
    </row>
    <row r="5738" spans="47:47" x14ac:dyDescent="0.35">
      <c r="AU5738" s="1"/>
    </row>
    <row r="5739" spans="47:47" x14ac:dyDescent="0.35">
      <c r="AU5739" s="1"/>
    </row>
    <row r="5740" spans="47:47" x14ac:dyDescent="0.35">
      <c r="AU5740" s="1"/>
    </row>
    <row r="5741" spans="47:47" x14ac:dyDescent="0.35">
      <c r="AU5741" s="1"/>
    </row>
    <row r="5742" spans="47:47" x14ac:dyDescent="0.35">
      <c r="AU5742" s="1"/>
    </row>
    <row r="5743" spans="47:47" x14ac:dyDescent="0.35">
      <c r="AU5743" s="1"/>
    </row>
    <row r="5744" spans="47:47" x14ac:dyDescent="0.35">
      <c r="AU5744" s="1"/>
    </row>
    <row r="5745" spans="47:47" x14ac:dyDescent="0.35">
      <c r="AU5745" s="1"/>
    </row>
    <row r="5746" spans="47:47" x14ac:dyDescent="0.35">
      <c r="AU5746" s="1"/>
    </row>
    <row r="5747" spans="47:47" x14ac:dyDescent="0.35">
      <c r="AU5747" s="1"/>
    </row>
    <row r="5748" spans="47:47" x14ac:dyDescent="0.35">
      <c r="AU5748" s="1"/>
    </row>
    <row r="5749" spans="47:47" x14ac:dyDescent="0.35">
      <c r="AU5749" s="1"/>
    </row>
    <row r="5750" spans="47:47" x14ac:dyDescent="0.35">
      <c r="AU5750" s="1"/>
    </row>
    <row r="5751" spans="47:47" x14ac:dyDescent="0.35">
      <c r="AU5751" s="1"/>
    </row>
    <row r="5752" spans="47:47" x14ac:dyDescent="0.35">
      <c r="AU5752" s="1"/>
    </row>
    <row r="5753" spans="47:47" x14ac:dyDescent="0.35">
      <c r="AU5753" s="1"/>
    </row>
    <row r="5754" spans="47:47" x14ac:dyDescent="0.35">
      <c r="AU5754" s="1"/>
    </row>
    <row r="5755" spans="47:47" x14ac:dyDescent="0.35">
      <c r="AU5755" s="1"/>
    </row>
    <row r="5756" spans="47:47" x14ac:dyDescent="0.35">
      <c r="AU5756" s="1"/>
    </row>
    <row r="5757" spans="47:47" x14ac:dyDescent="0.35">
      <c r="AU5757" s="1"/>
    </row>
    <row r="5758" spans="47:47" x14ac:dyDescent="0.35">
      <c r="AU5758" s="1"/>
    </row>
    <row r="5759" spans="47:47" x14ac:dyDescent="0.35">
      <c r="AU5759" s="1"/>
    </row>
    <row r="5760" spans="47:47" x14ac:dyDescent="0.35">
      <c r="AU5760" s="1"/>
    </row>
    <row r="5761" spans="47:47" x14ac:dyDescent="0.35">
      <c r="AU5761" s="1"/>
    </row>
    <row r="5762" spans="47:47" x14ac:dyDescent="0.35">
      <c r="AU5762" s="1"/>
    </row>
    <row r="5763" spans="47:47" x14ac:dyDescent="0.35">
      <c r="AU5763" s="1"/>
    </row>
    <row r="5764" spans="47:47" x14ac:dyDescent="0.35">
      <c r="AU5764" s="1"/>
    </row>
    <row r="5765" spans="47:47" x14ac:dyDescent="0.35">
      <c r="AU5765" s="1"/>
    </row>
    <row r="5766" spans="47:47" x14ac:dyDescent="0.35">
      <c r="AU5766" s="1"/>
    </row>
    <row r="5767" spans="47:47" x14ac:dyDescent="0.35">
      <c r="AU5767" s="1"/>
    </row>
    <row r="5768" spans="47:47" x14ac:dyDescent="0.35">
      <c r="AU5768" s="1"/>
    </row>
    <row r="5769" spans="47:47" x14ac:dyDescent="0.35">
      <c r="AU5769" s="1"/>
    </row>
    <row r="5770" spans="47:47" x14ac:dyDescent="0.35">
      <c r="AU5770" s="1"/>
    </row>
    <row r="5771" spans="47:47" x14ac:dyDescent="0.35">
      <c r="AU5771" s="1"/>
    </row>
    <row r="5772" spans="47:47" x14ac:dyDescent="0.35">
      <c r="AU5772" s="1"/>
    </row>
    <row r="5773" spans="47:47" x14ac:dyDescent="0.35">
      <c r="AU5773" s="1"/>
    </row>
    <row r="5774" spans="47:47" x14ac:dyDescent="0.35">
      <c r="AU5774" s="1"/>
    </row>
    <row r="5775" spans="47:47" x14ac:dyDescent="0.35">
      <c r="AU5775" s="1"/>
    </row>
    <row r="5776" spans="47:47" x14ac:dyDescent="0.35">
      <c r="AU5776" s="1"/>
    </row>
    <row r="5777" spans="47:47" x14ac:dyDescent="0.35">
      <c r="AU5777" s="1"/>
    </row>
    <row r="5778" spans="47:47" x14ac:dyDescent="0.35">
      <c r="AU5778" s="1"/>
    </row>
    <row r="5779" spans="47:47" x14ac:dyDescent="0.35">
      <c r="AU5779" s="1"/>
    </row>
    <row r="5780" spans="47:47" x14ac:dyDescent="0.35">
      <c r="AU5780" s="1"/>
    </row>
    <row r="5781" spans="47:47" x14ac:dyDescent="0.35">
      <c r="AU5781" s="1"/>
    </row>
    <row r="5782" spans="47:47" x14ac:dyDescent="0.35">
      <c r="AU5782" s="1"/>
    </row>
    <row r="5783" spans="47:47" x14ac:dyDescent="0.35">
      <c r="AU5783" s="1"/>
    </row>
    <row r="5784" spans="47:47" x14ac:dyDescent="0.35">
      <c r="AU5784" s="1"/>
    </row>
    <row r="5785" spans="47:47" x14ac:dyDescent="0.35">
      <c r="AU5785" s="1"/>
    </row>
    <row r="5786" spans="47:47" x14ac:dyDescent="0.35">
      <c r="AU5786" s="1"/>
    </row>
    <row r="5787" spans="47:47" x14ac:dyDescent="0.35">
      <c r="AU5787" s="1"/>
    </row>
    <row r="5788" spans="47:47" x14ac:dyDescent="0.35">
      <c r="AU5788" s="1"/>
    </row>
    <row r="5789" spans="47:47" x14ac:dyDescent="0.35">
      <c r="AU5789" s="1"/>
    </row>
    <row r="5790" spans="47:47" x14ac:dyDescent="0.35">
      <c r="AU5790" s="1"/>
    </row>
    <row r="5791" spans="47:47" x14ac:dyDescent="0.35">
      <c r="AU5791" s="1"/>
    </row>
    <row r="5792" spans="47:47" x14ac:dyDescent="0.35">
      <c r="AU5792" s="1"/>
    </row>
    <row r="5793" spans="47:47" x14ac:dyDescent="0.35">
      <c r="AU5793" s="1"/>
    </row>
    <row r="5794" spans="47:47" x14ac:dyDescent="0.35">
      <c r="AU5794" s="1"/>
    </row>
    <row r="5795" spans="47:47" x14ac:dyDescent="0.35">
      <c r="AU5795" s="1"/>
    </row>
    <row r="5796" spans="47:47" x14ac:dyDescent="0.35">
      <c r="AU5796" s="1"/>
    </row>
    <row r="5797" spans="47:47" x14ac:dyDescent="0.35">
      <c r="AU5797" s="1"/>
    </row>
    <row r="5798" spans="47:47" x14ac:dyDescent="0.35">
      <c r="AU5798" s="1"/>
    </row>
    <row r="5799" spans="47:47" x14ac:dyDescent="0.35">
      <c r="AU5799" s="1"/>
    </row>
    <row r="5800" spans="47:47" x14ac:dyDescent="0.35">
      <c r="AU5800" s="1"/>
    </row>
    <row r="5801" spans="47:47" x14ac:dyDescent="0.35">
      <c r="AU5801" s="1"/>
    </row>
    <row r="5802" spans="47:47" x14ac:dyDescent="0.35">
      <c r="AU5802" s="1"/>
    </row>
    <row r="5803" spans="47:47" x14ac:dyDescent="0.35">
      <c r="AU5803" s="1"/>
    </row>
    <row r="5804" spans="47:47" x14ac:dyDescent="0.35">
      <c r="AU5804" s="1"/>
    </row>
    <row r="5805" spans="47:47" x14ac:dyDescent="0.35">
      <c r="AU5805" s="1"/>
    </row>
    <row r="5806" spans="47:47" x14ac:dyDescent="0.35">
      <c r="AU5806" s="1"/>
    </row>
    <row r="5807" spans="47:47" x14ac:dyDescent="0.35">
      <c r="AU5807" s="1"/>
    </row>
    <row r="5808" spans="47:47" x14ac:dyDescent="0.35">
      <c r="AU5808" s="1"/>
    </row>
    <row r="5809" spans="47:47" x14ac:dyDescent="0.35">
      <c r="AU5809" s="1"/>
    </row>
    <row r="5810" spans="47:47" x14ac:dyDescent="0.35">
      <c r="AU5810" s="1"/>
    </row>
    <row r="5811" spans="47:47" x14ac:dyDescent="0.35">
      <c r="AU5811" s="1"/>
    </row>
    <row r="5812" spans="47:47" x14ac:dyDescent="0.35">
      <c r="AU5812" s="1"/>
    </row>
    <row r="5813" spans="47:47" x14ac:dyDescent="0.35">
      <c r="AU5813" s="1"/>
    </row>
    <row r="5814" spans="47:47" x14ac:dyDescent="0.35">
      <c r="AU5814" s="1"/>
    </row>
    <row r="5815" spans="47:47" x14ac:dyDescent="0.35">
      <c r="AU5815" s="1"/>
    </row>
    <row r="5816" spans="47:47" x14ac:dyDescent="0.35">
      <c r="AU5816" s="1"/>
    </row>
    <row r="5817" spans="47:47" x14ac:dyDescent="0.35">
      <c r="AU5817" s="1"/>
    </row>
    <row r="5818" spans="47:47" x14ac:dyDescent="0.35">
      <c r="AU5818" s="1"/>
    </row>
    <row r="5819" spans="47:47" x14ac:dyDescent="0.35">
      <c r="AU5819" s="1"/>
    </row>
    <row r="5820" spans="47:47" x14ac:dyDescent="0.35">
      <c r="AU5820" s="1"/>
    </row>
    <row r="5821" spans="47:47" x14ac:dyDescent="0.35">
      <c r="AU5821" s="1"/>
    </row>
    <row r="5822" spans="47:47" x14ac:dyDescent="0.35">
      <c r="AU5822" s="1"/>
    </row>
    <row r="5823" spans="47:47" x14ac:dyDescent="0.35">
      <c r="AU5823" s="1"/>
    </row>
    <row r="5824" spans="47:47" x14ac:dyDescent="0.35">
      <c r="AU5824" s="1"/>
    </row>
    <row r="5825" spans="47:47" x14ac:dyDescent="0.35">
      <c r="AU5825" s="1"/>
    </row>
    <row r="5826" spans="47:47" x14ac:dyDescent="0.35">
      <c r="AU5826" s="1"/>
    </row>
    <row r="5827" spans="47:47" x14ac:dyDescent="0.35">
      <c r="AU5827" s="1"/>
    </row>
    <row r="5828" spans="47:47" x14ac:dyDescent="0.35">
      <c r="AU5828" s="1"/>
    </row>
    <row r="5829" spans="47:47" x14ac:dyDescent="0.35">
      <c r="AU5829" s="1"/>
    </row>
    <row r="5830" spans="47:47" x14ac:dyDescent="0.35">
      <c r="AU5830" s="1"/>
    </row>
    <row r="5831" spans="47:47" x14ac:dyDescent="0.35">
      <c r="AU5831" s="1"/>
    </row>
    <row r="5832" spans="47:47" x14ac:dyDescent="0.35">
      <c r="AU5832" s="1"/>
    </row>
    <row r="5833" spans="47:47" x14ac:dyDescent="0.35">
      <c r="AU5833" s="1"/>
    </row>
    <row r="5834" spans="47:47" x14ac:dyDescent="0.35">
      <c r="AU5834" s="1"/>
    </row>
    <row r="5835" spans="47:47" x14ac:dyDescent="0.35">
      <c r="AU5835" s="1"/>
    </row>
    <row r="5836" spans="47:47" x14ac:dyDescent="0.35">
      <c r="AU5836" s="1"/>
    </row>
    <row r="5837" spans="47:47" x14ac:dyDescent="0.35">
      <c r="AU5837" s="1"/>
    </row>
    <row r="5838" spans="47:47" x14ac:dyDescent="0.35">
      <c r="AU5838" s="1"/>
    </row>
    <row r="5839" spans="47:47" x14ac:dyDescent="0.35">
      <c r="AU5839" s="1"/>
    </row>
    <row r="5840" spans="47:47" x14ac:dyDescent="0.35">
      <c r="AU5840" s="1"/>
    </row>
    <row r="5841" spans="47:47" x14ac:dyDescent="0.35">
      <c r="AU5841" s="1"/>
    </row>
    <row r="5842" spans="47:47" x14ac:dyDescent="0.35">
      <c r="AU5842" s="1"/>
    </row>
    <row r="5843" spans="47:47" x14ac:dyDescent="0.35">
      <c r="AU5843" s="1"/>
    </row>
    <row r="5844" spans="47:47" x14ac:dyDescent="0.35">
      <c r="AU5844" s="1"/>
    </row>
    <row r="5845" spans="47:47" x14ac:dyDescent="0.35">
      <c r="AU5845" s="1"/>
    </row>
    <row r="5846" spans="47:47" x14ac:dyDescent="0.35">
      <c r="AU5846" s="1"/>
    </row>
    <row r="5847" spans="47:47" x14ac:dyDescent="0.35">
      <c r="AU5847" s="1"/>
    </row>
    <row r="5848" spans="47:47" x14ac:dyDescent="0.35">
      <c r="AU5848" s="1"/>
    </row>
    <row r="5849" spans="47:47" x14ac:dyDescent="0.35">
      <c r="AU5849" s="1"/>
    </row>
    <row r="5850" spans="47:47" x14ac:dyDescent="0.35">
      <c r="AU5850" s="1"/>
    </row>
    <row r="5851" spans="47:47" x14ac:dyDescent="0.35">
      <c r="AU5851" s="1"/>
    </row>
    <row r="5852" spans="47:47" x14ac:dyDescent="0.35">
      <c r="AU5852" s="1"/>
    </row>
    <row r="5853" spans="47:47" x14ac:dyDescent="0.35">
      <c r="AU5853" s="1"/>
    </row>
    <row r="5854" spans="47:47" x14ac:dyDescent="0.35">
      <c r="AU5854" s="1"/>
    </row>
    <row r="5855" spans="47:47" x14ac:dyDescent="0.35">
      <c r="AU5855" s="1"/>
    </row>
    <row r="5856" spans="47:47" x14ac:dyDescent="0.35">
      <c r="AU5856" s="1"/>
    </row>
    <row r="5857" spans="47:47" x14ac:dyDescent="0.35">
      <c r="AU5857" s="1"/>
    </row>
    <row r="5858" spans="47:47" x14ac:dyDescent="0.35">
      <c r="AU5858" s="1"/>
    </row>
    <row r="5859" spans="47:47" x14ac:dyDescent="0.35">
      <c r="AU5859" s="1"/>
    </row>
    <row r="5860" spans="47:47" x14ac:dyDescent="0.35">
      <c r="AU5860" s="1"/>
    </row>
    <row r="5861" spans="47:47" x14ac:dyDescent="0.35">
      <c r="AU5861" s="1"/>
    </row>
    <row r="5862" spans="47:47" x14ac:dyDescent="0.35">
      <c r="AU5862" s="1"/>
    </row>
    <row r="5863" spans="47:47" x14ac:dyDescent="0.35">
      <c r="AU5863" s="1"/>
    </row>
    <row r="5864" spans="47:47" x14ac:dyDescent="0.35">
      <c r="AU5864" s="1"/>
    </row>
    <row r="5865" spans="47:47" x14ac:dyDescent="0.35">
      <c r="AU5865" s="1"/>
    </row>
    <row r="5866" spans="47:47" x14ac:dyDescent="0.35">
      <c r="AU5866" s="1"/>
    </row>
    <row r="5867" spans="47:47" x14ac:dyDescent="0.35">
      <c r="AU5867" s="1"/>
    </row>
    <row r="5868" spans="47:47" x14ac:dyDescent="0.35">
      <c r="AU5868" s="1"/>
    </row>
    <row r="5869" spans="47:47" x14ac:dyDescent="0.35">
      <c r="AU5869" s="1"/>
    </row>
    <row r="5870" spans="47:47" x14ac:dyDescent="0.35">
      <c r="AU5870" s="1"/>
    </row>
    <row r="5871" spans="47:47" x14ac:dyDescent="0.35">
      <c r="AU5871" s="1"/>
    </row>
    <row r="5872" spans="47:47" x14ac:dyDescent="0.35">
      <c r="AU5872" s="1"/>
    </row>
    <row r="5873" spans="47:47" x14ac:dyDescent="0.35">
      <c r="AU5873" s="1"/>
    </row>
    <row r="5874" spans="47:47" x14ac:dyDescent="0.35">
      <c r="AU5874" s="1"/>
    </row>
    <row r="5875" spans="47:47" x14ac:dyDescent="0.35">
      <c r="AU5875" s="1"/>
    </row>
    <row r="5876" spans="47:47" x14ac:dyDescent="0.35">
      <c r="AU5876" s="1"/>
    </row>
    <row r="5877" spans="47:47" x14ac:dyDescent="0.35">
      <c r="AU5877" s="1"/>
    </row>
    <row r="5878" spans="47:47" x14ac:dyDescent="0.35">
      <c r="AU5878" s="1"/>
    </row>
    <row r="5879" spans="47:47" x14ac:dyDescent="0.35">
      <c r="AU5879" s="1"/>
    </row>
    <row r="5880" spans="47:47" x14ac:dyDescent="0.35">
      <c r="AU5880" s="1"/>
    </row>
    <row r="5881" spans="47:47" x14ac:dyDescent="0.35">
      <c r="AU5881" s="1"/>
    </row>
    <row r="5882" spans="47:47" x14ac:dyDescent="0.35">
      <c r="AU5882" s="1"/>
    </row>
    <row r="5883" spans="47:47" x14ac:dyDescent="0.35">
      <c r="AU5883" s="1"/>
    </row>
    <row r="5884" spans="47:47" x14ac:dyDescent="0.35">
      <c r="AU5884" s="1"/>
    </row>
    <row r="5885" spans="47:47" x14ac:dyDescent="0.35">
      <c r="AU5885" s="1"/>
    </row>
    <row r="5886" spans="47:47" x14ac:dyDescent="0.35">
      <c r="AU5886" s="1"/>
    </row>
    <row r="5887" spans="47:47" x14ac:dyDescent="0.35">
      <c r="AU5887" s="1"/>
    </row>
    <row r="5888" spans="47:47" x14ac:dyDescent="0.35">
      <c r="AU5888" s="1"/>
    </row>
    <row r="5889" spans="47:47" x14ac:dyDescent="0.35">
      <c r="AU5889" s="1"/>
    </row>
    <row r="5890" spans="47:47" x14ac:dyDescent="0.35">
      <c r="AU5890" s="1"/>
    </row>
    <row r="5891" spans="47:47" x14ac:dyDescent="0.35">
      <c r="AU5891" s="1"/>
    </row>
    <row r="5892" spans="47:47" x14ac:dyDescent="0.35">
      <c r="AU5892" s="1"/>
    </row>
    <row r="5893" spans="47:47" x14ac:dyDescent="0.35">
      <c r="AU5893" s="1"/>
    </row>
    <row r="5894" spans="47:47" x14ac:dyDescent="0.35">
      <c r="AU5894" s="1"/>
    </row>
    <row r="5895" spans="47:47" x14ac:dyDescent="0.35">
      <c r="AU5895" s="1"/>
    </row>
    <row r="5896" spans="47:47" x14ac:dyDescent="0.35">
      <c r="AU5896" s="1"/>
    </row>
    <row r="5897" spans="47:47" x14ac:dyDescent="0.35">
      <c r="AU5897" s="1"/>
    </row>
    <row r="5898" spans="47:47" x14ac:dyDescent="0.35">
      <c r="AU5898" s="1"/>
    </row>
    <row r="5899" spans="47:47" x14ac:dyDescent="0.35">
      <c r="AU5899" s="1"/>
    </row>
    <row r="5900" spans="47:47" x14ac:dyDescent="0.35">
      <c r="AU5900" s="1"/>
    </row>
    <row r="5901" spans="47:47" x14ac:dyDescent="0.35">
      <c r="AU5901" s="1"/>
    </row>
    <row r="5902" spans="47:47" x14ac:dyDescent="0.35">
      <c r="AU5902" s="1"/>
    </row>
    <row r="5903" spans="47:47" x14ac:dyDescent="0.35">
      <c r="AU5903" s="1"/>
    </row>
    <row r="5904" spans="47:47" x14ac:dyDescent="0.35">
      <c r="AU5904" s="1"/>
    </row>
    <row r="5905" spans="47:47" x14ac:dyDescent="0.35">
      <c r="AU5905" s="1"/>
    </row>
    <row r="5906" spans="47:47" x14ac:dyDescent="0.35">
      <c r="AU5906" s="1"/>
    </row>
    <row r="5907" spans="47:47" x14ac:dyDescent="0.35">
      <c r="AU5907" s="1"/>
    </row>
    <row r="5908" spans="47:47" x14ac:dyDescent="0.35">
      <c r="AU5908" s="1"/>
    </row>
    <row r="5909" spans="47:47" x14ac:dyDescent="0.35">
      <c r="AU5909" s="1"/>
    </row>
    <row r="5910" spans="47:47" x14ac:dyDescent="0.35">
      <c r="AU5910" s="1"/>
    </row>
    <row r="5911" spans="47:47" x14ac:dyDescent="0.35">
      <c r="AU5911" s="1"/>
    </row>
    <row r="5912" spans="47:47" x14ac:dyDescent="0.35">
      <c r="AU5912" s="1"/>
    </row>
    <row r="5913" spans="47:47" x14ac:dyDescent="0.35">
      <c r="AU5913" s="1"/>
    </row>
    <row r="5914" spans="47:47" x14ac:dyDescent="0.35">
      <c r="AU5914" s="1"/>
    </row>
    <row r="5915" spans="47:47" x14ac:dyDescent="0.35">
      <c r="AU5915" s="1"/>
    </row>
    <row r="5916" spans="47:47" x14ac:dyDescent="0.35">
      <c r="AU5916" s="1"/>
    </row>
    <row r="5917" spans="47:47" x14ac:dyDescent="0.35">
      <c r="AU5917" s="1"/>
    </row>
    <row r="5918" spans="47:47" x14ac:dyDescent="0.35">
      <c r="AU5918" s="1"/>
    </row>
    <row r="5919" spans="47:47" x14ac:dyDescent="0.35">
      <c r="AU5919" s="1"/>
    </row>
    <row r="5920" spans="47:47" x14ac:dyDescent="0.35">
      <c r="AU5920" s="1"/>
    </row>
    <row r="5921" spans="47:47" x14ac:dyDescent="0.35">
      <c r="AU5921" s="1"/>
    </row>
    <row r="5922" spans="47:47" x14ac:dyDescent="0.35">
      <c r="AU5922" s="1"/>
    </row>
    <row r="5923" spans="47:47" x14ac:dyDescent="0.35">
      <c r="AU5923" s="1"/>
    </row>
    <row r="5924" spans="47:47" x14ac:dyDescent="0.35">
      <c r="AU5924" s="1"/>
    </row>
    <row r="5925" spans="47:47" x14ac:dyDescent="0.35">
      <c r="AU5925" s="1"/>
    </row>
    <row r="5926" spans="47:47" x14ac:dyDescent="0.35">
      <c r="AU5926" s="1"/>
    </row>
    <row r="5927" spans="47:47" x14ac:dyDescent="0.35">
      <c r="AU5927" s="1"/>
    </row>
    <row r="5928" spans="47:47" x14ac:dyDescent="0.35">
      <c r="AU5928" s="1"/>
    </row>
    <row r="5929" spans="47:47" x14ac:dyDescent="0.35">
      <c r="AU5929" s="1"/>
    </row>
    <row r="5930" spans="47:47" x14ac:dyDescent="0.35">
      <c r="AU5930" s="1"/>
    </row>
    <row r="5931" spans="47:47" x14ac:dyDescent="0.35">
      <c r="AU5931" s="1"/>
    </row>
    <row r="5932" spans="47:47" x14ac:dyDescent="0.35">
      <c r="AU5932" s="1"/>
    </row>
    <row r="5933" spans="47:47" x14ac:dyDescent="0.35">
      <c r="AU5933" s="1"/>
    </row>
    <row r="5934" spans="47:47" x14ac:dyDescent="0.35">
      <c r="AU5934" s="1"/>
    </row>
    <row r="5935" spans="47:47" x14ac:dyDescent="0.35">
      <c r="AU5935" s="1"/>
    </row>
    <row r="5936" spans="47:47" x14ac:dyDescent="0.35">
      <c r="AU5936" s="1"/>
    </row>
    <row r="5937" spans="47:47" x14ac:dyDescent="0.35">
      <c r="AU5937" s="1"/>
    </row>
    <row r="5938" spans="47:47" x14ac:dyDescent="0.35">
      <c r="AU5938" s="1"/>
    </row>
    <row r="5939" spans="47:47" x14ac:dyDescent="0.35">
      <c r="AU5939" s="1"/>
    </row>
    <row r="5940" spans="47:47" x14ac:dyDescent="0.35">
      <c r="AU5940" s="1"/>
    </row>
    <row r="5941" spans="47:47" x14ac:dyDescent="0.35">
      <c r="AU5941" s="1"/>
    </row>
    <row r="5942" spans="47:47" x14ac:dyDescent="0.35">
      <c r="AU5942" s="1"/>
    </row>
    <row r="5943" spans="47:47" x14ac:dyDescent="0.35">
      <c r="AU5943" s="1"/>
    </row>
    <row r="5944" spans="47:47" x14ac:dyDescent="0.35">
      <c r="AU5944" s="1"/>
    </row>
    <row r="5945" spans="47:47" x14ac:dyDescent="0.35">
      <c r="AU5945" s="1"/>
    </row>
    <row r="5946" spans="47:47" x14ac:dyDescent="0.35">
      <c r="AU5946" s="1"/>
    </row>
    <row r="5947" spans="47:47" x14ac:dyDescent="0.35">
      <c r="AU5947" s="1"/>
    </row>
    <row r="5948" spans="47:47" x14ac:dyDescent="0.35">
      <c r="AU5948" s="1"/>
    </row>
    <row r="5949" spans="47:47" x14ac:dyDescent="0.35">
      <c r="AU5949" s="1"/>
    </row>
    <row r="5950" spans="47:47" x14ac:dyDescent="0.35">
      <c r="AU5950" s="1"/>
    </row>
    <row r="5951" spans="47:47" x14ac:dyDescent="0.35">
      <c r="AU5951" s="1"/>
    </row>
    <row r="5952" spans="47:47" x14ac:dyDescent="0.35">
      <c r="AU5952" s="1"/>
    </row>
    <row r="5953" spans="47:47" x14ac:dyDescent="0.35">
      <c r="AU5953" s="1"/>
    </row>
    <row r="5954" spans="47:47" x14ac:dyDescent="0.35">
      <c r="AU5954" s="1"/>
    </row>
    <row r="5955" spans="47:47" x14ac:dyDescent="0.35">
      <c r="AU5955" s="1"/>
    </row>
    <row r="5956" spans="47:47" x14ac:dyDescent="0.35">
      <c r="AU5956" s="1"/>
    </row>
    <row r="5957" spans="47:47" x14ac:dyDescent="0.35">
      <c r="AU5957" s="1"/>
    </row>
    <row r="5958" spans="47:47" x14ac:dyDescent="0.35">
      <c r="AU5958" s="1"/>
    </row>
    <row r="5959" spans="47:47" x14ac:dyDescent="0.35">
      <c r="AU5959" s="1"/>
    </row>
    <row r="5960" spans="47:47" x14ac:dyDescent="0.35">
      <c r="AU5960" s="1"/>
    </row>
    <row r="5961" spans="47:47" x14ac:dyDescent="0.35">
      <c r="AU5961" s="1"/>
    </row>
    <row r="5962" spans="47:47" x14ac:dyDescent="0.35">
      <c r="AU5962" s="1"/>
    </row>
    <row r="5963" spans="47:47" x14ac:dyDescent="0.35">
      <c r="AU5963" s="1"/>
    </row>
    <row r="5964" spans="47:47" x14ac:dyDescent="0.35">
      <c r="AU5964" s="1"/>
    </row>
    <row r="5965" spans="47:47" x14ac:dyDescent="0.35">
      <c r="AU5965" s="1"/>
    </row>
    <row r="5966" spans="47:47" x14ac:dyDescent="0.35">
      <c r="AU5966" s="1"/>
    </row>
    <row r="5967" spans="47:47" x14ac:dyDescent="0.35">
      <c r="AU5967" s="1"/>
    </row>
    <row r="5968" spans="47:47" x14ac:dyDescent="0.35">
      <c r="AU5968" s="1"/>
    </row>
    <row r="5969" spans="47:47" x14ac:dyDescent="0.35">
      <c r="AU5969" s="1"/>
    </row>
    <row r="5970" spans="47:47" x14ac:dyDescent="0.35">
      <c r="AU5970" s="1"/>
    </row>
    <row r="5971" spans="47:47" x14ac:dyDescent="0.35">
      <c r="AU5971" s="1"/>
    </row>
    <row r="5972" spans="47:47" x14ac:dyDescent="0.35">
      <c r="AU5972" s="1"/>
    </row>
    <row r="5973" spans="47:47" x14ac:dyDescent="0.35">
      <c r="AU5973" s="1"/>
    </row>
    <row r="5974" spans="47:47" x14ac:dyDescent="0.35">
      <c r="AU5974" s="1"/>
    </row>
    <row r="5975" spans="47:47" x14ac:dyDescent="0.35">
      <c r="AU5975" s="1"/>
    </row>
    <row r="5976" spans="47:47" x14ac:dyDescent="0.35">
      <c r="AU5976" s="1"/>
    </row>
    <row r="5977" spans="47:47" x14ac:dyDescent="0.35">
      <c r="AU5977" s="1"/>
    </row>
    <row r="5978" spans="47:47" x14ac:dyDescent="0.35">
      <c r="AU5978" s="1"/>
    </row>
    <row r="5979" spans="47:47" x14ac:dyDescent="0.35">
      <c r="AU5979" s="1"/>
    </row>
    <row r="5980" spans="47:47" x14ac:dyDescent="0.35">
      <c r="AU5980" s="1"/>
    </row>
    <row r="5981" spans="47:47" x14ac:dyDescent="0.35">
      <c r="AU5981" s="1"/>
    </row>
    <row r="5982" spans="47:47" x14ac:dyDescent="0.35">
      <c r="AU5982" s="1"/>
    </row>
    <row r="5983" spans="47:47" x14ac:dyDescent="0.35">
      <c r="AU5983" s="1"/>
    </row>
    <row r="5984" spans="47:47" x14ac:dyDescent="0.35">
      <c r="AU5984" s="1"/>
    </row>
    <row r="5985" spans="47:47" x14ac:dyDescent="0.35">
      <c r="AU5985" s="1"/>
    </row>
    <row r="5986" spans="47:47" x14ac:dyDescent="0.35">
      <c r="AU5986" s="1"/>
    </row>
    <row r="5987" spans="47:47" x14ac:dyDescent="0.35">
      <c r="AU5987" s="1"/>
    </row>
    <row r="5988" spans="47:47" x14ac:dyDescent="0.35">
      <c r="AU5988" s="1"/>
    </row>
    <row r="5989" spans="47:47" x14ac:dyDescent="0.35">
      <c r="AU5989" s="1"/>
    </row>
    <row r="5990" spans="47:47" x14ac:dyDescent="0.35">
      <c r="AU5990" s="1"/>
    </row>
    <row r="5991" spans="47:47" x14ac:dyDescent="0.35">
      <c r="AU5991" s="1"/>
    </row>
    <row r="5992" spans="47:47" x14ac:dyDescent="0.35">
      <c r="AU5992" s="1"/>
    </row>
    <row r="5993" spans="47:47" x14ac:dyDescent="0.35">
      <c r="AU5993" s="1"/>
    </row>
    <row r="5994" spans="47:47" x14ac:dyDescent="0.35">
      <c r="AU5994" s="1"/>
    </row>
    <row r="5995" spans="47:47" x14ac:dyDescent="0.35">
      <c r="AU5995" s="1"/>
    </row>
    <row r="5996" spans="47:47" x14ac:dyDescent="0.35">
      <c r="AU5996" s="1"/>
    </row>
    <row r="5997" spans="47:47" x14ac:dyDescent="0.35">
      <c r="AU5997" s="1"/>
    </row>
    <row r="5998" spans="47:47" x14ac:dyDescent="0.35">
      <c r="AU5998" s="1"/>
    </row>
    <row r="5999" spans="47:47" x14ac:dyDescent="0.35">
      <c r="AU5999" s="1"/>
    </row>
    <row r="6000" spans="47:47" x14ac:dyDescent="0.35">
      <c r="AU6000" s="1"/>
    </row>
    <row r="6001" spans="47:47" x14ac:dyDescent="0.35">
      <c r="AU6001" s="1"/>
    </row>
    <row r="6002" spans="47:47" x14ac:dyDescent="0.35">
      <c r="AU6002" s="1"/>
    </row>
    <row r="6003" spans="47:47" x14ac:dyDescent="0.35">
      <c r="AU6003" s="1"/>
    </row>
    <row r="6004" spans="47:47" x14ac:dyDescent="0.35">
      <c r="AU6004" s="1"/>
    </row>
    <row r="6005" spans="47:47" x14ac:dyDescent="0.35">
      <c r="AU6005" s="1"/>
    </row>
    <row r="6006" spans="47:47" x14ac:dyDescent="0.35">
      <c r="AU6006" s="1"/>
    </row>
    <row r="6007" spans="47:47" x14ac:dyDescent="0.35">
      <c r="AU6007" s="1"/>
    </row>
    <row r="6008" spans="47:47" x14ac:dyDescent="0.35">
      <c r="AU6008" s="1"/>
    </row>
    <row r="6009" spans="47:47" x14ac:dyDescent="0.35">
      <c r="AU6009" s="1"/>
    </row>
    <row r="6010" spans="47:47" x14ac:dyDescent="0.35">
      <c r="AU6010" s="1"/>
    </row>
    <row r="6011" spans="47:47" x14ac:dyDescent="0.35">
      <c r="AU6011" s="1"/>
    </row>
    <row r="6012" spans="47:47" x14ac:dyDescent="0.35">
      <c r="AU6012" s="1"/>
    </row>
    <row r="6013" spans="47:47" x14ac:dyDescent="0.35">
      <c r="AU6013" s="1"/>
    </row>
    <row r="6014" spans="47:47" x14ac:dyDescent="0.35">
      <c r="AU6014" s="1"/>
    </row>
    <row r="6015" spans="47:47" x14ac:dyDescent="0.35">
      <c r="AU6015" s="1"/>
    </row>
    <row r="6016" spans="47:47" x14ac:dyDescent="0.35">
      <c r="AU6016" s="1"/>
    </row>
    <row r="6017" spans="47:47" x14ac:dyDescent="0.35">
      <c r="AU6017" s="1"/>
    </row>
    <row r="6018" spans="47:47" x14ac:dyDescent="0.35">
      <c r="AU6018" s="1"/>
    </row>
    <row r="6019" spans="47:47" x14ac:dyDescent="0.35">
      <c r="AU6019" s="1"/>
    </row>
    <row r="6020" spans="47:47" x14ac:dyDescent="0.35">
      <c r="AU6020" s="1"/>
    </row>
    <row r="6021" spans="47:47" x14ac:dyDescent="0.35">
      <c r="AU6021" s="1"/>
    </row>
    <row r="6022" spans="47:47" x14ac:dyDescent="0.35">
      <c r="AU6022" s="1"/>
    </row>
    <row r="6023" spans="47:47" x14ac:dyDescent="0.35">
      <c r="AU6023" s="1"/>
    </row>
    <row r="6024" spans="47:47" x14ac:dyDescent="0.35">
      <c r="AU6024" s="1"/>
    </row>
    <row r="6025" spans="47:47" x14ac:dyDescent="0.35">
      <c r="AU6025" s="1"/>
    </row>
    <row r="6026" spans="47:47" x14ac:dyDescent="0.35">
      <c r="AU6026" s="1"/>
    </row>
    <row r="6027" spans="47:47" x14ac:dyDescent="0.35">
      <c r="AU6027" s="1"/>
    </row>
    <row r="6028" spans="47:47" x14ac:dyDescent="0.35">
      <c r="AU6028" s="1"/>
    </row>
    <row r="6029" spans="47:47" x14ac:dyDescent="0.35">
      <c r="AU6029" s="1"/>
    </row>
    <row r="6030" spans="47:47" x14ac:dyDescent="0.35">
      <c r="AU6030" s="1"/>
    </row>
    <row r="6031" spans="47:47" x14ac:dyDescent="0.35">
      <c r="AU6031" s="1"/>
    </row>
    <row r="6032" spans="47:47" x14ac:dyDescent="0.35">
      <c r="AU6032" s="1"/>
    </row>
    <row r="6033" spans="47:47" x14ac:dyDescent="0.35">
      <c r="AU6033" s="1"/>
    </row>
    <row r="6034" spans="47:47" x14ac:dyDescent="0.35">
      <c r="AU6034" s="1"/>
    </row>
    <row r="6035" spans="47:47" x14ac:dyDescent="0.35">
      <c r="AU6035" s="1"/>
    </row>
    <row r="6036" spans="47:47" x14ac:dyDescent="0.35">
      <c r="AU6036" s="1"/>
    </row>
    <row r="6037" spans="47:47" x14ac:dyDescent="0.35">
      <c r="AU6037" s="1"/>
    </row>
    <row r="6038" spans="47:47" x14ac:dyDescent="0.35">
      <c r="AU6038" s="1"/>
    </row>
    <row r="6039" spans="47:47" x14ac:dyDescent="0.35">
      <c r="AU6039" s="1"/>
    </row>
    <row r="6040" spans="47:47" x14ac:dyDescent="0.35">
      <c r="AU6040" s="1"/>
    </row>
    <row r="6041" spans="47:47" x14ac:dyDescent="0.35">
      <c r="AU6041" s="1"/>
    </row>
    <row r="6042" spans="47:47" x14ac:dyDescent="0.35">
      <c r="AU6042" s="1"/>
    </row>
    <row r="6043" spans="47:47" x14ac:dyDescent="0.35">
      <c r="AU6043" s="1"/>
    </row>
    <row r="6044" spans="47:47" x14ac:dyDescent="0.35">
      <c r="AU6044" s="1"/>
    </row>
    <row r="6045" spans="47:47" x14ac:dyDescent="0.35">
      <c r="AU6045" s="1"/>
    </row>
    <row r="6046" spans="47:47" x14ac:dyDescent="0.35">
      <c r="AU6046" s="1"/>
    </row>
    <row r="6047" spans="47:47" x14ac:dyDescent="0.35">
      <c r="AU6047" s="1"/>
    </row>
    <row r="6048" spans="47:47" x14ac:dyDescent="0.35">
      <c r="AU6048" s="1"/>
    </row>
    <row r="6049" spans="47:47" x14ac:dyDescent="0.35">
      <c r="AU6049" s="1"/>
    </row>
    <row r="6050" spans="47:47" x14ac:dyDescent="0.35">
      <c r="AU6050" s="1"/>
    </row>
    <row r="6051" spans="47:47" x14ac:dyDescent="0.35">
      <c r="AU6051" s="1"/>
    </row>
    <row r="6052" spans="47:47" x14ac:dyDescent="0.35">
      <c r="AU6052" s="1"/>
    </row>
    <row r="6053" spans="47:47" x14ac:dyDescent="0.35">
      <c r="AU6053" s="1"/>
    </row>
    <row r="6054" spans="47:47" x14ac:dyDescent="0.35">
      <c r="AU6054" s="1"/>
    </row>
    <row r="6055" spans="47:47" x14ac:dyDescent="0.35">
      <c r="AU6055" s="1"/>
    </row>
    <row r="6056" spans="47:47" x14ac:dyDescent="0.35">
      <c r="AU6056" s="1"/>
    </row>
    <row r="6057" spans="47:47" x14ac:dyDescent="0.35">
      <c r="AU6057" s="1"/>
    </row>
    <row r="6058" spans="47:47" x14ac:dyDescent="0.35">
      <c r="AU6058" s="1"/>
    </row>
    <row r="6059" spans="47:47" x14ac:dyDescent="0.35">
      <c r="AU6059" s="1"/>
    </row>
    <row r="6060" spans="47:47" x14ac:dyDescent="0.35">
      <c r="AU6060" s="1"/>
    </row>
    <row r="6061" spans="47:47" x14ac:dyDescent="0.35">
      <c r="AU6061" s="1"/>
    </row>
    <row r="6062" spans="47:47" x14ac:dyDescent="0.35">
      <c r="AU6062" s="1"/>
    </row>
    <row r="6063" spans="47:47" x14ac:dyDescent="0.35">
      <c r="AU6063" s="1"/>
    </row>
    <row r="6064" spans="47:47" x14ac:dyDescent="0.35">
      <c r="AU6064" s="1"/>
    </row>
    <row r="6065" spans="47:47" x14ac:dyDescent="0.35">
      <c r="AU6065" s="1"/>
    </row>
    <row r="6066" spans="47:47" x14ac:dyDescent="0.35">
      <c r="AU6066" s="1"/>
    </row>
    <row r="6067" spans="47:47" x14ac:dyDescent="0.35">
      <c r="AU6067" s="1"/>
    </row>
    <row r="6068" spans="47:47" x14ac:dyDescent="0.35">
      <c r="AU6068" s="1"/>
    </row>
    <row r="6069" spans="47:47" x14ac:dyDescent="0.35">
      <c r="AU6069" s="1"/>
    </row>
    <row r="6070" spans="47:47" x14ac:dyDescent="0.35">
      <c r="AU6070" s="1"/>
    </row>
    <row r="6071" spans="47:47" x14ac:dyDescent="0.35">
      <c r="AU6071" s="1"/>
    </row>
    <row r="6072" spans="47:47" x14ac:dyDescent="0.35">
      <c r="AU6072" s="1"/>
    </row>
    <row r="6073" spans="47:47" x14ac:dyDescent="0.35">
      <c r="AU6073" s="1"/>
    </row>
    <row r="6074" spans="47:47" x14ac:dyDescent="0.35">
      <c r="AU6074" s="1"/>
    </row>
    <row r="6075" spans="47:47" x14ac:dyDescent="0.35">
      <c r="AU6075" s="1"/>
    </row>
    <row r="6076" spans="47:47" x14ac:dyDescent="0.35">
      <c r="AU6076" s="1"/>
    </row>
    <row r="6077" spans="47:47" x14ac:dyDescent="0.35">
      <c r="AU6077" s="1"/>
    </row>
    <row r="6078" spans="47:47" x14ac:dyDescent="0.35">
      <c r="AU6078" s="1"/>
    </row>
    <row r="6079" spans="47:47" x14ac:dyDescent="0.35">
      <c r="AU6079" s="1"/>
    </row>
    <row r="6080" spans="47:47" x14ac:dyDescent="0.35">
      <c r="AU6080" s="1"/>
    </row>
    <row r="6081" spans="47:47" x14ac:dyDescent="0.35">
      <c r="AU6081" s="1"/>
    </row>
    <row r="6082" spans="47:47" x14ac:dyDescent="0.35">
      <c r="AU6082" s="1"/>
    </row>
    <row r="6083" spans="47:47" x14ac:dyDescent="0.35">
      <c r="AU6083" s="1"/>
    </row>
    <row r="6084" spans="47:47" x14ac:dyDescent="0.35">
      <c r="AU6084" s="1"/>
    </row>
    <row r="6085" spans="47:47" x14ac:dyDescent="0.35">
      <c r="AU6085" s="1"/>
    </row>
    <row r="6086" spans="47:47" x14ac:dyDescent="0.35">
      <c r="AU6086" s="1"/>
    </row>
    <row r="6087" spans="47:47" x14ac:dyDescent="0.35">
      <c r="AU6087" s="1"/>
    </row>
    <row r="6088" spans="47:47" x14ac:dyDescent="0.35">
      <c r="AU6088" s="1"/>
    </row>
    <row r="6089" spans="47:47" x14ac:dyDescent="0.35">
      <c r="AU6089" s="1"/>
    </row>
    <row r="6090" spans="47:47" x14ac:dyDescent="0.35">
      <c r="AU6090" s="1"/>
    </row>
    <row r="6091" spans="47:47" x14ac:dyDescent="0.35">
      <c r="AU6091" s="1"/>
    </row>
    <row r="6092" spans="47:47" x14ac:dyDescent="0.35">
      <c r="AU6092" s="1"/>
    </row>
    <row r="6093" spans="47:47" x14ac:dyDescent="0.35">
      <c r="AU6093" s="1"/>
    </row>
    <row r="6094" spans="47:47" x14ac:dyDescent="0.35">
      <c r="AU6094" s="1"/>
    </row>
    <row r="6095" spans="47:47" x14ac:dyDescent="0.35">
      <c r="AU6095" s="1"/>
    </row>
    <row r="6096" spans="47:47" x14ac:dyDescent="0.35">
      <c r="AU6096" s="1"/>
    </row>
    <row r="6097" spans="47:47" x14ac:dyDescent="0.35">
      <c r="AU6097" s="1"/>
    </row>
    <row r="6098" spans="47:47" x14ac:dyDescent="0.35">
      <c r="AU6098" s="1"/>
    </row>
    <row r="6099" spans="47:47" x14ac:dyDescent="0.35">
      <c r="AU6099" s="1"/>
    </row>
    <row r="6100" spans="47:47" x14ac:dyDescent="0.35">
      <c r="AU6100" s="1"/>
    </row>
    <row r="6101" spans="47:47" x14ac:dyDescent="0.35">
      <c r="AU6101" s="1"/>
    </row>
    <row r="6102" spans="47:47" x14ac:dyDescent="0.35">
      <c r="AU6102" s="1"/>
    </row>
    <row r="6103" spans="47:47" x14ac:dyDescent="0.35">
      <c r="AU6103" s="1"/>
    </row>
    <row r="6104" spans="47:47" x14ac:dyDescent="0.35">
      <c r="AU6104" s="1"/>
    </row>
    <row r="6105" spans="47:47" x14ac:dyDescent="0.35">
      <c r="AU6105" s="1"/>
    </row>
    <row r="6106" spans="47:47" x14ac:dyDescent="0.35">
      <c r="AU6106" s="1"/>
    </row>
    <row r="6107" spans="47:47" x14ac:dyDescent="0.35">
      <c r="AU6107" s="1"/>
    </row>
    <row r="6108" spans="47:47" x14ac:dyDescent="0.35">
      <c r="AU6108" s="1"/>
    </row>
    <row r="6109" spans="47:47" x14ac:dyDescent="0.35">
      <c r="AU6109" s="1"/>
    </row>
    <row r="6110" spans="47:47" x14ac:dyDescent="0.35">
      <c r="AU6110" s="1"/>
    </row>
    <row r="6111" spans="47:47" x14ac:dyDescent="0.35">
      <c r="AU6111" s="1"/>
    </row>
    <row r="6112" spans="47:47" x14ac:dyDescent="0.35">
      <c r="AU6112" s="1"/>
    </row>
    <row r="6113" spans="47:47" x14ac:dyDescent="0.35">
      <c r="AU6113" s="1"/>
    </row>
    <row r="6114" spans="47:47" x14ac:dyDescent="0.35">
      <c r="AU6114" s="1"/>
    </row>
    <row r="6115" spans="47:47" x14ac:dyDescent="0.35">
      <c r="AU6115" s="1"/>
    </row>
    <row r="6116" spans="47:47" x14ac:dyDescent="0.35">
      <c r="AU6116" s="1"/>
    </row>
    <row r="6117" spans="47:47" x14ac:dyDescent="0.35">
      <c r="AU6117" s="1"/>
    </row>
    <row r="6118" spans="47:47" x14ac:dyDescent="0.35">
      <c r="AU6118" s="1"/>
    </row>
    <row r="6119" spans="47:47" x14ac:dyDescent="0.35">
      <c r="AU6119" s="1"/>
    </row>
    <row r="6120" spans="47:47" x14ac:dyDescent="0.35">
      <c r="AU6120" s="1"/>
    </row>
    <row r="6121" spans="47:47" x14ac:dyDescent="0.35">
      <c r="AU6121" s="1"/>
    </row>
    <row r="6122" spans="47:47" x14ac:dyDescent="0.35">
      <c r="AU6122" s="1"/>
    </row>
    <row r="6123" spans="47:47" x14ac:dyDescent="0.35">
      <c r="AU6123" s="1"/>
    </row>
    <row r="6124" spans="47:47" x14ac:dyDescent="0.35">
      <c r="AU6124" s="1"/>
    </row>
    <row r="6125" spans="47:47" x14ac:dyDescent="0.35">
      <c r="AU6125" s="1"/>
    </row>
    <row r="6126" spans="47:47" x14ac:dyDescent="0.35">
      <c r="AU6126" s="1"/>
    </row>
    <row r="6127" spans="47:47" x14ac:dyDescent="0.35">
      <c r="AU6127" s="1"/>
    </row>
    <row r="6128" spans="47:47" x14ac:dyDescent="0.35">
      <c r="AU6128" s="1"/>
    </row>
    <row r="6129" spans="47:47" x14ac:dyDescent="0.35">
      <c r="AU6129" s="1"/>
    </row>
    <row r="6130" spans="47:47" x14ac:dyDescent="0.35">
      <c r="AU6130" s="1"/>
    </row>
    <row r="6131" spans="47:47" x14ac:dyDescent="0.35">
      <c r="AU6131" s="1"/>
    </row>
    <row r="6132" spans="47:47" x14ac:dyDescent="0.35">
      <c r="AU6132" s="1"/>
    </row>
    <row r="6133" spans="47:47" x14ac:dyDescent="0.35">
      <c r="AU6133" s="1"/>
    </row>
    <row r="6134" spans="47:47" x14ac:dyDescent="0.35">
      <c r="AU6134" s="1"/>
    </row>
    <row r="6135" spans="47:47" x14ac:dyDescent="0.35">
      <c r="AU6135" s="1"/>
    </row>
    <row r="6136" spans="47:47" x14ac:dyDescent="0.35">
      <c r="AU6136" s="1"/>
    </row>
    <row r="6137" spans="47:47" x14ac:dyDescent="0.35">
      <c r="AU6137" s="1"/>
    </row>
    <row r="6138" spans="47:47" x14ac:dyDescent="0.35">
      <c r="AU6138" s="1"/>
    </row>
    <row r="6139" spans="47:47" x14ac:dyDescent="0.35">
      <c r="AU6139" s="1"/>
    </row>
    <row r="6140" spans="47:47" x14ac:dyDescent="0.35">
      <c r="AU6140" s="1"/>
    </row>
    <row r="6141" spans="47:47" x14ac:dyDescent="0.35">
      <c r="AU6141" s="1"/>
    </row>
    <row r="6142" spans="47:47" x14ac:dyDescent="0.35">
      <c r="AU6142" s="1"/>
    </row>
    <row r="6143" spans="47:47" x14ac:dyDescent="0.35">
      <c r="AU6143" s="1"/>
    </row>
    <row r="6144" spans="47:47" x14ac:dyDescent="0.35">
      <c r="AU6144" s="1"/>
    </row>
    <row r="6145" spans="47:47" x14ac:dyDescent="0.35">
      <c r="AU6145" s="1"/>
    </row>
    <row r="6146" spans="47:47" x14ac:dyDescent="0.35">
      <c r="AU6146" s="1"/>
    </row>
    <row r="6147" spans="47:47" x14ac:dyDescent="0.35">
      <c r="AU6147" s="1"/>
    </row>
    <row r="6148" spans="47:47" x14ac:dyDescent="0.35">
      <c r="AU6148" s="1"/>
    </row>
    <row r="6149" spans="47:47" x14ac:dyDescent="0.35">
      <c r="AU6149" s="1"/>
    </row>
    <row r="6150" spans="47:47" x14ac:dyDescent="0.35">
      <c r="AU6150" s="1"/>
    </row>
    <row r="6151" spans="47:47" x14ac:dyDescent="0.35">
      <c r="AU6151" s="1"/>
    </row>
    <row r="6152" spans="47:47" x14ac:dyDescent="0.35">
      <c r="AU6152" s="1"/>
    </row>
    <row r="6153" spans="47:47" x14ac:dyDescent="0.35">
      <c r="AU6153" s="1"/>
    </row>
    <row r="6154" spans="47:47" x14ac:dyDescent="0.35">
      <c r="AU6154" s="1"/>
    </row>
    <row r="6155" spans="47:47" x14ac:dyDescent="0.35">
      <c r="AU6155" s="1"/>
    </row>
    <row r="6156" spans="47:47" x14ac:dyDescent="0.35">
      <c r="AU6156" s="1"/>
    </row>
    <row r="6157" spans="47:47" x14ac:dyDescent="0.35">
      <c r="AU6157" s="1"/>
    </row>
    <row r="6158" spans="47:47" x14ac:dyDescent="0.35">
      <c r="AU6158" s="1"/>
    </row>
    <row r="6159" spans="47:47" x14ac:dyDescent="0.35">
      <c r="AU6159" s="1"/>
    </row>
    <row r="6160" spans="47:47" x14ac:dyDescent="0.35">
      <c r="AU6160" s="1"/>
    </row>
    <row r="6161" spans="47:47" x14ac:dyDescent="0.35">
      <c r="AU6161" s="1"/>
    </row>
    <row r="6162" spans="47:47" x14ac:dyDescent="0.35">
      <c r="AU6162" s="1"/>
    </row>
    <row r="6163" spans="47:47" x14ac:dyDescent="0.35">
      <c r="AU6163" s="1"/>
    </row>
    <row r="6164" spans="47:47" x14ac:dyDescent="0.35">
      <c r="AU6164" s="1"/>
    </row>
    <row r="6165" spans="47:47" x14ac:dyDescent="0.35">
      <c r="AU6165" s="1"/>
    </row>
    <row r="6166" spans="47:47" x14ac:dyDescent="0.35">
      <c r="AU6166" s="1"/>
    </row>
    <row r="6167" spans="47:47" x14ac:dyDescent="0.35">
      <c r="AU6167" s="1"/>
    </row>
    <row r="6168" spans="47:47" x14ac:dyDescent="0.35">
      <c r="AU6168" s="1"/>
    </row>
    <row r="6169" spans="47:47" x14ac:dyDescent="0.35">
      <c r="AU6169" s="1"/>
    </row>
    <row r="6170" spans="47:47" x14ac:dyDescent="0.35">
      <c r="AU6170" s="1"/>
    </row>
    <row r="6171" spans="47:47" x14ac:dyDescent="0.35">
      <c r="AU6171" s="1"/>
    </row>
    <row r="6172" spans="47:47" x14ac:dyDescent="0.35">
      <c r="AU6172" s="1"/>
    </row>
    <row r="6173" spans="47:47" x14ac:dyDescent="0.35">
      <c r="AU6173" s="1"/>
    </row>
    <row r="6174" spans="47:47" x14ac:dyDescent="0.35">
      <c r="AU6174" s="1"/>
    </row>
    <row r="6175" spans="47:47" x14ac:dyDescent="0.35">
      <c r="AU6175" s="1"/>
    </row>
    <row r="6176" spans="47:47" x14ac:dyDescent="0.35">
      <c r="AU6176" s="1"/>
    </row>
    <row r="6177" spans="47:47" x14ac:dyDescent="0.35">
      <c r="AU6177" s="1"/>
    </row>
    <row r="6178" spans="47:47" x14ac:dyDescent="0.35">
      <c r="AU6178" s="1"/>
    </row>
    <row r="6179" spans="47:47" x14ac:dyDescent="0.35">
      <c r="AU6179" s="1"/>
    </row>
    <row r="6180" spans="47:47" x14ac:dyDescent="0.35">
      <c r="AU6180" s="1"/>
    </row>
    <row r="6181" spans="47:47" x14ac:dyDescent="0.35">
      <c r="AU6181" s="1"/>
    </row>
    <row r="6182" spans="47:47" x14ac:dyDescent="0.35">
      <c r="AU6182" s="1"/>
    </row>
    <row r="6183" spans="47:47" x14ac:dyDescent="0.35">
      <c r="AU6183" s="1"/>
    </row>
    <row r="6184" spans="47:47" x14ac:dyDescent="0.35">
      <c r="AU6184" s="1"/>
    </row>
    <row r="6185" spans="47:47" x14ac:dyDescent="0.35">
      <c r="AU6185" s="1"/>
    </row>
    <row r="6186" spans="47:47" x14ac:dyDescent="0.35">
      <c r="AU6186" s="1"/>
    </row>
    <row r="6187" spans="47:47" x14ac:dyDescent="0.35">
      <c r="AU6187" s="1"/>
    </row>
    <row r="6188" spans="47:47" x14ac:dyDescent="0.35">
      <c r="AU6188" s="1"/>
    </row>
    <row r="6189" spans="47:47" x14ac:dyDescent="0.35">
      <c r="AU6189" s="1"/>
    </row>
    <row r="6190" spans="47:47" x14ac:dyDescent="0.35">
      <c r="AU6190" s="1"/>
    </row>
    <row r="6191" spans="47:47" x14ac:dyDescent="0.35">
      <c r="AU6191" s="1"/>
    </row>
    <row r="6192" spans="47:47" x14ac:dyDescent="0.35">
      <c r="AU6192" s="1"/>
    </row>
    <row r="6193" spans="47:47" x14ac:dyDescent="0.35">
      <c r="AU6193" s="1"/>
    </row>
    <row r="6194" spans="47:47" x14ac:dyDescent="0.35">
      <c r="AU6194" s="1"/>
    </row>
    <row r="6195" spans="47:47" x14ac:dyDescent="0.35">
      <c r="AU6195" s="1"/>
    </row>
    <row r="6196" spans="47:47" x14ac:dyDescent="0.35">
      <c r="AU6196" s="1"/>
    </row>
    <row r="6197" spans="47:47" x14ac:dyDescent="0.35">
      <c r="AU6197" s="1"/>
    </row>
    <row r="6198" spans="47:47" x14ac:dyDescent="0.35">
      <c r="AU6198" s="1"/>
    </row>
    <row r="6199" spans="47:47" x14ac:dyDescent="0.35">
      <c r="AU6199" s="1"/>
    </row>
    <row r="6200" spans="47:47" x14ac:dyDescent="0.35">
      <c r="AU6200" s="1"/>
    </row>
    <row r="6201" spans="47:47" x14ac:dyDescent="0.35">
      <c r="AU6201" s="1"/>
    </row>
    <row r="6202" spans="47:47" x14ac:dyDescent="0.35">
      <c r="AU6202" s="1"/>
    </row>
    <row r="6203" spans="47:47" x14ac:dyDescent="0.35">
      <c r="AU6203" s="1"/>
    </row>
    <row r="6204" spans="47:47" x14ac:dyDescent="0.35">
      <c r="AU6204" s="1"/>
    </row>
    <row r="6205" spans="47:47" x14ac:dyDescent="0.35">
      <c r="AU6205" s="1"/>
    </row>
    <row r="6206" spans="47:47" x14ac:dyDescent="0.35">
      <c r="AU6206" s="1"/>
    </row>
    <row r="6207" spans="47:47" x14ac:dyDescent="0.35">
      <c r="AU6207" s="1"/>
    </row>
    <row r="6208" spans="47:47" x14ac:dyDescent="0.35">
      <c r="AU6208" s="1"/>
    </row>
    <row r="6209" spans="47:47" x14ac:dyDescent="0.35">
      <c r="AU6209" s="1"/>
    </row>
    <row r="6210" spans="47:47" x14ac:dyDescent="0.35">
      <c r="AU6210" s="1"/>
    </row>
    <row r="6211" spans="47:47" x14ac:dyDescent="0.35">
      <c r="AU6211" s="1"/>
    </row>
    <row r="6212" spans="47:47" x14ac:dyDescent="0.35">
      <c r="AU6212" s="1"/>
    </row>
    <row r="6213" spans="47:47" x14ac:dyDescent="0.35">
      <c r="AU6213" s="1"/>
    </row>
    <row r="6214" spans="47:47" x14ac:dyDescent="0.35">
      <c r="AU6214" s="1"/>
    </row>
    <row r="6215" spans="47:47" x14ac:dyDescent="0.35">
      <c r="AU6215" s="1"/>
    </row>
    <row r="6216" spans="47:47" x14ac:dyDescent="0.35">
      <c r="AU6216" s="1"/>
    </row>
    <row r="6217" spans="47:47" x14ac:dyDescent="0.35">
      <c r="AU6217" s="1"/>
    </row>
    <row r="6218" spans="47:47" x14ac:dyDescent="0.35">
      <c r="AU6218" s="1"/>
    </row>
    <row r="6219" spans="47:47" x14ac:dyDescent="0.35">
      <c r="AU6219" s="1"/>
    </row>
    <row r="6220" spans="47:47" x14ac:dyDescent="0.35">
      <c r="AU6220" s="1"/>
    </row>
    <row r="6221" spans="47:47" x14ac:dyDescent="0.35">
      <c r="AU6221" s="1"/>
    </row>
    <row r="6222" spans="47:47" x14ac:dyDescent="0.35">
      <c r="AU6222" s="1"/>
    </row>
    <row r="6223" spans="47:47" x14ac:dyDescent="0.35">
      <c r="AU6223" s="1"/>
    </row>
    <row r="6224" spans="47:47" x14ac:dyDescent="0.35">
      <c r="AU6224" s="1"/>
    </row>
    <row r="6225" spans="47:47" x14ac:dyDescent="0.35">
      <c r="AU6225" s="1"/>
    </row>
    <row r="6226" spans="47:47" x14ac:dyDescent="0.35">
      <c r="AU6226" s="1"/>
    </row>
    <row r="6227" spans="47:47" x14ac:dyDescent="0.35">
      <c r="AU6227" s="1"/>
    </row>
    <row r="6228" spans="47:47" x14ac:dyDescent="0.35">
      <c r="AU6228" s="1"/>
    </row>
    <row r="6229" spans="47:47" x14ac:dyDescent="0.35">
      <c r="AU6229" s="1"/>
    </row>
    <row r="6230" spans="47:47" x14ac:dyDescent="0.35">
      <c r="AU6230" s="1"/>
    </row>
    <row r="6231" spans="47:47" x14ac:dyDescent="0.35">
      <c r="AU6231" s="1"/>
    </row>
    <row r="6232" spans="47:47" x14ac:dyDescent="0.35">
      <c r="AU6232" s="1"/>
    </row>
    <row r="6233" spans="47:47" x14ac:dyDescent="0.35">
      <c r="AU6233" s="1"/>
    </row>
    <row r="6234" spans="47:47" x14ac:dyDescent="0.35">
      <c r="AU6234" s="1"/>
    </row>
    <row r="6235" spans="47:47" x14ac:dyDescent="0.35">
      <c r="AU6235" s="1"/>
    </row>
    <row r="6236" spans="47:47" x14ac:dyDescent="0.35">
      <c r="AU6236" s="1"/>
    </row>
    <row r="6237" spans="47:47" x14ac:dyDescent="0.35">
      <c r="AU6237" s="1"/>
    </row>
    <row r="6238" spans="47:47" x14ac:dyDescent="0.35">
      <c r="AU6238" s="1"/>
    </row>
    <row r="6239" spans="47:47" x14ac:dyDescent="0.35">
      <c r="AU6239" s="1"/>
    </row>
    <row r="6240" spans="47:47" x14ac:dyDescent="0.35">
      <c r="AU6240" s="1"/>
    </row>
    <row r="6241" spans="47:47" x14ac:dyDescent="0.35">
      <c r="AU6241" s="1"/>
    </row>
    <row r="6242" spans="47:47" x14ac:dyDescent="0.35">
      <c r="AU6242" s="1"/>
    </row>
    <row r="6243" spans="47:47" x14ac:dyDescent="0.35">
      <c r="AU6243" s="1"/>
    </row>
    <row r="6244" spans="47:47" x14ac:dyDescent="0.35">
      <c r="AU6244" s="1"/>
    </row>
    <row r="6245" spans="47:47" x14ac:dyDescent="0.35">
      <c r="AU6245" s="1"/>
    </row>
    <row r="6246" spans="47:47" x14ac:dyDescent="0.35">
      <c r="AU6246" s="1"/>
    </row>
    <row r="6247" spans="47:47" x14ac:dyDescent="0.35">
      <c r="AU6247" s="1"/>
    </row>
    <row r="6248" spans="47:47" x14ac:dyDescent="0.35">
      <c r="AU6248" s="1"/>
    </row>
    <row r="6249" spans="47:47" x14ac:dyDescent="0.35">
      <c r="AU6249" s="1"/>
    </row>
    <row r="6250" spans="47:47" x14ac:dyDescent="0.35">
      <c r="AU6250" s="1"/>
    </row>
    <row r="6251" spans="47:47" x14ac:dyDescent="0.35">
      <c r="AU6251" s="1"/>
    </row>
    <row r="6252" spans="47:47" x14ac:dyDescent="0.35">
      <c r="AU6252" s="1"/>
    </row>
    <row r="6253" spans="47:47" x14ac:dyDescent="0.35">
      <c r="AU6253" s="1"/>
    </row>
    <row r="6254" spans="47:47" x14ac:dyDescent="0.35">
      <c r="AU6254" s="1"/>
    </row>
    <row r="6255" spans="47:47" x14ac:dyDescent="0.35">
      <c r="AU6255" s="1"/>
    </row>
    <row r="6256" spans="47:47" x14ac:dyDescent="0.35">
      <c r="AU6256" s="1"/>
    </row>
    <row r="6257" spans="47:47" x14ac:dyDescent="0.35">
      <c r="AU6257" s="1"/>
    </row>
    <row r="6258" spans="47:47" x14ac:dyDescent="0.35">
      <c r="AU6258" s="1"/>
    </row>
    <row r="6259" spans="47:47" x14ac:dyDescent="0.35">
      <c r="AU6259" s="1"/>
    </row>
    <row r="6260" spans="47:47" x14ac:dyDescent="0.35">
      <c r="AU6260" s="1"/>
    </row>
    <row r="6261" spans="47:47" x14ac:dyDescent="0.35">
      <c r="AU6261" s="1"/>
    </row>
    <row r="6262" spans="47:47" x14ac:dyDescent="0.35">
      <c r="AU6262" s="1"/>
    </row>
    <row r="6263" spans="47:47" x14ac:dyDescent="0.35">
      <c r="AU6263" s="1"/>
    </row>
    <row r="6264" spans="47:47" x14ac:dyDescent="0.35">
      <c r="AU6264" s="1"/>
    </row>
    <row r="6265" spans="47:47" x14ac:dyDescent="0.35">
      <c r="AU6265" s="1"/>
    </row>
    <row r="6266" spans="47:47" x14ac:dyDescent="0.35">
      <c r="AU6266" s="1"/>
    </row>
    <row r="6267" spans="47:47" x14ac:dyDescent="0.35">
      <c r="AU6267" s="1"/>
    </row>
    <row r="6268" spans="47:47" x14ac:dyDescent="0.35">
      <c r="AU6268" s="1"/>
    </row>
    <row r="6269" spans="47:47" x14ac:dyDescent="0.35">
      <c r="AU6269" s="1"/>
    </row>
    <row r="6270" spans="47:47" x14ac:dyDescent="0.35">
      <c r="AU6270" s="1"/>
    </row>
    <row r="6271" spans="47:47" x14ac:dyDescent="0.35">
      <c r="AU6271" s="1"/>
    </row>
    <row r="6272" spans="47:47" x14ac:dyDescent="0.35">
      <c r="AU6272" s="1"/>
    </row>
    <row r="6273" spans="47:47" x14ac:dyDescent="0.35">
      <c r="AU6273" s="1"/>
    </row>
    <row r="6274" spans="47:47" x14ac:dyDescent="0.35">
      <c r="AU6274" s="1"/>
    </row>
    <row r="6275" spans="47:47" x14ac:dyDescent="0.35">
      <c r="AU6275" s="1"/>
    </row>
    <row r="6276" spans="47:47" x14ac:dyDescent="0.35">
      <c r="AU6276" s="1"/>
    </row>
    <row r="6277" spans="47:47" x14ac:dyDescent="0.35">
      <c r="AU6277" s="1"/>
    </row>
    <row r="6278" spans="47:47" x14ac:dyDescent="0.35">
      <c r="AU6278" s="1"/>
    </row>
    <row r="6279" spans="47:47" x14ac:dyDescent="0.35">
      <c r="AU6279" s="1"/>
    </row>
    <row r="6280" spans="47:47" x14ac:dyDescent="0.35">
      <c r="AU6280" s="1"/>
    </row>
    <row r="6281" spans="47:47" x14ac:dyDescent="0.35">
      <c r="AU6281" s="1"/>
    </row>
    <row r="6282" spans="47:47" x14ac:dyDescent="0.35">
      <c r="AU6282" s="1"/>
    </row>
    <row r="6283" spans="47:47" x14ac:dyDescent="0.35">
      <c r="AU6283" s="1"/>
    </row>
    <row r="6284" spans="47:47" x14ac:dyDescent="0.35">
      <c r="AU6284" s="1"/>
    </row>
    <row r="6285" spans="47:47" x14ac:dyDescent="0.35">
      <c r="AU6285" s="1"/>
    </row>
    <row r="6286" spans="47:47" x14ac:dyDescent="0.35">
      <c r="AU6286" s="1"/>
    </row>
    <row r="6287" spans="47:47" x14ac:dyDescent="0.35">
      <c r="AU6287" s="1"/>
    </row>
    <row r="6288" spans="47:47" x14ac:dyDescent="0.35">
      <c r="AU6288" s="1"/>
    </row>
    <row r="6289" spans="47:47" x14ac:dyDescent="0.35">
      <c r="AU6289" s="1"/>
    </row>
    <row r="6290" spans="47:47" x14ac:dyDescent="0.35">
      <c r="AU6290" s="1"/>
    </row>
    <row r="6291" spans="47:47" x14ac:dyDescent="0.35">
      <c r="AU6291" s="1"/>
    </row>
    <row r="6292" spans="47:47" x14ac:dyDescent="0.35">
      <c r="AU6292" s="1"/>
    </row>
    <row r="6293" spans="47:47" x14ac:dyDescent="0.35">
      <c r="AU6293" s="1"/>
    </row>
    <row r="6294" spans="47:47" x14ac:dyDescent="0.35">
      <c r="AU6294" s="1"/>
    </row>
    <row r="6295" spans="47:47" x14ac:dyDescent="0.35">
      <c r="AU6295" s="1"/>
    </row>
    <row r="6296" spans="47:47" x14ac:dyDescent="0.35">
      <c r="AU6296" s="1"/>
    </row>
    <row r="6297" spans="47:47" x14ac:dyDescent="0.35">
      <c r="AU6297" s="1"/>
    </row>
    <row r="6298" spans="47:47" x14ac:dyDescent="0.35">
      <c r="AU6298" s="1"/>
    </row>
    <row r="6299" spans="47:47" x14ac:dyDescent="0.35">
      <c r="AU6299" s="1"/>
    </row>
    <row r="6300" spans="47:47" x14ac:dyDescent="0.35">
      <c r="AU6300" s="1"/>
    </row>
    <row r="6301" spans="47:47" x14ac:dyDescent="0.35">
      <c r="AU6301" s="1"/>
    </row>
    <row r="6302" spans="47:47" x14ac:dyDescent="0.35">
      <c r="AU6302" s="1"/>
    </row>
    <row r="6303" spans="47:47" x14ac:dyDescent="0.35">
      <c r="AU6303" s="1"/>
    </row>
    <row r="6304" spans="47:47" x14ac:dyDescent="0.35">
      <c r="AU6304" s="1"/>
    </row>
    <row r="6305" spans="47:47" x14ac:dyDescent="0.35">
      <c r="AU6305" s="1"/>
    </row>
    <row r="6306" spans="47:47" x14ac:dyDescent="0.35">
      <c r="AU6306" s="1"/>
    </row>
    <row r="6307" spans="47:47" x14ac:dyDescent="0.35">
      <c r="AU6307" s="1"/>
    </row>
    <row r="6308" spans="47:47" x14ac:dyDescent="0.35">
      <c r="AU6308" s="1"/>
    </row>
    <row r="6309" spans="47:47" x14ac:dyDescent="0.35">
      <c r="AU6309" s="1"/>
    </row>
    <row r="6310" spans="47:47" x14ac:dyDescent="0.35">
      <c r="AU6310" s="1"/>
    </row>
    <row r="6311" spans="47:47" x14ac:dyDescent="0.35">
      <c r="AU6311" s="1"/>
    </row>
    <row r="6312" spans="47:47" x14ac:dyDescent="0.35">
      <c r="AU6312" s="1"/>
    </row>
    <row r="6313" spans="47:47" x14ac:dyDescent="0.35">
      <c r="AU6313" s="1"/>
    </row>
    <row r="6314" spans="47:47" x14ac:dyDescent="0.35">
      <c r="AU6314" s="1"/>
    </row>
    <row r="6315" spans="47:47" x14ac:dyDescent="0.35">
      <c r="AU6315" s="1"/>
    </row>
    <row r="6316" spans="47:47" x14ac:dyDescent="0.35">
      <c r="AU6316" s="1"/>
    </row>
    <row r="6317" spans="47:47" x14ac:dyDescent="0.35">
      <c r="AU6317" s="1"/>
    </row>
    <row r="6318" spans="47:47" x14ac:dyDescent="0.35">
      <c r="AU6318" s="1"/>
    </row>
    <row r="6319" spans="47:47" x14ac:dyDescent="0.35">
      <c r="AU6319" s="1"/>
    </row>
    <row r="6320" spans="47:47" x14ac:dyDescent="0.35">
      <c r="AU6320" s="1"/>
    </row>
    <row r="6321" spans="47:47" x14ac:dyDescent="0.35">
      <c r="AU6321" s="1"/>
    </row>
    <row r="6322" spans="47:47" x14ac:dyDescent="0.35">
      <c r="AU6322" s="1"/>
    </row>
    <row r="6323" spans="47:47" x14ac:dyDescent="0.35">
      <c r="AU6323" s="1"/>
    </row>
    <row r="6324" spans="47:47" x14ac:dyDescent="0.35">
      <c r="AU6324" s="1"/>
    </row>
    <row r="6325" spans="47:47" x14ac:dyDescent="0.35">
      <c r="AU6325" s="1"/>
    </row>
    <row r="6326" spans="47:47" x14ac:dyDescent="0.35">
      <c r="AU6326" s="1"/>
    </row>
    <row r="6327" spans="47:47" x14ac:dyDescent="0.35">
      <c r="AU6327" s="1"/>
    </row>
    <row r="6328" spans="47:47" x14ac:dyDescent="0.35">
      <c r="AU6328" s="1"/>
    </row>
    <row r="6329" spans="47:47" x14ac:dyDescent="0.35">
      <c r="AU6329" s="1"/>
    </row>
    <row r="6330" spans="47:47" x14ac:dyDescent="0.35">
      <c r="AU6330" s="1"/>
    </row>
    <row r="6331" spans="47:47" x14ac:dyDescent="0.35">
      <c r="AU6331" s="1"/>
    </row>
    <row r="6332" spans="47:47" x14ac:dyDescent="0.35">
      <c r="AU6332" s="1"/>
    </row>
    <row r="6333" spans="47:47" x14ac:dyDescent="0.35">
      <c r="AU6333" s="1"/>
    </row>
    <row r="6334" spans="47:47" x14ac:dyDescent="0.35">
      <c r="AU6334" s="1"/>
    </row>
    <row r="6335" spans="47:47" x14ac:dyDescent="0.35">
      <c r="AU6335" s="1"/>
    </row>
    <row r="6336" spans="47:47" x14ac:dyDescent="0.35">
      <c r="AU6336" s="1"/>
    </row>
    <row r="6337" spans="47:47" x14ac:dyDescent="0.35">
      <c r="AU6337" s="1"/>
    </row>
    <row r="6338" spans="47:47" x14ac:dyDescent="0.35">
      <c r="AU6338" s="1"/>
    </row>
    <row r="6339" spans="47:47" x14ac:dyDescent="0.35">
      <c r="AU6339" s="1"/>
    </row>
    <row r="6340" spans="47:47" x14ac:dyDescent="0.35">
      <c r="AU6340" s="1"/>
    </row>
    <row r="6341" spans="47:47" x14ac:dyDescent="0.35">
      <c r="AU6341" s="1"/>
    </row>
    <row r="6342" spans="47:47" x14ac:dyDescent="0.35">
      <c r="AU6342" s="1"/>
    </row>
    <row r="6343" spans="47:47" x14ac:dyDescent="0.35">
      <c r="AU6343" s="1"/>
    </row>
    <row r="6344" spans="47:47" x14ac:dyDescent="0.35">
      <c r="AU6344" s="1"/>
    </row>
    <row r="6345" spans="47:47" x14ac:dyDescent="0.35">
      <c r="AU6345" s="1"/>
    </row>
    <row r="6346" spans="47:47" x14ac:dyDescent="0.35">
      <c r="AU6346" s="1"/>
    </row>
    <row r="6347" spans="47:47" x14ac:dyDescent="0.35">
      <c r="AU6347" s="1"/>
    </row>
    <row r="6348" spans="47:47" x14ac:dyDescent="0.35">
      <c r="AU6348" s="1"/>
    </row>
    <row r="6349" spans="47:47" x14ac:dyDescent="0.35">
      <c r="AU6349" s="1"/>
    </row>
    <row r="6350" spans="47:47" x14ac:dyDescent="0.35">
      <c r="AU6350" s="1"/>
    </row>
    <row r="6351" spans="47:47" x14ac:dyDescent="0.35">
      <c r="AU6351" s="1"/>
    </row>
    <row r="6352" spans="47:47" x14ac:dyDescent="0.35">
      <c r="AU6352" s="1"/>
    </row>
    <row r="6353" spans="47:47" x14ac:dyDescent="0.35">
      <c r="AU6353" s="1"/>
    </row>
    <row r="6354" spans="47:47" x14ac:dyDescent="0.35">
      <c r="AU6354" s="1"/>
    </row>
    <row r="6355" spans="47:47" x14ac:dyDescent="0.35">
      <c r="AU6355" s="1"/>
    </row>
    <row r="6356" spans="47:47" x14ac:dyDescent="0.35">
      <c r="AU6356" s="1"/>
    </row>
    <row r="6357" spans="47:47" x14ac:dyDescent="0.35">
      <c r="AU6357" s="1"/>
    </row>
    <row r="6358" spans="47:47" x14ac:dyDescent="0.35">
      <c r="AU6358" s="1"/>
    </row>
    <row r="6359" spans="47:47" x14ac:dyDescent="0.35">
      <c r="AU6359" s="1"/>
    </row>
    <row r="6360" spans="47:47" x14ac:dyDescent="0.35">
      <c r="AU6360" s="1"/>
    </row>
    <row r="6361" spans="47:47" x14ac:dyDescent="0.35">
      <c r="AU6361" s="1"/>
    </row>
    <row r="6362" spans="47:47" x14ac:dyDescent="0.35">
      <c r="AU6362" s="1"/>
    </row>
    <row r="6363" spans="47:47" x14ac:dyDescent="0.35">
      <c r="AU6363" s="1"/>
    </row>
    <row r="6364" spans="47:47" x14ac:dyDescent="0.35">
      <c r="AU6364" s="1"/>
    </row>
    <row r="6365" spans="47:47" x14ac:dyDescent="0.35">
      <c r="AU6365" s="1"/>
    </row>
    <row r="6366" spans="47:47" x14ac:dyDescent="0.35">
      <c r="AU6366" s="1"/>
    </row>
    <row r="6367" spans="47:47" x14ac:dyDescent="0.35">
      <c r="AU6367" s="1"/>
    </row>
    <row r="6368" spans="47:47" x14ac:dyDescent="0.35">
      <c r="AU6368" s="1"/>
    </row>
    <row r="6369" spans="47:47" x14ac:dyDescent="0.35">
      <c r="AU6369" s="1"/>
    </row>
    <row r="6370" spans="47:47" x14ac:dyDescent="0.35">
      <c r="AU6370" s="1"/>
    </row>
    <row r="6371" spans="47:47" x14ac:dyDescent="0.35">
      <c r="AU6371" s="1"/>
    </row>
    <row r="6372" spans="47:47" x14ac:dyDescent="0.35">
      <c r="AU6372" s="1"/>
    </row>
    <row r="6373" spans="47:47" x14ac:dyDescent="0.35">
      <c r="AU6373" s="1"/>
    </row>
    <row r="6374" spans="47:47" x14ac:dyDescent="0.35">
      <c r="AU6374" s="1"/>
    </row>
    <row r="6375" spans="47:47" x14ac:dyDescent="0.35">
      <c r="AU6375" s="1"/>
    </row>
    <row r="6376" spans="47:47" x14ac:dyDescent="0.35">
      <c r="AU6376" s="1"/>
    </row>
    <row r="6377" spans="47:47" x14ac:dyDescent="0.35">
      <c r="AU6377" s="1"/>
    </row>
    <row r="6378" spans="47:47" x14ac:dyDescent="0.35">
      <c r="AU6378" s="1"/>
    </row>
    <row r="6379" spans="47:47" x14ac:dyDescent="0.35">
      <c r="AU6379" s="1"/>
    </row>
    <row r="6380" spans="47:47" x14ac:dyDescent="0.35">
      <c r="AU6380" s="1"/>
    </row>
    <row r="6381" spans="47:47" x14ac:dyDescent="0.35">
      <c r="AU6381" s="1"/>
    </row>
    <row r="6382" spans="47:47" x14ac:dyDescent="0.35">
      <c r="AU6382" s="1"/>
    </row>
    <row r="6383" spans="47:47" x14ac:dyDescent="0.35">
      <c r="AU6383" s="1"/>
    </row>
    <row r="6384" spans="47:47" x14ac:dyDescent="0.35">
      <c r="AU6384" s="1"/>
    </row>
    <row r="6385" spans="47:47" x14ac:dyDescent="0.35">
      <c r="AU6385" s="1"/>
    </row>
    <row r="6386" spans="47:47" x14ac:dyDescent="0.35">
      <c r="AU6386" s="1"/>
    </row>
    <row r="6387" spans="47:47" x14ac:dyDescent="0.35">
      <c r="AU6387" s="1"/>
    </row>
    <row r="6388" spans="47:47" x14ac:dyDescent="0.35">
      <c r="AU6388" s="1"/>
    </row>
    <row r="6389" spans="47:47" x14ac:dyDescent="0.35">
      <c r="AU6389" s="1"/>
    </row>
    <row r="6390" spans="47:47" x14ac:dyDescent="0.35">
      <c r="AU6390" s="1"/>
    </row>
    <row r="6391" spans="47:47" x14ac:dyDescent="0.35">
      <c r="AU6391" s="1"/>
    </row>
    <row r="6392" spans="47:47" x14ac:dyDescent="0.35">
      <c r="AU6392" s="1"/>
    </row>
    <row r="6393" spans="47:47" x14ac:dyDescent="0.35">
      <c r="AU6393" s="1"/>
    </row>
    <row r="6394" spans="47:47" x14ac:dyDescent="0.35">
      <c r="AU6394" s="1"/>
    </row>
    <row r="6395" spans="47:47" x14ac:dyDescent="0.35">
      <c r="AU6395" s="1"/>
    </row>
    <row r="6396" spans="47:47" x14ac:dyDescent="0.35">
      <c r="AU6396" s="1"/>
    </row>
    <row r="6397" spans="47:47" x14ac:dyDescent="0.35">
      <c r="AU6397" s="1"/>
    </row>
    <row r="6398" spans="47:47" x14ac:dyDescent="0.35">
      <c r="AU6398" s="1"/>
    </row>
    <row r="6399" spans="47:47" x14ac:dyDescent="0.35">
      <c r="AU6399" s="1"/>
    </row>
    <row r="6400" spans="47:47" x14ac:dyDescent="0.35">
      <c r="AU6400" s="1"/>
    </row>
    <row r="6401" spans="47:47" x14ac:dyDescent="0.35">
      <c r="AU6401" s="1"/>
    </row>
    <row r="6402" spans="47:47" x14ac:dyDescent="0.35">
      <c r="AU6402" s="1"/>
    </row>
    <row r="6403" spans="47:47" x14ac:dyDescent="0.35">
      <c r="AU6403" s="1"/>
    </row>
    <row r="6404" spans="47:47" x14ac:dyDescent="0.35">
      <c r="AU6404" s="1"/>
    </row>
    <row r="6405" spans="47:47" x14ac:dyDescent="0.35">
      <c r="AU6405" s="1"/>
    </row>
    <row r="6406" spans="47:47" x14ac:dyDescent="0.35">
      <c r="AU6406" s="1"/>
    </row>
    <row r="6407" spans="47:47" x14ac:dyDescent="0.35">
      <c r="AU6407" s="1"/>
    </row>
    <row r="6408" spans="47:47" x14ac:dyDescent="0.35">
      <c r="AU6408" s="1"/>
    </row>
    <row r="6409" spans="47:47" x14ac:dyDescent="0.35">
      <c r="AU6409" s="1"/>
    </row>
    <row r="6410" spans="47:47" x14ac:dyDescent="0.35">
      <c r="AU6410" s="1"/>
    </row>
    <row r="6411" spans="47:47" x14ac:dyDescent="0.35">
      <c r="AU6411" s="1"/>
    </row>
    <row r="6412" spans="47:47" x14ac:dyDescent="0.35">
      <c r="AU6412" s="1"/>
    </row>
    <row r="6413" spans="47:47" x14ac:dyDescent="0.35">
      <c r="AU6413" s="1"/>
    </row>
    <row r="6414" spans="47:47" x14ac:dyDescent="0.35">
      <c r="AU6414" s="1"/>
    </row>
    <row r="6415" spans="47:47" x14ac:dyDescent="0.35">
      <c r="AU6415" s="1"/>
    </row>
    <row r="6416" spans="47:47" x14ac:dyDescent="0.35">
      <c r="AU6416" s="1"/>
    </row>
    <row r="6417" spans="47:47" x14ac:dyDescent="0.35">
      <c r="AU6417" s="1"/>
    </row>
    <row r="6418" spans="47:47" x14ac:dyDescent="0.35">
      <c r="AU6418" s="1"/>
    </row>
    <row r="6419" spans="47:47" x14ac:dyDescent="0.35">
      <c r="AU6419" s="1"/>
    </row>
    <row r="6420" spans="47:47" x14ac:dyDescent="0.35">
      <c r="AU6420" s="1"/>
    </row>
    <row r="6421" spans="47:47" x14ac:dyDescent="0.35">
      <c r="AU6421" s="1"/>
    </row>
    <row r="6422" spans="47:47" x14ac:dyDescent="0.35">
      <c r="AU6422" s="1"/>
    </row>
    <row r="6423" spans="47:47" x14ac:dyDescent="0.35">
      <c r="AU6423" s="1"/>
    </row>
    <row r="6424" spans="47:47" x14ac:dyDescent="0.35">
      <c r="AU6424" s="1"/>
    </row>
    <row r="6425" spans="47:47" x14ac:dyDescent="0.35">
      <c r="AU6425" s="1"/>
    </row>
    <row r="6426" spans="47:47" x14ac:dyDescent="0.35">
      <c r="AU6426" s="1"/>
    </row>
    <row r="6427" spans="47:47" x14ac:dyDescent="0.35">
      <c r="AU6427" s="1"/>
    </row>
    <row r="6428" spans="47:47" x14ac:dyDescent="0.35">
      <c r="AU6428" s="1"/>
    </row>
    <row r="6429" spans="47:47" x14ac:dyDescent="0.35">
      <c r="AU6429" s="1"/>
    </row>
    <row r="6430" spans="47:47" x14ac:dyDescent="0.35">
      <c r="AU6430" s="1"/>
    </row>
    <row r="6431" spans="47:47" x14ac:dyDescent="0.35">
      <c r="AU6431" s="1"/>
    </row>
    <row r="6432" spans="47:47" x14ac:dyDescent="0.35">
      <c r="AU6432" s="1"/>
    </row>
    <row r="6433" spans="47:47" x14ac:dyDescent="0.35">
      <c r="AU6433" s="1"/>
    </row>
    <row r="6434" spans="47:47" x14ac:dyDescent="0.35">
      <c r="AU6434" s="1"/>
    </row>
    <row r="6435" spans="47:47" x14ac:dyDescent="0.35">
      <c r="AU6435" s="1"/>
    </row>
    <row r="6436" spans="47:47" x14ac:dyDescent="0.35">
      <c r="AU6436" s="1"/>
    </row>
    <row r="6437" spans="47:47" x14ac:dyDescent="0.35">
      <c r="AU6437" s="1"/>
    </row>
    <row r="6438" spans="47:47" x14ac:dyDescent="0.35">
      <c r="AU6438" s="1"/>
    </row>
    <row r="6439" spans="47:47" x14ac:dyDescent="0.35">
      <c r="AU6439" s="1"/>
    </row>
    <row r="6440" spans="47:47" x14ac:dyDescent="0.35">
      <c r="AU6440" s="1"/>
    </row>
    <row r="6441" spans="47:47" x14ac:dyDescent="0.35">
      <c r="AU6441" s="1"/>
    </row>
    <row r="6442" spans="47:47" x14ac:dyDescent="0.35">
      <c r="AU6442" s="1"/>
    </row>
    <row r="6443" spans="47:47" x14ac:dyDescent="0.35">
      <c r="AU6443" s="1"/>
    </row>
    <row r="6444" spans="47:47" x14ac:dyDescent="0.35">
      <c r="AU6444" s="1"/>
    </row>
    <row r="6445" spans="47:47" x14ac:dyDescent="0.35">
      <c r="AU6445" s="1"/>
    </row>
    <row r="6446" spans="47:47" x14ac:dyDescent="0.35">
      <c r="AU6446" s="1"/>
    </row>
    <row r="6447" spans="47:47" x14ac:dyDescent="0.35">
      <c r="AU6447" s="1"/>
    </row>
    <row r="6448" spans="47:47" x14ac:dyDescent="0.35">
      <c r="AU6448" s="1"/>
    </row>
    <row r="6449" spans="47:47" x14ac:dyDescent="0.35">
      <c r="AU6449" s="1"/>
    </row>
    <row r="6450" spans="47:47" x14ac:dyDescent="0.35">
      <c r="AU6450" s="1"/>
    </row>
    <row r="6451" spans="47:47" x14ac:dyDescent="0.35">
      <c r="AU6451" s="1"/>
    </row>
    <row r="6452" spans="47:47" x14ac:dyDescent="0.35">
      <c r="AU6452" s="1"/>
    </row>
    <row r="6453" spans="47:47" x14ac:dyDescent="0.35">
      <c r="AU6453" s="1"/>
    </row>
    <row r="6454" spans="47:47" x14ac:dyDescent="0.35">
      <c r="AU6454" s="1"/>
    </row>
    <row r="6455" spans="47:47" x14ac:dyDescent="0.35">
      <c r="AU6455" s="1"/>
    </row>
    <row r="6456" spans="47:47" x14ac:dyDescent="0.35">
      <c r="AU6456" s="1"/>
    </row>
    <row r="6457" spans="47:47" x14ac:dyDescent="0.35">
      <c r="AU6457" s="1"/>
    </row>
    <row r="6458" spans="47:47" x14ac:dyDescent="0.35">
      <c r="AU6458" s="1"/>
    </row>
    <row r="6459" spans="47:47" x14ac:dyDescent="0.35">
      <c r="AU6459" s="1"/>
    </row>
    <row r="6460" spans="47:47" x14ac:dyDescent="0.35">
      <c r="AU6460" s="1"/>
    </row>
    <row r="6461" spans="47:47" x14ac:dyDescent="0.35">
      <c r="AU6461" s="1"/>
    </row>
    <row r="6462" spans="47:47" x14ac:dyDescent="0.35">
      <c r="AU6462" s="1"/>
    </row>
    <row r="6463" spans="47:47" x14ac:dyDescent="0.35">
      <c r="AU6463" s="1"/>
    </row>
    <row r="6464" spans="47:47" x14ac:dyDescent="0.35">
      <c r="AU6464" s="1"/>
    </row>
    <row r="6465" spans="47:47" x14ac:dyDescent="0.35">
      <c r="AU6465" s="1"/>
    </row>
    <row r="6466" spans="47:47" x14ac:dyDescent="0.35">
      <c r="AU6466" s="1"/>
    </row>
    <row r="6467" spans="47:47" x14ac:dyDescent="0.35">
      <c r="AU6467" s="1"/>
    </row>
    <row r="6468" spans="47:47" x14ac:dyDescent="0.35">
      <c r="AU6468" s="1"/>
    </row>
    <row r="6469" spans="47:47" x14ac:dyDescent="0.35">
      <c r="AU6469" s="1"/>
    </row>
    <row r="6470" spans="47:47" x14ac:dyDescent="0.35">
      <c r="AU6470" s="1"/>
    </row>
    <row r="6471" spans="47:47" x14ac:dyDescent="0.35">
      <c r="AU6471" s="1"/>
    </row>
    <row r="6472" spans="47:47" x14ac:dyDescent="0.35">
      <c r="AU6472" s="1"/>
    </row>
    <row r="6473" spans="47:47" x14ac:dyDescent="0.35">
      <c r="AU6473" s="1"/>
    </row>
    <row r="6474" spans="47:47" x14ac:dyDescent="0.35">
      <c r="AU6474" s="1"/>
    </row>
    <row r="6475" spans="47:47" x14ac:dyDescent="0.35">
      <c r="AU6475" s="1"/>
    </row>
    <row r="6476" spans="47:47" x14ac:dyDescent="0.35">
      <c r="AU6476" s="1"/>
    </row>
    <row r="6477" spans="47:47" x14ac:dyDescent="0.35">
      <c r="AU6477" s="1"/>
    </row>
    <row r="6478" spans="47:47" x14ac:dyDescent="0.35">
      <c r="AU6478" s="1"/>
    </row>
    <row r="6479" spans="47:47" x14ac:dyDescent="0.35">
      <c r="AU6479" s="1"/>
    </row>
    <row r="6480" spans="47:47" x14ac:dyDescent="0.35">
      <c r="AU6480" s="1"/>
    </row>
    <row r="6481" spans="47:47" x14ac:dyDescent="0.35">
      <c r="AU6481" s="1"/>
    </row>
    <row r="6482" spans="47:47" x14ac:dyDescent="0.35">
      <c r="AU6482" s="1"/>
    </row>
    <row r="6483" spans="47:47" x14ac:dyDescent="0.35">
      <c r="AU6483" s="1"/>
    </row>
    <row r="6484" spans="47:47" x14ac:dyDescent="0.35">
      <c r="AU6484" s="1"/>
    </row>
    <row r="6485" spans="47:47" x14ac:dyDescent="0.35">
      <c r="AU6485" s="1"/>
    </row>
    <row r="6486" spans="47:47" x14ac:dyDescent="0.35">
      <c r="AU6486" s="1"/>
    </row>
    <row r="6487" spans="47:47" x14ac:dyDescent="0.35">
      <c r="AU6487" s="1"/>
    </row>
    <row r="6488" spans="47:47" x14ac:dyDescent="0.35">
      <c r="AU6488" s="1"/>
    </row>
    <row r="6489" spans="47:47" x14ac:dyDescent="0.35">
      <c r="AU6489" s="1"/>
    </row>
    <row r="6490" spans="47:47" x14ac:dyDescent="0.35">
      <c r="AU6490" s="1"/>
    </row>
    <row r="6491" spans="47:47" x14ac:dyDescent="0.35">
      <c r="AU6491" s="1"/>
    </row>
    <row r="6492" spans="47:47" x14ac:dyDescent="0.35">
      <c r="AU6492" s="1"/>
    </row>
    <row r="6493" spans="47:47" x14ac:dyDescent="0.35">
      <c r="AU6493" s="1"/>
    </row>
    <row r="6494" spans="47:47" x14ac:dyDescent="0.35">
      <c r="AU6494" s="1"/>
    </row>
    <row r="6495" spans="47:47" x14ac:dyDescent="0.35">
      <c r="AU6495" s="1"/>
    </row>
    <row r="6496" spans="47:47" x14ac:dyDescent="0.35">
      <c r="AU6496" s="1"/>
    </row>
    <row r="6497" spans="47:47" x14ac:dyDescent="0.35">
      <c r="AU6497" s="1"/>
    </row>
    <row r="6498" spans="47:47" x14ac:dyDescent="0.35">
      <c r="AU6498" s="1"/>
    </row>
    <row r="6499" spans="47:47" x14ac:dyDescent="0.35">
      <c r="AU6499" s="1"/>
    </row>
    <row r="6500" spans="47:47" x14ac:dyDescent="0.35">
      <c r="AU6500" s="1"/>
    </row>
    <row r="6501" spans="47:47" x14ac:dyDescent="0.35">
      <c r="AU6501" s="1"/>
    </row>
    <row r="6502" spans="47:47" x14ac:dyDescent="0.35">
      <c r="AU6502" s="1"/>
    </row>
    <row r="6503" spans="47:47" x14ac:dyDescent="0.35">
      <c r="AU6503" s="1"/>
    </row>
    <row r="6504" spans="47:47" x14ac:dyDescent="0.35">
      <c r="AU6504" s="1"/>
    </row>
    <row r="6505" spans="47:47" x14ac:dyDescent="0.35">
      <c r="AU6505" s="1"/>
    </row>
    <row r="6506" spans="47:47" x14ac:dyDescent="0.35">
      <c r="AU6506" s="1"/>
    </row>
    <row r="6507" spans="47:47" x14ac:dyDescent="0.35">
      <c r="AU6507" s="1"/>
    </row>
    <row r="6508" spans="47:47" x14ac:dyDescent="0.35">
      <c r="AU6508" s="1"/>
    </row>
    <row r="6509" spans="47:47" x14ac:dyDescent="0.35">
      <c r="AU6509" s="1"/>
    </row>
    <row r="6510" spans="47:47" x14ac:dyDescent="0.35">
      <c r="AU6510" s="1"/>
    </row>
    <row r="6511" spans="47:47" x14ac:dyDescent="0.35">
      <c r="AU6511" s="1"/>
    </row>
    <row r="6512" spans="47:47" x14ac:dyDescent="0.35">
      <c r="AU6512" s="1"/>
    </row>
    <row r="6513" spans="47:47" x14ac:dyDescent="0.35">
      <c r="AU6513" s="1"/>
    </row>
    <row r="6514" spans="47:47" x14ac:dyDescent="0.35">
      <c r="AU6514" s="1"/>
    </row>
    <row r="6515" spans="47:47" x14ac:dyDescent="0.35">
      <c r="AU6515" s="1"/>
    </row>
    <row r="6516" spans="47:47" x14ac:dyDescent="0.35">
      <c r="AU6516" s="1"/>
    </row>
    <row r="6517" spans="47:47" x14ac:dyDescent="0.35">
      <c r="AU6517" s="1"/>
    </row>
    <row r="6518" spans="47:47" x14ac:dyDescent="0.35">
      <c r="AU6518" s="1"/>
    </row>
    <row r="6519" spans="47:47" x14ac:dyDescent="0.35">
      <c r="AU6519" s="1"/>
    </row>
    <row r="6520" spans="47:47" x14ac:dyDescent="0.35">
      <c r="AU6520" s="1"/>
    </row>
    <row r="6521" spans="47:47" x14ac:dyDescent="0.35">
      <c r="AU6521" s="1"/>
    </row>
    <row r="6522" spans="47:47" x14ac:dyDescent="0.35">
      <c r="AU6522" s="1"/>
    </row>
    <row r="6523" spans="47:47" x14ac:dyDescent="0.35">
      <c r="AU6523" s="1"/>
    </row>
    <row r="6524" spans="47:47" x14ac:dyDescent="0.35">
      <c r="AU6524" s="1"/>
    </row>
    <row r="6525" spans="47:47" x14ac:dyDescent="0.35">
      <c r="AU6525" s="1"/>
    </row>
    <row r="6526" spans="47:47" x14ac:dyDescent="0.35">
      <c r="AU6526" s="1"/>
    </row>
    <row r="6527" spans="47:47" x14ac:dyDescent="0.35">
      <c r="AU6527" s="1"/>
    </row>
    <row r="6528" spans="47:47" x14ac:dyDescent="0.35">
      <c r="AU6528" s="1"/>
    </row>
    <row r="6529" spans="47:47" x14ac:dyDescent="0.35">
      <c r="AU6529" s="1"/>
    </row>
    <row r="6530" spans="47:47" x14ac:dyDescent="0.35">
      <c r="AU6530" s="1"/>
    </row>
    <row r="6531" spans="47:47" x14ac:dyDescent="0.35">
      <c r="AU6531" s="1"/>
    </row>
    <row r="6532" spans="47:47" x14ac:dyDescent="0.35">
      <c r="AU6532" s="1"/>
    </row>
    <row r="6533" spans="47:47" x14ac:dyDescent="0.35">
      <c r="AU6533" s="1"/>
    </row>
    <row r="6534" spans="47:47" x14ac:dyDescent="0.35">
      <c r="AU6534" s="1"/>
    </row>
    <row r="6535" spans="47:47" x14ac:dyDescent="0.35">
      <c r="AU6535" s="1"/>
    </row>
    <row r="6536" spans="47:47" x14ac:dyDescent="0.35">
      <c r="AU6536" s="1"/>
    </row>
    <row r="6537" spans="47:47" x14ac:dyDescent="0.35">
      <c r="AU6537" s="1"/>
    </row>
    <row r="6538" spans="47:47" x14ac:dyDescent="0.35">
      <c r="AU6538" s="1"/>
    </row>
    <row r="6539" spans="47:47" x14ac:dyDescent="0.35">
      <c r="AU6539" s="1"/>
    </row>
    <row r="6540" spans="47:47" x14ac:dyDescent="0.35">
      <c r="AU6540" s="1"/>
    </row>
    <row r="6541" spans="47:47" x14ac:dyDescent="0.35">
      <c r="AU6541" s="1"/>
    </row>
    <row r="6542" spans="47:47" x14ac:dyDescent="0.35">
      <c r="AU6542" s="1"/>
    </row>
    <row r="6543" spans="47:47" x14ac:dyDescent="0.35">
      <c r="AU6543" s="1"/>
    </row>
    <row r="6544" spans="47:47" x14ac:dyDescent="0.35">
      <c r="AU6544" s="1"/>
    </row>
    <row r="6545" spans="47:47" x14ac:dyDescent="0.35">
      <c r="AU6545" s="1"/>
    </row>
    <row r="6546" spans="47:47" x14ac:dyDescent="0.35">
      <c r="AU6546" s="1"/>
    </row>
    <row r="6547" spans="47:47" x14ac:dyDescent="0.35">
      <c r="AU6547" s="1"/>
    </row>
    <row r="6548" spans="47:47" x14ac:dyDescent="0.35">
      <c r="AU6548" s="1"/>
    </row>
    <row r="6549" spans="47:47" x14ac:dyDescent="0.35">
      <c r="AU6549" s="1"/>
    </row>
    <row r="6550" spans="47:47" x14ac:dyDescent="0.35">
      <c r="AU6550" s="1"/>
    </row>
    <row r="6551" spans="47:47" x14ac:dyDescent="0.35">
      <c r="AU6551" s="1"/>
    </row>
    <row r="6552" spans="47:47" x14ac:dyDescent="0.35">
      <c r="AU6552" s="1"/>
    </row>
    <row r="6553" spans="47:47" x14ac:dyDescent="0.35">
      <c r="AU6553" s="1"/>
    </row>
    <row r="6554" spans="47:47" x14ac:dyDescent="0.35">
      <c r="AU6554" s="1"/>
    </row>
    <row r="6555" spans="47:47" x14ac:dyDescent="0.35">
      <c r="AU6555" s="1"/>
    </row>
    <row r="6556" spans="47:47" x14ac:dyDescent="0.35">
      <c r="AU6556" s="1"/>
    </row>
    <row r="6557" spans="47:47" x14ac:dyDescent="0.35">
      <c r="AU6557" s="1"/>
    </row>
    <row r="6558" spans="47:47" x14ac:dyDescent="0.35">
      <c r="AU6558" s="1"/>
    </row>
    <row r="6559" spans="47:47" x14ac:dyDescent="0.35">
      <c r="AU6559" s="1"/>
    </row>
    <row r="6560" spans="47:47" x14ac:dyDescent="0.35">
      <c r="AU6560" s="1"/>
    </row>
    <row r="6561" spans="47:47" x14ac:dyDescent="0.35">
      <c r="AU6561" s="1"/>
    </row>
    <row r="6562" spans="47:47" x14ac:dyDescent="0.35">
      <c r="AU6562" s="1"/>
    </row>
    <row r="6563" spans="47:47" x14ac:dyDescent="0.35">
      <c r="AU6563" s="1"/>
    </row>
    <row r="6564" spans="47:47" x14ac:dyDescent="0.35">
      <c r="AU6564" s="1"/>
    </row>
    <row r="6565" spans="47:47" x14ac:dyDescent="0.35">
      <c r="AU6565" s="1"/>
    </row>
    <row r="6566" spans="47:47" x14ac:dyDescent="0.35">
      <c r="AU6566" s="1"/>
    </row>
    <row r="6567" spans="47:47" x14ac:dyDescent="0.35">
      <c r="AU6567" s="1"/>
    </row>
    <row r="6568" spans="47:47" x14ac:dyDescent="0.35">
      <c r="AU6568" s="1"/>
    </row>
    <row r="6569" spans="47:47" x14ac:dyDescent="0.35">
      <c r="AU6569" s="1"/>
    </row>
    <row r="6570" spans="47:47" x14ac:dyDescent="0.35">
      <c r="AU6570" s="1"/>
    </row>
    <row r="6571" spans="47:47" x14ac:dyDescent="0.35">
      <c r="AU6571" s="1"/>
    </row>
    <row r="6572" spans="47:47" x14ac:dyDescent="0.35">
      <c r="AU6572" s="1"/>
    </row>
    <row r="6573" spans="47:47" x14ac:dyDescent="0.35">
      <c r="AU6573" s="1"/>
    </row>
    <row r="6574" spans="47:47" x14ac:dyDescent="0.35">
      <c r="AU6574" s="1"/>
    </row>
    <row r="6575" spans="47:47" x14ac:dyDescent="0.35">
      <c r="AU6575" s="1"/>
    </row>
    <row r="6576" spans="47:47" x14ac:dyDescent="0.35">
      <c r="AU6576" s="1"/>
    </row>
    <row r="6577" spans="47:47" x14ac:dyDescent="0.35">
      <c r="AU6577" s="1"/>
    </row>
    <row r="6578" spans="47:47" x14ac:dyDescent="0.35">
      <c r="AU6578" s="1"/>
    </row>
    <row r="6579" spans="47:47" x14ac:dyDescent="0.35">
      <c r="AU6579" s="1"/>
    </row>
    <row r="6580" spans="47:47" x14ac:dyDescent="0.35">
      <c r="AU6580" s="1"/>
    </row>
    <row r="6581" spans="47:47" x14ac:dyDescent="0.35">
      <c r="AU6581" s="1"/>
    </row>
    <row r="6582" spans="47:47" x14ac:dyDescent="0.35">
      <c r="AU6582" s="1"/>
    </row>
    <row r="6583" spans="47:47" x14ac:dyDescent="0.35">
      <c r="AU6583" s="1"/>
    </row>
    <row r="6584" spans="47:47" x14ac:dyDescent="0.35">
      <c r="AU6584" s="1"/>
    </row>
    <row r="6585" spans="47:47" x14ac:dyDescent="0.35">
      <c r="AU6585" s="1"/>
    </row>
    <row r="6586" spans="47:47" x14ac:dyDescent="0.35">
      <c r="AU6586" s="1"/>
    </row>
    <row r="6587" spans="47:47" x14ac:dyDescent="0.35">
      <c r="AU6587" s="1"/>
    </row>
    <row r="6588" spans="47:47" x14ac:dyDescent="0.35">
      <c r="AU6588" s="1"/>
    </row>
    <row r="6589" spans="47:47" x14ac:dyDescent="0.35">
      <c r="AU6589" s="1"/>
    </row>
    <row r="6590" spans="47:47" x14ac:dyDescent="0.35">
      <c r="AU6590" s="1"/>
    </row>
    <row r="6591" spans="47:47" x14ac:dyDescent="0.35">
      <c r="AU6591" s="1"/>
    </row>
    <row r="6592" spans="47:47" x14ac:dyDescent="0.35">
      <c r="AU6592" s="1"/>
    </row>
    <row r="6593" spans="47:47" x14ac:dyDescent="0.35">
      <c r="AU6593" s="1"/>
    </row>
    <row r="6594" spans="47:47" x14ac:dyDescent="0.35">
      <c r="AU6594" s="1"/>
    </row>
    <row r="6595" spans="47:47" x14ac:dyDescent="0.35">
      <c r="AU6595" s="1"/>
    </row>
    <row r="6596" spans="47:47" x14ac:dyDescent="0.35">
      <c r="AU6596" s="1"/>
    </row>
    <row r="6597" spans="47:47" x14ac:dyDescent="0.35">
      <c r="AU6597" s="1"/>
    </row>
    <row r="6598" spans="47:47" x14ac:dyDescent="0.35">
      <c r="AU6598" s="1"/>
    </row>
    <row r="6599" spans="47:47" x14ac:dyDescent="0.35">
      <c r="AU6599" s="1"/>
    </row>
    <row r="6600" spans="47:47" x14ac:dyDescent="0.35">
      <c r="AU6600" s="1"/>
    </row>
    <row r="6601" spans="47:47" x14ac:dyDescent="0.35">
      <c r="AU6601" s="1"/>
    </row>
    <row r="6602" spans="47:47" x14ac:dyDescent="0.35">
      <c r="AU6602" s="1"/>
    </row>
    <row r="6603" spans="47:47" x14ac:dyDescent="0.35">
      <c r="AU6603" s="1"/>
    </row>
    <row r="6604" spans="47:47" x14ac:dyDescent="0.35">
      <c r="AU6604" s="1"/>
    </row>
    <row r="6605" spans="47:47" x14ac:dyDescent="0.35">
      <c r="AU6605" s="1"/>
    </row>
    <row r="6606" spans="47:47" x14ac:dyDescent="0.35">
      <c r="AU6606" s="1"/>
    </row>
    <row r="6607" spans="47:47" x14ac:dyDescent="0.35">
      <c r="AU6607" s="1"/>
    </row>
    <row r="6608" spans="47:47" x14ac:dyDescent="0.35">
      <c r="AU6608" s="1"/>
    </row>
    <row r="6609" spans="47:47" x14ac:dyDescent="0.35">
      <c r="AU6609" s="1"/>
    </row>
    <row r="6610" spans="47:47" x14ac:dyDescent="0.35">
      <c r="AU6610" s="1"/>
    </row>
    <row r="6611" spans="47:47" x14ac:dyDescent="0.35">
      <c r="AU6611" s="1"/>
    </row>
    <row r="6612" spans="47:47" x14ac:dyDescent="0.35">
      <c r="AU6612" s="1"/>
    </row>
    <row r="6613" spans="47:47" x14ac:dyDescent="0.35">
      <c r="AU6613" s="1"/>
    </row>
    <row r="6614" spans="47:47" x14ac:dyDescent="0.35">
      <c r="AU6614" s="1"/>
    </row>
    <row r="6615" spans="47:47" x14ac:dyDescent="0.35">
      <c r="AU6615" s="1"/>
    </row>
    <row r="6616" spans="47:47" x14ac:dyDescent="0.35">
      <c r="AU6616" s="1"/>
    </row>
    <row r="6617" spans="47:47" x14ac:dyDescent="0.35">
      <c r="AU6617" s="1"/>
    </row>
    <row r="6618" spans="47:47" x14ac:dyDescent="0.35">
      <c r="AU6618" s="1"/>
    </row>
    <row r="6619" spans="47:47" x14ac:dyDescent="0.35">
      <c r="AU6619" s="1"/>
    </row>
    <row r="6620" spans="47:47" x14ac:dyDescent="0.35">
      <c r="AU6620" s="1"/>
    </row>
    <row r="6621" spans="47:47" x14ac:dyDescent="0.35">
      <c r="AU6621" s="1"/>
    </row>
    <row r="6622" spans="47:47" x14ac:dyDescent="0.35">
      <c r="AU6622" s="1"/>
    </row>
    <row r="6623" spans="47:47" x14ac:dyDescent="0.35">
      <c r="AU6623" s="1"/>
    </row>
    <row r="6624" spans="47:47" x14ac:dyDescent="0.35">
      <c r="AU6624" s="1"/>
    </row>
    <row r="6625" spans="47:47" x14ac:dyDescent="0.35">
      <c r="AU6625" s="1"/>
    </row>
    <row r="6626" spans="47:47" x14ac:dyDescent="0.35">
      <c r="AU6626" s="1"/>
    </row>
    <row r="6627" spans="47:47" x14ac:dyDescent="0.35">
      <c r="AU6627" s="1"/>
    </row>
    <row r="6628" spans="47:47" x14ac:dyDescent="0.35">
      <c r="AU6628" s="1"/>
    </row>
    <row r="6629" spans="47:47" x14ac:dyDescent="0.35">
      <c r="AU6629" s="1"/>
    </row>
    <row r="6630" spans="47:47" x14ac:dyDescent="0.35">
      <c r="AU6630" s="1"/>
    </row>
    <row r="6631" spans="47:47" x14ac:dyDescent="0.35">
      <c r="AU6631" s="1"/>
    </row>
    <row r="6632" spans="47:47" x14ac:dyDescent="0.35">
      <c r="AU6632" s="1"/>
    </row>
    <row r="6633" spans="47:47" x14ac:dyDescent="0.35">
      <c r="AU6633" s="1"/>
    </row>
    <row r="6634" spans="47:47" x14ac:dyDescent="0.35">
      <c r="AU6634" s="1"/>
    </row>
    <row r="6635" spans="47:47" x14ac:dyDescent="0.35">
      <c r="AU6635" s="1"/>
    </row>
    <row r="6636" spans="47:47" x14ac:dyDescent="0.35">
      <c r="AU6636" s="1"/>
    </row>
    <row r="6637" spans="47:47" x14ac:dyDescent="0.35">
      <c r="AU6637" s="1"/>
    </row>
    <row r="6638" spans="47:47" x14ac:dyDescent="0.35">
      <c r="AU6638" s="1"/>
    </row>
    <row r="6639" spans="47:47" x14ac:dyDescent="0.35">
      <c r="AU6639" s="1"/>
    </row>
    <row r="6640" spans="47:47" x14ac:dyDescent="0.35">
      <c r="AU6640" s="1"/>
    </row>
    <row r="6641" spans="47:47" x14ac:dyDescent="0.35">
      <c r="AU6641" s="1"/>
    </row>
    <row r="6642" spans="47:47" x14ac:dyDescent="0.35">
      <c r="AU6642" s="1"/>
    </row>
    <row r="6643" spans="47:47" x14ac:dyDescent="0.35">
      <c r="AU6643" s="1"/>
    </row>
    <row r="6644" spans="47:47" x14ac:dyDescent="0.35">
      <c r="AU6644" s="1"/>
    </row>
    <row r="6645" spans="47:47" x14ac:dyDescent="0.35">
      <c r="AU6645" s="1"/>
    </row>
    <row r="6646" spans="47:47" x14ac:dyDescent="0.35">
      <c r="AU6646" s="1"/>
    </row>
    <row r="6647" spans="47:47" x14ac:dyDescent="0.35">
      <c r="AU6647" s="1"/>
    </row>
    <row r="6648" spans="47:47" x14ac:dyDescent="0.35">
      <c r="AU6648" s="1"/>
    </row>
    <row r="6649" spans="47:47" x14ac:dyDescent="0.35">
      <c r="AU6649" s="1"/>
    </row>
    <row r="6650" spans="47:47" x14ac:dyDescent="0.35">
      <c r="AU6650" s="1"/>
    </row>
    <row r="6651" spans="47:47" x14ac:dyDescent="0.35">
      <c r="AU6651" s="1"/>
    </row>
    <row r="6652" spans="47:47" x14ac:dyDescent="0.35">
      <c r="AU6652" s="1"/>
    </row>
    <row r="6653" spans="47:47" x14ac:dyDescent="0.35">
      <c r="AU6653" s="1"/>
    </row>
    <row r="6654" spans="47:47" x14ac:dyDescent="0.35">
      <c r="AU6654" s="1"/>
    </row>
    <row r="6655" spans="47:47" x14ac:dyDescent="0.35">
      <c r="AU6655" s="1"/>
    </row>
    <row r="6656" spans="47:47" x14ac:dyDescent="0.35">
      <c r="AU6656" s="1"/>
    </row>
    <row r="6657" spans="47:47" x14ac:dyDescent="0.35">
      <c r="AU6657" s="1"/>
    </row>
    <row r="6658" spans="47:47" x14ac:dyDescent="0.35">
      <c r="AU6658" s="1"/>
    </row>
    <row r="6659" spans="47:47" x14ac:dyDescent="0.35">
      <c r="AU6659" s="1"/>
    </row>
    <row r="6660" spans="47:47" x14ac:dyDescent="0.35">
      <c r="AU6660" s="1"/>
    </row>
    <row r="6661" spans="47:47" x14ac:dyDescent="0.35">
      <c r="AU6661" s="1"/>
    </row>
    <row r="6662" spans="47:47" x14ac:dyDescent="0.35">
      <c r="AU6662" s="1"/>
    </row>
    <row r="6663" spans="47:47" x14ac:dyDescent="0.35">
      <c r="AU6663" s="1"/>
    </row>
    <row r="6664" spans="47:47" x14ac:dyDescent="0.35">
      <c r="AU6664" s="1"/>
    </row>
    <row r="6665" spans="47:47" x14ac:dyDescent="0.35">
      <c r="AU6665" s="1"/>
    </row>
    <row r="6666" spans="47:47" x14ac:dyDescent="0.35">
      <c r="AU6666" s="1"/>
    </row>
    <row r="6667" spans="47:47" x14ac:dyDescent="0.35">
      <c r="AU6667" s="1"/>
    </row>
    <row r="6668" spans="47:47" x14ac:dyDescent="0.35">
      <c r="AU6668" s="1"/>
    </row>
    <row r="6669" spans="47:47" x14ac:dyDescent="0.35">
      <c r="AU6669" s="1"/>
    </row>
    <row r="6670" spans="47:47" x14ac:dyDescent="0.35">
      <c r="AU6670" s="1"/>
    </row>
    <row r="6671" spans="47:47" x14ac:dyDescent="0.35">
      <c r="AU6671" s="1"/>
    </row>
    <row r="6672" spans="47:47" x14ac:dyDescent="0.35">
      <c r="AU6672" s="1"/>
    </row>
    <row r="6673" spans="47:47" x14ac:dyDescent="0.35">
      <c r="AU6673" s="1"/>
    </row>
    <row r="6674" spans="47:47" x14ac:dyDescent="0.35">
      <c r="AU6674" s="1"/>
    </row>
    <row r="6675" spans="47:47" x14ac:dyDescent="0.35">
      <c r="AU6675" s="1"/>
    </row>
    <row r="6676" spans="47:47" x14ac:dyDescent="0.35">
      <c r="AU6676" s="1"/>
    </row>
    <row r="6677" spans="47:47" x14ac:dyDescent="0.35">
      <c r="AU6677" s="1"/>
    </row>
    <row r="6678" spans="47:47" x14ac:dyDescent="0.35">
      <c r="AU6678" s="1"/>
    </row>
    <row r="6679" spans="47:47" x14ac:dyDescent="0.35">
      <c r="AU6679" s="1"/>
    </row>
    <row r="6680" spans="47:47" x14ac:dyDescent="0.35">
      <c r="AU6680" s="1"/>
    </row>
    <row r="6681" spans="47:47" x14ac:dyDescent="0.35">
      <c r="AU6681" s="1"/>
    </row>
    <row r="6682" spans="47:47" x14ac:dyDescent="0.35">
      <c r="AU6682" s="1"/>
    </row>
    <row r="6683" spans="47:47" x14ac:dyDescent="0.35">
      <c r="AU6683" s="1"/>
    </row>
    <row r="6684" spans="47:47" x14ac:dyDescent="0.35">
      <c r="AU6684" s="1"/>
    </row>
    <row r="6685" spans="47:47" x14ac:dyDescent="0.35">
      <c r="AU6685" s="1"/>
    </row>
    <row r="6686" spans="47:47" x14ac:dyDescent="0.35">
      <c r="AU6686" s="1"/>
    </row>
    <row r="6687" spans="47:47" x14ac:dyDescent="0.35">
      <c r="AU6687" s="1"/>
    </row>
    <row r="6688" spans="47:47" x14ac:dyDescent="0.35">
      <c r="AU6688" s="1"/>
    </row>
    <row r="6689" spans="47:47" x14ac:dyDescent="0.35">
      <c r="AU6689" s="1"/>
    </row>
    <row r="6690" spans="47:47" x14ac:dyDescent="0.35">
      <c r="AU6690" s="1"/>
    </row>
    <row r="6691" spans="47:47" x14ac:dyDescent="0.35">
      <c r="AU6691" s="1"/>
    </row>
    <row r="6692" spans="47:47" x14ac:dyDescent="0.35">
      <c r="AU6692" s="1"/>
    </row>
    <row r="6693" spans="47:47" x14ac:dyDescent="0.35">
      <c r="AU6693" s="1"/>
    </row>
    <row r="6694" spans="47:47" x14ac:dyDescent="0.35">
      <c r="AU6694" s="1"/>
    </row>
    <row r="6695" spans="47:47" x14ac:dyDescent="0.35">
      <c r="AU6695" s="1"/>
    </row>
    <row r="6696" spans="47:47" x14ac:dyDescent="0.35">
      <c r="AU6696" s="1"/>
    </row>
    <row r="6697" spans="47:47" x14ac:dyDescent="0.35">
      <c r="AU6697" s="1"/>
    </row>
    <row r="6698" spans="47:47" x14ac:dyDescent="0.35">
      <c r="AU6698" s="1"/>
    </row>
    <row r="6699" spans="47:47" x14ac:dyDescent="0.35">
      <c r="AU6699" s="1"/>
    </row>
    <row r="6700" spans="47:47" x14ac:dyDescent="0.35">
      <c r="AU6700" s="1"/>
    </row>
    <row r="6701" spans="47:47" x14ac:dyDescent="0.35">
      <c r="AU6701" s="1"/>
    </row>
    <row r="6702" spans="47:47" x14ac:dyDescent="0.35">
      <c r="AU6702" s="1"/>
    </row>
    <row r="6703" spans="47:47" x14ac:dyDescent="0.35">
      <c r="AU6703" s="1"/>
    </row>
    <row r="6704" spans="47:47" x14ac:dyDescent="0.35">
      <c r="AU6704" s="1"/>
    </row>
    <row r="6705" spans="47:47" x14ac:dyDescent="0.35">
      <c r="AU6705" s="1"/>
    </row>
    <row r="6706" spans="47:47" x14ac:dyDescent="0.35">
      <c r="AU6706" s="1"/>
    </row>
    <row r="6707" spans="47:47" x14ac:dyDescent="0.35">
      <c r="AU6707" s="1"/>
    </row>
    <row r="6708" spans="47:47" x14ac:dyDescent="0.35">
      <c r="AU6708" s="1"/>
    </row>
    <row r="6709" spans="47:47" x14ac:dyDescent="0.35">
      <c r="AU6709" s="1"/>
    </row>
    <row r="6710" spans="47:47" x14ac:dyDescent="0.35">
      <c r="AU6710" s="1"/>
    </row>
    <row r="6711" spans="47:47" x14ac:dyDescent="0.35">
      <c r="AU6711" s="1"/>
    </row>
    <row r="6712" spans="47:47" x14ac:dyDescent="0.35">
      <c r="AU6712" s="1"/>
    </row>
    <row r="6713" spans="47:47" x14ac:dyDescent="0.35">
      <c r="AU6713" s="1"/>
    </row>
    <row r="6714" spans="47:47" x14ac:dyDescent="0.35">
      <c r="AU6714" s="1"/>
    </row>
    <row r="6715" spans="47:47" x14ac:dyDescent="0.35">
      <c r="AU6715" s="1"/>
    </row>
    <row r="6716" spans="47:47" x14ac:dyDescent="0.35">
      <c r="AU6716" s="1"/>
    </row>
    <row r="6717" spans="47:47" x14ac:dyDescent="0.35">
      <c r="AU6717" s="1"/>
    </row>
    <row r="6718" spans="47:47" x14ac:dyDescent="0.35">
      <c r="AU6718" s="1"/>
    </row>
    <row r="6719" spans="47:47" x14ac:dyDescent="0.35">
      <c r="AU6719" s="1"/>
    </row>
    <row r="6720" spans="47:47" x14ac:dyDescent="0.35">
      <c r="AU6720" s="1"/>
    </row>
    <row r="6721" spans="47:47" x14ac:dyDescent="0.35">
      <c r="AU6721" s="1"/>
    </row>
    <row r="6722" spans="47:47" x14ac:dyDescent="0.35">
      <c r="AU6722" s="1"/>
    </row>
    <row r="6723" spans="47:47" x14ac:dyDescent="0.35">
      <c r="AU6723" s="1"/>
    </row>
    <row r="6724" spans="47:47" x14ac:dyDescent="0.35">
      <c r="AU6724" s="1"/>
    </row>
    <row r="6725" spans="47:47" x14ac:dyDescent="0.35">
      <c r="AU6725" s="1"/>
    </row>
    <row r="6726" spans="47:47" x14ac:dyDescent="0.35">
      <c r="AU6726" s="1"/>
    </row>
    <row r="6727" spans="47:47" x14ac:dyDescent="0.35">
      <c r="AU6727" s="1"/>
    </row>
    <row r="6728" spans="47:47" x14ac:dyDescent="0.35">
      <c r="AU6728" s="1"/>
    </row>
    <row r="6729" spans="47:47" x14ac:dyDescent="0.35">
      <c r="AU6729" s="1"/>
    </row>
    <row r="6730" spans="47:47" x14ac:dyDescent="0.35">
      <c r="AU6730" s="1"/>
    </row>
    <row r="6731" spans="47:47" x14ac:dyDescent="0.35">
      <c r="AU6731" s="1"/>
    </row>
    <row r="6732" spans="47:47" x14ac:dyDescent="0.35">
      <c r="AU6732" s="1"/>
    </row>
    <row r="6733" spans="47:47" x14ac:dyDescent="0.35">
      <c r="AU6733" s="1"/>
    </row>
    <row r="6734" spans="47:47" x14ac:dyDescent="0.35">
      <c r="AU6734" s="1"/>
    </row>
    <row r="6735" spans="47:47" x14ac:dyDescent="0.35">
      <c r="AU6735" s="1"/>
    </row>
    <row r="6736" spans="47:47" x14ac:dyDescent="0.35">
      <c r="AU6736" s="1"/>
    </row>
    <row r="6737" spans="47:47" x14ac:dyDescent="0.35">
      <c r="AU6737" s="1"/>
    </row>
    <row r="6738" spans="47:47" x14ac:dyDescent="0.35">
      <c r="AU6738" s="1"/>
    </row>
    <row r="6739" spans="47:47" x14ac:dyDescent="0.35">
      <c r="AU6739" s="1"/>
    </row>
    <row r="6740" spans="47:47" x14ac:dyDescent="0.35">
      <c r="AU6740" s="1"/>
    </row>
    <row r="6741" spans="47:47" x14ac:dyDescent="0.35">
      <c r="AU6741" s="1"/>
    </row>
    <row r="6742" spans="47:47" x14ac:dyDescent="0.35">
      <c r="AU6742" s="1"/>
    </row>
    <row r="6743" spans="47:47" x14ac:dyDescent="0.35">
      <c r="AU6743" s="1"/>
    </row>
    <row r="6744" spans="47:47" x14ac:dyDescent="0.35">
      <c r="AU6744" s="1"/>
    </row>
    <row r="6745" spans="47:47" x14ac:dyDescent="0.35">
      <c r="AU6745" s="1"/>
    </row>
    <row r="6746" spans="47:47" x14ac:dyDescent="0.35">
      <c r="AU6746" s="1"/>
    </row>
    <row r="6747" spans="47:47" x14ac:dyDescent="0.35">
      <c r="AU6747" s="1"/>
    </row>
    <row r="6748" spans="47:47" x14ac:dyDescent="0.35">
      <c r="AU6748" s="1"/>
    </row>
    <row r="6749" spans="47:47" x14ac:dyDescent="0.35">
      <c r="AU6749" s="1"/>
    </row>
    <row r="6750" spans="47:47" x14ac:dyDescent="0.35">
      <c r="AU6750" s="1"/>
    </row>
    <row r="6751" spans="47:47" x14ac:dyDescent="0.35">
      <c r="AU6751" s="1"/>
    </row>
    <row r="6752" spans="47:47" x14ac:dyDescent="0.35">
      <c r="AU6752" s="1"/>
    </row>
    <row r="6753" spans="47:47" x14ac:dyDescent="0.35">
      <c r="AU6753" s="1"/>
    </row>
    <row r="6754" spans="47:47" x14ac:dyDescent="0.35">
      <c r="AU6754" s="1"/>
    </row>
    <row r="6755" spans="47:47" x14ac:dyDescent="0.35">
      <c r="AU6755" s="1"/>
    </row>
    <row r="6756" spans="47:47" x14ac:dyDescent="0.35">
      <c r="AU6756" s="1"/>
    </row>
    <row r="6757" spans="47:47" x14ac:dyDescent="0.35">
      <c r="AU6757" s="1"/>
    </row>
    <row r="6758" spans="47:47" x14ac:dyDescent="0.35">
      <c r="AU6758" s="1"/>
    </row>
    <row r="6759" spans="47:47" x14ac:dyDescent="0.35">
      <c r="AU6759" s="1"/>
    </row>
    <row r="6760" spans="47:47" x14ac:dyDescent="0.35">
      <c r="AU6760" s="1"/>
    </row>
    <row r="6761" spans="47:47" x14ac:dyDescent="0.35">
      <c r="AU6761" s="1"/>
    </row>
    <row r="6762" spans="47:47" x14ac:dyDescent="0.35">
      <c r="AU6762" s="1"/>
    </row>
    <row r="6763" spans="47:47" x14ac:dyDescent="0.35">
      <c r="AU6763" s="1"/>
    </row>
    <row r="6764" spans="47:47" x14ac:dyDescent="0.35">
      <c r="AU6764" s="1"/>
    </row>
    <row r="6765" spans="47:47" x14ac:dyDescent="0.35">
      <c r="AU6765" s="1"/>
    </row>
    <row r="6766" spans="47:47" x14ac:dyDescent="0.35">
      <c r="AU6766" s="1"/>
    </row>
    <row r="6767" spans="47:47" x14ac:dyDescent="0.35">
      <c r="AU6767" s="1"/>
    </row>
    <row r="6768" spans="47:47" x14ac:dyDescent="0.35">
      <c r="AU6768" s="1"/>
    </row>
    <row r="6769" spans="47:47" x14ac:dyDescent="0.35">
      <c r="AU6769" s="1"/>
    </row>
    <row r="6770" spans="47:47" x14ac:dyDescent="0.35">
      <c r="AU6770" s="1"/>
    </row>
    <row r="6771" spans="47:47" x14ac:dyDescent="0.35">
      <c r="AU6771" s="1"/>
    </row>
    <row r="6772" spans="47:47" x14ac:dyDescent="0.35">
      <c r="AU6772" s="1"/>
    </row>
    <row r="6773" spans="47:47" x14ac:dyDescent="0.35">
      <c r="AU6773" s="1"/>
    </row>
    <row r="6774" spans="47:47" x14ac:dyDescent="0.35">
      <c r="AU6774" s="1"/>
    </row>
    <row r="6775" spans="47:47" x14ac:dyDescent="0.35">
      <c r="AU6775" s="1"/>
    </row>
    <row r="6776" spans="47:47" x14ac:dyDescent="0.35">
      <c r="AU6776" s="1"/>
    </row>
    <row r="6777" spans="47:47" x14ac:dyDescent="0.35">
      <c r="AU6777" s="1"/>
    </row>
    <row r="6778" spans="47:47" x14ac:dyDescent="0.35">
      <c r="AU6778" s="1"/>
    </row>
    <row r="6779" spans="47:47" x14ac:dyDescent="0.35">
      <c r="AU6779" s="1"/>
    </row>
    <row r="6780" spans="47:47" x14ac:dyDescent="0.35">
      <c r="AU6780" s="1"/>
    </row>
    <row r="6781" spans="47:47" x14ac:dyDescent="0.35">
      <c r="AU6781" s="1"/>
    </row>
    <row r="6782" spans="47:47" x14ac:dyDescent="0.35">
      <c r="AU6782" s="1"/>
    </row>
    <row r="6783" spans="47:47" x14ac:dyDescent="0.35">
      <c r="AU6783" s="1"/>
    </row>
    <row r="6784" spans="47:47" x14ac:dyDescent="0.35">
      <c r="AU6784" s="1"/>
    </row>
    <row r="6785" spans="47:47" x14ac:dyDescent="0.35">
      <c r="AU6785" s="1"/>
    </row>
    <row r="6786" spans="47:47" x14ac:dyDescent="0.35">
      <c r="AU6786" s="1"/>
    </row>
    <row r="6787" spans="47:47" x14ac:dyDescent="0.35">
      <c r="AU6787" s="1"/>
    </row>
    <row r="6788" spans="47:47" x14ac:dyDescent="0.35">
      <c r="AU6788" s="1"/>
    </row>
    <row r="6789" spans="47:47" x14ac:dyDescent="0.35">
      <c r="AU6789" s="1"/>
    </row>
    <row r="6790" spans="47:47" x14ac:dyDescent="0.35">
      <c r="AU6790" s="1"/>
    </row>
    <row r="6791" spans="47:47" x14ac:dyDescent="0.35">
      <c r="AU6791" s="1"/>
    </row>
    <row r="6792" spans="47:47" x14ac:dyDescent="0.35">
      <c r="AU6792" s="1"/>
    </row>
    <row r="6793" spans="47:47" x14ac:dyDescent="0.35">
      <c r="AU6793" s="1"/>
    </row>
    <row r="6794" spans="47:47" x14ac:dyDescent="0.35">
      <c r="AU6794" s="1"/>
    </row>
    <row r="6795" spans="47:47" x14ac:dyDescent="0.35">
      <c r="AU6795" s="1"/>
    </row>
    <row r="6796" spans="47:47" x14ac:dyDescent="0.35">
      <c r="AU6796" s="1"/>
    </row>
    <row r="6797" spans="47:47" x14ac:dyDescent="0.35">
      <c r="AU6797" s="1"/>
    </row>
    <row r="6798" spans="47:47" x14ac:dyDescent="0.35">
      <c r="AU6798" s="1"/>
    </row>
    <row r="6799" spans="47:47" x14ac:dyDescent="0.35">
      <c r="AU6799" s="1"/>
    </row>
    <row r="6800" spans="47:47" x14ac:dyDescent="0.35">
      <c r="AU6800" s="1"/>
    </row>
    <row r="6801" spans="47:47" x14ac:dyDescent="0.35">
      <c r="AU6801" s="1"/>
    </row>
    <row r="6802" spans="47:47" x14ac:dyDescent="0.35">
      <c r="AU6802" s="1"/>
    </row>
    <row r="6803" spans="47:47" x14ac:dyDescent="0.35">
      <c r="AU6803" s="1"/>
    </row>
    <row r="6804" spans="47:47" x14ac:dyDescent="0.35">
      <c r="AU6804" s="1"/>
    </row>
    <row r="6805" spans="47:47" x14ac:dyDescent="0.35">
      <c r="AU6805" s="1"/>
    </row>
    <row r="6806" spans="47:47" x14ac:dyDescent="0.35">
      <c r="AU6806" s="1"/>
    </row>
    <row r="6807" spans="47:47" x14ac:dyDescent="0.35">
      <c r="AU6807" s="1"/>
    </row>
    <row r="6808" spans="47:47" x14ac:dyDescent="0.35">
      <c r="AU6808" s="1"/>
    </row>
    <row r="6809" spans="47:47" x14ac:dyDescent="0.35">
      <c r="AU6809" s="1"/>
    </row>
    <row r="6810" spans="47:47" x14ac:dyDescent="0.35">
      <c r="AU6810" s="1"/>
    </row>
    <row r="6811" spans="47:47" x14ac:dyDescent="0.35">
      <c r="AU6811" s="1"/>
    </row>
    <row r="6812" spans="47:47" x14ac:dyDescent="0.35">
      <c r="AU6812" s="1"/>
    </row>
    <row r="6813" spans="47:47" x14ac:dyDescent="0.35">
      <c r="AU6813" s="1"/>
    </row>
    <row r="6814" spans="47:47" x14ac:dyDescent="0.35">
      <c r="AU6814" s="1"/>
    </row>
    <row r="6815" spans="47:47" x14ac:dyDescent="0.35">
      <c r="AU6815" s="1"/>
    </row>
    <row r="6816" spans="47:47" x14ac:dyDescent="0.35">
      <c r="AU6816" s="1"/>
    </row>
    <row r="6817" spans="47:47" x14ac:dyDescent="0.35">
      <c r="AU6817" s="1"/>
    </row>
    <row r="6818" spans="47:47" x14ac:dyDescent="0.35">
      <c r="AU6818" s="1"/>
    </row>
    <row r="6819" spans="47:47" x14ac:dyDescent="0.35">
      <c r="AU6819" s="1"/>
    </row>
    <row r="6820" spans="47:47" x14ac:dyDescent="0.35">
      <c r="AU6820" s="1"/>
    </row>
    <row r="6821" spans="47:47" x14ac:dyDescent="0.35">
      <c r="AU6821" s="1"/>
    </row>
    <row r="6822" spans="47:47" x14ac:dyDescent="0.35">
      <c r="AU6822" s="1"/>
    </row>
    <row r="6823" spans="47:47" x14ac:dyDescent="0.35">
      <c r="AU6823" s="1"/>
    </row>
    <row r="6824" spans="47:47" x14ac:dyDescent="0.35">
      <c r="AU6824" s="1"/>
    </row>
    <row r="6825" spans="47:47" x14ac:dyDescent="0.35">
      <c r="AU6825" s="1"/>
    </row>
    <row r="6826" spans="47:47" x14ac:dyDescent="0.35">
      <c r="AU6826" s="1"/>
    </row>
    <row r="6827" spans="47:47" x14ac:dyDescent="0.35">
      <c r="AU6827" s="1"/>
    </row>
    <row r="6828" spans="47:47" x14ac:dyDescent="0.35">
      <c r="AU6828" s="1"/>
    </row>
    <row r="6829" spans="47:47" x14ac:dyDescent="0.35">
      <c r="AU6829" s="1"/>
    </row>
    <row r="6830" spans="47:47" x14ac:dyDescent="0.35">
      <c r="AU6830" s="1"/>
    </row>
    <row r="6831" spans="47:47" x14ac:dyDescent="0.35">
      <c r="AU6831" s="1"/>
    </row>
    <row r="6832" spans="47:47" x14ac:dyDescent="0.35">
      <c r="AU6832" s="1"/>
    </row>
    <row r="6833" spans="47:47" x14ac:dyDescent="0.35">
      <c r="AU6833" s="1"/>
    </row>
    <row r="6834" spans="47:47" x14ac:dyDescent="0.35">
      <c r="AU6834" s="1"/>
    </row>
    <row r="6835" spans="47:47" x14ac:dyDescent="0.35">
      <c r="AU6835" s="1"/>
    </row>
    <row r="6836" spans="47:47" x14ac:dyDescent="0.35">
      <c r="AU6836" s="1"/>
    </row>
    <row r="6837" spans="47:47" x14ac:dyDescent="0.35">
      <c r="AU6837" s="1"/>
    </row>
    <row r="6838" spans="47:47" x14ac:dyDescent="0.35">
      <c r="AU6838" s="1"/>
    </row>
    <row r="6839" spans="47:47" x14ac:dyDescent="0.35">
      <c r="AU6839" s="1"/>
    </row>
    <row r="6840" spans="47:47" x14ac:dyDescent="0.35">
      <c r="AU6840" s="1"/>
    </row>
    <row r="6841" spans="47:47" x14ac:dyDescent="0.35">
      <c r="AU6841" s="1"/>
    </row>
    <row r="6842" spans="47:47" x14ac:dyDescent="0.35">
      <c r="AU6842" s="1"/>
    </row>
    <row r="6843" spans="47:47" x14ac:dyDescent="0.35">
      <c r="AU6843" s="1"/>
    </row>
    <row r="6844" spans="47:47" x14ac:dyDescent="0.35">
      <c r="AU6844" s="1"/>
    </row>
    <row r="6845" spans="47:47" x14ac:dyDescent="0.35">
      <c r="AU6845" s="1"/>
    </row>
    <row r="6846" spans="47:47" x14ac:dyDescent="0.35">
      <c r="AU6846" s="1"/>
    </row>
    <row r="6847" spans="47:47" x14ac:dyDescent="0.35">
      <c r="AU6847" s="1"/>
    </row>
    <row r="6848" spans="47:47" x14ac:dyDescent="0.35">
      <c r="AU6848" s="1"/>
    </row>
    <row r="6849" spans="47:47" x14ac:dyDescent="0.35">
      <c r="AU6849" s="1"/>
    </row>
    <row r="6850" spans="47:47" x14ac:dyDescent="0.35">
      <c r="AU6850" s="1"/>
    </row>
    <row r="6851" spans="47:47" x14ac:dyDescent="0.35">
      <c r="AU6851" s="1"/>
    </row>
    <row r="6852" spans="47:47" x14ac:dyDescent="0.35">
      <c r="AU6852" s="1"/>
    </row>
    <row r="6853" spans="47:47" x14ac:dyDescent="0.35">
      <c r="AU6853" s="1"/>
    </row>
    <row r="6854" spans="47:47" x14ac:dyDescent="0.35">
      <c r="AU6854" s="1"/>
    </row>
    <row r="6855" spans="47:47" x14ac:dyDescent="0.35">
      <c r="AU6855" s="1"/>
    </row>
    <row r="6856" spans="47:47" x14ac:dyDescent="0.35">
      <c r="AU6856" s="1"/>
    </row>
    <row r="6857" spans="47:47" x14ac:dyDescent="0.35">
      <c r="AU6857" s="1"/>
    </row>
    <row r="6858" spans="47:47" x14ac:dyDescent="0.35">
      <c r="AU6858" s="1"/>
    </row>
    <row r="6859" spans="47:47" x14ac:dyDescent="0.35">
      <c r="AU6859" s="1"/>
    </row>
    <row r="6860" spans="47:47" x14ac:dyDescent="0.35">
      <c r="AU6860" s="1"/>
    </row>
    <row r="6861" spans="47:47" x14ac:dyDescent="0.35">
      <c r="AU6861" s="1"/>
    </row>
    <row r="6862" spans="47:47" x14ac:dyDescent="0.35">
      <c r="AU6862" s="1"/>
    </row>
    <row r="6863" spans="47:47" x14ac:dyDescent="0.35">
      <c r="AU6863" s="1"/>
    </row>
    <row r="6864" spans="47:47" x14ac:dyDescent="0.35">
      <c r="AU6864" s="1"/>
    </row>
    <row r="6865" spans="47:47" x14ac:dyDescent="0.35">
      <c r="AU6865" s="1"/>
    </row>
    <row r="6866" spans="47:47" x14ac:dyDescent="0.35">
      <c r="AU6866" s="1"/>
    </row>
    <row r="6867" spans="47:47" x14ac:dyDescent="0.35">
      <c r="AU6867" s="1"/>
    </row>
    <row r="6868" spans="47:47" x14ac:dyDescent="0.35">
      <c r="AU6868" s="1"/>
    </row>
    <row r="6869" spans="47:47" x14ac:dyDescent="0.35">
      <c r="AU6869" s="1"/>
    </row>
    <row r="6870" spans="47:47" x14ac:dyDescent="0.35">
      <c r="AU6870" s="1"/>
    </row>
    <row r="6871" spans="47:47" x14ac:dyDescent="0.35">
      <c r="AU6871" s="1"/>
    </row>
    <row r="6872" spans="47:47" x14ac:dyDescent="0.35">
      <c r="AU6872" s="1"/>
    </row>
    <row r="6873" spans="47:47" x14ac:dyDescent="0.35">
      <c r="AU6873" s="1"/>
    </row>
    <row r="6874" spans="47:47" x14ac:dyDescent="0.35">
      <c r="AU6874" s="1"/>
    </row>
    <row r="6875" spans="47:47" x14ac:dyDescent="0.35">
      <c r="AU6875" s="1"/>
    </row>
    <row r="6876" spans="47:47" x14ac:dyDescent="0.35">
      <c r="AU6876" s="1"/>
    </row>
    <row r="6877" spans="47:47" x14ac:dyDescent="0.35">
      <c r="AU6877" s="1"/>
    </row>
    <row r="6878" spans="47:47" x14ac:dyDescent="0.35">
      <c r="AU6878" s="1"/>
    </row>
    <row r="6879" spans="47:47" x14ac:dyDescent="0.35">
      <c r="AU6879" s="1"/>
    </row>
    <row r="6880" spans="47:47" x14ac:dyDescent="0.35">
      <c r="AU6880" s="1"/>
    </row>
    <row r="6881" spans="47:47" x14ac:dyDescent="0.35">
      <c r="AU6881" s="1"/>
    </row>
    <row r="6882" spans="47:47" x14ac:dyDescent="0.35">
      <c r="AU6882" s="1"/>
    </row>
    <row r="6883" spans="47:47" x14ac:dyDescent="0.35">
      <c r="AU6883" s="1"/>
    </row>
    <row r="6884" spans="47:47" x14ac:dyDescent="0.35">
      <c r="AU6884" s="1"/>
    </row>
    <row r="6885" spans="47:47" x14ac:dyDescent="0.35">
      <c r="AU6885" s="1"/>
    </row>
    <row r="6886" spans="47:47" x14ac:dyDescent="0.35">
      <c r="AU6886" s="1"/>
    </row>
    <row r="6887" spans="47:47" x14ac:dyDescent="0.35">
      <c r="AU6887" s="1"/>
    </row>
    <row r="6888" spans="47:47" x14ac:dyDescent="0.35">
      <c r="AU6888" s="1"/>
    </row>
    <row r="6889" spans="47:47" x14ac:dyDescent="0.35">
      <c r="AU6889" s="1"/>
    </row>
    <row r="6890" spans="47:47" x14ac:dyDescent="0.35">
      <c r="AU6890" s="1"/>
    </row>
    <row r="6891" spans="47:47" x14ac:dyDescent="0.35">
      <c r="AU6891" s="1"/>
    </row>
    <row r="6892" spans="47:47" x14ac:dyDescent="0.35">
      <c r="AU6892" s="1"/>
    </row>
    <row r="6893" spans="47:47" x14ac:dyDescent="0.35">
      <c r="AU6893" s="1"/>
    </row>
    <row r="6894" spans="47:47" x14ac:dyDescent="0.35">
      <c r="AU6894" s="1"/>
    </row>
    <row r="6895" spans="47:47" x14ac:dyDescent="0.35">
      <c r="AU6895" s="1"/>
    </row>
    <row r="6896" spans="47:47" x14ac:dyDescent="0.35">
      <c r="AU6896" s="1"/>
    </row>
    <row r="6897" spans="47:47" x14ac:dyDescent="0.35">
      <c r="AU6897" s="1"/>
    </row>
    <row r="6898" spans="47:47" x14ac:dyDescent="0.35">
      <c r="AU6898" s="1"/>
    </row>
    <row r="6899" spans="47:47" x14ac:dyDescent="0.35">
      <c r="AU6899" s="1"/>
    </row>
    <row r="6900" spans="47:47" x14ac:dyDescent="0.35">
      <c r="AU6900" s="1"/>
    </row>
    <row r="6901" spans="47:47" x14ac:dyDescent="0.35">
      <c r="AU6901" s="1"/>
    </row>
    <row r="6902" spans="47:47" x14ac:dyDescent="0.35">
      <c r="AU6902" s="1"/>
    </row>
    <row r="6903" spans="47:47" x14ac:dyDescent="0.35">
      <c r="AU6903" s="1"/>
    </row>
    <row r="6904" spans="47:47" x14ac:dyDescent="0.35">
      <c r="AU6904" s="1"/>
    </row>
    <row r="6905" spans="47:47" x14ac:dyDescent="0.35">
      <c r="AU6905" s="1"/>
    </row>
    <row r="6906" spans="47:47" x14ac:dyDescent="0.35">
      <c r="AU6906" s="1"/>
    </row>
    <row r="6907" spans="47:47" x14ac:dyDescent="0.35">
      <c r="AU6907" s="1"/>
    </row>
    <row r="6908" spans="47:47" x14ac:dyDescent="0.35">
      <c r="AU6908" s="1"/>
    </row>
    <row r="6909" spans="47:47" x14ac:dyDescent="0.35">
      <c r="AU6909" s="1"/>
    </row>
    <row r="6910" spans="47:47" x14ac:dyDescent="0.35">
      <c r="AU6910" s="1"/>
    </row>
    <row r="6911" spans="47:47" x14ac:dyDescent="0.35">
      <c r="AU6911" s="1"/>
    </row>
    <row r="6912" spans="47:47" x14ac:dyDescent="0.35">
      <c r="AU6912" s="1"/>
    </row>
    <row r="6913" spans="47:47" x14ac:dyDescent="0.35">
      <c r="AU6913" s="1"/>
    </row>
    <row r="6914" spans="47:47" x14ac:dyDescent="0.35">
      <c r="AU6914" s="1"/>
    </row>
    <row r="6915" spans="47:47" x14ac:dyDescent="0.35">
      <c r="AU6915" s="1"/>
    </row>
    <row r="6916" spans="47:47" x14ac:dyDescent="0.35">
      <c r="AU6916" s="1"/>
    </row>
    <row r="6917" spans="47:47" x14ac:dyDescent="0.35">
      <c r="AU6917" s="1"/>
    </row>
    <row r="6918" spans="47:47" x14ac:dyDescent="0.35">
      <c r="AU6918" s="1"/>
    </row>
    <row r="6919" spans="47:47" x14ac:dyDescent="0.35">
      <c r="AU6919" s="1"/>
    </row>
    <row r="6920" spans="47:47" x14ac:dyDescent="0.35">
      <c r="AU6920" s="1"/>
    </row>
    <row r="6921" spans="47:47" x14ac:dyDescent="0.35">
      <c r="AU6921" s="1"/>
    </row>
    <row r="6922" spans="47:47" x14ac:dyDescent="0.35">
      <c r="AU6922" s="1"/>
    </row>
    <row r="6923" spans="47:47" x14ac:dyDescent="0.35">
      <c r="AU6923" s="1"/>
    </row>
    <row r="6924" spans="47:47" x14ac:dyDescent="0.35">
      <c r="AU6924" s="1"/>
    </row>
    <row r="6925" spans="47:47" x14ac:dyDescent="0.35">
      <c r="AU6925" s="1"/>
    </row>
    <row r="6926" spans="47:47" x14ac:dyDescent="0.35">
      <c r="AU6926" s="1"/>
    </row>
    <row r="6927" spans="47:47" x14ac:dyDescent="0.35">
      <c r="AU6927" s="1"/>
    </row>
    <row r="6928" spans="47:47" x14ac:dyDescent="0.35">
      <c r="AU6928" s="1"/>
    </row>
    <row r="6929" spans="47:47" x14ac:dyDescent="0.35">
      <c r="AU6929" s="1"/>
    </row>
    <row r="6930" spans="47:47" x14ac:dyDescent="0.35">
      <c r="AU6930" s="1"/>
    </row>
    <row r="6931" spans="47:47" x14ac:dyDescent="0.35">
      <c r="AU6931" s="1"/>
    </row>
    <row r="6932" spans="47:47" x14ac:dyDescent="0.35">
      <c r="AU6932" s="1"/>
    </row>
    <row r="6933" spans="47:47" x14ac:dyDescent="0.35">
      <c r="AU6933" s="1"/>
    </row>
    <row r="6934" spans="47:47" x14ac:dyDescent="0.35">
      <c r="AU6934" s="1"/>
    </row>
    <row r="6935" spans="47:47" x14ac:dyDescent="0.35">
      <c r="AU6935" s="1"/>
    </row>
    <row r="6936" spans="47:47" x14ac:dyDescent="0.35">
      <c r="AU6936" s="1"/>
    </row>
    <row r="6937" spans="47:47" x14ac:dyDescent="0.35">
      <c r="AU6937" s="1"/>
    </row>
    <row r="6938" spans="47:47" x14ac:dyDescent="0.35">
      <c r="AU6938" s="1"/>
    </row>
    <row r="6939" spans="47:47" x14ac:dyDescent="0.35">
      <c r="AU6939" s="1"/>
    </row>
    <row r="6940" spans="47:47" x14ac:dyDescent="0.35">
      <c r="AU6940" s="1"/>
    </row>
    <row r="6941" spans="47:47" x14ac:dyDescent="0.35">
      <c r="AU6941" s="1"/>
    </row>
    <row r="6942" spans="47:47" x14ac:dyDescent="0.35">
      <c r="AU6942" s="1"/>
    </row>
    <row r="6943" spans="47:47" x14ac:dyDescent="0.35">
      <c r="AU6943" s="1"/>
    </row>
    <row r="6944" spans="47:47" x14ac:dyDescent="0.35">
      <c r="AU6944" s="1"/>
    </row>
    <row r="6945" spans="47:47" x14ac:dyDescent="0.35">
      <c r="AU6945" s="1"/>
    </row>
    <row r="6946" spans="47:47" x14ac:dyDescent="0.35">
      <c r="AU6946" s="1"/>
    </row>
    <row r="6947" spans="47:47" x14ac:dyDescent="0.35">
      <c r="AU6947" s="1"/>
    </row>
    <row r="6948" spans="47:47" x14ac:dyDescent="0.35">
      <c r="AU6948" s="1"/>
    </row>
    <row r="6949" spans="47:47" x14ac:dyDescent="0.35">
      <c r="AU6949" s="1"/>
    </row>
    <row r="6950" spans="47:47" x14ac:dyDescent="0.35">
      <c r="AU6950" s="1"/>
    </row>
    <row r="6951" spans="47:47" x14ac:dyDescent="0.35">
      <c r="AU6951" s="1"/>
    </row>
    <row r="6952" spans="47:47" x14ac:dyDescent="0.35">
      <c r="AU6952" s="1"/>
    </row>
    <row r="6953" spans="47:47" x14ac:dyDescent="0.35">
      <c r="AU6953" s="1"/>
    </row>
    <row r="6954" spans="47:47" x14ac:dyDescent="0.35">
      <c r="AU6954" s="1"/>
    </row>
    <row r="6955" spans="47:47" x14ac:dyDescent="0.35">
      <c r="AU6955" s="1"/>
    </row>
    <row r="6956" spans="47:47" x14ac:dyDescent="0.35">
      <c r="AU6956" s="1"/>
    </row>
    <row r="6957" spans="47:47" x14ac:dyDescent="0.35">
      <c r="AU6957" s="1"/>
    </row>
    <row r="6958" spans="47:47" x14ac:dyDescent="0.35">
      <c r="AU6958" s="1"/>
    </row>
    <row r="6959" spans="47:47" x14ac:dyDescent="0.35">
      <c r="AU6959" s="1"/>
    </row>
    <row r="6960" spans="47:47" x14ac:dyDescent="0.35">
      <c r="AU6960" s="1"/>
    </row>
    <row r="6961" spans="47:47" x14ac:dyDescent="0.35">
      <c r="AU6961" s="1"/>
    </row>
    <row r="6962" spans="47:47" x14ac:dyDescent="0.35">
      <c r="AU6962" s="1"/>
    </row>
    <row r="6963" spans="47:47" x14ac:dyDescent="0.35">
      <c r="AU6963" s="1"/>
    </row>
    <row r="6964" spans="47:47" x14ac:dyDescent="0.35">
      <c r="AU6964" s="1"/>
    </row>
    <row r="6965" spans="47:47" x14ac:dyDescent="0.35">
      <c r="AU6965" s="1"/>
    </row>
    <row r="6966" spans="47:47" x14ac:dyDescent="0.35">
      <c r="AU6966" s="1"/>
    </row>
    <row r="6967" spans="47:47" x14ac:dyDescent="0.35">
      <c r="AU6967" s="1"/>
    </row>
    <row r="6968" spans="47:47" x14ac:dyDescent="0.35">
      <c r="AU6968" s="1"/>
    </row>
    <row r="6969" spans="47:47" x14ac:dyDescent="0.35">
      <c r="AU6969" s="1"/>
    </row>
    <row r="6970" spans="47:47" x14ac:dyDescent="0.35">
      <c r="AU6970" s="1"/>
    </row>
    <row r="6971" spans="47:47" x14ac:dyDescent="0.35">
      <c r="AU6971" s="1"/>
    </row>
    <row r="6972" spans="47:47" x14ac:dyDescent="0.35">
      <c r="AU6972" s="1"/>
    </row>
    <row r="6973" spans="47:47" x14ac:dyDescent="0.35">
      <c r="AU6973" s="1"/>
    </row>
    <row r="6974" spans="47:47" x14ac:dyDescent="0.35">
      <c r="AU6974" s="1"/>
    </row>
    <row r="6975" spans="47:47" x14ac:dyDescent="0.35">
      <c r="AU6975" s="1"/>
    </row>
    <row r="6976" spans="47:47" x14ac:dyDescent="0.35">
      <c r="AU6976" s="1"/>
    </row>
    <row r="6977" spans="47:47" x14ac:dyDescent="0.35">
      <c r="AU6977" s="1"/>
    </row>
    <row r="6978" spans="47:47" x14ac:dyDescent="0.35">
      <c r="AU6978" s="1"/>
    </row>
    <row r="6979" spans="47:47" x14ac:dyDescent="0.35">
      <c r="AU6979" s="1"/>
    </row>
    <row r="6980" spans="47:47" x14ac:dyDescent="0.35">
      <c r="AU6980" s="1"/>
    </row>
    <row r="6981" spans="47:47" x14ac:dyDescent="0.35">
      <c r="AU6981" s="1"/>
    </row>
    <row r="6982" spans="47:47" x14ac:dyDescent="0.35">
      <c r="AU6982" s="1"/>
    </row>
    <row r="6983" spans="47:47" x14ac:dyDescent="0.35">
      <c r="AU6983" s="1"/>
    </row>
    <row r="6984" spans="47:47" x14ac:dyDescent="0.35">
      <c r="AU6984" s="1"/>
    </row>
    <row r="6985" spans="47:47" x14ac:dyDescent="0.35">
      <c r="AU6985" s="1"/>
    </row>
    <row r="6986" spans="47:47" x14ac:dyDescent="0.35">
      <c r="AU6986" s="1"/>
    </row>
    <row r="6987" spans="47:47" x14ac:dyDescent="0.35">
      <c r="AU6987" s="1"/>
    </row>
    <row r="6988" spans="47:47" x14ac:dyDescent="0.35">
      <c r="AU6988" s="1"/>
    </row>
    <row r="6989" spans="47:47" x14ac:dyDescent="0.35">
      <c r="AU6989" s="1"/>
    </row>
    <row r="6990" spans="47:47" x14ac:dyDescent="0.35">
      <c r="AU6990" s="1"/>
    </row>
    <row r="6991" spans="47:47" x14ac:dyDescent="0.35">
      <c r="AU6991" s="1"/>
    </row>
    <row r="6992" spans="47:47" x14ac:dyDescent="0.35">
      <c r="AU6992" s="1"/>
    </row>
    <row r="6993" spans="47:47" x14ac:dyDescent="0.35">
      <c r="AU6993" s="1"/>
    </row>
    <row r="6994" spans="47:47" x14ac:dyDescent="0.35">
      <c r="AU6994" s="1"/>
    </row>
    <row r="6995" spans="47:47" x14ac:dyDescent="0.35">
      <c r="AU6995" s="1"/>
    </row>
    <row r="6996" spans="47:47" x14ac:dyDescent="0.35">
      <c r="AU6996" s="1"/>
    </row>
    <row r="6997" spans="47:47" x14ac:dyDescent="0.35">
      <c r="AU6997" s="1"/>
    </row>
    <row r="6998" spans="47:47" x14ac:dyDescent="0.35">
      <c r="AU6998" s="1"/>
    </row>
    <row r="6999" spans="47:47" x14ac:dyDescent="0.35">
      <c r="AU6999" s="1"/>
    </row>
    <row r="7000" spans="47:47" x14ac:dyDescent="0.35">
      <c r="AU7000" s="1"/>
    </row>
    <row r="7001" spans="47:47" x14ac:dyDescent="0.35">
      <c r="AU7001" s="1"/>
    </row>
    <row r="7002" spans="47:47" x14ac:dyDescent="0.35">
      <c r="AU7002" s="1"/>
    </row>
    <row r="7003" spans="47:47" x14ac:dyDescent="0.35">
      <c r="AU7003" s="1"/>
    </row>
    <row r="7004" spans="47:47" x14ac:dyDescent="0.35">
      <c r="AU7004" s="1"/>
    </row>
    <row r="7005" spans="47:47" x14ac:dyDescent="0.35">
      <c r="AU7005" s="1"/>
    </row>
    <row r="7006" spans="47:47" x14ac:dyDescent="0.35">
      <c r="AU7006" s="1"/>
    </row>
    <row r="7007" spans="47:47" x14ac:dyDescent="0.35">
      <c r="AU7007" s="1"/>
    </row>
    <row r="7008" spans="47:47" x14ac:dyDescent="0.35">
      <c r="AU7008" s="1"/>
    </row>
    <row r="7009" spans="47:47" x14ac:dyDescent="0.35">
      <c r="AU7009" s="1"/>
    </row>
    <row r="7010" spans="47:47" x14ac:dyDescent="0.35">
      <c r="AU7010" s="1"/>
    </row>
    <row r="7011" spans="47:47" x14ac:dyDescent="0.35">
      <c r="AU7011" s="1"/>
    </row>
    <row r="7012" spans="47:47" x14ac:dyDescent="0.35">
      <c r="AU7012" s="1"/>
    </row>
    <row r="7013" spans="47:47" x14ac:dyDescent="0.35">
      <c r="AU7013" s="1"/>
    </row>
    <row r="7014" spans="47:47" x14ac:dyDescent="0.35">
      <c r="AU7014" s="1"/>
    </row>
    <row r="7015" spans="47:47" x14ac:dyDescent="0.35">
      <c r="AU7015" s="1"/>
    </row>
    <row r="7016" spans="47:47" x14ac:dyDescent="0.35">
      <c r="AU7016" s="1"/>
    </row>
    <row r="7017" spans="47:47" x14ac:dyDescent="0.35">
      <c r="AU7017" s="1"/>
    </row>
    <row r="7018" spans="47:47" x14ac:dyDescent="0.35">
      <c r="AU7018" s="1"/>
    </row>
    <row r="7019" spans="47:47" x14ac:dyDescent="0.35">
      <c r="AU7019" s="1"/>
    </row>
    <row r="7020" spans="47:47" x14ac:dyDescent="0.35">
      <c r="AU7020" s="1"/>
    </row>
    <row r="7021" spans="47:47" x14ac:dyDescent="0.35">
      <c r="AU7021" s="1"/>
    </row>
    <row r="7022" spans="47:47" x14ac:dyDescent="0.35">
      <c r="AU7022" s="1"/>
    </row>
    <row r="7023" spans="47:47" x14ac:dyDescent="0.35">
      <c r="AU7023" s="1"/>
    </row>
    <row r="7024" spans="47:47" x14ac:dyDescent="0.35">
      <c r="AU7024" s="1"/>
    </row>
    <row r="7025" spans="47:47" x14ac:dyDescent="0.35">
      <c r="AU7025" s="1"/>
    </row>
    <row r="7026" spans="47:47" x14ac:dyDescent="0.35">
      <c r="AU7026" s="1"/>
    </row>
    <row r="7027" spans="47:47" x14ac:dyDescent="0.35">
      <c r="AU7027" s="1"/>
    </row>
    <row r="7028" spans="47:47" x14ac:dyDescent="0.35">
      <c r="AU7028" s="1"/>
    </row>
    <row r="7029" spans="47:47" x14ac:dyDescent="0.35">
      <c r="AU7029" s="1"/>
    </row>
    <row r="7030" spans="47:47" x14ac:dyDescent="0.35">
      <c r="AU7030" s="1"/>
    </row>
    <row r="7031" spans="47:47" x14ac:dyDescent="0.35">
      <c r="AU7031" s="1"/>
    </row>
    <row r="7032" spans="47:47" x14ac:dyDescent="0.35">
      <c r="AU7032" s="1"/>
    </row>
    <row r="7033" spans="47:47" x14ac:dyDescent="0.35">
      <c r="AU7033" s="1"/>
    </row>
    <row r="7034" spans="47:47" x14ac:dyDescent="0.35">
      <c r="AU7034" s="1"/>
    </row>
    <row r="7035" spans="47:47" x14ac:dyDescent="0.35">
      <c r="AU7035" s="1"/>
    </row>
    <row r="7036" spans="47:47" x14ac:dyDescent="0.35">
      <c r="AU7036" s="1"/>
    </row>
    <row r="7037" spans="47:47" x14ac:dyDescent="0.35">
      <c r="AU7037" s="1"/>
    </row>
    <row r="7038" spans="47:47" x14ac:dyDescent="0.35">
      <c r="AU7038" s="1"/>
    </row>
    <row r="7039" spans="47:47" x14ac:dyDescent="0.35">
      <c r="AU7039" s="1"/>
    </row>
    <row r="7040" spans="47:47" x14ac:dyDescent="0.35">
      <c r="AU7040" s="1"/>
    </row>
    <row r="7041" spans="47:47" x14ac:dyDescent="0.35">
      <c r="AU7041" s="1"/>
    </row>
    <row r="7042" spans="47:47" x14ac:dyDescent="0.35">
      <c r="AU7042" s="1"/>
    </row>
    <row r="7043" spans="47:47" x14ac:dyDescent="0.35">
      <c r="AU7043" s="1"/>
    </row>
    <row r="7044" spans="47:47" x14ac:dyDescent="0.35">
      <c r="AU7044" s="1"/>
    </row>
    <row r="7045" spans="47:47" x14ac:dyDescent="0.35">
      <c r="AU7045" s="1"/>
    </row>
    <row r="7046" spans="47:47" x14ac:dyDescent="0.35">
      <c r="AU7046" s="1"/>
    </row>
    <row r="7047" spans="47:47" x14ac:dyDescent="0.35">
      <c r="AU7047" s="1"/>
    </row>
    <row r="7048" spans="47:47" x14ac:dyDescent="0.35">
      <c r="AU7048" s="1"/>
    </row>
    <row r="7049" spans="47:47" x14ac:dyDescent="0.35">
      <c r="AU7049" s="1"/>
    </row>
    <row r="7050" spans="47:47" x14ac:dyDescent="0.35">
      <c r="AU7050" s="1"/>
    </row>
    <row r="7051" spans="47:47" x14ac:dyDescent="0.35">
      <c r="AU7051" s="1"/>
    </row>
    <row r="7052" spans="47:47" x14ac:dyDescent="0.35">
      <c r="AU7052" s="1"/>
    </row>
    <row r="7053" spans="47:47" x14ac:dyDescent="0.35">
      <c r="AU7053" s="1"/>
    </row>
    <row r="7054" spans="47:47" x14ac:dyDescent="0.35">
      <c r="AU7054" s="1"/>
    </row>
    <row r="7055" spans="47:47" x14ac:dyDescent="0.35">
      <c r="AU7055" s="1"/>
    </row>
    <row r="7056" spans="47:47" x14ac:dyDescent="0.35">
      <c r="AU7056" s="1"/>
    </row>
    <row r="7057" spans="47:47" x14ac:dyDescent="0.35">
      <c r="AU7057" s="1"/>
    </row>
    <row r="7058" spans="47:47" x14ac:dyDescent="0.35">
      <c r="AU7058" s="1"/>
    </row>
    <row r="7059" spans="47:47" x14ac:dyDescent="0.35">
      <c r="AU7059" s="1"/>
    </row>
    <row r="7060" spans="47:47" x14ac:dyDescent="0.35">
      <c r="AU7060" s="1"/>
    </row>
    <row r="7061" spans="47:47" x14ac:dyDescent="0.35">
      <c r="AU7061" s="1"/>
    </row>
    <row r="7062" spans="47:47" x14ac:dyDescent="0.35">
      <c r="AU7062" s="1"/>
    </row>
    <row r="7063" spans="47:47" x14ac:dyDescent="0.35">
      <c r="AU7063" s="1"/>
    </row>
    <row r="7064" spans="47:47" x14ac:dyDescent="0.35">
      <c r="AU7064" s="1"/>
    </row>
    <row r="7065" spans="47:47" x14ac:dyDescent="0.35">
      <c r="AU7065" s="1"/>
    </row>
    <row r="7066" spans="47:47" x14ac:dyDescent="0.35">
      <c r="AU7066" s="1"/>
    </row>
    <row r="7067" spans="47:47" x14ac:dyDescent="0.35">
      <c r="AU7067" s="1"/>
    </row>
    <row r="7068" spans="47:47" x14ac:dyDescent="0.35">
      <c r="AU7068" s="1"/>
    </row>
    <row r="7069" spans="47:47" x14ac:dyDescent="0.35">
      <c r="AU7069" s="1"/>
    </row>
    <row r="7070" spans="47:47" x14ac:dyDescent="0.35">
      <c r="AU7070" s="1"/>
    </row>
    <row r="7071" spans="47:47" x14ac:dyDescent="0.35">
      <c r="AU7071" s="1"/>
    </row>
    <row r="7072" spans="47:47" x14ac:dyDescent="0.35">
      <c r="AU7072" s="1"/>
    </row>
    <row r="7073" spans="47:47" x14ac:dyDescent="0.35">
      <c r="AU7073" s="1"/>
    </row>
    <row r="7074" spans="47:47" x14ac:dyDescent="0.35">
      <c r="AU7074" s="1"/>
    </row>
    <row r="7075" spans="47:47" x14ac:dyDescent="0.35">
      <c r="AU7075" s="1"/>
    </row>
    <row r="7076" spans="47:47" x14ac:dyDescent="0.35">
      <c r="AU7076" s="1"/>
    </row>
    <row r="7077" spans="47:47" x14ac:dyDescent="0.35">
      <c r="AU7077" s="1"/>
    </row>
    <row r="7078" spans="47:47" x14ac:dyDescent="0.35">
      <c r="AU7078" s="1"/>
    </row>
    <row r="7079" spans="47:47" x14ac:dyDescent="0.35">
      <c r="AU7079" s="1"/>
    </row>
    <row r="7080" spans="47:47" x14ac:dyDescent="0.35">
      <c r="AU7080" s="1"/>
    </row>
    <row r="7081" spans="47:47" x14ac:dyDescent="0.35">
      <c r="AU7081" s="1"/>
    </row>
    <row r="7082" spans="47:47" x14ac:dyDescent="0.35">
      <c r="AU7082" s="1"/>
    </row>
    <row r="7083" spans="47:47" x14ac:dyDescent="0.35">
      <c r="AU7083" s="1"/>
    </row>
    <row r="7084" spans="47:47" x14ac:dyDescent="0.35">
      <c r="AU7084" s="1"/>
    </row>
    <row r="7085" spans="47:47" x14ac:dyDescent="0.35">
      <c r="AU7085" s="1"/>
    </row>
    <row r="7086" spans="47:47" x14ac:dyDescent="0.35">
      <c r="AU7086" s="1"/>
    </row>
    <row r="7087" spans="47:47" x14ac:dyDescent="0.35">
      <c r="AU7087" s="1"/>
    </row>
    <row r="7088" spans="47:47" x14ac:dyDescent="0.35">
      <c r="AU7088" s="1"/>
    </row>
    <row r="7089" spans="47:47" x14ac:dyDescent="0.35">
      <c r="AU7089" s="1"/>
    </row>
    <row r="7090" spans="47:47" x14ac:dyDescent="0.35">
      <c r="AU7090" s="1"/>
    </row>
    <row r="7091" spans="47:47" x14ac:dyDescent="0.35">
      <c r="AU7091" s="1"/>
    </row>
    <row r="7092" spans="47:47" x14ac:dyDescent="0.35">
      <c r="AU7092" s="1"/>
    </row>
    <row r="7093" spans="47:47" x14ac:dyDescent="0.35">
      <c r="AU7093" s="1"/>
    </row>
    <row r="7094" spans="47:47" x14ac:dyDescent="0.35">
      <c r="AU7094" s="1"/>
    </row>
    <row r="7095" spans="47:47" x14ac:dyDescent="0.35">
      <c r="AU7095" s="1"/>
    </row>
    <row r="7096" spans="47:47" x14ac:dyDescent="0.35">
      <c r="AU7096" s="1"/>
    </row>
    <row r="7097" spans="47:47" x14ac:dyDescent="0.35">
      <c r="AU7097" s="1"/>
    </row>
    <row r="7098" spans="47:47" x14ac:dyDescent="0.35">
      <c r="AU7098" s="1"/>
    </row>
    <row r="7099" spans="47:47" x14ac:dyDescent="0.35">
      <c r="AU7099" s="1"/>
    </row>
    <row r="7100" spans="47:47" x14ac:dyDescent="0.35">
      <c r="AU7100" s="1"/>
    </row>
    <row r="7101" spans="47:47" x14ac:dyDescent="0.35">
      <c r="AU7101" s="1"/>
    </row>
    <row r="7102" spans="47:47" x14ac:dyDescent="0.35">
      <c r="AU7102" s="1"/>
    </row>
    <row r="7103" spans="47:47" x14ac:dyDescent="0.35">
      <c r="AU7103" s="1"/>
    </row>
    <row r="7104" spans="47:47" x14ac:dyDescent="0.35">
      <c r="AU7104" s="1"/>
    </row>
    <row r="7105" spans="47:47" x14ac:dyDescent="0.35">
      <c r="AU7105" s="1"/>
    </row>
    <row r="7106" spans="47:47" x14ac:dyDescent="0.35">
      <c r="AU7106" s="1"/>
    </row>
    <row r="7107" spans="47:47" x14ac:dyDescent="0.35">
      <c r="AU7107" s="1"/>
    </row>
    <row r="7108" spans="47:47" x14ac:dyDescent="0.35">
      <c r="AU7108" s="1"/>
    </row>
    <row r="7109" spans="47:47" x14ac:dyDescent="0.35">
      <c r="AU7109" s="1"/>
    </row>
    <row r="7110" spans="47:47" x14ac:dyDescent="0.35">
      <c r="AU7110" s="1"/>
    </row>
    <row r="7111" spans="47:47" x14ac:dyDescent="0.35">
      <c r="AU7111" s="1"/>
    </row>
    <row r="7112" spans="47:47" x14ac:dyDescent="0.35">
      <c r="AU7112" s="1"/>
    </row>
    <row r="7113" spans="47:47" x14ac:dyDescent="0.35">
      <c r="AU7113" s="1"/>
    </row>
    <row r="7114" spans="47:47" x14ac:dyDescent="0.35">
      <c r="AU7114" s="1"/>
    </row>
    <row r="7115" spans="47:47" x14ac:dyDescent="0.35">
      <c r="AU7115" s="1"/>
    </row>
    <row r="7116" spans="47:47" x14ac:dyDescent="0.35">
      <c r="AU7116" s="1"/>
    </row>
    <row r="7117" spans="47:47" x14ac:dyDescent="0.35">
      <c r="AU7117" s="1"/>
    </row>
    <row r="7118" spans="47:47" x14ac:dyDescent="0.35">
      <c r="AU7118" s="1"/>
    </row>
    <row r="7119" spans="47:47" x14ac:dyDescent="0.35">
      <c r="AU7119" s="1"/>
    </row>
    <row r="7120" spans="47:47" x14ac:dyDescent="0.35">
      <c r="AU7120" s="1"/>
    </row>
    <row r="7121" spans="47:47" x14ac:dyDescent="0.35">
      <c r="AU7121" s="1"/>
    </row>
    <row r="7122" spans="47:47" x14ac:dyDescent="0.35">
      <c r="AU7122" s="1"/>
    </row>
    <row r="7123" spans="47:47" x14ac:dyDescent="0.35">
      <c r="AU7123" s="1"/>
    </row>
    <row r="7124" spans="47:47" x14ac:dyDescent="0.35">
      <c r="AU7124" s="1"/>
    </row>
    <row r="7125" spans="47:47" x14ac:dyDescent="0.35">
      <c r="AU7125" s="1"/>
    </row>
    <row r="7126" spans="47:47" x14ac:dyDescent="0.35">
      <c r="AU7126" s="1"/>
    </row>
    <row r="7127" spans="47:47" x14ac:dyDescent="0.35">
      <c r="AU7127" s="1"/>
    </row>
    <row r="7128" spans="47:47" x14ac:dyDescent="0.35">
      <c r="AU7128" s="1"/>
    </row>
    <row r="7129" spans="47:47" x14ac:dyDescent="0.35">
      <c r="AU7129" s="1"/>
    </row>
    <row r="7130" spans="47:47" x14ac:dyDescent="0.35">
      <c r="AU7130" s="1"/>
    </row>
    <row r="7131" spans="47:47" x14ac:dyDescent="0.35">
      <c r="AU7131" s="1"/>
    </row>
    <row r="7132" spans="47:47" x14ac:dyDescent="0.35">
      <c r="AU7132" s="1"/>
    </row>
    <row r="7133" spans="47:47" x14ac:dyDescent="0.35">
      <c r="AU7133" s="1"/>
    </row>
    <row r="7134" spans="47:47" x14ac:dyDescent="0.35">
      <c r="AU7134" s="1"/>
    </row>
    <row r="7135" spans="47:47" x14ac:dyDescent="0.35">
      <c r="AU7135" s="1"/>
    </row>
    <row r="7136" spans="47:47" x14ac:dyDescent="0.35">
      <c r="AU7136" s="1"/>
    </row>
    <row r="7137" spans="47:47" x14ac:dyDescent="0.35">
      <c r="AU7137" s="1"/>
    </row>
    <row r="7138" spans="47:47" x14ac:dyDescent="0.35">
      <c r="AU7138" s="1"/>
    </row>
    <row r="7139" spans="47:47" x14ac:dyDescent="0.35">
      <c r="AU7139" s="1"/>
    </row>
    <row r="7140" spans="47:47" x14ac:dyDescent="0.35">
      <c r="AU7140" s="1"/>
    </row>
    <row r="7141" spans="47:47" x14ac:dyDescent="0.35">
      <c r="AU7141" s="1"/>
    </row>
    <row r="7142" spans="47:47" x14ac:dyDescent="0.35">
      <c r="AU7142" s="1"/>
    </row>
    <row r="7143" spans="47:47" x14ac:dyDescent="0.35">
      <c r="AU7143" s="1"/>
    </row>
    <row r="7144" spans="47:47" x14ac:dyDescent="0.35">
      <c r="AU7144" s="1"/>
    </row>
    <row r="7145" spans="47:47" x14ac:dyDescent="0.35">
      <c r="AU7145" s="1"/>
    </row>
    <row r="7146" spans="47:47" x14ac:dyDescent="0.35">
      <c r="AU7146" s="1"/>
    </row>
    <row r="7147" spans="47:47" x14ac:dyDescent="0.35">
      <c r="AU7147" s="1"/>
    </row>
    <row r="7148" spans="47:47" x14ac:dyDescent="0.35">
      <c r="AU7148" s="1"/>
    </row>
    <row r="7149" spans="47:47" x14ac:dyDescent="0.35">
      <c r="AU7149" s="1"/>
    </row>
    <row r="7150" spans="47:47" x14ac:dyDescent="0.35">
      <c r="AU7150" s="1"/>
    </row>
    <row r="7151" spans="47:47" x14ac:dyDescent="0.35">
      <c r="AU7151" s="1"/>
    </row>
    <row r="7152" spans="47:47" x14ac:dyDescent="0.35">
      <c r="AU7152" s="1"/>
    </row>
    <row r="7153" spans="47:47" x14ac:dyDescent="0.35">
      <c r="AU7153" s="1"/>
    </row>
    <row r="7154" spans="47:47" x14ac:dyDescent="0.35">
      <c r="AU7154" s="1"/>
    </row>
    <row r="7155" spans="47:47" x14ac:dyDescent="0.35">
      <c r="AU7155" s="1"/>
    </row>
    <row r="7156" spans="47:47" x14ac:dyDescent="0.35">
      <c r="AU7156" s="1"/>
    </row>
    <row r="7157" spans="47:47" x14ac:dyDescent="0.35">
      <c r="AU7157" s="1"/>
    </row>
    <row r="7158" spans="47:47" x14ac:dyDescent="0.35">
      <c r="AU7158" s="1"/>
    </row>
    <row r="7159" spans="47:47" x14ac:dyDescent="0.35">
      <c r="AU7159" s="1"/>
    </row>
    <row r="7160" spans="47:47" x14ac:dyDescent="0.35">
      <c r="AU7160" s="1"/>
    </row>
    <row r="7161" spans="47:47" x14ac:dyDescent="0.35">
      <c r="AU7161" s="1"/>
    </row>
    <row r="7162" spans="47:47" x14ac:dyDescent="0.35">
      <c r="AU7162" s="1"/>
    </row>
    <row r="7163" spans="47:47" x14ac:dyDescent="0.35">
      <c r="AU7163" s="1"/>
    </row>
    <row r="7164" spans="47:47" x14ac:dyDescent="0.35">
      <c r="AU7164" s="1"/>
    </row>
    <row r="7165" spans="47:47" x14ac:dyDescent="0.35">
      <c r="AU7165" s="1"/>
    </row>
    <row r="7166" spans="47:47" x14ac:dyDescent="0.35">
      <c r="AU7166" s="1"/>
    </row>
    <row r="7167" spans="47:47" x14ac:dyDescent="0.35">
      <c r="AU7167" s="1"/>
    </row>
    <row r="7168" spans="47:47" x14ac:dyDescent="0.35">
      <c r="AU7168" s="1"/>
    </row>
    <row r="7169" spans="47:47" x14ac:dyDescent="0.35">
      <c r="AU7169" s="1"/>
    </row>
    <row r="7170" spans="47:47" x14ac:dyDescent="0.35">
      <c r="AU7170" s="1"/>
    </row>
    <row r="7171" spans="47:47" x14ac:dyDescent="0.35">
      <c r="AU7171" s="1"/>
    </row>
    <row r="7172" spans="47:47" x14ac:dyDescent="0.35">
      <c r="AU7172" s="1"/>
    </row>
    <row r="7173" spans="47:47" x14ac:dyDescent="0.35">
      <c r="AU7173" s="1"/>
    </row>
    <row r="7174" spans="47:47" x14ac:dyDescent="0.35">
      <c r="AU7174" s="1"/>
    </row>
    <row r="7175" spans="47:47" x14ac:dyDescent="0.35">
      <c r="AU7175" s="1"/>
    </row>
    <row r="7176" spans="47:47" x14ac:dyDescent="0.35">
      <c r="AU7176" s="1"/>
    </row>
    <row r="7177" spans="47:47" x14ac:dyDescent="0.35">
      <c r="AU7177" s="1"/>
    </row>
    <row r="7178" spans="47:47" x14ac:dyDescent="0.35">
      <c r="AU7178" s="1"/>
    </row>
    <row r="7179" spans="47:47" x14ac:dyDescent="0.35">
      <c r="AU7179" s="1"/>
    </row>
    <row r="7180" spans="47:47" x14ac:dyDescent="0.35">
      <c r="AU7180" s="1"/>
    </row>
    <row r="7181" spans="47:47" x14ac:dyDescent="0.35">
      <c r="AU7181" s="1"/>
    </row>
    <row r="7182" spans="47:47" x14ac:dyDescent="0.35">
      <c r="AU7182" s="1"/>
    </row>
    <row r="7183" spans="47:47" x14ac:dyDescent="0.35">
      <c r="AU7183" s="1"/>
    </row>
    <row r="7184" spans="47:47" x14ac:dyDescent="0.35">
      <c r="AU7184" s="1"/>
    </row>
    <row r="7185" spans="47:47" x14ac:dyDescent="0.35">
      <c r="AU7185" s="1"/>
    </row>
    <row r="7186" spans="47:47" x14ac:dyDescent="0.35">
      <c r="AU7186" s="1"/>
    </row>
    <row r="7187" spans="47:47" x14ac:dyDescent="0.35">
      <c r="AU7187" s="1"/>
    </row>
    <row r="7188" spans="47:47" x14ac:dyDescent="0.35">
      <c r="AU7188" s="1"/>
    </row>
    <row r="7189" spans="47:47" x14ac:dyDescent="0.35">
      <c r="AU7189" s="1"/>
    </row>
    <row r="7190" spans="47:47" x14ac:dyDescent="0.35">
      <c r="AU7190" s="1"/>
    </row>
    <row r="7191" spans="47:47" x14ac:dyDescent="0.35">
      <c r="AU7191" s="1"/>
    </row>
    <row r="7192" spans="47:47" x14ac:dyDescent="0.35">
      <c r="AU7192" s="1"/>
    </row>
    <row r="7193" spans="47:47" x14ac:dyDescent="0.35">
      <c r="AU7193" s="1"/>
    </row>
    <row r="7194" spans="47:47" x14ac:dyDescent="0.35">
      <c r="AU7194" s="1"/>
    </row>
    <row r="7195" spans="47:47" x14ac:dyDescent="0.35">
      <c r="AU7195" s="1"/>
    </row>
    <row r="7196" spans="47:47" x14ac:dyDescent="0.35">
      <c r="AU7196" s="1"/>
    </row>
    <row r="7197" spans="47:47" x14ac:dyDescent="0.35">
      <c r="AU7197" s="1"/>
    </row>
    <row r="7198" spans="47:47" x14ac:dyDescent="0.35">
      <c r="AU7198" s="1"/>
    </row>
    <row r="7199" spans="47:47" x14ac:dyDescent="0.35">
      <c r="AU7199" s="1"/>
    </row>
    <row r="7200" spans="47:47" x14ac:dyDescent="0.35">
      <c r="AU7200" s="1"/>
    </row>
    <row r="7201" spans="47:47" x14ac:dyDescent="0.35">
      <c r="AU7201" s="1"/>
    </row>
    <row r="7202" spans="47:47" x14ac:dyDescent="0.35">
      <c r="AU7202" s="1"/>
    </row>
    <row r="7203" spans="47:47" x14ac:dyDescent="0.35">
      <c r="AU7203" s="1"/>
    </row>
    <row r="7204" spans="47:47" x14ac:dyDescent="0.35">
      <c r="AU7204" s="1"/>
    </row>
    <row r="7205" spans="47:47" x14ac:dyDescent="0.35">
      <c r="AU7205" s="1"/>
    </row>
    <row r="7206" spans="47:47" x14ac:dyDescent="0.35">
      <c r="AU7206" s="1"/>
    </row>
    <row r="7207" spans="47:47" x14ac:dyDescent="0.35">
      <c r="AU7207" s="1"/>
    </row>
    <row r="7208" spans="47:47" x14ac:dyDescent="0.35">
      <c r="AU7208" s="1"/>
    </row>
    <row r="7209" spans="47:47" x14ac:dyDescent="0.35">
      <c r="AU7209" s="1"/>
    </row>
    <row r="7210" spans="47:47" x14ac:dyDescent="0.35">
      <c r="AU7210" s="1"/>
    </row>
    <row r="7211" spans="47:47" x14ac:dyDescent="0.35">
      <c r="AU7211" s="1"/>
    </row>
    <row r="7212" spans="47:47" x14ac:dyDescent="0.35">
      <c r="AU7212" s="1"/>
    </row>
    <row r="7213" spans="47:47" x14ac:dyDescent="0.35">
      <c r="AU7213" s="1"/>
    </row>
    <row r="7214" spans="47:47" x14ac:dyDescent="0.35">
      <c r="AU7214" s="1"/>
    </row>
    <row r="7215" spans="47:47" x14ac:dyDescent="0.35">
      <c r="AU7215" s="1"/>
    </row>
    <row r="7216" spans="47:47" x14ac:dyDescent="0.35">
      <c r="AU7216" s="1"/>
    </row>
    <row r="7217" spans="47:47" x14ac:dyDescent="0.35">
      <c r="AU7217" s="1"/>
    </row>
    <row r="7218" spans="47:47" x14ac:dyDescent="0.35">
      <c r="AU7218" s="1"/>
    </row>
    <row r="7219" spans="47:47" x14ac:dyDescent="0.35">
      <c r="AU7219" s="1"/>
    </row>
    <row r="7220" spans="47:47" x14ac:dyDescent="0.35">
      <c r="AU7220" s="1"/>
    </row>
    <row r="7221" spans="47:47" x14ac:dyDescent="0.35">
      <c r="AU7221" s="1"/>
    </row>
    <row r="7222" spans="47:47" x14ac:dyDescent="0.35">
      <c r="AU7222" s="1"/>
    </row>
    <row r="7223" spans="47:47" x14ac:dyDescent="0.35">
      <c r="AU7223" s="1"/>
    </row>
    <row r="7224" spans="47:47" x14ac:dyDescent="0.35">
      <c r="AU7224" s="1"/>
    </row>
    <row r="7225" spans="47:47" x14ac:dyDescent="0.35">
      <c r="AU7225" s="1"/>
    </row>
    <row r="7226" spans="47:47" x14ac:dyDescent="0.35">
      <c r="AU7226" s="1"/>
    </row>
    <row r="7227" spans="47:47" x14ac:dyDescent="0.35">
      <c r="AU7227" s="1"/>
    </row>
    <row r="7228" spans="47:47" x14ac:dyDescent="0.35">
      <c r="AU7228" s="1"/>
    </row>
    <row r="7229" spans="47:47" x14ac:dyDescent="0.35">
      <c r="AU7229" s="1"/>
    </row>
    <row r="7230" spans="47:47" x14ac:dyDescent="0.35">
      <c r="AU7230" s="1"/>
    </row>
    <row r="7231" spans="47:47" x14ac:dyDescent="0.35">
      <c r="AU7231" s="1"/>
    </row>
    <row r="7232" spans="47:47" x14ac:dyDescent="0.35">
      <c r="AU7232" s="1"/>
    </row>
    <row r="7233" spans="47:47" x14ac:dyDescent="0.35">
      <c r="AU7233" s="1"/>
    </row>
    <row r="7234" spans="47:47" x14ac:dyDescent="0.35">
      <c r="AU7234" s="1"/>
    </row>
    <row r="7235" spans="47:47" x14ac:dyDescent="0.35">
      <c r="AU7235" s="1"/>
    </row>
    <row r="7236" spans="47:47" x14ac:dyDescent="0.35">
      <c r="AU7236" s="1"/>
    </row>
    <row r="7237" spans="47:47" x14ac:dyDescent="0.35">
      <c r="AU7237" s="1"/>
    </row>
    <row r="7238" spans="47:47" x14ac:dyDescent="0.35">
      <c r="AU7238" s="1"/>
    </row>
    <row r="7239" spans="47:47" x14ac:dyDescent="0.35">
      <c r="AU7239" s="1"/>
    </row>
    <row r="7240" spans="47:47" x14ac:dyDescent="0.35">
      <c r="AU7240" s="1"/>
    </row>
    <row r="7241" spans="47:47" x14ac:dyDescent="0.35">
      <c r="AU7241" s="1"/>
    </row>
    <row r="7242" spans="47:47" x14ac:dyDescent="0.35">
      <c r="AU7242" s="1"/>
    </row>
    <row r="7243" spans="47:47" x14ac:dyDescent="0.35">
      <c r="AU7243" s="1"/>
    </row>
    <row r="7244" spans="47:47" x14ac:dyDescent="0.35">
      <c r="AU7244" s="1"/>
    </row>
    <row r="7245" spans="47:47" x14ac:dyDescent="0.35">
      <c r="AU7245" s="1"/>
    </row>
    <row r="7246" spans="47:47" x14ac:dyDescent="0.35">
      <c r="AU7246" s="1"/>
    </row>
    <row r="7247" spans="47:47" x14ac:dyDescent="0.35">
      <c r="AU7247" s="1"/>
    </row>
    <row r="7248" spans="47:47" x14ac:dyDescent="0.35">
      <c r="AU7248" s="1"/>
    </row>
    <row r="7249" spans="47:47" x14ac:dyDescent="0.35">
      <c r="AU7249" s="1"/>
    </row>
    <row r="7250" spans="47:47" x14ac:dyDescent="0.35">
      <c r="AU7250" s="1"/>
    </row>
    <row r="7251" spans="47:47" x14ac:dyDescent="0.35">
      <c r="AU7251" s="1"/>
    </row>
    <row r="7252" spans="47:47" x14ac:dyDescent="0.35">
      <c r="AU7252" s="1"/>
    </row>
    <row r="7253" spans="47:47" x14ac:dyDescent="0.35">
      <c r="AU7253" s="1"/>
    </row>
    <row r="7254" spans="47:47" x14ac:dyDescent="0.35">
      <c r="AU7254" s="1"/>
    </row>
    <row r="7255" spans="47:47" x14ac:dyDescent="0.35">
      <c r="AU7255" s="1"/>
    </row>
    <row r="7256" spans="47:47" x14ac:dyDescent="0.35">
      <c r="AU7256" s="1"/>
    </row>
    <row r="7257" spans="47:47" x14ac:dyDescent="0.35">
      <c r="AU7257" s="1"/>
    </row>
    <row r="7258" spans="47:47" x14ac:dyDescent="0.35">
      <c r="AU7258" s="1"/>
    </row>
    <row r="7259" spans="47:47" x14ac:dyDescent="0.35">
      <c r="AU7259" s="1"/>
    </row>
    <row r="7260" spans="47:47" x14ac:dyDescent="0.35">
      <c r="AU7260" s="1"/>
    </row>
    <row r="7261" spans="47:47" x14ac:dyDescent="0.35">
      <c r="AU7261" s="1"/>
    </row>
    <row r="7262" spans="47:47" x14ac:dyDescent="0.35">
      <c r="AU7262" s="1"/>
    </row>
    <row r="7263" spans="47:47" x14ac:dyDescent="0.35">
      <c r="AU7263" s="1"/>
    </row>
    <row r="7264" spans="47:47" x14ac:dyDescent="0.35">
      <c r="AU7264" s="1"/>
    </row>
    <row r="7265" spans="47:47" x14ac:dyDescent="0.35">
      <c r="AU7265" s="1"/>
    </row>
    <row r="7266" spans="47:47" x14ac:dyDescent="0.35">
      <c r="AU7266" s="1"/>
    </row>
    <row r="7267" spans="47:47" x14ac:dyDescent="0.35">
      <c r="AU7267" s="1"/>
    </row>
    <row r="7268" spans="47:47" x14ac:dyDescent="0.35">
      <c r="AU7268" s="1"/>
    </row>
    <row r="7269" spans="47:47" x14ac:dyDescent="0.35">
      <c r="AU7269" s="1"/>
    </row>
    <row r="7270" spans="47:47" x14ac:dyDescent="0.35">
      <c r="AU7270" s="1"/>
    </row>
    <row r="7271" spans="47:47" x14ac:dyDescent="0.35">
      <c r="AU7271" s="1"/>
    </row>
    <row r="7272" spans="47:47" x14ac:dyDescent="0.35">
      <c r="AU7272" s="1"/>
    </row>
    <row r="7273" spans="47:47" x14ac:dyDescent="0.35">
      <c r="AU7273" s="1"/>
    </row>
    <row r="7274" spans="47:47" x14ac:dyDescent="0.35">
      <c r="AU7274" s="1"/>
    </row>
    <row r="7275" spans="47:47" x14ac:dyDescent="0.35">
      <c r="AU7275" s="1"/>
    </row>
    <row r="7276" spans="47:47" x14ac:dyDescent="0.35">
      <c r="AU7276" s="1"/>
    </row>
    <row r="7277" spans="47:47" x14ac:dyDescent="0.35">
      <c r="AU7277" s="1"/>
    </row>
    <row r="7278" spans="47:47" x14ac:dyDescent="0.35">
      <c r="AU7278" s="1"/>
    </row>
    <row r="7279" spans="47:47" x14ac:dyDescent="0.35">
      <c r="AU7279" s="1"/>
    </row>
    <row r="7280" spans="47:47" x14ac:dyDescent="0.35">
      <c r="AU7280" s="1"/>
    </row>
    <row r="7281" spans="47:47" x14ac:dyDescent="0.35">
      <c r="AU7281" s="1"/>
    </row>
    <row r="7282" spans="47:47" x14ac:dyDescent="0.35">
      <c r="AU7282" s="1"/>
    </row>
    <row r="7283" spans="47:47" x14ac:dyDescent="0.35">
      <c r="AU7283" s="1"/>
    </row>
    <row r="7284" spans="47:47" x14ac:dyDescent="0.35">
      <c r="AU7284" s="1"/>
    </row>
    <row r="7285" spans="47:47" x14ac:dyDescent="0.35">
      <c r="AU7285" s="1"/>
    </row>
    <row r="7286" spans="47:47" x14ac:dyDescent="0.35">
      <c r="AU7286" s="1"/>
    </row>
    <row r="7287" spans="47:47" x14ac:dyDescent="0.35">
      <c r="AU7287" s="1"/>
    </row>
    <row r="7288" spans="47:47" x14ac:dyDescent="0.35">
      <c r="AU7288" s="1"/>
    </row>
    <row r="7289" spans="47:47" x14ac:dyDescent="0.35">
      <c r="AU7289" s="1"/>
    </row>
    <row r="7290" spans="47:47" x14ac:dyDescent="0.35">
      <c r="AU7290" s="1"/>
    </row>
    <row r="7291" spans="47:47" x14ac:dyDescent="0.35">
      <c r="AU7291" s="1"/>
    </row>
    <row r="7292" spans="47:47" x14ac:dyDescent="0.35">
      <c r="AU7292" s="1"/>
    </row>
    <row r="7293" spans="47:47" x14ac:dyDescent="0.35">
      <c r="AU7293" s="1"/>
    </row>
    <row r="7294" spans="47:47" x14ac:dyDescent="0.35">
      <c r="AU7294" s="1"/>
    </row>
    <row r="7295" spans="47:47" x14ac:dyDescent="0.35">
      <c r="AU7295" s="1"/>
    </row>
    <row r="7296" spans="47:47" x14ac:dyDescent="0.35">
      <c r="AU7296" s="1"/>
    </row>
    <row r="7297" spans="47:47" x14ac:dyDescent="0.35">
      <c r="AU7297" s="1"/>
    </row>
    <row r="7298" spans="47:47" x14ac:dyDescent="0.35">
      <c r="AU7298" s="1"/>
    </row>
    <row r="7299" spans="47:47" x14ac:dyDescent="0.35">
      <c r="AU7299" s="1"/>
    </row>
    <row r="7300" spans="47:47" x14ac:dyDescent="0.35">
      <c r="AU7300" s="1"/>
    </row>
    <row r="7301" spans="47:47" x14ac:dyDescent="0.35">
      <c r="AU7301" s="1"/>
    </row>
    <row r="7302" spans="47:47" x14ac:dyDescent="0.35">
      <c r="AU7302" s="1"/>
    </row>
    <row r="7303" spans="47:47" x14ac:dyDescent="0.35">
      <c r="AU7303" s="1"/>
    </row>
    <row r="7304" spans="47:47" x14ac:dyDescent="0.35">
      <c r="AU7304" s="1"/>
    </row>
    <row r="7305" spans="47:47" x14ac:dyDescent="0.35">
      <c r="AU7305" s="1"/>
    </row>
    <row r="7306" spans="47:47" x14ac:dyDescent="0.35">
      <c r="AU7306" s="1"/>
    </row>
    <row r="7307" spans="47:47" x14ac:dyDescent="0.35">
      <c r="AU7307" s="1"/>
    </row>
    <row r="7308" spans="47:47" x14ac:dyDescent="0.35">
      <c r="AU7308" s="1"/>
    </row>
    <row r="7309" spans="47:47" x14ac:dyDescent="0.35">
      <c r="AU7309" s="1"/>
    </row>
    <row r="7310" spans="47:47" x14ac:dyDescent="0.35">
      <c r="AU7310" s="1"/>
    </row>
    <row r="7311" spans="47:47" x14ac:dyDescent="0.35">
      <c r="AU7311" s="1"/>
    </row>
    <row r="7312" spans="47:47" x14ac:dyDescent="0.35">
      <c r="AU7312" s="1"/>
    </row>
    <row r="7313" spans="47:47" x14ac:dyDescent="0.35">
      <c r="AU7313" s="1"/>
    </row>
    <row r="7314" spans="47:47" x14ac:dyDescent="0.35">
      <c r="AU7314" s="1"/>
    </row>
    <row r="7315" spans="47:47" x14ac:dyDescent="0.35">
      <c r="AU7315" s="1"/>
    </row>
    <row r="7316" spans="47:47" x14ac:dyDescent="0.35">
      <c r="AU7316" s="1"/>
    </row>
    <row r="7317" spans="47:47" x14ac:dyDescent="0.35">
      <c r="AU7317" s="1"/>
    </row>
    <row r="7318" spans="47:47" x14ac:dyDescent="0.35">
      <c r="AU7318" s="1"/>
    </row>
    <row r="7319" spans="47:47" x14ac:dyDescent="0.35">
      <c r="AU7319" s="1"/>
    </row>
    <row r="7320" spans="47:47" x14ac:dyDescent="0.35">
      <c r="AU7320" s="1"/>
    </row>
    <row r="7321" spans="47:47" x14ac:dyDescent="0.35">
      <c r="AU7321" s="1"/>
    </row>
    <row r="7322" spans="47:47" x14ac:dyDescent="0.35">
      <c r="AU7322" s="1"/>
    </row>
    <row r="7323" spans="47:47" x14ac:dyDescent="0.35">
      <c r="AU7323" s="1"/>
    </row>
    <row r="7324" spans="47:47" x14ac:dyDescent="0.35">
      <c r="AU7324" s="1"/>
    </row>
    <row r="7325" spans="47:47" x14ac:dyDescent="0.35">
      <c r="AU7325" s="1"/>
    </row>
    <row r="7326" spans="47:47" x14ac:dyDescent="0.35">
      <c r="AU7326" s="1"/>
    </row>
    <row r="7327" spans="47:47" x14ac:dyDescent="0.35">
      <c r="AU7327" s="1"/>
    </row>
    <row r="7328" spans="47:47" x14ac:dyDescent="0.35">
      <c r="AU7328" s="1"/>
    </row>
    <row r="7329" spans="47:47" x14ac:dyDescent="0.35">
      <c r="AU7329" s="1"/>
    </row>
    <row r="7330" spans="47:47" x14ac:dyDescent="0.35">
      <c r="AU7330" s="1"/>
    </row>
    <row r="7331" spans="47:47" x14ac:dyDescent="0.35">
      <c r="AU7331" s="1"/>
    </row>
    <row r="7332" spans="47:47" x14ac:dyDescent="0.35">
      <c r="AU7332" s="1"/>
    </row>
    <row r="7333" spans="47:47" x14ac:dyDescent="0.35">
      <c r="AU7333" s="1"/>
    </row>
    <row r="7334" spans="47:47" x14ac:dyDescent="0.35">
      <c r="AU7334" s="1"/>
    </row>
    <row r="7335" spans="47:47" x14ac:dyDescent="0.35">
      <c r="AU7335" s="1"/>
    </row>
    <row r="7336" spans="47:47" x14ac:dyDescent="0.35">
      <c r="AU7336" s="1"/>
    </row>
    <row r="7337" spans="47:47" x14ac:dyDescent="0.35">
      <c r="AU7337" s="1"/>
    </row>
    <row r="7338" spans="47:47" x14ac:dyDescent="0.35">
      <c r="AU7338" s="1"/>
    </row>
    <row r="7339" spans="47:47" x14ac:dyDescent="0.35">
      <c r="AU7339" s="1"/>
    </row>
    <row r="7340" spans="47:47" x14ac:dyDescent="0.35">
      <c r="AU7340" s="1"/>
    </row>
    <row r="7341" spans="47:47" x14ac:dyDescent="0.35">
      <c r="AU7341" s="1"/>
    </row>
    <row r="7342" spans="47:47" x14ac:dyDescent="0.35">
      <c r="AU7342" s="1"/>
    </row>
    <row r="7343" spans="47:47" x14ac:dyDescent="0.35">
      <c r="AU7343" s="1"/>
    </row>
    <row r="7344" spans="47:47" x14ac:dyDescent="0.35">
      <c r="AU7344" s="1"/>
    </row>
    <row r="7345" spans="47:47" x14ac:dyDescent="0.35">
      <c r="AU7345" s="1"/>
    </row>
    <row r="7346" spans="47:47" x14ac:dyDescent="0.35">
      <c r="AU7346" s="1"/>
    </row>
    <row r="7347" spans="47:47" x14ac:dyDescent="0.35">
      <c r="AU7347" s="1"/>
    </row>
    <row r="7348" spans="47:47" x14ac:dyDescent="0.35">
      <c r="AU7348" s="1"/>
    </row>
    <row r="7349" spans="47:47" x14ac:dyDescent="0.35">
      <c r="AU7349" s="1"/>
    </row>
    <row r="7350" spans="47:47" x14ac:dyDescent="0.35">
      <c r="AU7350" s="1"/>
    </row>
    <row r="7351" spans="47:47" x14ac:dyDescent="0.35">
      <c r="AU7351" s="1"/>
    </row>
    <row r="7352" spans="47:47" x14ac:dyDescent="0.35">
      <c r="AU7352" s="1"/>
    </row>
    <row r="7353" spans="47:47" x14ac:dyDescent="0.35">
      <c r="AU7353" s="1"/>
    </row>
    <row r="7354" spans="47:47" x14ac:dyDescent="0.35">
      <c r="AU7354" s="1"/>
    </row>
    <row r="7355" spans="47:47" x14ac:dyDescent="0.35">
      <c r="AU7355" s="1"/>
    </row>
    <row r="7356" spans="47:47" x14ac:dyDescent="0.35">
      <c r="AU7356" s="1"/>
    </row>
    <row r="7357" spans="47:47" x14ac:dyDescent="0.35">
      <c r="AU7357" s="1"/>
    </row>
    <row r="7358" spans="47:47" x14ac:dyDescent="0.35">
      <c r="AU7358" s="1"/>
    </row>
    <row r="7359" spans="47:47" x14ac:dyDescent="0.35">
      <c r="AU7359" s="1"/>
    </row>
    <row r="7360" spans="47:47" x14ac:dyDescent="0.35">
      <c r="AU7360" s="1"/>
    </row>
    <row r="7361" spans="47:47" x14ac:dyDescent="0.35">
      <c r="AU7361" s="1"/>
    </row>
    <row r="7362" spans="47:47" x14ac:dyDescent="0.35">
      <c r="AU7362" s="1"/>
    </row>
    <row r="7363" spans="47:47" x14ac:dyDescent="0.35">
      <c r="AU7363" s="1"/>
    </row>
    <row r="7364" spans="47:47" x14ac:dyDescent="0.35">
      <c r="AU7364" s="1"/>
    </row>
    <row r="7365" spans="47:47" x14ac:dyDescent="0.35">
      <c r="AU7365" s="1"/>
    </row>
    <row r="7366" spans="47:47" x14ac:dyDescent="0.35">
      <c r="AU7366" s="1"/>
    </row>
    <row r="7367" spans="47:47" x14ac:dyDescent="0.35">
      <c r="AU7367" s="1"/>
    </row>
    <row r="7368" spans="47:47" x14ac:dyDescent="0.35">
      <c r="AU7368" s="1"/>
    </row>
    <row r="7369" spans="47:47" x14ac:dyDescent="0.35">
      <c r="AU7369" s="1"/>
    </row>
    <row r="7370" spans="47:47" x14ac:dyDescent="0.35">
      <c r="AU7370" s="1"/>
    </row>
    <row r="7371" spans="47:47" x14ac:dyDescent="0.35">
      <c r="AU7371" s="1"/>
    </row>
    <row r="7372" spans="47:47" x14ac:dyDescent="0.35">
      <c r="AU7372" s="1"/>
    </row>
    <row r="7373" spans="47:47" x14ac:dyDescent="0.35">
      <c r="AU7373" s="1"/>
    </row>
    <row r="7374" spans="47:47" x14ac:dyDescent="0.35">
      <c r="AU7374" s="1"/>
    </row>
    <row r="7375" spans="47:47" x14ac:dyDescent="0.35">
      <c r="AU7375" s="1"/>
    </row>
    <row r="7376" spans="47:47" x14ac:dyDescent="0.35">
      <c r="AU7376" s="1"/>
    </row>
    <row r="7377" spans="47:47" x14ac:dyDescent="0.35">
      <c r="AU7377" s="1"/>
    </row>
    <row r="7378" spans="47:47" x14ac:dyDescent="0.35">
      <c r="AU7378" s="1"/>
    </row>
    <row r="7379" spans="47:47" x14ac:dyDescent="0.35">
      <c r="AU7379" s="1"/>
    </row>
    <row r="7380" spans="47:47" x14ac:dyDescent="0.35">
      <c r="AU7380" s="1"/>
    </row>
    <row r="7381" spans="47:47" x14ac:dyDescent="0.35">
      <c r="AU7381" s="1"/>
    </row>
    <row r="7382" spans="47:47" x14ac:dyDescent="0.35">
      <c r="AU7382" s="1"/>
    </row>
    <row r="7383" spans="47:47" x14ac:dyDescent="0.35">
      <c r="AU7383" s="1"/>
    </row>
    <row r="7384" spans="47:47" x14ac:dyDescent="0.35">
      <c r="AU7384" s="1"/>
    </row>
    <row r="7385" spans="47:47" x14ac:dyDescent="0.35">
      <c r="AU7385" s="1"/>
    </row>
    <row r="7386" spans="47:47" x14ac:dyDescent="0.35">
      <c r="AU7386" s="1"/>
    </row>
    <row r="7387" spans="47:47" x14ac:dyDescent="0.35">
      <c r="AU7387" s="1"/>
    </row>
    <row r="7388" spans="47:47" x14ac:dyDescent="0.35">
      <c r="AU7388" s="1"/>
    </row>
    <row r="7389" spans="47:47" x14ac:dyDescent="0.35">
      <c r="AU7389" s="1"/>
    </row>
    <row r="7390" spans="47:47" x14ac:dyDescent="0.35">
      <c r="AU7390" s="1"/>
    </row>
    <row r="7391" spans="47:47" x14ac:dyDescent="0.35">
      <c r="AU7391" s="1"/>
    </row>
    <row r="7392" spans="47:47" x14ac:dyDescent="0.35">
      <c r="AU7392" s="1"/>
    </row>
    <row r="7393" spans="47:47" x14ac:dyDescent="0.35">
      <c r="AU7393" s="1"/>
    </row>
    <row r="7394" spans="47:47" x14ac:dyDescent="0.35">
      <c r="AU7394" s="1"/>
    </row>
    <row r="7395" spans="47:47" x14ac:dyDescent="0.35">
      <c r="AU7395" s="1"/>
    </row>
    <row r="7396" spans="47:47" x14ac:dyDescent="0.35">
      <c r="AU7396" s="1"/>
    </row>
    <row r="7397" spans="47:47" x14ac:dyDescent="0.35">
      <c r="AU7397" s="1"/>
    </row>
    <row r="7398" spans="47:47" x14ac:dyDescent="0.35">
      <c r="AU7398" s="1"/>
    </row>
    <row r="7399" spans="47:47" x14ac:dyDescent="0.35">
      <c r="AU7399" s="1"/>
    </row>
    <row r="7400" spans="47:47" x14ac:dyDescent="0.35">
      <c r="AU7400" s="1"/>
    </row>
    <row r="7401" spans="47:47" x14ac:dyDescent="0.35">
      <c r="AU7401" s="1"/>
    </row>
    <row r="7402" spans="47:47" x14ac:dyDescent="0.35">
      <c r="AU7402" s="1"/>
    </row>
    <row r="7403" spans="47:47" x14ac:dyDescent="0.35">
      <c r="AU7403" s="1"/>
    </row>
    <row r="7404" spans="47:47" x14ac:dyDescent="0.35">
      <c r="AU7404" s="1"/>
    </row>
    <row r="7405" spans="47:47" x14ac:dyDescent="0.35">
      <c r="AU7405" s="1"/>
    </row>
    <row r="7406" spans="47:47" x14ac:dyDescent="0.35">
      <c r="AU7406" s="1"/>
    </row>
    <row r="7407" spans="47:47" x14ac:dyDescent="0.35">
      <c r="AU7407" s="1"/>
    </row>
    <row r="7408" spans="47:47" x14ac:dyDescent="0.35">
      <c r="AU7408" s="1"/>
    </row>
    <row r="7409" spans="47:47" x14ac:dyDescent="0.35">
      <c r="AU7409" s="1"/>
    </row>
    <row r="7410" spans="47:47" x14ac:dyDescent="0.35">
      <c r="AU7410" s="1"/>
    </row>
    <row r="7411" spans="47:47" x14ac:dyDescent="0.35">
      <c r="AU7411" s="1"/>
    </row>
    <row r="7412" spans="47:47" x14ac:dyDescent="0.35">
      <c r="AU7412" s="1"/>
    </row>
    <row r="7413" spans="47:47" x14ac:dyDescent="0.35">
      <c r="AU7413" s="1"/>
    </row>
    <row r="7414" spans="47:47" x14ac:dyDescent="0.35">
      <c r="AU7414" s="1"/>
    </row>
    <row r="7415" spans="47:47" x14ac:dyDescent="0.35">
      <c r="AU7415" s="1"/>
    </row>
    <row r="7416" spans="47:47" x14ac:dyDescent="0.35">
      <c r="AU7416" s="1"/>
    </row>
    <row r="7417" spans="47:47" x14ac:dyDescent="0.35">
      <c r="AU7417" s="1"/>
    </row>
    <row r="7418" spans="47:47" x14ac:dyDescent="0.35">
      <c r="AU7418" s="1"/>
    </row>
    <row r="7419" spans="47:47" x14ac:dyDescent="0.35">
      <c r="AU7419" s="1"/>
    </row>
    <row r="7420" spans="47:47" x14ac:dyDescent="0.35">
      <c r="AU7420" s="1"/>
    </row>
    <row r="7421" spans="47:47" x14ac:dyDescent="0.35">
      <c r="AU7421" s="1"/>
    </row>
    <row r="7422" spans="47:47" x14ac:dyDescent="0.35">
      <c r="AU7422" s="1"/>
    </row>
    <row r="7423" spans="47:47" x14ac:dyDescent="0.35">
      <c r="AU7423" s="1"/>
    </row>
    <row r="7424" spans="47:47" x14ac:dyDescent="0.35">
      <c r="AU7424" s="1"/>
    </row>
    <row r="7425" spans="47:47" x14ac:dyDescent="0.35">
      <c r="AU7425" s="1"/>
    </row>
    <row r="7426" spans="47:47" x14ac:dyDescent="0.35">
      <c r="AU7426" s="1"/>
    </row>
    <row r="7427" spans="47:47" x14ac:dyDescent="0.35">
      <c r="AU7427" s="1"/>
    </row>
    <row r="7428" spans="47:47" x14ac:dyDescent="0.35">
      <c r="AU7428" s="1"/>
    </row>
    <row r="7429" spans="47:47" x14ac:dyDescent="0.35">
      <c r="AU7429" s="1"/>
    </row>
    <row r="7430" spans="47:47" x14ac:dyDescent="0.35">
      <c r="AU7430" s="1"/>
    </row>
    <row r="7431" spans="47:47" x14ac:dyDescent="0.35">
      <c r="AU7431" s="1"/>
    </row>
    <row r="7432" spans="47:47" x14ac:dyDescent="0.35">
      <c r="AU7432" s="1"/>
    </row>
    <row r="7433" spans="47:47" x14ac:dyDescent="0.35">
      <c r="AU7433" s="1"/>
    </row>
    <row r="7434" spans="47:47" x14ac:dyDescent="0.35">
      <c r="AU7434" s="1"/>
    </row>
    <row r="7435" spans="47:47" x14ac:dyDescent="0.35">
      <c r="AU7435" s="1"/>
    </row>
    <row r="7436" spans="47:47" x14ac:dyDescent="0.35">
      <c r="AU7436" s="1"/>
    </row>
    <row r="7437" spans="47:47" x14ac:dyDescent="0.35">
      <c r="AU7437" s="1"/>
    </row>
    <row r="7438" spans="47:47" x14ac:dyDescent="0.35">
      <c r="AU7438" s="1"/>
    </row>
    <row r="7439" spans="47:47" x14ac:dyDescent="0.35">
      <c r="AU7439" s="1"/>
    </row>
    <row r="7440" spans="47:47" x14ac:dyDescent="0.35">
      <c r="AU7440" s="1"/>
    </row>
    <row r="7441" spans="47:47" x14ac:dyDescent="0.35">
      <c r="AU7441" s="1"/>
    </row>
    <row r="7442" spans="47:47" x14ac:dyDescent="0.35">
      <c r="AU7442" s="1"/>
    </row>
    <row r="7443" spans="47:47" x14ac:dyDescent="0.35">
      <c r="AU7443" s="1"/>
    </row>
    <row r="7444" spans="47:47" x14ac:dyDescent="0.35">
      <c r="AU7444" s="1"/>
    </row>
    <row r="7445" spans="47:47" x14ac:dyDescent="0.35">
      <c r="AU7445" s="1"/>
    </row>
    <row r="7446" spans="47:47" x14ac:dyDescent="0.35">
      <c r="AU7446" s="1"/>
    </row>
    <row r="7447" spans="47:47" x14ac:dyDescent="0.35">
      <c r="AU7447" s="1"/>
    </row>
    <row r="7448" spans="47:47" x14ac:dyDescent="0.35">
      <c r="AU7448" s="1"/>
    </row>
    <row r="7449" spans="47:47" x14ac:dyDescent="0.35">
      <c r="AU7449" s="1"/>
    </row>
    <row r="7450" spans="47:47" x14ac:dyDescent="0.35">
      <c r="AU7450" s="1"/>
    </row>
    <row r="7451" spans="47:47" x14ac:dyDescent="0.35">
      <c r="AU7451" s="1"/>
    </row>
    <row r="7452" spans="47:47" x14ac:dyDescent="0.35">
      <c r="AU7452" s="1"/>
    </row>
    <row r="7453" spans="47:47" x14ac:dyDescent="0.35">
      <c r="AU7453" s="1"/>
    </row>
    <row r="7454" spans="47:47" x14ac:dyDescent="0.35">
      <c r="AU7454" s="1"/>
    </row>
    <row r="7455" spans="47:47" x14ac:dyDescent="0.35">
      <c r="AU7455" s="1"/>
    </row>
    <row r="7456" spans="47:47" x14ac:dyDescent="0.35">
      <c r="AU7456" s="1"/>
    </row>
    <row r="7457" spans="47:47" x14ac:dyDescent="0.35">
      <c r="AU7457" s="1"/>
    </row>
    <row r="7458" spans="47:47" x14ac:dyDescent="0.35">
      <c r="AU7458" s="1"/>
    </row>
    <row r="7459" spans="47:47" x14ac:dyDescent="0.35">
      <c r="AU7459" s="1"/>
    </row>
    <row r="7460" spans="47:47" x14ac:dyDescent="0.35">
      <c r="AU7460" s="1"/>
    </row>
    <row r="7461" spans="47:47" x14ac:dyDescent="0.35">
      <c r="AU7461" s="1"/>
    </row>
    <row r="7462" spans="47:47" x14ac:dyDescent="0.35">
      <c r="AU7462" s="1"/>
    </row>
    <row r="7463" spans="47:47" x14ac:dyDescent="0.35">
      <c r="AU7463" s="1"/>
    </row>
    <row r="7464" spans="47:47" x14ac:dyDescent="0.35">
      <c r="AU7464" s="1"/>
    </row>
    <row r="7465" spans="47:47" x14ac:dyDescent="0.35">
      <c r="AU7465" s="1"/>
    </row>
    <row r="7466" spans="47:47" x14ac:dyDescent="0.35">
      <c r="AU7466" s="1"/>
    </row>
    <row r="7467" spans="47:47" x14ac:dyDescent="0.35">
      <c r="AU7467" s="1"/>
    </row>
    <row r="7468" spans="47:47" x14ac:dyDescent="0.35">
      <c r="AU7468" s="1"/>
    </row>
    <row r="7469" spans="47:47" x14ac:dyDescent="0.35">
      <c r="AU7469" s="1"/>
    </row>
    <row r="7470" spans="47:47" x14ac:dyDescent="0.35">
      <c r="AU7470" s="1"/>
    </row>
    <row r="7471" spans="47:47" x14ac:dyDescent="0.35">
      <c r="AU7471" s="1"/>
    </row>
    <row r="7472" spans="47:47" x14ac:dyDescent="0.35">
      <c r="AU7472" s="1"/>
    </row>
    <row r="7473" spans="47:47" x14ac:dyDescent="0.35">
      <c r="AU7473" s="1"/>
    </row>
    <row r="7474" spans="47:47" x14ac:dyDescent="0.35">
      <c r="AU7474" s="1"/>
    </row>
    <row r="7475" spans="47:47" x14ac:dyDescent="0.35">
      <c r="AU7475" s="1"/>
    </row>
    <row r="7476" spans="47:47" x14ac:dyDescent="0.35">
      <c r="AU7476" s="1"/>
    </row>
    <row r="7477" spans="47:47" x14ac:dyDescent="0.35">
      <c r="AU7477" s="1"/>
    </row>
    <row r="7478" spans="47:47" x14ac:dyDescent="0.35">
      <c r="AU7478" s="1"/>
    </row>
    <row r="7479" spans="47:47" x14ac:dyDescent="0.35">
      <c r="AU7479" s="1"/>
    </row>
    <row r="7480" spans="47:47" x14ac:dyDescent="0.35">
      <c r="AU7480" s="1"/>
    </row>
    <row r="7481" spans="47:47" x14ac:dyDescent="0.35">
      <c r="AU7481" s="1"/>
    </row>
    <row r="7482" spans="47:47" x14ac:dyDescent="0.35">
      <c r="AU7482" s="1"/>
    </row>
    <row r="7483" spans="47:47" x14ac:dyDescent="0.35">
      <c r="AU7483" s="1"/>
    </row>
    <row r="7484" spans="47:47" x14ac:dyDescent="0.35">
      <c r="AU7484" s="1"/>
    </row>
    <row r="7485" spans="47:47" x14ac:dyDescent="0.35">
      <c r="AU7485" s="1"/>
    </row>
    <row r="7486" spans="47:47" x14ac:dyDescent="0.35">
      <c r="AU7486" s="1"/>
    </row>
    <row r="7487" spans="47:47" x14ac:dyDescent="0.35">
      <c r="AU7487" s="1"/>
    </row>
    <row r="7488" spans="47:47" x14ac:dyDescent="0.35">
      <c r="AU7488" s="1"/>
    </row>
    <row r="7489" spans="47:47" x14ac:dyDescent="0.35">
      <c r="AU7489" s="1"/>
    </row>
    <row r="7490" spans="47:47" x14ac:dyDescent="0.35">
      <c r="AU7490" s="1"/>
    </row>
    <row r="7491" spans="47:47" x14ac:dyDescent="0.35">
      <c r="AU7491" s="1"/>
    </row>
    <row r="7492" spans="47:47" x14ac:dyDescent="0.35">
      <c r="AU7492" s="1"/>
    </row>
    <row r="7493" spans="47:47" x14ac:dyDescent="0.35">
      <c r="AU7493" s="1"/>
    </row>
    <row r="7494" spans="47:47" x14ac:dyDescent="0.35">
      <c r="AU7494" s="1"/>
    </row>
    <row r="7495" spans="47:47" x14ac:dyDescent="0.35">
      <c r="AU7495" s="1"/>
    </row>
    <row r="7496" spans="47:47" x14ac:dyDescent="0.35">
      <c r="AU7496" s="1"/>
    </row>
    <row r="7497" spans="47:47" x14ac:dyDescent="0.35">
      <c r="AU7497" s="1"/>
    </row>
    <row r="7498" spans="47:47" x14ac:dyDescent="0.35">
      <c r="AU7498" s="1"/>
    </row>
    <row r="7499" spans="47:47" x14ac:dyDescent="0.35">
      <c r="AU7499" s="1"/>
    </row>
    <row r="7500" spans="47:47" x14ac:dyDescent="0.35">
      <c r="AU7500" s="1"/>
    </row>
    <row r="7501" spans="47:47" x14ac:dyDescent="0.35">
      <c r="AU7501" s="1"/>
    </row>
    <row r="7502" spans="47:47" x14ac:dyDescent="0.35">
      <c r="AU7502" s="1"/>
    </row>
    <row r="7503" spans="47:47" x14ac:dyDescent="0.35">
      <c r="AU7503" s="1"/>
    </row>
    <row r="7504" spans="47:47" x14ac:dyDescent="0.35">
      <c r="AU7504" s="1"/>
    </row>
    <row r="7505" spans="47:47" x14ac:dyDescent="0.35">
      <c r="AU7505" s="1"/>
    </row>
    <row r="7506" spans="47:47" x14ac:dyDescent="0.35">
      <c r="AU7506" s="1"/>
    </row>
    <row r="7507" spans="47:47" x14ac:dyDescent="0.35">
      <c r="AU7507" s="1"/>
    </row>
    <row r="7508" spans="47:47" x14ac:dyDescent="0.35">
      <c r="AU7508" s="1"/>
    </row>
    <row r="7509" spans="47:47" x14ac:dyDescent="0.35">
      <c r="AU7509" s="1"/>
    </row>
    <row r="7510" spans="47:47" x14ac:dyDescent="0.35">
      <c r="AU7510" s="1"/>
    </row>
    <row r="7511" spans="47:47" x14ac:dyDescent="0.35">
      <c r="AU7511" s="1"/>
    </row>
    <row r="7512" spans="47:47" x14ac:dyDescent="0.35">
      <c r="AU7512" s="1"/>
    </row>
    <row r="7513" spans="47:47" x14ac:dyDescent="0.35">
      <c r="AU7513" s="1"/>
    </row>
    <row r="7514" spans="47:47" x14ac:dyDescent="0.35">
      <c r="AU7514" s="1"/>
    </row>
    <row r="7515" spans="47:47" x14ac:dyDescent="0.35">
      <c r="AU7515" s="1"/>
    </row>
    <row r="7516" spans="47:47" x14ac:dyDescent="0.35">
      <c r="AU7516" s="1"/>
    </row>
    <row r="7517" spans="47:47" x14ac:dyDescent="0.35">
      <c r="AU7517" s="1"/>
    </row>
    <row r="7518" spans="47:47" x14ac:dyDescent="0.35">
      <c r="AU7518" s="1"/>
    </row>
    <row r="7519" spans="47:47" x14ac:dyDescent="0.35">
      <c r="AU7519" s="1"/>
    </row>
    <row r="7520" spans="47:47" x14ac:dyDescent="0.35">
      <c r="AU7520" s="1"/>
    </row>
    <row r="7521" spans="47:47" x14ac:dyDescent="0.35">
      <c r="AU7521" s="1"/>
    </row>
    <row r="7522" spans="47:47" x14ac:dyDescent="0.35">
      <c r="AU7522" s="1"/>
    </row>
    <row r="7523" spans="47:47" x14ac:dyDescent="0.35">
      <c r="AU7523" s="1"/>
    </row>
    <row r="7524" spans="47:47" x14ac:dyDescent="0.35">
      <c r="AU7524" s="1"/>
    </row>
    <row r="7525" spans="47:47" x14ac:dyDescent="0.35">
      <c r="AU7525" s="1"/>
    </row>
    <row r="7526" spans="47:47" x14ac:dyDescent="0.35">
      <c r="AU7526" s="1"/>
    </row>
    <row r="7527" spans="47:47" x14ac:dyDescent="0.35">
      <c r="AU7527" s="1"/>
    </row>
    <row r="7528" spans="47:47" x14ac:dyDescent="0.35">
      <c r="AU7528" s="1"/>
    </row>
    <row r="7529" spans="47:47" x14ac:dyDescent="0.35">
      <c r="AU7529" s="1"/>
    </row>
    <row r="7530" spans="47:47" x14ac:dyDescent="0.35">
      <c r="AU7530" s="1"/>
    </row>
    <row r="7531" spans="47:47" x14ac:dyDescent="0.35">
      <c r="AU7531" s="1"/>
    </row>
    <row r="7532" spans="47:47" x14ac:dyDescent="0.35">
      <c r="AU7532" s="1"/>
    </row>
    <row r="7533" spans="47:47" x14ac:dyDescent="0.35">
      <c r="AU7533" s="1"/>
    </row>
    <row r="7534" spans="47:47" x14ac:dyDescent="0.35">
      <c r="AU7534" s="1"/>
    </row>
    <row r="7535" spans="47:47" x14ac:dyDescent="0.35">
      <c r="AU7535" s="1"/>
    </row>
    <row r="7536" spans="47:47" x14ac:dyDescent="0.35">
      <c r="AU7536" s="1"/>
    </row>
    <row r="7537" spans="47:47" x14ac:dyDescent="0.35">
      <c r="AU7537" s="1"/>
    </row>
    <row r="7538" spans="47:47" x14ac:dyDescent="0.35">
      <c r="AU7538" s="1"/>
    </row>
    <row r="7539" spans="47:47" x14ac:dyDescent="0.35">
      <c r="AU7539" s="1"/>
    </row>
    <row r="7540" spans="47:47" x14ac:dyDescent="0.35">
      <c r="AU7540" s="1"/>
    </row>
    <row r="7541" spans="47:47" x14ac:dyDescent="0.35">
      <c r="AU7541" s="1"/>
    </row>
    <row r="7542" spans="47:47" x14ac:dyDescent="0.35">
      <c r="AU7542" s="1"/>
    </row>
    <row r="7543" spans="47:47" x14ac:dyDescent="0.35">
      <c r="AU7543" s="1"/>
    </row>
    <row r="7544" spans="47:47" x14ac:dyDescent="0.35">
      <c r="AU7544" s="1"/>
    </row>
    <row r="7545" spans="47:47" x14ac:dyDescent="0.35">
      <c r="AU7545" s="1"/>
    </row>
    <row r="7546" spans="47:47" x14ac:dyDescent="0.35">
      <c r="AU7546" s="1"/>
    </row>
    <row r="7547" spans="47:47" x14ac:dyDescent="0.35">
      <c r="AU7547" s="1"/>
    </row>
    <row r="7548" spans="47:47" x14ac:dyDescent="0.35">
      <c r="AU7548" s="1"/>
    </row>
    <row r="7549" spans="47:47" x14ac:dyDescent="0.35">
      <c r="AU7549" s="1"/>
    </row>
    <row r="7550" spans="47:47" x14ac:dyDescent="0.35">
      <c r="AU7550" s="1"/>
    </row>
    <row r="7551" spans="47:47" x14ac:dyDescent="0.35">
      <c r="AU7551" s="1"/>
    </row>
    <row r="7552" spans="47:47" x14ac:dyDescent="0.35">
      <c r="AU7552" s="1"/>
    </row>
    <row r="7553" spans="47:47" x14ac:dyDescent="0.35">
      <c r="AU7553" s="1"/>
    </row>
    <row r="7554" spans="47:47" x14ac:dyDescent="0.35">
      <c r="AU7554" s="1"/>
    </row>
    <row r="7555" spans="47:47" x14ac:dyDescent="0.35">
      <c r="AU7555" s="1"/>
    </row>
    <row r="7556" spans="47:47" x14ac:dyDescent="0.35">
      <c r="AU7556" s="1"/>
    </row>
    <row r="7557" spans="47:47" x14ac:dyDescent="0.35">
      <c r="AU7557" s="1"/>
    </row>
    <row r="7558" spans="47:47" x14ac:dyDescent="0.35">
      <c r="AU7558" s="1"/>
    </row>
    <row r="7559" spans="47:47" x14ac:dyDescent="0.35">
      <c r="AU7559" s="1"/>
    </row>
    <row r="7560" spans="47:47" x14ac:dyDescent="0.35">
      <c r="AU7560" s="1"/>
    </row>
    <row r="7561" spans="47:47" x14ac:dyDescent="0.35">
      <c r="AU7561" s="1"/>
    </row>
    <row r="7562" spans="47:47" x14ac:dyDescent="0.35">
      <c r="AU7562" s="1"/>
    </row>
    <row r="7563" spans="47:47" x14ac:dyDescent="0.35">
      <c r="AU7563" s="1"/>
    </row>
    <row r="7564" spans="47:47" x14ac:dyDescent="0.35">
      <c r="AU7564" s="1"/>
    </row>
    <row r="7565" spans="47:47" x14ac:dyDescent="0.35">
      <c r="AU7565" s="1"/>
    </row>
    <row r="7566" spans="47:47" x14ac:dyDescent="0.35">
      <c r="AU7566" s="1"/>
    </row>
    <row r="7567" spans="47:47" x14ac:dyDescent="0.35">
      <c r="AU7567" s="1"/>
    </row>
    <row r="7568" spans="47:47" x14ac:dyDescent="0.35">
      <c r="AU7568" s="1"/>
    </row>
    <row r="7569" spans="47:47" x14ac:dyDescent="0.35">
      <c r="AU7569" s="1"/>
    </row>
    <row r="7570" spans="47:47" x14ac:dyDescent="0.35">
      <c r="AU7570" s="1"/>
    </row>
    <row r="7571" spans="47:47" x14ac:dyDescent="0.35">
      <c r="AU7571" s="1"/>
    </row>
    <row r="7572" spans="47:47" x14ac:dyDescent="0.35">
      <c r="AU7572" s="1"/>
    </row>
    <row r="7573" spans="47:47" x14ac:dyDescent="0.35">
      <c r="AU7573" s="1"/>
    </row>
    <row r="7574" spans="47:47" x14ac:dyDescent="0.35">
      <c r="AU7574" s="1"/>
    </row>
    <row r="7575" spans="47:47" x14ac:dyDescent="0.35">
      <c r="AU7575" s="1"/>
    </row>
    <row r="7576" spans="47:47" x14ac:dyDescent="0.35">
      <c r="AU7576" s="1"/>
    </row>
    <row r="7577" spans="47:47" x14ac:dyDescent="0.35">
      <c r="AU7577" s="1"/>
    </row>
    <row r="7578" spans="47:47" x14ac:dyDescent="0.35">
      <c r="AU7578" s="1"/>
    </row>
    <row r="7579" spans="47:47" x14ac:dyDescent="0.35">
      <c r="AU7579" s="1"/>
    </row>
    <row r="7580" spans="47:47" x14ac:dyDescent="0.35">
      <c r="AU7580" s="1"/>
    </row>
    <row r="7581" spans="47:47" x14ac:dyDescent="0.35">
      <c r="AU7581" s="1"/>
    </row>
    <row r="7582" spans="47:47" x14ac:dyDescent="0.35">
      <c r="AU7582" s="1"/>
    </row>
    <row r="7583" spans="47:47" x14ac:dyDescent="0.35">
      <c r="AU7583" s="1"/>
    </row>
    <row r="7584" spans="47:47" x14ac:dyDescent="0.35">
      <c r="AU7584" s="1"/>
    </row>
    <row r="7585" spans="47:47" x14ac:dyDescent="0.35">
      <c r="AU7585" s="1"/>
    </row>
    <row r="7586" spans="47:47" x14ac:dyDescent="0.35">
      <c r="AU7586" s="1"/>
    </row>
    <row r="7587" spans="47:47" x14ac:dyDescent="0.35">
      <c r="AU7587" s="1"/>
    </row>
    <row r="7588" spans="47:47" x14ac:dyDescent="0.35">
      <c r="AU7588" s="1"/>
    </row>
    <row r="7589" spans="47:47" x14ac:dyDescent="0.35">
      <c r="AU7589" s="1"/>
    </row>
    <row r="7590" spans="47:47" x14ac:dyDescent="0.35">
      <c r="AU7590" s="1"/>
    </row>
    <row r="7591" spans="47:47" x14ac:dyDescent="0.35">
      <c r="AU7591" s="1"/>
    </row>
    <row r="7592" spans="47:47" x14ac:dyDescent="0.35">
      <c r="AU7592" s="1"/>
    </row>
    <row r="7593" spans="47:47" x14ac:dyDescent="0.35">
      <c r="AU7593" s="1"/>
    </row>
    <row r="7594" spans="47:47" x14ac:dyDescent="0.35">
      <c r="AU7594" s="1"/>
    </row>
    <row r="7595" spans="47:47" x14ac:dyDescent="0.35">
      <c r="AU7595" s="1"/>
    </row>
    <row r="7596" spans="47:47" x14ac:dyDescent="0.35">
      <c r="AU7596" s="1"/>
    </row>
    <row r="7597" spans="47:47" x14ac:dyDescent="0.35">
      <c r="AU7597" s="1"/>
    </row>
    <row r="7598" spans="47:47" x14ac:dyDescent="0.35">
      <c r="AU7598" s="1"/>
    </row>
    <row r="7599" spans="47:47" x14ac:dyDescent="0.35">
      <c r="AU7599" s="1"/>
    </row>
    <row r="7600" spans="47:47" x14ac:dyDescent="0.35">
      <c r="AU7600" s="1"/>
    </row>
    <row r="7601" spans="47:47" x14ac:dyDescent="0.35">
      <c r="AU7601" s="1"/>
    </row>
    <row r="7602" spans="47:47" x14ac:dyDescent="0.35">
      <c r="AU7602" s="1"/>
    </row>
    <row r="7603" spans="47:47" x14ac:dyDescent="0.35">
      <c r="AU7603" s="1"/>
    </row>
    <row r="7604" spans="47:47" x14ac:dyDescent="0.35">
      <c r="AU7604" s="1"/>
    </row>
    <row r="7605" spans="47:47" x14ac:dyDescent="0.35">
      <c r="AU7605" s="1"/>
    </row>
    <row r="7606" spans="47:47" x14ac:dyDescent="0.35">
      <c r="AU7606" s="1"/>
    </row>
    <row r="7607" spans="47:47" x14ac:dyDescent="0.35">
      <c r="AU7607" s="1"/>
    </row>
    <row r="7608" spans="47:47" x14ac:dyDescent="0.35">
      <c r="AU7608" s="1"/>
    </row>
    <row r="7609" spans="47:47" x14ac:dyDescent="0.35">
      <c r="AU7609" s="1"/>
    </row>
    <row r="7610" spans="47:47" x14ac:dyDescent="0.35">
      <c r="AU7610" s="1"/>
    </row>
    <row r="7611" spans="47:47" x14ac:dyDescent="0.35">
      <c r="AU7611" s="1"/>
    </row>
    <row r="7612" spans="47:47" x14ac:dyDescent="0.35">
      <c r="AU7612" s="1"/>
    </row>
    <row r="7613" spans="47:47" x14ac:dyDescent="0.35">
      <c r="AU7613" s="1"/>
    </row>
    <row r="7614" spans="47:47" x14ac:dyDescent="0.35">
      <c r="AU7614" s="1"/>
    </row>
    <row r="7615" spans="47:47" x14ac:dyDescent="0.35">
      <c r="AU7615" s="1"/>
    </row>
    <row r="7616" spans="47:47" x14ac:dyDescent="0.35">
      <c r="AU7616" s="1"/>
    </row>
    <row r="7617" spans="47:47" x14ac:dyDescent="0.35">
      <c r="AU7617" s="1"/>
    </row>
    <row r="7618" spans="47:47" x14ac:dyDescent="0.35">
      <c r="AU7618" s="1"/>
    </row>
    <row r="7619" spans="47:47" x14ac:dyDescent="0.35">
      <c r="AU7619" s="1"/>
    </row>
    <row r="7620" spans="47:47" x14ac:dyDescent="0.35">
      <c r="AU7620" s="1"/>
    </row>
    <row r="7621" spans="47:47" x14ac:dyDescent="0.35">
      <c r="AU7621" s="1"/>
    </row>
    <row r="7622" spans="47:47" x14ac:dyDescent="0.35">
      <c r="AU7622" s="1"/>
    </row>
    <row r="7623" spans="47:47" x14ac:dyDescent="0.35">
      <c r="AU7623" s="1"/>
    </row>
    <row r="7624" spans="47:47" x14ac:dyDescent="0.35">
      <c r="AU7624" s="1"/>
    </row>
    <row r="7625" spans="47:47" x14ac:dyDescent="0.35">
      <c r="AU7625" s="1"/>
    </row>
    <row r="7626" spans="47:47" x14ac:dyDescent="0.35">
      <c r="AU7626" s="1"/>
    </row>
    <row r="7627" spans="47:47" x14ac:dyDescent="0.35">
      <c r="AU7627" s="1"/>
    </row>
    <row r="7628" spans="47:47" x14ac:dyDescent="0.35">
      <c r="AU7628" s="1"/>
    </row>
    <row r="7629" spans="47:47" x14ac:dyDescent="0.35">
      <c r="AU7629" s="1"/>
    </row>
    <row r="7630" spans="47:47" x14ac:dyDescent="0.35">
      <c r="AU7630" s="1"/>
    </row>
    <row r="7631" spans="47:47" x14ac:dyDescent="0.35">
      <c r="AU7631" s="1"/>
    </row>
    <row r="7632" spans="47:47" x14ac:dyDescent="0.35">
      <c r="AU7632" s="1"/>
    </row>
    <row r="7633" spans="47:47" x14ac:dyDescent="0.35">
      <c r="AU7633" s="1"/>
    </row>
    <row r="7634" spans="47:47" x14ac:dyDescent="0.35">
      <c r="AU7634" s="1"/>
    </row>
    <row r="7635" spans="47:47" x14ac:dyDescent="0.35">
      <c r="AU7635" s="1"/>
    </row>
    <row r="7636" spans="47:47" x14ac:dyDescent="0.35">
      <c r="AU7636" s="1"/>
    </row>
    <row r="7637" spans="47:47" x14ac:dyDescent="0.35">
      <c r="AU7637" s="1"/>
    </row>
    <row r="7638" spans="47:47" x14ac:dyDescent="0.35">
      <c r="AU7638" s="1"/>
    </row>
    <row r="7639" spans="47:47" x14ac:dyDescent="0.35">
      <c r="AU7639" s="1"/>
    </row>
    <row r="7640" spans="47:47" x14ac:dyDescent="0.35">
      <c r="AU7640" s="1"/>
    </row>
    <row r="7641" spans="47:47" x14ac:dyDescent="0.35">
      <c r="AU7641" s="1"/>
    </row>
    <row r="7642" spans="47:47" x14ac:dyDescent="0.35">
      <c r="AU7642" s="1"/>
    </row>
    <row r="7643" spans="47:47" x14ac:dyDescent="0.35">
      <c r="AU7643" s="1"/>
    </row>
    <row r="7644" spans="47:47" x14ac:dyDescent="0.35">
      <c r="AU7644" s="1"/>
    </row>
    <row r="7645" spans="47:47" x14ac:dyDescent="0.35">
      <c r="AU7645" s="1"/>
    </row>
    <row r="7646" spans="47:47" x14ac:dyDescent="0.35">
      <c r="AU7646" s="1"/>
    </row>
    <row r="7647" spans="47:47" x14ac:dyDescent="0.35">
      <c r="AU7647" s="1"/>
    </row>
    <row r="7648" spans="47:47" x14ac:dyDescent="0.35">
      <c r="AU7648" s="1"/>
    </row>
    <row r="7649" spans="47:47" x14ac:dyDescent="0.35">
      <c r="AU7649" s="1"/>
    </row>
    <row r="7650" spans="47:47" x14ac:dyDescent="0.35">
      <c r="AU7650" s="1"/>
    </row>
    <row r="7651" spans="47:47" x14ac:dyDescent="0.35">
      <c r="AU7651" s="1"/>
    </row>
    <row r="7652" spans="47:47" x14ac:dyDescent="0.35">
      <c r="AU7652" s="1"/>
    </row>
    <row r="7653" spans="47:47" x14ac:dyDescent="0.35">
      <c r="AU7653" s="1"/>
    </row>
    <row r="7654" spans="47:47" x14ac:dyDescent="0.35">
      <c r="AU7654" s="1"/>
    </row>
    <row r="7655" spans="47:47" x14ac:dyDescent="0.35">
      <c r="AU7655" s="1"/>
    </row>
    <row r="7656" spans="47:47" x14ac:dyDescent="0.35">
      <c r="AU7656" s="1"/>
    </row>
    <row r="7657" spans="47:47" x14ac:dyDescent="0.35">
      <c r="AU7657" s="1"/>
    </row>
    <row r="7658" spans="47:47" x14ac:dyDescent="0.35">
      <c r="AU7658" s="1"/>
    </row>
    <row r="7659" spans="47:47" x14ac:dyDescent="0.35">
      <c r="AU7659" s="1"/>
    </row>
    <row r="7660" spans="47:47" x14ac:dyDescent="0.35">
      <c r="AU7660" s="1"/>
    </row>
    <row r="7661" spans="47:47" x14ac:dyDescent="0.35">
      <c r="AU7661" s="1"/>
    </row>
    <row r="7662" spans="47:47" x14ac:dyDescent="0.35">
      <c r="AU7662" s="1"/>
    </row>
    <row r="7663" spans="47:47" x14ac:dyDescent="0.35">
      <c r="AU7663" s="1"/>
    </row>
    <row r="7664" spans="47:47" x14ac:dyDescent="0.35">
      <c r="AU7664" s="1"/>
    </row>
    <row r="7665" spans="47:47" x14ac:dyDescent="0.35">
      <c r="AU7665" s="1"/>
    </row>
    <row r="7666" spans="47:47" x14ac:dyDescent="0.35">
      <c r="AU7666" s="1"/>
    </row>
    <row r="7667" spans="47:47" x14ac:dyDescent="0.35">
      <c r="AU7667" s="1"/>
    </row>
    <row r="7668" spans="47:47" x14ac:dyDescent="0.35">
      <c r="AU7668" s="1"/>
    </row>
    <row r="7669" spans="47:47" x14ac:dyDescent="0.35">
      <c r="AU7669" s="1"/>
    </row>
    <row r="7670" spans="47:47" x14ac:dyDescent="0.35">
      <c r="AU7670" s="1"/>
    </row>
    <row r="7671" spans="47:47" x14ac:dyDescent="0.35">
      <c r="AU7671" s="1"/>
    </row>
    <row r="7672" spans="47:47" x14ac:dyDescent="0.35">
      <c r="AU7672" s="1"/>
    </row>
    <row r="7673" spans="47:47" x14ac:dyDescent="0.35">
      <c r="AU7673" s="1"/>
    </row>
    <row r="7674" spans="47:47" x14ac:dyDescent="0.35">
      <c r="AU7674" s="1"/>
    </row>
    <row r="7675" spans="47:47" x14ac:dyDescent="0.35">
      <c r="AU7675" s="1"/>
    </row>
    <row r="7676" spans="47:47" x14ac:dyDescent="0.35">
      <c r="AU7676" s="1"/>
    </row>
    <row r="7677" spans="47:47" x14ac:dyDescent="0.35">
      <c r="AU7677" s="1"/>
    </row>
    <row r="7678" spans="47:47" x14ac:dyDescent="0.35">
      <c r="AU7678" s="1"/>
    </row>
    <row r="7679" spans="47:47" x14ac:dyDescent="0.35">
      <c r="AU7679" s="1"/>
    </row>
    <row r="7680" spans="47:47" x14ac:dyDescent="0.35">
      <c r="AU7680" s="1"/>
    </row>
    <row r="7681" spans="47:47" x14ac:dyDescent="0.35">
      <c r="AU7681" s="1"/>
    </row>
    <row r="7682" spans="47:47" x14ac:dyDescent="0.35">
      <c r="AU7682" s="1"/>
    </row>
    <row r="7683" spans="47:47" x14ac:dyDescent="0.35">
      <c r="AU7683" s="1"/>
    </row>
    <row r="7684" spans="47:47" x14ac:dyDescent="0.35">
      <c r="AU7684" s="1"/>
    </row>
    <row r="7685" spans="47:47" x14ac:dyDescent="0.35">
      <c r="AU7685" s="1"/>
    </row>
    <row r="7686" spans="47:47" x14ac:dyDescent="0.35">
      <c r="AU7686" s="1"/>
    </row>
    <row r="7687" spans="47:47" x14ac:dyDescent="0.35">
      <c r="AU7687" s="1"/>
    </row>
    <row r="7688" spans="47:47" x14ac:dyDescent="0.35">
      <c r="AU7688" s="1"/>
    </row>
    <row r="7689" spans="47:47" x14ac:dyDescent="0.35">
      <c r="AU7689" s="1"/>
    </row>
    <row r="7690" spans="47:47" x14ac:dyDescent="0.35">
      <c r="AU7690" s="1"/>
    </row>
    <row r="7691" spans="47:47" x14ac:dyDescent="0.35">
      <c r="AU7691" s="1"/>
    </row>
    <row r="7692" spans="47:47" x14ac:dyDescent="0.35">
      <c r="AU7692" s="1"/>
    </row>
    <row r="7693" spans="47:47" x14ac:dyDescent="0.35">
      <c r="AU7693" s="1"/>
    </row>
    <row r="7694" spans="47:47" x14ac:dyDescent="0.35">
      <c r="AU7694" s="1"/>
    </row>
    <row r="7695" spans="47:47" x14ac:dyDescent="0.35">
      <c r="AU7695" s="1"/>
    </row>
    <row r="7696" spans="47:47" x14ac:dyDescent="0.35">
      <c r="AU7696" s="1"/>
    </row>
    <row r="7697" spans="47:47" x14ac:dyDescent="0.35">
      <c r="AU7697" s="1"/>
    </row>
    <row r="7698" spans="47:47" x14ac:dyDescent="0.35">
      <c r="AU7698" s="1"/>
    </row>
    <row r="7699" spans="47:47" x14ac:dyDescent="0.35">
      <c r="AU7699" s="1"/>
    </row>
    <row r="7700" spans="47:47" x14ac:dyDescent="0.35">
      <c r="AU7700" s="1"/>
    </row>
    <row r="7701" spans="47:47" x14ac:dyDescent="0.35">
      <c r="AU7701" s="1"/>
    </row>
    <row r="7702" spans="47:47" x14ac:dyDescent="0.35">
      <c r="AU7702" s="1"/>
    </row>
    <row r="7703" spans="47:47" x14ac:dyDescent="0.35">
      <c r="AU7703" s="1"/>
    </row>
    <row r="7704" spans="47:47" x14ac:dyDescent="0.35">
      <c r="AU7704" s="1"/>
    </row>
    <row r="7705" spans="47:47" x14ac:dyDescent="0.35">
      <c r="AU7705" s="1"/>
    </row>
    <row r="7706" spans="47:47" x14ac:dyDescent="0.35">
      <c r="AU7706" s="1"/>
    </row>
    <row r="7707" spans="47:47" x14ac:dyDescent="0.35">
      <c r="AU7707" s="1"/>
    </row>
    <row r="7708" spans="47:47" x14ac:dyDescent="0.35">
      <c r="AU7708" s="1"/>
    </row>
    <row r="7709" spans="47:47" x14ac:dyDescent="0.35">
      <c r="AU7709" s="1"/>
    </row>
    <row r="7710" spans="47:47" x14ac:dyDescent="0.35">
      <c r="AU7710" s="1"/>
    </row>
    <row r="7711" spans="47:47" x14ac:dyDescent="0.35">
      <c r="AU7711" s="1"/>
    </row>
    <row r="7712" spans="47:47" x14ac:dyDescent="0.35">
      <c r="AU7712" s="1"/>
    </row>
    <row r="7713" spans="47:47" x14ac:dyDescent="0.35">
      <c r="AU7713" s="1"/>
    </row>
    <row r="7714" spans="47:47" x14ac:dyDescent="0.35">
      <c r="AU7714" s="1"/>
    </row>
    <row r="7715" spans="47:47" x14ac:dyDescent="0.35">
      <c r="AU7715" s="1"/>
    </row>
    <row r="7716" spans="47:47" x14ac:dyDescent="0.35">
      <c r="AU7716" s="1"/>
    </row>
    <row r="7717" spans="47:47" x14ac:dyDescent="0.35">
      <c r="AU7717" s="1"/>
    </row>
    <row r="7718" spans="47:47" x14ac:dyDescent="0.35">
      <c r="AU7718" s="1"/>
    </row>
    <row r="7719" spans="47:47" x14ac:dyDescent="0.35">
      <c r="AU7719" s="1"/>
    </row>
    <row r="7720" spans="47:47" x14ac:dyDescent="0.35">
      <c r="AU7720" s="1"/>
    </row>
    <row r="7721" spans="47:47" x14ac:dyDescent="0.35">
      <c r="AU7721" s="1"/>
    </row>
    <row r="7722" spans="47:47" x14ac:dyDescent="0.35">
      <c r="AU7722" s="1"/>
    </row>
    <row r="7723" spans="47:47" x14ac:dyDescent="0.35">
      <c r="AU7723" s="1"/>
    </row>
    <row r="7724" spans="47:47" x14ac:dyDescent="0.35">
      <c r="AU7724" s="1"/>
    </row>
    <row r="7725" spans="47:47" x14ac:dyDescent="0.35">
      <c r="AU7725" s="1"/>
    </row>
    <row r="7726" spans="47:47" x14ac:dyDescent="0.35">
      <c r="AU7726" s="1"/>
    </row>
    <row r="7727" spans="47:47" x14ac:dyDescent="0.35">
      <c r="AU7727" s="1"/>
    </row>
    <row r="7728" spans="47:47" x14ac:dyDescent="0.35">
      <c r="AU7728" s="1"/>
    </row>
    <row r="7729" spans="47:47" x14ac:dyDescent="0.35">
      <c r="AU7729" s="1"/>
    </row>
    <row r="7730" spans="47:47" x14ac:dyDescent="0.35">
      <c r="AU7730" s="1"/>
    </row>
    <row r="7731" spans="47:47" x14ac:dyDescent="0.35">
      <c r="AU7731" s="1"/>
    </row>
    <row r="7732" spans="47:47" x14ac:dyDescent="0.35">
      <c r="AU7732" s="1"/>
    </row>
    <row r="7733" spans="47:47" x14ac:dyDescent="0.35">
      <c r="AU7733" s="1"/>
    </row>
    <row r="7734" spans="47:47" x14ac:dyDescent="0.35">
      <c r="AU7734" s="1"/>
    </row>
    <row r="7735" spans="47:47" x14ac:dyDescent="0.35">
      <c r="AU7735" s="1"/>
    </row>
    <row r="7736" spans="47:47" x14ac:dyDescent="0.35">
      <c r="AU7736" s="1"/>
    </row>
    <row r="7737" spans="47:47" x14ac:dyDescent="0.35">
      <c r="AU7737" s="1"/>
    </row>
    <row r="7738" spans="47:47" x14ac:dyDescent="0.35">
      <c r="AU7738" s="1"/>
    </row>
    <row r="7739" spans="47:47" x14ac:dyDescent="0.35">
      <c r="AU7739" s="1"/>
    </row>
    <row r="7740" spans="47:47" x14ac:dyDescent="0.35">
      <c r="AU7740" s="1"/>
    </row>
    <row r="7741" spans="47:47" x14ac:dyDescent="0.35">
      <c r="AU7741" s="1"/>
    </row>
    <row r="7742" spans="47:47" x14ac:dyDescent="0.35">
      <c r="AU7742" s="1"/>
    </row>
    <row r="7743" spans="47:47" x14ac:dyDescent="0.35">
      <c r="AU7743" s="1"/>
    </row>
    <row r="7744" spans="47:47" x14ac:dyDescent="0.35">
      <c r="AU7744" s="1"/>
    </row>
    <row r="7745" spans="47:47" x14ac:dyDescent="0.35">
      <c r="AU7745" s="1"/>
    </row>
    <row r="7746" spans="47:47" x14ac:dyDescent="0.35">
      <c r="AU7746" s="1"/>
    </row>
    <row r="7747" spans="47:47" x14ac:dyDescent="0.35">
      <c r="AU7747" s="1"/>
    </row>
    <row r="7748" spans="47:47" x14ac:dyDescent="0.35">
      <c r="AU7748" s="1"/>
    </row>
    <row r="7749" spans="47:47" x14ac:dyDescent="0.35">
      <c r="AU7749" s="1"/>
    </row>
    <row r="7750" spans="47:47" x14ac:dyDescent="0.35">
      <c r="AU7750" s="1"/>
    </row>
    <row r="7751" spans="47:47" x14ac:dyDescent="0.35">
      <c r="AU7751" s="1"/>
    </row>
    <row r="7752" spans="47:47" x14ac:dyDescent="0.35">
      <c r="AU7752" s="1"/>
    </row>
    <row r="7753" spans="47:47" x14ac:dyDescent="0.35">
      <c r="AU7753" s="1"/>
    </row>
    <row r="7754" spans="47:47" x14ac:dyDescent="0.35">
      <c r="AU7754" s="1"/>
    </row>
    <row r="7755" spans="47:47" x14ac:dyDescent="0.35">
      <c r="AU7755" s="1"/>
    </row>
    <row r="7756" spans="47:47" x14ac:dyDescent="0.35">
      <c r="AU7756" s="1"/>
    </row>
    <row r="7757" spans="47:47" x14ac:dyDescent="0.35">
      <c r="AU7757" s="1"/>
    </row>
    <row r="7758" spans="47:47" x14ac:dyDescent="0.35">
      <c r="AU7758" s="1"/>
    </row>
    <row r="7759" spans="47:47" x14ac:dyDescent="0.35">
      <c r="AU7759" s="1"/>
    </row>
    <row r="7760" spans="47:47" x14ac:dyDescent="0.35">
      <c r="AU7760" s="1"/>
    </row>
    <row r="7761" spans="47:47" x14ac:dyDescent="0.35">
      <c r="AU7761" s="1"/>
    </row>
    <row r="7762" spans="47:47" x14ac:dyDescent="0.35">
      <c r="AU7762" s="1"/>
    </row>
    <row r="7763" spans="47:47" x14ac:dyDescent="0.35">
      <c r="AU7763" s="1"/>
    </row>
    <row r="7764" spans="47:47" x14ac:dyDescent="0.35">
      <c r="AU7764" s="1"/>
    </row>
    <row r="7765" spans="47:47" x14ac:dyDescent="0.35">
      <c r="AU7765" s="1"/>
    </row>
    <row r="7766" spans="47:47" x14ac:dyDescent="0.35">
      <c r="AU7766" s="1"/>
    </row>
    <row r="7767" spans="47:47" x14ac:dyDescent="0.35">
      <c r="AU7767" s="1"/>
    </row>
    <row r="7768" spans="47:47" x14ac:dyDescent="0.35">
      <c r="AU7768" s="1"/>
    </row>
    <row r="7769" spans="47:47" x14ac:dyDescent="0.35">
      <c r="AU7769" s="1"/>
    </row>
    <row r="7770" spans="47:47" x14ac:dyDescent="0.35">
      <c r="AU7770" s="1"/>
    </row>
    <row r="7771" spans="47:47" x14ac:dyDescent="0.35">
      <c r="AU7771" s="1"/>
    </row>
    <row r="7772" spans="47:47" x14ac:dyDescent="0.35">
      <c r="AU7772" s="1"/>
    </row>
    <row r="7773" spans="47:47" x14ac:dyDescent="0.35">
      <c r="AU7773" s="1"/>
    </row>
    <row r="7774" spans="47:47" x14ac:dyDescent="0.35">
      <c r="AU7774" s="1"/>
    </row>
    <row r="7775" spans="47:47" x14ac:dyDescent="0.35">
      <c r="AU7775" s="1"/>
    </row>
    <row r="7776" spans="47:47" x14ac:dyDescent="0.35">
      <c r="AU7776" s="1"/>
    </row>
    <row r="7777" spans="47:47" x14ac:dyDescent="0.35">
      <c r="AU7777" s="1"/>
    </row>
    <row r="7778" spans="47:47" x14ac:dyDescent="0.35">
      <c r="AU7778" s="1"/>
    </row>
    <row r="7779" spans="47:47" x14ac:dyDescent="0.35">
      <c r="AU7779" s="1"/>
    </row>
    <row r="7780" spans="47:47" x14ac:dyDescent="0.35">
      <c r="AU7780" s="1"/>
    </row>
    <row r="7781" spans="47:47" x14ac:dyDescent="0.35">
      <c r="AU7781" s="1"/>
    </row>
    <row r="7782" spans="47:47" x14ac:dyDescent="0.35">
      <c r="AU7782" s="1"/>
    </row>
    <row r="7783" spans="47:47" x14ac:dyDescent="0.35">
      <c r="AU7783" s="1"/>
    </row>
    <row r="7784" spans="47:47" x14ac:dyDescent="0.35">
      <c r="AU7784" s="1"/>
    </row>
    <row r="7785" spans="47:47" x14ac:dyDescent="0.35">
      <c r="AU7785" s="1"/>
    </row>
    <row r="7786" spans="47:47" x14ac:dyDescent="0.35">
      <c r="AU7786" s="1"/>
    </row>
    <row r="7787" spans="47:47" x14ac:dyDescent="0.35">
      <c r="AU7787" s="1"/>
    </row>
    <row r="7788" spans="47:47" x14ac:dyDescent="0.35">
      <c r="AU7788" s="1"/>
    </row>
    <row r="7789" spans="47:47" x14ac:dyDescent="0.35">
      <c r="AU7789" s="1"/>
    </row>
    <row r="7790" spans="47:47" x14ac:dyDescent="0.35">
      <c r="AU7790" s="1"/>
    </row>
    <row r="7791" spans="47:47" x14ac:dyDescent="0.35">
      <c r="AU7791" s="1"/>
    </row>
    <row r="7792" spans="47:47" x14ac:dyDescent="0.35">
      <c r="AU7792" s="1"/>
    </row>
    <row r="7793" spans="47:47" x14ac:dyDescent="0.35">
      <c r="AU7793" s="1"/>
    </row>
    <row r="7794" spans="47:47" x14ac:dyDescent="0.35">
      <c r="AU7794" s="1"/>
    </row>
    <row r="7795" spans="47:47" x14ac:dyDescent="0.35">
      <c r="AU7795" s="1"/>
    </row>
    <row r="7796" spans="47:47" x14ac:dyDescent="0.35">
      <c r="AU7796" s="1"/>
    </row>
    <row r="7797" spans="47:47" x14ac:dyDescent="0.35">
      <c r="AU7797" s="1"/>
    </row>
    <row r="7798" spans="47:47" x14ac:dyDescent="0.35">
      <c r="AU7798" s="1"/>
    </row>
    <row r="7799" spans="47:47" x14ac:dyDescent="0.35">
      <c r="AU7799" s="1"/>
    </row>
    <row r="7800" spans="47:47" x14ac:dyDescent="0.35">
      <c r="AU7800" s="1"/>
    </row>
    <row r="7801" spans="47:47" x14ac:dyDescent="0.35">
      <c r="AU7801" s="1"/>
    </row>
    <row r="7802" spans="47:47" x14ac:dyDescent="0.35">
      <c r="AU7802" s="1"/>
    </row>
    <row r="7803" spans="47:47" x14ac:dyDescent="0.35">
      <c r="AU7803" s="1"/>
    </row>
    <row r="7804" spans="47:47" x14ac:dyDescent="0.35">
      <c r="AU7804" s="1"/>
    </row>
    <row r="7805" spans="47:47" x14ac:dyDescent="0.35">
      <c r="AU7805" s="1"/>
    </row>
    <row r="7806" spans="47:47" x14ac:dyDescent="0.35">
      <c r="AU7806" s="1"/>
    </row>
    <row r="7807" spans="47:47" x14ac:dyDescent="0.35">
      <c r="AU7807" s="1"/>
    </row>
    <row r="7808" spans="47:47" x14ac:dyDescent="0.35">
      <c r="AU7808" s="1"/>
    </row>
    <row r="7809" spans="47:47" x14ac:dyDescent="0.35">
      <c r="AU7809" s="1"/>
    </row>
    <row r="7810" spans="47:47" x14ac:dyDescent="0.35">
      <c r="AU7810" s="1"/>
    </row>
    <row r="7811" spans="47:47" x14ac:dyDescent="0.35">
      <c r="AU7811" s="1"/>
    </row>
    <row r="7812" spans="47:47" x14ac:dyDescent="0.35">
      <c r="AU7812" s="1"/>
    </row>
    <row r="7813" spans="47:47" x14ac:dyDescent="0.35">
      <c r="AU7813" s="1"/>
    </row>
    <row r="7814" spans="47:47" x14ac:dyDescent="0.35">
      <c r="AU7814" s="1"/>
    </row>
    <row r="7815" spans="47:47" x14ac:dyDescent="0.35">
      <c r="AU7815" s="1"/>
    </row>
    <row r="7816" spans="47:47" x14ac:dyDescent="0.35">
      <c r="AU7816" s="1"/>
    </row>
    <row r="7817" spans="47:47" x14ac:dyDescent="0.35">
      <c r="AU7817" s="1"/>
    </row>
    <row r="7818" spans="47:47" x14ac:dyDescent="0.35">
      <c r="AU7818" s="1"/>
    </row>
    <row r="7819" spans="47:47" x14ac:dyDescent="0.35">
      <c r="AU7819" s="1"/>
    </row>
    <row r="7820" spans="47:47" x14ac:dyDescent="0.35">
      <c r="AU7820" s="1"/>
    </row>
    <row r="7821" spans="47:47" x14ac:dyDescent="0.35">
      <c r="AU7821" s="1"/>
    </row>
    <row r="7822" spans="47:47" x14ac:dyDescent="0.35">
      <c r="AU7822" s="1"/>
    </row>
    <row r="7823" spans="47:47" x14ac:dyDescent="0.35">
      <c r="AU7823" s="1"/>
    </row>
    <row r="7824" spans="47:47" x14ac:dyDescent="0.35">
      <c r="AU7824" s="1"/>
    </row>
    <row r="7825" spans="47:47" x14ac:dyDescent="0.35">
      <c r="AU7825" s="1"/>
    </row>
    <row r="7826" spans="47:47" x14ac:dyDescent="0.35">
      <c r="AU7826" s="1"/>
    </row>
    <row r="7827" spans="47:47" x14ac:dyDescent="0.35">
      <c r="AU7827" s="1"/>
    </row>
    <row r="7828" spans="47:47" x14ac:dyDescent="0.35">
      <c r="AU7828" s="1"/>
    </row>
    <row r="7829" spans="47:47" x14ac:dyDescent="0.35">
      <c r="AU7829" s="1"/>
    </row>
    <row r="7830" spans="47:47" x14ac:dyDescent="0.35">
      <c r="AU7830" s="1"/>
    </row>
    <row r="7831" spans="47:47" x14ac:dyDescent="0.35">
      <c r="AU7831" s="1"/>
    </row>
    <row r="7832" spans="47:47" x14ac:dyDescent="0.35">
      <c r="AU7832" s="1"/>
    </row>
    <row r="7833" spans="47:47" x14ac:dyDescent="0.35">
      <c r="AU7833" s="1"/>
    </row>
    <row r="7834" spans="47:47" x14ac:dyDescent="0.35">
      <c r="AU7834" s="1"/>
    </row>
    <row r="7835" spans="47:47" x14ac:dyDescent="0.35">
      <c r="AU7835" s="1"/>
    </row>
    <row r="7836" spans="47:47" x14ac:dyDescent="0.35">
      <c r="AU7836" s="1"/>
    </row>
    <row r="7837" spans="47:47" x14ac:dyDescent="0.35">
      <c r="AU7837" s="1"/>
    </row>
    <row r="7838" spans="47:47" x14ac:dyDescent="0.35">
      <c r="AU7838" s="1"/>
    </row>
    <row r="7839" spans="47:47" x14ac:dyDescent="0.35">
      <c r="AU7839" s="1"/>
    </row>
    <row r="7840" spans="47:47" x14ac:dyDescent="0.35">
      <c r="AU7840" s="1"/>
    </row>
    <row r="7841" spans="47:47" x14ac:dyDescent="0.35">
      <c r="AU7841" s="1"/>
    </row>
    <row r="7842" spans="47:47" x14ac:dyDescent="0.35">
      <c r="AU7842" s="1"/>
    </row>
    <row r="7843" spans="47:47" x14ac:dyDescent="0.35">
      <c r="AU7843" s="1"/>
    </row>
    <row r="7844" spans="47:47" x14ac:dyDescent="0.35">
      <c r="AU7844" s="1"/>
    </row>
    <row r="7845" spans="47:47" x14ac:dyDescent="0.35">
      <c r="AU7845" s="1"/>
    </row>
    <row r="7846" spans="47:47" x14ac:dyDescent="0.35">
      <c r="AU7846" s="1"/>
    </row>
    <row r="7847" spans="47:47" x14ac:dyDescent="0.35">
      <c r="AU7847" s="1"/>
    </row>
    <row r="7848" spans="47:47" x14ac:dyDescent="0.35">
      <c r="AU7848" s="1"/>
    </row>
    <row r="7849" spans="47:47" x14ac:dyDescent="0.35">
      <c r="AU7849" s="1"/>
    </row>
    <row r="7850" spans="47:47" x14ac:dyDescent="0.35">
      <c r="AU7850" s="1"/>
    </row>
    <row r="7851" spans="47:47" x14ac:dyDescent="0.35">
      <c r="AU7851" s="1"/>
    </row>
    <row r="7852" spans="47:47" x14ac:dyDescent="0.35">
      <c r="AU7852" s="1"/>
    </row>
    <row r="7853" spans="47:47" x14ac:dyDescent="0.35">
      <c r="AU7853" s="1"/>
    </row>
    <row r="7854" spans="47:47" x14ac:dyDescent="0.35">
      <c r="AU7854" s="1"/>
    </row>
    <row r="7855" spans="47:47" x14ac:dyDescent="0.35">
      <c r="AU7855" s="1"/>
    </row>
    <row r="7856" spans="47:47" x14ac:dyDescent="0.35">
      <c r="AU7856" s="1"/>
    </row>
    <row r="7857" spans="47:47" x14ac:dyDescent="0.35">
      <c r="AU7857" s="1"/>
    </row>
    <row r="7858" spans="47:47" x14ac:dyDescent="0.35">
      <c r="AU7858" s="1"/>
    </row>
    <row r="7859" spans="47:47" x14ac:dyDescent="0.35">
      <c r="AU7859" s="1"/>
    </row>
    <row r="7860" spans="47:47" x14ac:dyDescent="0.35">
      <c r="AU7860" s="1"/>
    </row>
    <row r="7861" spans="47:47" x14ac:dyDescent="0.35">
      <c r="AU7861" s="1"/>
    </row>
    <row r="7862" spans="47:47" x14ac:dyDescent="0.35">
      <c r="AU7862" s="1"/>
    </row>
    <row r="7863" spans="47:47" x14ac:dyDescent="0.35">
      <c r="AU7863" s="1"/>
    </row>
    <row r="7864" spans="47:47" x14ac:dyDescent="0.35">
      <c r="AU7864" s="1"/>
    </row>
    <row r="7865" spans="47:47" x14ac:dyDescent="0.35">
      <c r="AU7865" s="1"/>
    </row>
    <row r="7866" spans="47:47" x14ac:dyDescent="0.35">
      <c r="AU7866" s="1"/>
    </row>
    <row r="7867" spans="47:47" x14ac:dyDescent="0.35">
      <c r="AU7867" s="1"/>
    </row>
    <row r="7868" spans="47:47" x14ac:dyDescent="0.35">
      <c r="AU7868" s="1"/>
    </row>
    <row r="7869" spans="47:47" x14ac:dyDescent="0.35">
      <c r="AU7869" s="1"/>
    </row>
    <row r="7870" spans="47:47" x14ac:dyDescent="0.35">
      <c r="AU7870" s="1"/>
    </row>
    <row r="7871" spans="47:47" x14ac:dyDescent="0.35">
      <c r="AU7871" s="1"/>
    </row>
    <row r="7872" spans="47:47" x14ac:dyDescent="0.35">
      <c r="AU7872" s="1"/>
    </row>
    <row r="7873" spans="47:47" x14ac:dyDescent="0.35">
      <c r="AU7873" s="1"/>
    </row>
    <row r="7874" spans="47:47" x14ac:dyDescent="0.35">
      <c r="AU7874" s="1"/>
    </row>
    <row r="7875" spans="47:47" x14ac:dyDescent="0.35">
      <c r="AU7875" s="1"/>
    </row>
    <row r="7876" spans="47:47" x14ac:dyDescent="0.35">
      <c r="AU7876" s="1"/>
    </row>
    <row r="7877" spans="47:47" x14ac:dyDescent="0.35">
      <c r="AU7877" s="1"/>
    </row>
    <row r="7878" spans="47:47" x14ac:dyDescent="0.35">
      <c r="AU7878" s="1"/>
    </row>
    <row r="7879" spans="47:47" x14ac:dyDescent="0.35">
      <c r="AU7879" s="1"/>
    </row>
    <row r="7880" spans="47:47" x14ac:dyDescent="0.35">
      <c r="AU7880" s="1"/>
    </row>
    <row r="7881" spans="47:47" x14ac:dyDescent="0.35">
      <c r="AU7881" s="1"/>
    </row>
    <row r="7882" spans="47:47" x14ac:dyDescent="0.35">
      <c r="AU7882" s="1"/>
    </row>
    <row r="7883" spans="47:47" x14ac:dyDescent="0.35">
      <c r="AU7883" s="1"/>
    </row>
    <row r="7884" spans="47:47" x14ac:dyDescent="0.35">
      <c r="AU7884" s="1"/>
    </row>
    <row r="7885" spans="47:47" x14ac:dyDescent="0.35">
      <c r="AU7885" s="1"/>
    </row>
    <row r="7886" spans="47:47" x14ac:dyDescent="0.35">
      <c r="AU7886" s="1"/>
    </row>
    <row r="7887" spans="47:47" x14ac:dyDescent="0.35">
      <c r="AU7887" s="1"/>
    </row>
    <row r="7888" spans="47:47" x14ac:dyDescent="0.35">
      <c r="AU7888" s="1"/>
    </row>
    <row r="7889" spans="47:47" x14ac:dyDescent="0.35">
      <c r="AU7889" s="1"/>
    </row>
    <row r="7890" spans="47:47" x14ac:dyDescent="0.35">
      <c r="AU7890" s="1"/>
    </row>
    <row r="7891" spans="47:47" x14ac:dyDescent="0.35">
      <c r="AU7891" s="1"/>
    </row>
    <row r="7892" spans="47:47" x14ac:dyDescent="0.35">
      <c r="AU7892" s="1"/>
    </row>
    <row r="7893" spans="47:47" x14ac:dyDescent="0.35">
      <c r="AU7893" s="1"/>
    </row>
    <row r="7894" spans="47:47" x14ac:dyDescent="0.35">
      <c r="AU7894" s="1"/>
    </row>
    <row r="7895" spans="47:47" x14ac:dyDescent="0.35">
      <c r="AU7895" s="1"/>
    </row>
    <row r="7896" spans="47:47" x14ac:dyDescent="0.35">
      <c r="AU7896" s="1"/>
    </row>
    <row r="7897" spans="47:47" x14ac:dyDescent="0.35">
      <c r="AU7897" s="1"/>
    </row>
    <row r="7898" spans="47:47" x14ac:dyDescent="0.35">
      <c r="AU7898" s="1"/>
    </row>
    <row r="7899" spans="47:47" x14ac:dyDescent="0.35">
      <c r="AU7899" s="1"/>
    </row>
    <row r="7900" spans="47:47" x14ac:dyDescent="0.35">
      <c r="AU7900" s="1"/>
    </row>
    <row r="7901" spans="47:47" x14ac:dyDescent="0.35">
      <c r="AU7901" s="1"/>
    </row>
    <row r="7902" spans="47:47" x14ac:dyDescent="0.35">
      <c r="AU7902" s="1"/>
    </row>
    <row r="7903" spans="47:47" x14ac:dyDescent="0.35">
      <c r="AU7903" s="1"/>
    </row>
    <row r="7904" spans="47:47" x14ac:dyDescent="0.35">
      <c r="AU7904" s="1"/>
    </row>
    <row r="7905" spans="47:47" x14ac:dyDescent="0.35">
      <c r="AU7905" s="1"/>
    </row>
    <row r="7906" spans="47:47" x14ac:dyDescent="0.35">
      <c r="AU7906" s="1"/>
    </row>
    <row r="7907" spans="47:47" x14ac:dyDescent="0.35">
      <c r="AU7907" s="1"/>
    </row>
    <row r="7908" spans="47:47" x14ac:dyDescent="0.35">
      <c r="AU7908" s="1"/>
    </row>
    <row r="7909" spans="47:47" x14ac:dyDescent="0.35">
      <c r="AU7909" s="1"/>
    </row>
    <row r="7910" spans="47:47" x14ac:dyDescent="0.35">
      <c r="AU7910" s="1"/>
    </row>
    <row r="7911" spans="47:47" x14ac:dyDescent="0.35">
      <c r="AU7911" s="1"/>
    </row>
    <row r="7912" spans="47:47" x14ac:dyDescent="0.35">
      <c r="AU7912" s="1"/>
    </row>
    <row r="7913" spans="47:47" x14ac:dyDescent="0.35">
      <c r="AU7913" s="1"/>
    </row>
    <row r="7914" spans="47:47" x14ac:dyDescent="0.35">
      <c r="AU7914" s="1"/>
    </row>
    <row r="7915" spans="47:47" x14ac:dyDescent="0.35">
      <c r="AU7915" s="1"/>
    </row>
    <row r="7916" spans="47:47" x14ac:dyDescent="0.35">
      <c r="AU7916" s="1"/>
    </row>
    <row r="7917" spans="47:47" x14ac:dyDescent="0.35">
      <c r="AU7917" s="1"/>
    </row>
    <row r="7918" spans="47:47" x14ac:dyDescent="0.35">
      <c r="AU7918" s="1"/>
    </row>
    <row r="7919" spans="47:47" x14ac:dyDescent="0.35">
      <c r="AU7919" s="1"/>
    </row>
    <row r="7920" spans="47:47" x14ac:dyDescent="0.35">
      <c r="AU7920" s="1"/>
    </row>
    <row r="7921" spans="47:47" x14ac:dyDescent="0.35">
      <c r="AU7921" s="1"/>
    </row>
    <row r="7922" spans="47:47" x14ac:dyDescent="0.35">
      <c r="AU7922" s="1"/>
    </row>
    <row r="7923" spans="47:47" x14ac:dyDescent="0.35">
      <c r="AU7923" s="1"/>
    </row>
    <row r="7924" spans="47:47" x14ac:dyDescent="0.35">
      <c r="AU7924" s="1"/>
    </row>
    <row r="7925" spans="47:47" x14ac:dyDescent="0.35">
      <c r="AU7925" s="1"/>
    </row>
    <row r="7926" spans="47:47" x14ac:dyDescent="0.35">
      <c r="AU7926" s="1"/>
    </row>
    <row r="7927" spans="47:47" x14ac:dyDescent="0.35">
      <c r="AU7927" s="1"/>
    </row>
    <row r="7928" spans="47:47" x14ac:dyDescent="0.35">
      <c r="AU7928" s="1"/>
    </row>
    <row r="7929" spans="47:47" x14ac:dyDescent="0.35">
      <c r="AU7929" s="1"/>
    </row>
    <row r="7930" spans="47:47" x14ac:dyDescent="0.35">
      <c r="AU7930" s="1"/>
    </row>
    <row r="7931" spans="47:47" x14ac:dyDescent="0.35">
      <c r="AU7931" s="1"/>
    </row>
    <row r="7932" spans="47:47" x14ac:dyDescent="0.35">
      <c r="AU7932" s="1"/>
    </row>
    <row r="7933" spans="47:47" x14ac:dyDescent="0.35">
      <c r="AU7933" s="1"/>
    </row>
    <row r="7934" spans="47:47" x14ac:dyDescent="0.35">
      <c r="AU7934" s="1"/>
    </row>
    <row r="7935" spans="47:47" x14ac:dyDescent="0.35">
      <c r="AU7935" s="1"/>
    </row>
    <row r="7936" spans="47:47" x14ac:dyDescent="0.35">
      <c r="AU7936" s="1"/>
    </row>
    <row r="7937" spans="47:47" x14ac:dyDescent="0.35">
      <c r="AU7937" s="1"/>
    </row>
    <row r="7938" spans="47:47" x14ac:dyDescent="0.35">
      <c r="AU7938" s="1"/>
    </row>
    <row r="7939" spans="47:47" x14ac:dyDescent="0.35">
      <c r="AU7939" s="1"/>
    </row>
    <row r="7940" spans="47:47" x14ac:dyDescent="0.35">
      <c r="AU7940" s="1"/>
    </row>
    <row r="7941" spans="47:47" x14ac:dyDescent="0.35">
      <c r="AU7941" s="1"/>
    </row>
    <row r="7942" spans="47:47" x14ac:dyDescent="0.35">
      <c r="AU7942" s="1"/>
    </row>
    <row r="7943" spans="47:47" x14ac:dyDescent="0.35">
      <c r="AU7943" s="1"/>
    </row>
    <row r="7944" spans="47:47" x14ac:dyDescent="0.35">
      <c r="AU7944" s="1"/>
    </row>
    <row r="7945" spans="47:47" x14ac:dyDescent="0.35">
      <c r="AU7945" s="1"/>
    </row>
    <row r="7946" spans="47:47" x14ac:dyDescent="0.35">
      <c r="AU7946" s="1"/>
    </row>
    <row r="7947" spans="47:47" x14ac:dyDescent="0.35">
      <c r="AU7947" s="1"/>
    </row>
    <row r="7948" spans="47:47" x14ac:dyDescent="0.35">
      <c r="AU7948" s="1"/>
    </row>
    <row r="7949" spans="47:47" x14ac:dyDescent="0.35">
      <c r="AU7949" s="1"/>
    </row>
    <row r="7950" spans="47:47" x14ac:dyDescent="0.35">
      <c r="AU7950" s="1"/>
    </row>
    <row r="7951" spans="47:47" x14ac:dyDescent="0.35">
      <c r="AU7951" s="1"/>
    </row>
    <row r="7952" spans="47:47" x14ac:dyDescent="0.35">
      <c r="AU7952" s="1"/>
    </row>
    <row r="7953" spans="47:47" x14ac:dyDescent="0.35">
      <c r="AU7953" s="1"/>
    </row>
    <row r="7954" spans="47:47" x14ac:dyDescent="0.35">
      <c r="AU7954" s="1"/>
    </row>
    <row r="7955" spans="47:47" x14ac:dyDescent="0.35">
      <c r="AU7955" s="1"/>
    </row>
    <row r="7956" spans="47:47" x14ac:dyDescent="0.35">
      <c r="AU7956" s="1"/>
    </row>
    <row r="7957" spans="47:47" x14ac:dyDescent="0.35">
      <c r="AU7957" s="1"/>
    </row>
    <row r="7958" spans="47:47" x14ac:dyDescent="0.35">
      <c r="AU7958" s="1"/>
    </row>
    <row r="7959" spans="47:47" x14ac:dyDescent="0.35">
      <c r="AU7959" s="1"/>
    </row>
    <row r="7960" spans="47:47" x14ac:dyDescent="0.35">
      <c r="AU7960" s="1"/>
    </row>
    <row r="7961" spans="47:47" x14ac:dyDescent="0.35">
      <c r="AU7961" s="1"/>
    </row>
    <row r="7962" spans="47:47" x14ac:dyDescent="0.35">
      <c r="AU7962" s="1"/>
    </row>
    <row r="7963" spans="47:47" x14ac:dyDescent="0.35">
      <c r="AU7963" s="1"/>
    </row>
    <row r="7964" spans="47:47" x14ac:dyDescent="0.35">
      <c r="AU7964" s="1"/>
    </row>
    <row r="7965" spans="47:47" x14ac:dyDescent="0.35">
      <c r="AU7965" s="1"/>
    </row>
    <row r="7966" spans="47:47" x14ac:dyDescent="0.35">
      <c r="AU7966" s="1"/>
    </row>
    <row r="7967" spans="47:47" x14ac:dyDescent="0.35">
      <c r="AU7967" s="1"/>
    </row>
    <row r="7968" spans="47:47" x14ac:dyDescent="0.35">
      <c r="AU7968" s="1"/>
    </row>
    <row r="7969" spans="47:47" x14ac:dyDescent="0.35">
      <c r="AU7969" s="1"/>
    </row>
    <row r="7970" spans="47:47" x14ac:dyDescent="0.35">
      <c r="AU7970" s="1"/>
    </row>
    <row r="7971" spans="47:47" x14ac:dyDescent="0.35">
      <c r="AU7971" s="1"/>
    </row>
    <row r="7972" spans="47:47" x14ac:dyDescent="0.35">
      <c r="AU7972" s="1"/>
    </row>
    <row r="7973" spans="47:47" x14ac:dyDescent="0.35">
      <c r="AU7973" s="1"/>
    </row>
    <row r="7974" spans="47:47" x14ac:dyDescent="0.35">
      <c r="AU7974" s="1"/>
    </row>
    <row r="7975" spans="47:47" x14ac:dyDescent="0.35">
      <c r="AU7975" s="1"/>
    </row>
    <row r="7976" spans="47:47" x14ac:dyDescent="0.35">
      <c r="AU7976" s="1"/>
    </row>
    <row r="7977" spans="47:47" x14ac:dyDescent="0.35">
      <c r="AU7977" s="1"/>
    </row>
    <row r="7978" spans="47:47" x14ac:dyDescent="0.35">
      <c r="AU7978" s="1"/>
    </row>
    <row r="7979" spans="47:47" x14ac:dyDescent="0.35">
      <c r="AU7979" s="1"/>
    </row>
    <row r="7980" spans="47:47" x14ac:dyDescent="0.35">
      <c r="AU7980" s="1"/>
    </row>
    <row r="7981" spans="47:47" x14ac:dyDescent="0.35">
      <c r="AU7981" s="1"/>
    </row>
    <row r="7982" spans="47:47" x14ac:dyDescent="0.35">
      <c r="AU7982" s="1"/>
    </row>
    <row r="7983" spans="47:47" x14ac:dyDescent="0.35">
      <c r="AU7983" s="1"/>
    </row>
    <row r="7984" spans="47:47" x14ac:dyDescent="0.35">
      <c r="AU7984" s="1"/>
    </row>
    <row r="7985" spans="47:47" x14ac:dyDescent="0.35">
      <c r="AU7985" s="1"/>
    </row>
    <row r="7986" spans="47:47" x14ac:dyDescent="0.35">
      <c r="AU7986" s="1"/>
    </row>
    <row r="7987" spans="47:47" x14ac:dyDescent="0.35">
      <c r="AU7987" s="1"/>
    </row>
    <row r="7988" spans="47:47" x14ac:dyDescent="0.35">
      <c r="AU7988" s="1"/>
    </row>
    <row r="7989" spans="47:47" x14ac:dyDescent="0.35">
      <c r="AU7989" s="1"/>
    </row>
    <row r="7990" spans="47:47" x14ac:dyDescent="0.35">
      <c r="AU7990" s="1"/>
    </row>
    <row r="7991" spans="47:47" x14ac:dyDescent="0.35">
      <c r="AU7991" s="1"/>
    </row>
    <row r="7992" spans="47:47" x14ac:dyDescent="0.35">
      <c r="AU7992" s="1"/>
    </row>
    <row r="7993" spans="47:47" x14ac:dyDescent="0.35">
      <c r="AU7993" s="1"/>
    </row>
    <row r="7994" spans="47:47" x14ac:dyDescent="0.35">
      <c r="AU7994" s="1"/>
    </row>
    <row r="7995" spans="47:47" x14ac:dyDescent="0.35">
      <c r="AU7995" s="1"/>
    </row>
    <row r="7996" spans="47:47" x14ac:dyDescent="0.35">
      <c r="AU7996" s="1"/>
    </row>
    <row r="7997" spans="47:47" x14ac:dyDescent="0.35">
      <c r="AU7997" s="1"/>
    </row>
    <row r="7998" spans="47:47" x14ac:dyDescent="0.35">
      <c r="AU7998" s="1"/>
    </row>
    <row r="7999" spans="47:47" x14ac:dyDescent="0.35">
      <c r="AU7999" s="1"/>
    </row>
    <row r="8000" spans="47:47" x14ac:dyDescent="0.35">
      <c r="AU8000" s="1"/>
    </row>
    <row r="8001" spans="47:47" x14ac:dyDescent="0.35">
      <c r="AU8001" s="1"/>
    </row>
    <row r="8002" spans="47:47" x14ac:dyDescent="0.35">
      <c r="AU8002" s="1"/>
    </row>
    <row r="8003" spans="47:47" x14ac:dyDescent="0.35">
      <c r="AU8003" s="1"/>
    </row>
    <row r="8004" spans="47:47" x14ac:dyDescent="0.35">
      <c r="AU8004" s="1"/>
    </row>
    <row r="8005" spans="47:47" x14ac:dyDescent="0.35">
      <c r="AU8005" s="1"/>
    </row>
    <row r="8006" spans="47:47" x14ac:dyDescent="0.35">
      <c r="AU8006" s="1"/>
    </row>
    <row r="8007" spans="47:47" x14ac:dyDescent="0.35">
      <c r="AU8007" s="1"/>
    </row>
    <row r="8008" spans="47:47" x14ac:dyDescent="0.35">
      <c r="AU8008" s="1"/>
    </row>
    <row r="8009" spans="47:47" x14ac:dyDescent="0.35">
      <c r="AU8009" s="1"/>
    </row>
    <row r="8010" spans="47:47" x14ac:dyDescent="0.35">
      <c r="AU8010" s="1"/>
    </row>
    <row r="8011" spans="47:47" x14ac:dyDescent="0.35">
      <c r="AU8011" s="1"/>
    </row>
    <row r="8012" spans="47:47" x14ac:dyDescent="0.35">
      <c r="AU8012" s="1"/>
    </row>
    <row r="8013" spans="47:47" x14ac:dyDescent="0.35">
      <c r="AU8013" s="1"/>
    </row>
    <row r="8014" spans="47:47" x14ac:dyDescent="0.35">
      <c r="AU8014" s="1"/>
    </row>
    <row r="8015" spans="47:47" x14ac:dyDescent="0.35">
      <c r="AU8015" s="1"/>
    </row>
    <row r="8016" spans="47:47" x14ac:dyDescent="0.35">
      <c r="AU8016" s="1"/>
    </row>
    <row r="8017" spans="47:47" x14ac:dyDescent="0.35">
      <c r="AU8017" s="1"/>
    </row>
    <row r="8018" spans="47:47" x14ac:dyDescent="0.35">
      <c r="AU8018" s="1"/>
    </row>
    <row r="8019" spans="47:47" x14ac:dyDescent="0.35">
      <c r="AU8019" s="1"/>
    </row>
    <row r="8020" spans="47:47" x14ac:dyDescent="0.35">
      <c r="AU8020" s="1"/>
    </row>
    <row r="8021" spans="47:47" x14ac:dyDescent="0.35">
      <c r="AU8021" s="1"/>
    </row>
    <row r="8022" spans="47:47" x14ac:dyDescent="0.35">
      <c r="AU8022" s="1"/>
    </row>
    <row r="8023" spans="47:47" x14ac:dyDescent="0.35">
      <c r="AU8023" s="1"/>
    </row>
    <row r="8024" spans="47:47" x14ac:dyDescent="0.35">
      <c r="AU8024" s="1"/>
    </row>
    <row r="8025" spans="47:47" x14ac:dyDescent="0.35">
      <c r="AU8025" s="1"/>
    </row>
    <row r="8026" spans="47:47" x14ac:dyDescent="0.35">
      <c r="AU8026" s="1"/>
    </row>
    <row r="8027" spans="47:47" x14ac:dyDescent="0.35">
      <c r="AU8027" s="1"/>
    </row>
    <row r="8028" spans="47:47" x14ac:dyDescent="0.35">
      <c r="AU8028" s="1"/>
    </row>
    <row r="8029" spans="47:47" x14ac:dyDescent="0.35">
      <c r="AU8029" s="1"/>
    </row>
    <row r="8030" spans="47:47" x14ac:dyDescent="0.35">
      <c r="AU8030" s="1"/>
    </row>
    <row r="8031" spans="47:47" x14ac:dyDescent="0.35">
      <c r="AU8031" s="1"/>
    </row>
    <row r="8032" spans="47:47" x14ac:dyDescent="0.35">
      <c r="AU8032" s="1"/>
    </row>
    <row r="8033" spans="47:47" x14ac:dyDescent="0.35">
      <c r="AU8033" s="1"/>
    </row>
    <row r="8034" spans="47:47" x14ac:dyDescent="0.35">
      <c r="AU8034" s="1"/>
    </row>
    <row r="8035" spans="47:47" x14ac:dyDescent="0.35">
      <c r="AU8035" s="1"/>
    </row>
    <row r="8036" spans="47:47" x14ac:dyDescent="0.35">
      <c r="AU8036" s="1"/>
    </row>
    <row r="8037" spans="47:47" x14ac:dyDescent="0.35">
      <c r="AU8037" s="1"/>
    </row>
    <row r="8038" spans="47:47" x14ac:dyDescent="0.35">
      <c r="AU8038" s="1"/>
    </row>
    <row r="8039" spans="47:47" x14ac:dyDescent="0.35">
      <c r="AU8039" s="1"/>
    </row>
    <row r="8040" spans="47:47" x14ac:dyDescent="0.35">
      <c r="AU8040" s="1"/>
    </row>
    <row r="8041" spans="47:47" x14ac:dyDescent="0.35">
      <c r="AU8041" s="1"/>
    </row>
    <row r="8042" spans="47:47" x14ac:dyDescent="0.35">
      <c r="AU8042" s="1"/>
    </row>
    <row r="8043" spans="47:47" x14ac:dyDescent="0.35">
      <c r="AU8043" s="1"/>
    </row>
    <row r="8044" spans="47:47" x14ac:dyDescent="0.35">
      <c r="AU8044" s="1"/>
    </row>
    <row r="8045" spans="47:47" x14ac:dyDescent="0.35">
      <c r="AU8045" s="1"/>
    </row>
    <row r="8046" spans="47:47" x14ac:dyDescent="0.35">
      <c r="AU8046" s="1"/>
    </row>
    <row r="8047" spans="47:47" x14ac:dyDescent="0.35">
      <c r="AU8047" s="1"/>
    </row>
    <row r="8048" spans="47:47" x14ac:dyDescent="0.35">
      <c r="AU8048" s="1"/>
    </row>
    <row r="8049" spans="47:47" x14ac:dyDescent="0.35">
      <c r="AU8049" s="1"/>
    </row>
    <row r="8050" spans="47:47" x14ac:dyDescent="0.35">
      <c r="AU8050" s="1"/>
    </row>
    <row r="8051" spans="47:47" x14ac:dyDescent="0.35">
      <c r="AU8051" s="1"/>
    </row>
    <row r="8052" spans="47:47" x14ac:dyDescent="0.35">
      <c r="AU8052" s="1"/>
    </row>
    <row r="8053" spans="47:47" x14ac:dyDescent="0.35">
      <c r="AU8053" s="1"/>
    </row>
    <row r="8054" spans="47:47" x14ac:dyDescent="0.35">
      <c r="AU8054" s="1"/>
    </row>
    <row r="8055" spans="47:47" x14ac:dyDescent="0.35">
      <c r="AU8055" s="1"/>
    </row>
    <row r="8056" spans="47:47" x14ac:dyDescent="0.35">
      <c r="AU8056" s="1"/>
    </row>
    <row r="8057" spans="47:47" x14ac:dyDescent="0.35">
      <c r="AU8057" s="1"/>
    </row>
    <row r="8058" spans="47:47" x14ac:dyDescent="0.35">
      <c r="AU8058" s="1"/>
    </row>
    <row r="8059" spans="47:47" x14ac:dyDescent="0.35">
      <c r="AU8059" s="1"/>
    </row>
    <row r="8060" spans="47:47" x14ac:dyDescent="0.35">
      <c r="AU8060" s="1"/>
    </row>
    <row r="8061" spans="47:47" x14ac:dyDescent="0.35">
      <c r="AU8061" s="1"/>
    </row>
    <row r="8062" spans="47:47" x14ac:dyDescent="0.35">
      <c r="AU8062" s="1"/>
    </row>
    <row r="8063" spans="47:47" x14ac:dyDescent="0.35">
      <c r="AU8063" s="1"/>
    </row>
    <row r="8064" spans="47:47" x14ac:dyDescent="0.35">
      <c r="AU8064" s="1"/>
    </row>
    <row r="8065" spans="47:47" x14ac:dyDescent="0.35">
      <c r="AU8065" s="1"/>
    </row>
    <row r="8066" spans="47:47" x14ac:dyDescent="0.35">
      <c r="AU8066" s="1"/>
    </row>
    <row r="8067" spans="47:47" x14ac:dyDescent="0.35">
      <c r="AU8067" s="1"/>
    </row>
    <row r="8068" spans="47:47" x14ac:dyDescent="0.35">
      <c r="AU8068" s="1"/>
    </row>
    <row r="8069" spans="47:47" x14ac:dyDescent="0.35">
      <c r="AU8069" s="1"/>
    </row>
    <row r="8070" spans="47:47" x14ac:dyDescent="0.35">
      <c r="AU8070" s="1"/>
    </row>
    <row r="8071" spans="47:47" x14ac:dyDescent="0.35">
      <c r="AU8071" s="1"/>
    </row>
    <row r="8072" spans="47:47" x14ac:dyDescent="0.35">
      <c r="AU8072" s="1"/>
    </row>
    <row r="8073" spans="47:47" x14ac:dyDescent="0.35">
      <c r="AU8073" s="1"/>
    </row>
    <row r="8074" spans="47:47" x14ac:dyDescent="0.35">
      <c r="AU8074" s="1"/>
    </row>
    <row r="8075" spans="47:47" x14ac:dyDescent="0.35">
      <c r="AU8075" s="1"/>
    </row>
    <row r="8076" spans="47:47" x14ac:dyDescent="0.35">
      <c r="AU8076" s="1"/>
    </row>
    <row r="8077" spans="47:47" x14ac:dyDescent="0.35">
      <c r="AU8077" s="1"/>
    </row>
    <row r="8078" spans="47:47" x14ac:dyDescent="0.35">
      <c r="AU8078" s="1"/>
    </row>
    <row r="8079" spans="47:47" x14ac:dyDescent="0.35">
      <c r="AU8079" s="1"/>
    </row>
    <row r="8080" spans="47:47" x14ac:dyDescent="0.35">
      <c r="AU8080" s="1"/>
    </row>
    <row r="8081" spans="47:47" x14ac:dyDescent="0.35">
      <c r="AU8081" s="1"/>
    </row>
    <row r="8082" spans="47:47" x14ac:dyDescent="0.35">
      <c r="AU8082" s="1"/>
    </row>
    <row r="8083" spans="47:47" x14ac:dyDescent="0.35">
      <c r="AU8083" s="1"/>
    </row>
    <row r="8084" spans="47:47" x14ac:dyDescent="0.35">
      <c r="AU8084" s="1"/>
    </row>
    <row r="8085" spans="47:47" x14ac:dyDescent="0.35">
      <c r="AU8085" s="1"/>
    </row>
    <row r="8086" spans="47:47" x14ac:dyDescent="0.35">
      <c r="AU8086" s="1"/>
    </row>
    <row r="8087" spans="47:47" x14ac:dyDescent="0.35">
      <c r="AU8087" s="1"/>
    </row>
    <row r="8088" spans="47:47" x14ac:dyDescent="0.35">
      <c r="AU8088" s="1"/>
    </row>
    <row r="8089" spans="47:47" x14ac:dyDescent="0.35">
      <c r="AU8089" s="1"/>
    </row>
    <row r="8090" spans="47:47" x14ac:dyDescent="0.35">
      <c r="AU8090" s="1"/>
    </row>
    <row r="8091" spans="47:47" x14ac:dyDescent="0.35">
      <c r="AU8091" s="1"/>
    </row>
    <row r="8092" spans="47:47" x14ac:dyDescent="0.35">
      <c r="AU8092" s="1"/>
    </row>
    <row r="8093" spans="47:47" x14ac:dyDescent="0.35">
      <c r="AU8093" s="1"/>
    </row>
    <row r="8094" spans="47:47" x14ac:dyDescent="0.35">
      <c r="AU8094" s="1"/>
    </row>
    <row r="8095" spans="47:47" x14ac:dyDescent="0.35">
      <c r="AU8095" s="1"/>
    </row>
    <row r="8096" spans="47:47" x14ac:dyDescent="0.35">
      <c r="AU8096" s="1"/>
    </row>
    <row r="8097" spans="47:47" x14ac:dyDescent="0.35">
      <c r="AU8097" s="1"/>
    </row>
    <row r="8098" spans="47:47" x14ac:dyDescent="0.35">
      <c r="AU8098" s="1"/>
    </row>
    <row r="8099" spans="47:47" x14ac:dyDescent="0.35">
      <c r="AU8099" s="1"/>
    </row>
    <row r="8100" spans="47:47" x14ac:dyDescent="0.35">
      <c r="AU8100" s="1"/>
    </row>
    <row r="8101" spans="47:47" x14ac:dyDescent="0.35">
      <c r="AU8101" s="1"/>
    </row>
    <row r="8102" spans="47:47" x14ac:dyDescent="0.35">
      <c r="AU8102" s="1"/>
    </row>
    <row r="8103" spans="47:47" x14ac:dyDescent="0.35">
      <c r="AU8103" s="1"/>
    </row>
    <row r="8104" spans="47:47" x14ac:dyDescent="0.35">
      <c r="AU8104" s="1"/>
    </row>
    <row r="8105" spans="47:47" x14ac:dyDescent="0.35">
      <c r="AU8105" s="1"/>
    </row>
    <row r="8106" spans="47:47" x14ac:dyDescent="0.35">
      <c r="AU8106" s="1"/>
    </row>
    <row r="8107" spans="47:47" x14ac:dyDescent="0.35">
      <c r="AU8107" s="1"/>
    </row>
    <row r="8108" spans="47:47" x14ac:dyDescent="0.35">
      <c r="AU8108" s="1"/>
    </row>
    <row r="8109" spans="47:47" x14ac:dyDescent="0.35">
      <c r="AU8109" s="1"/>
    </row>
    <row r="8110" spans="47:47" x14ac:dyDescent="0.35">
      <c r="AU8110" s="1"/>
    </row>
    <row r="8111" spans="47:47" x14ac:dyDescent="0.35">
      <c r="AU8111" s="1"/>
    </row>
    <row r="8112" spans="47:47" x14ac:dyDescent="0.35">
      <c r="AU8112" s="1"/>
    </row>
    <row r="8113" spans="47:47" x14ac:dyDescent="0.35">
      <c r="AU8113" s="1"/>
    </row>
    <row r="8114" spans="47:47" x14ac:dyDescent="0.35">
      <c r="AU8114" s="1"/>
    </row>
    <row r="8115" spans="47:47" x14ac:dyDescent="0.35">
      <c r="AU8115" s="1"/>
    </row>
    <row r="8116" spans="47:47" x14ac:dyDescent="0.35">
      <c r="AU8116" s="1"/>
    </row>
    <row r="8117" spans="47:47" x14ac:dyDescent="0.35">
      <c r="AU8117" s="1"/>
    </row>
    <row r="8118" spans="47:47" x14ac:dyDescent="0.35">
      <c r="AU8118" s="1"/>
    </row>
    <row r="8119" spans="47:47" x14ac:dyDescent="0.35">
      <c r="AU8119" s="1"/>
    </row>
    <row r="8120" spans="47:47" x14ac:dyDescent="0.35">
      <c r="AU8120" s="1"/>
    </row>
    <row r="8121" spans="47:47" x14ac:dyDescent="0.35">
      <c r="AU8121" s="1"/>
    </row>
    <row r="8122" spans="47:47" x14ac:dyDescent="0.35">
      <c r="AU8122" s="1"/>
    </row>
    <row r="8123" spans="47:47" x14ac:dyDescent="0.35">
      <c r="AU8123" s="1"/>
    </row>
    <row r="8124" spans="47:47" x14ac:dyDescent="0.35">
      <c r="AU8124" s="1"/>
    </row>
    <row r="8125" spans="47:47" x14ac:dyDescent="0.35">
      <c r="AU8125" s="1"/>
    </row>
    <row r="8126" spans="47:47" x14ac:dyDescent="0.35">
      <c r="AU8126" s="1"/>
    </row>
    <row r="8127" spans="47:47" x14ac:dyDescent="0.35">
      <c r="AU8127" s="1"/>
    </row>
    <row r="8128" spans="47:47" x14ac:dyDescent="0.35">
      <c r="AU8128" s="1"/>
    </row>
    <row r="8129" spans="47:47" x14ac:dyDescent="0.35">
      <c r="AU8129" s="1"/>
    </row>
    <row r="8130" spans="47:47" x14ac:dyDescent="0.35">
      <c r="AU8130" s="1"/>
    </row>
    <row r="8131" spans="47:47" x14ac:dyDescent="0.35">
      <c r="AU8131" s="1"/>
    </row>
    <row r="8132" spans="47:47" x14ac:dyDescent="0.35">
      <c r="AU8132" s="1"/>
    </row>
    <row r="8133" spans="47:47" x14ac:dyDescent="0.35">
      <c r="AU8133" s="1"/>
    </row>
    <row r="8134" spans="47:47" x14ac:dyDescent="0.35">
      <c r="AU8134" s="1"/>
    </row>
    <row r="8135" spans="47:47" x14ac:dyDescent="0.35">
      <c r="AU8135" s="1"/>
    </row>
    <row r="8136" spans="47:47" x14ac:dyDescent="0.35">
      <c r="AU8136" s="1"/>
    </row>
    <row r="8137" spans="47:47" x14ac:dyDescent="0.35">
      <c r="AU8137" s="1"/>
    </row>
    <row r="8138" spans="47:47" x14ac:dyDescent="0.35">
      <c r="AU8138" s="1"/>
    </row>
    <row r="8139" spans="47:47" x14ac:dyDescent="0.35">
      <c r="AU8139" s="1"/>
    </row>
    <row r="8140" spans="47:47" x14ac:dyDescent="0.35">
      <c r="AU8140" s="1"/>
    </row>
    <row r="8141" spans="47:47" x14ac:dyDescent="0.35">
      <c r="AU8141" s="1"/>
    </row>
    <row r="8142" spans="47:47" x14ac:dyDescent="0.35">
      <c r="AU8142" s="1"/>
    </row>
    <row r="8143" spans="47:47" x14ac:dyDescent="0.35">
      <c r="AU8143" s="1"/>
    </row>
    <row r="8144" spans="47:47" x14ac:dyDescent="0.35">
      <c r="AU8144" s="1"/>
    </row>
    <row r="8145" spans="47:47" x14ac:dyDescent="0.35">
      <c r="AU8145" s="1"/>
    </row>
    <row r="8146" spans="47:47" x14ac:dyDescent="0.35">
      <c r="AU8146" s="1"/>
    </row>
    <row r="8147" spans="47:47" x14ac:dyDescent="0.35">
      <c r="AU8147" s="1"/>
    </row>
    <row r="8148" spans="47:47" x14ac:dyDescent="0.35">
      <c r="AU8148" s="1"/>
    </row>
    <row r="8149" spans="47:47" x14ac:dyDescent="0.35">
      <c r="AU8149" s="1"/>
    </row>
    <row r="8150" spans="47:47" x14ac:dyDescent="0.35">
      <c r="AU8150" s="1"/>
    </row>
    <row r="8151" spans="47:47" x14ac:dyDescent="0.35">
      <c r="AU8151" s="1"/>
    </row>
    <row r="8152" spans="47:47" x14ac:dyDescent="0.35">
      <c r="AU8152" s="1"/>
    </row>
    <row r="8153" spans="47:47" x14ac:dyDescent="0.35">
      <c r="AU8153" s="1"/>
    </row>
    <row r="8154" spans="47:47" x14ac:dyDescent="0.35">
      <c r="AU8154" s="1"/>
    </row>
    <row r="8155" spans="47:47" x14ac:dyDescent="0.35">
      <c r="AU8155" s="1"/>
    </row>
    <row r="8156" spans="47:47" x14ac:dyDescent="0.35">
      <c r="AU8156" s="1"/>
    </row>
    <row r="8157" spans="47:47" x14ac:dyDescent="0.35">
      <c r="AU8157" s="1"/>
    </row>
    <row r="8158" spans="47:47" x14ac:dyDescent="0.35">
      <c r="AU8158" s="1"/>
    </row>
    <row r="8159" spans="47:47" x14ac:dyDescent="0.35">
      <c r="AU8159" s="1"/>
    </row>
    <row r="8160" spans="47:47" x14ac:dyDescent="0.35">
      <c r="AU8160" s="1"/>
    </row>
    <row r="8161" spans="47:47" x14ac:dyDescent="0.35">
      <c r="AU8161" s="1"/>
    </row>
    <row r="8162" spans="47:47" x14ac:dyDescent="0.35">
      <c r="AU8162" s="1"/>
    </row>
    <row r="8163" spans="47:47" x14ac:dyDescent="0.35">
      <c r="AU8163" s="1"/>
    </row>
    <row r="8164" spans="47:47" x14ac:dyDescent="0.35">
      <c r="AU8164" s="1"/>
    </row>
    <row r="8165" spans="47:47" x14ac:dyDescent="0.35">
      <c r="AU8165" s="1"/>
    </row>
    <row r="8166" spans="47:47" x14ac:dyDescent="0.35">
      <c r="AU8166" s="1"/>
    </row>
    <row r="8167" spans="47:47" x14ac:dyDescent="0.35">
      <c r="AU8167" s="1"/>
    </row>
    <row r="8168" spans="47:47" x14ac:dyDescent="0.35">
      <c r="AU8168" s="1"/>
    </row>
    <row r="8169" spans="47:47" x14ac:dyDescent="0.35">
      <c r="AU8169" s="1"/>
    </row>
    <row r="8170" spans="47:47" x14ac:dyDescent="0.35">
      <c r="AU8170" s="1"/>
    </row>
    <row r="8171" spans="47:47" x14ac:dyDescent="0.35">
      <c r="AU8171" s="1"/>
    </row>
    <row r="8172" spans="47:47" x14ac:dyDescent="0.35">
      <c r="AU8172" s="1"/>
    </row>
    <row r="8173" spans="47:47" x14ac:dyDescent="0.35">
      <c r="AU8173" s="1"/>
    </row>
    <row r="8174" spans="47:47" x14ac:dyDescent="0.35">
      <c r="AU8174" s="1"/>
    </row>
    <row r="8175" spans="47:47" x14ac:dyDescent="0.35">
      <c r="AU8175" s="1"/>
    </row>
    <row r="8176" spans="47:47" x14ac:dyDescent="0.35">
      <c r="AU8176" s="1"/>
    </row>
    <row r="8177" spans="47:47" x14ac:dyDescent="0.35">
      <c r="AU8177" s="1"/>
    </row>
    <row r="8178" spans="47:47" x14ac:dyDescent="0.35">
      <c r="AU8178" s="1"/>
    </row>
    <row r="8179" spans="47:47" x14ac:dyDescent="0.35">
      <c r="AU8179" s="1"/>
    </row>
    <row r="8180" spans="47:47" x14ac:dyDescent="0.35">
      <c r="AU8180" s="1"/>
    </row>
    <row r="8181" spans="47:47" x14ac:dyDescent="0.35">
      <c r="AU8181" s="1"/>
    </row>
    <row r="8182" spans="47:47" x14ac:dyDescent="0.35">
      <c r="AU8182" s="1"/>
    </row>
    <row r="8183" spans="47:47" x14ac:dyDescent="0.35">
      <c r="AU8183" s="1"/>
    </row>
    <row r="8184" spans="47:47" x14ac:dyDescent="0.35">
      <c r="AU8184" s="1"/>
    </row>
    <row r="8185" spans="47:47" x14ac:dyDescent="0.35">
      <c r="AU8185" s="1"/>
    </row>
    <row r="8186" spans="47:47" x14ac:dyDescent="0.35">
      <c r="AU8186" s="1"/>
    </row>
    <row r="8187" spans="47:47" x14ac:dyDescent="0.35">
      <c r="AU8187" s="1"/>
    </row>
    <row r="8188" spans="47:47" x14ac:dyDescent="0.35">
      <c r="AU8188" s="1"/>
    </row>
    <row r="8189" spans="47:47" x14ac:dyDescent="0.35">
      <c r="AU8189" s="1"/>
    </row>
    <row r="8190" spans="47:47" x14ac:dyDescent="0.35">
      <c r="AU8190" s="1"/>
    </row>
    <row r="8191" spans="47:47" x14ac:dyDescent="0.35">
      <c r="AU8191" s="1"/>
    </row>
    <row r="8192" spans="47:47" x14ac:dyDescent="0.35">
      <c r="AU8192" s="1"/>
    </row>
    <row r="8193" spans="47:47" x14ac:dyDescent="0.35">
      <c r="AU8193" s="1"/>
    </row>
    <row r="8194" spans="47:47" x14ac:dyDescent="0.35">
      <c r="AU8194" s="1"/>
    </row>
    <row r="8195" spans="47:47" x14ac:dyDescent="0.35">
      <c r="AU8195" s="1"/>
    </row>
    <row r="8196" spans="47:47" x14ac:dyDescent="0.35">
      <c r="AU8196" s="1"/>
    </row>
    <row r="8197" spans="47:47" x14ac:dyDescent="0.35">
      <c r="AU8197" s="1"/>
    </row>
    <row r="8198" spans="47:47" x14ac:dyDescent="0.35">
      <c r="AU8198" s="1"/>
    </row>
    <row r="8199" spans="47:47" x14ac:dyDescent="0.35">
      <c r="AU8199" s="1"/>
    </row>
    <row r="8200" spans="47:47" x14ac:dyDescent="0.35">
      <c r="AU8200" s="1"/>
    </row>
    <row r="8201" spans="47:47" x14ac:dyDescent="0.35">
      <c r="AU8201" s="1"/>
    </row>
    <row r="8202" spans="47:47" x14ac:dyDescent="0.35">
      <c r="AU8202" s="1"/>
    </row>
    <row r="8203" spans="47:47" x14ac:dyDescent="0.35">
      <c r="AU8203" s="1"/>
    </row>
    <row r="8204" spans="47:47" x14ac:dyDescent="0.35">
      <c r="AU8204" s="1"/>
    </row>
    <row r="8205" spans="47:47" x14ac:dyDescent="0.35">
      <c r="AU8205" s="1"/>
    </row>
    <row r="8206" spans="47:47" x14ac:dyDescent="0.35">
      <c r="AU8206" s="1"/>
    </row>
    <row r="8207" spans="47:47" x14ac:dyDescent="0.35">
      <c r="AU8207" s="1"/>
    </row>
    <row r="8208" spans="47:47" x14ac:dyDescent="0.35">
      <c r="AU8208" s="1"/>
    </row>
    <row r="8209" spans="47:47" x14ac:dyDescent="0.35">
      <c r="AU8209" s="1"/>
    </row>
    <row r="8210" spans="47:47" x14ac:dyDescent="0.35">
      <c r="AU8210" s="1"/>
    </row>
    <row r="8211" spans="47:47" x14ac:dyDescent="0.35">
      <c r="AU8211" s="1"/>
    </row>
    <row r="8212" spans="47:47" x14ac:dyDescent="0.35">
      <c r="AU8212" s="1"/>
    </row>
    <row r="8213" spans="47:47" x14ac:dyDescent="0.35">
      <c r="AU8213" s="1"/>
    </row>
    <row r="8214" spans="47:47" x14ac:dyDescent="0.35">
      <c r="AU8214" s="1"/>
    </row>
    <row r="8215" spans="47:47" x14ac:dyDescent="0.35">
      <c r="AU8215" s="1"/>
    </row>
    <row r="8216" spans="47:47" x14ac:dyDescent="0.35">
      <c r="AU8216" s="1"/>
    </row>
    <row r="8217" spans="47:47" x14ac:dyDescent="0.35">
      <c r="AU8217" s="1"/>
    </row>
    <row r="8218" spans="47:47" x14ac:dyDescent="0.35">
      <c r="AU8218" s="1"/>
    </row>
    <row r="8219" spans="47:47" x14ac:dyDescent="0.35">
      <c r="AU8219" s="1"/>
    </row>
    <row r="8220" spans="47:47" x14ac:dyDescent="0.35">
      <c r="AU8220" s="1"/>
    </row>
    <row r="8221" spans="47:47" x14ac:dyDescent="0.35">
      <c r="AU8221" s="1"/>
    </row>
    <row r="8222" spans="47:47" x14ac:dyDescent="0.35">
      <c r="AU8222" s="1"/>
    </row>
    <row r="8223" spans="47:47" x14ac:dyDescent="0.35">
      <c r="AU8223" s="1"/>
    </row>
    <row r="8224" spans="47:47" x14ac:dyDescent="0.35">
      <c r="AU8224" s="1"/>
    </row>
    <row r="8225" spans="47:47" x14ac:dyDescent="0.35">
      <c r="AU8225" s="1"/>
    </row>
    <row r="8226" spans="47:47" x14ac:dyDescent="0.35">
      <c r="AU8226" s="1"/>
    </row>
    <row r="8227" spans="47:47" x14ac:dyDescent="0.35">
      <c r="AU8227" s="1"/>
    </row>
    <row r="8228" spans="47:47" x14ac:dyDescent="0.35">
      <c r="AU8228" s="1"/>
    </row>
    <row r="8229" spans="47:47" x14ac:dyDescent="0.35">
      <c r="AU8229" s="1"/>
    </row>
    <row r="8230" spans="47:47" x14ac:dyDescent="0.35">
      <c r="AU8230" s="1"/>
    </row>
    <row r="8231" spans="47:47" x14ac:dyDescent="0.35">
      <c r="AU8231" s="1"/>
    </row>
    <row r="8232" spans="47:47" x14ac:dyDescent="0.35">
      <c r="AU8232" s="1"/>
    </row>
    <row r="8233" spans="47:47" x14ac:dyDescent="0.35">
      <c r="AU8233" s="1"/>
    </row>
    <row r="8234" spans="47:47" x14ac:dyDescent="0.35">
      <c r="AU8234" s="1"/>
    </row>
    <row r="8235" spans="47:47" x14ac:dyDescent="0.35">
      <c r="AU8235" s="1"/>
    </row>
    <row r="8236" spans="47:47" x14ac:dyDescent="0.35">
      <c r="AU8236" s="1"/>
    </row>
    <row r="8237" spans="47:47" x14ac:dyDescent="0.35">
      <c r="AU8237" s="1"/>
    </row>
    <row r="8238" spans="47:47" x14ac:dyDescent="0.35">
      <c r="AU8238" s="1"/>
    </row>
    <row r="8239" spans="47:47" x14ac:dyDescent="0.35">
      <c r="AU8239" s="1"/>
    </row>
    <row r="8240" spans="47:47" x14ac:dyDescent="0.35">
      <c r="AU8240" s="1"/>
    </row>
    <row r="8241" spans="47:47" x14ac:dyDescent="0.35">
      <c r="AU8241" s="1"/>
    </row>
    <row r="8242" spans="47:47" x14ac:dyDescent="0.35">
      <c r="AU8242" s="1"/>
    </row>
    <row r="8243" spans="47:47" x14ac:dyDescent="0.35">
      <c r="AU8243" s="1"/>
    </row>
    <row r="8244" spans="47:47" x14ac:dyDescent="0.35">
      <c r="AU8244" s="1"/>
    </row>
    <row r="8245" spans="47:47" x14ac:dyDescent="0.35">
      <c r="AU8245" s="1"/>
    </row>
    <row r="8246" spans="47:47" x14ac:dyDescent="0.35">
      <c r="AU8246" s="1"/>
    </row>
    <row r="8247" spans="47:47" x14ac:dyDescent="0.35">
      <c r="AU8247" s="1"/>
    </row>
    <row r="8248" spans="47:47" x14ac:dyDescent="0.35">
      <c r="AU8248" s="1"/>
    </row>
    <row r="8249" spans="47:47" x14ac:dyDescent="0.35">
      <c r="AU8249" s="1"/>
    </row>
    <row r="8250" spans="47:47" x14ac:dyDescent="0.35">
      <c r="AU8250" s="1"/>
    </row>
    <row r="8251" spans="47:47" x14ac:dyDescent="0.35">
      <c r="AU8251" s="1"/>
    </row>
    <row r="8252" spans="47:47" x14ac:dyDescent="0.35">
      <c r="AU8252" s="1"/>
    </row>
    <row r="8253" spans="47:47" x14ac:dyDescent="0.35">
      <c r="AU8253" s="1"/>
    </row>
    <row r="8254" spans="47:47" x14ac:dyDescent="0.35">
      <c r="AU8254" s="1"/>
    </row>
    <row r="8255" spans="47:47" x14ac:dyDescent="0.35">
      <c r="AU8255" s="1"/>
    </row>
    <row r="8256" spans="47:47" x14ac:dyDescent="0.35">
      <c r="AU8256" s="1"/>
    </row>
    <row r="8257" spans="47:47" x14ac:dyDescent="0.35">
      <c r="AU8257" s="1"/>
    </row>
    <row r="8258" spans="47:47" x14ac:dyDescent="0.35">
      <c r="AU8258" s="1"/>
    </row>
    <row r="8259" spans="47:47" x14ac:dyDescent="0.35">
      <c r="AU8259" s="1"/>
    </row>
    <row r="8260" spans="47:47" x14ac:dyDescent="0.35">
      <c r="AU8260" s="1"/>
    </row>
    <row r="8261" spans="47:47" x14ac:dyDescent="0.35">
      <c r="AU8261" s="1"/>
    </row>
    <row r="8262" spans="47:47" x14ac:dyDescent="0.35">
      <c r="AU8262" s="1"/>
    </row>
    <row r="8263" spans="47:47" x14ac:dyDescent="0.35">
      <c r="AU8263" s="1"/>
    </row>
    <row r="8264" spans="47:47" x14ac:dyDescent="0.35">
      <c r="AU8264" s="1"/>
    </row>
    <row r="8265" spans="47:47" x14ac:dyDescent="0.35">
      <c r="AU8265" s="1"/>
    </row>
    <row r="8266" spans="47:47" x14ac:dyDescent="0.35">
      <c r="AU8266" s="1"/>
    </row>
    <row r="8267" spans="47:47" x14ac:dyDescent="0.35">
      <c r="AU8267" s="1"/>
    </row>
    <row r="8268" spans="47:47" x14ac:dyDescent="0.35">
      <c r="AU8268" s="1"/>
    </row>
    <row r="8269" spans="47:47" x14ac:dyDescent="0.35">
      <c r="AU8269" s="1"/>
    </row>
    <row r="8270" spans="47:47" x14ac:dyDescent="0.35">
      <c r="AU8270" s="1"/>
    </row>
    <row r="8271" spans="47:47" x14ac:dyDescent="0.35">
      <c r="AU8271" s="1"/>
    </row>
    <row r="8272" spans="47:47" x14ac:dyDescent="0.35">
      <c r="AU8272" s="1"/>
    </row>
    <row r="8273" spans="47:47" x14ac:dyDescent="0.35">
      <c r="AU8273" s="1"/>
    </row>
    <row r="8274" spans="47:47" x14ac:dyDescent="0.35">
      <c r="AU8274" s="1"/>
    </row>
    <row r="8275" spans="47:47" x14ac:dyDescent="0.35">
      <c r="AU8275" s="1"/>
    </row>
    <row r="8276" spans="47:47" x14ac:dyDescent="0.35">
      <c r="AU8276" s="1"/>
    </row>
    <row r="8277" spans="47:47" x14ac:dyDescent="0.35">
      <c r="AU8277" s="1"/>
    </row>
    <row r="8278" spans="47:47" x14ac:dyDescent="0.35">
      <c r="AU8278" s="1"/>
    </row>
    <row r="8279" spans="47:47" x14ac:dyDescent="0.35">
      <c r="AU8279" s="1"/>
    </row>
    <row r="8280" spans="47:47" x14ac:dyDescent="0.35">
      <c r="AU8280" s="1"/>
    </row>
    <row r="8281" spans="47:47" x14ac:dyDescent="0.35">
      <c r="AU8281" s="1"/>
    </row>
    <row r="8282" spans="47:47" x14ac:dyDescent="0.35">
      <c r="AU8282" s="1"/>
    </row>
    <row r="8283" spans="47:47" x14ac:dyDescent="0.35">
      <c r="AU8283" s="1"/>
    </row>
    <row r="8284" spans="47:47" x14ac:dyDescent="0.35">
      <c r="AU8284" s="1"/>
    </row>
    <row r="8285" spans="47:47" x14ac:dyDescent="0.35">
      <c r="AU8285" s="1"/>
    </row>
    <row r="8286" spans="47:47" x14ac:dyDescent="0.35">
      <c r="AU8286" s="1"/>
    </row>
    <row r="8287" spans="47:47" x14ac:dyDescent="0.35">
      <c r="AU8287" s="1"/>
    </row>
    <row r="8288" spans="47:47" x14ac:dyDescent="0.35">
      <c r="AU8288" s="1"/>
    </row>
    <row r="8289" spans="47:47" x14ac:dyDescent="0.35">
      <c r="AU8289" s="1"/>
    </row>
    <row r="8290" spans="47:47" x14ac:dyDescent="0.35">
      <c r="AU8290" s="1"/>
    </row>
    <row r="8291" spans="47:47" x14ac:dyDescent="0.35">
      <c r="AU8291" s="1"/>
    </row>
    <row r="8292" spans="47:47" x14ac:dyDescent="0.35">
      <c r="AU8292" s="1"/>
    </row>
    <row r="8293" spans="47:47" x14ac:dyDescent="0.35">
      <c r="AU8293" s="1"/>
    </row>
    <row r="8294" spans="47:47" x14ac:dyDescent="0.35">
      <c r="AU8294" s="1"/>
    </row>
    <row r="8295" spans="47:47" x14ac:dyDescent="0.35">
      <c r="AU8295" s="1"/>
    </row>
    <row r="8296" spans="47:47" x14ac:dyDescent="0.35">
      <c r="AU8296" s="1"/>
    </row>
    <row r="8297" spans="47:47" x14ac:dyDescent="0.35">
      <c r="AU8297" s="1"/>
    </row>
    <row r="8298" spans="47:47" x14ac:dyDescent="0.35">
      <c r="AU8298" s="1"/>
    </row>
    <row r="8299" spans="47:47" x14ac:dyDescent="0.35">
      <c r="AU8299" s="1"/>
    </row>
    <row r="8300" spans="47:47" x14ac:dyDescent="0.35">
      <c r="AU8300" s="1"/>
    </row>
    <row r="8301" spans="47:47" x14ac:dyDescent="0.35">
      <c r="AU8301" s="1"/>
    </row>
    <row r="8302" spans="47:47" x14ac:dyDescent="0.35">
      <c r="AU8302" s="1"/>
    </row>
    <row r="8303" spans="47:47" x14ac:dyDescent="0.35">
      <c r="AU8303" s="1"/>
    </row>
    <row r="8304" spans="47:47" x14ac:dyDescent="0.35">
      <c r="AU8304" s="1"/>
    </row>
    <row r="8305" spans="47:47" x14ac:dyDescent="0.35">
      <c r="AU8305" s="1"/>
    </row>
    <row r="8306" spans="47:47" x14ac:dyDescent="0.35">
      <c r="AU8306" s="1"/>
    </row>
    <row r="8307" spans="47:47" x14ac:dyDescent="0.35">
      <c r="AU8307" s="1"/>
    </row>
    <row r="8308" spans="47:47" x14ac:dyDescent="0.35">
      <c r="AU8308" s="1"/>
    </row>
    <row r="8309" spans="47:47" x14ac:dyDescent="0.35">
      <c r="AU8309" s="1"/>
    </row>
    <row r="8310" spans="47:47" x14ac:dyDescent="0.35">
      <c r="AU8310" s="1"/>
    </row>
    <row r="8311" spans="47:47" x14ac:dyDescent="0.35">
      <c r="AU8311" s="1"/>
    </row>
    <row r="8312" spans="47:47" x14ac:dyDescent="0.35">
      <c r="AU8312" s="1"/>
    </row>
    <row r="8313" spans="47:47" x14ac:dyDescent="0.35">
      <c r="AU8313" s="1"/>
    </row>
    <row r="8314" spans="47:47" x14ac:dyDescent="0.35">
      <c r="AU8314" s="1"/>
    </row>
    <row r="8315" spans="47:47" x14ac:dyDescent="0.35">
      <c r="AU8315" s="1"/>
    </row>
    <row r="8316" spans="47:47" x14ac:dyDescent="0.35">
      <c r="AU8316" s="1"/>
    </row>
    <row r="8317" spans="47:47" x14ac:dyDescent="0.35">
      <c r="AU8317" s="1"/>
    </row>
    <row r="8318" spans="47:47" x14ac:dyDescent="0.35">
      <c r="AU8318" s="1"/>
    </row>
    <row r="8319" spans="47:47" x14ac:dyDescent="0.35">
      <c r="AU8319" s="1"/>
    </row>
    <row r="8320" spans="47:47" x14ac:dyDescent="0.35">
      <c r="AU8320" s="1"/>
    </row>
    <row r="8321" spans="47:47" x14ac:dyDescent="0.35">
      <c r="AU8321" s="1"/>
    </row>
    <row r="8322" spans="47:47" x14ac:dyDescent="0.35">
      <c r="AU8322" s="1"/>
    </row>
    <row r="8323" spans="47:47" x14ac:dyDescent="0.35">
      <c r="AU8323" s="1"/>
    </row>
    <row r="8324" spans="47:47" x14ac:dyDescent="0.35">
      <c r="AU8324" s="1"/>
    </row>
    <row r="8325" spans="47:47" x14ac:dyDescent="0.35">
      <c r="AU8325" s="1"/>
    </row>
    <row r="8326" spans="47:47" x14ac:dyDescent="0.35">
      <c r="AU8326" s="1"/>
    </row>
    <row r="8327" spans="47:47" x14ac:dyDescent="0.35">
      <c r="AU8327" s="1"/>
    </row>
    <row r="8328" spans="47:47" x14ac:dyDescent="0.35">
      <c r="AU8328" s="1"/>
    </row>
    <row r="8329" spans="47:47" x14ac:dyDescent="0.35">
      <c r="AU8329" s="1"/>
    </row>
    <row r="8330" spans="47:47" x14ac:dyDescent="0.35">
      <c r="AU8330" s="1"/>
    </row>
    <row r="8331" spans="47:47" x14ac:dyDescent="0.35">
      <c r="AU8331" s="1"/>
    </row>
    <row r="8332" spans="47:47" x14ac:dyDescent="0.35">
      <c r="AU8332" s="1"/>
    </row>
    <row r="8333" spans="47:47" x14ac:dyDescent="0.35">
      <c r="AU8333" s="1"/>
    </row>
    <row r="8334" spans="47:47" x14ac:dyDescent="0.35">
      <c r="AU8334" s="1"/>
    </row>
    <row r="8335" spans="47:47" x14ac:dyDescent="0.35">
      <c r="AU8335" s="1"/>
    </row>
    <row r="8336" spans="47:47" x14ac:dyDescent="0.35">
      <c r="AU8336" s="1"/>
    </row>
    <row r="8337" spans="47:47" x14ac:dyDescent="0.35">
      <c r="AU8337" s="1"/>
    </row>
    <row r="8338" spans="47:47" x14ac:dyDescent="0.35">
      <c r="AU8338" s="1"/>
    </row>
    <row r="8339" spans="47:47" x14ac:dyDescent="0.35">
      <c r="AU8339" s="1"/>
    </row>
    <row r="8340" spans="47:47" x14ac:dyDescent="0.35">
      <c r="AU8340" s="1"/>
    </row>
    <row r="8341" spans="47:47" x14ac:dyDescent="0.35">
      <c r="AU8341" s="1"/>
    </row>
    <row r="8342" spans="47:47" x14ac:dyDescent="0.35">
      <c r="AU8342" s="1"/>
    </row>
    <row r="8343" spans="47:47" x14ac:dyDescent="0.35">
      <c r="AU8343" s="1"/>
    </row>
    <row r="8344" spans="47:47" x14ac:dyDescent="0.35">
      <c r="AU8344" s="1"/>
    </row>
    <row r="8345" spans="47:47" x14ac:dyDescent="0.35">
      <c r="AU8345" s="1"/>
    </row>
    <row r="8346" spans="47:47" x14ac:dyDescent="0.35">
      <c r="AU8346" s="1"/>
    </row>
    <row r="8347" spans="47:47" x14ac:dyDescent="0.35">
      <c r="AU8347" s="1"/>
    </row>
    <row r="8348" spans="47:47" x14ac:dyDescent="0.35">
      <c r="AU8348" s="1"/>
    </row>
    <row r="8349" spans="47:47" x14ac:dyDescent="0.35">
      <c r="AU8349" s="1"/>
    </row>
    <row r="8350" spans="47:47" x14ac:dyDescent="0.35">
      <c r="AU8350" s="1"/>
    </row>
    <row r="8351" spans="47:47" x14ac:dyDescent="0.35">
      <c r="AU8351" s="1"/>
    </row>
    <row r="8352" spans="47:47" x14ac:dyDescent="0.35">
      <c r="AU8352" s="1"/>
    </row>
    <row r="8353" spans="47:47" x14ac:dyDescent="0.35">
      <c r="AU8353" s="1"/>
    </row>
    <row r="8354" spans="47:47" x14ac:dyDescent="0.35">
      <c r="AU8354" s="1"/>
    </row>
    <row r="8355" spans="47:47" x14ac:dyDescent="0.35">
      <c r="AU8355" s="1"/>
    </row>
    <row r="8356" spans="47:47" x14ac:dyDescent="0.35">
      <c r="AU8356" s="1"/>
    </row>
    <row r="8357" spans="47:47" x14ac:dyDescent="0.35">
      <c r="AU8357" s="1"/>
    </row>
    <row r="8358" spans="47:47" x14ac:dyDescent="0.35">
      <c r="AU8358" s="1"/>
    </row>
    <row r="8359" spans="47:47" x14ac:dyDescent="0.35">
      <c r="AU8359" s="1"/>
    </row>
    <row r="8360" spans="47:47" x14ac:dyDescent="0.35">
      <c r="AU8360" s="1"/>
    </row>
    <row r="8361" spans="47:47" x14ac:dyDescent="0.35">
      <c r="AU8361" s="1"/>
    </row>
    <row r="8362" spans="47:47" x14ac:dyDescent="0.35">
      <c r="AU8362" s="1"/>
    </row>
    <row r="8363" spans="47:47" x14ac:dyDescent="0.35">
      <c r="AU8363" s="1"/>
    </row>
    <row r="8364" spans="47:47" x14ac:dyDescent="0.35">
      <c r="AU8364" s="1"/>
    </row>
    <row r="8365" spans="47:47" x14ac:dyDescent="0.35">
      <c r="AU8365" s="1"/>
    </row>
    <row r="8366" spans="47:47" x14ac:dyDescent="0.35">
      <c r="AU8366" s="1"/>
    </row>
    <row r="8367" spans="47:47" x14ac:dyDescent="0.35">
      <c r="AU8367" s="1"/>
    </row>
    <row r="8368" spans="47:47" x14ac:dyDescent="0.35">
      <c r="AU8368" s="1"/>
    </row>
    <row r="8369" spans="47:47" x14ac:dyDescent="0.35">
      <c r="AU8369" s="1"/>
    </row>
    <row r="8370" spans="47:47" x14ac:dyDescent="0.35">
      <c r="AU8370" s="1"/>
    </row>
    <row r="8371" spans="47:47" x14ac:dyDescent="0.35">
      <c r="AU8371" s="1"/>
    </row>
    <row r="8372" spans="47:47" x14ac:dyDescent="0.35">
      <c r="AU8372" s="1"/>
    </row>
    <row r="8373" spans="47:47" x14ac:dyDescent="0.35">
      <c r="AU8373" s="1"/>
    </row>
    <row r="8374" spans="47:47" x14ac:dyDescent="0.35">
      <c r="AU8374" s="1"/>
    </row>
    <row r="8375" spans="47:47" x14ac:dyDescent="0.35">
      <c r="AU8375" s="1"/>
    </row>
    <row r="8376" spans="47:47" x14ac:dyDescent="0.35">
      <c r="AU8376" s="1"/>
    </row>
    <row r="8377" spans="47:47" x14ac:dyDescent="0.35">
      <c r="AU8377" s="1"/>
    </row>
    <row r="8378" spans="47:47" x14ac:dyDescent="0.35">
      <c r="AU8378" s="1"/>
    </row>
    <row r="8379" spans="47:47" x14ac:dyDescent="0.35">
      <c r="AU8379" s="1"/>
    </row>
    <row r="8380" spans="47:47" x14ac:dyDescent="0.35">
      <c r="AU8380" s="1"/>
    </row>
    <row r="8381" spans="47:47" x14ac:dyDescent="0.35">
      <c r="AU8381" s="1"/>
    </row>
    <row r="8382" spans="47:47" x14ac:dyDescent="0.35">
      <c r="AU8382" s="1"/>
    </row>
    <row r="8383" spans="47:47" x14ac:dyDescent="0.35">
      <c r="AU8383" s="1"/>
    </row>
    <row r="8384" spans="47:47" x14ac:dyDescent="0.35">
      <c r="AU8384" s="1"/>
    </row>
    <row r="8385" spans="47:47" x14ac:dyDescent="0.35">
      <c r="AU8385" s="1"/>
    </row>
    <row r="8386" spans="47:47" x14ac:dyDescent="0.35">
      <c r="AU8386" s="1"/>
    </row>
    <row r="8387" spans="47:47" x14ac:dyDescent="0.35">
      <c r="AU8387" s="1"/>
    </row>
    <row r="8388" spans="47:47" x14ac:dyDescent="0.35">
      <c r="AU8388" s="1"/>
    </row>
    <row r="8389" spans="47:47" x14ac:dyDescent="0.35">
      <c r="AU8389" s="1"/>
    </row>
    <row r="8390" spans="47:47" x14ac:dyDescent="0.35">
      <c r="AU8390" s="1"/>
    </row>
    <row r="8391" spans="47:47" x14ac:dyDescent="0.35">
      <c r="AU8391" s="1"/>
    </row>
    <row r="8392" spans="47:47" x14ac:dyDescent="0.35">
      <c r="AU8392" s="1"/>
    </row>
    <row r="8393" spans="47:47" x14ac:dyDescent="0.35">
      <c r="AU8393" s="1"/>
    </row>
    <row r="8394" spans="47:47" x14ac:dyDescent="0.35">
      <c r="AU8394" s="1"/>
    </row>
    <row r="8395" spans="47:47" x14ac:dyDescent="0.35">
      <c r="AU8395" s="1"/>
    </row>
    <row r="8396" spans="47:47" x14ac:dyDescent="0.35">
      <c r="AU8396" s="1"/>
    </row>
    <row r="8397" spans="47:47" x14ac:dyDescent="0.35">
      <c r="AU8397" s="1"/>
    </row>
    <row r="8398" spans="47:47" x14ac:dyDescent="0.35">
      <c r="AU8398" s="1"/>
    </row>
    <row r="8399" spans="47:47" x14ac:dyDescent="0.35">
      <c r="AU8399" s="1"/>
    </row>
    <row r="8400" spans="47:47" x14ac:dyDescent="0.35">
      <c r="AU8400" s="1"/>
    </row>
    <row r="8401" spans="47:47" x14ac:dyDescent="0.35">
      <c r="AU8401" s="1"/>
    </row>
    <row r="8402" spans="47:47" x14ac:dyDescent="0.35">
      <c r="AU8402" s="1"/>
    </row>
    <row r="8403" spans="47:47" x14ac:dyDescent="0.35">
      <c r="AU8403" s="1"/>
    </row>
    <row r="8404" spans="47:47" x14ac:dyDescent="0.35">
      <c r="AU8404" s="1"/>
    </row>
    <row r="8405" spans="47:47" x14ac:dyDescent="0.35">
      <c r="AU8405" s="1"/>
    </row>
    <row r="8406" spans="47:47" x14ac:dyDescent="0.35">
      <c r="AU8406" s="1"/>
    </row>
    <row r="8407" spans="47:47" x14ac:dyDescent="0.35">
      <c r="AU8407" s="1"/>
    </row>
    <row r="8408" spans="47:47" x14ac:dyDescent="0.35">
      <c r="AU8408" s="1"/>
    </row>
    <row r="8409" spans="47:47" x14ac:dyDescent="0.35">
      <c r="AU8409" s="1"/>
    </row>
    <row r="8410" spans="47:47" x14ac:dyDescent="0.35">
      <c r="AU8410" s="1"/>
    </row>
    <row r="8411" spans="47:47" x14ac:dyDescent="0.35">
      <c r="AU8411" s="1"/>
    </row>
    <row r="8412" spans="47:47" x14ac:dyDescent="0.35">
      <c r="AU8412" s="1"/>
    </row>
    <row r="8413" spans="47:47" x14ac:dyDescent="0.35">
      <c r="AU8413" s="1"/>
    </row>
    <row r="8414" spans="47:47" x14ac:dyDescent="0.35">
      <c r="AU8414" s="1"/>
    </row>
    <row r="8415" spans="47:47" x14ac:dyDescent="0.35">
      <c r="AU8415" s="1"/>
    </row>
    <row r="8416" spans="47:47" x14ac:dyDescent="0.35">
      <c r="AU8416" s="1"/>
    </row>
    <row r="8417" spans="47:47" x14ac:dyDescent="0.35">
      <c r="AU8417" s="1"/>
    </row>
    <row r="8418" spans="47:47" x14ac:dyDescent="0.35">
      <c r="AU8418" s="1"/>
    </row>
    <row r="8419" spans="47:47" x14ac:dyDescent="0.35">
      <c r="AU8419" s="1"/>
    </row>
    <row r="8420" spans="47:47" x14ac:dyDescent="0.35">
      <c r="AU8420" s="1"/>
    </row>
    <row r="8421" spans="47:47" x14ac:dyDescent="0.35">
      <c r="AU8421" s="1"/>
    </row>
    <row r="8422" spans="47:47" x14ac:dyDescent="0.35">
      <c r="AU8422" s="1"/>
    </row>
    <row r="8423" spans="47:47" x14ac:dyDescent="0.35">
      <c r="AU8423" s="1"/>
    </row>
    <row r="8424" spans="47:47" x14ac:dyDescent="0.35">
      <c r="AU8424" s="1"/>
    </row>
    <row r="8425" spans="47:47" x14ac:dyDescent="0.35">
      <c r="AU8425" s="1"/>
    </row>
    <row r="8426" spans="47:47" x14ac:dyDescent="0.35">
      <c r="AU8426" s="1"/>
    </row>
    <row r="8427" spans="47:47" x14ac:dyDescent="0.35">
      <c r="AU8427" s="1"/>
    </row>
    <row r="8428" spans="47:47" x14ac:dyDescent="0.35">
      <c r="AU8428" s="1"/>
    </row>
    <row r="8429" spans="47:47" x14ac:dyDescent="0.35">
      <c r="AU8429" s="1"/>
    </row>
    <row r="8430" spans="47:47" x14ac:dyDescent="0.35">
      <c r="AU8430" s="1"/>
    </row>
    <row r="8431" spans="47:47" x14ac:dyDescent="0.35">
      <c r="AU8431" s="1"/>
    </row>
    <row r="8432" spans="47:47" x14ac:dyDescent="0.35">
      <c r="AU8432" s="1"/>
    </row>
    <row r="8433" spans="47:47" x14ac:dyDescent="0.35">
      <c r="AU8433" s="1"/>
    </row>
    <row r="8434" spans="47:47" x14ac:dyDescent="0.35">
      <c r="AU8434" s="1"/>
    </row>
    <row r="8435" spans="47:47" x14ac:dyDescent="0.35">
      <c r="AU8435" s="1"/>
    </row>
    <row r="8436" spans="47:47" x14ac:dyDescent="0.35">
      <c r="AU8436" s="1"/>
    </row>
    <row r="8437" spans="47:47" x14ac:dyDescent="0.35">
      <c r="AU8437" s="1"/>
    </row>
    <row r="8438" spans="47:47" x14ac:dyDescent="0.35">
      <c r="AU8438" s="1"/>
    </row>
    <row r="8439" spans="47:47" x14ac:dyDescent="0.35">
      <c r="AU8439" s="1"/>
    </row>
    <row r="8440" spans="47:47" x14ac:dyDescent="0.35">
      <c r="AU8440" s="1"/>
    </row>
    <row r="8441" spans="47:47" x14ac:dyDescent="0.35">
      <c r="AU8441" s="1"/>
    </row>
    <row r="8442" spans="47:47" x14ac:dyDescent="0.35">
      <c r="AU8442" s="1"/>
    </row>
    <row r="8443" spans="47:47" x14ac:dyDescent="0.35">
      <c r="AU8443" s="1"/>
    </row>
    <row r="8444" spans="47:47" x14ac:dyDescent="0.35">
      <c r="AU8444" s="1"/>
    </row>
    <row r="8445" spans="47:47" x14ac:dyDescent="0.35">
      <c r="AU8445" s="1"/>
    </row>
    <row r="8446" spans="47:47" x14ac:dyDescent="0.35">
      <c r="AU8446" s="1"/>
    </row>
    <row r="8447" spans="47:47" x14ac:dyDescent="0.35">
      <c r="AU8447" s="1"/>
    </row>
    <row r="8448" spans="47:47" x14ac:dyDescent="0.35">
      <c r="AU8448" s="1"/>
    </row>
    <row r="8449" spans="47:47" x14ac:dyDescent="0.35">
      <c r="AU8449" s="1"/>
    </row>
    <row r="8450" spans="47:47" x14ac:dyDescent="0.35">
      <c r="AU8450" s="1"/>
    </row>
    <row r="8451" spans="47:47" x14ac:dyDescent="0.35">
      <c r="AU8451" s="1"/>
    </row>
    <row r="8452" spans="47:47" x14ac:dyDescent="0.35">
      <c r="AU8452" s="1"/>
    </row>
    <row r="8453" spans="47:47" x14ac:dyDescent="0.35">
      <c r="AU8453" s="1"/>
    </row>
    <row r="8454" spans="47:47" x14ac:dyDescent="0.35">
      <c r="AU8454" s="1"/>
    </row>
    <row r="8455" spans="47:47" x14ac:dyDescent="0.35">
      <c r="AU8455" s="1"/>
    </row>
    <row r="8456" spans="47:47" x14ac:dyDescent="0.35">
      <c r="AU8456" s="1"/>
    </row>
    <row r="8457" spans="47:47" x14ac:dyDescent="0.35">
      <c r="AU8457" s="1"/>
    </row>
    <row r="8458" spans="47:47" x14ac:dyDescent="0.35">
      <c r="AU8458" s="1"/>
    </row>
    <row r="8459" spans="47:47" x14ac:dyDescent="0.35">
      <c r="AU8459" s="1"/>
    </row>
    <row r="8460" spans="47:47" x14ac:dyDescent="0.35">
      <c r="AU8460" s="1"/>
    </row>
    <row r="8461" spans="47:47" x14ac:dyDescent="0.35">
      <c r="AU8461" s="1"/>
    </row>
    <row r="8462" spans="47:47" x14ac:dyDescent="0.35">
      <c r="AU8462" s="1"/>
    </row>
    <row r="8463" spans="47:47" x14ac:dyDescent="0.35">
      <c r="AU8463" s="1"/>
    </row>
    <row r="8464" spans="47:47" x14ac:dyDescent="0.35">
      <c r="AU8464" s="1"/>
    </row>
    <row r="8465" spans="47:47" x14ac:dyDescent="0.35">
      <c r="AU8465" s="1"/>
    </row>
    <row r="8466" spans="47:47" x14ac:dyDescent="0.35">
      <c r="AU8466" s="1"/>
    </row>
    <row r="8467" spans="47:47" x14ac:dyDescent="0.35">
      <c r="AU8467" s="1"/>
    </row>
    <row r="8468" spans="47:47" x14ac:dyDescent="0.35">
      <c r="AU8468" s="1"/>
    </row>
    <row r="8469" spans="47:47" x14ac:dyDescent="0.35">
      <c r="AU8469" s="1"/>
    </row>
    <row r="8470" spans="47:47" x14ac:dyDescent="0.35">
      <c r="AU8470" s="1"/>
    </row>
    <row r="8471" spans="47:47" x14ac:dyDescent="0.35">
      <c r="AU8471" s="1"/>
    </row>
    <row r="8472" spans="47:47" x14ac:dyDescent="0.35">
      <c r="AU8472" s="1"/>
    </row>
    <row r="8473" spans="47:47" x14ac:dyDescent="0.35">
      <c r="AU8473" s="1"/>
    </row>
    <row r="8474" spans="47:47" x14ac:dyDescent="0.35">
      <c r="AU8474" s="1"/>
    </row>
    <row r="8475" spans="47:47" x14ac:dyDescent="0.35">
      <c r="AU8475" s="1"/>
    </row>
    <row r="8476" spans="47:47" x14ac:dyDescent="0.35">
      <c r="AU8476" s="1"/>
    </row>
    <row r="8477" spans="47:47" x14ac:dyDescent="0.35">
      <c r="AU8477" s="1"/>
    </row>
    <row r="8478" spans="47:47" x14ac:dyDescent="0.35">
      <c r="AU8478" s="1"/>
    </row>
    <row r="8479" spans="47:47" x14ac:dyDescent="0.35">
      <c r="AU8479" s="1"/>
    </row>
    <row r="8480" spans="47:47" x14ac:dyDescent="0.35">
      <c r="AU8480" s="1"/>
    </row>
    <row r="8481" spans="47:47" x14ac:dyDescent="0.35">
      <c r="AU8481" s="1"/>
    </row>
    <row r="8482" spans="47:47" x14ac:dyDescent="0.35">
      <c r="AU8482" s="1"/>
    </row>
    <row r="8483" spans="47:47" x14ac:dyDescent="0.35">
      <c r="AU8483" s="1"/>
    </row>
    <row r="8484" spans="47:47" x14ac:dyDescent="0.35">
      <c r="AU8484" s="1"/>
    </row>
    <row r="8485" spans="47:47" x14ac:dyDescent="0.35">
      <c r="AU8485" s="1"/>
    </row>
    <row r="8486" spans="47:47" x14ac:dyDescent="0.35">
      <c r="AU8486" s="1"/>
    </row>
    <row r="8487" spans="47:47" x14ac:dyDescent="0.35">
      <c r="AU8487" s="1"/>
    </row>
    <row r="8488" spans="47:47" x14ac:dyDescent="0.35">
      <c r="AU8488" s="1"/>
    </row>
    <row r="8489" spans="47:47" x14ac:dyDescent="0.35">
      <c r="AU8489" s="1"/>
    </row>
    <row r="8490" spans="47:47" x14ac:dyDescent="0.35">
      <c r="AU8490" s="1"/>
    </row>
    <row r="8491" spans="47:47" x14ac:dyDescent="0.35">
      <c r="AU8491" s="1"/>
    </row>
    <row r="8492" spans="47:47" x14ac:dyDescent="0.35">
      <c r="AU8492" s="1"/>
    </row>
    <row r="8493" spans="47:47" x14ac:dyDescent="0.35">
      <c r="AU8493" s="1"/>
    </row>
    <row r="8494" spans="47:47" x14ac:dyDescent="0.35">
      <c r="AU8494" s="1"/>
    </row>
    <row r="8495" spans="47:47" x14ac:dyDescent="0.35">
      <c r="AU8495" s="1"/>
    </row>
    <row r="8496" spans="47:47" x14ac:dyDescent="0.35">
      <c r="AU8496" s="1"/>
    </row>
    <row r="8497" spans="47:47" x14ac:dyDescent="0.35">
      <c r="AU8497" s="1"/>
    </row>
    <row r="8498" spans="47:47" x14ac:dyDescent="0.35">
      <c r="AU8498" s="1"/>
    </row>
    <row r="8499" spans="47:47" x14ac:dyDescent="0.35">
      <c r="AU8499" s="1"/>
    </row>
    <row r="8500" spans="47:47" x14ac:dyDescent="0.35">
      <c r="AU8500" s="1"/>
    </row>
    <row r="8501" spans="47:47" x14ac:dyDescent="0.35">
      <c r="AU8501" s="1"/>
    </row>
    <row r="8502" spans="47:47" x14ac:dyDescent="0.35">
      <c r="AU8502" s="1"/>
    </row>
    <row r="8503" spans="47:47" x14ac:dyDescent="0.35">
      <c r="AU8503" s="1"/>
    </row>
    <row r="8504" spans="47:47" x14ac:dyDescent="0.35">
      <c r="AU8504" s="1"/>
    </row>
    <row r="8505" spans="47:47" x14ac:dyDescent="0.35">
      <c r="AU8505" s="1"/>
    </row>
    <row r="8506" spans="47:47" x14ac:dyDescent="0.35">
      <c r="AU8506" s="1"/>
    </row>
    <row r="8507" spans="47:47" x14ac:dyDescent="0.35">
      <c r="AU8507" s="1"/>
    </row>
    <row r="8508" spans="47:47" x14ac:dyDescent="0.35">
      <c r="AU8508" s="1"/>
    </row>
    <row r="8509" spans="47:47" x14ac:dyDescent="0.35">
      <c r="AU8509" s="1"/>
    </row>
    <row r="8510" spans="47:47" x14ac:dyDescent="0.35">
      <c r="AU8510" s="1"/>
    </row>
    <row r="8511" spans="47:47" x14ac:dyDescent="0.35">
      <c r="AU8511" s="1"/>
    </row>
    <row r="8512" spans="47:47" x14ac:dyDescent="0.35">
      <c r="AU8512" s="1"/>
    </row>
    <row r="8513" spans="47:47" x14ac:dyDescent="0.35">
      <c r="AU8513" s="1"/>
    </row>
    <row r="8514" spans="47:47" x14ac:dyDescent="0.35">
      <c r="AU8514" s="1"/>
    </row>
    <row r="8515" spans="47:47" x14ac:dyDescent="0.35">
      <c r="AU8515" s="1"/>
    </row>
    <row r="8516" spans="47:47" x14ac:dyDescent="0.35">
      <c r="AU8516" s="1"/>
    </row>
    <row r="8517" spans="47:47" x14ac:dyDescent="0.35">
      <c r="AU8517" s="1"/>
    </row>
    <row r="8518" spans="47:47" x14ac:dyDescent="0.35">
      <c r="AU8518" s="1"/>
    </row>
    <row r="8519" spans="47:47" x14ac:dyDescent="0.35">
      <c r="AU8519" s="1"/>
    </row>
    <row r="8520" spans="47:47" x14ac:dyDescent="0.35">
      <c r="AU8520" s="1"/>
    </row>
    <row r="8521" spans="47:47" x14ac:dyDescent="0.35">
      <c r="AU8521" s="1"/>
    </row>
    <row r="8522" spans="47:47" x14ac:dyDescent="0.35">
      <c r="AU8522" s="1"/>
    </row>
    <row r="8523" spans="47:47" x14ac:dyDescent="0.35">
      <c r="AU8523" s="1"/>
    </row>
    <row r="8524" spans="47:47" x14ac:dyDescent="0.35">
      <c r="AU8524" s="1"/>
    </row>
    <row r="8525" spans="47:47" x14ac:dyDescent="0.35">
      <c r="AU8525" s="1"/>
    </row>
    <row r="8526" spans="47:47" x14ac:dyDescent="0.35">
      <c r="AU8526" s="1"/>
    </row>
    <row r="8527" spans="47:47" x14ac:dyDescent="0.35">
      <c r="AU8527" s="1"/>
    </row>
    <row r="8528" spans="47:47" x14ac:dyDescent="0.35">
      <c r="AU8528" s="1"/>
    </row>
    <row r="8529" spans="47:47" x14ac:dyDescent="0.35">
      <c r="AU8529" s="1"/>
    </row>
    <row r="8530" spans="47:47" x14ac:dyDescent="0.35">
      <c r="AU8530" s="1"/>
    </row>
    <row r="8531" spans="47:47" x14ac:dyDescent="0.35">
      <c r="AU8531" s="1"/>
    </row>
    <row r="8532" spans="47:47" x14ac:dyDescent="0.35">
      <c r="AU8532" s="1"/>
    </row>
    <row r="8533" spans="47:47" x14ac:dyDescent="0.35">
      <c r="AU8533" s="1"/>
    </row>
    <row r="8534" spans="47:47" x14ac:dyDescent="0.35">
      <c r="AU8534" s="1"/>
    </row>
    <row r="8535" spans="47:47" x14ac:dyDescent="0.35">
      <c r="AU8535" s="1"/>
    </row>
    <row r="8536" spans="47:47" x14ac:dyDescent="0.35">
      <c r="AU8536" s="1"/>
    </row>
    <row r="8537" spans="47:47" x14ac:dyDescent="0.35">
      <c r="AU8537" s="1"/>
    </row>
    <row r="8538" spans="47:47" x14ac:dyDescent="0.35">
      <c r="AU8538" s="1"/>
    </row>
    <row r="8539" spans="47:47" x14ac:dyDescent="0.35">
      <c r="AU8539" s="1"/>
    </row>
    <row r="8540" spans="47:47" x14ac:dyDescent="0.35">
      <c r="AU8540" s="1"/>
    </row>
    <row r="8541" spans="47:47" x14ac:dyDescent="0.35">
      <c r="AU8541" s="1"/>
    </row>
    <row r="8542" spans="47:47" x14ac:dyDescent="0.35">
      <c r="AU8542" s="1"/>
    </row>
    <row r="8543" spans="47:47" x14ac:dyDescent="0.35">
      <c r="AU8543" s="1"/>
    </row>
    <row r="8544" spans="47:47" x14ac:dyDescent="0.35">
      <c r="AU8544" s="1"/>
    </row>
    <row r="8545" spans="47:47" x14ac:dyDescent="0.35">
      <c r="AU8545" s="1"/>
    </row>
    <row r="8546" spans="47:47" x14ac:dyDescent="0.35">
      <c r="AU8546" s="1"/>
    </row>
    <row r="8547" spans="47:47" x14ac:dyDescent="0.35">
      <c r="AU8547" s="1"/>
    </row>
    <row r="8548" spans="47:47" x14ac:dyDescent="0.35">
      <c r="AU8548" s="1"/>
    </row>
    <row r="8549" spans="47:47" x14ac:dyDescent="0.35">
      <c r="AU8549" s="1"/>
    </row>
    <row r="8550" spans="47:47" x14ac:dyDescent="0.35">
      <c r="AU8550" s="1"/>
    </row>
    <row r="8551" spans="47:47" x14ac:dyDescent="0.35">
      <c r="AU8551" s="1"/>
    </row>
    <row r="8552" spans="47:47" x14ac:dyDescent="0.35">
      <c r="AU8552" s="1"/>
    </row>
    <row r="8553" spans="47:47" x14ac:dyDescent="0.35">
      <c r="AU8553" s="1"/>
    </row>
    <row r="8554" spans="47:47" x14ac:dyDescent="0.35">
      <c r="AU8554" s="1"/>
    </row>
    <row r="8555" spans="47:47" x14ac:dyDescent="0.35">
      <c r="AU8555" s="1"/>
    </row>
    <row r="8556" spans="47:47" x14ac:dyDescent="0.35">
      <c r="AU8556" s="1"/>
    </row>
    <row r="8557" spans="47:47" x14ac:dyDescent="0.35">
      <c r="AU8557" s="1"/>
    </row>
    <row r="8558" spans="47:47" x14ac:dyDescent="0.35">
      <c r="AU8558" s="1"/>
    </row>
    <row r="8559" spans="47:47" x14ac:dyDescent="0.35">
      <c r="AU8559" s="1"/>
    </row>
    <row r="8560" spans="47:47" x14ac:dyDescent="0.35">
      <c r="AU8560" s="1"/>
    </row>
    <row r="8561" spans="47:47" x14ac:dyDescent="0.35">
      <c r="AU8561" s="1"/>
    </row>
    <row r="8562" spans="47:47" x14ac:dyDescent="0.35">
      <c r="AU8562" s="1"/>
    </row>
    <row r="8563" spans="47:47" x14ac:dyDescent="0.35">
      <c r="AU8563" s="1"/>
    </row>
    <row r="8564" spans="47:47" x14ac:dyDescent="0.35">
      <c r="AU8564" s="1"/>
    </row>
    <row r="8565" spans="47:47" x14ac:dyDescent="0.35">
      <c r="AU8565" s="1"/>
    </row>
    <row r="8566" spans="47:47" x14ac:dyDescent="0.35">
      <c r="AU8566" s="1"/>
    </row>
    <row r="8567" spans="47:47" x14ac:dyDescent="0.35">
      <c r="AU8567" s="1"/>
    </row>
    <row r="8568" spans="47:47" x14ac:dyDescent="0.35">
      <c r="AU8568" s="1"/>
    </row>
    <row r="8569" spans="47:47" x14ac:dyDescent="0.35">
      <c r="AU8569" s="1"/>
    </row>
    <row r="8570" spans="47:47" x14ac:dyDescent="0.35">
      <c r="AU8570" s="1"/>
    </row>
    <row r="8571" spans="47:47" x14ac:dyDescent="0.35">
      <c r="AU8571" s="1"/>
    </row>
    <row r="8572" spans="47:47" x14ac:dyDescent="0.35">
      <c r="AU8572" s="1"/>
    </row>
    <row r="8573" spans="47:47" x14ac:dyDescent="0.35">
      <c r="AU8573" s="1"/>
    </row>
    <row r="8574" spans="47:47" x14ac:dyDescent="0.35">
      <c r="AU8574" s="1"/>
    </row>
    <row r="8575" spans="47:47" x14ac:dyDescent="0.35">
      <c r="AU8575" s="1"/>
    </row>
    <row r="8576" spans="47:47" x14ac:dyDescent="0.35">
      <c r="AU8576" s="1"/>
    </row>
    <row r="8577" spans="47:47" x14ac:dyDescent="0.35">
      <c r="AU8577" s="1"/>
    </row>
    <row r="8578" spans="47:47" x14ac:dyDescent="0.35">
      <c r="AU8578" s="1"/>
    </row>
    <row r="8579" spans="47:47" x14ac:dyDescent="0.35">
      <c r="AU8579" s="1"/>
    </row>
    <row r="8580" spans="47:47" x14ac:dyDescent="0.35">
      <c r="AU8580" s="1"/>
    </row>
    <row r="8581" spans="47:47" x14ac:dyDescent="0.35">
      <c r="AU8581" s="1"/>
    </row>
    <row r="8582" spans="47:47" x14ac:dyDescent="0.35">
      <c r="AU8582" s="1"/>
    </row>
    <row r="8583" spans="47:47" x14ac:dyDescent="0.35">
      <c r="AU8583" s="1"/>
    </row>
    <row r="8584" spans="47:47" x14ac:dyDescent="0.35">
      <c r="AU8584" s="1"/>
    </row>
    <row r="8585" spans="47:47" x14ac:dyDescent="0.35">
      <c r="AU8585" s="1"/>
    </row>
    <row r="8586" spans="47:47" x14ac:dyDescent="0.35">
      <c r="AU8586" s="1"/>
    </row>
    <row r="8587" spans="47:47" x14ac:dyDescent="0.35">
      <c r="AU8587" s="1"/>
    </row>
    <row r="8588" spans="47:47" x14ac:dyDescent="0.35">
      <c r="AU8588" s="1"/>
    </row>
    <row r="8589" spans="47:47" x14ac:dyDescent="0.35">
      <c r="AU8589" s="1"/>
    </row>
    <row r="8590" spans="47:47" x14ac:dyDescent="0.35">
      <c r="AU8590" s="1"/>
    </row>
    <row r="8591" spans="47:47" x14ac:dyDescent="0.35">
      <c r="AU8591" s="1"/>
    </row>
    <row r="8592" spans="47:47" x14ac:dyDescent="0.35">
      <c r="AU8592" s="1"/>
    </row>
    <row r="8593" spans="47:47" x14ac:dyDescent="0.35">
      <c r="AU8593" s="1"/>
    </row>
    <row r="8594" spans="47:47" x14ac:dyDescent="0.35">
      <c r="AU8594" s="1"/>
    </row>
    <row r="8595" spans="47:47" x14ac:dyDescent="0.35">
      <c r="AU8595" s="1"/>
    </row>
    <row r="8596" spans="47:47" x14ac:dyDescent="0.35">
      <c r="AU8596" s="1"/>
    </row>
    <row r="8597" spans="47:47" x14ac:dyDescent="0.35">
      <c r="AU8597" s="1"/>
    </row>
    <row r="8598" spans="47:47" x14ac:dyDescent="0.35">
      <c r="AU8598" s="1"/>
    </row>
    <row r="8599" spans="47:47" x14ac:dyDescent="0.35">
      <c r="AU8599" s="1"/>
    </row>
    <row r="8600" spans="47:47" x14ac:dyDescent="0.35">
      <c r="AU8600" s="1"/>
    </row>
    <row r="8601" spans="47:47" x14ac:dyDescent="0.35">
      <c r="AU8601" s="1"/>
    </row>
    <row r="8602" spans="47:47" x14ac:dyDescent="0.35">
      <c r="AU8602" s="1"/>
    </row>
    <row r="8603" spans="47:47" x14ac:dyDescent="0.35">
      <c r="AU8603" s="1"/>
    </row>
    <row r="8604" spans="47:47" x14ac:dyDescent="0.35">
      <c r="AU8604" s="1"/>
    </row>
    <row r="8605" spans="47:47" x14ac:dyDescent="0.35">
      <c r="AU8605" s="1"/>
    </row>
    <row r="8606" spans="47:47" x14ac:dyDescent="0.35">
      <c r="AU8606" s="1"/>
    </row>
    <row r="8607" spans="47:47" x14ac:dyDescent="0.35">
      <c r="AU8607" s="1"/>
    </row>
    <row r="8608" spans="47:47" x14ac:dyDescent="0.35">
      <c r="AU8608" s="1"/>
    </row>
    <row r="8609" spans="47:47" x14ac:dyDescent="0.35">
      <c r="AU8609" s="1"/>
    </row>
    <row r="8610" spans="47:47" x14ac:dyDescent="0.35">
      <c r="AU8610" s="1"/>
    </row>
    <row r="8611" spans="47:47" x14ac:dyDescent="0.35">
      <c r="AU8611" s="1"/>
    </row>
    <row r="8612" spans="47:47" x14ac:dyDescent="0.35">
      <c r="AU8612" s="1"/>
    </row>
    <row r="8613" spans="47:47" x14ac:dyDescent="0.35">
      <c r="AU8613" s="1"/>
    </row>
    <row r="8614" spans="47:47" x14ac:dyDescent="0.35">
      <c r="AU8614" s="1"/>
    </row>
    <row r="8615" spans="47:47" x14ac:dyDescent="0.35">
      <c r="AU8615" s="1"/>
    </row>
    <row r="8616" spans="47:47" x14ac:dyDescent="0.35">
      <c r="AU8616" s="1"/>
    </row>
    <row r="8617" spans="47:47" x14ac:dyDescent="0.35">
      <c r="AU8617" s="1"/>
    </row>
    <row r="8618" spans="47:47" x14ac:dyDescent="0.35">
      <c r="AU8618" s="1"/>
    </row>
    <row r="8619" spans="47:47" x14ac:dyDescent="0.35">
      <c r="AU8619" s="1"/>
    </row>
    <row r="8620" spans="47:47" x14ac:dyDescent="0.35">
      <c r="AU8620" s="1"/>
    </row>
    <row r="8621" spans="47:47" x14ac:dyDescent="0.35">
      <c r="AU8621" s="1"/>
    </row>
    <row r="8622" spans="47:47" x14ac:dyDescent="0.35">
      <c r="AU8622" s="1"/>
    </row>
    <row r="8623" spans="47:47" x14ac:dyDescent="0.35">
      <c r="AU8623" s="1"/>
    </row>
    <row r="8624" spans="47:47" x14ac:dyDescent="0.35">
      <c r="AU8624" s="1"/>
    </row>
    <row r="8625" spans="47:47" x14ac:dyDescent="0.35">
      <c r="AU8625" s="1"/>
    </row>
    <row r="8626" spans="47:47" x14ac:dyDescent="0.35">
      <c r="AU8626" s="1"/>
    </row>
    <row r="8627" spans="47:47" x14ac:dyDescent="0.35">
      <c r="AU8627" s="1"/>
    </row>
    <row r="8628" spans="47:47" x14ac:dyDescent="0.35">
      <c r="AU8628" s="1"/>
    </row>
    <row r="8629" spans="47:47" x14ac:dyDescent="0.35">
      <c r="AU8629" s="1"/>
    </row>
    <row r="8630" spans="47:47" x14ac:dyDescent="0.35">
      <c r="AU8630" s="1"/>
    </row>
    <row r="8631" spans="47:47" x14ac:dyDescent="0.35">
      <c r="AU8631" s="1"/>
    </row>
    <row r="8632" spans="47:47" x14ac:dyDescent="0.35">
      <c r="AU8632" s="1"/>
    </row>
    <row r="8633" spans="47:47" x14ac:dyDescent="0.35">
      <c r="AU8633" s="1"/>
    </row>
    <row r="8634" spans="47:47" x14ac:dyDescent="0.35">
      <c r="AU8634" s="1"/>
    </row>
    <row r="8635" spans="47:47" x14ac:dyDescent="0.35">
      <c r="AU8635" s="1"/>
    </row>
    <row r="8636" spans="47:47" x14ac:dyDescent="0.35">
      <c r="AU8636" s="1"/>
    </row>
    <row r="8637" spans="47:47" x14ac:dyDescent="0.35">
      <c r="AU8637" s="1"/>
    </row>
    <row r="8638" spans="47:47" x14ac:dyDescent="0.35">
      <c r="AU8638" s="1"/>
    </row>
    <row r="8639" spans="47:47" x14ac:dyDescent="0.35">
      <c r="AU8639" s="1"/>
    </row>
    <row r="8640" spans="47:47" x14ac:dyDescent="0.35">
      <c r="AU8640" s="1"/>
    </row>
    <row r="8641" spans="47:47" x14ac:dyDescent="0.35">
      <c r="AU8641" s="1"/>
    </row>
    <row r="8642" spans="47:47" x14ac:dyDescent="0.35">
      <c r="AU8642" s="1"/>
    </row>
    <row r="8643" spans="47:47" x14ac:dyDescent="0.35">
      <c r="AU8643" s="1"/>
    </row>
    <row r="8644" spans="47:47" x14ac:dyDescent="0.35">
      <c r="AU8644" s="1"/>
    </row>
    <row r="8645" spans="47:47" x14ac:dyDescent="0.35">
      <c r="AU8645" s="1"/>
    </row>
    <row r="8646" spans="47:47" x14ac:dyDescent="0.35">
      <c r="AU8646" s="1"/>
    </row>
    <row r="8647" spans="47:47" x14ac:dyDescent="0.35">
      <c r="AU8647" s="1"/>
    </row>
    <row r="8648" spans="47:47" x14ac:dyDescent="0.35">
      <c r="AU8648" s="1"/>
    </row>
    <row r="8649" spans="47:47" x14ac:dyDescent="0.35">
      <c r="AU8649" s="1"/>
    </row>
    <row r="8650" spans="47:47" x14ac:dyDescent="0.35">
      <c r="AU8650" s="1"/>
    </row>
    <row r="8651" spans="47:47" x14ac:dyDescent="0.35">
      <c r="AU8651" s="1"/>
    </row>
    <row r="8652" spans="47:47" x14ac:dyDescent="0.35">
      <c r="AU8652" s="1"/>
    </row>
    <row r="8653" spans="47:47" x14ac:dyDescent="0.35">
      <c r="AU8653" s="1"/>
    </row>
    <row r="8654" spans="47:47" x14ac:dyDescent="0.35">
      <c r="AU8654" s="1"/>
    </row>
    <row r="8655" spans="47:47" x14ac:dyDescent="0.35">
      <c r="AU8655" s="1"/>
    </row>
    <row r="8656" spans="47:47" x14ac:dyDescent="0.35">
      <c r="AU8656" s="1"/>
    </row>
    <row r="8657" spans="47:47" x14ac:dyDescent="0.35">
      <c r="AU8657" s="1"/>
    </row>
    <row r="8658" spans="47:47" x14ac:dyDescent="0.35">
      <c r="AU8658" s="1"/>
    </row>
    <row r="8659" spans="47:47" x14ac:dyDescent="0.35">
      <c r="AU8659" s="1"/>
    </row>
    <row r="8660" spans="47:47" x14ac:dyDescent="0.35">
      <c r="AU8660" s="1"/>
    </row>
    <row r="8661" spans="47:47" x14ac:dyDescent="0.35">
      <c r="AU8661" s="1"/>
    </row>
    <row r="8662" spans="47:47" x14ac:dyDescent="0.35">
      <c r="AU8662" s="1"/>
    </row>
    <row r="8663" spans="47:47" x14ac:dyDescent="0.35">
      <c r="AU8663" s="1"/>
    </row>
    <row r="8664" spans="47:47" x14ac:dyDescent="0.35">
      <c r="AU8664" s="1"/>
    </row>
    <row r="8665" spans="47:47" x14ac:dyDescent="0.35">
      <c r="AU8665" s="1"/>
    </row>
    <row r="8666" spans="47:47" x14ac:dyDescent="0.35">
      <c r="AU8666" s="1"/>
    </row>
    <row r="8667" spans="47:47" x14ac:dyDescent="0.35">
      <c r="AU8667" s="1"/>
    </row>
    <row r="8668" spans="47:47" x14ac:dyDescent="0.35">
      <c r="AU8668" s="1"/>
    </row>
    <row r="8669" spans="47:47" x14ac:dyDescent="0.35">
      <c r="AU8669" s="1"/>
    </row>
    <row r="8670" spans="47:47" x14ac:dyDescent="0.35">
      <c r="AU8670" s="1"/>
    </row>
    <row r="8671" spans="47:47" x14ac:dyDescent="0.35">
      <c r="AU8671" s="1"/>
    </row>
    <row r="8672" spans="47:47" x14ac:dyDescent="0.35">
      <c r="AU8672" s="1"/>
    </row>
    <row r="8673" spans="47:47" x14ac:dyDescent="0.35">
      <c r="AU8673" s="1"/>
    </row>
    <row r="8674" spans="47:47" x14ac:dyDescent="0.35">
      <c r="AU8674" s="1"/>
    </row>
    <row r="8675" spans="47:47" x14ac:dyDescent="0.35">
      <c r="AU8675" s="1"/>
    </row>
    <row r="8676" spans="47:47" x14ac:dyDescent="0.35">
      <c r="AU8676" s="1"/>
    </row>
    <row r="8677" spans="47:47" x14ac:dyDescent="0.35">
      <c r="AU8677" s="1"/>
    </row>
    <row r="8678" spans="47:47" x14ac:dyDescent="0.35">
      <c r="AU8678" s="1"/>
    </row>
    <row r="8679" spans="47:47" x14ac:dyDescent="0.35">
      <c r="AU8679" s="1"/>
    </row>
    <row r="8680" spans="47:47" x14ac:dyDescent="0.35">
      <c r="AU8680" s="1"/>
    </row>
    <row r="8681" spans="47:47" x14ac:dyDescent="0.35">
      <c r="AU8681" s="1"/>
    </row>
    <row r="8682" spans="47:47" x14ac:dyDescent="0.35">
      <c r="AU8682" s="1"/>
    </row>
    <row r="8683" spans="47:47" x14ac:dyDescent="0.35">
      <c r="AU8683" s="1"/>
    </row>
    <row r="8684" spans="47:47" x14ac:dyDescent="0.35">
      <c r="AU8684" s="1"/>
    </row>
    <row r="8685" spans="47:47" x14ac:dyDescent="0.35">
      <c r="AU8685" s="1"/>
    </row>
    <row r="8686" spans="47:47" x14ac:dyDescent="0.35">
      <c r="AU8686" s="1"/>
    </row>
    <row r="8687" spans="47:47" x14ac:dyDescent="0.35">
      <c r="AU8687" s="1"/>
    </row>
    <row r="8688" spans="47:47" x14ac:dyDescent="0.35">
      <c r="AU8688" s="1"/>
    </row>
    <row r="8689" spans="47:47" x14ac:dyDescent="0.35">
      <c r="AU8689" s="1"/>
    </row>
    <row r="8690" spans="47:47" x14ac:dyDescent="0.35">
      <c r="AU8690" s="1"/>
    </row>
    <row r="8691" spans="47:47" x14ac:dyDescent="0.35">
      <c r="AU8691" s="1"/>
    </row>
    <row r="8692" spans="47:47" x14ac:dyDescent="0.35">
      <c r="AU8692" s="1"/>
    </row>
    <row r="8693" spans="47:47" x14ac:dyDescent="0.35">
      <c r="AU8693" s="1"/>
    </row>
    <row r="8694" spans="47:47" x14ac:dyDescent="0.35">
      <c r="AU8694" s="1"/>
    </row>
    <row r="8695" spans="47:47" x14ac:dyDescent="0.35">
      <c r="AU8695" s="1"/>
    </row>
    <row r="8696" spans="47:47" x14ac:dyDescent="0.35">
      <c r="AU8696" s="1"/>
    </row>
    <row r="8697" spans="47:47" x14ac:dyDescent="0.35">
      <c r="AU8697" s="1"/>
    </row>
    <row r="8698" spans="47:47" x14ac:dyDescent="0.35">
      <c r="AU8698" s="1"/>
    </row>
    <row r="8699" spans="47:47" x14ac:dyDescent="0.35">
      <c r="AU8699" s="1"/>
    </row>
    <row r="8700" spans="47:47" x14ac:dyDescent="0.35">
      <c r="AU8700" s="1"/>
    </row>
    <row r="8701" spans="47:47" x14ac:dyDescent="0.35">
      <c r="AU8701" s="1"/>
    </row>
    <row r="8702" spans="47:47" x14ac:dyDescent="0.35">
      <c r="AU8702" s="1"/>
    </row>
    <row r="8703" spans="47:47" x14ac:dyDescent="0.35">
      <c r="AU8703" s="1"/>
    </row>
    <row r="8704" spans="47:47" x14ac:dyDescent="0.35">
      <c r="AU8704" s="1"/>
    </row>
    <row r="8705" spans="47:47" x14ac:dyDescent="0.35">
      <c r="AU8705" s="1"/>
    </row>
    <row r="8706" spans="47:47" x14ac:dyDescent="0.35">
      <c r="AU8706" s="1"/>
    </row>
    <row r="8707" spans="47:47" x14ac:dyDescent="0.35">
      <c r="AU8707" s="1"/>
    </row>
    <row r="8708" spans="47:47" x14ac:dyDescent="0.35">
      <c r="AU8708" s="1"/>
    </row>
    <row r="8709" spans="47:47" x14ac:dyDescent="0.35">
      <c r="AU8709" s="1"/>
    </row>
    <row r="8710" spans="47:47" x14ac:dyDescent="0.35">
      <c r="AU8710" s="1"/>
    </row>
    <row r="8711" spans="47:47" x14ac:dyDescent="0.35">
      <c r="AU8711" s="1"/>
    </row>
    <row r="8712" spans="47:47" x14ac:dyDescent="0.35">
      <c r="AU8712" s="1"/>
    </row>
    <row r="8713" spans="47:47" x14ac:dyDescent="0.35">
      <c r="AU8713" s="1"/>
    </row>
    <row r="8714" spans="47:47" x14ac:dyDescent="0.35">
      <c r="AU8714" s="1"/>
    </row>
    <row r="8715" spans="47:47" x14ac:dyDescent="0.35">
      <c r="AU8715" s="1"/>
    </row>
    <row r="8716" spans="47:47" x14ac:dyDescent="0.35">
      <c r="AU8716" s="1"/>
    </row>
    <row r="8717" spans="47:47" x14ac:dyDescent="0.35">
      <c r="AU8717" s="1"/>
    </row>
    <row r="8718" spans="47:47" x14ac:dyDescent="0.35">
      <c r="AU8718" s="1"/>
    </row>
    <row r="8719" spans="47:47" x14ac:dyDescent="0.35">
      <c r="AU8719" s="1"/>
    </row>
    <row r="8720" spans="47:47" x14ac:dyDescent="0.35">
      <c r="AU8720" s="1"/>
    </row>
    <row r="8721" spans="47:47" x14ac:dyDescent="0.35">
      <c r="AU8721" s="1"/>
    </row>
    <row r="8722" spans="47:47" x14ac:dyDescent="0.35">
      <c r="AU8722" s="1"/>
    </row>
    <row r="8723" spans="47:47" x14ac:dyDescent="0.35">
      <c r="AU8723" s="1"/>
    </row>
    <row r="8724" spans="47:47" x14ac:dyDescent="0.35">
      <c r="AU8724" s="1"/>
    </row>
    <row r="8725" spans="47:47" x14ac:dyDescent="0.35">
      <c r="AU8725" s="1"/>
    </row>
    <row r="8726" spans="47:47" x14ac:dyDescent="0.35">
      <c r="AU8726" s="1"/>
    </row>
    <row r="8727" spans="47:47" x14ac:dyDescent="0.35">
      <c r="AU8727" s="1"/>
    </row>
    <row r="8728" spans="47:47" x14ac:dyDescent="0.35">
      <c r="AU8728" s="1"/>
    </row>
    <row r="8729" spans="47:47" x14ac:dyDescent="0.35">
      <c r="AU8729" s="1"/>
    </row>
    <row r="8730" spans="47:47" x14ac:dyDescent="0.35">
      <c r="AU8730" s="1"/>
    </row>
    <row r="8731" spans="47:47" x14ac:dyDescent="0.35">
      <c r="AU8731" s="1"/>
    </row>
    <row r="8732" spans="47:47" x14ac:dyDescent="0.35">
      <c r="AU8732" s="1"/>
    </row>
    <row r="8733" spans="47:47" x14ac:dyDescent="0.35">
      <c r="AU8733" s="1"/>
    </row>
    <row r="8734" spans="47:47" x14ac:dyDescent="0.35">
      <c r="AU8734" s="1"/>
    </row>
    <row r="8735" spans="47:47" x14ac:dyDescent="0.35">
      <c r="AU8735" s="1"/>
    </row>
    <row r="8736" spans="47:47" x14ac:dyDescent="0.35">
      <c r="AU8736" s="1"/>
    </row>
    <row r="8737" spans="47:47" x14ac:dyDescent="0.35">
      <c r="AU8737" s="1"/>
    </row>
    <row r="8738" spans="47:47" x14ac:dyDescent="0.35">
      <c r="AU8738" s="1"/>
    </row>
    <row r="8739" spans="47:47" x14ac:dyDescent="0.35">
      <c r="AU8739" s="1"/>
    </row>
    <row r="8740" spans="47:47" x14ac:dyDescent="0.35">
      <c r="AU8740" s="1"/>
    </row>
    <row r="8741" spans="47:47" x14ac:dyDescent="0.35">
      <c r="AU8741" s="1"/>
    </row>
    <row r="8742" spans="47:47" x14ac:dyDescent="0.35">
      <c r="AU8742" s="1"/>
    </row>
    <row r="8743" spans="47:47" x14ac:dyDescent="0.35">
      <c r="AU8743" s="1"/>
    </row>
    <row r="8744" spans="47:47" x14ac:dyDescent="0.35">
      <c r="AU8744" s="1"/>
    </row>
    <row r="8745" spans="47:47" x14ac:dyDescent="0.35">
      <c r="AU8745" s="1"/>
    </row>
    <row r="8746" spans="47:47" x14ac:dyDescent="0.35">
      <c r="AU8746" s="1"/>
    </row>
    <row r="8747" spans="47:47" x14ac:dyDescent="0.35">
      <c r="AU8747" s="1"/>
    </row>
    <row r="8748" spans="47:47" x14ac:dyDescent="0.35">
      <c r="AU8748" s="1"/>
    </row>
    <row r="8749" spans="47:47" x14ac:dyDescent="0.35">
      <c r="AU8749" s="1"/>
    </row>
    <row r="8750" spans="47:47" x14ac:dyDescent="0.35">
      <c r="AU8750" s="1"/>
    </row>
    <row r="8751" spans="47:47" x14ac:dyDescent="0.35">
      <c r="AU8751" s="1"/>
    </row>
    <row r="8752" spans="47:47" x14ac:dyDescent="0.35">
      <c r="AU8752" s="1"/>
    </row>
    <row r="8753" spans="47:47" x14ac:dyDescent="0.35">
      <c r="AU8753" s="1"/>
    </row>
    <row r="8754" spans="47:47" x14ac:dyDescent="0.35">
      <c r="AU8754" s="1"/>
    </row>
    <row r="8755" spans="47:47" x14ac:dyDescent="0.35">
      <c r="AU8755" s="1"/>
    </row>
    <row r="8756" spans="47:47" x14ac:dyDescent="0.35">
      <c r="AU8756" s="1"/>
    </row>
    <row r="8757" spans="47:47" x14ac:dyDescent="0.35">
      <c r="AU8757" s="1"/>
    </row>
    <row r="8758" spans="47:47" x14ac:dyDescent="0.35">
      <c r="AU8758" s="1"/>
    </row>
    <row r="8759" spans="47:47" x14ac:dyDescent="0.35">
      <c r="AU8759" s="1"/>
    </row>
    <row r="8760" spans="47:47" x14ac:dyDescent="0.35">
      <c r="AU8760" s="1"/>
    </row>
    <row r="8761" spans="47:47" x14ac:dyDescent="0.35">
      <c r="AU8761" s="1"/>
    </row>
    <row r="8762" spans="47:47" x14ac:dyDescent="0.35">
      <c r="AU8762" s="1"/>
    </row>
    <row r="8763" spans="47:47" x14ac:dyDescent="0.35">
      <c r="AU8763" s="1"/>
    </row>
    <row r="8764" spans="47:47" x14ac:dyDescent="0.35">
      <c r="AU8764" s="1"/>
    </row>
    <row r="8765" spans="47:47" x14ac:dyDescent="0.35">
      <c r="AU8765" s="1"/>
    </row>
    <row r="8766" spans="47:47" x14ac:dyDescent="0.35">
      <c r="AU8766" s="1"/>
    </row>
    <row r="8767" spans="47:47" x14ac:dyDescent="0.35">
      <c r="AU8767" s="1"/>
    </row>
    <row r="8768" spans="47:47" x14ac:dyDescent="0.35">
      <c r="AU8768" s="1"/>
    </row>
    <row r="8769" spans="47:47" x14ac:dyDescent="0.35">
      <c r="AU8769" s="1"/>
    </row>
    <row r="8770" spans="47:47" x14ac:dyDescent="0.35">
      <c r="AU8770" s="1"/>
    </row>
    <row r="8771" spans="47:47" x14ac:dyDescent="0.35">
      <c r="AU8771" s="1"/>
    </row>
    <row r="8772" spans="47:47" x14ac:dyDescent="0.35">
      <c r="AU8772" s="1"/>
    </row>
    <row r="8773" spans="47:47" x14ac:dyDescent="0.35">
      <c r="AU8773" s="1"/>
    </row>
    <row r="8774" spans="47:47" x14ac:dyDescent="0.35">
      <c r="AU8774" s="1"/>
    </row>
    <row r="8775" spans="47:47" x14ac:dyDescent="0.35">
      <c r="AU8775" s="1"/>
    </row>
    <row r="8776" spans="47:47" x14ac:dyDescent="0.35">
      <c r="AU8776" s="1"/>
    </row>
    <row r="8777" spans="47:47" x14ac:dyDescent="0.35">
      <c r="AU8777" s="1"/>
    </row>
    <row r="8778" spans="47:47" x14ac:dyDescent="0.35">
      <c r="AU8778" s="1"/>
    </row>
    <row r="8779" spans="47:47" x14ac:dyDescent="0.35">
      <c r="AU8779" s="1"/>
    </row>
    <row r="8780" spans="47:47" x14ac:dyDescent="0.35">
      <c r="AU8780" s="1"/>
    </row>
    <row r="8781" spans="47:47" x14ac:dyDescent="0.35">
      <c r="AU8781" s="1"/>
    </row>
    <row r="8782" spans="47:47" x14ac:dyDescent="0.35">
      <c r="AU8782" s="1"/>
    </row>
    <row r="8783" spans="47:47" x14ac:dyDescent="0.35">
      <c r="AU8783" s="1"/>
    </row>
    <row r="8784" spans="47:47" x14ac:dyDescent="0.35">
      <c r="AU8784" s="1"/>
    </row>
    <row r="8785" spans="47:47" x14ac:dyDescent="0.35">
      <c r="AU8785" s="1"/>
    </row>
    <row r="8786" spans="47:47" x14ac:dyDescent="0.35">
      <c r="AU8786" s="1"/>
    </row>
    <row r="8787" spans="47:47" x14ac:dyDescent="0.35">
      <c r="AU8787" s="1"/>
    </row>
    <row r="8788" spans="47:47" x14ac:dyDescent="0.35">
      <c r="AU8788" s="1"/>
    </row>
    <row r="8789" spans="47:47" x14ac:dyDescent="0.35">
      <c r="AU8789" s="1"/>
    </row>
    <row r="8790" spans="47:47" x14ac:dyDescent="0.35">
      <c r="AU8790" s="1"/>
    </row>
    <row r="8791" spans="47:47" x14ac:dyDescent="0.35">
      <c r="AU8791" s="1"/>
    </row>
    <row r="8792" spans="47:47" x14ac:dyDescent="0.35">
      <c r="AU8792" s="1"/>
    </row>
    <row r="8793" spans="47:47" x14ac:dyDescent="0.35">
      <c r="AU8793" s="1"/>
    </row>
    <row r="8794" spans="47:47" x14ac:dyDescent="0.35">
      <c r="AU8794" s="1"/>
    </row>
    <row r="8795" spans="47:47" x14ac:dyDescent="0.35">
      <c r="AU8795" s="1"/>
    </row>
    <row r="8796" spans="47:47" x14ac:dyDescent="0.35">
      <c r="AU8796" s="1"/>
    </row>
    <row r="8797" spans="47:47" x14ac:dyDescent="0.35">
      <c r="AU8797" s="1"/>
    </row>
    <row r="8798" spans="47:47" x14ac:dyDescent="0.35">
      <c r="AU8798" s="1"/>
    </row>
    <row r="8799" spans="47:47" x14ac:dyDescent="0.35">
      <c r="AU8799" s="1"/>
    </row>
    <row r="8800" spans="47:47" x14ac:dyDescent="0.35">
      <c r="AU8800" s="1"/>
    </row>
    <row r="8801" spans="47:47" x14ac:dyDescent="0.35">
      <c r="AU8801" s="1"/>
    </row>
    <row r="8802" spans="47:47" x14ac:dyDescent="0.35">
      <c r="AU8802" s="1"/>
    </row>
    <row r="8803" spans="47:47" x14ac:dyDescent="0.35">
      <c r="AU8803" s="1"/>
    </row>
    <row r="8804" spans="47:47" x14ac:dyDescent="0.35">
      <c r="AU8804" s="1"/>
    </row>
    <row r="8805" spans="47:47" x14ac:dyDescent="0.35">
      <c r="AU8805" s="1"/>
    </row>
    <row r="8806" spans="47:47" x14ac:dyDescent="0.35">
      <c r="AU8806" s="1"/>
    </row>
    <row r="8807" spans="47:47" x14ac:dyDescent="0.35">
      <c r="AU8807" s="1"/>
    </row>
    <row r="8808" spans="47:47" x14ac:dyDescent="0.35">
      <c r="AU8808" s="1"/>
    </row>
    <row r="8809" spans="47:47" x14ac:dyDescent="0.35">
      <c r="AU8809" s="1"/>
    </row>
    <row r="8810" spans="47:47" x14ac:dyDescent="0.35">
      <c r="AU8810" s="1"/>
    </row>
    <row r="8811" spans="47:47" x14ac:dyDescent="0.35">
      <c r="AU8811" s="1"/>
    </row>
    <row r="8812" spans="47:47" x14ac:dyDescent="0.35">
      <c r="AU8812" s="1"/>
    </row>
    <row r="8813" spans="47:47" x14ac:dyDescent="0.35">
      <c r="AU8813" s="1"/>
    </row>
    <row r="8814" spans="47:47" x14ac:dyDescent="0.35">
      <c r="AU8814" s="1"/>
    </row>
    <row r="8815" spans="47:47" x14ac:dyDescent="0.35">
      <c r="AU8815" s="1"/>
    </row>
    <row r="8816" spans="47:47" x14ac:dyDescent="0.35">
      <c r="AU8816" s="1"/>
    </row>
    <row r="8817" spans="47:47" x14ac:dyDescent="0.35">
      <c r="AU8817" s="1"/>
    </row>
    <row r="8818" spans="47:47" x14ac:dyDescent="0.35">
      <c r="AU8818" s="1"/>
    </row>
    <row r="8819" spans="47:47" x14ac:dyDescent="0.35">
      <c r="AU8819" s="1"/>
    </row>
    <row r="8820" spans="47:47" x14ac:dyDescent="0.35">
      <c r="AU8820" s="1"/>
    </row>
    <row r="8821" spans="47:47" x14ac:dyDescent="0.35">
      <c r="AU8821" s="1"/>
    </row>
    <row r="8822" spans="47:47" x14ac:dyDescent="0.35">
      <c r="AU8822" s="1"/>
    </row>
    <row r="8823" spans="47:47" x14ac:dyDescent="0.35">
      <c r="AU8823" s="1"/>
    </row>
    <row r="8824" spans="47:47" x14ac:dyDescent="0.35">
      <c r="AU8824" s="1"/>
    </row>
    <row r="8825" spans="47:47" x14ac:dyDescent="0.35">
      <c r="AU8825" s="1"/>
    </row>
    <row r="8826" spans="47:47" x14ac:dyDescent="0.35">
      <c r="AU8826" s="1"/>
    </row>
    <row r="8827" spans="47:47" x14ac:dyDescent="0.35">
      <c r="AU8827" s="1"/>
    </row>
    <row r="8828" spans="47:47" x14ac:dyDescent="0.35">
      <c r="AU8828" s="1"/>
    </row>
    <row r="8829" spans="47:47" x14ac:dyDescent="0.35">
      <c r="AU8829" s="1"/>
    </row>
    <row r="8830" spans="47:47" x14ac:dyDescent="0.35">
      <c r="AU8830" s="1"/>
    </row>
    <row r="8831" spans="47:47" x14ac:dyDescent="0.35">
      <c r="AU8831" s="1"/>
    </row>
    <row r="8832" spans="47:47" x14ac:dyDescent="0.35">
      <c r="AU8832" s="1"/>
    </row>
    <row r="8833" spans="47:47" x14ac:dyDescent="0.35">
      <c r="AU8833" s="1"/>
    </row>
    <row r="8834" spans="47:47" x14ac:dyDescent="0.35">
      <c r="AU8834" s="1"/>
    </row>
    <row r="8835" spans="47:47" x14ac:dyDescent="0.35">
      <c r="AU8835" s="1"/>
    </row>
    <row r="8836" spans="47:47" x14ac:dyDescent="0.35">
      <c r="AU8836" s="1"/>
    </row>
    <row r="8837" spans="47:47" x14ac:dyDescent="0.35">
      <c r="AU8837" s="1"/>
    </row>
    <row r="8838" spans="47:47" x14ac:dyDescent="0.35">
      <c r="AU8838" s="1"/>
    </row>
    <row r="8839" spans="47:47" x14ac:dyDescent="0.35">
      <c r="AU8839" s="1"/>
    </row>
    <row r="8840" spans="47:47" x14ac:dyDescent="0.35">
      <c r="AU8840" s="1"/>
    </row>
    <row r="8841" spans="47:47" x14ac:dyDescent="0.35">
      <c r="AU8841" s="1"/>
    </row>
    <row r="8842" spans="47:47" x14ac:dyDescent="0.35">
      <c r="AU8842" s="1"/>
    </row>
    <row r="8843" spans="47:47" x14ac:dyDescent="0.35">
      <c r="AU8843" s="1"/>
    </row>
    <row r="8844" spans="47:47" x14ac:dyDescent="0.35">
      <c r="AU8844" s="1"/>
    </row>
    <row r="8845" spans="47:47" x14ac:dyDescent="0.35">
      <c r="AU8845" s="1"/>
    </row>
    <row r="8846" spans="47:47" x14ac:dyDescent="0.35">
      <c r="AU8846" s="1"/>
    </row>
    <row r="8847" spans="47:47" x14ac:dyDescent="0.35">
      <c r="AU8847" s="1"/>
    </row>
    <row r="8848" spans="47:47" x14ac:dyDescent="0.35">
      <c r="AU8848" s="1"/>
    </row>
    <row r="8849" spans="47:47" x14ac:dyDescent="0.35">
      <c r="AU8849" s="1"/>
    </row>
    <row r="8850" spans="47:47" x14ac:dyDescent="0.35">
      <c r="AU8850" s="1"/>
    </row>
    <row r="8851" spans="47:47" x14ac:dyDescent="0.35">
      <c r="AU8851" s="1"/>
    </row>
    <row r="8852" spans="47:47" x14ac:dyDescent="0.35">
      <c r="AU8852" s="1"/>
    </row>
    <row r="8853" spans="47:47" x14ac:dyDescent="0.35">
      <c r="AU8853" s="1"/>
    </row>
    <row r="8854" spans="47:47" x14ac:dyDescent="0.35">
      <c r="AU8854" s="1"/>
    </row>
    <row r="8855" spans="47:47" x14ac:dyDescent="0.35">
      <c r="AU8855" s="1"/>
    </row>
    <row r="8856" spans="47:47" x14ac:dyDescent="0.35">
      <c r="AU8856" s="1"/>
    </row>
    <row r="8857" spans="47:47" x14ac:dyDescent="0.35">
      <c r="AU8857" s="1"/>
    </row>
    <row r="8858" spans="47:47" x14ac:dyDescent="0.35">
      <c r="AU8858" s="1"/>
    </row>
    <row r="8859" spans="47:47" x14ac:dyDescent="0.35">
      <c r="AU8859" s="1"/>
    </row>
    <row r="8860" spans="47:47" x14ac:dyDescent="0.35">
      <c r="AU8860" s="1"/>
    </row>
    <row r="8861" spans="47:47" x14ac:dyDescent="0.35">
      <c r="AU8861" s="1"/>
    </row>
    <row r="8862" spans="47:47" x14ac:dyDescent="0.35">
      <c r="AU8862" s="1"/>
    </row>
    <row r="8863" spans="47:47" x14ac:dyDescent="0.35">
      <c r="AU8863" s="1"/>
    </row>
    <row r="8864" spans="47:47" x14ac:dyDescent="0.35">
      <c r="AU8864" s="1"/>
    </row>
    <row r="8865" spans="47:47" x14ac:dyDescent="0.35">
      <c r="AU8865" s="1"/>
    </row>
    <row r="8866" spans="47:47" x14ac:dyDescent="0.35">
      <c r="AU8866" s="1"/>
    </row>
    <row r="8867" spans="47:47" x14ac:dyDescent="0.35">
      <c r="AU8867" s="1"/>
    </row>
    <row r="8868" spans="47:47" x14ac:dyDescent="0.35">
      <c r="AU8868" s="1"/>
    </row>
    <row r="8869" spans="47:47" x14ac:dyDescent="0.35">
      <c r="AU8869" s="1"/>
    </row>
    <row r="8870" spans="47:47" x14ac:dyDescent="0.35">
      <c r="AU8870" s="1"/>
    </row>
    <row r="8871" spans="47:47" x14ac:dyDescent="0.35">
      <c r="AU8871" s="1"/>
    </row>
    <row r="8872" spans="47:47" x14ac:dyDescent="0.35">
      <c r="AU8872" s="1"/>
    </row>
    <row r="8873" spans="47:47" x14ac:dyDescent="0.35">
      <c r="AU8873" s="1"/>
    </row>
    <row r="8874" spans="47:47" x14ac:dyDescent="0.35">
      <c r="AU8874" s="1"/>
    </row>
    <row r="8875" spans="47:47" x14ac:dyDescent="0.35">
      <c r="AU8875" s="1"/>
    </row>
    <row r="8876" spans="47:47" x14ac:dyDescent="0.35">
      <c r="AU8876" s="1"/>
    </row>
    <row r="8877" spans="47:47" x14ac:dyDescent="0.35">
      <c r="AU8877" s="1"/>
    </row>
    <row r="8878" spans="47:47" x14ac:dyDescent="0.35">
      <c r="AU8878" s="1"/>
    </row>
    <row r="8879" spans="47:47" x14ac:dyDescent="0.35">
      <c r="AU8879" s="1"/>
    </row>
    <row r="8880" spans="47:47" x14ac:dyDescent="0.35">
      <c r="AU8880" s="1"/>
    </row>
    <row r="8881" spans="47:47" x14ac:dyDescent="0.35">
      <c r="AU8881" s="1"/>
    </row>
  </sheetData>
  <mergeCells count="3">
    <mergeCell ref="A1:U1"/>
    <mergeCell ref="X1:AR1"/>
    <mergeCell ref="AU1:BO1"/>
  </mergeCells>
  <pageMargins left="0.7" right="0.7" top="0.75" bottom="0.75" header="0.3" footer="0.3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DF71E-C712-5B45-8129-FB297969D2C1}">
  <dimension ref="A1:CV792"/>
  <sheetViews>
    <sheetView tabSelected="1" topLeftCell="BR1" zoomScale="29" zoomScaleNormal="130" workbookViewId="0">
      <selection activeCell="CQ71" sqref="CQ71"/>
    </sheetView>
  </sheetViews>
  <sheetFormatPr defaultColWidth="10.6640625" defaultRowHeight="15.5" x14ac:dyDescent="0.35"/>
  <cols>
    <col min="1" max="1" width="11.6640625" bestFit="1" customWidth="1"/>
    <col min="24" max="24" width="11.6640625" bestFit="1" customWidth="1"/>
    <col min="25" max="25" width="12.33203125" bestFit="1" customWidth="1"/>
    <col min="26" max="27" width="13" bestFit="1" customWidth="1"/>
    <col min="28" max="28" width="11.83203125" bestFit="1" customWidth="1"/>
    <col min="29" max="31" width="13" bestFit="1" customWidth="1"/>
    <col min="32" max="32" width="11.83203125" bestFit="1" customWidth="1"/>
    <col min="33" max="33" width="13" bestFit="1" customWidth="1"/>
    <col min="34" max="34" width="11.83203125" bestFit="1" customWidth="1"/>
    <col min="35" max="36" width="13" bestFit="1" customWidth="1"/>
    <col min="37" max="37" width="11.83203125" bestFit="1" customWidth="1"/>
    <col min="38" max="39" width="13" bestFit="1" customWidth="1"/>
    <col min="40" max="41" width="11.83203125" bestFit="1" customWidth="1"/>
    <col min="42" max="44" width="13" bestFit="1" customWidth="1"/>
    <col min="45" max="45" width="13" customWidth="1"/>
    <col min="46" max="46" width="11.6640625" bestFit="1" customWidth="1"/>
    <col min="69" max="69" width="21.33203125" bestFit="1" customWidth="1"/>
    <col min="70" max="70" width="20.6640625" customWidth="1"/>
    <col min="71" max="77" width="12.33203125" customWidth="1"/>
    <col min="78" max="89" width="13.5" customWidth="1"/>
    <col min="92" max="92" width="38.08203125" customWidth="1"/>
    <col min="93" max="93" width="32.33203125" customWidth="1"/>
    <col min="98" max="98" width="11.9140625" customWidth="1"/>
    <col min="99" max="99" width="17.58203125" customWidth="1"/>
    <col min="100" max="100" width="20.83203125" customWidth="1"/>
  </cols>
  <sheetData>
    <row r="1" spans="1:100" ht="16" thickBot="1" x14ac:dyDescent="0.4">
      <c r="A1" s="38" t="s">
        <v>24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X1" s="38" t="s">
        <v>25</v>
      </c>
      <c r="Y1" s="38"/>
      <c r="Z1" s="38"/>
      <c r="AA1" s="38"/>
      <c r="AB1" s="38"/>
      <c r="AC1" s="38"/>
      <c r="AD1" s="38"/>
      <c r="AE1" s="38"/>
      <c r="AF1" s="38"/>
      <c r="AG1" s="38"/>
      <c r="AH1" s="38"/>
      <c r="AI1" s="38"/>
      <c r="AJ1" s="38"/>
      <c r="AK1" s="38"/>
      <c r="AL1" s="38"/>
      <c r="AM1" s="38"/>
      <c r="AN1" s="38"/>
      <c r="AO1" s="38"/>
      <c r="AP1" s="38"/>
      <c r="AQ1" s="38"/>
      <c r="AR1" s="38"/>
      <c r="AS1" s="8"/>
      <c r="AT1" s="38" t="s">
        <v>26</v>
      </c>
      <c r="AU1" s="38"/>
      <c r="AV1" s="38"/>
      <c r="AW1" s="38"/>
      <c r="AX1" s="38"/>
      <c r="AY1" s="38"/>
      <c r="AZ1" s="38"/>
      <c r="BA1" s="38"/>
      <c r="BB1" s="38"/>
      <c r="BC1" s="38"/>
      <c r="BD1" s="38"/>
      <c r="BE1" s="38"/>
      <c r="BF1" s="38"/>
      <c r="BG1" s="38"/>
      <c r="BH1" s="38"/>
      <c r="BI1" s="38"/>
      <c r="BJ1" s="38"/>
      <c r="BK1" s="38"/>
      <c r="BL1" s="38"/>
      <c r="BM1" s="38"/>
      <c r="BN1" s="38"/>
      <c r="BQ1" s="38" t="s">
        <v>34</v>
      </c>
      <c r="BR1" s="38"/>
      <c r="BS1" s="38"/>
      <c r="BT1" s="38"/>
      <c r="BU1" s="38"/>
      <c r="BV1" s="38"/>
      <c r="BW1" s="38"/>
      <c r="BX1" s="38"/>
      <c r="BY1" s="38"/>
      <c r="BZ1" s="38"/>
      <c r="CA1" s="38"/>
      <c r="CB1" s="38"/>
      <c r="CC1" s="38"/>
      <c r="CD1" s="38"/>
      <c r="CE1" s="38"/>
      <c r="CF1" s="38"/>
      <c r="CG1" s="38"/>
      <c r="CH1" s="38"/>
      <c r="CI1" s="38"/>
      <c r="CJ1" s="38"/>
      <c r="CK1" s="38"/>
    </row>
    <row r="2" spans="1:100" ht="16" thickBot="1" x14ac:dyDescent="0.4">
      <c r="A2" s="12" t="s">
        <v>0</v>
      </c>
      <c r="B2" s="9" t="s">
        <v>1</v>
      </c>
      <c r="C2" s="9" t="s">
        <v>2</v>
      </c>
      <c r="D2" s="9" t="s">
        <v>3</v>
      </c>
      <c r="E2" s="9" t="s">
        <v>4</v>
      </c>
      <c r="F2" s="9" t="s">
        <v>5</v>
      </c>
      <c r="G2" s="9" t="s">
        <v>6</v>
      </c>
      <c r="H2" s="9" t="s">
        <v>7</v>
      </c>
      <c r="I2" s="9" t="s">
        <v>8</v>
      </c>
      <c r="J2" s="9" t="s">
        <v>9</v>
      </c>
      <c r="K2" s="9" t="s">
        <v>10</v>
      </c>
      <c r="L2" s="9" t="s">
        <v>11</v>
      </c>
      <c r="M2" s="9" t="s">
        <v>12</v>
      </c>
      <c r="N2" s="9" t="s">
        <v>13</v>
      </c>
      <c r="O2" s="9" t="s">
        <v>14</v>
      </c>
      <c r="P2" s="9" t="s">
        <v>15</v>
      </c>
      <c r="Q2" s="9" t="s">
        <v>16</v>
      </c>
      <c r="R2" s="9" t="s">
        <v>17</v>
      </c>
      <c r="S2" s="9" t="s">
        <v>18</v>
      </c>
      <c r="T2" s="9" t="s">
        <v>19</v>
      </c>
      <c r="U2" s="10" t="s">
        <v>20</v>
      </c>
      <c r="X2" s="7" t="s">
        <v>0</v>
      </c>
      <c r="Y2" s="7" t="s">
        <v>1</v>
      </c>
      <c r="Z2" s="7" t="s">
        <v>2</v>
      </c>
      <c r="AA2" s="7" t="s">
        <v>3</v>
      </c>
      <c r="AB2" s="7" t="s">
        <v>4</v>
      </c>
      <c r="AC2" s="7" t="s">
        <v>5</v>
      </c>
      <c r="AD2" s="7" t="s">
        <v>6</v>
      </c>
      <c r="AE2" s="7" t="s">
        <v>7</v>
      </c>
      <c r="AF2" s="7" t="s">
        <v>8</v>
      </c>
      <c r="AG2" s="7" t="s">
        <v>9</v>
      </c>
      <c r="AH2" s="7" t="s">
        <v>10</v>
      </c>
      <c r="AI2" s="7" t="s">
        <v>11</v>
      </c>
      <c r="AJ2" s="7" t="s">
        <v>12</v>
      </c>
      <c r="AK2" s="7" t="s">
        <v>13</v>
      </c>
      <c r="AL2" s="7" t="s">
        <v>14</v>
      </c>
      <c r="AM2" s="7" t="s">
        <v>15</v>
      </c>
      <c r="AN2" s="7" t="s">
        <v>16</v>
      </c>
      <c r="AO2" s="7" t="s">
        <v>17</v>
      </c>
      <c r="AP2" s="7" t="s">
        <v>18</v>
      </c>
      <c r="AQ2" s="7" t="s">
        <v>19</v>
      </c>
      <c r="AR2" s="7" t="s">
        <v>20</v>
      </c>
      <c r="AT2" s="13" t="s">
        <v>0</v>
      </c>
      <c r="AU2" s="13" t="s">
        <v>1</v>
      </c>
      <c r="AV2" s="13" t="s">
        <v>2</v>
      </c>
      <c r="AW2" s="13" t="s">
        <v>3</v>
      </c>
      <c r="AX2" s="13" t="s">
        <v>4</v>
      </c>
      <c r="AY2" s="13" t="s">
        <v>5</v>
      </c>
      <c r="AZ2" s="13" t="s">
        <v>6</v>
      </c>
      <c r="BA2" s="13" t="s">
        <v>7</v>
      </c>
      <c r="BB2" s="13" t="s">
        <v>8</v>
      </c>
      <c r="BC2" s="13" t="s">
        <v>9</v>
      </c>
      <c r="BD2" s="13" t="s">
        <v>10</v>
      </c>
      <c r="BE2" s="13" t="s">
        <v>11</v>
      </c>
      <c r="BF2" s="13" t="s">
        <v>12</v>
      </c>
      <c r="BG2" s="13" t="s">
        <v>13</v>
      </c>
      <c r="BH2" s="13" t="s">
        <v>14</v>
      </c>
      <c r="BI2" s="13" t="s">
        <v>15</v>
      </c>
      <c r="BJ2" s="13" t="s">
        <v>16</v>
      </c>
      <c r="BK2" s="13" t="s">
        <v>17</v>
      </c>
      <c r="BL2" s="13" t="s">
        <v>18</v>
      </c>
      <c r="BM2" s="13" t="s">
        <v>19</v>
      </c>
      <c r="BN2" s="13" t="s">
        <v>20</v>
      </c>
      <c r="BQ2" s="13" t="s">
        <v>27</v>
      </c>
      <c r="BR2" s="13" t="s">
        <v>1</v>
      </c>
      <c r="BS2" s="13" t="s">
        <v>2</v>
      </c>
      <c r="BT2" s="13" t="s">
        <v>3</v>
      </c>
      <c r="BU2" s="13" t="s">
        <v>4</v>
      </c>
      <c r="BV2" s="13" t="s">
        <v>5</v>
      </c>
      <c r="BW2" s="13" t="s">
        <v>6</v>
      </c>
      <c r="BX2" s="13" t="s">
        <v>7</v>
      </c>
      <c r="BY2" s="13" t="s">
        <v>8</v>
      </c>
      <c r="BZ2" s="13" t="s">
        <v>9</v>
      </c>
      <c r="CA2" s="13" t="s">
        <v>10</v>
      </c>
      <c r="CB2" s="13" t="s">
        <v>11</v>
      </c>
      <c r="CC2" s="13" t="s">
        <v>12</v>
      </c>
      <c r="CD2" s="13" t="s">
        <v>13</v>
      </c>
      <c r="CE2" s="13" t="s">
        <v>14</v>
      </c>
      <c r="CF2" s="13" t="s">
        <v>15</v>
      </c>
      <c r="CG2" s="13" t="s">
        <v>16</v>
      </c>
      <c r="CH2" s="13" t="s">
        <v>17</v>
      </c>
      <c r="CI2" s="13" t="s">
        <v>18</v>
      </c>
      <c r="CJ2" s="13" t="s">
        <v>19</v>
      </c>
      <c r="CK2" s="13" t="s">
        <v>20</v>
      </c>
      <c r="CM2" s="13"/>
      <c r="CN2" s="35" t="s">
        <v>100</v>
      </c>
      <c r="CO2" s="31" t="s">
        <v>79</v>
      </c>
      <c r="CP2" t="s">
        <v>55</v>
      </c>
      <c r="CQ2" t="s">
        <v>51</v>
      </c>
      <c r="CR2" t="s">
        <v>52</v>
      </c>
      <c r="CS2" t="s">
        <v>54</v>
      </c>
      <c r="CT2" t="s">
        <v>76</v>
      </c>
      <c r="CU2" t="s">
        <v>77</v>
      </c>
      <c r="CV2" t="s">
        <v>78</v>
      </c>
    </row>
    <row r="3" spans="1:100" ht="16" thickBot="1" x14ac:dyDescent="0.4">
      <c r="A3" s="1">
        <v>43832</v>
      </c>
      <c r="B3" s="2">
        <f>ARIMAForecast[[#This Row],[AAPL]]-FaktiskeKurser[[#This Row],[AAPL]]</f>
        <v>0.29579355246879402</v>
      </c>
      <c r="C3" s="2">
        <f>ARIMAForecast[[#This Row],[MSFT]]-FaktiskeKurser[[#This Row],[MSFT]]</f>
        <v>-0.10123491479399149</v>
      </c>
      <c r="D3" s="2">
        <f>ARIMAForecast[[#This Row],[AMZN]]-FaktiskeKurser[[#This Row],[AMZN]]</f>
        <v>-0.12064595846170789</v>
      </c>
      <c r="E3" s="2">
        <f>ARIMAForecast[[#This Row],[GOOGL]]-FaktiskeKurser[[#This Row],[GOOGL]]</f>
        <v>-2.7817051710599117E-4</v>
      </c>
      <c r="F3" s="2">
        <f>ARIMAForecast[[#This Row],[BRK-B]]-FaktiskeKurser[[#This Row],[BRK-B]]</f>
        <v>0.11487499894599296</v>
      </c>
      <c r="G3" s="2">
        <f>ARIMAForecast[[#This Row],[TSLA]]-FaktiskeKurser[[#This Row],[TSLA]]</f>
        <v>-8.2915093003599338E-2</v>
      </c>
      <c r="H3" s="2">
        <f>ARIMAForecast[[#This Row],[NVDA]]-FaktiskeKurser[[#This Row],[NVDA]]</f>
        <v>-0.21157336547869932</v>
      </c>
      <c r="I3" s="2">
        <f>ARIMAForecast[[#This Row],[GOOG]]-FaktiskeKurser[[#This Row],[GOOG]]</f>
        <v>-3.9000007836023087E-3</v>
      </c>
      <c r="J3" s="2">
        <f>ARIMAForecast[[#This Row],[UNH]]-FaktiskeKurser[[#This Row],[UNH]]</f>
        <v>-0.5709832177719818</v>
      </c>
      <c r="K3" s="2">
        <f>ARIMAForecast[[#This Row],[JPM]]-FaktiskeKurser[[#This Row],[JPM]]</f>
        <v>0.10282458427499819</v>
      </c>
      <c r="L3" s="2">
        <f>ARIMAForecast[[#This Row],[AVGO]]-FaktiskeKurser[[#This Row],[AVGO]]</f>
        <v>1.1511726991340083</v>
      </c>
      <c r="M3" s="2">
        <f>ARIMAForecast[[#This Row],[V]]-FaktiskeKurser[[#This Row],[V]]</f>
        <v>0.21389544422899576</v>
      </c>
      <c r="N3" s="2">
        <f>ARIMAForecast[[#This Row],[BAC]]-FaktiskeKurser[[#This Row],[BAC]]</f>
        <v>-3.6193404044901456E-2</v>
      </c>
      <c r="O3" s="2">
        <f>ARIMAForecast[[#This Row],[HD]]-FaktiskeKurser[[#This Row],[HD]]</f>
        <v>0.55328348760599511</v>
      </c>
      <c r="P3" s="2">
        <f>ARIMAForecast[[#This Row],[MA]]-FaktiskeKurser[[#This Row],[MA]]</f>
        <v>0.30302825514399956</v>
      </c>
      <c r="Q3" s="2">
        <f>ARIMAForecast[[#This Row],[MRK]]-FaktiskeKurser[[#This Row],[MRK]]</f>
        <v>-3.0026326368499667E-2</v>
      </c>
      <c r="R3" s="2">
        <f>ARIMAForecast[[#This Row],[ABBV]]-FaktiskeKurser[[#This Row],[ABBV]]</f>
        <v>0.13341923104589171</v>
      </c>
      <c r="S3" s="2">
        <f>ARIMAForecast[[#This Row],[LLY]]-FaktiskeKurser[[#This Row],[LLY]]</f>
        <v>-6.4504448446001561E-2</v>
      </c>
      <c r="T3" s="2">
        <f>ARIMAForecast[[#This Row],[UPS]]-FaktiskeKurser[[#This Row],[UPS]]</f>
        <v>0.12602224987300303</v>
      </c>
      <c r="U3" s="2">
        <f>ARIMAForecast[[#This Row],[CAT]]-FaktiskeKurser[[#This Row],[CAT]]</f>
        <v>-0.22380413951898959</v>
      </c>
      <c r="X3" s="1">
        <v>43832</v>
      </c>
      <c r="Y3" s="2">
        <f>FaktiskeKurser[[#This Row],[AAPL]]-Data!Y3</f>
        <v>-1.4580677299999962</v>
      </c>
      <c r="Z3" s="2">
        <f>FaktiskeKurser[[#This Row],[MSFT]]-Data!Z3</f>
        <v>-2.7165134999999907</v>
      </c>
      <c r="AA3" s="2">
        <f>FaktiskeKurser[[#This Row],[AMZN]]-Data!AA3</f>
        <v>-2.1250997100000006</v>
      </c>
      <c r="AB3" s="2">
        <f>FaktiskeKurser[[#This Row],[GOOGL]]-Data!AB3</f>
        <v>-1.3191535699999974</v>
      </c>
      <c r="AC3" s="2">
        <f>FaktiskeKurser[[#This Row],[BRK-B]]-Data!AC3</f>
        <v>-1.6531051999999988</v>
      </c>
      <c r="AD3" s="2">
        <f>FaktiskeKurser[[#This Row],[TSLA]]-Data!AD3</f>
        <v>-0.64278956000000065</v>
      </c>
      <c r="AE3" s="2">
        <f>FaktiskeKurser[[#This Row],[NVDA]]-Data!AE3</f>
        <v>-1.1335770900000028</v>
      </c>
      <c r="AF3" s="2">
        <f>FaktiskeKurser[[#This Row],[GOOG]]-Data!AF3</f>
        <v>-1.4555412799999914</v>
      </c>
      <c r="AG3" s="2">
        <f>FaktiskeKurser[[#This Row],[UNH]]-Data!AG3</f>
        <v>1.2318126999999777</v>
      </c>
      <c r="AH3" s="2">
        <f>FaktiskeKurser[[#This Row],[JPM]]-Data!AH3</f>
        <v>-1.5997471000000019</v>
      </c>
      <c r="AI3" s="2">
        <f>FaktiskeKurser[[#This Row],[AVGO]]-Data!AI3</f>
        <v>-5.346167199999968</v>
      </c>
      <c r="AJ3" s="2">
        <f>FaktiskeKurser[[#This Row],[V]]-Data!AJ3</f>
        <v>-2.4202755000000025</v>
      </c>
      <c r="AK3" s="2">
        <f>FaktiskeKurser[[#This Row],[BAC]]-Data!AK3</f>
        <v>-0.36662763999999726</v>
      </c>
      <c r="AL3" s="2">
        <f>FaktiskeKurser[[#This Row],[HD]]-Data!AL3</f>
        <v>-1.2303330000000017</v>
      </c>
      <c r="AM3" s="2">
        <f>FaktiskeKurser[[#This Row],[MA]]-Data!AM3</f>
        <v>-4.0676981999999953</v>
      </c>
      <c r="AN3" s="2">
        <f>FaktiskeKurser[[#This Row],[MRK]]-Data!AN3</f>
        <v>-0.87132834999999886</v>
      </c>
      <c r="AO3" s="2">
        <f>FaktiskeKurser[[#This Row],[ABBV]]-Data!AO3</f>
        <v>-0.85909599000000014</v>
      </c>
      <c r="AP3" s="2">
        <f>FaktiskeKurser[[#This Row],[LLY]]-Data!AP3</f>
        <v>-0.77025570000000698</v>
      </c>
      <c r="AQ3" s="2">
        <f>FaktiskeKurser[[#This Row],[UPS]]-Data!AQ3</f>
        <v>0.34095129999998619</v>
      </c>
      <c r="AR3" s="2">
        <f>FaktiskeKurser[[#This Row],[CAT]]-Data!AR3</f>
        <v>-2.3352958000000115</v>
      </c>
      <c r="AS3" s="2"/>
      <c r="AT3" s="1">
        <v>43832</v>
      </c>
      <c r="AU3" s="2">
        <f>Data!AV4-FaktiskeKurser[[#This Row],[AAPL]]</f>
        <v>1.6750040000000013</v>
      </c>
      <c r="AV3" s="2">
        <f>Data!AW4-FaktiskeKurser[[#This Row],[MSFT]]</f>
        <v>2.9199979999999925</v>
      </c>
      <c r="AW3" s="2">
        <f>Data!AX4-FaktiskeKurser[[#This Row],[AMZN]]</f>
        <v>2.5084990000000005</v>
      </c>
      <c r="AX3" s="2">
        <f>Data!AY4-FaktiskeKurser[[#This Row],[GOOGL]]</f>
        <v>1.464500000000001</v>
      </c>
      <c r="AY3" s="2">
        <f>Data!AZ4-FaktiskeKurser[[#This Row],[BRK-B]]</f>
        <v>1.8899989999999889</v>
      </c>
      <c r="AZ3" s="2">
        <f>Data!BA4-FaktiskeKurser[[#This Row],[TSLA]]</f>
        <v>0.79533400000000043</v>
      </c>
      <c r="BA3" s="2">
        <f>Data!BB4-FaktiskeKurser[[#This Row],[NVDA]]</f>
        <v>1.1524999999999963</v>
      </c>
      <c r="BB3" s="2">
        <f>Data!BC4-FaktiskeKurser[[#This Row],[GOOG]]</f>
        <v>1.5175019999999932</v>
      </c>
      <c r="BC3" s="2">
        <f>Data!BD4-FaktiskeKurser[[#This Row],[UNH]]</f>
        <v>-1.4800109999999904</v>
      </c>
      <c r="BD3" s="2">
        <f>Data!BE4-FaktiskeKurser[[#This Row],[JPM]]</f>
        <v>1.6900020000000211</v>
      </c>
      <c r="BE3" s="2">
        <f>Data!BF4-FaktiskeKurser[[#This Row],[AVGO]]</f>
        <v>6.3700259999999957</v>
      </c>
      <c r="BF3" s="2">
        <f>Data!BG4-FaktiskeKurser[[#This Row],[V]]</f>
        <v>3.2200009999999963</v>
      </c>
      <c r="BG3" s="2">
        <f>Data!BH4-FaktiskeKurser[[#This Row],[BAC]]</f>
        <v>0.41999799999999965</v>
      </c>
      <c r="BH3" s="2">
        <f>Data!BI4-FaktiskeKurser[[#This Row],[HD]]</f>
        <v>1.2799989999999752</v>
      </c>
      <c r="BI3" s="2">
        <f>Data!BJ4-FaktiskeKurser[[#This Row],[MA]]</f>
        <v>4.8000190000000202</v>
      </c>
      <c r="BJ3" s="2">
        <f>Data!BK4-FaktiskeKurser[[#This Row],[MRK]]</f>
        <v>1.0400770000000108</v>
      </c>
      <c r="BK3" s="2">
        <f>Data!BL4-FaktiskeKurser[[#This Row],[ABBV]]</f>
        <v>1.0100020000000001</v>
      </c>
      <c r="BL3" s="2">
        <f>Data!BM4-FaktiskeKurser[[#This Row],[LLY]]</f>
        <v>0.78001399999999421</v>
      </c>
      <c r="BM3" s="2">
        <f>Data!BN4-FaktiskeKurser[[#This Row],[UPS]]</f>
        <v>-0.26999699999998938</v>
      </c>
      <c r="BN3" s="2">
        <f>Data!BO4-FaktiskeKurser[[#This Row],[CAT]]</f>
        <v>2.8500060000000076</v>
      </c>
      <c r="BQ3" t="s">
        <v>28</v>
      </c>
      <c r="BR3">
        <f>COUNT($BN$3,$BN$4:$BN$755)</f>
        <v>753</v>
      </c>
      <c r="BS3">
        <f>COUNT($BN$3,$BN$4:$BN$755)</f>
        <v>753</v>
      </c>
      <c r="BT3">
        <f t="shared" ref="BT3:CK3" si="0">COUNT($BN$3,$BN$4:$BN$755)</f>
        <v>753</v>
      </c>
      <c r="BU3">
        <f t="shared" si="0"/>
        <v>753</v>
      </c>
      <c r="BV3">
        <f t="shared" si="0"/>
        <v>753</v>
      </c>
      <c r="BW3">
        <f t="shared" si="0"/>
        <v>753</v>
      </c>
      <c r="BX3">
        <f t="shared" si="0"/>
        <v>753</v>
      </c>
      <c r="BY3">
        <f t="shared" si="0"/>
        <v>753</v>
      </c>
      <c r="BZ3">
        <f t="shared" si="0"/>
        <v>753</v>
      </c>
      <c r="CA3">
        <f t="shared" si="0"/>
        <v>753</v>
      </c>
      <c r="CB3">
        <f t="shared" si="0"/>
        <v>753</v>
      </c>
      <c r="CC3">
        <f t="shared" si="0"/>
        <v>753</v>
      </c>
      <c r="CD3">
        <f t="shared" si="0"/>
        <v>753</v>
      </c>
      <c r="CE3">
        <f t="shared" si="0"/>
        <v>753</v>
      </c>
      <c r="CF3">
        <f t="shared" si="0"/>
        <v>753</v>
      </c>
      <c r="CG3">
        <f t="shared" si="0"/>
        <v>753</v>
      </c>
      <c r="CH3">
        <f t="shared" si="0"/>
        <v>753</v>
      </c>
      <c r="CI3">
        <f t="shared" si="0"/>
        <v>753</v>
      </c>
      <c r="CJ3">
        <f t="shared" si="0"/>
        <v>753</v>
      </c>
      <c r="CK3">
        <f t="shared" si="0"/>
        <v>753</v>
      </c>
      <c r="CN3" s="36" t="s">
        <v>101</v>
      </c>
      <c r="CO3" s="32" t="s">
        <v>86</v>
      </c>
      <c r="CP3" t="s">
        <v>8</v>
      </c>
      <c r="CQ3">
        <v>722.37178319868224</v>
      </c>
      <c r="CR3">
        <v>720.21075941493586</v>
      </c>
      <c r="CS3">
        <v>691.23697474144615</v>
      </c>
      <c r="CT3" s="29">
        <f>(CQ3-CS3)/Tabel9[[#This Row],[Faktisk]]</f>
        <v>4.5042162955594087E-2</v>
      </c>
      <c r="CU3" s="29">
        <f>(CR3-CS3)/Tabel9[[#This Row],[Faktisk]]</f>
        <v>4.1915849024608702E-2</v>
      </c>
      <c r="CV3">
        <f t="shared" ref="CV3:CV22" si="1">ABS(CT3)-ABS(CU3)</f>
        <v>3.1263139309853846E-3</v>
      </c>
    </row>
    <row r="4" spans="1:100" ht="16" thickBot="1" x14ac:dyDescent="0.4">
      <c r="A4" s="1">
        <v>43833</v>
      </c>
      <c r="B4" s="2">
        <f>ARIMAForecast[[#This Row],[AAPL]]-FaktiskeKurser[[#This Row],[AAPL]]</f>
        <v>0.21038097867869965</v>
      </c>
      <c r="C4" s="2">
        <f>ARIMAForecast[[#This Row],[MSFT]]-Data!C3</f>
        <v>2.5091101135859901</v>
      </c>
      <c r="D4" s="2">
        <f>ARIMAForecast[[#This Row],[AMZN]]-Data!D3</f>
        <v>2.7558140141853045</v>
      </c>
      <c r="E4" s="2">
        <f>ARIMAForecast[[#This Row],[GOOGL]]-Data!E3</f>
        <v>1.4233981048161013</v>
      </c>
      <c r="F4" s="2">
        <f>ARIMAForecast[[#This Row],[BRK-B]]-Data!F3</f>
        <v>1.3531864513620064</v>
      </c>
      <c r="G4" s="2">
        <f>ARIMAForecast[[#This Row],[TSLA]]-Data!G3</f>
        <v>0.79597047116809705</v>
      </c>
      <c r="H4" s="2">
        <f>ARIMAForecast[[#This Row],[NVDA]]-Data!H3</f>
        <v>1.3545859829891</v>
      </c>
      <c r="I4" s="2">
        <f>ARIMAForecast[[#This Row],[GOOG]]-Data!I3</f>
        <v>1.4841164184990987</v>
      </c>
      <c r="J4" s="2">
        <f>ARIMAForecast[[#This Row],[UNH]]-Data!J3</f>
        <v>-0.35279365875999247</v>
      </c>
      <c r="K4" s="2">
        <f>ARIMAForecast[[#This Row],[JPM]]-Data!K3</f>
        <v>1.4762411872050052</v>
      </c>
      <c r="L4" s="2">
        <f>ARIMAForecast[[#This Row],[AVGO]]-Data!L3</f>
        <v>5.4355158212640049</v>
      </c>
      <c r="M4" s="2">
        <f>ARIMAForecast[[#This Row],[V]]-Data!M3</f>
        <v>2.901691395488001</v>
      </c>
      <c r="N4" s="2">
        <f>ARIMAForecast[[#This Row],[BAC]]-Data!N3</f>
        <v>0.46177530293479663</v>
      </c>
      <c r="O4" s="2">
        <f>ARIMAForecast[[#This Row],[HD]]-Data!O3</f>
        <v>0.97253143649200524</v>
      </c>
      <c r="P4" s="2">
        <f>ARIMAForecast[[#This Row],[MA]]-Data!P3</f>
        <v>4.4456213859500053</v>
      </c>
      <c r="Q4" s="2">
        <f>ARIMAForecast[[#This Row],[MRK]]-Data!Q3</f>
        <v>1.0452692554882077</v>
      </c>
      <c r="R4" s="2">
        <f>ARIMAForecast[[#This Row],[ABBV]]-Data!R3</f>
        <v>0.86222779231120228</v>
      </c>
      <c r="S4" s="2">
        <f>ARIMAForecast[[#This Row],[LLY]]-Data!S3</f>
        <v>0.77385916084401174</v>
      </c>
      <c r="T4" s="2">
        <f>ARIMAForecast[[#This Row],[UPS]]-Data!T3</f>
        <v>-0.58636093485699803</v>
      </c>
      <c r="U4" s="2">
        <f>ARIMAForecast[[#This Row],[CAT]]-Data!U3</f>
        <v>2.9791463953490052</v>
      </c>
      <c r="X4" s="1">
        <v>43833</v>
      </c>
      <c r="Y4" s="2">
        <f>Data!Y4-Data!Y3</f>
        <v>-0.29667382999998893</v>
      </c>
      <c r="Z4" s="2">
        <f>Data!Z4-Data!Z3</f>
        <v>-1.820368899999977</v>
      </c>
      <c r="AA4" s="2">
        <f>Data!AA4-Data!AA3</f>
        <v>-0.6309293900000057</v>
      </c>
      <c r="AB4" s="2">
        <f>Data!AB4-Data!AB3</f>
        <v>-0.26925638999999535</v>
      </c>
      <c r="AC4" s="2">
        <f>Data!AC4-Data!AC3</f>
        <v>-1.6953257000000121</v>
      </c>
      <c r="AD4" s="2">
        <f>Data!AD4-Data!AD3</f>
        <v>0.83311329999999728</v>
      </c>
      <c r="AE4" s="2">
        <f>Data!AE4-Data!AE3</f>
        <v>-0.96722741000000667</v>
      </c>
      <c r="AF4" s="2">
        <f>Data!AF4-Data!AF3</f>
        <v>-0.31197340999999312</v>
      </c>
      <c r="AG4" s="2">
        <f>Data!AG4-Data!AG3</f>
        <v>-2.6146760000000313</v>
      </c>
      <c r="AH4" s="2">
        <f>Data!AH4-Data!AH3</f>
        <v>-2.3836930999999879</v>
      </c>
      <c r="AI4" s="2">
        <f>Data!AI4-Data!AI3</f>
        <v>-4.9332280999999512</v>
      </c>
      <c r="AJ4" s="2">
        <f>Data!AJ4-Data!AJ3</f>
        <v>-0.68892080000000533</v>
      </c>
      <c r="AK4" s="2">
        <f>Data!AK4-Data!AK3</f>
        <v>-0.63938568000000373</v>
      </c>
      <c r="AL4" s="2">
        <f>Data!AL4-Data!AL3</f>
        <v>-0.51498900000001413</v>
      </c>
      <c r="AM4" s="2">
        <f>Data!AM4-Data!AM3</f>
        <v>-1.5839194999999791</v>
      </c>
      <c r="AN4" s="2">
        <f>Data!AN4-Data!AN3</f>
        <v>-0.49063319999999067</v>
      </c>
      <c r="AO4" s="2">
        <f>Data!AO4-Data!AO3</f>
        <v>-0.77579792000000225</v>
      </c>
      <c r="AP4" s="2">
        <f>Data!AP4-Data!AP3</f>
        <v>-0.51273230000001035</v>
      </c>
      <c r="AQ4" s="2">
        <f>Data!AQ4-Data!AQ3</f>
        <v>-4.5361400000004437E-2</v>
      </c>
      <c r="AR4" s="2">
        <f>Data!AR4-Data!AR3</f>
        <v>-1.1339522000000102</v>
      </c>
      <c r="AS4" s="2"/>
      <c r="AT4" s="1">
        <v>43833</v>
      </c>
      <c r="AU4" s="2">
        <f>Data!AV5-FaktiskeKurser[[#This Row],[AAPL]]</f>
        <v>-0.73000399999999388</v>
      </c>
      <c r="AV4" s="2">
        <f>Data!AW5-FaktiskeKurser[[#This Row],[MSFT]]</f>
        <v>-2</v>
      </c>
      <c r="AW4" s="2">
        <f>Data!AX5-FaktiskeKurser[[#This Row],[AMZN]]</f>
        <v>-1.152000000000001</v>
      </c>
      <c r="AX4" s="2">
        <f>Data!AY5-FaktiskeKurser[[#This Row],[GOOGL]]</f>
        <v>-0.35800199999999904</v>
      </c>
      <c r="AY4" s="2">
        <f>Data!AZ5-FaktiskeKurser[[#This Row],[BRK-B]]</f>
        <v>-2.2100059999999928</v>
      </c>
      <c r="AZ4" s="2">
        <f>Data!BA5-FaktiskeKurser[[#This Row],[TSLA]]</f>
        <v>0.84999999999999787</v>
      </c>
      <c r="BA4" s="2">
        <f>Data!BB5-FaktiskeKurser[[#This Row],[NVDA]]</f>
        <v>-0.95999899999999627</v>
      </c>
      <c r="BB4" s="2">
        <f>Data!BC5-FaktiskeKurser[[#This Row],[GOOG]]</f>
        <v>-0.33550300000000277</v>
      </c>
      <c r="BC4" s="2">
        <f>Data!BD5-FaktiskeKurser[[#This Row],[UNH]]</f>
        <v>-2.9599910000000023</v>
      </c>
      <c r="BD4" s="2">
        <f>Data!BE5-FaktiskeKurser[[#This Row],[JPM]]</f>
        <v>-2.75</v>
      </c>
      <c r="BE4" s="2">
        <f>Data!BF5-FaktiskeKurser[[#This Row],[AVGO]]</f>
        <v>-8.2000130000000127</v>
      </c>
      <c r="BF4" s="2">
        <f>Data!BG5-FaktiskeKurser[[#This Row],[V]]</f>
        <v>-1.5199889999999812</v>
      </c>
      <c r="BG4" s="2">
        <f>Data!BH5-FaktiskeKurser[[#This Row],[BAC]]</f>
        <v>-0.73999700000000246</v>
      </c>
      <c r="BH4" s="2">
        <f>Data!BI5-FaktiskeKurser[[#This Row],[HD]]</f>
        <v>-0.73001099999999042</v>
      </c>
      <c r="BI4" s="2">
        <f>Data!BJ5-FaktiskeKurser[[#This Row],[MA]]</f>
        <v>-2.9600219999999808</v>
      </c>
      <c r="BJ4" s="2">
        <f>Data!BK5-FaktiskeKurser[[#This Row],[MRK]]</f>
        <v>-0.75381500000000301</v>
      </c>
      <c r="BK4" s="2">
        <f>Data!BL5-FaktiskeKurser[[#This Row],[ABBV]]</f>
        <v>-0.85000600000000759</v>
      </c>
      <c r="BL4" s="2">
        <f>Data!BM5-FaktiskeKurser[[#This Row],[LLY]]</f>
        <v>-0.44000299999999015</v>
      </c>
      <c r="BM4" s="2">
        <f>Data!BN5-FaktiskeKurser[[#This Row],[UPS]]</f>
        <v>-7.000000000000739E-2</v>
      </c>
      <c r="BN4" s="2">
        <f>Data!BO5-FaktiskeKurser[[#This Row],[CAT]]</f>
        <v>-2.089997000000011</v>
      </c>
      <c r="BQ4" t="s">
        <v>29</v>
      </c>
      <c r="BR4" s="11">
        <f>(COUNTIFS(B3:B755,"&gt;0",AU3:AU755,"&gt;0")+COUNTIFS(B3:B755,"&lt;0",AU3:AU755,"&lt;0"))/BR3</f>
        <v>0.81407702523240377</v>
      </c>
      <c r="BS4" s="11">
        <f>(COUNTIFS(C3:C755,"&gt;0",AV3:AV755,"&gt;0")+COUNTIFS(C3:C755,"&lt;0",AV3:AV755,"&lt;0"))/BS3</f>
        <v>0.59495351925630813</v>
      </c>
      <c r="BT4" s="11">
        <f t="shared" ref="BT4:CJ4" si="2">(COUNTIFS(D3:D755,"&gt;0",AW3:AW755,"&gt;0")+COUNTIFS(D3:D755,"&lt;0",AW3:AW755,"&lt;0"))/BT3</f>
        <v>0.58167330677290841</v>
      </c>
      <c r="BU4" s="11">
        <f t="shared" si="2"/>
        <v>0.58565737051792832</v>
      </c>
      <c r="BV4" s="11">
        <f t="shared" si="2"/>
        <v>0.60424966799468793</v>
      </c>
      <c r="BW4" s="11">
        <f t="shared" si="2"/>
        <v>0.56839309428950868</v>
      </c>
      <c r="BX4" s="11">
        <f t="shared" si="2"/>
        <v>0.55644090305444882</v>
      </c>
      <c r="BY4" s="11">
        <f t="shared" si="2"/>
        <v>0.58698539176626829</v>
      </c>
      <c r="BZ4" s="11">
        <f t="shared" si="2"/>
        <v>0.5723771580345286</v>
      </c>
      <c r="CA4" s="11">
        <f t="shared" si="2"/>
        <v>0.59096945551128821</v>
      </c>
      <c r="CB4" s="11">
        <f t="shared" si="2"/>
        <v>0.55776892430278879</v>
      </c>
      <c r="CC4" s="11">
        <f t="shared" si="2"/>
        <v>0.59893758300132804</v>
      </c>
      <c r="CD4" s="11">
        <f t="shared" si="2"/>
        <v>0.61088977423638779</v>
      </c>
      <c r="CE4" s="11">
        <f t="shared" si="2"/>
        <v>0.59893758300132804</v>
      </c>
      <c r="CF4" s="11">
        <f t="shared" si="2"/>
        <v>0.58167330677290841</v>
      </c>
      <c r="CG4" s="11">
        <f t="shared" si="2"/>
        <v>0.61354581673306774</v>
      </c>
      <c r="CH4" s="11">
        <f t="shared" si="2"/>
        <v>0.58034528552456843</v>
      </c>
      <c r="CI4" s="11">
        <f t="shared" si="2"/>
        <v>0.61221779548472777</v>
      </c>
      <c r="CJ4" s="11">
        <f t="shared" si="2"/>
        <v>0.58831341301460827</v>
      </c>
      <c r="CK4" s="11">
        <f>(COUNTIFS(U3:U755,"&gt;0",BN3:BN755,"&gt;0")+COUNTIFS(U3:U755,"&lt;0",BN3:BN755,"&lt;0"))/CK3</f>
        <v>0.5962815405046481</v>
      </c>
      <c r="CN4" s="36" t="s">
        <v>101</v>
      </c>
      <c r="CO4" s="33" t="s">
        <v>87</v>
      </c>
      <c r="CP4" t="s">
        <v>4</v>
      </c>
      <c r="CQ4">
        <v>705.17609591116172</v>
      </c>
      <c r="CR4">
        <v>702.1017719664552</v>
      </c>
      <c r="CS4">
        <v>674.14946803498265</v>
      </c>
      <c r="CT4" s="29">
        <f>(CQ4-CS4)/Tabel9[[#This Row],[Faktisk]]</f>
        <v>4.6023366252317593E-2</v>
      </c>
      <c r="CU4" s="29">
        <f>(CR4-CS4)/Tabel9[[#This Row],[Faktisk]]</f>
        <v>4.146306606596932E-2</v>
      </c>
      <c r="CV4">
        <f t="shared" si="1"/>
        <v>4.5603001863482734E-3</v>
      </c>
    </row>
    <row r="5" spans="1:100" ht="16" thickBot="1" x14ac:dyDescent="0.4">
      <c r="A5" s="1">
        <v>43836</v>
      </c>
      <c r="B5" s="2">
        <f>ARIMAForecast[[#This Row],[AAPL]]-FaktiskeKurser[[#This Row],[AAPL]]</f>
        <v>0.10833227527609779</v>
      </c>
      <c r="C5" s="2">
        <f>ARIMAForecast[[#This Row],[MSFT]]-Data!C4</f>
        <v>-1.1974049075670052</v>
      </c>
      <c r="D5" s="2">
        <f>ARIMAForecast[[#This Row],[AMZN]]-Data!D4</f>
        <v>-1.2430522583996009</v>
      </c>
      <c r="E5" s="2">
        <f>ARIMAForecast[[#This Row],[GOOGL]]-Data!E4</f>
        <v>-0.3655156986497019</v>
      </c>
      <c r="F5" s="2">
        <f>ARIMAForecast[[#This Row],[BRK-B]]-Data!F4</f>
        <v>-1.7572461140509859</v>
      </c>
      <c r="G5" s="2">
        <f>ARIMAForecast[[#This Row],[TSLA]]-Data!G4</f>
        <v>0.96991057656570234</v>
      </c>
      <c r="H5" s="2">
        <f>ARIMAForecast[[#This Row],[NVDA]]-Data!H4</f>
        <v>-0.67198478300529985</v>
      </c>
      <c r="I5" s="2">
        <f>ARIMAForecast[[#This Row],[GOOG]]-Data!I4</f>
        <v>-0.34324015348950354</v>
      </c>
      <c r="J5" s="2">
        <f>ARIMAForecast[[#This Row],[UNH]]-Data!J4</f>
        <v>-3.6574799255790253</v>
      </c>
      <c r="K5" s="2">
        <f>ARIMAForecast[[#This Row],[JPM]]-Data!K4</f>
        <v>-2.6037949329839876</v>
      </c>
      <c r="L5" s="2">
        <f>ARIMAForecast[[#This Row],[AVGO]]-Data!L4</f>
        <v>-8.509139988944014</v>
      </c>
      <c r="M5" s="2">
        <f>ARIMAForecast[[#This Row],[V]]-Data!M4</f>
        <v>-1.3652777759719754</v>
      </c>
      <c r="N5" s="2">
        <f>ARIMAForecast[[#This Row],[BAC]]-Data!N4</f>
        <v>-0.68581525398549559</v>
      </c>
      <c r="O5" s="2">
        <f>ARIMAForecast[[#This Row],[HD]]-Data!O4</f>
        <v>-0.7634416666670063</v>
      </c>
      <c r="P5" s="2">
        <f>ARIMAForecast[[#This Row],[MA]]-Data!P4</f>
        <v>-2.641704282305966</v>
      </c>
      <c r="Q5" s="2">
        <f>ARIMAForecast[[#This Row],[MRK]]-Data!Q4</f>
        <v>-0.79616166681130096</v>
      </c>
      <c r="R5" s="2">
        <f>ARIMAForecast[[#This Row],[ABBV]]-Data!R4</f>
        <v>-0.77409407592550394</v>
      </c>
      <c r="S5" s="2">
        <f>ARIMAForecast[[#This Row],[LLY]]-Data!S4</f>
        <v>-6.521374117500045E-2</v>
      </c>
      <c r="T5" s="2">
        <f>ARIMAForecast[[#This Row],[UPS]]-Data!T4</f>
        <v>-0.28076558969799237</v>
      </c>
      <c r="U5" s="2">
        <f>ARIMAForecast[[#This Row],[CAT]]-Data!U4</f>
        <v>-1.7804825424320256</v>
      </c>
      <c r="X5" s="1">
        <v>43836</v>
      </c>
      <c r="Y5" s="2">
        <f>Data!Y5-Data!Y4</f>
        <v>0.32211404999999615</v>
      </c>
      <c r="Z5" s="2">
        <f>Data!Z5-Data!Z4</f>
        <v>0.62059059999998567</v>
      </c>
      <c r="AA5" s="2">
        <f>Data!AA5-Data!AA4</f>
        <v>1.1079674000000068</v>
      </c>
      <c r="AB5" s="2">
        <f>Data!AB5-Data!AB4</f>
        <v>1.7058825399999904</v>
      </c>
      <c r="AC5" s="2">
        <f>Data!AC5-Data!AC4</f>
        <v>0.65052830000001904</v>
      </c>
      <c r="AD5" s="2">
        <f>Data!AD5-Data!AD4</f>
        <v>0.65800470000000288</v>
      </c>
      <c r="AE5" s="2">
        <f>Data!AE5-Data!AE4</f>
        <v>0.37873513000000258</v>
      </c>
      <c r="AF5" s="2">
        <f>Data!AF5-Data!AF4</f>
        <v>1.6624400399999928</v>
      </c>
      <c r="AG5" s="2">
        <f>Data!AG5-Data!AG4</f>
        <v>1.0886428000000024</v>
      </c>
      <c r="AH5" s="2">
        <f>Data!AH5-Data!AH4</f>
        <v>-0.44373840000000087</v>
      </c>
      <c r="AI5" s="2">
        <f>Data!AI5-Data!AI4</f>
        <v>-2.5927254000000062</v>
      </c>
      <c r="AJ5" s="2">
        <f>Data!AJ5-Data!AJ4</f>
        <v>-0.53418700000000285</v>
      </c>
      <c r="AK5" s="2">
        <f>Data!AK5-Data!AK4</f>
        <v>-0.12072248999999857</v>
      </c>
      <c r="AL5" s="2">
        <f>Data!AL5-Data!AL4</f>
        <v>0.91016989999999964</v>
      </c>
      <c r="AM5" s="2">
        <f>Data!AM5-Data!AM4</f>
        <v>7.9363699999987602E-2</v>
      </c>
      <c r="AN5" s="2">
        <f>Data!AN5-Data!AN4</f>
        <v>0.25989375000000337</v>
      </c>
      <c r="AO5" s="2">
        <f>Data!AO5-Data!AO4</f>
        <v>0.73598099000000161</v>
      </c>
      <c r="AP5" s="2">
        <f>Data!AP5-Data!AP4</f>
        <v>0.57300420000001395</v>
      </c>
      <c r="AQ5" s="2">
        <f>Data!AQ5-Data!AQ4</f>
        <v>-0.52567200000000014</v>
      </c>
      <c r="AR5" s="2">
        <f>Data!AR5-Data!AR4</f>
        <v>-0.54239780000000337</v>
      </c>
      <c r="AS5" s="2"/>
      <c r="AT5" s="1">
        <v>43836</v>
      </c>
      <c r="AU5" s="2">
        <f>Data!AV6-FaktiskeKurser[[#This Row],[AAPL]]</f>
        <v>0.59249899999998945</v>
      </c>
      <c r="AV5" s="2">
        <f>Data!AW6-FaktiskeKurser[[#This Row],[MSFT]]</f>
        <v>0.41000400000001491</v>
      </c>
      <c r="AW5" s="2">
        <f>Data!AX6-FaktiskeKurser[[#This Row],[AMZN]]</f>
        <v>1.3954999999999984</v>
      </c>
      <c r="AX5" s="2">
        <f>Data!AY6-FaktiskeKurser[[#This Row],[GOOGL]]</f>
        <v>1.8145069999999919</v>
      </c>
      <c r="AY5" s="2">
        <f>Data!AZ6-FaktiskeKurser[[#This Row],[BRK-B]]</f>
        <v>0.8100120000000004</v>
      </c>
      <c r="AZ5" s="2">
        <f>Data!BA6-FaktiskeKurser[[#This Row],[TSLA]]</f>
        <v>0.56866700000000137</v>
      </c>
      <c r="BA5" s="2">
        <f>Data!BB6-FaktiskeKurser[[#This Row],[NVDA]]</f>
        <v>0.24749700000000274</v>
      </c>
      <c r="BB5" s="2">
        <f>Data!BC6-FaktiskeKurser[[#This Row],[GOOG]]</f>
        <v>1.6775060000000082</v>
      </c>
      <c r="BC5" s="2">
        <f>Data!BD6-FaktiskeKurser[[#This Row],[UNH]]</f>
        <v>2.0099789999999871</v>
      </c>
      <c r="BD5" s="2">
        <f>Data!BE6-FaktiskeKurser[[#This Row],[JPM]]</f>
        <v>-0.11000000000001364</v>
      </c>
      <c r="BE5" s="2">
        <f>Data!BF6-FaktiskeKurser[[#This Row],[AVGO]]</f>
        <v>-0.47000099999996792</v>
      </c>
      <c r="BF5" s="2">
        <f>Data!BG6-FaktiskeKurser[[#This Row],[V]]</f>
        <v>-0.41000400000001491</v>
      </c>
      <c r="BG5" s="2">
        <f>Data!BH6-FaktiskeKurser[[#This Row],[BAC]]</f>
        <v>-5.000400000000127E-2</v>
      </c>
      <c r="BH5" s="2">
        <f>Data!BI6-FaktiskeKurser[[#This Row],[HD]]</f>
        <v>1.0300139999999942</v>
      </c>
      <c r="BI5" s="2">
        <f>Data!BJ6-FaktiskeKurser[[#This Row],[MA]]</f>
        <v>0.80001799999996592</v>
      </c>
      <c r="BJ5" s="2">
        <f>Data!BK6-FaktiskeKurser[[#This Row],[MRK]]</f>
        <v>0.37213900000000422</v>
      </c>
      <c r="BK5" s="2">
        <f>Data!BL6-FaktiskeKurser[[#This Row],[ABBV]]</f>
        <v>0.70000500000000443</v>
      </c>
      <c r="BL5" s="2">
        <f>Data!BM6-FaktiskeKurser[[#This Row],[LLY]]</f>
        <v>0.4899910000000034</v>
      </c>
      <c r="BM5" s="2">
        <f>Data!BN6-FaktiskeKurser[[#This Row],[UPS]]</f>
        <v>-0.52000400000000013</v>
      </c>
      <c r="BN5" s="2">
        <f>Data!BO6-FaktiskeKurser[[#This Row],[CAT]]</f>
        <v>-0.10000599999997917</v>
      </c>
      <c r="BQ5" t="s">
        <v>30</v>
      </c>
      <c r="BR5" s="11">
        <f>COUNTIF(AU3:AU755,"&gt;0")/BR3</f>
        <v>0.52324037184594951</v>
      </c>
      <c r="BS5" s="11">
        <f t="shared" ref="BS5:CJ5" si="3">COUNTIF(AV3:AV755,"&gt;0")/BS3</f>
        <v>0.53120849933598935</v>
      </c>
      <c r="BT5" s="11">
        <f t="shared" si="3"/>
        <v>0.48339973439575035</v>
      </c>
      <c r="BU5" s="11">
        <f t="shared" si="3"/>
        <v>0.53519256308100926</v>
      </c>
      <c r="BV5" s="11">
        <f t="shared" si="3"/>
        <v>0.5524568393094289</v>
      </c>
      <c r="BW5" s="11">
        <f t="shared" si="3"/>
        <v>0.52191235059760954</v>
      </c>
      <c r="BX5" s="11">
        <f t="shared" si="3"/>
        <v>0.54183266932270913</v>
      </c>
      <c r="BY5" s="11">
        <f t="shared" si="3"/>
        <v>0.53652058432934924</v>
      </c>
      <c r="BZ5" s="11">
        <f t="shared" si="3"/>
        <v>0.53652058432934924</v>
      </c>
      <c r="CA5" s="11">
        <f t="shared" si="3"/>
        <v>0.5192563081009296</v>
      </c>
      <c r="CB5" s="11">
        <f t="shared" si="3"/>
        <v>0.5524568393094289</v>
      </c>
      <c r="CC5" s="11">
        <f t="shared" si="3"/>
        <v>0.53253652058432932</v>
      </c>
      <c r="CD5" s="11">
        <f t="shared" si="3"/>
        <v>0.52191235059760954</v>
      </c>
      <c r="CE5" s="11">
        <f t="shared" si="3"/>
        <v>0.55776892430278879</v>
      </c>
      <c r="CF5" s="11">
        <f t="shared" si="3"/>
        <v>0.53519256308100926</v>
      </c>
      <c r="CG5" s="11">
        <f t="shared" si="3"/>
        <v>0.54050464807436915</v>
      </c>
      <c r="CH5" s="11">
        <f t="shared" si="3"/>
        <v>0.55112881806108893</v>
      </c>
      <c r="CI5" s="11">
        <f t="shared" si="3"/>
        <v>0.52191235059760954</v>
      </c>
      <c r="CJ5" s="11">
        <f t="shared" si="3"/>
        <v>0.51128818061088976</v>
      </c>
      <c r="CK5" s="11">
        <f>COUNTIF(BN3:BN755,"&gt;0")/CK3</f>
        <v>0.54050464807436915</v>
      </c>
      <c r="CN5" s="37" t="s">
        <v>103</v>
      </c>
      <c r="CO5" s="33" t="s">
        <v>81</v>
      </c>
      <c r="CP5" t="s">
        <v>3</v>
      </c>
      <c r="CQ5">
        <v>786.83511418971591</v>
      </c>
      <c r="CR5">
        <v>775.341459521199</v>
      </c>
      <c r="CS5">
        <v>836.03492514280106</v>
      </c>
      <c r="CT5" s="29">
        <f>(CQ5-CS5)/Tabel9[[#This Row],[Faktisk]]</f>
        <v>-5.8848990004432472E-2</v>
      </c>
      <c r="CU5" s="29">
        <f>(CR5-CS5)/Tabel9[[#This Row],[Faktisk]]</f>
        <v>-7.2596806420778606E-2</v>
      </c>
      <c r="CV5">
        <f t="shared" si="1"/>
        <v>-1.3747816416346134E-2</v>
      </c>
    </row>
    <row r="6" spans="1:100" ht="16" thickBot="1" x14ac:dyDescent="0.4">
      <c r="A6" s="1">
        <v>43837</v>
      </c>
      <c r="B6" s="2">
        <f>ARIMAForecast[[#This Row],[AAPL]]-FaktiskeKurser[[#This Row],[AAPL]]</f>
        <v>7.4559340776602312E-2</v>
      </c>
      <c r="C6" s="2">
        <f>ARIMAForecast[[#This Row],[MSFT]]-Data!C5</f>
        <v>0.81028469334700048</v>
      </c>
      <c r="D6" s="2">
        <f>ARIMAForecast[[#This Row],[AMZN]]-Data!D5</f>
        <v>1.5625463888339084</v>
      </c>
      <c r="E6" s="2">
        <f>ARIMAForecast[[#This Row],[GOOGL]]-Data!E5</f>
        <v>1.9453431792858993</v>
      </c>
      <c r="F6" s="2">
        <f>ARIMAForecast[[#This Row],[BRK-B]]-Data!F5</f>
        <v>1.0627776947179939</v>
      </c>
      <c r="G6" s="2">
        <f>ARIMAForecast[[#This Row],[TSLA]]-Data!G5</f>
        <v>0.55414536297059769</v>
      </c>
      <c r="H6" s="2">
        <f>ARIMAForecast[[#This Row],[NVDA]]-Data!H5</f>
        <v>-8.3249693689303683E-2</v>
      </c>
      <c r="I6" s="2">
        <f>ARIMAForecast[[#This Row],[GOOG]]-Data!I5</f>
        <v>1.7870029384105095</v>
      </c>
      <c r="J6" s="2">
        <f>ARIMAForecast[[#This Row],[UNH]]-Data!J5</f>
        <v>1.7639852111150276</v>
      </c>
      <c r="K6" s="2">
        <f>ARIMAForecast[[#This Row],[JPM]]-Data!K5</f>
        <v>9.4953732761979381E-2</v>
      </c>
      <c r="L6" s="2">
        <f>ARIMAForecast[[#This Row],[AVGO]]-Data!L5</f>
        <v>0.49700910402401632</v>
      </c>
      <c r="M6" s="2">
        <f>ARIMAForecast[[#This Row],[V]]-Data!M5</f>
        <v>-0.19933252642201182</v>
      </c>
      <c r="N6" s="2">
        <f>ARIMAForecast[[#This Row],[BAC]]-Data!N5</f>
        <v>-7.061853386700534E-2</v>
      </c>
      <c r="O6" s="2">
        <f>ARIMAForecast[[#This Row],[HD]]-Data!O5</f>
        <v>1.3983419693229848</v>
      </c>
      <c r="P6" s="2">
        <f>ARIMAForecast[[#This Row],[MA]]-Data!P5</f>
        <v>0.75693191804299431</v>
      </c>
      <c r="Q6" s="2">
        <f>ARIMAForecast[[#This Row],[MRK]]-Data!Q5</f>
        <v>0.39825851775219689</v>
      </c>
      <c r="R6" s="2">
        <f>ARIMAForecast[[#This Row],[ABBV]]-Data!R5</f>
        <v>0.79496696092240882</v>
      </c>
      <c r="S6" s="2">
        <f>ARIMAForecast[[#This Row],[LLY]]-Data!S5</f>
        <v>0.52420120830899464</v>
      </c>
      <c r="T6" s="2">
        <f>ARIMAForecast[[#This Row],[UPS]]-Data!T5</f>
        <v>-0.40273592132700742</v>
      </c>
      <c r="U6" s="2">
        <f>ARIMAForecast[[#This Row],[CAT]]-Data!U5</f>
        <v>-0.30115297296799781</v>
      </c>
      <c r="X6" s="1">
        <v>43837</v>
      </c>
      <c r="Y6" s="2">
        <f>Data!Y6-Data!Y5</f>
        <v>-0.19822632999999712</v>
      </c>
      <c r="Z6" s="2">
        <f>Data!Z6-Data!Z5</f>
        <v>-1.6037656000000027</v>
      </c>
      <c r="AA6" s="2">
        <f>Data!AA6-Data!AA5</f>
        <v>0.33817387999999937</v>
      </c>
      <c r="AB6" s="2">
        <f>Data!AB6-Data!AB5</f>
        <v>-5.9032129999991412E-2</v>
      </c>
      <c r="AC6" s="2">
        <f>Data!AC6-Data!AC5</f>
        <v>-0.95297970000001442</v>
      </c>
      <c r="AD6" s="2">
        <f>Data!AD6-Data!AD5</f>
        <v>0.99258000999999751</v>
      </c>
      <c r="AE6" s="2">
        <f>Data!AE6-Data!AE5</f>
        <v>0.68050378000000222</v>
      </c>
      <c r="AF6" s="2">
        <f>Data!AF6-Data!AF5</f>
        <v>-1.6283709999996177E-2</v>
      </c>
      <c r="AG6" s="2">
        <f>Data!AG6-Data!AG5</f>
        <v>-1.1366686000000072</v>
      </c>
      <c r="AH6" s="2">
        <f>Data!AH6-Data!AH5</f>
        <v>-2.045229599999999</v>
      </c>
      <c r="AI6" s="2">
        <f>Data!AI6-Data!AI5</f>
        <v>-1.1749700999999959</v>
      </c>
      <c r="AJ6" s="2">
        <f>Data!AJ6-Data!AJ5</f>
        <v>-0.48581899999999223</v>
      </c>
      <c r="AK6" s="2">
        <f>Data!AK6-Data!AK5</f>
        <v>-0.1957899099999949</v>
      </c>
      <c r="AL6" s="2">
        <f>Data!AL6-Data!AL5</f>
        <v>-1.2311626999999987</v>
      </c>
      <c r="AM6" s="2">
        <f>Data!AM6-Data!AM5</f>
        <v>-0.73262469999997393</v>
      </c>
      <c r="AN6" s="2">
        <f>Data!AN6-Data!AN5</f>
        <v>-1.876989210000005</v>
      </c>
      <c r="AO6" s="2">
        <f>Data!AO6-Data!AO5</f>
        <v>-0.57332811000000561</v>
      </c>
      <c r="AP6" s="2">
        <f>Data!AP6-Data!AP5</f>
        <v>0.24162739999999872</v>
      </c>
      <c r="AQ6" s="2">
        <f>Data!AQ6-Data!AQ5</f>
        <v>-0.21376670000000786</v>
      </c>
      <c r="AR6" s="2">
        <f>Data!AR6-Data!AR5</f>
        <v>-1.5467656999999804</v>
      </c>
      <c r="AS6" s="2"/>
      <c r="AT6" s="1">
        <v>43837</v>
      </c>
      <c r="AU6" s="2">
        <f>Data!AV7-FaktiskeKurser[[#This Row],[AAPL]]</f>
        <v>-0.3524929999999955</v>
      </c>
      <c r="AV6" s="2">
        <f>Data!AW7-FaktiskeKurser[[#This Row],[MSFT]]</f>
        <v>-1.4499969999999962</v>
      </c>
      <c r="AW6" s="2">
        <f>Data!AX7-FaktiskeKurser[[#This Row],[AMZN]]</f>
        <v>0.19900499999999965</v>
      </c>
      <c r="AX6" s="2">
        <f>Data!AY7-FaktiskeKurser[[#This Row],[GOOGL]]</f>
        <v>-0.13500200000000007</v>
      </c>
      <c r="AY6" s="2">
        <f>Data!AZ7-FaktiskeKurser[[#This Row],[BRK-B]]</f>
        <v>-1.0700070000000039</v>
      </c>
      <c r="AZ6" s="2">
        <f>Data!BA7-FaktiskeKurser[[#This Row],[TSLA]]</f>
        <v>1.1679989999999982</v>
      </c>
      <c r="BA6" s="2">
        <f>Data!BB7-FaktiskeKurser[[#This Row],[NVDA]]</f>
        <v>0.71749899999999656</v>
      </c>
      <c r="BB6" s="2">
        <f>Data!BC7-FaktiskeKurser[[#This Row],[GOOG]]</f>
        <v>-4.350300000000118E-2</v>
      </c>
      <c r="BC6" s="2">
        <f>Data!BD7-FaktiskeKurser[[#This Row],[UNH]]</f>
        <v>-1.7599789999999871</v>
      </c>
      <c r="BD6" s="2">
        <f>Data!BE7-FaktiskeKurser[[#This Row],[JPM]]</f>
        <v>-2.3499909999999886</v>
      </c>
      <c r="BE6" s="2">
        <f>Data!BF7-FaktiskeKurser[[#This Row],[AVGO]]</f>
        <v>-1.0799860000000194</v>
      </c>
      <c r="BF6" s="2">
        <f>Data!BG7-FaktiskeKurser[[#This Row],[V]]</f>
        <v>-0.5</v>
      </c>
      <c r="BG6" s="2">
        <f>Data!BH7-FaktiskeKurser[[#This Row],[BAC]]</f>
        <v>-0.2299989999999994</v>
      </c>
      <c r="BH6" s="2">
        <f>Data!BI7-FaktiskeKurser[[#This Row],[HD]]</f>
        <v>-1.4400029999999902</v>
      </c>
      <c r="BI6" s="2">
        <f>Data!BJ7-FaktiskeKurser[[#This Row],[MA]]</f>
        <v>-1.0200199999999882</v>
      </c>
      <c r="BJ6" s="2">
        <f>Data!BK7-FaktiskeKurser[[#This Row],[MRK]]</f>
        <v>-2.3282470000000046</v>
      </c>
      <c r="BK6" s="2">
        <f>Data!BL7-FaktiskeKurser[[#This Row],[ABBV]]</f>
        <v>-0.51000299999999754</v>
      </c>
      <c r="BL6" s="2">
        <f>Data!BM7-FaktiskeKurser[[#This Row],[LLY]]</f>
        <v>0.25</v>
      </c>
      <c r="BM6" s="2">
        <f>Data!BN7-FaktiskeKurser[[#This Row],[UPS]]</f>
        <v>-0.19999699999999621</v>
      </c>
      <c r="BN6" s="2">
        <f>Data!BO7-FaktiskeKurser[[#This Row],[CAT]]</f>
        <v>-1.9599910000000023</v>
      </c>
      <c r="BQ6" t="s">
        <v>31</v>
      </c>
      <c r="BR6" s="11">
        <f>COUNTIF(B3:B755,"&gt;0")/BR3</f>
        <v>0.51394422310756971</v>
      </c>
      <c r="BS6" s="11">
        <f t="shared" ref="BS6:CJ6" si="4">COUNTIF(C3:C755,"&gt;0")/BS3</f>
        <v>0.5285524568393094</v>
      </c>
      <c r="BT6" s="11">
        <f t="shared" si="4"/>
        <v>0.51527224435590968</v>
      </c>
      <c r="BU6" s="11">
        <f t="shared" si="4"/>
        <v>0.53652058432934924</v>
      </c>
      <c r="BV6" s="11">
        <f t="shared" si="4"/>
        <v>0.50597609561752988</v>
      </c>
      <c r="BW6" s="11">
        <f t="shared" si="4"/>
        <v>0.53917662682602918</v>
      </c>
      <c r="BX6" s="11">
        <f t="shared" si="4"/>
        <v>0.54581673306772904</v>
      </c>
      <c r="BY6" s="11">
        <f t="shared" si="4"/>
        <v>0.53917662682602918</v>
      </c>
      <c r="BZ6" s="11">
        <f t="shared" si="4"/>
        <v>0.5192563081009296</v>
      </c>
      <c r="CA6" s="11">
        <f t="shared" si="4"/>
        <v>0.50332005312084993</v>
      </c>
      <c r="CB6" s="11">
        <f t="shared" si="4"/>
        <v>0.53784860557768921</v>
      </c>
      <c r="CC6" s="11">
        <f t="shared" si="4"/>
        <v>0.53253652058432932</v>
      </c>
      <c r="CD6" s="11">
        <f t="shared" si="4"/>
        <v>0.50597609561752988</v>
      </c>
      <c r="CE6" s="11">
        <f>COUNTIF(O3:O755,"&gt;0")/CE3</f>
        <v>0.53917662682602918</v>
      </c>
      <c r="CF6" s="11">
        <f t="shared" si="4"/>
        <v>0.51792828685258963</v>
      </c>
      <c r="CG6" s="11">
        <f t="shared" si="4"/>
        <v>0.50597609561752988</v>
      </c>
      <c r="CH6" s="11">
        <f t="shared" si="4"/>
        <v>0.54448871181938907</v>
      </c>
      <c r="CI6" s="11">
        <f t="shared" si="4"/>
        <v>0.5192563081009296</v>
      </c>
      <c r="CJ6" s="11">
        <f t="shared" si="4"/>
        <v>0.5046480743691899</v>
      </c>
      <c r="CK6" s="11">
        <f>COUNTIF(U3:U755,"&gt;0")/CK3</f>
        <v>0.5192563081009296</v>
      </c>
      <c r="CN6" s="37" t="s">
        <v>103</v>
      </c>
      <c r="CO6" s="32" t="s">
        <v>88</v>
      </c>
      <c r="CP6" t="s">
        <v>14</v>
      </c>
      <c r="CQ6">
        <v>2243.6228612599043</v>
      </c>
      <c r="CR6">
        <v>2249.8329937770627</v>
      </c>
      <c r="CS6">
        <v>2182.7294838337175</v>
      </c>
      <c r="CT6" s="29">
        <f>(CQ6-CS6)/Tabel9[[#This Row],[Faktisk]]</f>
        <v>2.7897812292906991E-2</v>
      </c>
      <c r="CU6" s="29">
        <f>(CR6-CS6)/Tabel9[[#This Row],[Faktisk]]</f>
        <v>3.0742934678962365E-2</v>
      </c>
      <c r="CV6">
        <f t="shared" si="1"/>
        <v>-2.8451223860553737E-3</v>
      </c>
    </row>
    <row r="7" spans="1:100" ht="16" thickBot="1" x14ac:dyDescent="0.4">
      <c r="A7" s="1">
        <v>43838</v>
      </c>
      <c r="B7" s="2">
        <f>ARIMAForecast[[#This Row],[AAPL]]-FaktiskeKurser[[#This Row],[AAPL]]</f>
        <v>-0.40528040875959448</v>
      </c>
      <c r="C7" s="2">
        <f>ARIMAForecast[[#This Row],[MSFT]]-Data!C6</f>
        <v>-2.2321478318459924</v>
      </c>
      <c r="D7" s="2">
        <f>ARIMAForecast[[#This Row],[AMZN]]-Data!D6</f>
        <v>9.071144686089383E-3</v>
      </c>
      <c r="E7" s="2">
        <f>ARIMAForecast[[#This Row],[GOOGL]]-Data!E6</f>
        <v>-0.43216065316499908</v>
      </c>
      <c r="F7" s="2">
        <f>ARIMAForecast[[#This Row],[BRK-B]]-Data!F6</f>
        <v>-1.3490612908770174</v>
      </c>
      <c r="G7" s="2">
        <f>ARIMAForecast[[#This Row],[TSLA]]-Data!G6</f>
        <v>1.0047052933281009</v>
      </c>
      <c r="H7" s="2">
        <f>ARIMAForecast[[#This Row],[NVDA]]-Data!H6</f>
        <v>0.95368404219410507</v>
      </c>
      <c r="I7" s="2">
        <f>ARIMAForecast[[#This Row],[GOOG]]-Data!I6</f>
        <v>-0.32257196102720798</v>
      </c>
      <c r="J7" s="2">
        <f>ARIMAForecast[[#This Row],[UNH]]-Data!J6</f>
        <v>-0.57017195506500684</v>
      </c>
      <c r="K7" s="2">
        <f>ARIMAForecast[[#This Row],[JPM]]-Data!K6</f>
        <v>-2.4145078539629878</v>
      </c>
      <c r="L7" s="2">
        <f>ARIMAForecast[[#This Row],[AVGO]]-Data!L6</f>
        <v>-2.0532362069650389</v>
      </c>
      <c r="M7" s="2">
        <f>ARIMAForecast[[#This Row],[V]]-Data!M6</f>
        <v>-0.55354287112399447</v>
      </c>
      <c r="N7" s="2">
        <f>ARIMAForecast[[#This Row],[BAC]]-Data!N6</f>
        <v>-0.34763848763249428</v>
      </c>
      <c r="O7" s="2">
        <f>ARIMAForecast[[#This Row],[HD]]-Data!O6</f>
        <v>-1.6387240148550006</v>
      </c>
      <c r="P7" s="2">
        <f>ARIMAForecast[[#This Row],[MA]]-Data!P6</f>
        <v>-0.91416358201200865</v>
      </c>
      <c r="Q7" s="2">
        <f>ARIMAForecast[[#This Row],[MRK]]-Data!Q6</f>
        <v>-2.0648239013342931</v>
      </c>
      <c r="R7" s="2">
        <f>ARIMAForecast[[#This Row],[ABBV]]-Data!R6</f>
        <v>-0.72866405312529992</v>
      </c>
      <c r="S7" s="2">
        <f>ARIMAForecast[[#This Row],[LLY]]-Data!S6</f>
        <v>0.10852654929499295</v>
      </c>
      <c r="T7" s="2">
        <f>ARIMAForecast[[#This Row],[UPS]]-Data!T6</f>
        <v>0.1394919693360066</v>
      </c>
      <c r="U7" s="2">
        <f>ARIMAForecast[[#This Row],[CAT]]-Data!U6</f>
        <v>-1.9877107579079905</v>
      </c>
      <c r="X7" s="1">
        <v>43838</v>
      </c>
      <c r="Y7" s="2">
        <f>Data!Y7-Data!Y6</f>
        <v>0.94148568999999327</v>
      </c>
      <c r="Z7" s="2">
        <f>Data!Z7-Data!Z6</f>
        <v>2.2795900000000131</v>
      </c>
      <c r="AA7" s="2">
        <f>Data!AA7-Data!AA6</f>
        <v>-0.6347567500000082</v>
      </c>
      <c r="AB7" s="2">
        <f>Data!AB7-Data!AB6</f>
        <v>0.60917884999999217</v>
      </c>
      <c r="AC7" s="2">
        <f>Data!AC7-Data!AC6</f>
        <v>-6.297899999992751E-3</v>
      </c>
      <c r="AD7" s="2">
        <f>Data!AD7-Data!AD6</f>
        <v>1.464467250000002</v>
      </c>
      <c r="AE7" s="2">
        <f>Data!AE7-Data!AE6</f>
        <v>0.12421805999999691</v>
      </c>
      <c r="AF7" s="2">
        <f>Data!AF7-Data!AF6</f>
        <v>0.59791733999999508</v>
      </c>
      <c r="AG7" s="2">
        <f>Data!AG7-Data!AG6</f>
        <v>4.4689759000000322</v>
      </c>
      <c r="AH7" s="2">
        <f>Data!AH7-Data!AH6</f>
        <v>0.79173470000000634</v>
      </c>
      <c r="AI7" s="2">
        <f>Data!AI7-Data!AI6</f>
        <v>-2.7402622000000179</v>
      </c>
      <c r="AJ7" s="2">
        <f>Data!AJ7-Data!AJ6</f>
        <v>2.5063567999999918</v>
      </c>
      <c r="AK7" s="2">
        <f>Data!AK7-Data!AK6</f>
        <v>0.29904028999999355</v>
      </c>
      <c r="AL7" s="2">
        <f>Data!AL7-Data!AL6</f>
        <v>2.5226148000000137</v>
      </c>
      <c r="AM7" s="2">
        <f>Data!AM7-Data!AM6</f>
        <v>3.9223756000000094</v>
      </c>
      <c r="AN7" s="2">
        <f>Data!AN7-Data!AN6</f>
        <v>-0.95060503999999924</v>
      </c>
      <c r="AO7" s="2">
        <f>Data!AO7-Data!AO6</f>
        <v>0.71160367999999607</v>
      </c>
      <c r="AP7" s="2">
        <f>Data!AP7-Data!AP6</f>
        <v>1.1600490999999806</v>
      </c>
      <c r="AQ7" s="2">
        <f>Data!AQ7-Data!AQ6</f>
        <v>0.74363000000001023</v>
      </c>
      <c r="AR7" s="2">
        <f>Data!AR7-Data!AR6</f>
        <v>0.76265469999998459</v>
      </c>
      <c r="AS7" s="2"/>
      <c r="AT7" s="1">
        <v>43838</v>
      </c>
      <c r="AU7" s="2">
        <f>Data!AV8-FaktiskeKurser[[#This Row],[AAPL]]</f>
        <v>1.1999969999999962</v>
      </c>
      <c r="AV7" s="2">
        <f>Data!AW8-FaktiskeKurser[[#This Row],[MSFT]]</f>
        <v>2.5099940000000061</v>
      </c>
      <c r="AW7" s="2">
        <f>Data!AX8-FaktiskeKurser[[#This Row],[AMZN]]</f>
        <v>-0.74449900000000468</v>
      </c>
      <c r="AX7" s="2">
        <f>Data!AY8-FaktiskeKurser[[#This Row],[GOOGL]]</f>
        <v>0.49649800000000255</v>
      </c>
      <c r="AY7" s="2">
        <f>Data!AZ8-FaktiskeKurser[[#This Row],[BRK-B]]</f>
        <v>7.0007000000003927E-2</v>
      </c>
      <c r="AZ7" s="2">
        <f>Data!BA8-FaktiskeKurser[[#This Row],[TSLA]]</f>
        <v>1.5386680000000013</v>
      </c>
      <c r="BA7" s="2">
        <f>Data!BB8-FaktiskeKurser[[#This Row],[NVDA]]</f>
        <v>0.11250300000000379</v>
      </c>
      <c r="BB7" s="2">
        <f>Data!BC8-FaktiskeKurser[[#This Row],[GOOG]]</f>
        <v>0.54900299999999902</v>
      </c>
      <c r="BC7" s="2">
        <f>Data!BD8-FaktiskeKurser[[#This Row],[UNH]]</f>
        <v>6.1099849999999947</v>
      </c>
      <c r="BD7" s="2">
        <f>Data!BE8-FaktiskeKurser[[#This Row],[JPM]]</f>
        <v>1.0599969999999814</v>
      </c>
      <c r="BE7" s="2">
        <f>Data!BF8-FaktiskeKurser[[#This Row],[AVGO]]</f>
        <v>-3.9000250000000278</v>
      </c>
      <c r="BF7" s="2">
        <f>Data!BG8-FaktiskeKurser[[#This Row],[V]]</f>
        <v>3.2299959999999999</v>
      </c>
      <c r="BG7" s="2">
        <f>Data!BH8-FaktiskeKurser[[#This Row],[BAC]]</f>
        <v>0.35000200000000348</v>
      </c>
      <c r="BH7" s="2">
        <f>Data!BI8-FaktiskeKurser[[#This Row],[HD]]</f>
        <v>3.2699890000000096</v>
      </c>
      <c r="BI7" s="2">
        <f>Data!BJ8-FaktiskeKurser[[#This Row],[MA]]</f>
        <v>4.8900150000000053</v>
      </c>
      <c r="BJ7" s="2">
        <f>Data!BK8-FaktiskeKurser[[#This Row],[MRK]]</f>
        <v>-0.57251700000000483</v>
      </c>
      <c r="BK7" s="2">
        <f>Data!BL8-FaktiskeKurser[[#This Row],[ABBV]]</f>
        <v>0.6299980000000005</v>
      </c>
      <c r="BL7" s="2">
        <f>Data!BM8-FaktiskeKurser[[#This Row],[LLY]]</f>
        <v>1.2000119999999868</v>
      </c>
      <c r="BM7" s="2">
        <f>Data!BN8-FaktiskeKurser[[#This Row],[UPS]]</f>
        <v>0.6600040000000007</v>
      </c>
      <c r="BN7" s="2">
        <f>Data!BO8-FaktiskeKurser[[#This Row],[CAT]]</f>
        <v>1.2999879999999848</v>
      </c>
      <c r="BQ7" t="s">
        <v>32</v>
      </c>
      <c r="BR7" s="11">
        <f>(BR6*BR5)+((1-BR6)*(1-BR5))</f>
        <v>0.50064813786024565</v>
      </c>
      <c r="BS7" s="11">
        <f t="shared" ref="BS7:CJ7" si="5">(BS6*BS5)+((1-BS6)*(1-BS5))</f>
        <v>0.50178215866062092</v>
      </c>
      <c r="BT7" s="11">
        <f t="shared" si="5"/>
        <v>0.49949295337463784</v>
      </c>
      <c r="BU7" s="11">
        <f t="shared" si="5"/>
        <v>0.50257050593553187</v>
      </c>
      <c r="BV7" s="11">
        <f t="shared" si="5"/>
        <v>0.50062697417501312</v>
      </c>
      <c r="BW7" s="11">
        <f t="shared" si="5"/>
        <v>0.50171690396448732</v>
      </c>
      <c r="BX7" s="11">
        <f t="shared" si="5"/>
        <v>0.50383327248773824</v>
      </c>
      <c r="BY7" s="11">
        <f t="shared" si="5"/>
        <v>0.50286150660747886</v>
      </c>
      <c r="BZ7" s="11">
        <f t="shared" si="5"/>
        <v>0.50140650324774383</v>
      </c>
      <c r="CA7" s="11">
        <f t="shared" si="5"/>
        <v>0.50012786393161313</v>
      </c>
      <c r="CB7" s="11">
        <f>(CB6*CB5)+((1-CB6)*(1-CB5))</f>
        <v>0.50397083644174956</v>
      </c>
      <c r="CC7" s="11">
        <f t="shared" si="5"/>
        <v>0.50211725034346899</v>
      </c>
      <c r="CD7" s="11">
        <f t="shared" si="5"/>
        <v>0.50026190060475229</v>
      </c>
      <c r="CE7" s="11">
        <f t="shared" si="5"/>
        <v>0.50452638317910292</v>
      </c>
      <c r="CF7" s="11">
        <f t="shared" si="5"/>
        <v>0.50126188473198841</v>
      </c>
      <c r="CG7" s="11">
        <f t="shared" si="5"/>
        <v>0.50048411929969361</v>
      </c>
      <c r="CH7" s="11">
        <f t="shared" si="5"/>
        <v>0.50454931050477148</v>
      </c>
      <c r="CI7" s="11">
        <f t="shared" si="5"/>
        <v>0.50084390194864636</v>
      </c>
      <c r="CJ7" s="11">
        <f t="shared" si="5"/>
        <v>0.50010493660594457</v>
      </c>
      <c r="CK7" s="11">
        <f>(CK6*CK5)+((1-CK6)*(1-CK5))</f>
        <v>0.5015599399656796</v>
      </c>
      <c r="CN7" s="37" t="s">
        <v>103</v>
      </c>
      <c r="CO7" s="32" t="s">
        <v>95</v>
      </c>
      <c r="CP7" t="s">
        <v>6</v>
      </c>
      <c r="CQ7">
        <v>9237.9635724773179</v>
      </c>
      <c r="CR7">
        <v>9241.6739126233824</v>
      </c>
      <c r="CS7">
        <v>8928.1570678542248</v>
      </c>
      <c r="CT7" s="29">
        <f>(CQ7-CS7)/Tabel9[[#This Row],[Faktisk]]</f>
        <v>3.4699938886441586E-2</v>
      </c>
      <c r="CU7" s="29">
        <f>(CR7-CS7)/Tabel9[[#This Row],[Faktisk]]</f>
        <v>3.5115516269082353E-2</v>
      </c>
      <c r="CV7">
        <f t="shared" si="1"/>
        <v>-4.155773826407666E-4</v>
      </c>
    </row>
    <row r="8" spans="1:100" ht="16" thickBot="1" x14ac:dyDescent="0.4">
      <c r="A8" s="1">
        <v>43839</v>
      </c>
      <c r="B8" s="2">
        <f>ARIMAForecast[[#This Row],[AAPL]]-FaktiskeKurser[[#This Row],[AAPL]]</f>
        <v>0.13383816763590062</v>
      </c>
      <c r="C8" s="2">
        <f>ARIMAForecast[[#This Row],[MSFT]]-Data!C7</f>
        <v>2.2415868599350119</v>
      </c>
      <c r="D8" s="2">
        <f>ARIMAForecast[[#This Row],[AMZN]]-Data!D7</f>
        <v>-0.66294619206809102</v>
      </c>
      <c r="E8" s="2">
        <f>ARIMAForecast[[#This Row],[GOOGL]]-Data!E7</f>
        <v>0.69139038124150431</v>
      </c>
      <c r="F8" s="2">
        <f>ARIMAForecast[[#This Row],[BRK-B]]-Data!F7</f>
        <v>-6.3112646538996842E-2</v>
      </c>
      <c r="G8" s="2">
        <f>ARIMAForecast[[#This Row],[TSLA]]-Data!G7</f>
        <v>1.5655607600593022</v>
      </c>
      <c r="H8" s="2">
        <f>ARIMAForecast[[#This Row],[NVDA]]-Data!H7</f>
        <v>0.19467095014219638</v>
      </c>
      <c r="I8" s="2">
        <f>ARIMAForecast[[#This Row],[GOOG]]-Data!I7</f>
        <v>0.72896826242630652</v>
      </c>
      <c r="J8" s="2">
        <f>ARIMAForecast[[#This Row],[UNH]]-Data!J7</f>
        <v>5.4113313437289889</v>
      </c>
      <c r="K8" s="2">
        <f>ARIMAForecast[[#This Row],[JPM]]-Data!K7</f>
        <v>0.9483655396849997</v>
      </c>
      <c r="L8" s="2">
        <f>ARIMAForecast[[#This Row],[AVGO]]-Data!L7</f>
        <v>-3.2293035103879788</v>
      </c>
      <c r="M8" s="2">
        <f>ARIMAForecast[[#This Row],[V]]-Data!M7</f>
        <v>2.8716480722299877</v>
      </c>
      <c r="N8" s="2">
        <f>ARIMAForecast[[#This Row],[BAC]]-Data!N7</f>
        <v>0.43452178821089404</v>
      </c>
      <c r="O8" s="2">
        <f>ARIMAForecast[[#This Row],[HD]]-Data!O7</f>
        <v>3.2380118771960156</v>
      </c>
      <c r="P8" s="2">
        <f>ARIMAForecast[[#This Row],[MA]]-Data!P7</f>
        <v>4.5156569795530004</v>
      </c>
      <c r="Q8" s="2">
        <f>ARIMAForecast[[#This Row],[MRK]]-Data!Q7</f>
        <v>-0.43512456498270069</v>
      </c>
      <c r="R8" s="2">
        <f>ARIMAForecast[[#This Row],[ABBV]]-Data!R7</f>
        <v>0.88596785290029345</v>
      </c>
      <c r="S8" s="2">
        <f>ARIMAForecast[[#This Row],[LLY]]-Data!S7</f>
        <v>0.99836658605801176</v>
      </c>
      <c r="T8" s="2">
        <f>ARIMAForecast[[#This Row],[UPS]]-Data!T7</f>
        <v>0.61001889474299276</v>
      </c>
      <c r="U8" s="2">
        <f>ARIMAForecast[[#This Row],[CAT]]-Data!U7</f>
        <v>1.2827971991609957</v>
      </c>
      <c r="X8" s="1">
        <v>43839</v>
      </c>
      <c r="Y8" s="2">
        <f>Data!Y8-Data!Y7</f>
        <v>1.5587900299999973</v>
      </c>
      <c r="Z8" s="2">
        <f>Data!Z8-Data!Z7</f>
        <v>2.0368929999999921</v>
      </c>
      <c r="AA8" s="2">
        <f>Data!AA8-Data!AA7</f>
        <v>0.31248168000000476</v>
      </c>
      <c r="AB8" s="2">
        <f>Data!AB8-Data!AB7</f>
        <v>0.66715283999999997</v>
      </c>
      <c r="AC8" s="2">
        <f>Data!AC8-Data!AC7</f>
        <v>2.0993534000000125</v>
      </c>
      <c r="AD8" s="2">
        <f>Data!AD8-Data!AD7</f>
        <v>-0.24948249999999916</v>
      </c>
      <c r="AE8" s="2">
        <f>Data!AE8-Data!AE7</f>
        <v>0.65616978999999986</v>
      </c>
      <c r="AF8" s="2">
        <f>Data!AF8-Data!AF7</f>
        <v>0.72446251000000927</v>
      </c>
      <c r="AG8" s="2">
        <f>Data!AG8-Data!AG7</f>
        <v>-5.7302800000002208E-2</v>
      </c>
      <c r="AH8" s="2">
        <f>Data!AH8-Data!AH7</f>
        <v>0.56101819999997815</v>
      </c>
      <c r="AI8" s="2">
        <f>Data!AI8-Data!AI7</f>
        <v>-3.1453247000000033</v>
      </c>
      <c r="AJ8" s="2">
        <f>Data!AJ8-Data!AJ7</f>
        <v>1.8400074000000188</v>
      </c>
      <c r="AK8" s="2">
        <f>Data!AK8-Data!AK7</f>
        <v>0.11355783000000486</v>
      </c>
      <c r="AL8" s="2">
        <f>Data!AL8-Data!AL7</f>
        <v>3.3823910999999782</v>
      </c>
      <c r="AM8" s="2">
        <f>Data!AM8-Data!AM7</f>
        <v>4.1775011999999947</v>
      </c>
      <c r="AN8" s="2">
        <f>Data!AN8-Data!AN7</f>
        <v>0.57639000999999723</v>
      </c>
      <c r="AO8" s="2">
        <f>Data!AO8-Data!AO7</f>
        <v>0.67478874000001099</v>
      </c>
      <c r="AP8" s="2">
        <f>Data!AP8-Data!AP7</f>
        <v>2.191677000000027</v>
      </c>
      <c r="AQ8" s="2">
        <f>Data!AQ8-Data!AQ7</f>
        <v>0.28322849999999278</v>
      </c>
      <c r="AR8" s="2">
        <f>Data!AR8-Data!AR7</f>
        <v>-0.13397960000000353</v>
      </c>
      <c r="AS8" s="2"/>
      <c r="AT8" s="1">
        <v>43839</v>
      </c>
      <c r="AU8" s="2">
        <f>Data!AV9-FaktiskeKurser[[#This Row],[AAPL]]</f>
        <v>1.6099999999999994</v>
      </c>
      <c r="AV8" s="2">
        <f>Data!AW9-FaktiskeKurser[[#This Row],[MSFT]]</f>
        <v>2</v>
      </c>
      <c r="AW8" s="2">
        <f>Data!AX9-FaktiskeKurser[[#This Row],[AMZN]]</f>
        <v>0.45399500000000614</v>
      </c>
      <c r="AX8" s="2">
        <f>Data!AY9-FaktiskeKurser[[#This Row],[GOOGL]]</f>
        <v>0.73750300000000379</v>
      </c>
      <c r="AY8" s="2">
        <f>Data!AZ9-FaktiskeKurser[[#This Row],[BRK-B]]</f>
        <v>2.6599889999999959</v>
      </c>
      <c r="AZ8" s="2">
        <f>Data!BA9-FaktiskeKurser[[#This Row],[TSLA]]</f>
        <v>-0.72000099999999634</v>
      </c>
      <c r="BA8" s="2">
        <f>Data!BB9-FaktiskeKurser[[#This Row],[NVDA]]</f>
        <v>0.65999999999999659</v>
      </c>
      <c r="BB8" s="2">
        <f>Data!BC9-FaktiskeKurser[[#This Row],[GOOG]]</f>
        <v>0.77549799999999891</v>
      </c>
      <c r="BC8" s="2">
        <f>Data!BD9-FaktiskeKurser[[#This Row],[UNH]]</f>
        <v>-1.6799929999999677</v>
      </c>
      <c r="BD8" s="2">
        <f>Data!BE9-FaktiskeKurser[[#This Row],[JPM]]</f>
        <v>0.5</v>
      </c>
      <c r="BE8" s="2">
        <f>Data!BF9-FaktiskeKurser[[#This Row],[AVGO]]</f>
        <v>-2.479979999999955</v>
      </c>
      <c r="BF8" s="2">
        <f>Data!BG9-FaktiskeKurser[[#This Row],[V]]</f>
        <v>1.3300020000000075</v>
      </c>
      <c r="BG8" s="2">
        <f>Data!BH9-FaktiskeKurser[[#This Row],[BAC]]</f>
        <v>5.9997999999993112E-2</v>
      </c>
      <c r="BH8" s="2">
        <f>Data!BI9-FaktiskeKurser[[#This Row],[HD]]</f>
        <v>3.400008999999983</v>
      </c>
      <c r="BI8" s="2">
        <f>Data!BJ9-FaktiskeKurser[[#This Row],[MA]]</f>
        <v>4</v>
      </c>
      <c r="BJ8" s="2">
        <f>Data!BK9-FaktiskeKurser[[#This Row],[MRK]]</f>
        <v>0.74427800000000843</v>
      </c>
      <c r="BK8" s="2">
        <f>Data!BL9-FaktiskeKurser[[#This Row],[ABBV]]</f>
        <v>0.69000199999999268</v>
      </c>
      <c r="BL8" s="2">
        <f>Data!BM9-FaktiskeKurser[[#This Row],[LLY]]</f>
        <v>2.2099910000000023</v>
      </c>
      <c r="BM8" s="2">
        <f>Data!BN9-FaktiskeKurser[[#This Row],[UPS]]</f>
        <v>0.26999600000000612</v>
      </c>
      <c r="BN8" s="2">
        <f>Data!BO9-FaktiskeKurser[[#This Row],[CAT]]</f>
        <v>-0.36999499999998875</v>
      </c>
      <c r="BQ8" t="s">
        <v>12</v>
      </c>
      <c r="BR8" s="11">
        <f>BR7*(1-BR7)/BR3</f>
        <v>3.3200475420626043E-4</v>
      </c>
      <c r="BS8" s="11">
        <f t="shared" ref="BS8:CK8" si="6">BS7*(1-BS7)/BS3</f>
        <v>3.3200109417066184E-4</v>
      </c>
      <c r="BT8" s="11">
        <f>BT7*(1-BT7)/BT3</f>
        <v>3.3200497065567026E-4</v>
      </c>
      <c r="BU8" s="11">
        <f>BU7*(1-BU7)/BU3</f>
        <v>3.319965371835795E-4</v>
      </c>
      <c r="BV8" s="11">
        <f>BV7*(1-BV7)/BV3</f>
        <v>3.3200479004433448E-4</v>
      </c>
      <c r="BW8" s="11">
        <f t="shared" si="6"/>
        <v>3.3200139739810987E-4</v>
      </c>
      <c r="BX8" s="11">
        <f t="shared" si="6"/>
        <v>3.3198579817003286E-4</v>
      </c>
      <c r="BY8" s="11">
        <f t="shared" si="6"/>
        <v>3.3199443795476144E-4</v>
      </c>
      <c r="BZ8" s="11">
        <f t="shared" si="6"/>
        <v>3.3200268492511827E-4</v>
      </c>
      <c r="CA8" s="11">
        <f t="shared" si="6"/>
        <v>3.320052903729283E-4</v>
      </c>
      <c r="CB8" s="11">
        <f t="shared" si="6"/>
        <v>3.3198437245412067E-4</v>
      </c>
      <c r="CC8" s="11">
        <f t="shared" si="6"/>
        <v>3.3199935889904788E-4</v>
      </c>
      <c r="CD8" s="11">
        <f t="shared" si="6"/>
        <v>3.3200522099345711E-4</v>
      </c>
      <c r="CE8" s="11">
        <f>CE7*(1-CE7)/CE3</f>
        <v>3.3197810339351388E-4</v>
      </c>
      <c r="CF8" s="11">
        <f t="shared" si="6"/>
        <v>3.3200319740627247E-4</v>
      </c>
      <c r="CG8" s="11">
        <f t="shared" si="6"/>
        <v>3.3200500083466623E-4</v>
      </c>
      <c r="CH8" s="11">
        <f t="shared" si="6"/>
        <v>3.3197782705701354E-4</v>
      </c>
      <c r="CI8" s="11">
        <f t="shared" si="6"/>
        <v>3.3200436630743832E-4</v>
      </c>
      <c r="CJ8" s="11">
        <f t="shared" si="6"/>
        <v>3.3200529746123334E-4</v>
      </c>
      <c r="CK8" s="11">
        <f t="shared" si="6"/>
        <v>3.3200208046122641E-4</v>
      </c>
      <c r="CN8" s="37" t="s">
        <v>102</v>
      </c>
      <c r="CO8" s="33" t="s">
        <v>83</v>
      </c>
      <c r="CP8" t="s">
        <v>13</v>
      </c>
      <c r="CQ8">
        <v>57.161235557609928</v>
      </c>
      <c r="CR8">
        <v>57.143432525088116</v>
      </c>
      <c r="CS8">
        <v>54.517296245889909</v>
      </c>
      <c r="CT8" s="29">
        <f>(CQ8-CS8)/Tabel9[[#This Row],[Faktisk]]</f>
        <v>4.8497256720051417E-2</v>
      </c>
      <c r="CU8" s="29">
        <f>(CR8-CS8)/Tabel9[[#This Row],[Faktisk]]</f>
        <v>4.817069920990795E-2</v>
      </c>
      <c r="CV8">
        <f t="shared" si="1"/>
        <v>3.2655751014346729E-4</v>
      </c>
    </row>
    <row r="9" spans="1:100" ht="16" thickBot="1" x14ac:dyDescent="0.4">
      <c r="A9" s="1">
        <v>43840</v>
      </c>
      <c r="B9" s="2">
        <f>ARIMAForecast[[#This Row],[AAPL]]-FaktiskeKurser[[#This Row],[AAPL]]</f>
        <v>0.34105897983970124</v>
      </c>
      <c r="C9" s="2">
        <f>ARIMAForecast[[#This Row],[MSFT]]-Data!C8</f>
        <v>2.4559400151389923</v>
      </c>
      <c r="D9" s="2">
        <f>ARIMAForecast[[#This Row],[AMZN]]-Data!D8</f>
        <v>0.27374638878980306</v>
      </c>
      <c r="E9" s="2">
        <f>ARIMAForecast[[#This Row],[GOOGL]]-Data!E8</f>
        <v>0.6985786872128017</v>
      </c>
      <c r="F9" s="2">
        <f>ARIMAForecast[[#This Row],[BRK-B]]-Data!F8</f>
        <v>2.665962333364007</v>
      </c>
      <c r="G9" s="2">
        <f>ARIMAForecast[[#This Row],[TSLA]]-Data!G8</f>
        <v>-0.55706587113320438</v>
      </c>
      <c r="H9" s="2">
        <f>ARIMAForecast[[#This Row],[NVDA]]-Data!H8</f>
        <v>0.42347682167340395</v>
      </c>
      <c r="I9" s="2">
        <f>ARIMAForecast[[#This Row],[GOOG]]-Data!I8</f>
        <v>0.74620333403619554</v>
      </c>
      <c r="J9" s="2">
        <f>ARIMAForecast[[#This Row],[UNH]]-Data!J8</f>
        <v>-2.073230469336977</v>
      </c>
      <c r="K9" s="2">
        <f>ARIMAForecast[[#This Row],[JPM]]-Data!K8</f>
        <v>0.43025879131900524</v>
      </c>
      <c r="L9" s="2">
        <f>ARIMAForecast[[#This Row],[AVGO]]-Data!L8</f>
        <v>-1.946977867448993</v>
      </c>
      <c r="M9" s="2">
        <f>ARIMAForecast[[#This Row],[V]]-Data!M8</f>
        <v>1.233544539705008</v>
      </c>
      <c r="N9" s="2">
        <f>ARIMAForecast[[#This Row],[BAC]]-Data!N8</f>
        <v>0.11963532268590171</v>
      </c>
      <c r="O9" s="2">
        <f>ARIMAForecast[[#This Row],[HD]]-Data!O8</f>
        <v>3.3289827247709809</v>
      </c>
      <c r="P9" s="2">
        <f>ARIMAForecast[[#This Row],[MA]]-Data!P8</f>
        <v>3.77800305961199</v>
      </c>
      <c r="Q9" s="2">
        <f>ARIMAForecast[[#This Row],[MRK]]-Data!Q8</f>
        <v>0.18919201030529109</v>
      </c>
      <c r="R9" s="2">
        <f>ARIMAForecast[[#This Row],[ABBV]]-Data!R8</f>
        <v>0.42813863910279792</v>
      </c>
      <c r="S9" s="2">
        <f>ARIMAForecast[[#This Row],[LLY]]-Data!S8</f>
        <v>1.9351862661279995</v>
      </c>
      <c r="T9" s="2">
        <f>ARIMAForecast[[#This Row],[UPS]]-Data!T8</f>
        <v>-6.5151821642004393E-2</v>
      </c>
      <c r="U9" s="2">
        <f>ARIMAForecast[[#This Row],[CAT]]-Data!U8</f>
        <v>-5.3235985575980749E-2</v>
      </c>
      <c r="X9" s="1">
        <v>43840</v>
      </c>
      <c r="Y9" s="2">
        <f>Data!Y9-Data!Y8</f>
        <v>0.42413819000000785</v>
      </c>
      <c r="Z9" s="2">
        <f>Data!Z9-Data!Z8</f>
        <v>-0.59474919999999543</v>
      </c>
      <c r="AA9" s="2">
        <f>Data!AA9-Data!AA8</f>
        <v>-0.73415857000000528</v>
      </c>
      <c r="AB9" s="2">
        <f>Data!AB9-Data!AB8</f>
        <v>0.53910107000000096</v>
      </c>
      <c r="AC9" s="2">
        <f>Data!AC9-Data!AC8</f>
        <v>-1.3601350000000139</v>
      </c>
      <c r="AD9" s="2">
        <f>Data!AD9-Data!AD8</f>
        <v>-0.32143743000000313</v>
      </c>
      <c r="AE9" s="2">
        <f>Data!AE9-Data!AE8</f>
        <v>0.36552558000000346</v>
      </c>
      <c r="AF9" s="2">
        <f>Data!AF9-Data!AF8</f>
        <v>0.56172742999999059</v>
      </c>
      <c r="AG9" s="2">
        <f>Data!AG9-Data!AG8</f>
        <v>0.59679579999999532</v>
      </c>
      <c r="AH9" s="2">
        <f>Data!AH9-Data!AH8</f>
        <v>-1.2175149999999917</v>
      </c>
      <c r="AI9" s="2">
        <f>Data!AI9-Data!AI8</f>
        <v>-5.5315355000000181</v>
      </c>
      <c r="AJ9" s="2">
        <f>Data!AJ9-Data!AJ8</f>
        <v>0.80490369999998279</v>
      </c>
      <c r="AK9" s="2">
        <f>Data!AK9-Data!AK8</f>
        <v>-0.28162018000000444</v>
      </c>
      <c r="AL9" s="2">
        <f>Data!AL9-Data!AL8</f>
        <v>-0.27151129999998602</v>
      </c>
      <c r="AM9" s="2">
        <f>Data!AM9-Data!AM8</f>
        <v>2.2766345999999658</v>
      </c>
      <c r="AN9" s="2">
        <f>Data!AN9-Data!AN8</f>
        <v>0.27072743000000798</v>
      </c>
      <c r="AO9" s="2">
        <f>Data!AO9-Data!AO8</f>
        <v>-1.2064536299999986</v>
      </c>
      <c r="AP9" s="2">
        <f>Data!AP9-Data!AP8</f>
        <v>2.0803013999999962</v>
      </c>
      <c r="AQ9" s="2">
        <f>Data!AQ9-Data!AQ8</f>
        <v>-1.0657525999999962</v>
      </c>
      <c r="AR9" s="2">
        <f>Data!AR9-Data!AR8</f>
        <v>-1.0333909000000006</v>
      </c>
      <c r="AS9" s="2"/>
      <c r="AT9" s="1">
        <v>43840</v>
      </c>
      <c r="AU9" s="2">
        <f>Data!AV10-FaktiskeKurser[[#This Row],[AAPL]]</f>
        <v>0.17499600000000726</v>
      </c>
      <c r="AV9" s="2">
        <f>Data!AW10-FaktiskeKurser[[#This Row],[MSFT]]</f>
        <v>-0.75</v>
      </c>
      <c r="AW9" s="2">
        <f>Data!AX10-FaktiskeKurser[[#This Row],[AMZN]]</f>
        <v>-0.89450100000000532</v>
      </c>
      <c r="AX9" s="2">
        <f>Data!AY10-FaktiskeKurser[[#This Row],[GOOGL]]</f>
        <v>0.45849599999999668</v>
      </c>
      <c r="AY9" s="2">
        <f>Data!AZ10-FaktiskeKurser[[#This Row],[BRK-B]]</f>
        <v>-2.0299990000000037</v>
      </c>
      <c r="AZ9" s="2">
        <f>Data!BA10-FaktiskeKurser[[#This Row],[TSLA]]</f>
        <v>-0.21266600000000224</v>
      </c>
      <c r="BA9" s="2">
        <f>Data!BB10-FaktiskeKurser[[#This Row],[NVDA]]</f>
        <v>0.32500100000000032</v>
      </c>
      <c r="BB9" s="2">
        <f>Data!BC10-FaktiskeKurser[[#This Row],[GOOG]]</f>
        <v>0.49500299999999697</v>
      </c>
      <c r="BC9" s="2">
        <f>Data!BD10-FaktiskeKurser[[#This Row],[UNH]]</f>
        <v>0.91000399999995807</v>
      </c>
      <c r="BD9" s="2">
        <f>Data!BE10-FaktiskeKurser[[#This Row],[JPM]]</f>
        <v>-1.3699949999999887</v>
      </c>
      <c r="BE9" s="2">
        <f>Data!BF10-FaktiskeKurser[[#This Row],[AVGO]]</f>
        <v>-7.0400089999999977</v>
      </c>
      <c r="BF9" s="2">
        <f>Data!BG10-FaktiskeKurser[[#This Row],[V]]</f>
        <v>0.52000400000000013</v>
      </c>
      <c r="BG9" s="2">
        <f>Data!BH10-FaktiskeKurser[[#This Row],[BAC]]</f>
        <v>-0.28999699999999962</v>
      </c>
      <c r="BH9" s="2">
        <f>Data!BI10-FaktiskeKurser[[#This Row],[HD]]</f>
        <v>-0.97000099999999634</v>
      </c>
      <c r="BI9" s="2">
        <f>Data!BJ10-FaktiskeKurser[[#This Row],[MA]]</f>
        <v>2.0700069999999755</v>
      </c>
      <c r="BJ9" s="2">
        <f>Data!BK10-FaktiskeKurser[[#This Row],[MRK]]</f>
        <v>0.14312699999999268</v>
      </c>
      <c r="BK9" s="2">
        <f>Data!BL10-FaktiskeKurser[[#This Row],[ABBV]]</f>
        <v>-1.1500010000000032</v>
      </c>
      <c r="BL9" s="2">
        <f>Data!BM10-FaktiskeKurser[[#This Row],[LLY]]</f>
        <v>2.0800020000000075</v>
      </c>
      <c r="BM9" s="2">
        <f>Data!BN10-FaktiskeKurser[[#This Row],[UPS]]</f>
        <v>-1.0599970000000098</v>
      </c>
      <c r="BN9" s="2">
        <f>Data!BO10-FaktiskeKurser[[#This Row],[CAT]]</f>
        <v>-1.1799929999999961</v>
      </c>
      <c r="BQ9" t="s">
        <v>33</v>
      </c>
      <c r="BR9" s="14">
        <f>(((2*BR6-1)^2*BR5*(1-BR5))/BR3)+(((2*BR5-1)^2*BR6*(1-BR6))/BR3)+((4*BR5*BR6*(1-BR5)*(1-BR6))/(BR3^2))</f>
        <v>1.4140058962904139E-6</v>
      </c>
      <c r="BS9" s="14">
        <f t="shared" ref="BS9:CJ9" si="7">(((2*BS6-1)^2*BS5*(1-BS5))/BS3)+(((2*BS5-1)^2*BS6*(1-BS6))/BS3)+((4*BS5*BS6*(1-BS5)*(1-BS6))/(BS3^2))</f>
        <v>2.8054375301514409E-6</v>
      </c>
      <c r="BT9" s="14">
        <f t="shared" si="7"/>
        <v>1.1150411897843687E-6</v>
      </c>
      <c r="BU9" s="14">
        <f t="shared" si="7"/>
        <v>3.8348640541457902E-6</v>
      </c>
      <c r="BV9" s="14">
        <f t="shared" si="7"/>
        <v>4.1367218842820449E-6</v>
      </c>
      <c r="BW9" s="14">
        <f t="shared" si="7"/>
        <v>3.1054409002312371E-6</v>
      </c>
      <c r="BX9" s="14">
        <f t="shared" si="7"/>
        <v>5.5068663679282357E-6</v>
      </c>
      <c r="BY9" s="14">
        <f t="shared" si="7"/>
        <v>4.2236273640426323E-6</v>
      </c>
      <c r="BZ9" s="14">
        <f t="shared" si="7"/>
        <v>2.6963429323050367E-6</v>
      </c>
      <c r="CA9" s="14">
        <f t="shared" si="7"/>
        <v>9.4726920840368354E-7</v>
      </c>
      <c r="CB9" s="14">
        <f t="shared" si="7"/>
        <v>5.9484347232074709E-6</v>
      </c>
      <c r="CC9" s="14">
        <f t="shared" si="7"/>
        <v>3.237031018940092E-6</v>
      </c>
      <c r="CD9" s="14">
        <f t="shared" si="7"/>
        <v>1.1248976990878642E-6</v>
      </c>
      <c r="CE9" s="14">
        <f t="shared" si="7"/>
        <v>6.8481311303437571E-6</v>
      </c>
      <c r="CF9" s="14">
        <f t="shared" si="7"/>
        <v>2.5055658072630291E-6</v>
      </c>
      <c r="CG9" s="14">
        <f t="shared" si="7"/>
        <v>2.6635470110892395E-6</v>
      </c>
      <c r="CH9" s="14">
        <f t="shared" si="7"/>
        <v>6.4780102600702995E-6</v>
      </c>
      <c r="CI9" s="14">
        <f t="shared" si="7"/>
        <v>1.5676073558140301E-6</v>
      </c>
      <c r="CJ9" s="14">
        <f t="shared" si="7"/>
        <v>6.3852989154056617E-7</v>
      </c>
      <c r="CK9" s="14">
        <f>(((2*CK6-1)^2*CK5*(1-CK5))/CK3)+(((2*CK5-1)^2*CK6*(1-CK6))/CK3)+((4*CK5*CK6*(1-CK5)*(1-CK6))/(CK3^2))</f>
        <v>3.10212803625015E-6</v>
      </c>
      <c r="CN9" s="37" t="s">
        <v>102</v>
      </c>
      <c r="CO9" s="32" t="s">
        <v>84</v>
      </c>
      <c r="CP9" t="s">
        <v>5</v>
      </c>
      <c r="CQ9">
        <v>2151.3635811733302</v>
      </c>
      <c r="CR9">
        <v>2141.3170436268297</v>
      </c>
      <c r="CS9">
        <v>2156.2662555508382</v>
      </c>
      <c r="CT9" s="29">
        <f>(CQ9-CS9)/Tabel9[[#This Row],[Faktisk]]</f>
        <v>-2.2736869182491373E-3</v>
      </c>
      <c r="CU9" s="29">
        <f>(CR9-CS9)/Tabel9[[#This Row],[Faktisk]]</f>
        <v>-6.9329155829086645E-3</v>
      </c>
      <c r="CV9">
        <f t="shared" si="1"/>
        <v>-4.6592286646595267E-3</v>
      </c>
    </row>
    <row r="10" spans="1:100" ht="16" thickBot="1" x14ac:dyDescent="0.4">
      <c r="A10" s="1">
        <v>43843</v>
      </c>
      <c r="B10" s="2">
        <f>ARIMAForecast[[#This Row],[AAPL]]-FaktiskeKurser[[#This Row],[AAPL]]</f>
        <v>0.14747994976180223</v>
      </c>
      <c r="C10" s="2">
        <f>ARIMAForecast[[#This Row],[MSFT]]-Data!C9</f>
        <v>-0.17944091148999064</v>
      </c>
      <c r="D10" s="2">
        <f>ARIMAForecast[[#This Row],[AMZN]]-Data!D9</f>
        <v>-0.65454188485250597</v>
      </c>
      <c r="E10" s="2">
        <f>ARIMAForecast[[#This Row],[GOOGL]]-Data!E9</f>
        <v>0.44457223718029582</v>
      </c>
      <c r="F10" s="2">
        <f>ARIMAForecast[[#This Row],[BRK-B]]-Data!F9</f>
        <v>-1.6486059130610045</v>
      </c>
      <c r="G10" s="2">
        <f>ARIMAForecast[[#This Row],[TSLA]]-Data!G9</f>
        <v>-0.12123078854129687</v>
      </c>
      <c r="H10" s="2">
        <f>ARIMAForecast[[#This Row],[NVDA]]-Data!H9</f>
        <v>0.67989609106829363</v>
      </c>
      <c r="I10" s="2">
        <f>ARIMAForecast[[#This Row],[GOOG]]-Data!I9</f>
        <v>0.51059653063799715</v>
      </c>
      <c r="J10" s="2">
        <f>ARIMAForecast[[#This Row],[UNH]]-Data!J9</f>
        <v>2.1634200351819572</v>
      </c>
      <c r="K10" s="2">
        <f>ARIMAForecast[[#This Row],[JPM]]-Data!K9</f>
        <v>-1.2050504799370003</v>
      </c>
      <c r="L10" s="2">
        <f>ARIMAForecast[[#This Row],[AVGO]]-Data!L9</f>
        <v>-7.7462864828100351</v>
      </c>
      <c r="M10" s="2">
        <f>ARIMAForecast[[#This Row],[V]]-Data!M9</f>
        <v>0.70270954588301038</v>
      </c>
      <c r="N10" s="2">
        <f>ARIMAForecast[[#This Row],[BAC]]-Data!N9</f>
        <v>-0.32141647958020059</v>
      </c>
      <c r="O10" s="2">
        <f>ARIMAForecast[[#This Row],[HD]]-Data!O9</f>
        <v>-0.88562576125698911</v>
      </c>
      <c r="P10" s="2">
        <f>ARIMAForecast[[#This Row],[MA]]-Data!P9</f>
        <v>2.0466175661999841</v>
      </c>
      <c r="Q10" s="2">
        <f>ARIMAForecast[[#This Row],[MRK]]-Data!Q9</f>
        <v>0.47198737379579825</v>
      </c>
      <c r="R10" s="2">
        <f>ARIMAForecast[[#This Row],[ABBV]]-Data!R9</f>
        <v>-1.0424127311458875</v>
      </c>
      <c r="S10" s="2">
        <f>ARIMAForecast[[#This Row],[LLY]]-Data!S9</f>
        <v>2.4047177257469912</v>
      </c>
      <c r="T10" s="2">
        <f>ARIMAForecast[[#This Row],[UPS]]-Data!T9</f>
        <v>-1.05391423348199</v>
      </c>
      <c r="U10" s="2">
        <f>ARIMAForecast[[#This Row],[CAT]]-Data!U9</f>
        <v>-1.8582641035550012</v>
      </c>
      <c r="X10" s="1">
        <v>43843</v>
      </c>
      <c r="Y10" s="2">
        <f>Data!Y10-Data!Y9</f>
        <v>1.4028715399999925</v>
      </c>
      <c r="Z10" s="2">
        <f>Data!Z10-Data!Z9</f>
        <v>1.7935970000000054</v>
      </c>
      <c r="AA10" s="2">
        <f>Data!AA10-Data!AA9</f>
        <v>0.25299476000000709</v>
      </c>
      <c r="AB10" s="2">
        <f>Data!AB10-Data!AB9</f>
        <v>0.52428645000000529</v>
      </c>
      <c r="AC10" s="2">
        <f>Data!AC10-Data!AC9</f>
        <v>1.3435915000000023</v>
      </c>
      <c r="AD10" s="2">
        <f>Data!AD10-Data!AD9</f>
        <v>2.4175012100000046</v>
      </c>
      <c r="AE10" s="2">
        <f>Data!AE10-Data!AE9</f>
        <v>1.6314143099999967</v>
      </c>
      <c r="AF10" s="2">
        <f>Data!AF10-Data!AF9</f>
        <v>0.48116204000000096</v>
      </c>
      <c r="AG10" s="2">
        <f>Data!AG10-Data!AG9</f>
        <v>-8.7498229999999921</v>
      </c>
      <c r="AH10" s="2">
        <f>Data!AH10-Data!AH9</f>
        <v>0.9056991999999866</v>
      </c>
      <c r="AI10" s="2">
        <f>Data!AI10-Data!AI9</f>
        <v>8.0673499999988962E-2</v>
      </c>
      <c r="AJ10" s="2">
        <f>Data!AJ10-Data!AJ9</f>
        <v>1.1906607000000236</v>
      </c>
      <c r="AK10" s="2">
        <f>Data!AK10-Data!AK9</f>
        <v>0.26429413000000324</v>
      </c>
      <c r="AL10" s="2">
        <f>Data!AL10-Data!AL9</f>
        <v>-0.88271149999999921</v>
      </c>
      <c r="AM10" s="2">
        <f>Data!AM10-Data!AM9</f>
        <v>3.8287204000000088</v>
      </c>
      <c r="AN10" s="2">
        <f>Data!AN10-Data!AN9</f>
        <v>-8.4880970000000389E-2</v>
      </c>
      <c r="AO10" s="2">
        <f>Data!AO10-Data!AO9</f>
        <v>-0.5454995900000057</v>
      </c>
      <c r="AP10" s="2">
        <f>Data!AP10-Data!AP9</f>
        <v>0.9998190999999963</v>
      </c>
      <c r="AQ10" s="2">
        <f>Data!AQ10-Data!AQ9</f>
        <v>0.81446610000000419</v>
      </c>
      <c r="AR10" s="2">
        <f>Data!AR10-Data!AR9</f>
        <v>0.45752770000001419</v>
      </c>
      <c r="AS10" s="2"/>
      <c r="AT10" s="1">
        <v>43843</v>
      </c>
      <c r="AU10" s="2">
        <f>Data!AV11-FaktiskeKurser[[#This Row],[AAPL]]</f>
        <v>1.6575009999999963</v>
      </c>
      <c r="AV10" s="2">
        <f>Data!AW11-FaktiskeKurser[[#This Row],[MSFT]]</f>
        <v>1.9400029999999902</v>
      </c>
      <c r="AW10" s="2">
        <f>Data!AX11-FaktiskeKurser[[#This Row],[AMZN]]</f>
        <v>0.40700500000001227</v>
      </c>
      <c r="AX10" s="2">
        <f>Data!AY11-FaktiskeKurser[[#This Row],[GOOGL]]</f>
        <v>0.55350500000000125</v>
      </c>
      <c r="AY10" s="2">
        <f>Data!AZ11-FaktiskeKurser[[#This Row],[BRK-B]]</f>
        <v>1.8300020000000075</v>
      </c>
      <c r="AZ10" s="2">
        <f>Data!BA11-FaktiskeKurser[[#This Row],[TSLA]]</f>
        <v>3.1139979999999987</v>
      </c>
      <c r="BA10" s="2">
        <f>Data!BB11-FaktiskeKurser[[#This Row],[NVDA]]</f>
        <v>1.9149969999999996</v>
      </c>
      <c r="BB10" s="2">
        <f>Data!BC11-FaktiskeKurser[[#This Row],[GOOG]]</f>
        <v>0.47499799999999937</v>
      </c>
      <c r="BC10" s="2">
        <f>Data!BD11-FaktiskeKurser[[#This Row],[UNH]]</f>
        <v>-9.2799989999999752</v>
      </c>
      <c r="BD10" s="2">
        <f>Data!BE11-FaktiskeKurser[[#This Row],[JPM]]</f>
        <v>1.1299899999999923</v>
      </c>
      <c r="BE10" s="2">
        <f>Data!BF11-FaktiskeKurser[[#This Row],[AVGO]]</f>
        <v>1.9599919999999997</v>
      </c>
      <c r="BF10" s="2">
        <f>Data!BG11-FaktiskeKurser[[#This Row],[V]]</f>
        <v>1.5599980000000073</v>
      </c>
      <c r="BG10" s="2">
        <f>Data!BH11-FaktiskeKurser[[#This Row],[BAC]]</f>
        <v>0.31999900000000281</v>
      </c>
      <c r="BH10" s="2">
        <f>Data!BI11-FaktiskeKurser[[#This Row],[HD]]</f>
        <v>-0.88000499999998283</v>
      </c>
      <c r="BI10" s="2">
        <f>Data!BJ11-FaktiskeKurser[[#This Row],[MA]]</f>
        <v>4.0399780000000192</v>
      </c>
      <c r="BJ10" s="2">
        <f>Data!BK11-FaktiskeKurser[[#This Row],[MRK]]</f>
        <v>-1.9088999999993916E-2</v>
      </c>
      <c r="BK10" s="2">
        <f>Data!BL11-FaktiskeKurser[[#This Row],[ABBV]]</f>
        <v>-0.54000099999998952</v>
      </c>
      <c r="BL10" s="2">
        <f>Data!BM11-FaktiskeKurser[[#This Row],[LLY]]</f>
        <v>0.94000199999999268</v>
      </c>
      <c r="BM10" s="2">
        <f>Data!BN11-FaktiskeKurser[[#This Row],[UPS]]</f>
        <v>0.87999700000000303</v>
      </c>
      <c r="BN10" s="2">
        <f>Data!BO11-FaktiskeKurser[[#This Row],[CAT]]</f>
        <v>0.69000199999999268</v>
      </c>
      <c r="CN10" s="37" t="s">
        <v>102</v>
      </c>
      <c r="CO10" s="33" t="s">
        <v>89</v>
      </c>
      <c r="CP10" t="s">
        <v>10</v>
      </c>
      <c r="CQ10">
        <v>590.05885553088763</v>
      </c>
      <c r="CR10">
        <v>589.63251891673269</v>
      </c>
      <c r="CS10">
        <v>565.72441550693736</v>
      </c>
      <c r="CT10" s="29">
        <f>(CQ10-CS10)/Tabel9[[#This Row],[Faktisk]]</f>
        <v>4.3014654055799462E-2</v>
      </c>
      <c r="CU10" s="29">
        <f>(CR10-CS10)/Tabel9[[#This Row],[Faktisk]]</f>
        <v>4.2261042222071374E-2</v>
      </c>
      <c r="CV10">
        <f t="shared" si="1"/>
        <v>7.5361183372808782E-4</v>
      </c>
    </row>
    <row r="11" spans="1:100" ht="16" thickBot="1" x14ac:dyDescent="0.4">
      <c r="A11" s="1">
        <v>43844</v>
      </c>
      <c r="B11" s="2">
        <f>ARIMAForecast[[#This Row],[AAPL]]-FaktiskeKurser[[#This Row],[AAPL]]</f>
        <v>0.20003942840570232</v>
      </c>
      <c r="C11" s="2">
        <f>ARIMAForecast[[#This Row],[MSFT]]-Data!C10</f>
        <v>1.1221656803819826</v>
      </c>
      <c r="D11" s="2">
        <f>ARIMAForecast[[#This Row],[AMZN]]-Data!D10</f>
        <v>0.35313268234379791</v>
      </c>
      <c r="E11" s="2">
        <f>ARIMAForecast[[#This Row],[GOOGL]]-Data!E10</f>
        <v>0.52544011868189955</v>
      </c>
      <c r="F11" s="2">
        <f>ARIMAForecast[[#This Row],[BRK-B]]-Data!F10</f>
        <v>1.823110103668995</v>
      </c>
      <c r="G11" s="2">
        <f>ARIMAForecast[[#This Row],[TSLA]]-Data!G10</f>
        <v>2.9732261179598964</v>
      </c>
      <c r="H11" s="2">
        <f>ARIMAForecast[[#This Row],[NVDA]]-Data!H10</f>
        <v>1.7435247874158009</v>
      </c>
      <c r="I11" s="2">
        <f>ARIMAForecast[[#This Row],[GOOG]]-Data!I10</f>
        <v>0.42074619531059909</v>
      </c>
      <c r="J11" s="2">
        <f>ARIMAForecast[[#This Row],[UNH]]-Data!J10</f>
        <v>-10.493026125737003</v>
      </c>
      <c r="K11" s="2">
        <f>ARIMAForecast[[#This Row],[JPM]]-Data!K10</f>
        <v>1.143947734253004</v>
      </c>
      <c r="L11" s="2">
        <f>ARIMAForecast[[#This Row],[AVGO]]-Data!L10</f>
        <v>1.9271663768550411</v>
      </c>
      <c r="M11" s="2">
        <f>ARIMAForecast[[#This Row],[V]]-Data!M10</f>
        <v>1.5096191291649745</v>
      </c>
      <c r="N11" s="2">
        <f>ARIMAForecast[[#This Row],[BAC]]-Data!N10</f>
        <v>0.28038178444329986</v>
      </c>
      <c r="O11" s="2">
        <f>ARIMAForecast[[#This Row],[HD]]-Data!O10</f>
        <v>-0.71555200679699738</v>
      </c>
      <c r="P11" s="2">
        <f>ARIMAForecast[[#This Row],[MA]]-Data!P10</f>
        <v>3.8729075369570296</v>
      </c>
      <c r="Q11" s="2">
        <f>ARIMAForecast[[#This Row],[MRK]]-Data!Q10</f>
        <v>-0.23748314994169561</v>
      </c>
      <c r="R11" s="2">
        <f>ARIMAForecast[[#This Row],[ABBV]]-Data!R10</f>
        <v>-0.62104696751610788</v>
      </c>
      <c r="S11" s="2">
        <f>ARIMAForecast[[#This Row],[LLY]]-Data!S10</f>
        <v>1.1125630693649953</v>
      </c>
      <c r="T11" s="2">
        <f>ARIMAForecast[[#This Row],[UPS]]-Data!T10</f>
        <v>1.0895884312719915</v>
      </c>
      <c r="U11" s="2">
        <f>ARIMAForecast[[#This Row],[CAT]]-Data!U10</f>
        <v>1.2722078574269915</v>
      </c>
      <c r="X11" s="1">
        <v>43844</v>
      </c>
      <c r="Y11" s="2">
        <f>Data!Y11-Data!Y10</f>
        <v>-0.54417030999999838</v>
      </c>
      <c r="Z11" s="2">
        <f>Data!Z11-Data!Z10</f>
        <v>-0.93567580000001271</v>
      </c>
      <c r="AA11" s="2">
        <f>Data!AA11-Data!AA10</f>
        <v>-0.92836400999999569</v>
      </c>
      <c r="AB11" s="2">
        <f>Data!AB11-Data!AB10</f>
        <v>-0.50861706000000595</v>
      </c>
      <c r="AC11" s="2">
        <f>Data!AC11-Data!AC10</f>
        <v>-0.82333959999999706</v>
      </c>
      <c r="AD11" s="2">
        <f>Data!AD11-Data!AD10</f>
        <v>1.3594392099999979</v>
      </c>
      <c r="AE11" s="2">
        <f>Data!AE11-Data!AE10</f>
        <v>-1.0193154399999997</v>
      </c>
      <c r="AF11" s="2">
        <f>Data!AF11-Data!AF10</f>
        <v>-0.48303243999998813</v>
      </c>
      <c r="AG11" s="2">
        <f>Data!AG11-Data!AG10</f>
        <v>1.4198963000000049</v>
      </c>
      <c r="AH11" s="2">
        <f>Data!AH11-Data!AH10</f>
        <v>1.5431115000000091</v>
      </c>
      <c r="AI11" s="2">
        <f>Data!AI11-Data!AI10</f>
        <v>5.6818014000000403</v>
      </c>
      <c r="AJ11" s="2">
        <f>Data!AJ11-Data!AJ10</f>
        <v>1.026969600000001</v>
      </c>
      <c r="AK11" s="2">
        <f>Data!AK11-Data!AK10</f>
        <v>0.26723945999999899</v>
      </c>
      <c r="AL11" s="2">
        <f>Data!AL11-Data!AL10</f>
        <v>-0.62309480000001827</v>
      </c>
      <c r="AM11" s="2">
        <f>Data!AM11-Data!AM10</f>
        <v>-3.1183320000000094</v>
      </c>
      <c r="AN11" s="2">
        <f>Data!AN11-Data!AN10</f>
        <v>0.422615669999999</v>
      </c>
      <c r="AO11" s="2">
        <f>Data!AO11-Data!AO10</f>
        <v>-0.35228265000000647</v>
      </c>
      <c r="AP11" s="2">
        <f>Data!AP11-Data!AP10</f>
        <v>1.6419575999999836</v>
      </c>
      <c r="AQ11" s="2">
        <f>Data!AQ11-Data!AQ10</f>
        <v>0.60482959999998798</v>
      </c>
      <c r="AR11" s="2">
        <f>Data!AR11-Data!AR10</f>
        <v>-0.17109490000001415</v>
      </c>
      <c r="AS11" s="2"/>
      <c r="AT11" s="1">
        <v>43844</v>
      </c>
      <c r="AU11" s="2">
        <f>Data!AV12-FaktiskeKurser[[#This Row],[AAPL]]</f>
        <v>-1.0699999999999932</v>
      </c>
      <c r="AV11" s="2">
        <f>Data!AW12-FaktiskeKurser[[#This Row],[MSFT]]</f>
        <v>-1.1499939999999924</v>
      </c>
      <c r="AW11" s="2">
        <f>Data!AX12-FaktiskeKurser[[#This Row],[AMZN]]</f>
        <v>-1.0930020000000127</v>
      </c>
      <c r="AX11" s="2">
        <f>Data!AY12-FaktiskeKurser[[#This Row],[GOOGL]]</f>
        <v>-0.4719999999999942</v>
      </c>
      <c r="AY11" s="2">
        <f>Data!AZ12-FaktiskeKurser[[#This Row],[BRK-B]]</f>
        <v>-1.2799990000000037</v>
      </c>
      <c r="AZ11" s="2">
        <f>Data!BA12-FaktiskeKurser[[#This Row],[TSLA]]</f>
        <v>0.87066699999999742</v>
      </c>
      <c r="BA11" s="2">
        <f>Data!BB12-FaktiskeKurser[[#This Row],[NVDA]]</f>
        <v>-1.1749989999999997</v>
      </c>
      <c r="BB11" s="2">
        <f>Data!BC12-FaktiskeKurser[[#This Row],[GOOG]]</f>
        <v>-0.4175029999999964</v>
      </c>
      <c r="BC11" s="2">
        <f>Data!BD12-FaktiskeKurser[[#This Row],[UNH]]</f>
        <v>2.3899839999999699</v>
      </c>
      <c r="BD11" s="2">
        <f>Data!BE12-FaktiskeKurser[[#This Row],[JPM]]</f>
        <v>1.6000060000000076</v>
      </c>
      <c r="BE11" s="2">
        <f>Data!BF12-FaktiskeKurser[[#This Row],[AVGO]]</f>
        <v>7</v>
      </c>
      <c r="BF11" s="2">
        <f>Data!BG12-FaktiskeKurser[[#This Row],[V]]</f>
        <v>0.72000099999999634</v>
      </c>
      <c r="BG11" s="2">
        <f>Data!BH12-FaktiskeKurser[[#This Row],[BAC]]</f>
        <v>0.25999900000000054</v>
      </c>
      <c r="BH11" s="2">
        <f>Data!BI12-FaktiskeKurser[[#This Row],[HD]]</f>
        <v>-0.52999800000000619</v>
      </c>
      <c r="BI11" s="2">
        <f>Data!BJ12-FaktiskeKurser[[#This Row],[MA]]</f>
        <v>-4.5699759999999969</v>
      </c>
      <c r="BJ11" s="2">
        <f>Data!BK12-FaktiskeKurser[[#This Row],[MRK]]</f>
        <v>0.40076499999999271</v>
      </c>
      <c r="BK11" s="2">
        <f>Data!BL12-FaktiskeKurser[[#This Row],[ABBV]]</f>
        <v>-0.32000000000000739</v>
      </c>
      <c r="BL11" s="2">
        <f>Data!BM12-FaktiskeKurser[[#This Row],[LLY]]</f>
        <v>1.7099919999999997</v>
      </c>
      <c r="BM11" s="2">
        <f>Data!BN12-FaktiskeKurser[[#This Row],[UPS]]</f>
        <v>0.5199970000000036</v>
      </c>
      <c r="BN11" s="2">
        <f>Data!BO12-FaktiskeKurser[[#This Row],[CAT]]</f>
        <v>-0.14001400000000785</v>
      </c>
      <c r="BQ11" s="16" t="s">
        <v>35</v>
      </c>
      <c r="BR11" s="15">
        <f>(BR4-BR7)/SQRT(BR8-BR9)</f>
        <v>17.23826978288491</v>
      </c>
      <c r="BS11" s="15">
        <f t="shared" ref="BS11:CK11" si="8">(BS4-BS7)/SQRT(BS8-BS9)</f>
        <v>5.1351766666758563</v>
      </c>
      <c r="BT11" s="15">
        <f t="shared" si="8"/>
        <v>4.5177919750503559</v>
      </c>
      <c r="BU11" s="15">
        <f t="shared" si="8"/>
        <v>4.5865743908131567</v>
      </c>
      <c r="BV11" s="15">
        <f t="shared" si="8"/>
        <v>5.7227571588005102</v>
      </c>
      <c r="BW11" s="15">
        <f t="shared" si="8"/>
        <v>3.6765587522151684</v>
      </c>
      <c r="BX11" s="15">
        <f t="shared" si="8"/>
        <v>2.9115292756319571</v>
      </c>
      <c r="BY11" s="15">
        <f t="shared" si="8"/>
        <v>4.6465881899654597</v>
      </c>
      <c r="BZ11" s="15">
        <f t="shared" si="8"/>
        <v>3.9109184911655759</v>
      </c>
      <c r="CA11" s="15">
        <f t="shared" si="8"/>
        <v>4.9926678816102266</v>
      </c>
      <c r="CB11" s="15">
        <f t="shared" si="8"/>
        <v>2.9794362895863742</v>
      </c>
      <c r="CC11" s="15">
        <f t="shared" si="8"/>
        <v>5.3398068362016797</v>
      </c>
      <c r="CD11" s="15">
        <f t="shared" si="8"/>
        <v>6.0817574278543542</v>
      </c>
      <c r="CE11" s="15">
        <f t="shared" si="8"/>
        <v>5.2359442459573007</v>
      </c>
      <c r="CF11" s="15">
        <f t="shared" si="8"/>
        <v>4.4298762461190035</v>
      </c>
      <c r="CG11" s="15">
        <f t="shared" si="8"/>
        <v>6.2300610470109712</v>
      </c>
      <c r="CH11" s="15">
        <f t="shared" si="8"/>
        <v>4.2011749737907405</v>
      </c>
      <c r="CI11" s="15">
        <f t="shared" si="8"/>
        <v>6.1268779007361713</v>
      </c>
      <c r="CJ11" s="15">
        <f t="shared" si="8"/>
        <v>4.8456924335567715</v>
      </c>
      <c r="CK11" s="15">
        <f t="shared" si="8"/>
        <v>5.2229650835664421</v>
      </c>
      <c r="CN11" s="36" t="s">
        <v>104</v>
      </c>
      <c r="CO11" s="32" t="s">
        <v>80</v>
      </c>
      <c r="CP11" t="s">
        <v>17</v>
      </c>
      <c r="CQ11">
        <v>637.69434819377193</v>
      </c>
      <c r="CR11">
        <v>634.28718683079251</v>
      </c>
      <c r="CS11">
        <v>657.00620819660423</v>
      </c>
      <c r="CT11" s="29">
        <f>(CQ11-CS11)/Tabel9[[#This Row],[Faktisk]]</f>
        <v>-2.9393725298031543E-2</v>
      </c>
      <c r="CU11" s="29">
        <f>(CR11-CS11)/Tabel9[[#This Row],[Faktisk]]</f>
        <v>-3.457961444256738E-2</v>
      </c>
      <c r="CV11">
        <f t="shared" si="1"/>
        <v>-5.1858891445358372E-3</v>
      </c>
    </row>
    <row r="12" spans="1:100" ht="16" thickBot="1" x14ac:dyDescent="0.4">
      <c r="A12" s="1">
        <v>43845</v>
      </c>
      <c r="B12" s="2">
        <f>ARIMAForecast[[#This Row],[AAPL]]-FaktiskeKurser[[#This Row],[AAPL]]</f>
        <v>2.4323729645587377E-2</v>
      </c>
      <c r="C12" s="2">
        <f>ARIMAForecast[[#This Row],[MSFT]]-Data!C11</f>
        <v>-1.5365928677999818</v>
      </c>
      <c r="D12" s="2">
        <f>ARIMAForecast[[#This Row],[AMZN]]-Data!D11</f>
        <v>-1.110184358119696</v>
      </c>
      <c r="E12" s="2">
        <f>ARIMAForecast[[#This Row],[GOOGL]]-Data!E11</f>
        <v>-0.36891778531899888</v>
      </c>
      <c r="F12" s="2">
        <f>ARIMAForecast[[#This Row],[BRK-B]]-Data!F11</f>
        <v>-1.5277911226880008</v>
      </c>
      <c r="G12" s="2">
        <f>ARIMAForecast[[#This Row],[TSLA]]-Data!G11</f>
        <v>0.9066540159801022</v>
      </c>
      <c r="H12" s="2">
        <f>ARIMAForecast[[#This Row],[NVDA]]-Data!H11</f>
        <v>-1.300005503161799</v>
      </c>
      <c r="I12" s="2">
        <f>ARIMAForecast[[#This Row],[GOOG]]-Data!I11</f>
        <v>-0.33488111082699845</v>
      </c>
      <c r="J12" s="2">
        <f>ARIMAForecast[[#This Row],[UNH]]-Data!J11</f>
        <v>2.4197184847770359</v>
      </c>
      <c r="K12" s="2">
        <f>ARIMAForecast[[#This Row],[JPM]]-Data!K11</f>
        <v>1.459307779457987</v>
      </c>
      <c r="L12" s="2">
        <f>ARIMAForecast[[#This Row],[AVGO]]-Data!L11</f>
        <v>7.909258312753991</v>
      </c>
      <c r="M12" s="2">
        <f>ARIMAForecast[[#This Row],[V]]-Data!M11</f>
        <v>0.70687198817000763</v>
      </c>
      <c r="N12" s="2">
        <f>ARIMAForecast[[#This Row],[BAC]]-Data!N11</f>
        <v>0.23383081029950148</v>
      </c>
      <c r="O12" s="2">
        <f>ARIMAForecast[[#This Row],[HD]]-Data!O11</f>
        <v>-0.83823003698699949</v>
      </c>
      <c r="P12" s="2">
        <f>ARIMAForecast[[#This Row],[MA]]-Data!P11</f>
        <v>-4.0374019809640345</v>
      </c>
      <c r="Q12" s="2">
        <f>ARIMAForecast[[#This Row],[MRK]]-Data!Q11</f>
        <v>0.32309656847050405</v>
      </c>
      <c r="R12" s="2">
        <f>ARIMAForecast[[#This Row],[ABBV]]-Data!R11</f>
        <v>-0.28364570835610436</v>
      </c>
      <c r="S12" s="2">
        <f>ARIMAForecast[[#This Row],[LLY]]-Data!S11</f>
        <v>1.9044670763740044</v>
      </c>
      <c r="T12" s="2">
        <f>ARIMAForecast[[#This Row],[UPS]]-Data!T11</f>
        <v>0.7676340016709986</v>
      </c>
      <c r="U12" s="2">
        <f>ARIMAForecast[[#This Row],[CAT]]-Data!U11</f>
        <v>-0.10568067277199589</v>
      </c>
      <c r="X12" s="1">
        <v>43845</v>
      </c>
      <c r="Y12" s="2">
        <f>Data!Y12-Data!Y11</f>
        <v>-0.5515765699999946</v>
      </c>
      <c r="Z12" s="2">
        <f>Data!Z12-Data!Z11</f>
        <v>1.0284195000000125</v>
      </c>
      <c r="AA12" s="2">
        <f>Data!AA12-Data!AA11</f>
        <v>-0.47734367000001043</v>
      </c>
      <c r="AB12" s="2">
        <f>Data!AB12-Data!AB11</f>
        <v>0.50183333000001085</v>
      </c>
      <c r="AC12" s="2">
        <f>Data!AC12-Data!AC11</f>
        <v>0.93819729999998458</v>
      </c>
      <c r="AD12" s="2">
        <f>Data!AD12-Data!AD11</f>
        <v>-0.88023421000000468</v>
      </c>
      <c r="AE12" s="2">
        <f>Data!AE12-Data!AE11</f>
        <v>-0.43888142999999502</v>
      </c>
      <c r="AF12" s="2">
        <f>Data!AF12-Data!AF11</f>
        <v>0.50054242999999587</v>
      </c>
      <c r="AG12" s="2">
        <f>Data!AG12-Data!AG11</f>
        <v>6.9404283000000078</v>
      </c>
      <c r="AH12" s="2">
        <f>Data!AH12-Data!AH11</f>
        <v>-1.7572121999999979</v>
      </c>
      <c r="AI12" s="2">
        <f>Data!AI12-Data!AI11</f>
        <v>-2.3330984000000399</v>
      </c>
      <c r="AJ12" s="2">
        <f>Data!AJ12-Data!AJ11</f>
        <v>2.8810146999999802</v>
      </c>
      <c r="AK12" s="2">
        <f>Data!AK12-Data!AK11</f>
        <v>-0.57164903000000322</v>
      </c>
      <c r="AL12" s="2">
        <f>Data!AL12-Data!AL11</f>
        <v>1.4859951000000251</v>
      </c>
      <c r="AM12" s="2">
        <f>Data!AM12-Data!AM11</f>
        <v>2.191540400000008</v>
      </c>
      <c r="AN12" s="2">
        <f>Data!AN12-Data!AN11</f>
        <v>1.2425478099999907</v>
      </c>
      <c r="AO12" s="2">
        <f>Data!AO12-Data!AO11</f>
        <v>1.0215281600000026</v>
      </c>
      <c r="AP12" s="2">
        <f>Data!AP12-Data!AP11</f>
        <v>0.53591339999999832</v>
      </c>
      <c r="AQ12" s="2">
        <f>Data!AQ12-Data!AQ11</f>
        <v>0.63322469999999953</v>
      </c>
      <c r="AR12" s="2">
        <f>Data!AR12-Data!AR11</f>
        <v>-0.84730070000000524</v>
      </c>
      <c r="AS12" s="2"/>
      <c r="AT12" s="1">
        <v>43845</v>
      </c>
      <c r="AU12" s="2">
        <f>Data!AV13-FaktiskeKurser[[#This Row],[AAPL]]</f>
        <v>-0.33499900000001048</v>
      </c>
      <c r="AV12" s="2">
        <f>Data!AW13-FaktiskeKurser[[#This Row],[MSFT]]</f>
        <v>1.0499879999999848</v>
      </c>
      <c r="AW12" s="2">
        <f>Data!AX13-FaktiskeKurser[[#This Row],[AMZN]]</f>
        <v>-0.37100199999999006</v>
      </c>
      <c r="AX12" s="2">
        <f>Data!AY13-FaktiskeKurser[[#This Row],[GOOGL]]</f>
        <v>0.43049599999999089</v>
      </c>
      <c r="AY12" s="2">
        <f>Data!AZ13-FaktiskeKurser[[#This Row],[BRK-B]]</f>
        <v>1.180008000000015</v>
      </c>
      <c r="AZ12" s="2">
        <f>Data!BA13-FaktiskeKurser[[#This Row],[TSLA]]</f>
        <v>-1.2946659999999994</v>
      </c>
      <c r="BA12" s="2">
        <f>Data!BB13-FaktiskeKurser[[#This Row],[NVDA]]</f>
        <v>-0.42749799999999993</v>
      </c>
      <c r="BB12" s="2">
        <f>Data!BC13-FaktiskeKurser[[#This Row],[GOOG]]</f>
        <v>0.41599999999999682</v>
      </c>
      <c r="BC12" s="2">
        <f>Data!BD13-FaktiskeKurser[[#This Row],[UNH]]</f>
        <v>8.1700140000000374</v>
      </c>
      <c r="BD12" s="2">
        <f>Data!BE13-FaktiskeKurser[[#This Row],[JPM]]</f>
        <v>-2.0800020000000075</v>
      </c>
      <c r="BE12" s="2">
        <f>Data!BF13-FaktiskeKurser[[#This Row],[AVGO]]</f>
        <v>-5.0399780000000192</v>
      </c>
      <c r="BF12" s="2">
        <f>Data!BG13-FaktiskeKurser[[#This Row],[V]]</f>
        <v>3.75</v>
      </c>
      <c r="BG12" s="2">
        <f>Data!BH13-FaktiskeKurser[[#This Row],[BAC]]</f>
        <v>-0.65000200000000063</v>
      </c>
      <c r="BH12" s="2">
        <f>Data!BI13-FaktiskeKurser[[#This Row],[HD]]</f>
        <v>1.7799980000000062</v>
      </c>
      <c r="BI12" s="2">
        <f>Data!BJ13-FaktiskeKurser[[#This Row],[MA]]</f>
        <v>3.6099849999999947</v>
      </c>
      <c r="BJ12" s="2">
        <f>Data!BK13-FaktiskeKurser[[#This Row],[MRK]]</f>
        <v>1.5362620000000078</v>
      </c>
      <c r="BK12" s="2">
        <f>Data!BL13-FaktiskeKurser[[#This Row],[ABBV]]</f>
        <v>1.0600050000000039</v>
      </c>
      <c r="BL12" s="2">
        <f>Data!BM13-FaktiskeKurser[[#This Row],[LLY]]</f>
        <v>0.46000700000001871</v>
      </c>
      <c r="BM12" s="2">
        <f>Data!BN13-FaktiskeKurser[[#This Row],[UPS]]</f>
        <v>0.66000300000000323</v>
      </c>
      <c r="BN12" s="2">
        <f>Data!BO13-FaktiskeKurser[[#This Row],[CAT]]</f>
        <v>-1.1099859999999921</v>
      </c>
      <c r="BQ12" s="16" t="s">
        <v>39</v>
      </c>
      <c r="BR12" s="15">
        <f>1-_xlfn.NORM.S.DIST(BR11,TRUE)</f>
        <v>0</v>
      </c>
      <c r="BS12" s="15">
        <f t="shared" ref="BS12:CJ12" si="9">1-_xlfn.NORM.S.DIST(BS11,TRUE)</f>
        <v>1.4093955336136332E-7</v>
      </c>
      <c r="BT12" s="15">
        <f t="shared" si="9"/>
        <v>3.1243914687673069E-6</v>
      </c>
      <c r="BU12" s="15">
        <f t="shared" si="9"/>
        <v>2.2528895060602849E-6</v>
      </c>
      <c r="BV12" s="15">
        <f t="shared" si="9"/>
        <v>5.2404512951298443E-9</v>
      </c>
      <c r="BW12" s="15">
        <f t="shared" si="9"/>
        <v>1.1820071418500167E-4</v>
      </c>
      <c r="BX12" s="15">
        <f t="shared" si="9"/>
        <v>1.7983210074006273E-3</v>
      </c>
      <c r="BY12" s="15">
        <f t="shared" si="9"/>
        <v>1.6873494939062539E-6</v>
      </c>
      <c r="BZ12" s="15">
        <f t="shared" si="9"/>
        <v>4.597289986663089E-5</v>
      </c>
      <c r="CA12" s="15">
        <f t="shared" si="9"/>
        <v>2.9775455423486363E-7</v>
      </c>
      <c r="CB12" s="15">
        <f t="shared" si="9"/>
        <v>1.4438963796874482E-3</v>
      </c>
      <c r="CC12" s="15">
        <f t="shared" si="9"/>
        <v>4.6522833030415711E-8</v>
      </c>
      <c r="CD12" s="15">
        <f t="shared" si="9"/>
        <v>5.9436155996905882E-10</v>
      </c>
      <c r="CE12" s="15">
        <f t="shared" si="9"/>
        <v>8.2071750617807027E-8</v>
      </c>
      <c r="CF12" s="15">
        <f t="shared" si="9"/>
        <v>4.7143589620990412E-6</v>
      </c>
      <c r="CG12" s="15">
        <f t="shared" si="9"/>
        <v>2.3312674013453716E-10</v>
      </c>
      <c r="CH12" s="15">
        <f t="shared" si="9"/>
        <v>1.3276663078043427E-5</v>
      </c>
      <c r="CI12" s="15">
        <f t="shared" si="9"/>
        <v>4.4810100074954562E-10</v>
      </c>
      <c r="CJ12" s="15">
        <f t="shared" si="9"/>
        <v>6.3085424928388534E-7</v>
      </c>
      <c r="CK12" s="15">
        <f>1-_xlfn.NORM.S.DIST(CK11,TRUE)</f>
        <v>8.8040300938452276E-8</v>
      </c>
      <c r="CN12" s="36" t="s">
        <v>104</v>
      </c>
      <c r="CO12" s="32" t="s">
        <v>90</v>
      </c>
      <c r="CP12" t="s">
        <v>18</v>
      </c>
      <c r="CQ12">
        <v>5054.6751049643062</v>
      </c>
      <c r="CR12">
        <v>5004.8423821978331</v>
      </c>
      <c r="CS12">
        <v>5406.5092371569153</v>
      </c>
      <c r="CT12" s="29">
        <f>(CQ12-CS12)/Tabel9[[#This Row],[Faktisk]]</f>
        <v>-6.5076025353768885E-2</v>
      </c>
      <c r="CU12" s="29">
        <f>(CR12-CS12)/Tabel9[[#This Row],[Faktisk]]</f>
        <v>-7.429319683735601E-2</v>
      </c>
      <c r="CV12">
        <f t="shared" si="1"/>
        <v>-9.2171714835871249E-3</v>
      </c>
    </row>
    <row r="13" spans="1:100" ht="16" thickBot="1" x14ac:dyDescent="0.4">
      <c r="A13" s="1">
        <v>43846</v>
      </c>
      <c r="B13" s="2">
        <f>ARIMAForecast[[#This Row],[AAPL]]-FaktiskeKurser[[#This Row],[AAPL]]</f>
        <v>-0.36342714308229063</v>
      </c>
      <c r="C13" s="2">
        <f>ARIMAForecast[[#This Row],[MSFT]]-Data!C12</f>
        <v>1.7775676513309975</v>
      </c>
      <c r="D13" s="2">
        <f>ARIMAForecast[[#This Row],[AMZN]]-Data!D12</f>
        <v>-0.47109689904959851</v>
      </c>
      <c r="E13" s="2">
        <f>ARIMAForecast[[#This Row],[GOOGL]]-Data!E12</f>
        <v>0.24638159634599788</v>
      </c>
      <c r="F13" s="2">
        <f>ARIMAForecast[[#This Row],[BRK-B]]-Data!F12</f>
        <v>0.7425371633790121</v>
      </c>
      <c r="G13" s="2">
        <f>ARIMAForecast[[#This Row],[TSLA]]-Data!G12</f>
        <v>-1.3384508533193014</v>
      </c>
      <c r="H13" s="2">
        <f>ARIMAForecast[[#This Row],[NVDA]]-Data!H12</f>
        <v>-9.1073178498298546E-2</v>
      </c>
      <c r="I13" s="2">
        <f>ARIMAForecast[[#This Row],[GOOG]]-Data!I12</f>
        <v>0.26785053922100133</v>
      </c>
      <c r="J13" s="2">
        <f>ARIMAForecast[[#This Row],[UNH]]-Data!J12</f>
        <v>9.2862654227649841</v>
      </c>
      <c r="K13" s="2">
        <f>ARIMAForecast[[#This Row],[JPM]]-Data!K12</f>
        <v>-2.0626138127099978</v>
      </c>
      <c r="L13" s="2">
        <f>ARIMAForecast[[#This Row],[AVGO]]-Data!L12</f>
        <v>-6.0562396353960253</v>
      </c>
      <c r="M13" s="2">
        <f>ARIMAForecast[[#This Row],[V]]-Data!M12</f>
        <v>3.509149613427013</v>
      </c>
      <c r="N13" s="2">
        <f>ARIMAForecast[[#This Row],[BAC]]-Data!N12</f>
        <v>-0.58912416967110204</v>
      </c>
      <c r="O13" s="2">
        <f>ARIMAForecast[[#This Row],[HD]]-Data!O12</f>
        <v>1.7178667030960071</v>
      </c>
      <c r="P13" s="2">
        <f>ARIMAForecast[[#This Row],[MA]]-Data!P12</f>
        <v>3.3945327358260329</v>
      </c>
      <c r="Q13" s="2">
        <f>ARIMAForecast[[#This Row],[MRK]]-Data!Q12</f>
        <v>1.725509403576595</v>
      </c>
      <c r="R13" s="2">
        <f>ARIMAForecast[[#This Row],[ABBV]]-Data!R12</f>
        <v>1.1052784722642031</v>
      </c>
      <c r="S13" s="2">
        <f>ARIMAForecast[[#This Row],[LLY]]-Data!S12</f>
        <v>0.28669660159101795</v>
      </c>
      <c r="T13" s="2">
        <f>ARIMAForecast[[#This Row],[UPS]]-Data!T12</f>
        <v>0.70197158311800933</v>
      </c>
      <c r="U13" s="2">
        <f>ARIMAForecast[[#This Row],[CAT]]-Data!U12</f>
        <v>-1.2036869011070053</v>
      </c>
      <c r="X13" s="1">
        <v>43846</v>
      </c>
      <c r="Y13" s="2">
        <f>Data!Y13-Data!Y12</f>
        <v>0.75261629999999968</v>
      </c>
      <c r="Z13" s="2">
        <f>Data!Z13-Data!Z12</f>
        <v>2.7490828999999906</v>
      </c>
      <c r="AA13" s="2">
        <f>Data!AA13-Data!AA12</f>
        <v>0.66819591000000855</v>
      </c>
      <c r="AB13" s="2">
        <f>Data!AB13-Data!AB12</f>
        <v>0.51509668999999292</v>
      </c>
      <c r="AC13" s="2">
        <f>Data!AC13-Data!AC12</f>
        <v>1.3051687000000243</v>
      </c>
      <c r="AD13" s="2">
        <f>Data!AD13-Data!AD12</f>
        <v>-0.51286830999999466</v>
      </c>
      <c r="AE13" s="2">
        <f>Data!AE13-Data!AE12</f>
        <v>0.91457478999999609</v>
      </c>
      <c r="AF13" s="2">
        <f>Data!AF13-Data!AF12</f>
        <v>0.56438296999999693</v>
      </c>
      <c r="AG13" s="2">
        <f>Data!AG13-Data!AG12</f>
        <v>5.068382999999983</v>
      </c>
      <c r="AH13" s="2">
        <f>Data!AH13-Data!AH12</f>
        <v>0.33891360000001214</v>
      </c>
      <c r="AI13" s="2">
        <f>Data!AI13-Data!AI12</f>
        <v>2.0026495000000182</v>
      </c>
      <c r="AJ13" s="2">
        <f>Data!AJ13-Data!AJ12</f>
        <v>1.8674103000000173</v>
      </c>
      <c r="AK13" s="2">
        <f>Data!AK13-Data!AK12</f>
        <v>1.1167950000000815E-2</v>
      </c>
      <c r="AL13" s="2">
        <f>Data!AL13-Data!AL12</f>
        <v>3.7820082999999727</v>
      </c>
      <c r="AM13" s="2">
        <f>Data!AM13-Data!AM12</f>
        <v>5.4069882000000007</v>
      </c>
      <c r="AN13" s="2">
        <f>Data!AN13-Data!AN12</f>
        <v>1.7925950000005741E-2</v>
      </c>
      <c r="AO13" s="2">
        <f>Data!AO13-Data!AO12</f>
        <v>0.14063294999999698</v>
      </c>
      <c r="AP13" s="2">
        <f>Data!AP13-Data!AP12</f>
        <v>0.3210188000000187</v>
      </c>
      <c r="AQ13" s="2">
        <f>Data!AQ13-Data!AQ12</f>
        <v>0.67625730000000317</v>
      </c>
      <c r="AR13" s="2">
        <f>Data!AR13-Data!AR12</f>
        <v>1.6606923000000222</v>
      </c>
      <c r="AS13" s="2"/>
      <c r="AT13" s="1">
        <v>43846</v>
      </c>
      <c r="AU13" s="2">
        <f>Data!AV14-FaktiskeKurser[[#This Row],[AAPL]]</f>
        <v>0.97499899999999684</v>
      </c>
      <c r="AV13" s="2">
        <f>Data!AW14-FaktiskeKurser[[#This Row],[MSFT]]</f>
        <v>2.9900049999999965</v>
      </c>
      <c r="AW13" s="2">
        <f>Data!AX14-FaktiskeKurser[[#This Row],[AMZN]]</f>
        <v>0.79600499999999386</v>
      </c>
      <c r="AX13" s="2">
        <f>Data!AY14-FaktiskeKurser[[#This Row],[GOOGL]]</f>
        <v>0.54800400000000593</v>
      </c>
      <c r="AY13" s="2">
        <f>Data!AZ14-FaktiskeKurser[[#This Row],[BRK-B]]</f>
        <v>1.3799899999999923</v>
      </c>
      <c r="AZ13" s="2">
        <f>Data!BA14-FaktiskeKurser[[#This Row],[TSLA]]</f>
        <v>-0.33399999999999608</v>
      </c>
      <c r="BA13" s="2">
        <f>Data!BB14-FaktiskeKurser[[#This Row],[NVDA]]</f>
        <v>0.8399959999999993</v>
      </c>
      <c r="BB13" s="2">
        <f>Data!BC14-FaktiskeKurser[[#This Row],[GOOG]]</f>
        <v>0.625</v>
      </c>
      <c r="BC13" s="2">
        <f>Data!BD14-FaktiskeKurser[[#This Row],[UNH]]</f>
        <v>4.3299859999999626</v>
      </c>
      <c r="BD13" s="2">
        <f>Data!BE14-FaktiskeKurser[[#This Row],[JPM]]</f>
        <v>0.52999900000000366</v>
      </c>
      <c r="BE13" s="2">
        <f>Data!BF14-FaktiskeKurser[[#This Row],[AVGO]]</f>
        <v>3.9099729999999795</v>
      </c>
      <c r="BF13" s="2">
        <f>Data!BG14-FaktiskeKurser[[#This Row],[V]]</f>
        <v>1.1499939999999924</v>
      </c>
      <c r="BG13" s="2">
        <f>Data!BH14-FaktiskeKurser[[#This Row],[BAC]]</f>
        <v>5.0003000000003794E-2</v>
      </c>
      <c r="BH13" s="2">
        <f>Data!BI14-FaktiskeKurser[[#This Row],[HD]]</f>
        <v>4.2300109999999904</v>
      </c>
      <c r="BI13" s="2">
        <f>Data!BJ14-FaktiskeKurser[[#This Row],[MA]]</f>
        <v>6.0499879999999848</v>
      </c>
      <c r="BJ13" s="2">
        <f>Data!BK14-FaktiskeKurser[[#This Row],[MRK]]</f>
        <v>-0.34351300000000151</v>
      </c>
      <c r="BK13" s="2">
        <f>Data!BL14-FaktiskeKurser[[#This Row],[ABBV]]</f>
        <v>0</v>
      </c>
      <c r="BL13" s="2">
        <f>Data!BM14-FaktiskeKurser[[#This Row],[LLY]]</f>
        <v>0.31999199999998496</v>
      </c>
      <c r="BM13" s="2">
        <f>Data!BN14-FaktiskeKurser[[#This Row],[UPS]]</f>
        <v>0.68000099999999009</v>
      </c>
      <c r="BN13" s="2">
        <f>Data!BO14-FaktiskeKurser[[#This Row],[CAT]]</f>
        <v>2.2999879999999848</v>
      </c>
      <c r="BQ13" s="16" t="s">
        <v>37</v>
      </c>
      <c r="BR13" s="17" t="s">
        <v>36</v>
      </c>
      <c r="BS13" s="17" t="s">
        <v>36</v>
      </c>
      <c r="BT13" s="17" t="s">
        <v>36</v>
      </c>
      <c r="BU13" s="17" t="s">
        <v>36</v>
      </c>
      <c r="BV13" s="17" t="s">
        <v>36</v>
      </c>
      <c r="BW13" s="17" t="s">
        <v>36</v>
      </c>
      <c r="BX13" s="17" t="s">
        <v>36</v>
      </c>
      <c r="BY13" s="17" t="s">
        <v>36</v>
      </c>
      <c r="BZ13" s="17" t="s">
        <v>36</v>
      </c>
      <c r="CA13" s="17" t="s">
        <v>36</v>
      </c>
      <c r="CB13" s="17" t="s">
        <v>36</v>
      </c>
      <c r="CC13" s="17" t="s">
        <v>36</v>
      </c>
      <c r="CD13" s="17" t="s">
        <v>36</v>
      </c>
      <c r="CE13" s="17" t="s">
        <v>36</v>
      </c>
      <c r="CF13" s="17" t="s">
        <v>36</v>
      </c>
      <c r="CG13" s="17" t="s">
        <v>36</v>
      </c>
      <c r="CH13" s="17" t="s">
        <v>36</v>
      </c>
      <c r="CI13" s="17" t="s">
        <v>36</v>
      </c>
      <c r="CJ13" s="17" t="s">
        <v>36</v>
      </c>
      <c r="CK13" s="17" t="s">
        <v>36</v>
      </c>
      <c r="CN13" s="36" t="s">
        <v>104</v>
      </c>
      <c r="CO13" s="32" t="s">
        <v>92</v>
      </c>
      <c r="CP13" t="s">
        <v>16</v>
      </c>
      <c r="CQ13">
        <v>79.985500413265598</v>
      </c>
      <c r="CR13">
        <v>78.523270382592955</v>
      </c>
      <c r="CS13">
        <v>109.76818666047174</v>
      </c>
      <c r="CT13" s="29">
        <f>(CQ13-CS13)/Tabel9[[#This Row],[Faktisk]]</f>
        <v>-0.27132347862617184</v>
      </c>
      <c r="CU13" s="29">
        <f>(CR13-CS13)/Tabel9[[#This Row],[Faktisk]]</f>
        <v>-0.28464455165433</v>
      </c>
      <c r="CV13">
        <f t="shared" si="1"/>
        <v>-1.3321073028158159E-2</v>
      </c>
    </row>
    <row r="14" spans="1:100" ht="16" thickBot="1" x14ac:dyDescent="0.4">
      <c r="A14" s="1">
        <v>43847</v>
      </c>
      <c r="B14" s="2">
        <f>ARIMAForecast[[#This Row],[AAPL]]-FaktiskeKurser[[#This Row],[AAPL]]</f>
        <v>0.20775029429410097</v>
      </c>
      <c r="C14" s="2">
        <f>ARIMAForecast[[#This Row],[MSFT]]-Data!C13</f>
        <v>3.2961761435869903</v>
      </c>
      <c r="D14" s="2">
        <f>ARIMAForecast[[#This Row],[AMZN]]-Data!D13</f>
        <v>0.95372054860600031</v>
      </c>
      <c r="E14" s="2">
        <f>ARIMAForecast[[#This Row],[GOOGL]]-Data!E13</f>
        <v>0.66660659964330193</v>
      </c>
      <c r="F14" s="2">
        <f>ARIMAForecast[[#This Row],[BRK-B]]-Data!F13</f>
        <v>1.7540345899899989</v>
      </c>
      <c r="G14" s="2">
        <f>ARIMAForecast[[#This Row],[TSLA]]-Data!G13</f>
        <v>-0.32616285554179569</v>
      </c>
      <c r="H14" s="2">
        <f>ARIMAForecast[[#This Row],[NVDA]]-Data!H13</f>
        <v>0.48459511844710335</v>
      </c>
      <c r="I14" s="2">
        <f>ARIMAForecast[[#This Row],[GOOG]]-Data!I13</f>
        <v>0.72613807119729756</v>
      </c>
      <c r="J14" s="2">
        <f>ARIMAForecast[[#This Row],[UNH]]-Data!J13</f>
        <v>3.701587163268016</v>
      </c>
      <c r="K14" s="2">
        <f>ARIMAForecast[[#This Row],[JPM]]-Data!K13</f>
        <v>0.574274033477991</v>
      </c>
      <c r="L14" s="2">
        <f>ARIMAForecast[[#This Row],[AVGO]]-Data!L13</f>
        <v>4.1232122516050254</v>
      </c>
      <c r="M14" s="2">
        <f>ARIMAForecast[[#This Row],[V]]-Data!M13</f>
        <v>1.174690806005998</v>
      </c>
      <c r="N14" s="2">
        <f>ARIMAForecast[[#This Row],[BAC]]-Data!N13</f>
        <v>5.4349225528504519E-2</v>
      </c>
      <c r="O14" s="2">
        <f>ARIMAForecast[[#This Row],[HD]]-Data!O13</f>
        <v>4.5344374086919856</v>
      </c>
      <c r="P14" s="2">
        <f>ARIMAForecast[[#This Row],[MA]]-Data!P13</f>
        <v>5.6924706392250073</v>
      </c>
      <c r="Q14" s="2">
        <f>ARIMAForecast[[#This Row],[MRK]]-Data!Q13</f>
        <v>-0.46522553620559393</v>
      </c>
      <c r="R14" s="2">
        <f>ARIMAForecast[[#This Row],[ABBV]]-Data!R13</f>
        <v>-0.1160912478927969</v>
      </c>
      <c r="S14" s="2">
        <f>ARIMAForecast[[#This Row],[LLY]]-Data!S13</f>
        <v>4.4407049381987918E-2</v>
      </c>
      <c r="T14" s="2">
        <f>ARIMAForecast[[#This Row],[UPS]]-Data!T13</f>
        <v>0.36736820458399677</v>
      </c>
      <c r="U14" s="2">
        <f>ARIMAForecast[[#This Row],[CAT]]-Data!U13</f>
        <v>2.1770041392040014</v>
      </c>
      <c r="X14" s="1">
        <v>43847</v>
      </c>
      <c r="Y14" s="2">
        <f>Data!Y14-Data!Y13</f>
        <v>0.89074066999999957</v>
      </c>
      <c r="Z14" s="2">
        <f>Data!Z14-Data!Z13</f>
        <v>1.2094503000000145</v>
      </c>
      <c r="AA14" s="2">
        <f>Data!AA14-Data!AA13</f>
        <v>-0.47124811000000477</v>
      </c>
      <c r="AB14" s="2">
        <f>Data!AB14-Data!AB13</f>
        <v>1.3162324599999948</v>
      </c>
      <c r="AC14" s="2">
        <f>Data!AC14-Data!AC13</f>
        <v>0.71167950000000246</v>
      </c>
      <c r="AD14" s="2">
        <f>Data!AD14-Data!AD13</f>
        <v>-0.2306753499999985</v>
      </c>
      <c r="AE14" s="2">
        <f>Data!AE14-Data!AE13</f>
        <v>0.11172369999999887</v>
      </c>
      <c r="AF14" s="2">
        <f>Data!AF14-Data!AF13</f>
        <v>1.3664207000000061</v>
      </c>
      <c r="AG14" s="2">
        <f>Data!AG14-Data!AG13</f>
        <v>-0.87380330000002004</v>
      </c>
      <c r="AH14" s="2">
        <f>Data!AH14-Data!AH13</f>
        <v>0.90726769999997714</v>
      </c>
      <c r="AI14" s="2">
        <f>Data!AI14-Data!AI13</f>
        <v>2.2829967000000124</v>
      </c>
      <c r="AJ14" s="2">
        <f>Data!AJ14-Data!AJ13</f>
        <v>3.0325837000000035</v>
      </c>
      <c r="AK14" s="2">
        <f>Data!AK14-Data!AK13</f>
        <v>-3.8241039999995508E-2</v>
      </c>
      <c r="AL14" s="2">
        <f>Data!AL14-Data!AL13</f>
        <v>3.2687424000000078</v>
      </c>
      <c r="AM14" s="2">
        <f>Data!AM14-Data!AM13</f>
        <v>4.0062452999999891</v>
      </c>
      <c r="AN14" s="2">
        <f>Data!AN14-Data!AN13</f>
        <v>-0.27314235000000053</v>
      </c>
      <c r="AO14" s="2">
        <f>Data!AO14-Data!AO13</f>
        <v>-1.3297915599999897</v>
      </c>
      <c r="AP14" s="2">
        <f>Data!AP14-Data!AP13</f>
        <v>-1.64253530000002</v>
      </c>
      <c r="AQ14" s="2">
        <f>Data!AQ14-Data!AQ13</f>
        <v>-5.5477699999997299E-2</v>
      </c>
      <c r="AR14" s="2">
        <f>Data!AR14-Data!AR13</f>
        <v>0.29288979999998332</v>
      </c>
      <c r="AS14" s="2"/>
      <c r="AT14" s="1">
        <v>43847</v>
      </c>
      <c r="AU14" s="2">
        <f>Data!AV15-FaktiskeKurser[[#This Row],[AAPL]]</f>
        <v>0.87250500000000386</v>
      </c>
      <c r="AV14" s="2">
        <f>Data!AW15-FaktiskeKurser[[#This Row],[MSFT]]</f>
        <v>0.93000800000001504</v>
      </c>
      <c r="AW14" s="2">
        <f>Data!AX15-FaktiskeKurser[[#This Row],[AMZN]]</f>
        <v>-0.66100299999999379</v>
      </c>
      <c r="AX14" s="2">
        <f>Data!AY15-FaktiskeKurser[[#This Row],[GOOGL]]</f>
        <v>1.4679950000000019</v>
      </c>
      <c r="AY14" s="2">
        <f>Data!AZ15-FaktiskeKurser[[#This Row],[BRK-B]]</f>
        <v>0.47000099999999634</v>
      </c>
      <c r="AZ14" s="2">
        <f>Data!BA15-FaktiskeKurser[[#This Row],[TSLA]]</f>
        <v>-0.19933300000000287</v>
      </c>
      <c r="BA14" s="2">
        <f>Data!BB15-FaktiskeKurser[[#This Row],[NVDA]]</f>
        <v>8.7502000000000635E-2</v>
      </c>
      <c r="BB14" s="2">
        <f>Data!BC15-FaktiskeKurser[[#This Row],[GOOG]]</f>
        <v>1.434502000000009</v>
      </c>
      <c r="BC14" s="2">
        <f>Data!BD15-FaktiskeKurser[[#This Row],[UNH]]</f>
        <v>-2.2699889999999527</v>
      </c>
      <c r="BD14" s="2">
        <f>Data!BE15-FaktiskeKurser[[#This Row],[JPM]]</f>
        <v>0.94999699999999621</v>
      </c>
      <c r="BE14" s="2">
        <f>Data!BF15-FaktiskeKurser[[#This Row],[AVGO]]</f>
        <v>1.7400210000000129</v>
      </c>
      <c r="BF14" s="2">
        <f>Data!BG15-FaktiskeKurser[[#This Row],[V]]</f>
        <v>3.75</v>
      </c>
      <c r="BG14" s="2">
        <f>Data!BH15-FaktiskeKurser[[#This Row],[BAC]]</f>
        <v>-1.0002000000000066E-2</v>
      </c>
      <c r="BH14" s="2">
        <f>Data!BI15-FaktiskeKurser[[#This Row],[HD]]</f>
        <v>3.0899969999999826</v>
      </c>
      <c r="BI14" s="2">
        <f>Data!BJ15-FaktiskeKurser[[#This Row],[MA]]</f>
        <v>3.3600160000000301</v>
      </c>
      <c r="BJ14" s="2">
        <f>Data!BK15-FaktiskeKurser[[#This Row],[MRK]]</f>
        <v>-0.20037899999999809</v>
      </c>
      <c r="BK14" s="2">
        <f>Data!BL15-FaktiskeKurser[[#This Row],[ABBV]]</f>
        <v>-1.2600020000000001</v>
      </c>
      <c r="BL14" s="2">
        <f>Data!BM15-FaktiskeKurser[[#This Row],[LLY]]</f>
        <v>-1.8499909999999886</v>
      </c>
      <c r="BM14" s="2">
        <f>Data!BN15-FaktiskeKurser[[#This Row],[UPS]]</f>
        <v>-1.0002999999997542E-2</v>
      </c>
      <c r="BN14" s="2">
        <f>Data!BO15-FaktiskeKurser[[#This Row],[CAT]]</f>
        <v>-8.9995999999985088E-2</v>
      </c>
      <c r="BQ14" s="16" t="s">
        <v>38</v>
      </c>
      <c r="BR14" s="17" t="str">
        <f>IF(BR12&lt;BR13,"sand","falsk")</f>
        <v>sand</v>
      </c>
      <c r="BS14" s="17" t="str">
        <f t="shared" ref="BS14:CK14" si="10">IF(BS12&lt;BS13,"sand","falsk")</f>
        <v>sand</v>
      </c>
      <c r="BT14" s="17" t="str">
        <f t="shared" si="10"/>
        <v>sand</v>
      </c>
      <c r="BU14" s="17" t="str">
        <f>IF(BU12&lt;BU13,"sand","falsk")</f>
        <v>sand</v>
      </c>
      <c r="BV14" s="17" t="str">
        <f t="shared" si="10"/>
        <v>sand</v>
      </c>
      <c r="BW14" s="17" t="str">
        <f t="shared" si="10"/>
        <v>sand</v>
      </c>
      <c r="BX14" s="17" t="str">
        <f t="shared" si="10"/>
        <v>sand</v>
      </c>
      <c r="BY14" s="17" t="str">
        <f t="shared" si="10"/>
        <v>sand</v>
      </c>
      <c r="BZ14" s="17" t="str">
        <f t="shared" si="10"/>
        <v>sand</v>
      </c>
      <c r="CA14" s="17" t="str">
        <f t="shared" si="10"/>
        <v>sand</v>
      </c>
      <c r="CB14" s="17" t="str">
        <f t="shared" si="10"/>
        <v>sand</v>
      </c>
      <c r="CC14" s="17" t="str">
        <f t="shared" si="10"/>
        <v>sand</v>
      </c>
      <c r="CD14" s="17" t="str">
        <f t="shared" si="10"/>
        <v>sand</v>
      </c>
      <c r="CE14" s="17" t="str">
        <f t="shared" si="10"/>
        <v>sand</v>
      </c>
      <c r="CF14" s="17" t="str">
        <f t="shared" si="10"/>
        <v>sand</v>
      </c>
      <c r="CG14" s="17" t="str">
        <f t="shared" si="10"/>
        <v>sand</v>
      </c>
      <c r="CH14" s="17" t="str">
        <f t="shared" si="10"/>
        <v>sand</v>
      </c>
      <c r="CI14" s="17" t="str">
        <f t="shared" si="10"/>
        <v>sand</v>
      </c>
      <c r="CJ14" s="17" t="str">
        <f t="shared" si="10"/>
        <v>sand</v>
      </c>
      <c r="CK14" s="17" t="str">
        <f t="shared" si="10"/>
        <v>sand</v>
      </c>
      <c r="CN14" s="36" t="s">
        <v>104</v>
      </c>
      <c r="CO14" s="33" t="s">
        <v>96</v>
      </c>
      <c r="CP14" t="s">
        <v>9</v>
      </c>
      <c r="CQ14">
        <v>8422.6556141266919</v>
      </c>
      <c r="CR14">
        <v>8373.9495484355957</v>
      </c>
      <c r="CS14">
        <v>8307.5337485793552</v>
      </c>
      <c r="CT14" s="29">
        <f>(CQ14-CS14)/Tabel9[[#This Row],[Faktisk]]</f>
        <v>1.3857526075897474E-2</v>
      </c>
      <c r="CU14" s="29">
        <f>(CR14-CS14)/Tabel9[[#This Row],[Faktisk]]</f>
        <v>7.994647011527101E-3</v>
      </c>
      <c r="CV14">
        <f t="shared" si="1"/>
        <v>5.8628790643703733E-3</v>
      </c>
    </row>
    <row r="15" spans="1:100" ht="16" thickBot="1" x14ac:dyDescent="0.4">
      <c r="A15" s="1">
        <v>43851</v>
      </c>
      <c r="B15" s="2">
        <f>ARIMAForecast[[#This Row],[AAPL]]-FaktiskeKurser[[#This Row],[AAPL]]</f>
        <v>0.10697615231420343</v>
      </c>
      <c r="C15" s="2">
        <f>ARIMAForecast[[#This Row],[MSFT]]-Data!C14</f>
        <v>0.25087163097398957</v>
      </c>
      <c r="D15" s="2">
        <f>ARIMAForecast[[#This Row],[AMZN]]-Data!D14</f>
        <v>-0.86482331792970513</v>
      </c>
      <c r="E15" s="2">
        <f>ARIMAForecast[[#This Row],[GOOGL]]-Data!E14</f>
        <v>1.5182007670311037</v>
      </c>
      <c r="F15" s="2">
        <f>ARIMAForecast[[#This Row],[BRK-B]]-Data!F14</f>
        <v>0.90859254900200881</v>
      </c>
      <c r="G15" s="2">
        <f>ARIMAForecast[[#This Row],[TSLA]]-Data!G14</f>
        <v>-0.20056211815130354</v>
      </c>
      <c r="H15" s="2">
        <f>ARIMAForecast[[#This Row],[NVDA]]-Data!H14</f>
        <v>2.081472749149782E-2</v>
      </c>
      <c r="I15" s="2">
        <f>ARIMAForecast[[#This Row],[GOOG]]-Data!I14</f>
        <v>1.5035196869100957</v>
      </c>
      <c r="J15" s="2">
        <f>ARIMAForecast[[#This Row],[UNH]]-Data!J14</f>
        <v>-2.7941345304409992</v>
      </c>
      <c r="K15" s="2">
        <f>ARIMAForecast[[#This Row],[JPM]]-Data!K14</f>
        <v>0.92148463540900138</v>
      </c>
      <c r="L15" s="2">
        <f>ARIMAForecast[[#This Row],[AVGO]]-Data!L14</f>
        <v>1.7675512589920004</v>
      </c>
      <c r="M15" s="2">
        <f>ARIMAForecast[[#This Row],[V]]-Data!M14</f>
        <v>3.6046536366330031</v>
      </c>
      <c r="N15" s="2">
        <f>ARIMAForecast[[#This Row],[BAC]]-Data!N14</f>
        <v>-7.7782242296905224E-2</v>
      </c>
      <c r="O15" s="2">
        <f>ARIMAForecast[[#This Row],[HD]]-Data!O14</f>
        <v>2.8361804975619975</v>
      </c>
      <c r="P15" s="2">
        <f>ARIMAForecast[[#This Row],[MA]]-Data!P14</f>
        <v>3.29994204992596</v>
      </c>
      <c r="Q15" s="2">
        <f>ARIMAForecast[[#This Row],[MRK]]-Data!Q14</f>
        <v>2.7522734162801044E-2</v>
      </c>
      <c r="R15" s="2">
        <f>ARIMAForecast[[#This Row],[ABBV]]-Data!R14</f>
        <v>-1.2274920765318029</v>
      </c>
      <c r="S15" s="2">
        <f>ARIMAForecast[[#This Row],[LLY]]-Data!S14</f>
        <v>-1.8673269005269901</v>
      </c>
      <c r="T15" s="2">
        <f>ARIMAForecast[[#This Row],[UPS]]-Data!T14</f>
        <v>3.6455424538004877E-2</v>
      </c>
      <c r="U15" s="2">
        <f>ARIMAForecast[[#This Row],[CAT]]-Data!U14</f>
        <v>-0.18836592351800618</v>
      </c>
      <c r="X15" s="1">
        <v>43851</v>
      </c>
      <c r="Y15" s="2">
        <f>Data!Y15-Data!Y14</f>
        <v>-0.27969047000000558</v>
      </c>
      <c r="Z15" s="2">
        <f>Data!Z15-Data!Z14</f>
        <v>-0.72335090000001401</v>
      </c>
      <c r="AA15" s="2">
        <f>Data!AA15-Data!AA14</f>
        <v>1.1329754799999989</v>
      </c>
      <c r="AB15" s="2">
        <f>Data!AB15-Data!AB14</f>
        <v>0.27648735000001068</v>
      </c>
      <c r="AC15" s="2">
        <f>Data!AC15-Data!AC14</f>
        <v>-1.4954131000000075</v>
      </c>
      <c r="AD15" s="2">
        <f>Data!AD15-Data!AD14</f>
        <v>1.9224765899999952</v>
      </c>
      <c r="AE15" s="2">
        <f>Data!AE15-Data!AE14</f>
        <v>-0.4232974700000014</v>
      </c>
      <c r="AF15" s="2">
        <f>Data!AF15-Data!AF14</f>
        <v>0.35310686999999064</v>
      </c>
      <c r="AG15" s="2">
        <f>Data!AG15-Data!AG14</f>
        <v>1.2866981999999894</v>
      </c>
      <c r="AH15" s="2">
        <f>Data!AH15-Data!AH14</f>
        <v>-1.1688111999999933</v>
      </c>
      <c r="AI15" s="2">
        <f>Data!AI15-Data!AI14</f>
        <v>-0.83283779999999297</v>
      </c>
      <c r="AJ15" s="2">
        <f>Data!AJ15-Data!AJ14</f>
        <v>2.8888919999999985</v>
      </c>
      <c r="AK15" s="2">
        <f>Data!AK15-Data!AK14</f>
        <v>-0.38502868999999862</v>
      </c>
      <c r="AL15" s="2">
        <f>Data!AL15-Data!AL14</f>
        <v>1.552564000000018</v>
      </c>
      <c r="AM15" s="2">
        <f>Data!AM15-Data!AM14</f>
        <v>-0.83966329999998379</v>
      </c>
      <c r="AN15" s="2">
        <f>Data!AN15-Data!AN14</f>
        <v>-0.75697164000000328</v>
      </c>
      <c r="AO15" s="2">
        <f>Data!AO15-Data!AO14</f>
        <v>5.4983069999991585E-2</v>
      </c>
      <c r="AP15" s="2">
        <f>Data!AP15-Data!AP14</f>
        <v>1.0504409000000123</v>
      </c>
      <c r="AQ15" s="2">
        <f>Data!AQ15-Data!AQ14</f>
        <v>-1.118003900000005</v>
      </c>
      <c r="AR15" s="2">
        <f>Data!AR15-Data!AR14</f>
        <v>-1.5248008000000084</v>
      </c>
      <c r="AS15" s="2"/>
      <c r="AT15" s="1">
        <v>43851</v>
      </c>
      <c r="AU15" s="2">
        <f>Data!AV16-FaktiskeKurser[[#This Row],[AAPL]]</f>
        <v>-0.54000100000000373</v>
      </c>
      <c r="AV15" s="2">
        <f>Data!AW16-FaktiskeKurser[[#This Row],[MSFT]]</f>
        <v>-0.60000600000000759</v>
      </c>
      <c r="AW15" s="2">
        <f>Data!AX16-FaktiskeKurser[[#This Row],[AMZN]]</f>
        <v>1.3639979999999952</v>
      </c>
      <c r="AX15" s="2">
        <f>Data!AY16-FaktiskeKurser[[#This Row],[GOOGL]]</f>
        <v>0.13650499999999965</v>
      </c>
      <c r="AY15" s="2">
        <f>Data!AZ16-FaktiskeKurser[[#This Row],[BRK-B]]</f>
        <v>-1.569991999999985</v>
      </c>
      <c r="AZ15" s="2">
        <f>Data!BA16-FaktiskeKurser[[#This Row],[TSLA]]</f>
        <v>2.4466669999999979</v>
      </c>
      <c r="BA15" s="2">
        <f>Data!BB16-FaktiskeKurser[[#This Row],[NVDA]]</f>
        <v>-0.33499900000000338</v>
      </c>
      <c r="BB15" s="2">
        <f>Data!BC16-FaktiskeKurser[[#This Row],[GOOG]]</f>
        <v>0.20049999999999102</v>
      </c>
      <c r="BC15" s="2">
        <f>Data!BD16-FaktiskeKurser[[#This Row],[UNH]]</f>
        <v>2.0599979999999505</v>
      </c>
      <c r="BD15" s="2">
        <f>Data!BE16-FaktiskeKurser[[#This Row],[JPM]]</f>
        <v>-1.3600009999999827</v>
      </c>
      <c r="BE15" s="2">
        <f>Data!BF16-FaktiskeKurser[[#This Row],[AVGO]]</f>
        <v>-0.72000200000002224</v>
      </c>
      <c r="BF15" s="2">
        <f>Data!BG16-FaktiskeKurser[[#This Row],[V]]</f>
        <v>2.5899960000000135</v>
      </c>
      <c r="BG15" s="2">
        <f>Data!BH16-FaktiskeKurser[[#This Row],[BAC]]</f>
        <v>-0.45000100000000032</v>
      </c>
      <c r="BH15" s="2">
        <f>Data!BI16-FaktiskeKurser[[#This Row],[HD]]</f>
        <v>1.0399930000000097</v>
      </c>
      <c r="BI15" s="2">
        <f>Data!BJ16-FaktiskeKurser[[#This Row],[MA]]</f>
        <v>-1.7300109999999904</v>
      </c>
      <c r="BJ15" s="2">
        <f>Data!BK16-FaktiskeKurser[[#This Row],[MRK]]</f>
        <v>-0.95420000000000016</v>
      </c>
      <c r="BK15" s="2">
        <f>Data!BL16-FaktiskeKurser[[#This Row],[ABBV]]</f>
        <v>-1.0002000000000066E-2</v>
      </c>
      <c r="BL15" s="2">
        <f>Data!BM16-FaktiskeKurser[[#This Row],[LLY]]</f>
        <v>1.330001999999979</v>
      </c>
      <c r="BM15" s="2">
        <f>Data!BN16-FaktiskeKurser[[#This Row],[UPS]]</f>
        <v>-1.2099989999999963</v>
      </c>
      <c r="BN15" s="2">
        <f>Data!BO16-FaktiskeKurser[[#This Row],[CAT]]</f>
        <v>-1.9299929999999961</v>
      </c>
      <c r="CN15" s="37" t="s">
        <v>105</v>
      </c>
      <c r="CO15" s="33" t="s">
        <v>85</v>
      </c>
      <c r="CP15" t="s">
        <v>20</v>
      </c>
      <c r="CQ15">
        <v>1466.80007315274</v>
      </c>
      <c r="CR15">
        <v>1457.0420486301114</v>
      </c>
      <c r="CS15">
        <v>1577.2277630135407</v>
      </c>
      <c r="CT15" s="29">
        <f>(CQ15-CS15)/Tabel9[[#This Row],[Faktisk]]</f>
        <v>-7.0013787767602628E-2</v>
      </c>
      <c r="CU15" s="29">
        <f>(CR15-CS15)/Tabel9[[#This Row],[Faktisk]]</f>
        <v>-7.6200607928556652E-2</v>
      </c>
      <c r="CV15">
        <f t="shared" si="1"/>
        <v>-6.1868201609540235E-3</v>
      </c>
    </row>
    <row r="16" spans="1:100" ht="16" thickBot="1" x14ac:dyDescent="0.4">
      <c r="A16" s="1">
        <v>43852</v>
      </c>
      <c r="B16" s="2">
        <f>ARIMAForecast[[#This Row],[AAPL]]-FaktiskeKurser[[#This Row],[AAPL]]</f>
        <v>0.12108875913891382</v>
      </c>
      <c r="C16" s="2">
        <f>ARIMAForecast[[#This Row],[MSFT]]-Data!C15</f>
        <v>-1.0245401573649815</v>
      </c>
      <c r="D16" s="2">
        <f>ARIMAForecast[[#This Row],[AMZN]]-Data!D15</f>
        <v>1.5350000719940056</v>
      </c>
      <c r="E16" s="2">
        <f>ARIMAForecast[[#This Row],[GOOGL]]-Data!E15</f>
        <v>4.5952309896932775E-3</v>
      </c>
      <c r="F16" s="2">
        <f>ARIMAForecast[[#This Row],[BRK-B]]-Data!F15</f>
        <v>-1.8522524996610059</v>
      </c>
      <c r="G16" s="2">
        <f>ARIMAForecast[[#This Row],[TSLA]]-Data!G15</f>
        <v>2.4590379526649997</v>
      </c>
      <c r="H16" s="2">
        <f>ARIMAForecast[[#This Row],[NVDA]]-Data!H15</f>
        <v>-8.6230037686298999E-2</v>
      </c>
      <c r="I16" s="2">
        <f>ARIMAForecast[[#This Row],[GOOG]]-Data!I15</f>
        <v>5.8829333678900753E-2</v>
      </c>
      <c r="J16" s="2">
        <f>ARIMAForecast[[#This Row],[UNH]]-Data!J15</f>
        <v>3.0103027004979594</v>
      </c>
      <c r="K16" s="2">
        <f>ARIMAForecast[[#This Row],[JPM]]-Data!K15</f>
        <v>-1.2519731225669943</v>
      </c>
      <c r="L16" s="2">
        <f>ARIMAForecast[[#This Row],[AVGO]]-Data!L15</f>
        <v>-0.59560323996703346</v>
      </c>
      <c r="M16" s="2">
        <f>ARIMAForecast[[#This Row],[V]]-Data!M15</f>
        <v>2.5191148951709863</v>
      </c>
      <c r="N16" s="2">
        <f>ARIMAForecast[[#This Row],[BAC]]-Data!N15</f>
        <v>-0.39467332592929694</v>
      </c>
      <c r="O16" s="2">
        <f>ARIMAForecast[[#This Row],[HD]]-Data!O15</f>
        <v>1.1289521217030085</v>
      </c>
      <c r="P16" s="2">
        <f>ARIMAForecast[[#This Row],[MA]]-Data!P15</f>
        <v>-1.3876147223509747</v>
      </c>
      <c r="Q16" s="2">
        <f>ARIMAForecast[[#This Row],[MRK]]-Data!Q15</f>
        <v>-0.82226213894600164</v>
      </c>
      <c r="R16" s="2">
        <f>ARIMAForecast[[#This Row],[ABBV]]-Data!R15</f>
        <v>-2.2709040396094338E-2</v>
      </c>
      <c r="S16" s="2">
        <f>ARIMAForecast[[#This Row],[LLY]]-Data!S15</f>
        <v>1.3366349282679835</v>
      </c>
      <c r="T16" s="2">
        <f>ARIMAForecast[[#This Row],[UPS]]-Data!T15</f>
        <v>-0.89684541407700635</v>
      </c>
      <c r="U16" s="2">
        <f>ARIMAForecast[[#This Row],[CAT]]-Data!U15</f>
        <v>-1.643736627559008</v>
      </c>
      <c r="X16" s="1">
        <v>43852</v>
      </c>
      <c r="Y16" s="2">
        <f>Data!Y16-Data!Y15</f>
        <v>0.13909938999999838</v>
      </c>
      <c r="Z16" s="2">
        <f>Data!Z16-Data!Z15</f>
        <v>-0.75026959999999576</v>
      </c>
      <c r="AA16" s="2">
        <f>Data!AA16-Data!AA15</f>
        <v>-0.10324176000000307</v>
      </c>
      <c r="AB16" s="2">
        <f>Data!AB16-Data!AB15</f>
        <v>5.8316800000000057E-2</v>
      </c>
      <c r="AC16" s="2">
        <f>Data!AC16-Data!AC15</f>
        <v>0.77469439999998713</v>
      </c>
      <c r="AD16" s="2">
        <f>Data!AD16-Data!AD15</f>
        <v>1.6652202100000011</v>
      </c>
      <c r="AE16" s="2">
        <f>Data!AE16-Data!AE15</f>
        <v>0.64826369000000028</v>
      </c>
      <c r="AF16" s="2">
        <f>Data!AF16-Data!AF15</f>
        <v>3.2076990000007299E-2</v>
      </c>
      <c r="AG16" s="2">
        <f>Data!AG16-Data!AG15</f>
        <v>0.35327010000003156</v>
      </c>
      <c r="AH16" s="2">
        <f>Data!AH16-Data!AH15</f>
        <v>-0.40454610000000457</v>
      </c>
      <c r="AI16" s="2">
        <f>Data!AI16-Data!AI15</f>
        <v>4.1777167999999847</v>
      </c>
      <c r="AJ16" s="2">
        <f>Data!AJ16-Data!AJ15</f>
        <v>1.2063403999999878</v>
      </c>
      <c r="AK16" s="2">
        <f>Data!AK16-Data!AK15</f>
        <v>5.6879789999996433E-2</v>
      </c>
      <c r="AL16" s="2">
        <f>Data!AL16-Data!AL15</f>
        <v>5.2273099999979422E-2</v>
      </c>
      <c r="AM16" s="2">
        <f>Data!AM16-Data!AM15</f>
        <v>1.5964349000000198</v>
      </c>
      <c r="AN16" s="2">
        <f>Data!AN16-Data!AN15</f>
        <v>-0.44363264000000413</v>
      </c>
      <c r="AO16" s="2">
        <f>Data!AO16-Data!AO15</f>
        <v>-0.82559387999999956</v>
      </c>
      <c r="AP16" s="2">
        <f>Data!AP16-Data!AP15</f>
        <v>0.70412809999999126</v>
      </c>
      <c r="AQ16" s="2">
        <f>Data!AQ16-Data!AQ15</f>
        <v>-0.25240999999999758</v>
      </c>
      <c r="AR16" s="2">
        <f>Data!AR16-Data!AR15</f>
        <v>-2.9466280999999981</v>
      </c>
      <c r="AS16" s="2"/>
      <c r="AT16" s="1">
        <v>43852</v>
      </c>
      <c r="AU16" s="2">
        <f>Data!AV17-FaktiskeKurser[[#This Row],[AAPL]]</f>
        <v>0.28250100000001055</v>
      </c>
      <c r="AV16" s="2">
        <f>Data!AW17-FaktiskeKurser[[#This Row],[MSFT]]</f>
        <v>-0.80000300000000379</v>
      </c>
      <c r="AW16" s="2">
        <f>Data!AX17-FaktiskeKurser[[#This Row],[AMZN]]</f>
        <v>-0.22699699999999723</v>
      </c>
      <c r="AX16" s="2">
        <f>Data!AY17-FaktiskeKurser[[#This Row],[GOOGL]]</f>
        <v>8.0993999999989796E-2</v>
      </c>
      <c r="AY16" s="2">
        <f>Data!AZ17-FaktiskeKurser[[#This Row],[BRK-B]]</f>
        <v>0.90998799999999846</v>
      </c>
      <c r="AZ16" s="2">
        <f>Data!BA17-FaktiskeKurser[[#This Row],[TSLA]]</f>
        <v>1.490669000000004</v>
      </c>
      <c r="BA16" s="2">
        <f>Data!BB17-FaktiskeKurser[[#This Row],[NVDA]]</f>
        <v>0.5424990000000065</v>
      </c>
      <c r="BB16" s="2">
        <f>Data!BC17-FaktiskeKurser[[#This Row],[GOOG]]</f>
        <v>7.7500000000000568E-2</v>
      </c>
      <c r="BC16" s="2">
        <f>Data!BD17-FaktiskeKurser[[#This Row],[UNH]]</f>
        <v>5.9997000000009848E-2</v>
      </c>
      <c r="BD16" s="2">
        <f>Data!BE17-FaktiskeKurser[[#This Row],[JPM]]</f>
        <v>-0.16000300000001744</v>
      </c>
      <c r="BE16" s="2">
        <f>Data!BF17-FaktiskeKurser[[#This Row],[AVGO]]</f>
        <v>4.8999940000000493</v>
      </c>
      <c r="BF16" s="2">
        <f>Data!BG17-FaktiskeKurser[[#This Row],[V]]</f>
        <v>0.6100009999999827</v>
      </c>
      <c r="BG16" s="2">
        <f>Data!BH17-FaktiskeKurser[[#This Row],[BAC]]</f>
        <v>0.10000299999999385</v>
      </c>
      <c r="BH16" s="2">
        <f>Data!BI17-FaktiskeKurser[[#This Row],[HD]]</f>
        <v>-5.0003000000003794E-2</v>
      </c>
      <c r="BI16" s="2">
        <f>Data!BJ17-FaktiskeKurser[[#This Row],[MA]]</f>
        <v>2.3800049999999828</v>
      </c>
      <c r="BJ16" s="2">
        <f>Data!BK17-FaktiskeKurser[[#This Row],[MRK]]</f>
        <v>-0.30534400000000517</v>
      </c>
      <c r="BK16" s="2">
        <f>Data!BL17-FaktiskeKurser[[#This Row],[ABBV]]</f>
        <v>-0.77999900000000366</v>
      </c>
      <c r="BL16" s="2">
        <f>Data!BM17-FaktiskeKurser[[#This Row],[LLY]]</f>
        <v>0.64999400000002083</v>
      </c>
      <c r="BM16" s="2">
        <f>Data!BN17-FaktiskeKurser[[#This Row],[UPS]]</f>
        <v>-0.12999700000000303</v>
      </c>
      <c r="BN16" s="2">
        <f>Data!BO17-FaktiskeKurser[[#This Row],[CAT]]</f>
        <v>-3.2200009999999963</v>
      </c>
      <c r="BQ16" s="16" t="s">
        <v>41</v>
      </c>
      <c r="BR16" s="18">
        <f>COUNTIFS(B3:B755,"&gt;0",AU3:AU755,"&gt;0")+COUNTIFS(B3:B755,"&lt;0",AU3:AU755,"&lt;0")+COUNTIFS(B3:B755,"0",AU3:AU755,"0")</f>
        <v>613</v>
      </c>
      <c r="BS16" s="18">
        <f t="shared" ref="BS16:BW16" si="11">COUNTIFS(C3:C755,"&gt;0",AV3:AV755,"&gt;0")+COUNTIFS(C3:C755,"&lt;0",AV3:AV755,"&lt;0")+COUNTIFS(C3:C755,"0",AV3:AV755,"0")</f>
        <v>448</v>
      </c>
      <c r="BT16" s="18">
        <f t="shared" si="11"/>
        <v>438</v>
      </c>
      <c r="BU16" s="18">
        <f t="shared" si="11"/>
        <v>441</v>
      </c>
      <c r="BV16" s="18">
        <f t="shared" si="11"/>
        <v>455</v>
      </c>
      <c r="BW16" s="18">
        <f t="shared" si="11"/>
        <v>428</v>
      </c>
      <c r="BX16" s="18">
        <f t="shared" ref="BX16" si="12">COUNTIFS(H3:H755,"&gt;0",BA3:BA755,"&gt;0")+COUNTIFS(H3:H755,"&lt;0",BA3:BA755,"&lt;0")+COUNTIFS(H3:H755,"0",BA3:BA755,"0")</f>
        <v>419</v>
      </c>
      <c r="BY16" s="18">
        <f t="shared" ref="BY16" si="13">COUNTIFS(I3:I755,"&gt;0",BB3:BB755,"&gt;0")+COUNTIFS(I3:I755,"&lt;0",BB3:BB755,"&lt;0")+COUNTIFS(I3:I755,"0",BB3:BB755,"0")</f>
        <v>442</v>
      </c>
      <c r="BZ16" s="18">
        <f t="shared" ref="BZ16" si="14">COUNTIFS(J3:J755,"&gt;0",BC3:BC755,"&gt;0")+COUNTIFS(J3:J755,"&lt;0",BC3:BC755,"&lt;0")+COUNTIFS(J3:J755,"0",BC3:BC755,"0")</f>
        <v>431</v>
      </c>
      <c r="CA16" s="18">
        <f t="shared" ref="CA16:CB16" si="15">COUNTIFS(K3:K755,"&gt;0",BD3:BD755,"&gt;0")+COUNTIFS(K3:K755,"&lt;0",BD3:BD755,"&lt;0")+COUNTIFS(K3:K755,"0",BD3:BD755,"0")</f>
        <v>445</v>
      </c>
      <c r="CB16" s="18">
        <f t="shared" si="15"/>
        <v>420</v>
      </c>
      <c r="CC16" s="18">
        <f t="shared" ref="CC16" si="16">COUNTIFS(M3:M755,"&gt;0",BF3:BF755,"&gt;0")+COUNTIFS(M3:M755,"&lt;0",BF3:BF755,"&lt;0")+COUNTIFS(M3:M755,"0",BF3:BF755,"0")</f>
        <v>451</v>
      </c>
      <c r="CD16" s="18">
        <f t="shared" ref="CD16" si="17">COUNTIFS(N3:N755,"&gt;0",BG3:BG755,"&gt;0")+COUNTIFS(N3:N755,"&lt;0",BG3:BG755,"&lt;0")+COUNTIFS(N3:N755,"0",BG3:BG755,"0")</f>
        <v>460</v>
      </c>
      <c r="CE16" s="18">
        <f t="shared" ref="CE16" si="18">COUNTIFS(O3:O755,"&gt;0",BH3:BH755,"&gt;0")+COUNTIFS(O3:O755,"&lt;0",BH3:BH755,"&lt;0")+COUNTIFS(O3:O755,"0",BH3:BH755,"0")</f>
        <v>451</v>
      </c>
      <c r="CF16" s="18">
        <f t="shared" ref="CF16:CG16" si="19">COUNTIFS(P3:P755,"&gt;0",BI3:BI755,"&gt;0")+COUNTIFS(P3:P755,"&lt;0",BI3:BI755,"&lt;0")+COUNTIFS(P3:P755,"0",BI3:BI755,"0")</f>
        <v>438</v>
      </c>
      <c r="CG16" s="18">
        <f t="shared" si="19"/>
        <v>462</v>
      </c>
      <c r="CH16" s="18">
        <f t="shared" ref="CH16" si="20">COUNTIFS(R3:R755,"&gt;0",BK3:BK755,"&gt;0")+COUNTIFS(R3:R755,"&lt;0",BK3:BK755,"&lt;0")+COUNTIFS(R3:R755,"0",BK3:BK755,"0")</f>
        <v>437</v>
      </c>
      <c r="CI16" s="18">
        <f t="shared" ref="CI16" si="21">COUNTIFS(S3:S755,"&gt;0",BL3:BL755,"&gt;0")+COUNTIFS(S3:S755,"&lt;0",BL3:BL755,"&lt;0")+COUNTIFS(S3:S755,"0",BL3:BL755,"0")</f>
        <v>461</v>
      </c>
      <c r="CJ16" s="18">
        <f t="shared" ref="CJ16" si="22">COUNTIFS(T3:T755,"&gt;0",BM3:BM755,"&gt;0")+COUNTIFS(T3:T755,"&lt;0",BM3:BM755,"&lt;0")+COUNTIFS(T3:T755,"0",BM3:BM755,"0")</f>
        <v>443</v>
      </c>
      <c r="CK16" s="18">
        <f t="shared" ref="CK16" si="23">COUNTIFS(U3:U755,"&gt;0",BN3:BN755,"&gt;0")+COUNTIFS(U3:U755,"&lt;0",BN3:BN755,"&lt;0")+COUNTIFS(U3:U755,"0",BN3:BN755,"0")</f>
        <v>449</v>
      </c>
      <c r="CN16" s="37" t="s">
        <v>105</v>
      </c>
      <c r="CO16" s="32" t="s">
        <v>97</v>
      </c>
      <c r="CP16" t="s">
        <v>19</v>
      </c>
      <c r="CQ16">
        <v>1370.2440520604735</v>
      </c>
      <c r="CR16">
        <v>1366.1465975635615</v>
      </c>
      <c r="CS16">
        <v>1314.825413762856</v>
      </c>
      <c r="CT16" s="29">
        <f>(CQ16-CS16)/Tabel9[[#This Row],[Faktisk]]</f>
        <v>4.214904710353648E-2</v>
      </c>
      <c r="CU16" s="29">
        <f>(CR16-CS16)/Tabel9[[#This Row],[Faktisk]]</f>
        <v>3.903269838223699E-2</v>
      </c>
      <c r="CV16">
        <f t="shared" si="1"/>
        <v>3.1163487212994903E-3</v>
      </c>
    </row>
    <row r="17" spans="1:100" ht="16" thickBot="1" x14ac:dyDescent="0.4">
      <c r="A17" s="1">
        <v>43853</v>
      </c>
      <c r="B17" s="2">
        <f>ARIMAForecast[[#This Row],[AAPL]]-FaktiskeKurser[[#This Row],[AAPL]]</f>
        <v>0.26818333893389479</v>
      </c>
      <c r="C17" s="2">
        <f>ARIMAForecast[[#This Row],[MSFT]]-Data!C16</f>
        <v>-0.11608829773101093</v>
      </c>
      <c r="D17" s="2">
        <f>ARIMAForecast[[#This Row],[AMZN]]-Data!D16</f>
        <v>-0.26127793784560538</v>
      </c>
      <c r="E17" s="2">
        <f>ARIMAForecast[[#This Row],[GOOGL]]-Data!E16</f>
        <v>0.14451041820080945</v>
      </c>
      <c r="F17" s="2">
        <f>ARIMAForecast[[#This Row],[BRK-B]]-Data!F16</f>
        <v>0.5793476088369971</v>
      </c>
      <c r="G17" s="2">
        <f>ARIMAForecast[[#This Row],[TSLA]]-Data!G16</f>
        <v>1.4917507527935001</v>
      </c>
      <c r="H17" s="2">
        <f>ARIMAForecast[[#This Row],[NVDA]]-Data!H16</f>
        <v>0.31119504092760053</v>
      </c>
      <c r="I17" s="2">
        <f>ARIMAForecast[[#This Row],[GOOG]]-Data!I16</f>
        <v>0.11673153910170697</v>
      </c>
      <c r="J17" s="2">
        <f>ARIMAForecast[[#This Row],[UNH]]-Data!J16</f>
        <v>-0.81521376740198548</v>
      </c>
      <c r="K17" s="2">
        <f>ARIMAForecast[[#This Row],[JPM]]-Data!K16</f>
        <v>-0.20505570867999268</v>
      </c>
      <c r="L17" s="2">
        <f>ARIMAForecast[[#This Row],[AVGO]]-Data!L16</f>
        <v>3.9358763138870358</v>
      </c>
      <c r="M17" s="2">
        <f>ARIMAForecast[[#This Row],[V]]-Data!M16</f>
        <v>0.83192911596898966</v>
      </c>
      <c r="N17" s="2">
        <f>ARIMAForecast[[#This Row],[BAC]]-Data!N16</f>
        <v>0.10026479460599802</v>
      </c>
      <c r="O17" s="2">
        <f>ARIMAForecast[[#This Row],[HD]]-Data!O16</f>
        <v>-0.10590420230099085</v>
      </c>
      <c r="P17" s="2">
        <f>ARIMAForecast[[#This Row],[MA]]-Data!P16</f>
        <v>2.3368652069390237</v>
      </c>
      <c r="Q17" s="2">
        <f>ARIMAForecast[[#This Row],[MRK]]-Data!Q16</f>
        <v>-0.64354386102939998</v>
      </c>
      <c r="R17" s="2">
        <f>ARIMAForecast[[#This Row],[ABBV]]-Data!R16</f>
        <v>-0.72617457310570899</v>
      </c>
      <c r="S17" s="2">
        <f>ARIMAForecast[[#This Row],[LLY]]-Data!S16</f>
        <v>1.0140823808790174</v>
      </c>
      <c r="T17" s="2">
        <f>ARIMAForecast[[#This Row],[UPS]]-Data!T16</f>
        <v>-4.859686807999708E-2</v>
      </c>
      <c r="U17" s="2">
        <f>ARIMAForecast[[#This Row],[CAT]]-Data!U16</f>
        <v>-3.7431796320529998</v>
      </c>
      <c r="X17" s="1">
        <v>43853</v>
      </c>
      <c r="Y17" s="2">
        <f>Data!Y17-Data!Y16</f>
        <v>0.36146567000000118</v>
      </c>
      <c r="Z17" s="2">
        <f>Data!Z17-Data!Z16</f>
        <v>1.0643533999999875</v>
      </c>
      <c r="AA17" s="2">
        <f>Data!AA17-Data!AA16</f>
        <v>-0.16237249999998937</v>
      </c>
      <c r="AB17" s="2">
        <f>Data!AB17-Data!AB16</f>
        <v>1.7368199999992839E-2</v>
      </c>
      <c r="AC17" s="2">
        <f>Data!AC17-Data!AC16</f>
        <v>-0.19922159999998712</v>
      </c>
      <c r="AD17" s="2">
        <f>Data!AD17-Data!AD16</f>
        <v>0.48564254000000062</v>
      </c>
      <c r="AE17" s="2">
        <f>Data!AE17-Data!AE16</f>
        <v>0.66616584000000501</v>
      </c>
      <c r="AF17" s="2">
        <f>Data!AF17-Data!AF16</f>
        <v>6.7547000000018897E-3</v>
      </c>
      <c r="AG17" s="2">
        <f>Data!AG17-Data!AG16</f>
        <v>-0.8547851999999807</v>
      </c>
      <c r="AH17" s="2">
        <f>Data!AH17-Data!AH16</f>
        <v>-0.14283379999997692</v>
      </c>
      <c r="AI17" s="2">
        <f>Data!AI17-Data!AI16</f>
        <v>6.248891599999979</v>
      </c>
      <c r="AJ17" s="2">
        <f>Data!AJ17-Data!AJ16</f>
        <v>-1.3061297000000138</v>
      </c>
      <c r="AK17" s="2">
        <f>Data!AK17-Data!AK16</f>
        <v>-0.23578589999999622</v>
      </c>
      <c r="AL17" s="2">
        <f>Data!AL17-Data!AL16</f>
        <v>0.73285710000001814</v>
      </c>
      <c r="AM17" s="2">
        <f>Data!AM17-Data!AM16</f>
        <v>1.0606654000000049</v>
      </c>
      <c r="AN17" s="2">
        <f>Data!AN17-Data!AN16</f>
        <v>-0.88423706999999752</v>
      </c>
      <c r="AO17" s="2">
        <f>Data!AO17-Data!AO16</f>
        <v>-1.9474579199999908</v>
      </c>
      <c r="AP17" s="2">
        <f>Data!AP17-Data!AP16</f>
        <v>-0.43299289999998791</v>
      </c>
      <c r="AQ17" s="2">
        <f>Data!AQ17-Data!AQ16</f>
        <v>-0.34588660000000004</v>
      </c>
      <c r="AR17" s="2">
        <f>Data!AR17-Data!AR16</f>
        <v>-0.47537049999999681</v>
      </c>
      <c r="AS17" s="2"/>
      <c r="AT17" s="1">
        <v>43853</v>
      </c>
      <c r="AU17" s="2">
        <f>Data!AV18-FaktiskeKurser[[#This Row],[AAPL]]</f>
        <v>0.38249999999999318</v>
      </c>
      <c r="AV17" s="2">
        <f>Data!AW18-FaktiskeKurser[[#This Row],[MSFT]]</f>
        <v>1.0200040000000001</v>
      </c>
      <c r="AW17" s="2">
        <f>Data!AX18-FaktiskeKurser[[#This Row],[AMZN]]</f>
        <v>-0.14400500000000704</v>
      </c>
      <c r="AX17" s="2">
        <f>Data!AY18-FaktiskeKurser[[#This Row],[GOOGL]]</f>
        <v>4.1000000000011028E-2</v>
      </c>
      <c r="AY17" s="2">
        <f>Data!AZ18-FaktiskeKurser[[#This Row],[BRK-B]]</f>
        <v>-0.15998799999999846</v>
      </c>
      <c r="AZ17" s="2">
        <f>Data!BA18-FaktiskeKurser[[#This Row],[TSLA]]</f>
        <v>0.17599799999999988</v>
      </c>
      <c r="BA17" s="2">
        <f>Data!BB18-FaktiskeKurser[[#This Row],[NVDA]]</f>
        <v>0.6875</v>
      </c>
      <c r="BB17" s="2">
        <f>Data!BC18-FaktiskeKurser[[#This Row],[GOOG]]</f>
        <v>3.4996000000006688E-2</v>
      </c>
      <c r="BC17" s="2">
        <f>Data!BD18-FaktiskeKurser[[#This Row],[UNH]]</f>
        <v>-1.1300049999999828</v>
      </c>
      <c r="BD17" s="2">
        <f>Data!BE18-FaktiskeKurser[[#This Row],[JPM]]</f>
        <v>-0.13999999999998636</v>
      </c>
      <c r="BE17" s="2">
        <f>Data!BF18-FaktiskeKurser[[#This Row],[AVGO]]</f>
        <v>6.6799929999999677</v>
      </c>
      <c r="BF17" s="2">
        <f>Data!BG18-FaktiskeKurser[[#This Row],[V]]</f>
        <v>-1.3799899999999923</v>
      </c>
      <c r="BG17" s="2">
        <f>Data!BH18-FaktiskeKurser[[#This Row],[BAC]]</f>
        <v>-0.24000199999999694</v>
      </c>
      <c r="BH17" s="2">
        <f>Data!BI18-FaktiskeKurser[[#This Row],[HD]]</f>
        <v>0.75</v>
      </c>
      <c r="BI17" s="2">
        <f>Data!BJ18-FaktiskeKurser[[#This Row],[MA]]</f>
        <v>0.67001299999998309</v>
      </c>
      <c r="BJ17" s="2">
        <f>Data!BK18-FaktiskeKurser[[#This Row],[MRK]]</f>
        <v>-1.0400769999999966</v>
      </c>
      <c r="BK17" s="2">
        <f>Data!BL18-FaktiskeKurser[[#This Row],[ABBV]]</f>
        <v>-1.9400019999999927</v>
      </c>
      <c r="BL17" s="2">
        <f>Data!BM18-FaktiskeKurser[[#This Row],[LLY]]</f>
        <v>-0.34999100000001704</v>
      </c>
      <c r="BM17" s="2">
        <f>Data!BN18-FaktiskeKurser[[#This Row],[UPS]]</f>
        <v>-0.33000199999999325</v>
      </c>
      <c r="BN17" s="2">
        <f>Data!BO18-FaktiskeKurser[[#This Row],[CAT]]</f>
        <v>0.11999499999998875</v>
      </c>
      <c r="BQ17" s="16" t="s">
        <v>40</v>
      </c>
      <c r="BR17" s="5">
        <f>BR16/BR3</f>
        <v>0.81407702523240377</v>
      </c>
      <c r="BS17" s="5">
        <f t="shared" ref="BS17:CK17" si="24">BS16/BS3</f>
        <v>0.59495351925630813</v>
      </c>
      <c r="BT17" s="5">
        <f t="shared" si="24"/>
        <v>0.58167330677290841</v>
      </c>
      <c r="BU17" s="5">
        <f t="shared" si="24"/>
        <v>0.58565737051792832</v>
      </c>
      <c r="BV17" s="5">
        <f t="shared" si="24"/>
        <v>0.60424966799468793</v>
      </c>
      <c r="BW17" s="5">
        <f t="shared" si="24"/>
        <v>0.56839309428950868</v>
      </c>
      <c r="BX17" s="5">
        <f t="shared" si="24"/>
        <v>0.55644090305444882</v>
      </c>
      <c r="BY17" s="5">
        <f t="shared" si="24"/>
        <v>0.58698539176626829</v>
      </c>
      <c r="BZ17" s="5">
        <f t="shared" si="24"/>
        <v>0.5723771580345286</v>
      </c>
      <c r="CA17" s="5">
        <f t="shared" si="24"/>
        <v>0.59096945551128821</v>
      </c>
      <c r="CB17" s="5">
        <f t="shared" si="24"/>
        <v>0.55776892430278879</v>
      </c>
      <c r="CC17" s="5">
        <f t="shared" si="24"/>
        <v>0.59893758300132804</v>
      </c>
      <c r="CD17" s="5">
        <f t="shared" si="24"/>
        <v>0.61088977423638779</v>
      </c>
      <c r="CE17" s="5">
        <f t="shared" si="24"/>
        <v>0.59893758300132804</v>
      </c>
      <c r="CF17" s="5">
        <f t="shared" si="24"/>
        <v>0.58167330677290841</v>
      </c>
      <c r="CG17" s="5">
        <f t="shared" si="24"/>
        <v>0.61354581673306774</v>
      </c>
      <c r="CH17" s="5">
        <f t="shared" si="24"/>
        <v>0.58034528552456843</v>
      </c>
      <c r="CI17" s="5">
        <f t="shared" si="24"/>
        <v>0.61221779548472777</v>
      </c>
      <c r="CJ17" s="5">
        <f t="shared" si="24"/>
        <v>0.58831341301460827</v>
      </c>
      <c r="CK17" s="5">
        <f t="shared" si="24"/>
        <v>0.5962815405046481</v>
      </c>
      <c r="CN17" s="36" t="s">
        <v>106</v>
      </c>
      <c r="CO17" s="32" t="s">
        <v>82</v>
      </c>
      <c r="CP17" t="s">
        <v>11</v>
      </c>
      <c r="CQ17">
        <v>11660.648084799144</v>
      </c>
      <c r="CR17">
        <v>11644.122084437771</v>
      </c>
      <c r="CS17">
        <v>11917.393392809929</v>
      </c>
      <c r="CT17" s="29">
        <f>(CQ17-CS17)/Tabel9[[#This Row],[Faktisk]]</f>
        <v>-2.154374698796848E-2</v>
      </c>
      <c r="CU17" s="29">
        <f>(CR17-CS17)/Tabel9[[#This Row],[Faktisk]]</f>
        <v>-2.2930459653788805E-2</v>
      </c>
      <c r="CV17">
        <f t="shared" si="1"/>
        <v>-1.3867126658203242E-3</v>
      </c>
    </row>
    <row r="18" spans="1:100" ht="16" thickBot="1" x14ac:dyDescent="0.4">
      <c r="A18" s="1">
        <v>43854</v>
      </c>
      <c r="B18" s="2">
        <f>ARIMAForecast[[#This Row],[AAPL]]-FaktiskeKurser[[#This Row],[AAPL]]</f>
        <v>-3.964912793600206E-2</v>
      </c>
      <c r="C18" s="2">
        <f>ARIMAForecast[[#This Row],[MSFT]]-Data!C17</f>
        <v>1.5303195843059996</v>
      </c>
      <c r="D18" s="2">
        <f>ARIMAForecast[[#This Row],[AMZN]]-Data!D17</f>
        <v>-0.10395593951460569</v>
      </c>
      <c r="E18" s="2">
        <f>ARIMAForecast[[#This Row],[GOOGL]]-Data!E17</f>
        <v>-1.9309320092006033E-2</v>
      </c>
      <c r="F18" s="2">
        <f>ARIMAForecast[[#This Row],[BRK-B]]-Data!F17</f>
        <v>-0.36587252613699661</v>
      </c>
      <c r="G18" s="2">
        <f>ARIMAForecast[[#This Row],[TSLA]]-Data!G17</f>
        <v>0.1634194306580028</v>
      </c>
      <c r="H18" s="2">
        <f>ARIMAForecast[[#This Row],[NVDA]]-Data!H17</f>
        <v>0.59398121499119583</v>
      </c>
      <c r="I18" s="2">
        <f>ARIMAForecast[[#This Row],[GOOG]]-Data!I17</f>
        <v>-1.5113303643005338E-2</v>
      </c>
      <c r="J18" s="2">
        <f>ARIMAForecast[[#This Row],[UNH]]-Data!J17</f>
        <v>-1.3623838886379644</v>
      </c>
      <c r="K18" s="2">
        <f>ARIMAForecast[[#This Row],[JPM]]-Data!K17</f>
        <v>-0.26243682581500138</v>
      </c>
      <c r="L18" s="2">
        <f>ARIMAForecast[[#This Row],[AVGO]]-Data!L17</f>
        <v>7.0140990193110042</v>
      </c>
      <c r="M18" s="2">
        <f>ARIMAForecast[[#This Row],[V]]-Data!M17</f>
        <v>-1.0671083467239839</v>
      </c>
      <c r="N18" s="2">
        <f>ARIMAForecast[[#This Row],[BAC]]-Data!N17</f>
        <v>-0.2981751711151972</v>
      </c>
      <c r="O18" s="2">
        <f>ARIMAForecast[[#This Row],[HD]]-Data!O17</f>
        <v>0.7569676151999829</v>
      </c>
      <c r="P18" s="2">
        <f>ARIMAForecast[[#This Row],[MA]]-Data!P17</f>
        <v>0.76363763651596628</v>
      </c>
      <c r="Q18" s="2">
        <f>ARIMAForecast[[#This Row],[MRK]]-Data!Q17</f>
        <v>-0.70958361070690046</v>
      </c>
      <c r="R18" s="2">
        <f>ARIMAForecast[[#This Row],[ABBV]]-Data!R17</f>
        <v>-1.9645057804019928</v>
      </c>
      <c r="S18" s="2">
        <f>ARIMAForecast[[#This Row],[LLY]]-Data!S17</f>
        <v>-0.25879947063700115</v>
      </c>
      <c r="T18" s="2">
        <f>ARIMAForecast[[#This Row],[UPS]]-Data!T17</f>
        <v>-0.39208528987400371</v>
      </c>
      <c r="U18" s="2">
        <f>ARIMAForecast[[#This Row],[CAT]]-Data!U17</f>
        <v>0.61204900935101136</v>
      </c>
      <c r="X18" s="1">
        <v>43854</v>
      </c>
      <c r="Y18" s="2">
        <f>Data!Y18-Data!Y17</f>
        <v>-0.16170898000000022</v>
      </c>
      <c r="Z18" s="2">
        <f>Data!Z18-Data!Z17</f>
        <v>-1.7232679999999903</v>
      </c>
      <c r="AA18" s="2">
        <f>Data!AA18-Data!AA17</f>
        <v>-0.96887451999999996</v>
      </c>
      <c r="AB18" s="2">
        <f>Data!AB18-Data!AB17</f>
        <v>-0.85800632000000121</v>
      </c>
      <c r="AC18" s="2">
        <f>Data!AC18-Data!AC17</f>
        <v>-2.2896877999999958</v>
      </c>
      <c r="AD18" s="2">
        <f>Data!AD18-Data!AD17</f>
        <v>-0.38623153999999715</v>
      </c>
      <c r="AE18" s="2">
        <f>Data!AE18-Data!AE17</f>
        <v>-0.6914852499999995</v>
      </c>
      <c r="AF18" s="2">
        <f>Data!AF18-Data!AF17</f>
        <v>-0.98744149000000903</v>
      </c>
      <c r="AG18" s="2">
        <f>Data!AG18-Data!AG17</f>
        <v>-6.4206453000000465</v>
      </c>
      <c r="AH18" s="2">
        <f>Data!AH18-Data!AH17</f>
        <v>-2.9542998000000011</v>
      </c>
      <c r="AI18" s="2">
        <f>Data!AI18-Data!AI17</f>
        <v>4.9456011000000331</v>
      </c>
      <c r="AJ18" s="2">
        <f>Data!AJ18-Data!AJ17</f>
        <v>-1.5190092999999933</v>
      </c>
      <c r="AK18" s="2">
        <f>Data!AK18-Data!AK17</f>
        <v>-0.53484246000000013</v>
      </c>
      <c r="AL18" s="2">
        <f>Data!AL18-Data!AL17</f>
        <v>-1.468732000000017</v>
      </c>
      <c r="AM18" s="2">
        <f>Data!AM18-Data!AM17</f>
        <v>-1.0191842000000406</v>
      </c>
      <c r="AN18" s="2">
        <f>Data!AN18-Data!AN17</f>
        <v>-2.184045409999996</v>
      </c>
      <c r="AO18" s="2">
        <f>Data!AO18-Data!AO17</f>
        <v>-1.7522007299999984</v>
      </c>
      <c r="AP18" s="2">
        <f>Data!AP18-Data!AP17</f>
        <v>-1.7962639000000138</v>
      </c>
      <c r="AQ18" s="2">
        <f>Data!AQ18-Data!AQ17</f>
        <v>-0.26330229999999233</v>
      </c>
      <c r="AR18" s="2">
        <f>Data!AR18-Data!AR17</f>
        <v>-1.9507408999999996</v>
      </c>
      <c r="AS18" s="2"/>
      <c r="AT18" s="1">
        <v>43854</v>
      </c>
      <c r="AU18" s="2">
        <f>Data!AV19-FaktiskeKurser[[#This Row],[AAPL]]</f>
        <v>-0.23000399999999388</v>
      </c>
      <c r="AV18" s="2">
        <f>Data!AW19-FaktiskeKurser[[#This Row],[MSFT]]</f>
        <v>-1.6800079999999866</v>
      </c>
      <c r="AW18" s="2">
        <f>Data!AX19-FaktiskeKurser[[#This Row],[AMZN]]</f>
        <v>-1.1469949999999898</v>
      </c>
      <c r="AX18" s="2">
        <f>Data!AY19-FaktiskeKurser[[#This Row],[GOOGL]]</f>
        <v>-0.92599500000000035</v>
      </c>
      <c r="AY18" s="2">
        <f>Data!AZ19-FaktiskeKurser[[#This Row],[BRK-B]]</f>
        <v>-2.5200040000000001</v>
      </c>
      <c r="AZ18" s="2">
        <f>Data!BA19-FaktiskeKurser[[#This Row],[TSLA]]</f>
        <v>-0.49199999999999733</v>
      </c>
      <c r="BA18" s="2">
        <f>Data!BB19-FaktiskeKurser[[#This Row],[NVDA]]</f>
        <v>-0.59500100000000344</v>
      </c>
      <c r="BB18" s="2">
        <f>Data!BC19-FaktiskeKurser[[#This Row],[GOOG]]</f>
        <v>-0.99699400000000082</v>
      </c>
      <c r="BC18" s="2">
        <f>Data!BD19-FaktiskeKurser[[#This Row],[UNH]]</f>
        <v>-6.6499929999999949</v>
      </c>
      <c r="BD18" s="2">
        <f>Data!BE19-FaktiskeKurser[[#This Row],[JPM]]</f>
        <v>-3.3899990000000173</v>
      </c>
      <c r="BE18" s="2">
        <f>Data!BF19-FaktiskeKurser[[#This Row],[AVGO]]</f>
        <v>4.3500060000000076</v>
      </c>
      <c r="BF18" s="2">
        <f>Data!BG19-FaktiskeKurser[[#This Row],[V]]</f>
        <v>-1.5200040000000001</v>
      </c>
      <c r="BG18" s="2">
        <f>Data!BH19-FaktiskeKurser[[#This Row],[BAC]]</f>
        <v>-0.57999800000000334</v>
      </c>
      <c r="BH18" s="2">
        <f>Data!BI19-FaktiskeKurser[[#This Row],[HD]]</f>
        <v>-1.6499939999999924</v>
      </c>
      <c r="BI18" s="2">
        <f>Data!BJ19-FaktiskeKurser[[#This Row],[MA]]</f>
        <v>-1.3099980000000073</v>
      </c>
      <c r="BJ18" s="2">
        <f>Data!BK19-FaktiskeKurser[[#This Row],[MRK]]</f>
        <v>-2.4618300000000062</v>
      </c>
      <c r="BK18" s="2">
        <f>Data!BL19-FaktiskeKurser[[#This Row],[ABBV]]</f>
        <v>-1.7299959999999999</v>
      </c>
      <c r="BL18" s="2">
        <f>Data!BM19-FaktiskeKurser[[#This Row],[LLY]]</f>
        <v>-2.1399999999999864</v>
      </c>
      <c r="BM18" s="2">
        <f>Data!BN19-FaktiskeKurser[[#This Row],[UPS]]</f>
        <v>-0.26999600000000612</v>
      </c>
      <c r="BN18" s="2">
        <f>Data!BO19-FaktiskeKurser[[#This Row],[CAT]]</f>
        <v>-2.3699949999999887</v>
      </c>
      <c r="CN18" s="36" t="s">
        <v>106</v>
      </c>
      <c r="CO18" s="33" t="s">
        <v>91</v>
      </c>
      <c r="CP18" t="s">
        <v>15</v>
      </c>
      <c r="CQ18">
        <v>1017.9046313047379</v>
      </c>
      <c r="CR18">
        <v>1016.7611082017906</v>
      </c>
      <c r="CS18">
        <v>1026.2034958542929</v>
      </c>
      <c r="CT18" s="29">
        <f>(CQ18-CS18)/Tabel9[[#This Row],[Faktisk]]</f>
        <v>-8.086957979661101E-3</v>
      </c>
      <c r="CU18" s="29">
        <f>(CR18-CS18)/Tabel9[[#This Row],[Faktisk]]</f>
        <v>-9.2012819003716786E-3</v>
      </c>
      <c r="CV18">
        <f t="shared" si="1"/>
        <v>-1.1143239207105776E-3</v>
      </c>
    </row>
    <row r="19" spans="1:100" ht="16" thickBot="1" x14ac:dyDescent="0.4">
      <c r="A19" s="1">
        <v>43857</v>
      </c>
      <c r="B19" s="2">
        <f>ARIMAForecast[[#This Row],[AAPL]]-FaktiskeKurser[[#This Row],[AAPL]]</f>
        <v>-9.8039618191606337E-2</v>
      </c>
      <c r="C19" s="2">
        <f>ARIMAForecast[[#This Row],[MSFT]]-Data!C18</f>
        <v>-2.114305249414997</v>
      </c>
      <c r="D19" s="2">
        <f>ARIMAForecast[[#This Row],[AMZN]]-Data!D18</f>
        <v>-1.2889688778491006</v>
      </c>
      <c r="E19" s="2">
        <f>ARIMAForecast[[#This Row],[GOOGL]]-Data!E18</f>
        <v>-0.97939938616680422</v>
      </c>
      <c r="F19" s="2">
        <f>ARIMAForecast[[#This Row],[BRK-B]]-Data!F18</f>
        <v>-1.5749986109940153</v>
      </c>
      <c r="G19" s="2">
        <f>ARIMAForecast[[#This Row],[TSLA]]-Data!G18</f>
        <v>-0.49829390354540237</v>
      </c>
      <c r="H19" s="2">
        <f>ARIMAForecast[[#This Row],[NVDA]]-Data!H18</f>
        <v>-0.27394426192250165</v>
      </c>
      <c r="I19" s="2">
        <f>ARIMAForecast[[#This Row],[GOOG]]-Data!I18</f>
        <v>-1.0119763459233013</v>
      </c>
      <c r="J19" s="2">
        <f>ARIMAForecast[[#This Row],[UNH]]-Data!J18</f>
        <v>-5.679791421964012</v>
      </c>
      <c r="K19" s="2">
        <f>ARIMAForecast[[#This Row],[JPM]]-Data!K18</f>
        <v>-3.3063071398119916</v>
      </c>
      <c r="L19" s="2">
        <f>ARIMAForecast[[#This Row],[AVGO]]-Data!L18</f>
        <v>4.8201785115229541</v>
      </c>
      <c r="M19" s="2">
        <f>ARIMAForecast[[#This Row],[V]]-Data!M18</f>
        <v>-1.3103433906109956</v>
      </c>
      <c r="N19" s="2">
        <f>ARIMAForecast[[#This Row],[BAC]]-Data!N18</f>
        <v>-0.51384963090440294</v>
      </c>
      <c r="O19" s="2">
        <f>ARIMAForecast[[#This Row],[HD]]-Data!O18</f>
        <v>-1.7068901953609839</v>
      </c>
      <c r="P19" s="2">
        <f>ARIMAForecast[[#This Row],[MA]]-Data!P18</f>
        <v>-1.0868237977189779</v>
      </c>
      <c r="Q19" s="2">
        <f>ARIMAForecast[[#This Row],[MRK]]-Data!Q18</f>
        <v>-2.5423621269601995</v>
      </c>
      <c r="R19" s="2">
        <f>ARIMAForecast[[#This Row],[ABBV]]-Data!R18</f>
        <v>-1.5031568457649058</v>
      </c>
      <c r="S19" s="2">
        <f>ARIMAForecast[[#This Row],[LLY]]-Data!S18</f>
        <v>-2.3143073471260038</v>
      </c>
      <c r="T19" s="2">
        <f>ARIMAForecast[[#This Row],[UPS]]-Data!T18</f>
        <v>-0.44600680493100242</v>
      </c>
      <c r="U19" s="2">
        <f>ARIMAForecast[[#This Row],[CAT]]-Data!U18</f>
        <v>-2.4214374950709896</v>
      </c>
      <c r="X19" s="1">
        <v>43857</v>
      </c>
      <c r="Y19" s="2">
        <f>Data!Y19-Data!Y18</f>
        <v>-1.7337577799999906</v>
      </c>
      <c r="Z19" s="2">
        <f>Data!Z19-Data!Z18</f>
        <v>-2.7917372</v>
      </c>
      <c r="AA19" s="2">
        <f>Data!AA19-Data!AA18</f>
        <v>-1.4897700000000071</v>
      </c>
      <c r="AB19" s="2">
        <f>Data!AB19-Data!AB18</f>
        <v>-1.6691740599999889</v>
      </c>
      <c r="AC19" s="2">
        <f>Data!AC19-Data!AC18</f>
        <v>-4.2781991000000232</v>
      </c>
      <c r="AD19" s="2">
        <f>Data!AD19-Data!AD18</f>
        <v>-0.4619155100000043</v>
      </c>
      <c r="AE19" s="2">
        <f>Data!AE19-Data!AE18</f>
        <v>-2.4413526200000035</v>
      </c>
      <c r="AF19" s="2">
        <f>Data!AF19-Data!AF18</f>
        <v>-1.6338464600000009</v>
      </c>
      <c r="AG19" s="2">
        <f>Data!AG19-Data!AG18</f>
        <v>-8.7387716999999725</v>
      </c>
      <c r="AH19" s="2">
        <f>Data!AH19-Data!AH18</f>
        <v>-1.3723729000000162</v>
      </c>
      <c r="AI19" s="2">
        <f>Data!AI19-Data!AI18</f>
        <v>-11.673696100000029</v>
      </c>
      <c r="AJ19" s="2">
        <f>Data!AJ19-Data!AJ18</f>
        <v>-3.214071099999984</v>
      </c>
      <c r="AK19" s="2">
        <f>Data!AK19-Data!AK18</f>
        <v>-0.69633337000000495</v>
      </c>
      <c r="AL19" s="2">
        <f>Data!AL19-Data!AL18</f>
        <v>-0.94288359999998761</v>
      </c>
      <c r="AM19" s="2">
        <f>Data!AM19-Data!AM18</f>
        <v>-6.2727249999999799</v>
      </c>
      <c r="AN19" s="2">
        <f>Data!AN19-Data!AN18</f>
        <v>-0.33859959999999489</v>
      </c>
      <c r="AO19" s="2">
        <f>Data!AO19-Data!AO18</f>
        <v>0.59736046999999814</v>
      </c>
      <c r="AP19" s="2">
        <f>Data!AP19-Data!AP18</f>
        <v>-1.0091718999999841</v>
      </c>
      <c r="AQ19" s="2">
        <f>Data!AQ19-Data!AQ18</f>
        <v>-1.532796200000007</v>
      </c>
      <c r="AR19" s="2">
        <f>Data!AR19-Data!AR18</f>
        <v>-4.2105986999999914</v>
      </c>
      <c r="AS19" s="2"/>
      <c r="AT19" s="1">
        <v>43857</v>
      </c>
      <c r="AU19" s="2">
        <f>Data!AV20-FaktiskeKurser[[#This Row],[AAPL]]</f>
        <v>-2.3399959999999993</v>
      </c>
      <c r="AV19" s="2">
        <f>Data!AW20-FaktiskeKurser[[#This Row],[MSFT]]</f>
        <v>-2.7599940000000061</v>
      </c>
      <c r="AW19" s="2">
        <f>Data!AX20-FaktiskeKurser[[#This Row],[AMZN]]</f>
        <v>-1.6650010000000037</v>
      </c>
      <c r="AX19" s="2">
        <f>Data!AY20-FaktiskeKurser[[#This Row],[GOOGL]]</f>
        <v>-1.7220000000000084</v>
      </c>
      <c r="AY19" s="2">
        <f>Data!AZ20-FaktiskeKurser[[#This Row],[BRK-B]]</f>
        <v>-4.4100040000000149</v>
      </c>
      <c r="AZ19" s="2">
        <f>Data!BA20-FaktiskeKurser[[#This Row],[TSLA]]</f>
        <v>-0.45333500000000271</v>
      </c>
      <c r="BA19" s="2">
        <f>Data!BB20-FaktiskeKurser[[#This Row],[NVDA]]</f>
        <v>-2.5700000000000003</v>
      </c>
      <c r="BB19" s="2">
        <f>Data!BC20-FaktiskeKurser[[#This Row],[GOOG]]</f>
        <v>-1.6405030000000096</v>
      </c>
      <c r="BC19" s="2">
        <f>Data!BD20-FaktiskeKurser[[#This Row],[UNH]]</f>
        <v>-8.7200020000000222</v>
      </c>
      <c r="BD19" s="2">
        <f>Data!BE20-FaktiskeKurser[[#This Row],[JPM]]</f>
        <v>-1.1199949999999887</v>
      </c>
      <c r="BE19" s="2">
        <f>Data!BF20-FaktiskeKurser[[#This Row],[AVGO]]</f>
        <v>-14.970001000000025</v>
      </c>
      <c r="BF19" s="2">
        <f>Data!BG20-FaktiskeKurser[[#This Row],[V]]</f>
        <v>-3.3099980000000073</v>
      </c>
      <c r="BG19" s="2">
        <f>Data!BH20-FaktiskeKurser[[#This Row],[BAC]]</f>
        <v>-0.69000299999999726</v>
      </c>
      <c r="BH19" s="2">
        <f>Data!BI20-FaktiskeKurser[[#This Row],[HD]]</f>
        <v>-0.80999800000000732</v>
      </c>
      <c r="BI19" s="2">
        <f>Data!BJ20-FaktiskeKurser[[#This Row],[MA]]</f>
        <v>-7.9000239999999735</v>
      </c>
      <c r="BJ19" s="2">
        <f>Data!BK20-FaktiskeKurser[[#This Row],[MRK]]</f>
        <v>0.11450200000000166</v>
      </c>
      <c r="BK19" s="2">
        <f>Data!BL20-FaktiskeKurser[[#This Row],[ABBV]]</f>
        <v>0.47999599999999987</v>
      </c>
      <c r="BL19" s="2">
        <f>Data!BM20-FaktiskeKurser[[#This Row],[LLY]]</f>
        <v>-0.7600089999999966</v>
      </c>
      <c r="BM19" s="2">
        <f>Data!BN20-FaktiskeKurser[[#This Row],[UPS]]</f>
        <v>-1.7400059999999939</v>
      </c>
      <c r="BN19" s="2">
        <f>Data!BO20-FaktiskeKurser[[#This Row],[CAT]]</f>
        <v>-4.6500090000000114</v>
      </c>
      <c r="BQ19" s="16" t="s">
        <v>42</v>
      </c>
      <c r="BR19">
        <f>(COUNTIFS(B3:B755,"&gt;0"))</f>
        <v>387</v>
      </c>
      <c r="BS19">
        <f t="shared" ref="BS19:CJ19" si="25">(COUNTIFS(C3:C755,"&gt;0"))</f>
        <v>398</v>
      </c>
      <c r="BT19">
        <f t="shared" si="25"/>
        <v>388</v>
      </c>
      <c r="BU19">
        <f t="shared" si="25"/>
        <v>404</v>
      </c>
      <c r="BV19">
        <f t="shared" si="25"/>
        <v>381</v>
      </c>
      <c r="BW19">
        <f t="shared" si="25"/>
        <v>406</v>
      </c>
      <c r="BX19">
        <f t="shared" si="25"/>
        <v>411</v>
      </c>
      <c r="BY19">
        <f t="shared" si="25"/>
        <v>406</v>
      </c>
      <c r="BZ19">
        <f t="shared" si="25"/>
        <v>391</v>
      </c>
      <c r="CA19">
        <f t="shared" si="25"/>
        <v>379</v>
      </c>
      <c r="CB19">
        <f t="shared" si="25"/>
        <v>405</v>
      </c>
      <c r="CC19">
        <f t="shared" si="25"/>
        <v>401</v>
      </c>
      <c r="CD19">
        <f t="shared" si="25"/>
        <v>381</v>
      </c>
      <c r="CE19">
        <f t="shared" si="25"/>
        <v>406</v>
      </c>
      <c r="CF19">
        <f t="shared" si="25"/>
        <v>390</v>
      </c>
      <c r="CG19">
        <f t="shared" si="25"/>
        <v>381</v>
      </c>
      <c r="CH19">
        <f t="shared" si="25"/>
        <v>410</v>
      </c>
      <c r="CI19">
        <f t="shared" si="25"/>
        <v>391</v>
      </c>
      <c r="CJ19">
        <f t="shared" si="25"/>
        <v>380</v>
      </c>
      <c r="CK19">
        <f>(COUNTIFS(U3:U755,"&gt;0"))</f>
        <v>391</v>
      </c>
      <c r="CN19" s="36" t="s">
        <v>106</v>
      </c>
      <c r="CO19" s="33" t="s">
        <v>93</v>
      </c>
      <c r="CP19" t="s">
        <v>2</v>
      </c>
      <c r="CQ19">
        <v>2279.6527207197046</v>
      </c>
      <c r="CR19">
        <v>2271.1786749077305</v>
      </c>
      <c r="CS19">
        <v>2174.5274284545703</v>
      </c>
      <c r="CT19" s="29">
        <f>(CQ19-CS19)/Tabel9[[#This Row],[Faktisk]]</f>
        <v>4.8343971609429853E-2</v>
      </c>
      <c r="CU19" s="29">
        <f>(CR19-CS19)/Tabel9[[#This Row],[Faktisk]]</f>
        <v>4.444701188333592E-2</v>
      </c>
      <c r="CV19">
        <f t="shared" si="1"/>
        <v>3.8969597260939334E-3</v>
      </c>
    </row>
    <row r="20" spans="1:100" ht="16" thickBot="1" x14ac:dyDescent="0.4">
      <c r="A20" s="1">
        <v>43858</v>
      </c>
      <c r="B20" s="2">
        <f>ARIMAForecast[[#This Row],[AAPL]]-FaktiskeKurser[[#This Row],[AAPL]]</f>
        <v>-0.12687521946480729</v>
      </c>
      <c r="C20" s="2">
        <f>ARIMAForecast[[#This Row],[MSFT]]-Data!C19</f>
        <v>-3.0889097040750073</v>
      </c>
      <c r="D20" s="2">
        <f>ARIMAForecast[[#This Row],[AMZN]]-Data!D19</f>
        <v>-1.5732127408102912</v>
      </c>
      <c r="E20" s="2">
        <f>ARIMAForecast[[#This Row],[GOOGL]]-Data!E19</f>
        <v>-1.5247461997885949</v>
      </c>
      <c r="F20" s="2">
        <f>ARIMAForecast[[#This Row],[BRK-B]]-Data!F19</f>
        <v>-4.2336728886749881</v>
      </c>
      <c r="G20" s="2">
        <f>ARIMAForecast[[#This Row],[TSLA]]-Data!G19</f>
        <v>-0.45221764623349969</v>
      </c>
      <c r="H20" s="2">
        <f>ARIMAForecast[[#This Row],[NVDA]]-Data!H19</f>
        <v>-2.765011460502599</v>
      </c>
      <c r="I20" s="2">
        <f>ARIMAForecast[[#This Row],[GOOG]]-Data!I19</f>
        <v>-1.4531199908358872</v>
      </c>
      <c r="J20" s="2">
        <f>ARIMAForecast[[#This Row],[UNH]]-Data!J19</f>
        <v>-9.3554831609189932</v>
      </c>
      <c r="K20" s="2">
        <f>ARIMAForecast[[#This Row],[JPM]]-Data!K19</f>
        <v>-1.0220389378680181</v>
      </c>
      <c r="L20" s="2">
        <f>ARIMAForecast[[#This Row],[AVGO]]-Data!L19</f>
        <v>-14.948972019906989</v>
      </c>
      <c r="M20" s="2">
        <f>ARIMAForecast[[#This Row],[V]]-Data!M19</f>
        <v>-3.1704166048980085</v>
      </c>
      <c r="N20" s="2">
        <f>ARIMAForecast[[#This Row],[BAC]]-Data!N19</f>
        <v>-0.73540135034490106</v>
      </c>
      <c r="O20" s="2">
        <f>ARIMAForecast[[#This Row],[HD]]-Data!O19</f>
        <v>-0.74623226361299544</v>
      </c>
      <c r="P20" s="2">
        <f>ARIMAForecast[[#This Row],[MA]]-Data!P19</f>
        <v>-7.2434423910930263</v>
      </c>
      <c r="Q20" s="2">
        <f>ARIMAForecast[[#This Row],[MRK]]-Data!Q19</f>
        <v>1.6934076110203478E-2</v>
      </c>
      <c r="R20" s="2">
        <f>ARIMAForecast[[#This Row],[ABBV]]-Data!R19</f>
        <v>0.24036694023610039</v>
      </c>
      <c r="S20" s="2">
        <f>ARIMAForecast[[#This Row],[LLY]]-Data!S19</f>
        <v>-0.93621673463601951</v>
      </c>
      <c r="T20" s="2">
        <f>ARIMAForecast[[#This Row],[UPS]]-Data!T19</f>
        <v>-1.8646446505549932</v>
      </c>
      <c r="U20" s="2">
        <f>ARIMAForecast[[#This Row],[CAT]]-Data!U19</f>
        <v>-4.9881171022190074</v>
      </c>
      <c r="X20" s="1">
        <v>43858</v>
      </c>
      <c r="Y20" s="2">
        <f>Data!Y20-Data!Y19</f>
        <v>1.2487535799999989</v>
      </c>
      <c r="Z20" s="2">
        <f>Data!Z20-Data!Z19</f>
        <v>3.0090237999999943</v>
      </c>
      <c r="AA20" s="2">
        <f>Data!AA20-Data!AA19</f>
        <v>0.79484431999999572</v>
      </c>
      <c r="AB20" s="2">
        <f>Data!AB20-Data!AB19</f>
        <v>0.77215297999998711</v>
      </c>
      <c r="AC20" s="2">
        <f>Data!AC20-Data!AC19</f>
        <v>1.0138722000000087</v>
      </c>
      <c r="AD20" s="2">
        <f>Data!AD20-Data!AD19</f>
        <v>0.41872516000000104</v>
      </c>
      <c r="AE20" s="2">
        <f>Data!AE20-Data!AE19</f>
        <v>1.6667656500000021</v>
      </c>
      <c r="AF20" s="2">
        <f>Data!AF20-Data!AF19</f>
        <v>0.85240057000000036</v>
      </c>
      <c r="AG20" s="2">
        <f>Data!AG20-Data!AG19</f>
        <v>1.072576999999967</v>
      </c>
      <c r="AH20" s="2">
        <f>Data!AH20-Data!AH19</f>
        <v>2.1389130999999963</v>
      </c>
      <c r="AI20" s="2">
        <f>Data!AI20-Data!AI19</f>
        <v>4.8654893000000357</v>
      </c>
      <c r="AJ20" s="2">
        <f>Data!AJ20-Data!AJ19</f>
        <v>0.80780359999999973</v>
      </c>
      <c r="AK20" s="2">
        <f>Data!AK20-Data!AK19</f>
        <v>0.29335165999999901</v>
      </c>
      <c r="AL20" s="2">
        <f>Data!AL20-Data!AL19</f>
        <v>2.0898695999999859</v>
      </c>
      <c r="AM20" s="2">
        <f>Data!AM20-Data!AM19</f>
        <v>1.971801599999992</v>
      </c>
      <c r="AN20" s="2">
        <f>Data!AN20-Data!AN19</f>
        <v>0.15265408999999863</v>
      </c>
      <c r="AO20" s="2">
        <f>Data!AO20-Data!AO19</f>
        <v>-0.38469977000001165</v>
      </c>
      <c r="AP20" s="2">
        <f>Data!AP20-Data!AP19</f>
        <v>0.9467969000000096</v>
      </c>
      <c r="AQ20" s="2">
        <f>Data!AQ20-Data!AQ19</f>
        <v>0.36256730000000914</v>
      </c>
      <c r="AR20" s="2">
        <f>Data!AR20-Data!AR19</f>
        <v>1.7024399999996831E-2</v>
      </c>
      <c r="AS20" s="2"/>
      <c r="AT20" s="1">
        <v>43858</v>
      </c>
      <c r="AU20" s="2">
        <f>Data!AV21-FaktiskeKurser[[#This Row],[AAPL]]</f>
        <v>2.1849979999999931</v>
      </c>
      <c r="AV20" s="2">
        <f>Data!AW21-FaktiskeKurser[[#This Row],[MSFT]]</f>
        <v>3.1800079999999866</v>
      </c>
      <c r="AW20" s="2">
        <f>Data!AX21-FaktiskeKurser[[#This Row],[AMZN]]</f>
        <v>1.2454979999999978</v>
      </c>
      <c r="AX20" s="2">
        <f>Data!AY21-FaktiskeKurser[[#This Row],[GOOGL]]</f>
        <v>0.93850000000000477</v>
      </c>
      <c r="AY20" s="2">
        <f>Data!AZ21-FaktiskeKurser[[#This Row],[BRK-B]]</f>
        <v>1.5800020000000075</v>
      </c>
      <c r="AZ20" s="2">
        <f>Data!BA21-FaktiskeKurser[[#This Row],[TSLA]]</f>
        <v>0.59199900000000127</v>
      </c>
      <c r="BA20" s="2">
        <f>Data!BB21-FaktiskeKurser[[#This Row],[NVDA]]</f>
        <v>1.942501</v>
      </c>
      <c r="BB20" s="2">
        <f>Data!BC21-FaktiskeKurser[[#This Row],[GOOG]]</f>
        <v>0.93299800000001198</v>
      </c>
      <c r="BC20" s="2">
        <f>Data!BD21-FaktiskeKurser[[#This Row],[UNH]]</f>
        <v>1.7799990000000321</v>
      </c>
      <c r="BD20" s="2">
        <f>Data!BE21-FaktiskeKurser[[#This Row],[JPM]]</f>
        <v>2.3999939999999924</v>
      </c>
      <c r="BE20" s="2">
        <f>Data!BF21-FaktiskeKurser[[#This Row],[AVGO]]</f>
        <v>9.2799990000000321</v>
      </c>
      <c r="BF20" s="2">
        <f>Data!BG21-FaktiskeKurser[[#This Row],[V]]</f>
        <v>1.1600040000000149</v>
      </c>
      <c r="BG20" s="2">
        <f>Data!BH21-FaktiskeKurser[[#This Row],[BAC]]</f>
        <v>0.39000399999999757</v>
      </c>
      <c r="BH20" s="2">
        <f>Data!BI21-FaktiskeKurser[[#This Row],[HD]]</f>
        <v>2.6699990000000184</v>
      </c>
      <c r="BI20" s="2">
        <f>Data!BJ21-FaktiskeKurser[[#This Row],[MA]]</f>
        <v>4.5</v>
      </c>
      <c r="BJ20" s="2">
        <f>Data!BK21-FaktiskeKurser[[#This Row],[MRK]]</f>
        <v>0.1431350000000009</v>
      </c>
      <c r="BK20" s="2">
        <f>Data!BL21-FaktiskeKurser[[#This Row],[ABBV]]</f>
        <v>-0.25</v>
      </c>
      <c r="BL20" s="2">
        <f>Data!BM21-FaktiskeKurser[[#This Row],[LLY]]</f>
        <v>0.94999699999999621</v>
      </c>
      <c r="BM20" s="2">
        <f>Data!BN21-FaktiskeKurser[[#This Row],[UPS]]</f>
        <v>0.45000499999999022</v>
      </c>
      <c r="BN20" s="2">
        <f>Data!BO21-FaktiskeKurser[[#This Row],[CAT]]</f>
        <v>1.0100089999999966</v>
      </c>
      <c r="BQ20" s="16" t="s">
        <v>47</v>
      </c>
      <c r="BR20">
        <f>(COUNTIFS(AU3:AU755,"&gt;0"))</f>
        <v>394</v>
      </c>
      <c r="BS20">
        <f t="shared" ref="BS20:CK20" si="26">(COUNTIFS(AV3:AV755,"&gt;0"))</f>
        <v>400</v>
      </c>
      <c r="BT20">
        <f t="shared" si="26"/>
        <v>364</v>
      </c>
      <c r="BU20">
        <f t="shared" si="26"/>
        <v>403</v>
      </c>
      <c r="BV20">
        <f t="shared" si="26"/>
        <v>416</v>
      </c>
      <c r="BW20">
        <f t="shared" si="26"/>
        <v>393</v>
      </c>
      <c r="BX20">
        <f t="shared" si="26"/>
        <v>408</v>
      </c>
      <c r="BY20">
        <f t="shared" si="26"/>
        <v>404</v>
      </c>
      <c r="BZ20">
        <f t="shared" si="26"/>
        <v>404</v>
      </c>
      <c r="CA20">
        <f t="shared" si="26"/>
        <v>391</v>
      </c>
      <c r="CB20">
        <f t="shared" si="26"/>
        <v>416</v>
      </c>
      <c r="CC20">
        <f t="shared" si="26"/>
        <v>401</v>
      </c>
      <c r="CD20">
        <f t="shared" si="26"/>
        <v>393</v>
      </c>
      <c r="CE20">
        <f t="shared" si="26"/>
        <v>420</v>
      </c>
      <c r="CF20">
        <f t="shared" si="26"/>
        <v>403</v>
      </c>
      <c r="CG20">
        <f t="shared" si="26"/>
        <v>407</v>
      </c>
      <c r="CH20">
        <f t="shared" si="26"/>
        <v>415</v>
      </c>
      <c r="CI20">
        <f t="shared" si="26"/>
        <v>393</v>
      </c>
      <c r="CJ20">
        <f t="shared" si="26"/>
        <v>385</v>
      </c>
      <c r="CK20">
        <f t="shared" si="26"/>
        <v>407</v>
      </c>
      <c r="CN20" s="36" t="s">
        <v>106</v>
      </c>
      <c r="CO20" s="32" t="s">
        <v>94</v>
      </c>
      <c r="CP20" t="s">
        <v>7</v>
      </c>
      <c r="CQ20">
        <v>4045.3890546907055</v>
      </c>
      <c r="CR20">
        <v>4024.5844475662416</v>
      </c>
      <c r="CS20">
        <v>3937.7657422367647</v>
      </c>
      <c r="CT20" s="29">
        <f>(CQ20-CS20)/Tabel9[[#This Row],[Faktisk]]</f>
        <v>2.7331060174444925E-2</v>
      </c>
      <c r="CU20" s="29">
        <f>(CR20-CS20)/Tabel9[[#This Row],[Faktisk]]</f>
        <v>2.2047707002540311E-2</v>
      </c>
      <c r="CV20">
        <f t="shared" si="1"/>
        <v>5.2833531719046131E-3</v>
      </c>
    </row>
    <row r="21" spans="1:100" ht="16" thickBot="1" x14ac:dyDescent="0.4">
      <c r="A21" s="1">
        <v>43859</v>
      </c>
      <c r="B21" s="2">
        <f>ARIMAForecast[[#This Row],[AAPL]]-FaktiskeKurser[[#This Row],[AAPL]]</f>
        <v>0.14076898040370622</v>
      </c>
      <c r="C21" s="2">
        <f>ARIMAForecast[[#This Row],[MSFT]]-Data!C20</f>
        <v>3.4541929666740145</v>
      </c>
      <c r="D21" s="2">
        <f>ARIMAForecast[[#This Row],[AMZN]]-Data!D20</f>
        <v>1.233053727061602</v>
      </c>
      <c r="E21" s="2">
        <f>ARIMAForecast[[#This Row],[GOOGL]]-Data!E20</f>
        <v>1.0676143835841998</v>
      </c>
      <c r="F21" s="2">
        <f>ARIMAForecast[[#This Row],[BRK-B]]-Data!F20</f>
        <v>0.6821496619170091</v>
      </c>
      <c r="G21" s="2">
        <f>ARIMAForecast[[#This Row],[TSLA]]-Data!G20</f>
        <v>0.60482359885779857</v>
      </c>
      <c r="H21" s="2">
        <f>ARIMAForecast[[#This Row],[NVDA]]-Data!H20</f>
        <v>1.8398713466871044</v>
      </c>
      <c r="I21" s="2">
        <f>ARIMAForecast[[#This Row],[GOOG]]-Data!I20</f>
        <v>1.032657961043796</v>
      </c>
      <c r="J21" s="2">
        <f>ARIMAForecast[[#This Row],[UNH]]-Data!J20</f>
        <v>1.7057430321920037</v>
      </c>
      <c r="K21" s="2">
        <f>ARIMAForecast[[#This Row],[JPM]]-Data!K20</f>
        <v>2.3343472667000071</v>
      </c>
      <c r="L21" s="2">
        <f>ARIMAForecast[[#This Row],[AVGO]]-Data!L20</f>
        <v>9.1737254863430167</v>
      </c>
      <c r="M21" s="2">
        <f>ARIMAForecast[[#This Row],[V]]-Data!M20</f>
        <v>1.15766334252001</v>
      </c>
      <c r="N21" s="2">
        <f>ARIMAForecast[[#This Row],[BAC]]-Data!N20</f>
        <v>0.35519170523870258</v>
      </c>
      <c r="O21" s="2">
        <f>ARIMAForecast[[#This Row],[HD]]-Data!O20</f>
        <v>2.7818608174220003</v>
      </c>
      <c r="P21" s="2">
        <f>ARIMAForecast[[#This Row],[MA]]-Data!P20</f>
        <v>4.0845294302870343</v>
      </c>
      <c r="Q21" s="2">
        <f>ARIMAForecast[[#This Row],[MRK]]-Data!Q20</f>
        <v>0.32542522820259023</v>
      </c>
      <c r="R21" s="2">
        <f>ARIMAForecast[[#This Row],[ABBV]]-Data!R20</f>
        <v>-0.15236378512379645</v>
      </c>
      <c r="S21" s="2">
        <f>ARIMAForecast[[#This Row],[LLY]]-Data!S20</f>
        <v>0.64780987757100661</v>
      </c>
      <c r="T21" s="2">
        <f>ARIMAForecast[[#This Row],[UPS]]-Data!T20</f>
        <v>0.78974587564799492</v>
      </c>
      <c r="U21" s="2">
        <f>ARIMAForecast[[#This Row],[CAT]]-Data!U20</f>
        <v>1.2709430927899916</v>
      </c>
      <c r="X21" s="1">
        <v>43859</v>
      </c>
      <c r="Y21" s="2">
        <f>Data!Y21-Data!Y20</f>
        <v>1.722656409999999</v>
      </c>
      <c r="Z21" s="2">
        <f>Data!Z21-Data!Z20</f>
        <v>2.5777679999999918</v>
      </c>
      <c r="AA21" s="2">
        <f>Data!AA21-Data!AA20</f>
        <v>0.3611989000000051</v>
      </c>
      <c r="AB21" s="2">
        <f>Data!AB21-Data!AB20</f>
        <v>0.45458520000001101</v>
      </c>
      <c r="AC21" s="2">
        <f>Data!AC21-Data!AC20</f>
        <v>0.77395799999999326</v>
      </c>
      <c r="AD21" s="2">
        <f>Data!AD21-Data!AD20</f>
        <v>0.83098006000000169</v>
      </c>
      <c r="AE21" s="2">
        <f>Data!AE21-Data!AE20</f>
        <v>-0.46065401999999978</v>
      </c>
      <c r="AF21" s="2">
        <f>Data!AF21-Data!AF20</f>
        <v>0.43354270000000383</v>
      </c>
      <c r="AG21" s="2">
        <f>Data!AG21-Data!AG20</f>
        <v>-2.1015742999999816</v>
      </c>
      <c r="AH21" s="2">
        <f>Data!AH21-Data!AH20</f>
        <v>-0.11043909999997936</v>
      </c>
      <c r="AI21" s="2">
        <f>Data!AI21-Data!AI20</f>
        <v>0.86525629999999865</v>
      </c>
      <c r="AJ21" s="2">
        <f>Data!AJ21-Data!AJ20</f>
        <v>1.7413492000000019</v>
      </c>
      <c r="AK21" s="2">
        <f>Data!AK21-Data!AK20</f>
        <v>-0.17203153999999898</v>
      </c>
      <c r="AL21" s="2">
        <f>Data!AL21-Data!AL20</f>
        <v>0.76823140000001899</v>
      </c>
      <c r="AM21" s="2">
        <f>Data!AM21-Data!AM20</f>
        <v>0.62900899999999638</v>
      </c>
      <c r="AN21" s="2">
        <f>Data!AN21-Data!AN20</f>
        <v>0.78552453999999727</v>
      </c>
      <c r="AO21" s="2">
        <f>Data!AO21-Data!AO20</f>
        <v>-0.54073748999999793</v>
      </c>
      <c r="AP21" s="2">
        <f>Data!AP21-Data!AP20</f>
        <v>0.65183189999999058</v>
      </c>
      <c r="AQ21" s="2">
        <f>Data!AQ21-Data!AQ20</f>
        <v>0.39101259999999627</v>
      </c>
      <c r="AR21" s="2">
        <f>Data!AR21-Data!AR20</f>
        <v>-0.68506379999999467</v>
      </c>
      <c r="AS21" s="2"/>
      <c r="AT21" s="1">
        <v>43859</v>
      </c>
      <c r="AU21" s="2">
        <f>Data!AV22-FaktiskeKurser[[#This Row],[AAPL]]</f>
        <v>1.6624979999999994</v>
      </c>
      <c r="AV21" s="2">
        <f>Data!AW22-FaktiskeKurser[[#This Row],[MSFT]]</f>
        <v>2.5799860000000194</v>
      </c>
      <c r="AW21" s="2">
        <f>Data!AX22-FaktiskeKurser[[#This Row],[AMZN]]</f>
        <v>0.23750400000000127</v>
      </c>
      <c r="AX21" s="2">
        <f>Data!AY22-FaktiskeKurser[[#This Row],[GOOGL]]</f>
        <v>0.30999699999999564</v>
      </c>
      <c r="AY21" s="2">
        <f>Data!AZ22-FaktiskeKurser[[#This Row],[BRK-B]]</f>
        <v>0.47000099999999634</v>
      </c>
      <c r="AZ21" s="2">
        <f>Data!BA22-FaktiskeKurser[[#This Row],[TSLA]]</f>
        <v>0.93933499999999981</v>
      </c>
      <c r="BA21" s="2">
        <f>Data!BB22-FaktiskeKurser[[#This Row],[NVDA]]</f>
        <v>-0.60750199999999666</v>
      </c>
      <c r="BB21" s="2">
        <f>Data!BC22-FaktiskeKurser[[#This Row],[GOOG]]</f>
        <v>0.30350500000000125</v>
      </c>
      <c r="BC21" s="2">
        <f>Data!BD22-FaktiskeKurser[[#This Row],[UNH]]</f>
        <v>-2.9700010000000248</v>
      </c>
      <c r="BD21" s="2">
        <f>Data!BE22-FaktiskeKurser[[#This Row],[JPM]]</f>
        <v>-0.19999699999999621</v>
      </c>
      <c r="BE21" s="2">
        <f>Data!BF22-FaktiskeKurser[[#This Row],[AVGO]]</f>
        <v>-0.79998799999998482</v>
      </c>
      <c r="BF21" s="2">
        <f>Data!BG22-FaktiskeKurser[[#This Row],[V]]</f>
        <v>2.0099950000000035</v>
      </c>
      <c r="BG21" s="2">
        <f>Data!BH22-FaktiskeKurser[[#This Row],[BAC]]</f>
        <v>-0.23000399999999388</v>
      </c>
      <c r="BH21" s="2">
        <f>Data!BI22-FaktiskeKurser[[#This Row],[HD]]</f>
        <v>0.16000299999998902</v>
      </c>
      <c r="BI21" s="2">
        <f>Data!BJ22-FaktiskeKurser[[#This Row],[MA]]</f>
        <v>5.0017999999965923E-2</v>
      </c>
      <c r="BJ21" s="2">
        <f>Data!BK22-FaktiskeKurser[[#This Row],[MRK]]</f>
        <v>0.94465599999999483</v>
      </c>
      <c r="BK21" s="2">
        <f>Data!BL22-FaktiskeKurser[[#This Row],[ABBV]]</f>
        <v>-0.57000000000000739</v>
      </c>
      <c r="BL21" s="2">
        <f>Data!BM22-FaktiskeKurser[[#This Row],[LLY]]</f>
        <v>0.66000299999998902</v>
      </c>
      <c r="BM21" s="2">
        <f>Data!BN22-FaktiskeKurser[[#This Row],[UPS]]</f>
        <v>0.38999900000000309</v>
      </c>
      <c r="BN21" s="2">
        <f>Data!BO22-FaktiskeKurser[[#This Row],[CAT]]</f>
        <v>-0.96000599999999281</v>
      </c>
      <c r="BQ21" s="16" t="s">
        <v>43</v>
      </c>
      <c r="BR21">
        <f>(COUNTIFS(B3:B755,"&lt;0"))</f>
        <v>366</v>
      </c>
      <c r="BS21">
        <f t="shared" ref="BS21:CK21" si="27">(COUNTIFS(C3:C755,"&lt;0"))</f>
        <v>354</v>
      </c>
      <c r="BT21">
        <f t="shared" si="27"/>
        <v>364</v>
      </c>
      <c r="BU21">
        <f t="shared" si="27"/>
        <v>348</v>
      </c>
      <c r="BV21">
        <f t="shared" si="27"/>
        <v>371</v>
      </c>
      <c r="BW21">
        <f t="shared" si="27"/>
        <v>346</v>
      </c>
      <c r="BX21">
        <f t="shared" si="27"/>
        <v>341</v>
      </c>
      <c r="BY21">
        <f t="shared" si="27"/>
        <v>346</v>
      </c>
      <c r="BZ21">
        <f t="shared" si="27"/>
        <v>361</v>
      </c>
      <c r="CA21">
        <f t="shared" si="27"/>
        <v>373</v>
      </c>
      <c r="CB21">
        <f t="shared" si="27"/>
        <v>347</v>
      </c>
      <c r="CC21">
        <f t="shared" si="27"/>
        <v>351</v>
      </c>
      <c r="CD21">
        <f t="shared" si="27"/>
        <v>371</v>
      </c>
      <c r="CE21">
        <f t="shared" si="27"/>
        <v>346</v>
      </c>
      <c r="CF21">
        <f t="shared" si="27"/>
        <v>362</v>
      </c>
      <c r="CG21">
        <f t="shared" si="27"/>
        <v>371</v>
      </c>
      <c r="CH21">
        <f t="shared" si="27"/>
        <v>342</v>
      </c>
      <c r="CI21">
        <f t="shared" si="27"/>
        <v>361</v>
      </c>
      <c r="CJ21">
        <f t="shared" si="27"/>
        <v>372</v>
      </c>
      <c r="CK21">
        <f t="shared" si="27"/>
        <v>361</v>
      </c>
      <c r="CN21" s="36" t="s">
        <v>106</v>
      </c>
      <c r="CO21" s="34" t="s">
        <v>98</v>
      </c>
      <c r="CP21" t="s">
        <v>12</v>
      </c>
      <c r="CQ21">
        <v>311.95277307615316</v>
      </c>
      <c r="CR21">
        <v>313.01772507352041</v>
      </c>
      <c r="CS21">
        <v>313.21838848848284</v>
      </c>
      <c r="CT21" s="29">
        <f>(CQ21-CS21)/Tabel9[[#This Row],[Faktisk]]</f>
        <v>-4.0406804288765988E-3</v>
      </c>
      <c r="CU21" s="29">
        <f>(CR21-CS21)/Tabel9[[#This Row],[Faktisk]]</f>
        <v>-6.4065017360822392E-4</v>
      </c>
      <c r="CV21">
        <f t="shared" si="1"/>
        <v>3.4000302552683751E-3</v>
      </c>
    </row>
    <row r="22" spans="1:100" ht="16" thickBot="1" x14ac:dyDescent="0.4">
      <c r="A22" s="1">
        <v>43860</v>
      </c>
      <c r="B22" s="2">
        <f>ARIMAForecast[[#This Row],[AAPL]]-FaktiskeKurser[[#This Row],[AAPL]]</f>
        <v>0.25388325026970904</v>
      </c>
      <c r="C22" s="2">
        <f>ARIMAForecast[[#This Row],[MSFT]]-Data!C21</f>
        <v>2.9422030761080009</v>
      </c>
      <c r="D22" s="2">
        <f>ARIMAForecast[[#This Row],[AMZN]]-Data!D21</f>
        <v>0.34024060861159455</v>
      </c>
      <c r="E22" s="2">
        <f>ARIMAForecast[[#This Row],[GOOGL]]-Data!E21</f>
        <v>-3.2691315699793222E-2</v>
      </c>
      <c r="F22" s="2">
        <f>ARIMAForecast[[#This Row],[BRK-B]]-Data!F21</f>
        <v>0.42068638282100324</v>
      </c>
      <c r="G22" s="2">
        <f>ARIMAForecast[[#This Row],[TSLA]]-Data!G21</f>
        <v>0.94099752981190221</v>
      </c>
      <c r="H22" s="2">
        <f>ARIMAForecast[[#This Row],[NVDA]]-Data!H21</f>
        <v>-0.5959569619635019</v>
      </c>
      <c r="I22" s="2">
        <f>ARIMAForecast[[#This Row],[GOOG]]-Data!I21</f>
        <v>-2.9885198015605852E-2</v>
      </c>
      <c r="J22" s="2">
        <f>ARIMAForecast[[#This Row],[UNH]]-Data!J21</f>
        <v>-1.748622697792996</v>
      </c>
      <c r="K22" s="2">
        <f>ARIMAForecast[[#This Row],[JPM]]-Data!K21</f>
        <v>-0.19190068805500005</v>
      </c>
      <c r="L22" s="2">
        <f>ARIMAForecast[[#This Row],[AVGO]]-Data!L21</f>
        <v>-0.57458326229300383</v>
      </c>
      <c r="M22" s="2">
        <f>ARIMAForecast[[#This Row],[V]]-Data!M21</f>
        <v>1.6335539648819974</v>
      </c>
      <c r="N22" s="2">
        <f>ARIMAForecast[[#This Row],[BAC]]-Data!N21</f>
        <v>-0.18528731116519737</v>
      </c>
      <c r="O22" s="2">
        <f>ARIMAForecast[[#This Row],[HD]]-Data!O21</f>
        <v>-9.0347065495024026E-2</v>
      </c>
      <c r="P22" s="2">
        <f>ARIMAForecast[[#This Row],[MA]]-Data!P21</f>
        <v>6.4368676135984515E-2</v>
      </c>
      <c r="Q22" s="2">
        <f>ARIMAForecast[[#This Row],[MRK]]-Data!Q21</f>
        <v>0.57221453340569894</v>
      </c>
      <c r="R22" s="2">
        <f>ARIMAForecast[[#This Row],[ABBV]]-Data!R21</f>
        <v>-0.29274923739720293</v>
      </c>
      <c r="S22" s="2">
        <f>ARIMAForecast[[#This Row],[LLY]]-Data!S21</f>
        <v>1.0297160889080033</v>
      </c>
      <c r="T22" s="2">
        <f>ARIMAForecast[[#This Row],[UPS]]-Data!T21</f>
        <v>0.33889394215000834</v>
      </c>
      <c r="U22" s="2">
        <f>ARIMAForecast[[#This Row],[CAT]]-Data!U21</f>
        <v>-0.8914087822070087</v>
      </c>
      <c r="X22" s="1">
        <v>43860</v>
      </c>
      <c r="Y22" s="2">
        <f>Data!Y22-Data!Y21</f>
        <v>0.10712705000000255</v>
      </c>
      <c r="Z22" s="2">
        <f>Data!Z22-Data!Z21</f>
        <v>4.4771908000000167</v>
      </c>
      <c r="AA22" s="2">
        <f>Data!AA22-Data!AA21</f>
        <v>0.56732118000000753</v>
      </c>
      <c r="AB22" s="2">
        <f>Data!AB22-Data!AB21</f>
        <v>-0.26037449000000379</v>
      </c>
      <c r="AC22" s="2">
        <f>Data!AC22-Data!AC21</f>
        <v>2.6718289000000084</v>
      </c>
      <c r="AD22" s="2">
        <f>Data!AD22-Data!AD21</f>
        <v>3.1337811299999956</v>
      </c>
      <c r="AE22" s="2">
        <f>Data!AE22-Data!AE21</f>
        <v>0.16464769999999618</v>
      </c>
      <c r="AF22" s="2">
        <f>Data!AF22-Data!AF21</f>
        <v>-0.26370982999999626</v>
      </c>
      <c r="AG22" s="2">
        <f>Data!AG22-Data!AG21</f>
        <v>-2.1771084999999744</v>
      </c>
      <c r="AH22" s="2">
        <f>Data!AH22-Data!AH21</f>
        <v>1.6145557999999767</v>
      </c>
      <c r="AI22" s="2">
        <f>Data!AI22-Data!AI21</f>
        <v>-1.9349169000000188</v>
      </c>
      <c r="AJ22" s="2">
        <f>Data!AJ22-Data!AJ21</f>
        <v>3.0102578999999992</v>
      </c>
      <c r="AK22" s="2">
        <f>Data!AK22-Data!AK21</f>
        <v>0.39454194000000342</v>
      </c>
      <c r="AL22" s="2">
        <f>Data!AL22-Data!AL21</f>
        <v>-1.2053768000000105</v>
      </c>
      <c r="AM22" s="2">
        <f>Data!AM22-Data!AM21</f>
        <v>3.6242338000000132</v>
      </c>
      <c r="AN22" s="2">
        <f>Data!AN22-Data!AN21</f>
        <v>-0.48249706000000003</v>
      </c>
      <c r="AO22" s="2">
        <f>Data!AO22-Data!AO21</f>
        <v>-1.4266665199999977</v>
      </c>
      <c r="AP22" s="2">
        <f>Data!AP22-Data!AP21</f>
        <v>2.6696780000000047</v>
      </c>
      <c r="AQ22" s="2">
        <f>Data!AQ22-Data!AQ21</f>
        <v>-6.8009138000000036</v>
      </c>
      <c r="AR22" s="2">
        <f>Data!AR22-Data!AR21</f>
        <v>-0.50336240000001453</v>
      </c>
      <c r="AS22" s="2"/>
      <c r="AT22" s="1">
        <v>43860</v>
      </c>
      <c r="AU22" s="2">
        <f>Data!AV23-FaktiskeKurser[[#This Row],[AAPL]]</f>
        <v>-0.11749999999999261</v>
      </c>
      <c r="AV22" s="2">
        <f>Data!AW23-FaktiskeKurser[[#This Row],[MSFT]]</f>
        <v>4.7400059999999939</v>
      </c>
      <c r="AW22" s="2">
        <f>Data!AX23-FaktiskeKurser[[#This Row],[AMZN]]</f>
        <v>0.63399499999999875</v>
      </c>
      <c r="AX22" s="2">
        <f>Data!AY23-FaktiskeKurser[[#This Row],[GOOGL]]</f>
        <v>-0.12249699999999564</v>
      </c>
      <c r="AY22" s="2">
        <f>Data!AZ23-FaktiskeKurser[[#This Row],[BRK-B]]</f>
        <v>3.3800050000000113</v>
      </c>
      <c r="AZ22" s="2">
        <f>Data!BA23-FaktiskeKurser[[#This Row],[TSLA]]</f>
        <v>3.9880029999999991</v>
      </c>
      <c r="BA22" s="2">
        <f>Data!BB23-FaktiskeKurser[[#This Row],[NVDA]]</f>
        <v>6.7501000000000033E-2</v>
      </c>
      <c r="BB22" s="2">
        <f>Data!BC23-FaktiskeKurser[[#This Row],[GOOG]]</f>
        <v>-0.13950300000000482</v>
      </c>
      <c r="BC22" s="2">
        <f>Data!BD23-FaktiskeKurser[[#This Row],[UNH]]</f>
        <v>-1.919983000000002</v>
      </c>
      <c r="BD22" s="2">
        <f>Data!BE23-FaktiskeKurser[[#This Row],[JPM]]</f>
        <v>1.660002999999989</v>
      </c>
      <c r="BE22" s="2">
        <f>Data!BF23-FaktiskeKurser[[#This Row],[AVGO]]</f>
        <v>-2.3099980000000073</v>
      </c>
      <c r="BF22" s="2">
        <f>Data!BG23-FaktiskeKurser[[#This Row],[V]]</f>
        <v>3.3500059999999792</v>
      </c>
      <c r="BG22" s="2">
        <f>Data!BH23-FaktiskeKurser[[#This Row],[BAC]]</f>
        <v>0.47000199999999381</v>
      </c>
      <c r="BH22" s="2">
        <f>Data!BI23-FaktiskeKurser[[#This Row],[HD]]</f>
        <v>-1.2300109999999904</v>
      </c>
      <c r="BI22" s="2">
        <f>Data!BJ23-FaktiskeKurser[[#This Row],[MA]]</f>
        <v>4.1399840000000268</v>
      </c>
      <c r="BJ22" s="2">
        <f>Data!BK23-FaktiskeKurser[[#This Row],[MRK]]</f>
        <v>-0.7061080000000004</v>
      </c>
      <c r="BK22" s="2">
        <f>Data!BL23-FaktiskeKurser[[#This Row],[ABBV]]</f>
        <v>-1.4199979999999925</v>
      </c>
      <c r="BL22" s="2">
        <f>Data!BM23-FaktiskeKurser[[#This Row],[LLY]]</f>
        <v>2.75</v>
      </c>
      <c r="BM22" s="2">
        <f>Data!BN23-FaktiskeKurser[[#This Row],[UPS]]</f>
        <v>-7.7600020000000001</v>
      </c>
      <c r="BN22" s="2">
        <f>Data!BO23-FaktiskeKurser[[#This Row],[CAT]]</f>
        <v>-0.41000400000001491</v>
      </c>
      <c r="BQ22" s="16" t="s">
        <v>48</v>
      </c>
      <c r="BR22">
        <f>(COUNTIFS(AU3:AU755,"&lt;0"))</f>
        <v>356</v>
      </c>
      <c r="BS22">
        <f t="shared" ref="BS22:CK22" si="28">(COUNTIFS(AV3:AV755,"&lt;0"))</f>
        <v>352</v>
      </c>
      <c r="BT22">
        <f t="shared" si="28"/>
        <v>389</v>
      </c>
      <c r="BU22">
        <f t="shared" si="28"/>
        <v>350</v>
      </c>
      <c r="BV22">
        <f t="shared" si="28"/>
        <v>334</v>
      </c>
      <c r="BW22">
        <f t="shared" si="28"/>
        <v>360</v>
      </c>
      <c r="BX22">
        <f t="shared" si="28"/>
        <v>345</v>
      </c>
      <c r="BY22">
        <f t="shared" si="28"/>
        <v>349</v>
      </c>
      <c r="BZ22">
        <f t="shared" si="28"/>
        <v>349</v>
      </c>
      <c r="CA22">
        <f t="shared" si="28"/>
        <v>358</v>
      </c>
      <c r="CB22">
        <f t="shared" si="28"/>
        <v>337</v>
      </c>
      <c r="CC22">
        <f t="shared" si="28"/>
        <v>352</v>
      </c>
      <c r="CD22">
        <f t="shared" si="28"/>
        <v>358</v>
      </c>
      <c r="CE22">
        <f t="shared" si="28"/>
        <v>332</v>
      </c>
      <c r="CF22">
        <f t="shared" si="28"/>
        <v>350</v>
      </c>
      <c r="CG22">
        <f t="shared" si="28"/>
        <v>346</v>
      </c>
      <c r="CH22">
        <f t="shared" si="28"/>
        <v>337</v>
      </c>
      <c r="CI22">
        <f t="shared" si="28"/>
        <v>359</v>
      </c>
      <c r="CJ22">
        <f t="shared" si="28"/>
        <v>367</v>
      </c>
      <c r="CK22">
        <f t="shared" si="28"/>
        <v>345</v>
      </c>
      <c r="CN22" s="36" t="s">
        <v>106</v>
      </c>
      <c r="CO22" s="32" t="s">
        <v>99</v>
      </c>
      <c r="CP22" t="s">
        <v>1</v>
      </c>
      <c r="CQ22">
        <v>940.63678845302502</v>
      </c>
      <c r="CR22">
        <v>936.4870308585306</v>
      </c>
      <c r="CS22">
        <v>904.82086824206931</v>
      </c>
      <c r="CT22" s="29">
        <f>(CQ22-CS22)/Tabel9[[#This Row],[Faktisk]]</f>
        <v>3.9583437416226538E-2</v>
      </c>
      <c r="CU22" s="29">
        <f>(CR22-CS22)/Tabel9[[#This Row],[Faktisk]]</f>
        <v>3.4997162121143247E-2</v>
      </c>
      <c r="CV22">
        <f t="shared" si="1"/>
        <v>4.5862752950832919E-3</v>
      </c>
    </row>
    <row r="23" spans="1:100" ht="16" thickBot="1" x14ac:dyDescent="0.4">
      <c r="A23" s="1">
        <v>43861</v>
      </c>
      <c r="B23" s="2">
        <f>ARIMAForecast[[#This Row],[AAPL]]-FaktiskeKurser[[#This Row],[AAPL]]</f>
        <v>0.10163869879139042</v>
      </c>
      <c r="C23" s="2">
        <f>ARIMAForecast[[#This Row],[MSFT]]-Data!C22</f>
        <v>4.2620002979159892</v>
      </c>
      <c r="D23" s="2">
        <f>ARIMAForecast[[#This Row],[AMZN]]-Data!D22</f>
        <v>0.53473538694539968</v>
      </c>
      <c r="E23" s="2">
        <f>ARIMAForecast[[#This Row],[GOOGL]]-Data!E22</f>
        <v>3.0507953846395708E-2</v>
      </c>
      <c r="F23" s="2">
        <f>ARIMAForecast[[#This Row],[BRK-B]]-Data!F22</f>
        <v>4.1495289280609882</v>
      </c>
      <c r="G23" s="2">
        <f>ARIMAForecast[[#This Row],[TSLA]]-Data!G22</f>
        <v>4.1398612218404978</v>
      </c>
      <c r="H23" s="2">
        <f>ARIMAForecast[[#This Row],[NVDA]]-Data!H22</f>
        <v>0.3275430024499002</v>
      </c>
      <c r="I23" s="2">
        <f>ARIMAForecast[[#This Row],[GOOG]]-Data!I22</f>
        <v>9.1036854750825569E-4</v>
      </c>
      <c r="J23" s="2">
        <f>ARIMAForecast[[#This Row],[UNH]]-Data!J22</f>
        <v>-2.4616955627600419</v>
      </c>
      <c r="K23" s="2">
        <f>ARIMAForecast[[#This Row],[JPM]]-Data!K22</f>
        <v>1.6441595235720001</v>
      </c>
      <c r="L23" s="2">
        <f>ARIMAForecast[[#This Row],[AVGO]]-Data!L22</f>
        <v>-2.3554796793819719</v>
      </c>
      <c r="M23" s="2">
        <f>ARIMAForecast[[#This Row],[V]]-Data!M22</f>
        <v>3.1821085632529957</v>
      </c>
      <c r="N23" s="2">
        <f>ARIMAForecast[[#This Row],[BAC]]-Data!N22</f>
        <v>0.56749243457199583</v>
      </c>
      <c r="O23" s="2">
        <f>ARIMAForecast[[#This Row],[HD]]-Data!O22</f>
        <v>-1.0562903875459995</v>
      </c>
      <c r="P23" s="2">
        <f>ARIMAForecast[[#This Row],[MA]]-Data!P22</f>
        <v>3.8282227102170054</v>
      </c>
      <c r="Q23" s="2">
        <f>ARIMAForecast[[#This Row],[MRK]]-Data!Q22</f>
        <v>-0.6164371187313975</v>
      </c>
      <c r="R23" s="2">
        <f>ARIMAForecast[[#This Row],[ABBV]]-Data!R22</f>
        <v>-1.4779223206307961</v>
      </c>
      <c r="S23" s="2">
        <f>ARIMAForecast[[#This Row],[LLY]]-Data!S22</f>
        <v>2.7663695101859958</v>
      </c>
      <c r="T23" s="2">
        <f>ARIMAForecast[[#This Row],[UPS]]-Data!T22</f>
        <v>-8.3825668357309979</v>
      </c>
      <c r="U23" s="2">
        <f>ARIMAForecast[[#This Row],[CAT]]-Data!U22</f>
        <v>-0.23254998519098535</v>
      </c>
      <c r="X23" s="1">
        <v>43861</v>
      </c>
      <c r="Y23" s="2">
        <f>Data!Y23-Data!Y22</f>
        <v>-2.4828822000000059</v>
      </c>
      <c r="Z23" s="2">
        <f>Data!Z23-Data!Z22</f>
        <v>-2.1255152999999893</v>
      </c>
      <c r="AA23" s="2">
        <f>Data!AA23-Data!AA22</f>
        <v>6.1406428099999886</v>
      </c>
      <c r="AB23" s="2">
        <f>Data!AB23-Data!AB22</f>
        <v>-0.96174147000000687</v>
      </c>
      <c r="AC23" s="2">
        <f>Data!AC23-Data!AC22</f>
        <v>-2.554440900000003</v>
      </c>
      <c r="AD23" s="2">
        <f>Data!AD23-Data!AD22</f>
        <v>1.5943889300000009</v>
      </c>
      <c r="AE23" s="2">
        <f>Data!AE23-Data!AE22</f>
        <v>-2.3327704099999949</v>
      </c>
      <c r="AF23" s="2">
        <f>Data!AF23-Data!AF22</f>
        <v>-1.0148972400000105</v>
      </c>
      <c r="AG23" s="2">
        <f>Data!AG23-Data!AG22</f>
        <v>-8.4468969000000129</v>
      </c>
      <c r="AH23" s="2">
        <f>Data!AH23-Data!AH22</f>
        <v>-3.0271020999999791</v>
      </c>
      <c r="AI23" s="2">
        <f>Data!AI23-Data!AI22</f>
        <v>-7.8922233999999776</v>
      </c>
      <c r="AJ23" s="2">
        <f>Data!AJ23-Data!AJ22</f>
        <v>-6.4846038000000021</v>
      </c>
      <c r="AK23" s="2">
        <f>Data!AK23-Data!AK22</f>
        <v>-0.53367413000000141</v>
      </c>
      <c r="AL23" s="2">
        <f>Data!AL23-Data!AL22</f>
        <v>-3.7792268000000035</v>
      </c>
      <c r="AM23" s="2">
        <f>Data!AM23-Data!AM22</f>
        <v>-5.7664982000000009</v>
      </c>
      <c r="AN23" s="2">
        <f>Data!AN23-Data!AN22</f>
        <v>-0.9159841900000032</v>
      </c>
      <c r="AO23" s="2">
        <f>Data!AO23-Data!AO22</f>
        <v>-0.73662400999999988</v>
      </c>
      <c r="AP23" s="2">
        <f>Data!AP23-Data!AP22</f>
        <v>-2.6283479000000227</v>
      </c>
      <c r="AQ23" s="2">
        <f>Data!AQ23-Data!AQ22</f>
        <v>-5.1005904000000015</v>
      </c>
      <c r="AR23" s="2">
        <f>Data!AR23-Data!AR22</f>
        <v>-3.3192913999999973</v>
      </c>
      <c r="AS23" s="2"/>
      <c r="AT23" s="1">
        <v>43861</v>
      </c>
      <c r="AU23" s="2">
        <f>Data!AV24-FaktiskeKurser[[#This Row],[AAPL]]</f>
        <v>-3.5899969999999968</v>
      </c>
      <c r="AV23" s="2">
        <f>Data!AW24-FaktiskeKurser[[#This Row],[MSFT]]</f>
        <v>-2.5500030000000038</v>
      </c>
      <c r="AW23" s="2">
        <f>Data!AX24-FaktiskeKurser[[#This Row],[AMZN]]</f>
        <v>6.902000000000001</v>
      </c>
      <c r="AX23" s="2">
        <f>Data!AY24-FaktiskeKurser[[#This Row],[GOOGL]]</f>
        <v>-1.0735020000000048</v>
      </c>
      <c r="AY23" s="2">
        <f>Data!AZ24-FaktiskeKurser[[#This Row],[BRK-B]]</f>
        <v>-3.4500120000000152</v>
      </c>
      <c r="AZ23" s="2">
        <f>Data!BA24-FaktiskeKurser[[#This Row],[TSLA]]</f>
        <v>0.6506649999999965</v>
      </c>
      <c r="BA23" s="2">
        <f>Data!BB24-FaktiskeKurser[[#This Row],[NVDA]]</f>
        <v>-2.3450010000000034</v>
      </c>
      <c r="BB23" s="2">
        <f>Data!BC24-FaktiskeKurser[[#This Row],[GOOG]]</f>
        <v>-1.0804980000000057</v>
      </c>
      <c r="BC23" s="2">
        <f>Data!BD24-FaktiskeKurser[[#This Row],[UNH]]</f>
        <v>-8.5299989999999752</v>
      </c>
      <c r="BD23" s="2">
        <f>Data!BE24-FaktiskeKurser[[#This Row],[JPM]]</f>
        <v>-3.5299979999999778</v>
      </c>
      <c r="BE23" s="2">
        <f>Data!BF24-FaktiskeKurser[[#This Row],[AVGO]]</f>
        <v>-10.040008</v>
      </c>
      <c r="BF23" s="2">
        <f>Data!BG24-FaktiskeKurser[[#This Row],[V]]</f>
        <v>-9.2400059999999939</v>
      </c>
      <c r="BG23" s="2">
        <f>Data!BH24-FaktiskeKurser[[#This Row],[BAC]]</f>
        <v>-0.64999799999999652</v>
      </c>
      <c r="BH23" s="2">
        <f>Data!BI24-FaktiskeKurser[[#This Row],[HD]]</f>
        <v>-4.6899870000000021</v>
      </c>
      <c r="BI23" s="2">
        <f>Data!BJ24-FaktiskeKurser[[#This Row],[MA]]</f>
        <v>-8.5199890000000096</v>
      </c>
      <c r="BJ23" s="2">
        <f>Data!BK24-FaktiskeKurser[[#This Row],[MRK]]</f>
        <v>-1.0114519999999914</v>
      </c>
      <c r="BK23" s="2">
        <f>Data!BL24-FaktiskeKurser[[#This Row],[ABBV]]</f>
        <v>-0.76000200000000007</v>
      </c>
      <c r="BL23" s="2">
        <f>Data!BM24-FaktiskeKurser[[#This Row],[LLY]]</f>
        <v>-3.0299990000000037</v>
      </c>
      <c r="BM23" s="2">
        <f>Data!BN24-FaktiskeKurser[[#This Row],[UPS]]</f>
        <v>-4.4800029999999964</v>
      </c>
      <c r="BN23" s="2">
        <f>Data!BO24-FaktiskeKurser[[#This Row],[CAT]]</f>
        <v>-4.0199889999999812</v>
      </c>
      <c r="BQ23" s="16" t="s">
        <v>44</v>
      </c>
      <c r="BR23" s="18">
        <f>COUNTIFS(B3:B755,"&gt;0",AU3:AU755,"&lt;0")+COUNTIFS(B3:B755,"&lt;0",AU3:AU755,"&gt;0")+COUNTIFS(B3:B755,"0",AU3:AU755,"&lt;0")+COUNTIFS(B3:B755,"0",AU3:AU755,"&gt;0")+COUNTIFS(B3:B755,"&gt;0",AU3:AU755,"0")+COUNTIFS(B3:B755,"&lt;0",AU3:AU755,"0")</f>
        <v>140</v>
      </c>
      <c r="BS23" s="18">
        <f t="shared" ref="BS23:CK23" si="29">COUNTIFS(C3:C755,"&gt;0",AV3:AV755,"&lt;0")+COUNTIFS(C3:C755,"&lt;0",AV3:AV755,"&gt;0")+COUNTIFS(C3:C755,"0",AV3:AV755,"&lt;0")+COUNTIFS(C3:C755,"0",AV3:AV755,"&gt;0")+COUNTIFS(C3:C755,"&gt;0",AV3:AV755,"0")+COUNTIFS(C3:C755,"&lt;0",AV3:AV755,"0")</f>
        <v>305</v>
      </c>
      <c r="BT23" s="18">
        <f t="shared" si="29"/>
        <v>315</v>
      </c>
      <c r="BU23" s="18">
        <f t="shared" si="29"/>
        <v>312</v>
      </c>
      <c r="BV23" s="18">
        <f t="shared" si="29"/>
        <v>298</v>
      </c>
      <c r="BW23" s="18">
        <f t="shared" si="29"/>
        <v>325</v>
      </c>
      <c r="BX23" s="18">
        <f t="shared" si="29"/>
        <v>334</v>
      </c>
      <c r="BY23" s="18">
        <f t="shared" si="29"/>
        <v>311</v>
      </c>
      <c r="BZ23" s="18">
        <f t="shared" si="29"/>
        <v>322</v>
      </c>
      <c r="CA23" s="18">
        <f t="shared" si="29"/>
        <v>308</v>
      </c>
      <c r="CB23" s="18">
        <f t="shared" si="29"/>
        <v>333</v>
      </c>
      <c r="CC23" s="18">
        <f t="shared" si="29"/>
        <v>302</v>
      </c>
      <c r="CD23" s="18">
        <f t="shared" si="29"/>
        <v>293</v>
      </c>
      <c r="CE23" s="18">
        <f t="shared" si="29"/>
        <v>302</v>
      </c>
      <c r="CF23" s="18">
        <f t="shared" si="29"/>
        <v>315</v>
      </c>
      <c r="CG23" s="18">
        <f t="shared" si="29"/>
        <v>291</v>
      </c>
      <c r="CH23" s="18">
        <f t="shared" si="29"/>
        <v>316</v>
      </c>
      <c r="CI23" s="18">
        <f t="shared" si="29"/>
        <v>292</v>
      </c>
      <c r="CJ23" s="18">
        <f t="shared" si="29"/>
        <v>310</v>
      </c>
      <c r="CK23" s="18">
        <f t="shared" si="29"/>
        <v>304</v>
      </c>
      <c r="CN23" s="37"/>
      <c r="CO23" s="33"/>
    </row>
    <row r="24" spans="1:100" x14ac:dyDescent="0.35">
      <c r="A24" s="1">
        <v>43864</v>
      </c>
      <c r="B24" s="2">
        <f>ARIMAForecast[[#This Row],[AAPL]]-FaktiskeKurser[[#This Row],[AAPL]]</f>
        <v>-9.295882398750166E-2</v>
      </c>
      <c r="C24" s="2">
        <f>ARIMAForecast[[#This Row],[MSFT]]-Data!C23</f>
        <v>-3.1484559152490021</v>
      </c>
      <c r="D24" s="2">
        <f>ARIMAForecast[[#This Row],[AMZN]]-Data!D23</f>
        <v>6.8354016687370063</v>
      </c>
      <c r="E24" s="2">
        <f>ARIMAForecast[[#This Row],[GOOGL]]-Data!E23</f>
        <v>-1.0392983866438072</v>
      </c>
      <c r="F24" s="2">
        <f>ARIMAForecast[[#This Row],[BRK-B]]-Data!F23</f>
        <v>-3.1004406093769887</v>
      </c>
      <c r="G24" s="2">
        <f>ARIMAForecast[[#This Row],[TSLA]]-Data!G23</f>
        <v>0.52544864781660294</v>
      </c>
      <c r="H24" s="2">
        <f>ARIMAForecast[[#This Row],[NVDA]]-Data!H23</f>
        <v>-2.3134383187873979</v>
      </c>
      <c r="I24" s="2">
        <f>ARIMAForecast[[#This Row],[GOOG]]-Data!I23</f>
        <v>-1.027974796466907</v>
      </c>
      <c r="J24" s="2">
        <f>ARIMAForecast[[#This Row],[UNH]]-Data!J23</f>
        <v>-8.9852464147039655</v>
      </c>
      <c r="K24" s="2">
        <f>ARIMAForecast[[#This Row],[JPM]]-Data!K23</f>
        <v>-3.6336397233110063</v>
      </c>
      <c r="L24" s="2">
        <f>ARIMAForecast[[#This Row],[AVGO]]-Data!L23</f>
        <v>-9.8810738980540123</v>
      </c>
      <c r="M24" s="2">
        <f>ARIMAForecast[[#This Row],[V]]-Data!M23</f>
        <v>-8.4398599218579875</v>
      </c>
      <c r="N24" s="2">
        <f>ARIMAForecast[[#This Row],[BAC]]-Data!N23</f>
        <v>-0.75031518339810077</v>
      </c>
      <c r="O24" s="2">
        <f>ARIMAForecast[[#This Row],[HD]]-Data!O23</f>
        <v>-4.8094527180189743</v>
      </c>
      <c r="P24" s="2">
        <f>ARIMAForecast[[#This Row],[MA]]-Data!P23</f>
        <v>-7.7728900721380114</v>
      </c>
      <c r="Q24" s="2">
        <f>ARIMAForecast[[#This Row],[MRK]]-Data!Q23</f>
        <v>-0.74280111604379329</v>
      </c>
      <c r="R24" s="2">
        <f>ARIMAForecast[[#This Row],[ABBV]]-Data!R23</f>
        <v>-0.84743231078940084</v>
      </c>
      <c r="S24" s="2">
        <f>ARIMAForecast[[#This Row],[LLY]]-Data!S23</f>
        <v>-2.5768432373749874</v>
      </c>
      <c r="T24" s="2">
        <f>ARIMAForecast[[#This Row],[UPS]]-Data!T23</f>
        <v>-4.5885595897680105</v>
      </c>
      <c r="U24" s="2">
        <f>ARIMAForecast[[#This Row],[CAT]]-Data!U23</f>
        <v>-4.3674519823879905</v>
      </c>
      <c r="X24" s="1">
        <v>43864</v>
      </c>
      <c r="Y24" s="2">
        <f>Data!Y24-Data!Y23</f>
        <v>-1.2811763800000051</v>
      </c>
      <c r="Z24" s="2">
        <f>Data!Z24-Data!Z23</f>
        <v>3.8829493999999727</v>
      </c>
      <c r="AA24" s="2">
        <f>Data!AA24-Data!AA23</f>
        <v>0.59374515000000372</v>
      </c>
      <c r="AB24" s="2">
        <f>Data!AB24-Data!AB23</f>
        <v>2.2214545500000042</v>
      </c>
      <c r="AC24" s="2">
        <f>Data!AC24-Data!AC23</f>
        <v>-1.0906197999999847</v>
      </c>
      <c r="AD24" s="2">
        <f>Data!AD24-Data!AD23</f>
        <v>3.7809592400000014</v>
      </c>
      <c r="AE24" s="2">
        <f>Data!AE24-Data!AE23</f>
        <v>0.91652077999999904</v>
      </c>
      <c r="AF24" s="2">
        <f>Data!AF24-Data!AF23</f>
        <v>2.5440874900000097</v>
      </c>
      <c r="AG24" s="2">
        <f>Data!AG24-Data!AG23</f>
        <v>0.92080340000001115</v>
      </c>
      <c r="AH24" s="2">
        <f>Data!AH24-Data!AH23</f>
        <v>0.58380189999999743</v>
      </c>
      <c r="AI24" s="2">
        <f>Data!AI24-Data!AI23</f>
        <v>-2.3111978000000022</v>
      </c>
      <c r="AJ24" s="2">
        <f>Data!AJ24-Data!AJ23</f>
        <v>-0.53099650000001475</v>
      </c>
      <c r="AK24" s="2">
        <f>Data!AK24-Data!AK23</f>
        <v>8.337342000000092E-2</v>
      </c>
      <c r="AL24" s="2">
        <f>Data!AL24-Data!AL23</f>
        <v>1.7852841000000126</v>
      </c>
      <c r="AM24" s="2">
        <f>Data!AM24-Data!AM23</f>
        <v>3.7882524999999987</v>
      </c>
      <c r="AN24" s="2">
        <f>Data!AN24-Data!AN23</f>
        <v>1.234629990000002</v>
      </c>
      <c r="AO24" s="2">
        <f>Data!AO24-Data!AO23</f>
        <v>1.1337254999999971</v>
      </c>
      <c r="AP24" s="2">
        <f>Data!AP24-Data!AP23</f>
        <v>0.97961610000001542</v>
      </c>
      <c r="AQ24" s="2">
        <f>Data!AQ24-Data!AQ23</f>
        <v>-1.7734784000000019</v>
      </c>
      <c r="AR24" s="2">
        <f>Data!AR24-Data!AR23</f>
        <v>-2.0911596999999915</v>
      </c>
      <c r="AS24" s="2"/>
      <c r="AT24" s="1">
        <v>43864</v>
      </c>
      <c r="AU24" s="2">
        <f>Data!AV25-FaktiskeKurser[[#This Row],[AAPL]]</f>
        <v>-0.21250100000000316</v>
      </c>
      <c r="AV24" s="2">
        <f>Data!AW25-FaktiskeKurser[[#This Row],[MSFT]]</f>
        <v>4.1500090000000114</v>
      </c>
      <c r="AW24" s="2">
        <f>Data!AX25-FaktiskeKurser[[#This Row],[AMZN]]</f>
        <v>-0.22599800000000414</v>
      </c>
      <c r="AX24" s="2">
        <f>Data!AY25-FaktiskeKurser[[#This Row],[GOOGL]]</f>
        <v>2.4909970000000072</v>
      </c>
      <c r="AY24" s="2">
        <f>Data!AZ25-FaktiskeKurser[[#This Row],[BRK-B]]</f>
        <v>-0.95999199999999973</v>
      </c>
      <c r="AZ24" s="2">
        <f>Data!BA25-FaktiskeKurser[[#This Row],[TSLA]]</f>
        <v>8.6286660000000026</v>
      </c>
      <c r="BA24" s="2">
        <f>Data!BB25-FaktiskeKurser[[#This Row],[NVDA]]</f>
        <v>0.97500200000000348</v>
      </c>
      <c r="BB24" s="2">
        <f>Data!BC25-FaktiskeKurser[[#This Row],[GOOG]]</f>
        <v>2.5854950000000088</v>
      </c>
      <c r="BC24" s="2">
        <f>Data!BD25-FaktiskeKurser[[#This Row],[UNH]]</f>
        <v>1.5699769999999944</v>
      </c>
      <c r="BD24" s="2">
        <f>Data!BE25-FaktiskeKurser[[#This Row],[JPM]]</f>
        <v>1.0099939999999776</v>
      </c>
      <c r="BE24" s="2">
        <f>Data!BF25-FaktiskeKurser[[#This Row],[AVGO]]</f>
        <v>7.0006999999975505E-2</v>
      </c>
      <c r="BF24" s="2">
        <f>Data!BG25-FaktiskeKurser[[#This Row],[V]]</f>
        <v>1.839997000000011</v>
      </c>
      <c r="BG24" s="2">
        <f>Data!BH25-FaktiskeKurser[[#This Row],[BAC]]</f>
        <v>0.13999900000000309</v>
      </c>
      <c r="BH24" s="2">
        <f>Data!BI25-FaktiskeKurser[[#This Row],[HD]]</f>
        <v>3.4399870000000021</v>
      </c>
      <c r="BI24" s="2">
        <f>Data!BJ25-FaktiskeKurser[[#This Row],[MA]]</f>
        <v>8.5799870000000169</v>
      </c>
      <c r="BJ24" s="2">
        <f>Data!BK25-FaktiskeKurser[[#This Row],[MRK]]</f>
        <v>1.8129809999999935</v>
      </c>
      <c r="BK24" s="2">
        <f>Data!BL25-FaktiskeKurser[[#This Row],[ABBV]]</f>
        <v>1.2800060000000002</v>
      </c>
      <c r="BL24" s="2">
        <f>Data!BM25-FaktiskeKurser[[#This Row],[LLY]]</f>
        <v>1.3600010000000111</v>
      </c>
      <c r="BM24" s="2">
        <f>Data!BN25-FaktiskeKurser[[#This Row],[UPS]]</f>
        <v>-1.4899979999999999</v>
      </c>
      <c r="BN24" s="2">
        <f>Data!BO25-FaktiskeKurser[[#This Row],[CAT]]</f>
        <v>-1.5800020000000075</v>
      </c>
      <c r="BQ24" s="16" t="s">
        <v>46</v>
      </c>
      <c r="BR24">
        <f>COUNTIFS(B3:B755,"&gt;0",AU3:AU755,"&lt;0")</f>
        <v>64</v>
      </c>
      <c r="BS24">
        <f t="shared" ref="BS24:CJ24" si="30">COUNTIFS(C3:C755,"&gt;0",AV3:AV755,"&lt;0")</f>
        <v>151</v>
      </c>
      <c r="BT24">
        <f t="shared" si="30"/>
        <v>169</v>
      </c>
      <c r="BU24">
        <f>COUNTIFS(E3:E755,"&gt;0",AX3:AX755,"&lt;0")</f>
        <v>156</v>
      </c>
      <c r="BV24">
        <f t="shared" si="30"/>
        <v>129</v>
      </c>
      <c r="BW24">
        <f t="shared" si="30"/>
        <v>169</v>
      </c>
      <c r="BX24">
        <f t="shared" si="30"/>
        <v>168</v>
      </c>
      <c r="BY24">
        <f t="shared" si="30"/>
        <v>156</v>
      </c>
      <c r="BZ24">
        <f t="shared" si="30"/>
        <v>154</v>
      </c>
      <c r="CA24">
        <f t="shared" si="30"/>
        <v>144</v>
      </c>
      <c r="CB24">
        <f t="shared" si="30"/>
        <v>161</v>
      </c>
      <c r="CC24">
        <f t="shared" si="30"/>
        <v>151</v>
      </c>
      <c r="CD24">
        <f t="shared" si="30"/>
        <v>139</v>
      </c>
      <c r="CE24">
        <f t="shared" si="30"/>
        <v>143</v>
      </c>
      <c r="CF24">
        <f t="shared" si="30"/>
        <v>151</v>
      </c>
      <c r="CG24">
        <f t="shared" si="30"/>
        <v>132</v>
      </c>
      <c r="CH24">
        <f t="shared" si="30"/>
        <v>154</v>
      </c>
      <c r="CI24">
        <f t="shared" si="30"/>
        <v>144</v>
      </c>
      <c r="CJ24">
        <f t="shared" si="30"/>
        <v>151</v>
      </c>
      <c r="CK24">
        <f>COUNTIFS(U3:U755,"&gt;0",BN3:BN755,"&lt;0")</f>
        <v>143</v>
      </c>
      <c r="CU24" t="s">
        <v>52</v>
      </c>
      <c r="CV24">
        <f>COUNTIF(CV3:CV22,"&gt;0")</f>
        <v>10</v>
      </c>
    </row>
    <row r="25" spans="1:100" x14ac:dyDescent="0.35">
      <c r="A25" s="1">
        <v>43865</v>
      </c>
      <c r="B25" s="2">
        <f>ARIMAForecast[[#This Row],[AAPL]]-FaktiskeKurser[[#This Row],[AAPL]]</f>
        <v>-2.5885628202800604E-2</v>
      </c>
      <c r="C25" s="2">
        <f>ARIMAForecast[[#This Row],[MSFT]]-Data!C24</f>
        <v>4.5212063100900082</v>
      </c>
      <c r="D25" s="2">
        <f>ARIMAForecast[[#This Row],[AMZN]]-Data!D24</f>
        <v>-0.40065780328400535</v>
      </c>
      <c r="E25" s="2">
        <f>ARIMAForecast[[#This Row],[GOOGL]]-Data!E24</f>
        <v>2.4619772817792125</v>
      </c>
      <c r="F25" s="2">
        <f>ARIMAForecast[[#This Row],[BRK-B]]-Data!F24</f>
        <v>-1.7159337886720039</v>
      </c>
      <c r="G25" s="2">
        <f>ARIMAForecast[[#This Row],[TSLA]]-Data!G24</f>
        <v>8.8224275803289984</v>
      </c>
      <c r="H25" s="2">
        <f>ARIMAForecast[[#This Row],[NVDA]]-Data!H24</f>
        <v>0.78854500485270052</v>
      </c>
      <c r="I25" s="2">
        <f>ARIMAForecast[[#This Row],[GOOG]]-Data!I24</f>
        <v>2.5626014011156997</v>
      </c>
      <c r="J25" s="2">
        <f>ARIMAForecast[[#This Row],[UNH]]-Data!J24</f>
        <v>2.87244856264698</v>
      </c>
      <c r="K25" s="2">
        <f>ARIMAForecast[[#This Row],[JPM]]-Data!K24</f>
        <v>1.032122846186013</v>
      </c>
      <c r="L25" s="2">
        <f>ARIMAForecast[[#This Row],[AVGO]]-Data!L24</f>
        <v>-0.19682942980699636</v>
      </c>
      <c r="M25" s="2">
        <f>ARIMAForecast[[#This Row],[V]]-Data!M24</f>
        <v>1.6913547129749986</v>
      </c>
      <c r="N25" s="2">
        <f>ARIMAForecast[[#This Row],[BAC]]-Data!N24</f>
        <v>0.11787757269760135</v>
      </c>
      <c r="O25" s="2">
        <f>ARIMAForecast[[#This Row],[HD]]-Data!O24</f>
        <v>3.6155079212539931</v>
      </c>
      <c r="P25" s="2">
        <f>ARIMAForecast[[#This Row],[MA]]-Data!P24</f>
        <v>7.8170046622739733</v>
      </c>
      <c r="Q25" s="2">
        <f>ARIMAForecast[[#This Row],[MRK]]-Data!Q24</f>
        <v>1.6178344941922944</v>
      </c>
      <c r="R25" s="2">
        <f>ARIMAForecast[[#This Row],[ABBV]]-Data!R24</f>
        <v>1.1398229561665971</v>
      </c>
      <c r="S25" s="2">
        <f>ARIMAForecast[[#This Row],[LLY]]-Data!S24</f>
        <v>0.90090879562700366</v>
      </c>
      <c r="T25" s="2">
        <f>ARIMAForecast[[#This Row],[UPS]]-Data!T24</f>
        <v>-1.524977733770001</v>
      </c>
      <c r="U25" s="2">
        <f>ARIMAForecast[[#This Row],[CAT]]-Data!U24</f>
        <v>-1.3678093351010148</v>
      </c>
      <c r="X25" s="1">
        <v>43865</v>
      </c>
      <c r="Y25" s="2">
        <f>Data!Y25-Data!Y24</f>
        <v>2.1718700500000097</v>
      </c>
      <c r="Z25" s="2">
        <f>Data!Z25-Data!Z24</f>
        <v>5.1295218000000204</v>
      </c>
      <c r="AA25" s="2">
        <f>Data!AA25-Data!AA24</f>
        <v>1.9674504000000042</v>
      </c>
      <c r="AB25" s="2">
        <f>Data!AB25-Data!AB24</f>
        <v>-1.5187457699999953</v>
      </c>
      <c r="AC25" s="2">
        <f>Data!AC25-Data!AC24</f>
        <v>1.2399580999999955</v>
      </c>
      <c r="AD25" s="2">
        <f>Data!AD25-Data!AD24</f>
        <v>8.5424207800000005</v>
      </c>
      <c r="AE25" s="2">
        <f>Data!AE25-Data!AE24</f>
        <v>1.5412828400000009</v>
      </c>
      <c r="AF25" s="2">
        <f>Data!AF25-Data!AF24</f>
        <v>-1.8504828599999996</v>
      </c>
      <c r="AG25" s="2">
        <f>Data!AG25-Data!AG24</f>
        <v>5.5714881999999761</v>
      </c>
      <c r="AH25" s="2">
        <f>Data!AH25-Data!AH24</f>
        <v>1.8354872999999827</v>
      </c>
      <c r="AI25" s="2">
        <f>Data!AI25-Data!AI24</f>
        <v>5.1549373999999943</v>
      </c>
      <c r="AJ25" s="2">
        <f>Data!AJ25-Data!AJ24</f>
        <v>2.5187758000000144</v>
      </c>
      <c r="AK25" s="2">
        <f>Data!AK25-Data!AK24</f>
        <v>0.55914579000000231</v>
      </c>
      <c r="AL25" s="2">
        <f>Data!AL25-Data!AL24</f>
        <v>3.4571040999999809</v>
      </c>
      <c r="AM25" s="2">
        <f>Data!AM25-Data!AM24</f>
        <v>6.5529458999999974</v>
      </c>
      <c r="AN25" s="2">
        <f>Data!AN25-Data!AN24</f>
        <v>1.2262817000000013</v>
      </c>
      <c r="AO25" s="2">
        <f>Data!AO25-Data!AO24</f>
        <v>1.9832143900000005</v>
      </c>
      <c r="AP25" s="2">
        <f>Data!AP25-Data!AP24</f>
        <v>2.4407372000000009</v>
      </c>
      <c r="AQ25" s="2">
        <f>Data!AQ25-Data!AQ24</f>
        <v>1.0821109000000035</v>
      </c>
      <c r="AR25" s="2">
        <f>Data!AR25-Data!AR24</f>
        <v>2.7272448999999881</v>
      </c>
      <c r="AS25" s="2"/>
      <c r="AT25" s="1">
        <v>43865</v>
      </c>
      <c r="AU25" s="2">
        <f>Data!AV26-FaktiskeKurser[[#This Row],[AAPL]]</f>
        <v>2.5475009999999969</v>
      </c>
      <c r="AV25" s="2">
        <f>Data!AW26-FaktiskeKurser[[#This Row],[MSFT]]</f>
        <v>5.7399899999999775</v>
      </c>
      <c r="AW25" s="2">
        <f>Data!AX26-FaktiskeKurser[[#This Row],[AMZN]]</f>
        <v>2.273499000000001</v>
      </c>
      <c r="AX25" s="2">
        <f>Data!AY26-FaktiskeKurser[[#This Row],[GOOGL]]</f>
        <v>-1.8594970000000046</v>
      </c>
      <c r="AY25" s="2">
        <f>Data!AZ26-FaktiskeKurser[[#This Row],[BRK-B]]</f>
        <v>1.6100010000000111</v>
      </c>
      <c r="AZ25" s="2">
        <f>Data!BA26-FaktiskeKurser[[#This Row],[TSLA]]</f>
        <v>7.1373329999999982</v>
      </c>
      <c r="BA25" s="2">
        <f>Data!BB26-FaktiskeKurser[[#This Row],[NVDA]]</f>
        <v>1.7000010000000003</v>
      </c>
      <c r="BB25" s="2">
        <f>Data!BC26-FaktiskeKurser[[#This Row],[GOOG]]</f>
        <v>-1.9434970000000078</v>
      </c>
      <c r="BC25" s="2">
        <f>Data!BD26-FaktiskeKurser[[#This Row],[UNH]]</f>
        <v>6.8200069999999755</v>
      </c>
      <c r="BD25" s="2">
        <f>Data!BE26-FaktiskeKurser[[#This Row],[JPM]]</f>
        <v>1.919998000000021</v>
      </c>
      <c r="BE25" s="2">
        <f>Data!BF26-FaktiskeKurser[[#This Row],[AVGO]]</f>
        <v>6.3699950000000172</v>
      </c>
      <c r="BF25" s="2">
        <f>Data!BG26-FaktiskeKurser[[#This Row],[V]]</f>
        <v>2.75</v>
      </c>
      <c r="BG25" s="2">
        <f>Data!BH26-FaktiskeKurser[[#This Row],[BAC]]</f>
        <v>0.64999799999999652</v>
      </c>
      <c r="BH25" s="2">
        <f>Data!BI26-FaktiskeKurser[[#This Row],[HD]]</f>
        <v>3.4600069999999903</v>
      </c>
      <c r="BI25" s="2">
        <f>Data!BJ26-FaktiskeKurser[[#This Row],[MA]]</f>
        <v>4.6000060000000076</v>
      </c>
      <c r="BJ25" s="2">
        <f>Data!BK26-FaktiskeKurser[[#This Row],[MRK]]</f>
        <v>0.97328199999999754</v>
      </c>
      <c r="BK25" s="2">
        <f>Data!BL26-FaktiskeKurser[[#This Row],[ABBV]]</f>
        <v>2.0599979999999931</v>
      </c>
      <c r="BL25" s="2">
        <f>Data!BM26-FaktiskeKurser[[#This Row],[LLY]]</f>
        <v>2.4400019999999927</v>
      </c>
      <c r="BM25" s="2">
        <f>Data!BN26-FaktiskeKurser[[#This Row],[UPS]]</f>
        <v>1.3499979999999994</v>
      </c>
      <c r="BN25" s="2">
        <f>Data!BO26-FaktiskeKurser[[#This Row],[CAT]]</f>
        <v>3.7399910000000034</v>
      </c>
      <c r="BQ25" s="16" t="s">
        <v>45</v>
      </c>
      <c r="BR25">
        <f>COUNTIFS(B3:B755,"&lt;0",AU3:AU755,"&gt;0")</f>
        <v>73</v>
      </c>
      <c r="BS25">
        <f t="shared" ref="BS25:CJ25" si="31">COUNTIFS(C3:C755,"&lt;0",AV3:AV755,"&gt;0")</f>
        <v>152</v>
      </c>
      <c r="BT25">
        <f t="shared" si="31"/>
        <v>145</v>
      </c>
      <c r="BU25">
        <f t="shared" si="31"/>
        <v>155</v>
      </c>
      <c r="BV25">
        <f t="shared" si="31"/>
        <v>165</v>
      </c>
      <c r="BW25">
        <f t="shared" si="31"/>
        <v>155</v>
      </c>
      <c r="BX25">
        <f t="shared" si="31"/>
        <v>165</v>
      </c>
      <c r="BY25">
        <f t="shared" si="31"/>
        <v>154</v>
      </c>
      <c r="BZ25">
        <f t="shared" si="31"/>
        <v>167</v>
      </c>
      <c r="CA25">
        <f t="shared" si="31"/>
        <v>159</v>
      </c>
      <c r="CB25">
        <f t="shared" si="31"/>
        <v>171</v>
      </c>
      <c r="CC25">
        <f t="shared" si="31"/>
        <v>150</v>
      </c>
      <c r="CD25">
        <f t="shared" si="31"/>
        <v>151</v>
      </c>
      <c r="CE25">
        <f t="shared" si="31"/>
        <v>157</v>
      </c>
      <c r="CF25">
        <f t="shared" si="31"/>
        <v>163</v>
      </c>
      <c r="CG25">
        <f t="shared" si="31"/>
        <v>158</v>
      </c>
      <c r="CH25">
        <f t="shared" si="31"/>
        <v>160</v>
      </c>
      <c r="CI25">
        <f t="shared" si="31"/>
        <v>146</v>
      </c>
      <c r="CJ25">
        <f t="shared" si="31"/>
        <v>157</v>
      </c>
      <c r="CK25">
        <f>COUNTIFS(U3:U755,"&lt;0",BN3:BN755,"&gt;0")</f>
        <v>159</v>
      </c>
      <c r="CU25" t="s">
        <v>51</v>
      </c>
      <c r="CV25">
        <f>COUNTIF(CV3:CV22,"&lt;0")</f>
        <v>10</v>
      </c>
    </row>
    <row r="26" spans="1:100" x14ac:dyDescent="0.35">
      <c r="A26" s="1">
        <v>43866</v>
      </c>
      <c r="B26" s="2">
        <f>ARIMAForecast[[#This Row],[AAPL]]-FaktiskeKurser[[#This Row],[AAPL]]</f>
        <v>-0.44028393332280302</v>
      </c>
      <c r="C26" s="2">
        <f>ARIMAForecast[[#This Row],[MSFT]]-Data!C25</f>
        <v>5.8806668265910105</v>
      </c>
      <c r="D26" s="2">
        <f>ARIMAForecast[[#This Row],[AMZN]]-Data!D25</f>
        <v>2.5056961309410042</v>
      </c>
      <c r="E26" s="2">
        <f>ARIMAForecast[[#This Row],[GOOGL]]-Data!E25</f>
        <v>-2.017804336697111</v>
      </c>
      <c r="F26" s="2">
        <f>ARIMAForecast[[#This Row],[BRK-B]]-Data!F25</f>
        <v>0.8622692028799861</v>
      </c>
      <c r="G26" s="2">
        <f>ARIMAForecast[[#This Row],[TSLA]]-Data!G25</f>
        <v>7.7736379988722035</v>
      </c>
      <c r="H26" s="2">
        <f>ARIMAForecast[[#This Row],[NVDA]]-Data!H25</f>
        <v>1.6964710733817938</v>
      </c>
      <c r="I26" s="2">
        <f>ARIMAForecast[[#This Row],[GOOG]]-Data!I25</f>
        <v>-2.1185827433284032</v>
      </c>
      <c r="J26" s="2">
        <f>ARIMAForecast[[#This Row],[UNH]]-Data!J25</f>
        <v>6.0906405265159833</v>
      </c>
      <c r="K26" s="2">
        <f>ARIMAForecast[[#This Row],[JPM]]-Data!K25</f>
        <v>1.9520916225369831</v>
      </c>
      <c r="L26" s="2">
        <f>ARIMAForecast[[#This Row],[AVGO]]-Data!L25</f>
        <v>6.101007435360998</v>
      </c>
      <c r="M26" s="2">
        <f>ARIMAForecast[[#This Row],[V]]-Data!M25</f>
        <v>1.9158365714519903</v>
      </c>
      <c r="N26" s="2">
        <f>ARIMAForecast[[#This Row],[BAC]]-Data!N25</f>
        <v>0.68620477028470361</v>
      </c>
      <c r="O26" s="2">
        <f>ARIMAForecast[[#This Row],[HD]]-Data!O25</f>
        <v>3.1647619815630037</v>
      </c>
      <c r="P26" s="2">
        <f>ARIMAForecast[[#This Row],[MA]]-Data!P25</f>
        <v>4.3199634356490151</v>
      </c>
      <c r="Q26" s="2">
        <f>ARIMAForecast[[#This Row],[MRK]]-Data!Q25</f>
        <v>1.0526352672494994</v>
      </c>
      <c r="R26" s="2">
        <f>ARIMAForecast[[#This Row],[ABBV]]-Data!R25</f>
        <v>2.2964341889876039</v>
      </c>
      <c r="S26" s="2">
        <f>ARIMAForecast[[#This Row],[LLY]]-Data!S25</f>
        <v>2.0990382567899815</v>
      </c>
      <c r="T26" s="2">
        <f>ARIMAForecast[[#This Row],[UPS]]-Data!T25</f>
        <v>1.7854927373570035</v>
      </c>
      <c r="U26" s="2">
        <f>ARIMAForecast[[#This Row],[CAT]]-Data!U25</f>
        <v>4.038223196402015</v>
      </c>
      <c r="X26" s="1">
        <v>43866</v>
      </c>
      <c r="Y26" s="2">
        <f>Data!Y26-Data!Y25</f>
        <v>0.90882301999999981</v>
      </c>
      <c r="Z26" s="2">
        <f>Data!Z26-Data!Z25</f>
        <v>0.61528629999997975</v>
      </c>
      <c r="AA26" s="2">
        <f>Data!AA26-Data!AA25</f>
        <v>-0.1016251000000068</v>
      </c>
      <c r="AB26" s="2">
        <f>Data!AB26-Data!AB25</f>
        <v>-0.11823914000000002</v>
      </c>
      <c r="AC26" s="2">
        <f>Data!AC26-Data!AC25</f>
        <v>3.1373472999999876</v>
      </c>
      <c r="AD26" s="2">
        <f>Data!AD26-Data!AD25</f>
        <v>1.0889576000000005</v>
      </c>
      <c r="AE26" s="2">
        <f>Data!AE26-Data!AE25</f>
        <v>1.0794218200000003</v>
      </c>
      <c r="AF26" s="2">
        <f>Data!AF26-Data!AF25</f>
        <v>1.3700560000003748E-2</v>
      </c>
      <c r="AG26" s="2">
        <f>Data!AG26-Data!AG25</f>
        <v>11.390339900000015</v>
      </c>
      <c r="AH26" s="2">
        <f>Data!AH26-Data!AH25</f>
        <v>2.2758225000000039</v>
      </c>
      <c r="AI26" s="2">
        <f>Data!AI26-Data!AI25</f>
        <v>5.8996361000000093</v>
      </c>
      <c r="AJ26" s="2">
        <f>Data!AJ26-Data!AJ25</f>
        <v>-9.8621199999996634E-2</v>
      </c>
      <c r="AK26" s="2">
        <f>Data!AK26-Data!AK25</f>
        <v>1.0221998599999935</v>
      </c>
      <c r="AL26" s="2">
        <f>Data!AL26-Data!AL25</f>
        <v>3.1557687000000101</v>
      </c>
      <c r="AM26" s="2">
        <f>Data!AM26-Data!AM25</f>
        <v>6.0954799999990428E-2</v>
      </c>
      <c r="AN26" s="2">
        <f>Data!AN26-Data!AN25</f>
        <v>-1.8141342800000047</v>
      </c>
      <c r="AO26" s="2">
        <f>Data!AO26-Data!AO25</f>
        <v>2.2278393600000044</v>
      </c>
      <c r="AP26" s="2">
        <f>Data!AP26-Data!AP25</f>
        <v>3.633664600000003</v>
      </c>
      <c r="AQ26" s="2">
        <f>Data!AQ26-Data!AQ25</f>
        <v>2.4790392999999966</v>
      </c>
      <c r="AR26" s="2">
        <f>Data!AR26-Data!AR25</f>
        <v>3.8965975000000128</v>
      </c>
      <c r="AS26" s="2"/>
      <c r="AT26" s="1">
        <v>43866</v>
      </c>
      <c r="AU26" s="2">
        <f>Data!AV27-FaktiskeKurser[[#This Row],[AAPL]]</f>
        <v>0.65000100000000316</v>
      </c>
      <c r="AV26" s="2">
        <f>Data!AW27-FaktiskeKurser[[#This Row],[MSFT]]</f>
        <v>-0.22000099999999634</v>
      </c>
      <c r="AW26" s="2">
        <f>Data!AX27-FaktiskeKurser[[#This Row],[AMZN]]</f>
        <v>-0.48999799999999993</v>
      </c>
      <c r="AX26" s="2">
        <f>Data!AY27-FaktiskeKurser[[#This Row],[GOOGL]]</f>
        <v>3.1998000000001525E-2</v>
      </c>
      <c r="AY26" s="2">
        <f>Data!AZ27-FaktiskeKurser[[#This Row],[BRK-B]]</f>
        <v>3.569991999999985</v>
      </c>
      <c r="AZ26" s="2">
        <f>Data!BA27-FaktiskeKurser[[#This Row],[TSLA]]</f>
        <v>-10.157333000000001</v>
      </c>
      <c r="BA26" s="2">
        <f>Data!BB27-FaktiskeKurser[[#This Row],[NVDA]]</f>
        <v>0.90749799999999681</v>
      </c>
      <c r="BB26" s="2">
        <f>Data!BC27-FaktiskeKurser[[#This Row],[GOOG]]</f>
        <v>5.799900000000946E-2</v>
      </c>
      <c r="BC26" s="2">
        <f>Data!BD27-FaktiskeKurser[[#This Row],[UNH]]</f>
        <v>14.890015000000005</v>
      </c>
      <c r="BD26" s="2">
        <f>Data!BE27-FaktiskeKurser[[#This Row],[JPM]]</f>
        <v>2.3000030000000038</v>
      </c>
      <c r="BE26" s="2">
        <f>Data!BF27-FaktiskeKurser[[#This Row],[AVGO]]</f>
        <v>5.7799989999999752</v>
      </c>
      <c r="BF26" s="2">
        <f>Data!BG27-FaktiskeKurser[[#This Row],[V]]</f>
        <v>-0.75</v>
      </c>
      <c r="BG26" s="2">
        <f>Data!BH27-FaktiskeKurser[[#This Row],[BAC]]</f>
        <v>1.0900000000000034</v>
      </c>
      <c r="BH26" s="2">
        <f>Data!BI27-FaktiskeKurser[[#This Row],[HD]]</f>
        <v>3.1100010000000111</v>
      </c>
      <c r="BI26" s="2">
        <f>Data!BJ27-FaktiskeKurser[[#This Row],[MA]]</f>
        <v>-0.79998800000004167</v>
      </c>
      <c r="BJ26" s="2">
        <f>Data!BK27-FaktiskeKurser[[#This Row],[MRK]]</f>
        <v>-2.4141239999999868</v>
      </c>
      <c r="BK26" s="2">
        <f>Data!BL27-FaktiskeKurser[[#This Row],[ABBV]]</f>
        <v>2.2699960000000061</v>
      </c>
      <c r="BL26" s="2">
        <f>Data!BM27-FaktiskeKurser[[#This Row],[LLY]]</f>
        <v>3.9100040000000149</v>
      </c>
      <c r="BM26" s="2">
        <f>Data!BN27-FaktiskeKurser[[#This Row],[UPS]]</f>
        <v>2.6600040000000007</v>
      </c>
      <c r="BN26" s="2">
        <f>Data!BO27-FaktiskeKurser[[#This Row],[CAT]]</f>
        <v>3.9300069999999891</v>
      </c>
      <c r="BQ26" s="16"/>
      <c r="CN26" t="s">
        <v>101</v>
      </c>
      <c r="CT26" s="30">
        <f>SUM(CT3:CT22)</f>
        <v>-0.11416084582211632</v>
      </c>
      <c r="CU26" s="30">
        <f>SUM(CU3:CU22)</f>
        <v>-0.19383175072288039</v>
      </c>
    </row>
    <row r="27" spans="1:100" x14ac:dyDescent="0.35">
      <c r="A27" s="1">
        <v>43867</v>
      </c>
      <c r="B27" s="2">
        <f>ARIMAForecast[[#This Row],[AAPL]]-FaktiskeKurser[[#This Row],[AAPL]]</f>
        <v>0.28087023824740243</v>
      </c>
      <c r="C27" s="2">
        <f>ARIMAForecast[[#This Row],[MSFT]]-Data!C26</f>
        <v>-0.16729228106402161</v>
      </c>
      <c r="D27" s="2">
        <f>ARIMAForecast[[#This Row],[AMZN]]-Data!D26</f>
        <v>-0.50469525819200101</v>
      </c>
      <c r="E27" s="2">
        <f>ARIMAForecast[[#This Row],[GOOGL]]-Data!E26</f>
        <v>0.4352716012563036</v>
      </c>
      <c r="F27" s="2">
        <f>ARIMAForecast[[#This Row],[BRK-B]]-Data!F26</f>
        <v>4.0572711869120042</v>
      </c>
      <c r="G27" s="2">
        <f>ARIMAForecast[[#This Row],[TSLA]]-Data!G26</f>
        <v>-11.368717704008702</v>
      </c>
      <c r="H27" s="2">
        <f>ARIMAForecast[[#This Row],[NVDA]]-Data!H26</f>
        <v>1.1986150723326006</v>
      </c>
      <c r="I27" s="2">
        <f>ARIMAForecast[[#This Row],[GOOG]]-Data!I26</f>
        <v>0.46922944099330266</v>
      </c>
      <c r="J27" s="2">
        <f>ARIMAForecast[[#This Row],[UNH]]-Data!J26</f>
        <v>15.025939750192038</v>
      </c>
      <c r="K27" s="2">
        <f>ARIMAForecast[[#This Row],[JPM]]-Data!K26</f>
        <v>2.4856875927050055</v>
      </c>
      <c r="L27" s="2">
        <f>ARIMAForecast[[#This Row],[AVGO]]-Data!L26</f>
        <v>6.1845589641509946</v>
      </c>
      <c r="M27" s="2">
        <f>ARIMAForecast[[#This Row],[V]]-Data!M26</f>
        <v>-0.472491949407015</v>
      </c>
      <c r="N27" s="2">
        <f>ARIMAForecast[[#This Row],[BAC]]-Data!N26</f>
        <v>1.1492318495897962</v>
      </c>
      <c r="O27" s="2">
        <f>ARIMAForecast[[#This Row],[HD]]-Data!O26</f>
        <v>3.2175412379059765</v>
      </c>
      <c r="P27" s="2">
        <f>ARIMAForecast[[#This Row],[MA]]-Data!P26</f>
        <v>-0.57757223817998238</v>
      </c>
      <c r="Q27" s="2">
        <f>ARIMAForecast[[#This Row],[MRK]]-Data!Q26</f>
        <v>-2.5013790251148009</v>
      </c>
      <c r="R27" s="2">
        <f>ARIMAForecast[[#This Row],[ABBV]]-Data!R26</f>
        <v>2.0611342340803986</v>
      </c>
      <c r="S27" s="2">
        <f>ARIMAForecast[[#This Row],[LLY]]-Data!S26</f>
        <v>4.0196209636780225</v>
      </c>
      <c r="T27" s="2">
        <f>ARIMAForecast[[#This Row],[UPS]]-Data!T26</f>
        <v>2.9296719400719979</v>
      </c>
      <c r="U27" s="2">
        <f>ARIMAForecast[[#This Row],[CAT]]-Data!U26</f>
        <v>3.4447835406629963</v>
      </c>
      <c r="X27" s="1">
        <v>43867</v>
      </c>
      <c r="Y27" s="2">
        <f>Data!Y27-Data!Y26</f>
        <v>0.88760372999999504</v>
      </c>
      <c r="Z27" s="2">
        <f>Data!Z27-Data!Z26</f>
        <v>3.5714396000000193</v>
      </c>
      <c r="AA27" s="2">
        <f>Data!AA27-Data!AA26</f>
        <v>0.40477049999999792</v>
      </c>
      <c r="AB27" s="2">
        <f>Data!AB27-Data!AB26</f>
        <v>1.407257009999995</v>
      </c>
      <c r="AC27" s="2">
        <f>Data!AC27-Data!AC26</f>
        <v>1.6272287000000176</v>
      </c>
      <c r="AD27" s="2">
        <f>Data!AD27-Data!AD26</f>
        <v>-6.9457477600000033</v>
      </c>
      <c r="AE27" s="2">
        <f>Data!AE27-Data!AE26</f>
        <v>0.87955659999999369</v>
      </c>
      <c r="AF27" s="2">
        <f>Data!AF27-Data!AF26</f>
        <v>1.305685419999989</v>
      </c>
      <c r="AG27" s="2">
        <f>Data!AG27-Data!AG26</f>
        <v>2.3700890000000072</v>
      </c>
      <c r="AH27" s="2">
        <f>Data!AH27-Data!AH26</f>
        <v>9.3222999999994727E-2</v>
      </c>
      <c r="AI27" s="2">
        <f>Data!AI27-Data!AI26</f>
        <v>3.3128542000000039</v>
      </c>
      <c r="AJ27" s="2">
        <f>Data!AJ27-Data!AJ26</f>
        <v>0.3089317999999821</v>
      </c>
      <c r="AK27" s="2">
        <f>Data!AK27-Data!AK26</f>
        <v>9.9701100000004317E-2</v>
      </c>
      <c r="AL27" s="2">
        <f>Data!AL27-Data!AL26</f>
        <v>1.3328385000000083</v>
      </c>
      <c r="AM27" s="2">
        <f>Data!AM27-Data!AM26</f>
        <v>0.68132359999998471</v>
      </c>
      <c r="AN27" s="2">
        <f>Data!AN27-Data!AN26</f>
        <v>-0.66108487999998999</v>
      </c>
      <c r="AO27" s="2">
        <f>Data!AO27-Data!AO26</f>
        <v>0.89052331000000606</v>
      </c>
      <c r="AP27" s="2">
        <f>Data!AP27-Data!AP26</f>
        <v>0.2217465999999888</v>
      </c>
      <c r="AQ27" s="2">
        <f>Data!AQ27-Data!AQ26</f>
        <v>0.8624175000000065</v>
      </c>
      <c r="AR27" s="2">
        <f>Data!AR27-Data!AR26</f>
        <v>0.52659990000000789</v>
      </c>
      <c r="AS27" s="2"/>
      <c r="AT27" s="1">
        <v>43867</v>
      </c>
      <c r="AU27" s="2">
        <f>Data!AV28-FaktiskeKurser[[#This Row],[AAPL]]</f>
        <v>0.93999499999999614</v>
      </c>
      <c r="AV27" s="2">
        <f>Data!AW28-FaktiskeKurser[[#This Row],[MSFT]]</f>
        <v>3.7300110000000188</v>
      </c>
      <c r="AW27" s="2">
        <f>Data!AX28-FaktiskeKurser[[#This Row],[AMZN]]</f>
        <v>0.51799700000000826</v>
      </c>
      <c r="AX27" s="2">
        <f>Data!AY28-FaktiskeKurser[[#This Row],[GOOGL]]</f>
        <v>1.4960020000000043</v>
      </c>
      <c r="AY27" s="2">
        <f>Data!AZ28-FaktiskeKurser[[#This Row],[BRK-B]]</f>
        <v>0.96000700000001871</v>
      </c>
      <c r="AZ27" s="2">
        <f>Data!BA28-FaktiskeKurser[[#This Row],[TSLA]]</f>
        <v>0.95066800000000029</v>
      </c>
      <c r="BA27" s="2">
        <f>Data!BB28-FaktiskeKurser[[#This Row],[NVDA]]</f>
        <v>0.87250099999999975</v>
      </c>
      <c r="BB27" s="2">
        <f>Data!BC28-FaktiskeKurser[[#This Row],[GOOG]]</f>
        <v>1.4000020000000006</v>
      </c>
      <c r="BC27" s="2">
        <f>Data!BD28-FaktiskeKurser[[#This Row],[UNH]]</f>
        <v>-3.2700199999999882</v>
      </c>
      <c r="BD27" s="2">
        <f>Data!BE28-FaktiskeKurser[[#This Row],[JPM]]</f>
        <v>2.0004999999997608E-2</v>
      </c>
      <c r="BE27" s="2">
        <f>Data!BF28-FaktiskeKurser[[#This Row],[AVGO]]</f>
        <v>2.3099970000000098</v>
      </c>
      <c r="BF27" s="2">
        <f>Data!BG28-FaktiskeKurser[[#This Row],[V]]</f>
        <v>0.22999500000000239</v>
      </c>
      <c r="BG27" s="2">
        <f>Data!BH28-FaktiskeKurser[[#This Row],[BAC]]</f>
        <v>-4.0001000000003728E-2</v>
      </c>
      <c r="BH27" s="2">
        <f>Data!BI28-FaktiskeKurser[[#This Row],[HD]]</f>
        <v>0.72999500000000239</v>
      </c>
      <c r="BI27" s="2">
        <f>Data!BJ28-FaktiskeKurser[[#This Row],[MA]]</f>
        <v>0.97998100000000932</v>
      </c>
      <c r="BJ27" s="2">
        <f>Data!BK28-FaktiskeKurser[[#This Row],[MRK]]</f>
        <v>-0.1431350000000009</v>
      </c>
      <c r="BK27" s="2">
        <f>Data!BL28-FaktiskeKurser[[#This Row],[ABBV]]</f>
        <v>0.55000300000000379</v>
      </c>
      <c r="BL27" s="2">
        <f>Data!BM28-FaktiskeKurser[[#This Row],[LLY]]</f>
        <v>-5.0003000000003794E-2</v>
      </c>
      <c r="BM27" s="2">
        <f>Data!BN28-FaktiskeKurser[[#This Row],[UPS]]</f>
        <v>0.47000099999999634</v>
      </c>
      <c r="BN27" s="2">
        <f>Data!BO28-FaktiskeKurser[[#This Row],[CAT]]</f>
        <v>-0.19000199999999268</v>
      </c>
      <c r="BQ27" s="16"/>
      <c r="BR27" s="18"/>
      <c r="CT27">
        <f>COUNTIF(CT3:CT22,"&gt;0")</f>
        <v>11</v>
      </c>
      <c r="CU27">
        <f>COUNTIF(CU3:CU22,"&gt;0")</f>
        <v>11</v>
      </c>
    </row>
    <row r="28" spans="1:100" x14ac:dyDescent="0.35">
      <c r="A28" s="1">
        <v>43868</v>
      </c>
      <c r="B28" s="2">
        <f>ARIMAForecast[[#This Row],[AAPL]]-FaktiskeKurser[[#This Row],[AAPL]]</f>
        <v>0.49286793414439956</v>
      </c>
      <c r="C28" s="2">
        <f>ARIMAForecast[[#This Row],[MSFT]]-Data!C27</f>
        <v>2.8724631735460093</v>
      </c>
      <c r="D28" s="2">
        <f>ARIMAForecast[[#This Row],[AMZN]]-Data!D27</f>
        <v>0.76779095055699997</v>
      </c>
      <c r="E28" s="2">
        <f>ARIMAForecast[[#This Row],[GOOGL]]-Data!E27</f>
        <v>1.1642773778995945</v>
      </c>
      <c r="F28" s="2">
        <f>ARIMAForecast[[#This Row],[BRK-B]]-Data!F27</f>
        <v>1.6679709389460129</v>
      </c>
      <c r="G28" s="2">
        <f>ARIMAForecast[[#This Row],[TSLA]]-Data!G27</f>
        <v>1.5733215901421005</v>
      </c>
      <c r="H28" s="2">
        <f>ARIMAForecast[[#This Row],[NVDA]]-Data!H27</f>
        <v>0.8133243026844994</v>
      </c>
      <c r="I28" s="2">
        <f>ARIMAForecast[[#This Row],[GOOG]]-Data!I27</f>
        <v>1.0531331918949007</v>
      </c>
      <c r="J28" s="2">
        <f>ARIMAForecast[[#This Row],[UNH]]-Data!J27</f>
        <v>-2.7855537818500125</v>
      </c>
      <c r="K28" s="2">
        <f>ARIMAForecast[[#This Row],[JPM]]-Data!K27</f>
        <v>-8.4437382191993038E-2</v>
      </c>
      <c r="L28" s="2">
        <f>ARIMAForecast[[#This Row],[AVGO]]-Data!L27</f>
        <v>1.7557692539339769</v>
      </c>
      <c r="M28" s="2">
        <f>ARIMAForecast[[#This Row],[V]]-Data!M27</f>
        <v>0.37755642398701639</v>
      </c>
      <c r="N28" s="2">
        <f>ARIMAForecast[[#This Row],[BAC]]-Data!N27</f>
        <v>-9.8593233590094087E-4</v>
      </c>
      <c r="O28" s="2">
        <f>ARIMAForecast[[#This Row],[HD]]-Data!O27</f>
        <v>1.018913889123013</v>
      </c>
      <c r="P28" s="2">
        <f>ARIMAForecast[[#This Row],[MA]]-Data!P27</f>
        <v>1.0091520284900071</v>
      </c>
      <c r="Q28" s="2">
        <f>ARIMAForecast[[#This Row],[MRK]]-Data!Q27</f>
        <v>-0.14292234753219191</v>
      </c>
      <c r="R28" s="2">
        <f>ARIMAForecast[[#This Row],[ABBV]]-Data!R27</f>
        <v>0.28502757524709921</v>
      </c>
      <c r="S28" s="2">
        <f>ARIMAForecast[[#This Row],[LLY]]-Data!S27</f>
        <v>-8.237256576100549E-2</v>
      </c>
      <c r="T28" s="2">
        <f>ARIMAForecast[[#This Row],[UPS]]-Data!T27</f>
        <v>5.6721468184008472E-2</v>
      </c>
      <c r="U28" s="2">
        <f>ARIMAForecast[[#This Row],[CAT]]-Data!U27</f>
        <v>9.7516483999982029E-2</v>
      </c>
      <c r="X28" s="1">
        <v>43868</v>
      </c>
      <c r="Y28" s="2">
        <f>Data!Y28-Data!Y27</f>
        <v>-0.80317019999999673</v>
      </c>
      <c r="Z28" s="2">
        <f>Data!Z28-Data!Z27</f>
        <v>0.59858829999998875</v>
      </c>
      <c r="AA28" s="2">
        <f>Data!AA28-Data!AA27</f>
        <v>1.3494957000000056</v>
      </c>
      <c r="AB28" s="2">
        <f>Data!AB28-Data!AB27</f>
        <v>0.31325508000000468</v>
      </c>
      <c r="AC28" s="2">
        <f>Data!AC28-Data!AC27</f>
        <v>-2.0360244999999964</v>
      </c>
      <c r="AD28" s="2">
        <f>Data!AD28-Data!AD27</f>
        <v>0.13707578000000353</v>
      </c>
      <c r="AE28" s="2">
        <f>Data!AE28-Data!AE27</f>
        <v>-0.73612335999999345</v>
      </c>
      <c r="AF28" s="2">
        <f>Data!AF28-Data!AF27</f>
        <v>0.29561443000000054</v>
      </c>
      <c r="AG28" s="2">
        <f>Data!AG28-Data!AG27</f>
        <v>-3.2468385000000239</v>
      </c>
      <c r="AH28" s="2">
        <f>Data!AH28-Data!AH27</f>
        <v>-0.40860979999999358</v>
      </c>
      <c r="AI28" s="2">
        <f>Data!AI28-Data!AI27</f>
        <v>-3.1942274000000452</v>
      </c>
      <c r="AJ28" s="2">
        <f>Data!AJ28-Data!AJ27</f>
        <v>-0.46682569999998691</v>
      </c>
      <c r="AK28" s="2">
        <f>Data!AK28-Data!AK27</f>
        <v>-5.7910190000001194E-2</v>
      </c>
      <c r="AL28" s="2">
        <f>Data!AL28-Data!AL27</f>
        <v>-1.3888976000000071</v>
      </c>
      <c r="AM28" s="2">
        <f>Data!AM28-Data!AM27</f>
        <v>-1.6723791999999662</v>
      </c>
      <c r="AN28" s="2">
        <f>Data!AN28-Data!AN27</f>
        <v>-0.44886710000000107</v>
      </c>
      <c r="AO28" s="2">
        <f>Data!AO28-Data!AO27</f>
        <v>4.0935212699999965</v>
      </c>
      <c r="AP28" s="2">
        <f>Data!AP28-Data!AP27</f>
        <v>-0.79192090000000803</v>
      </c>
      <c r="AQ28" s="2">
        <f>Data!AQ28-Data!AQ27</f>
        <v>-3.1571670999999952</v>
      </c>
      <c r="AR28" s="2">
        <f>Data!AR28-Data!AR27</f>
        <v>-3.0650143000000014</v>
      </c>
      <c r="AS28" s="2"/>
      <c r="AT28" s="1">
        <v>43868</v>
      </c>
      <c r="AU28" s="2">
        <f>Data!AV29-FaktiskeKurser[[#This Row],[AAPL]]</f>
        <v>-1.2949980000000068</v>
      </c>
      <c r="AV28" s="2">
        <f>Data!AW29-FaktiskeKurser[[#This Row],[MSFT]]</f>
        <v>0.25999399999997763</v>
      </c>
      <c r="AW28" s="2">
        <f>Data!AX29-FaktiskeKurser[[#This Row],[AMZN]]</f>
        <v>1.4525000000000006</v>
      </c>
      <c r="AX28" s="2">
        <f>Data!AY29-FaktiskeKurser[[#This Row],[GOOGL]]</f>
        <v>0.15699800000000153</v>
      </c>
      <c r="AY28" s="2">
        <f>Data!AZ29-FaktiskeKurser[[#This Row],[BRK-B]]</f>
        <v>-2.2299959999999999</v>
      </c>
      <c r="AZ28" s="2">
        <f>Data!BA29-FaktiskeKurser[[#This Row],[TSLA]]</f>
        <v>-5.9333999999999776E-2</v>
      </c>
      <c r="BA28" s="2">
        <f>Data!BB29-FaktiskeKurser[[#This Row],[NVDA]]</f>
        <v>-0.66500099999999662</v>
      </c>
      <c r="BB28" s="2">
        <f>Data!BC29-FaktiskeKurser[[#This Row],[GOOG]]</f>
        <v>0.15000099999998895</v>
      </c>
      <c r="BC28" s="2">
        <f>Data!BD29-FaktiskeKurser[[#This Row],[UNH]]</f>
        <v>-3.2399899999999775</v>
      </c>
      <c r="BD28" s="2">
        <f>Data!BE29-FaktiskeKurser[[#This Row],[JPM]]</f>
        <v>-0.44000300000001857</v>
      </c>
      <c r="BE28" s="2">
        <f>Data!BF29-FaktiskeKurser[[#This Row],[AVGO]]</f>
        <v>-4.4599910000000023</v>
      </c>
      <c r="BF28" s="2">
        <f>Data!BG29-FaktiskeKurser[[#This Row],[V]]</f>
        <v>-0.29998800000001324</v>
      </c>
      <c r="BG28" s="2">
        <f>Data!BH29-FaktiskeKurser[[#This Row],[BAC]]</f>
        <v>-5.9997000000002743E-2</v>
      </c>
      <c r="BH28" s="2">
        <f>Data!BI29-FaktiskeKurser[[#This Row],[HD]]</f>
        <v>-1.5399930000000097</v>
      </c>
      <c r="BI28" s="2">
        <f>Data!BJ29-FaktiskeKurser[[#This Row],[MA]]</f>
        <v>-2.2999879999999848</v>
      </c>
      <c r="BJ28" s="2">
        <f>Data!BK29-FaktiskeKurser[[#This Row],[MRK]]</f>
        <v>-0.57251700000000483</v>
      </c>
      <c r="BK28" s="2">
        <f>Data!BL29-FaktiskeKurser[[#This Row],[ABBV]]</f>
        <v>5.1100009999999969</v>
      </c>
      <c r="BL28" s="2">
        <f>Data!BM29-FaktiskeKurser[[#This Row],[LLY]]</f>
        <v>-0.8899990000000173</v>
      </c>
      <c r="BM28" s="2">
        <f>Data!BN29-FaktiskeKurser[[#This Row],[UPS]]</f>
        <v>-3.3899990000000031</v>
      </c>
      <c r="BN28" s="2">
        <f>Data!BO29-FaktiskeKurser[[#This Row],[CAT]]</f>
        <v>-3.8800050000000113</v>
      </c>
      <c r="CT28">
        <f>SUMIF(CT3:CT22,"&gt;0")</f>
        <v>0.41644023354264637</v>
      </c>
      <c r="CU28">
        <f>SUMIF(CU3:CU22,"&gt;0")</f>
        <v>0.38818833387138563</v>
      </c>
    </row>
    <row r="29" spans="1:100" x14ac:dyDescent="0.35">
      <c r="A29" s="1">
        <v>43871</v>
      </c>
      <c r="B29" s="2">
        <f>ARIMAForecast[[#This Row],[AAPL]]-FaktiskeKurser[[#This Row],[AAPL]]</f>
        <v>0.24904960088450423</v>
      </c>
      <c r="C29" s="2">
        <f>ARIMAForecast[[#This Row],[MSFT]]-Data!C28</f>
        <v>0.42909715777699375</v>
      </c>
      <c r="D29" s="2">
        <f>ARIMAForecast[[#This Row],[AMZN]]-Data!D28</f>
        <v>1.2335694026990041</v>
      </c>
      <c r="E29" s="2">
        <f>ARIMAForecast[[#This Row],[GOOGL]]-Data!E28</f>
        <v>7.3065955217501255E-2</v>
      </c>
      <c r="F29" s="2">
        <f>ARIMAForecast[[#This Row],[BRK-B]]-Data!F28</f>
        <v>-2.2092734859949985</v>
      </c>
      <c r="G29" s="2">
        <f>ARIMAForecast[[#This Row],[TSLA]]-Data!G28</f>
        <v>-0.45800002150990338</v>
      </c>
      <c r="H29" s="2">
        <f>ARIMAForecast[[#This Row],[NVDA]]-Data!H28</f>
        <v>-0.65600996268759815</v>
      </c>
      <c r="I29" s="2">
        <f>ARIMAForecast[[#This Row],[GOOG]]-Data!I28</f>
        <v>7.5095455935695554E-2</v>
      </c>
      <c r="J29" s="2">
        <f>ARIMAForecast[[#This Row],[UNH]]-Data!J28</f>
        <v>-4.4513437040350254</v>
      </c>
      <c r="K29" s="2">
        <f>ARIMAForecast[[#This Row],[JPM]]-Data!K28</f>
        <v>-0.67910002726799235</v>
      </c>
      <c r="L29" s="2">
        <f>ARIMAForecast[[#This Row],[AVGO]]-Data!L28</f>
        <v>-4.7648049757580111</v>
      </c>
      <c r="M29" s="2">
        <f>ARIMAForecast[[#This Row],[V]]-Data!M28</f>
        <v>-0.31123070384100515</v>
      </c>
      <c r="N29" s="2">
        <f>ARIMAForecast[[#This Row],[BAC]]-Data!N28</f>
        <v>-0.1518642397115002</v>
      </c>
      <c r="O29" s="2">
        <f>ARIMAForecast[[#This Row],[HD]]-Data!O28</f>
        <v>-1.8762998874489938</v>
      </c>
      <c r="P29" s="2">
        <f>ARIMAForecast[[#This Row],[MA]]-Data!P28</f>
        <v>-2.0193125362580417</v>
      </c>
      <c r="Q29" s="2">
        <f>ARIMAForecast[[#This Row],[MRK]]-Data!Q28</f>
        <v>-0.31357630394241198</v>
      </c>
      <c r="R29" s="2">
        <f>ARIMAForecast[[#This Row],[ABBV]]-Data!R28</f>
        <v>5.1796150487478059</v>
      </c>
      <c r="S29" s="2">
        <f>ARIMAForecast[[#This Row],[LLY]]-Data!S28</f>
        <v>-0.12239027045700368</v>
      </c>
      <c r="T29" s="2">
        <f>ARIMAForecast[[#This Row],[UPS]]-Data!T28</f>
        <v>-3.6494012905340014</v>
      </c>
      <c r="U29" s="2">
        <f>ARIMAForecast[[#This Row],[CAT]]-Data!U28</f>
        <v>-3.9413089858479964</v>
      </c>
      <c r="X29" s="1">
        <v>43871</v>
      </c>
      <c r="Y29" s="2">
        <f>Data!Y29-Data!Y28</f>
        <v>-3.7371199999967075E-3</v>
      </c>
      <c r="Z29" s="2">
        <f>Data!Z29-Data!Z28</f>
        <v>4.2231951999999922</v>
      </c>
      <c r="AA29" s="2">
        <f>Data!AA29-Data!AA28</f>
        <v>2.4553027000000043</v>
      </c>
      <c r="AB29" s="2">
        <f>Data!AB29-Data!AB28</f>
        <v>1.3220175399999903</v>
      </c>
      <c r="AC29" s="2">
        <f>Data!AC29-Data!AC28</f>
        <v>-0.47810590000000275</v>
      </c>
      <c r="AD29" s="2">
        <f>Data!AD29-Data!AD28</f>
        <v>1.2188192500000028</v>
      </c>
      <c r="AE29" s="2">
        <f>Data!AE29-Data!AE28</f>
        <v>2.5568347099999968</v>
      </c>
      <c r="AF29" s="2">
        <f>Data!AF29-Data!AF28</f>
        <v>1.3292602100000011</v>
      </c>
      <c r="AG29" s="2">
        <f>Data!AG29-Data!AG28</f>
        <v>-2.4387452999999937</v>
      </c>
      <c r="AH29" s="2">
        <f>Data!AH29-Data!AH28</f>
        <v>0.62927899999999681</v>
      </c>
      <c r="AI29" s="2">
        <f>Data!AI29-Data!AI28</f>
        <v>-2.3741264999999885</v>
      </c>
      <c r="AJ29" s="2">
        <f>Data!AJ29-Data!AJ28</f>
        <v>2.5592077000000018</v>
      </c>
      <c r="AK29" s="2">
        <f>Data!AK29-Data!AK28</f>
        <v>0.11262496999999883</v>
      </c>
      <c r="AL29" s="2">
        <f>Data!AL29-Data!AL28</f>
        <v>2.5312501999999881</v>
      </c>
      <c r="AM29" s="2">
        <f>Data!AM29-Data!AM28</f>
        <v>2.2235979999999813</v>
      </c>
      <c r="AN29" s="2">
        <f>Data!AN29-Data!AN28</f>
        <v>0.41517393999998831</v>
      </c>
      <c r="AO29" s="2">
        <f>Data!AO29-Data!AO28</f>
        <v>3.083760330000004</v>
      </c>
      <c r="AP29" s="2">
        <f>Data!AP29-Data!AP28</f>
        <v>-0.89805039999998826</v>
      </c>
      <c r="AQ29" s="2">
        <f>Data!AQ29-Data!AQ28</f>
        <v>-0.37268660000000864</v>
      </c>
      <c r="AR29" s="2">
        <f>Data!AR29-Data!AR28</f>
        <v>0.10487839999998982</v>
      </c>
      <c r="AS29" s="2"/>
      <c r="AT29" s="1">
        <v>43871</v>
      </c>
      <c r="AU29" s="2">
        <f>Data!AV30-FaktiskeKurser[[#This Row],[AAPL]]</f>
        <v>0.37999700000000303</v>
      </c>
      <c r="AV29" s="2">
        <f>Data!AW30-FaktiskeKurser[[#This Row],[MSFT]]</f>
        <v>4.8099980000000073</v>
      </c>
      <c r="AW29" s="2">
        <f>Data!AX30-FaktiskeKurser[[#This Row],[AMZN]]</f>
        <v>2.731505999999996</v>
      </c>
      <c r="AX29" s="2">
        <f>Data!AY30-FaktiskeKurser[[#This Row],[GOOGL]]</f>
        <v>1.4775009999999895</v>
      </c>
      <c r="AY29" s="2">
        <f>Data!AZ30-FaktiskeKurser[[#This Row],[BRK-B]]</f>
        <v>-0.27000400000000013</v>
      </c>
      <c r="AZ29" s="2">
        <f>Data!BA30-FaktiskeKurser[[#This Row],[TSLA]]</f>
        <v>1.5473330000000018</v>
      </c>
      <c r="BA29" s="2">
        <f>Data!BB30-FaktiskeKurser[[#This Row],[NVDA]]</f>
        <v>2.8450010000000034</v>
      </c>
      <c r="BB29" s="2">
        <f>Data!BC30-FaktiskeKurser[[#This Row],[GOOG]]</f>
        <v>1.4724960000000067</v>
      </c>
      <c r="BC29" s="2">
        <f>Data!BD30-FaktiskeKurser[[#This Row],[UNH]]</f>
        <v>-2.1900020000000495</v>
      </c>
      <c r="BD29" s="2">
        <f>Data!BE30-FaktiskeKurser[[#This Row],[JPM]]</f>
        <v>0.57000700000000393</v>
      </c>
      <c r="BE29" s="2">
        <f>Data!BF30-FaktiskeKurser[[#This Row],[AVGO]]</f>
        <v>-1.0299989999999752</v>
      </c>
      <c r="BF29" s="2">
        <f>Data!BG30-FaktiskeKurser[[#This Row],[V]]</f>
        <v>3.25</v>
      </c>
      <c r="BG29" s="2">
        <f>Data!BH30-FaktiskeKurser[[#This Row],[BAC]]</f>
        <v>7.9998000000003344E-2</v>
      </c>
      <c r="BH29" s="2">
        <f>Data!BI30-FaktiskeKurser[[#This Row],[HD]]</f>
        <v>3.3099980000000073</v>
      </c>
      <c r="BI29" s="2">
        <f>Data!BJ30-FaktiskeKurser[[#This Row],[MA]]</f>
        <v>3.2799989999999752</v>
      </c>
      <c r="BJ29" s="2">
        <f>Data!BK30-FaktiskeKurser[[#This Row],[MRK]]</f>
        <v>0.55343600000000492</v>
      </c>
      <c r="BK29" s="2">
        <f>Data!BL30-FaktiskeKurser[[#This Row],[ABBV]]</f>
        <v>2.4599989999999963</v>
      </c>
      <c r="BL29" s="2">
        <f>Data!BM30-FaktiskeKurser[[#This Row],[LLY]]</f>
        <v>-0.90000899999998296</v>
      </c>
      <c r="BM29" s="2">
        <f>Data!BN30-FaktiskeKurser[[#This Row],[UPS]]</f>
        <v>-5.0003000000003794E-2</v>
      </c>
      <c r="BN29" s="2">
        <f>Data!BO30-FaktiskeKurser[[#This Row],[CAT]]</f>
        <v>0.95001200000001518</v>
      </c>
      <c r="CT29">
        <f>SUMIF(CT3:CT22,"&lt;0")</f>
        <v>-0.53060107936476275</v>
      </c>
      <c r="CU29">
        <f>SUMIF(CU3:CU22,"&lt;0")</f>
        <v>-0.58202008459426613</v>
      </c>
    </row>
    <row r="30" spans="1:100" x14ac:dyDescent="0.35">
      <c r="A30" s="1">
        <v>43872</v>
      </c>
      <c r="B30" s="2">
        <f>ARIMAForecast[[#This Row],[AAPL]]-FaktiskeKurser[[#This Row],[AAPL]]</f>
        <v>-5.5171062149696581E-2</v>
      </c>
      <c r="C30" s="2">
        <f>ARIMAForecast[[#This Row],[MSFT]]-Data!C29</f>
        <v>5.3541159459790038</v>
      </c>
      <c r="D30" s="2">
        <f>ARIMAForecast[[#This Row],[AMZN]]-Data!D29</f>
        <v>2.7683779288799997</v>
      </c>
      <c r="E30" s="2">
        <f>ARIMAForecast[[#This Row],[GOOGL]]-Data!E29</f>
        <v>1.7045383921113029</v>
      </c>
      <c r="F30" s="2">
        <f>ARIMAForecast[[#This Row],[BRK-B]]-Data!F29</f>
        <v>-1.3780962513449992</v>
      </c>
      <c r="G30" s="2">
        <f>ARIMAForecast[[#This Row],[TSLA]]-Data!G29</f>
        <v>1.7357117303714062</v>
      </c>
      <c r="H30" s="2">
        <f>ARIMAForecast[[#This Row],[NVDA]]-Data!H29</f>
        <v>2.7454951312712979</v>
      </c>
      <c r="I30" s="2">
        <f>ARIMAForecast[[#This Row],[GOOG]]-Data!I29</f>
        <v>1.7036092643327123</v>
      </c>
      <c r="J30" s="2">
        <f>ARIMAForecast[[#This Row],[UNH]]-Data!J29</f>
        <v>-2.5652511055449736</v>
      </c>
      <c r="K30" s="2">
        <f>ARIMAForecast[[#This Row],[JPM]]-Data!K29</f>
        <v>0.5330084870599876</v>
      </c>
      <c r="L30" s="2">
        <f>ARIMAForecast[[#This Row],[AVGO]]-Data!L29</f>
        <v>-1.1577568055579945</v>
      </c>
      <c r="M30" s="2">
        <f>ARIMAForecast[[#This Row],[V]]-Data!M29</f>
        <v>2.937007950343002</v>
      </c>
      <c r="N30" s="2">
        <f>ARIMAForecast[[#This Row],[BAC]]-Data!N29</f>
        <v>2.2930100244899165E-2</v>
      </c>
      <c r="O30" s="2">
        <f>ARIMAForecast[[#This Row],[HD]]-Data!O29</f>
        <v>3.2984306630239928</v>
      </c>
      <c r="P30" s="2">
        <f>ARIMAForecast[[#This Row],[MA]]-Data!P29</f>
        <v>3.0532709048380298</v>
      </c>
      <c r="Q30" s="2">
        <f>ARIMAForecast[[#This Row],[MRK]]-Data!Q29</f>
        <v>0.20363730128120494</v>
      </c>
      <c r="R30" s="2">
        <f>ARIMAForecast[[#This Row],[ABBV]]-Data!R29</f>
        <v>2.4067916530853921</v>
      </c>
      <c r="S30" s="2">
        <f>ARIMAForecast[[#This Row],[LLY]]-Data!S29</f>
        <v>-1.2668106011859948</v>
      </c>
      <c r="T30" s="2">
        <f>ARIMAForecast[[#This Row],[UPS]]-Data!T29</f>
        <v>0.13865164530599827</v>
      </c>
      <c r="U30" s="2">
        <f>ARIMAForecast[[#This Row],[CAT]]-Data!U29</f>
        <v>1.0287602550040162</v>
      </c>
      <c r="X30" s="1">
        <v>43872</v>
      </c>
      <c r="Y30" s="2">
        <f>Data!Y30-Data!Y29</f>
        <v>-0.33905271000000425</v>
      </c>
      <c r="Z30" s="2">
        <f>Data!Z30-Data!Z29</f>
        <v>-3.3191460999999833</v>
      </c>
      <c r="AA30" s="2">
        <f>Data!AA30-Data!AA29</f>
        <v>1.1650068999999945</v>
      </c>
      <c r="AB30" s="2">
        <f>Data!AB30-Data!AB29</f>
        <v>0.1817298400000027</v>
      </c>
      <c r="AC30" s="2">
        <f>Data!AC30-Data!AC29</f>
        <v>0.34122959999999125</v>
      </c>
      <c r="AD30" s="2">
        <f>Data!AD30-Data!AD29</f>
        <v>0.51908035999999669</v>
      </c>
      <c r="AE30" s="2">
        <f>Data!AE30-Data!AE29</f>
        <v>1.5034924600000039</v>
      </c>
      <c r="AF30" s="2">
        <f>Data!AF30-Data!AF29</f>
        <v>6.5668439999996053E-2</v>
      </c>
      <c r="AG30" s="2">
        <f>Data!AG30-Data!AG29</f>
        <v>2.4555548999999814</v>
      </c>
      <c r="AH30" s="2">
        <f>Data!AH30-Data!AH29</f>
        <v>0.23918710000000942</v>
      </c>
      <c r="AI30" s="2">
        <f>Data!AI30-Data!AI29</f>
        <v>5.0006324999999947</v>
      </c>
      <c r="AJ30" s="2">
        <f>Data!AJ30-Data!AJ29</f>
        <v>-1.2017484000000138</v>
      </c>
      <c r="AK30" s="2">
        <f>Data!AK30-Data!AK29</f>
        <v>8.0000429999998346E-2</v>
      </c>
      <c r="AL30" s="2">
        <f>Data!AL30-Data!AL29</f>
        <v>1.5738033000000087</v>
      </c>
      <c r="AM30" s="2">
        <f>Data!AM30-Data!AM29</f>
        <v>1.1420502000000283</v>
      </c>
      <c r="AN30" s="2">
        <f>Data!AN30-Data!AN29</f>
        <v>-0.26083428999999114</v>
      </c>
      <c r="AO30" s="2">
        <f>Data!AO30-Data!AO29</f>
        <v>1.4236056499999989</v>
      </c>
      <c r="AP30" s="2">
        <f>Data!AP30-Data!AP29</f>
        <v>-1.187996499999997</v>
      </c>
      <c r="AQ30" s="2">
        <f>Data!AQ30-Data!AQ29</f>
        <v>1.5951327000000077</v>
      </c>
      <c r="AR30" s="2">
        <f>Data!AR30-Data!AR29</f>
        <v>1.6336022000000128</v>
      </c>
      <c r="AS30" s="2"/>
      <c r="AT30" s="1">
        <v>43872</v>
      </c>
      <c r="AU30" s="2">
        <f>Data!AV31-FaktiskeKurser[[#This Row],[AAPL]]</f>
        <v>-0.48500099999999691</v>
      </c>
      <c r="AV30" s="2">
        <f>Data!AW31-FaktiskeKurser[[#This Row],[MSFT]]</f>
        <v>-4.2599950000000035</v>
      </c>
      <c r="AW30" s="2">
        <f>Data!AX31-FaktiskeKurser[[#This Row],[AMZN]]</f>
        <v>0.84449800000000153</v>
      </c>
      <c r="AX30" s="2">
        <f>Data!AY31-FaktiskeKurser[[#This Row],[GOOGL]]</f>
        <v>6.9999000000009914E-2</v>
      </c>
      <c r="AY30" s="2">
        <f>Data!AZ31-FaktiskeKurser[[#This Row],[BRK-B]]</f>
        <v>0.22000099999999634</v>
      </c>
      <c r="AZ30" s="2">
        <f>Data!BA31-FaktiskeKurser[[#This Row],[TSLA]]</f>
        <v>0.20666500000000099</v>
      </c>
      <c r="BA30" s="2">
        <f>Data!BB31-FaktiskeKurser[[#This Row],[NVDA]]</f>
        <v>1.2300039999999939</v>
      </c>
      <c r="BB30" s="2">
        <f>Data!BC31-FaktiskeKurser[[#This Row],[GOOG]]</f>
        <v>5.5009999999953152E-3</v>
      </c>
      <c r="BC30" s="2">
        <f>Data!BD31-FaktiskeKurser[[#This Row],[UNH]]</f>
        <v>3.7600100000000225</v>
      </c>
      <c r="BD30" s="2">
        <f>Data!BE31-FaktiskeKurser[[#This Row],[JPM]]</f>
        <v>0.25999500000000353</v>
      </c>
      <c r="BE30" s="2">
        <f>Data!BF31-FaktiskeKurser[[#This Row],[AVGO]]</f>
        <v>5.9599919999999997</v>
      </c>
      <c r="BF30" s="2">
        <f>Data!BG31-FaktiskeKurser[[#This Row],[V]]</f>
        <v>-2.0500030000000038</v>
      </c>
      <c r="BG30" s="2">
        <f>Data!BH31-FaktiskeKurser[[#This Row],[BAC]]</f>
        <v>8.0001000000002875E-2</v>
      </c>
      <c r="BH30" s="2">
        <f>Data!BI31-FaktiskeKurser[[#This Row],[HD]]</f>
        <v>1.0299979999999778</v>
      </c>
      <c r="BI30" s="2">
        <f>Data!BJ31-FaktiskeKurser[[#This Row],[MA]]</f>
        <v>0.64001400000000785</v>
      </c>
      <c r="BJ30" s="2">
        <f>Data!BK31-FaktiskeKurser[[#This Row],[MRK]]</f>
        <v>-0.39122000000000412</v>
      </c>
      <c r="BK30" s="2">
        <f>Data!BL31-FaktiskeKurser[[#This Row],[ABBV]]</f>
        <v>1.25</v>
      </c>
      <c r="BL30" s="2">
        <f>Data!BM31-FaktiskeKurser[[#This Row],[LLY]]</f>
        <v>-1.2599950000000035</v>
      </c>
      <c r="BM30" s="2">
        <f>Data!BN31-FaktiskeKurser[[#This Row],[UPS]]</f>
        <v>1.8000030000000038</v>
      </c>
      <c r="BN30" s="2">
        <f>Data!BO31-FaktiskeKurser[[#This Row],[CAT]]</f>
        <v>1.8699949999999887</v>
      </c>
      <c r="BQ30" s="38" t="s">
        <v>49</v>
      </c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T30" s="5">
        <f>AVERAGE(CT3:CT22)</f>
        <v>-5.7080422911058156E-3</v>
      </c>
      <c r="CU30" s="25">
        <f>AVERAGE(CU3:CU22)</f>
        <v>-9.6915875361440196E-3</v>
      </c>
    </row>
    <row r="31" spans="1:100" x14ac:dyDescent="0.35">
      <c r="A31" s="1">
        <v>43873</v>
      </c>
      <c r="B31" s="2">
        <f>ARIMAForecast[[#This Row],[AAPL]]-FaktiskeKurser[[#This Row],[AAPL]]</f>
        <v>-7.6520700335805714E-2</v>
      </c>
      <c r="C31" s="2">
        <f>ARIMAForecast[[#This Row],[MSFT]]-Data!C30</f>
        <v>-4.0206087433680011</v>
      </c>
      <c r="D31" s="2">
        <f>ARIMAForecast[[#This Row],[AMZN]]-Data!D30</f>
        <v>0.5606733089310012</v>
      </c>
      <c r="E31" s="2">
        <f>ARIMAForecast[[#This Row],[GOOGL]]-Data!E30</f>
        <v>6.9446531527404431E-2</v>
      </c>
      <c r="F31" s="2">
        <f>ARIMAForecast[[#This Row],[BRK-B]]-Data!F30</f>
        <v>0.28971092387598674</v>
      </c>
      <c r="G31" s="2">
        <f>ARIMAForecast[[#This Row],[TSLA]]-Data!G30</f>
        <v>8.0794756662193379E-2</v>
      </c>
      <c r="H31" s="2">
        <f>ARIMAForecast[[#This Row],[NVDA]]-Data!H30</f>
        <v>1.2845014671179058</v>
      </c>
      <c r="I31" s="2">
        <f>ARIMAForecast[[#This Row],[GOOG]]-Data!I30</f>
        <v>-1.9031603721202828E-2</v>
      </c>
      <c r="J31" s="2">
        <f>ARIMAForecast[[#This Row],[UNH]]-Data!J30</f>
        <v>5.1719442183940032</v>
      </c>
      <c r="K31" s="2">
        <f>ARIMAForecast[[#This Row],[JPM]]-Data!K30</f>
        <v>0.57031210105199648</v>
      </c>
      <c r="L31" s="2">
        <f>ARIMAForecast[[#This Row],[AVGO]]-Data!L30</f>
        <v>7.2302244625830099</v>
      </c>
      <c r="M31" s="2">
        <f>ARIMAForecast[[#This Row],[V]]-Data!M30</f>
        <v>-1.5775008956240129</v>
      </c>
      <c r="N31" s="2">
        <f>ARIMAForecast[[#This Row],[BAC]]-Data!N30</f>
        <v>0.13110513072530239</v>
      </c>
      <c r="O31" s="2">
        <f>ARIMAForecast[[#This Row],[HD]]-Data!O30</f>
        <v>0.95299894779600436</v>
      </c>
      <c r="P31" s="2">
        <f>ARIMAForecast[[#This Row],[MA]]-Data!P30</f>
        <v>0.67826865914099699</v>
      </c>
      <c r="Q31" s="2">
        <f>ARIMAForecast[[#This Row],[MRK]]-Data!Q30</f>
        <v>-0.33452489002219465</v>
      </c>
      <c r="R31" s="2">
        <f>ARIMAForecast[[#This Row],[ABBV]]-Data!R30</f>
        <v>1.287734340289802</v>
      </c>
      <c r="S31" s="2">
        <f>ARIMAForecast[[#This Row],[LLY]]-Data!S30</f>
        <v>-1.0279838643470214</v>
      </c>
      <c r="T31" s="2">
        <f>ARIMAForecast[[#This Row],[UPS]]-Data!T30</f>
        <v>2.1323520114989947</v>
      </c>
      <c r="U31" s="2">
        <f>ARIMAForecast[[#This Row],[CAT]]-Data!U30</f>
        <v>1.6821142494719936</v>
      </c>
      <c r="X31" s="1">
        <v>43873</v>
      </c>
      <c r="Y31" s="2">
        <f>Data!Y31-Data!Y30</f>
        <v>1.5231539600000019</v>
      </c>
      <c r="Z31" s="2">
        <f>Data!Z31-Data!Z30</f>
        <v>-7.6685499999996409E-2</v>
      </c>
      <c r="AA31" s="2">
        <f>Data!AA31-Data!AA30</f>
        <v>0.52972830000000215</v>
      </c>
      <c r="AB31" s="2">
        <f>Data!AB31-Data!AB30</f>
        <v>0.50218748999999718</v>
      </c>
      <c r="AC31" s="2">
        <f>Data!AC31-Data!AC30</f>
        <v>8.9480899999983876E-2</v>
      </c>
      <c r="AD31" s="2">
        <f>Data!AD31-Data!AD30</f>
        <v>-0.3638734800000023</v>
      </c>
      <c r="AE31" s="2">
        <f>Data!AE31-Data!AE30</f>
        <v>1.1801493699999952</v>
      </c>
      <c r="AF31" s="2">
        <f>Data!AF31-Data!AF30</f>
        <v>0.52247456999999997</v>
      </c>
      <c r="AG31" s="2">
        <f>Data!AG31-Data!AG30</f>
        <v>10.157549000000017</v>
      </c>
      <c r="AH31" s="2">
        <f>Data!AH31-Data!AH30</f>
        <v>-7.3995200000013028E-2</v>
      </c>
      <c r="AI31" s="2">
        <f>Data!AI31-Data!AI30</f>
        <v>4.9255747999999926</v>
      </c>
      <c r="AJ31" s="2">
        <f>Data!AJ31-Data!AJ30</f>
        <v>2.586734100000001</v>
      </c>
      <c r="AK31" s="2">
        <f>Data!AK31-Data!AK30</f>
        <v>0.13132814000000081</v>
      </c>
      <c r="AL31" s="2">
        <f>Data!AL31-Data!AL30</f>
        <v>4.8111800000015137E-2</v>
      </c>
      <c r="AM31" s="2">
        <f>Data!AM31-Data!AM30</f>
        <v>2.7369628999999804</v>
      </c>
      <c r="AN31" s="2">
        <f>Data!AN31-Data!AN30</f>
        <v>-1.6024920899999984</v>
      </c>
      <c r="AO31" s="2">
        <f>Data!AO31-Data!AO30</f>
        <v>1.7402613000000002</v>
      </c>
      <c r="AP31" s="2">
        <f>Data!AP31-Data!AP30</f>
        <v>-0.84301859999999351</v>
      </c>
      <c r="AQ31" s="2">
        <f>Data!AQ31-Data!AQ30</f>
        <v>0.9322925999999967</v>
      </c>
      <c r="AR31" s="2">
        <f>Data!AR31-Data!AR30</f>
        <v>3.0462229999999977</v>
      </c>
      <c r="AS31" s="2"/>
      <c r="AT31" s="1">
        <v>43873</v>
      </c>
      <c r="AU31" s="2">
        <f>Data!AV32-FaktiskeKurser[[#This Row],[AAPL]]</f>
        <v>1.8975070000000045</v>
      </c>
      <c r="AV31" s="2">
        <f>Data!AW32-FaktiskeKurser[[#This Row],[MSFT]]</f>
        <v>0.27000499999999761</v>
      </c>
      <c r="AW31" s="2">
        <f>Data!AX32-FaktiskeKurser[[#This Row],[AMZN]]</f>
        <v>0.45999899999999627</v>
      </c>
      <c r="AX31" s="2">
        <f>Data!AY32-FaktiskeKurser[[#This Row],[GOOGL]]</f>
        <v>0.42850500000000125</v>
      </c>
      <c r="AY31" s="2">
        <f>Data!AZ32-FaktiskeKurser[[#This Row],[BRK-B]]</f>
        <v>0.10999999999998522</v>
      </c>
      <c r="AZ31" s="2">
        <f>Data!BA32-FaktiskeKurser[[#This Row],[TSLA]]</f>
        <v>-0.47266400000000175</v>
      </c>
      <c r="BA31" s="2">
        <f>Data!BB32-FaktiskeKurser[[#This Row],[NVDA]]</f>
        <v>1.1624979999999994</v>
      </c>
      <c r="BB31" s="2">
        <f>Data!BC32-FaktiskeKurser[[#This Row],[GOOG]]</f>
        <v>0.47399900000000628</v>
      </c>
      <c r="BC31" s="2">
        <f>Data!BD32-FaktiskeKurser[[#This Row],[UNH]]</f>
        <v>12.690001999999993</v>
      </c>
      <c r="BD31" s="2">
        <f>Data!BE32-FaktiskeKurser[[#This Row],[JPM]]</f>
        <v>0</v>
      </c>
      <c r="BE31" s="2">
        <f>Data!BF32-FaktiskeKurser[[#This Row],[AVGO]]</f>
        <v>4.5400080000000003</v>
      </c>
      <c r="BF31" s="2">
        <f>Data!BG32-FaktiskeKurser[[#This Row],[V]]</f>
        <v>3.5</v>
      </c>
      <c r="BG31" s="2">
        <f>Data!BH32-FaktiskeKurser[[#This Row],[BAC]]</f>
        <v>0.14999799999999652</v>
      </c>
      <c r="BH31" s="2">
        <f>Data!BI32-FaktiskeKurser[[#This Row],[HD]]</f>
        <v>-5.0002999999975373E-2</v>
      </c>
      <c r="BI31" s="2">
        <f>Data!BJ32-FaktiskeKurser[[#This Row],[MA]]</f>
        <v>3.2399910000000318</v>
      </c>
      <c r="BJ31" s="2">
        <f>Data!BK32-FaktiskeKurser[[#This Row],[MRK]]</f>
        <v>-1.9084019999999953</v>
      </c>
      <c r="BK31" s="2">
        <f>Data!BL32-FaktiskeKurser[[#This Row],[ABBV]]</f>
        <v>1.7900010000000037</v>
      </c>
      <c r="BL31" s="2">
        <f>Data!BM32-FaktiskeKurser[[#This Row],[LLY]]</f>
        <v>-0.74000499999999647</v>
      </c>
      <c r="BM31" s="2">
        <f>Data!BN32-FaktiskeKurser[[#This Row],[UPS]]</f>
        <v>0.66999800000000675</v>
      </c>
      <c r="BN31" s="2">
        <f>Data!BO32-FaktiskeKurser[[#This Row],[CAT]]</f>
        <v>3.3999940000000208</v>
      </c>
      <c r="BQ31" s="13" t="s">
        <v>27</v>
      </c>
      <c r="BR31" s="13" t="s">
        <v>1</v>
      </c>
      <c r="BS31" s="13" t="s">
        <v>2</v>
      </c>
      <c r="BT31" s="13" t="s">
        <v>3</v>
      </c>
      <c r="BU31" s="13" t="s">
        <v>4</v>
      </c>
      <c r="BV31" s="13" t="s">
        <v>5</v>
      </c>
      <c r="BW31" s="13" t="s">
        <v>6</v>
      </c>
      <c r="BX31" s="13" t="s">
        <v>7</v>
      </c>
      <c r="BY31" s="13" t="s">
        <v>8</v>
      </c>
      <c r="BZ31" s="13" t="s">
        <v>9</v>
      </c>
      <c r="CA31" s="13" t="s">
        <v>10</v>
      </c>
      <c r="CB31" s="13" t="s">
        <v>11</v>
      </c>
      <c r="CC31" s="13" t="s">
        <v>12</v>
      </c>
      <c r="CD31" s="13" t="s">
        <v>13</v>
      </c>
      <c r="CE31" s="13" t="s">
        <v>14</v>
      </c>
      <c r="CF31" s="13" t="s">
        <v>15</v>
      </c>
      <c r="CG31" s="13" t="s">
        <v>16</v>
      </c>
      <c r="CH31" s="13" t="s">
        <v>17</v>
      </c>
      <c r="CI31" s="13" t="s">
        <v>18</v>
      </c>
      <c r="CJ31" s="13" t="s">
        <v>19</v>
      </c>
      <c r="CK31" s="13" t="s">
        <v>20</v>
      </c>
      <c r="CT31" s="30" cm="1">
        <f t="array" ref="CT31">SUM(ABS(Tabel9[Diff ARIMA]))</f>
        <v>0.94704131290740912</v>
      </c>
      <c r="CU31" s="19" cm="1">
        <f t="array" ref="CU31">SUM(ABS(Tabel9[Diff LSTM]))</f>
        <v>0.97020841846565176</v>
      </c>
    </row>
    <row r="32" spans="1:100" x14ac:dyDescent="0.35">
      <c r="A32" s="1">
        <v>43874</v>
      </c>
      <c r="B32" s="2">
        <f>ARIMAForecast[[#This Row],[AAPL]]-FaktiskeKurser[[#This Row],[AAPL]]</f>
        <v>-0.32406058986450148</v>
      </c>
      <c r="C32" s="2">
        <f>ARIMAForecast[[#This Row],[MSFT]]-Data!C31</f>
        <v>-0.14671261000299296</v>
      </c>
      <c r="D32" s="2">
        <f>ARIMAForecast[[#This Row],[AMZN]]-Data!D31</f>
        <v>0.77966222714098876</v>
      </c>
      <c r="E32" s="2">
        <f>ARIMAForecast[[#This Row],[GOOGL]]-Data!E31</f>
        <v>0.13420347212549188</v>
      </c>
      <c r="F32" s="2">
        <f>ARIMAForecast[[#This Row],[BRK-B]]-Data!F31</f>
        <v>1.0645004837280112</v>
      </c>
      <c r="G32" s="2">
        <f>ARIMAForecast[[#This Row],[TSLA]]-Data!G31</f>
        <v>-0.38825904418339974</v>
      </c>
      <c r="H32" s="2">
        <f>ARIMAForecast[[#This Row],[NVDA]]-Data!H31</f>
        <v>1.1657066150065987</v>
      </c>
      <c r="I32" s="2">
        <f>ARIMAForecast[[#This Row],[GOOG]]-Data!I31</f>
        <v>0.20728688415729835</v>
      </c>
      <c r="J32" s="2">
        <f>ARIMAForecast[[#This Row],[UNH]]-Data!J31</f>
        <v>11.691051959928984</v>
      </c>
      <c r="K32" s="2">
        <f>ARIMAForecast[[#This Row],[JPM]]-Data!K31</f>
        <v>0.19837673607699458</v>
      </c>
      <c r="L32" s="2">
        <f>ARIMAForecast[[#This Row],[AVGO]]-Data!L31</f>
        <v>3.400631713249993</v>
      </c>
      <c r="M32" s="2">
        <f>ARIMAForecast[[#This Row],[V]]-Data!M31</f>
        <v>3.2168938316980018</v>
      </c>
      <c r="N32" s="2">
        <f>ARIMAForecast[[#This Row],[BAC]]-Data!N31</f>
        <v>0.21141328191150421</v>
      </c>
      <c r="O32" s="2">
        <f>ARIMAForecast[[#This Row],[HD]]-Data!O31</f>
        <v>2.5073968062997665E-2</v>
      </c>
      <c r="P32" s="2">
        <f>ARIMAForecast[[#This Row],[MA]]-Data!P31</f>
        <v>3.0609903447210058</v>
      </c>
      <c r="Q32" s="2">
        <f>ARIMAForecast[[#This Row],[MRK]]-Data!Q31</f>
        <v>-1.7105306995168092</v>
      </c>
      <c r="R32" s="2">
        <f>ARIMAForecast[[#This Row],[ABBV]]-Data!R31</f>
        <v>1.3795351730584002</v>
      </c>
      <c r="S32" s="2">
        <f>ARIMAForecast[[#This Row],[LLY]]-Data!S31</f>
        <v>-1.422257957087993</v>
      </c>
      <c r="T32" s="2">
        <f>ARIMAForecast[[#This Row],[UPS]]-Data!T31</f>
        <v>0.84604340702000513</v>
      </c>
      <c r="U32" s="2">
        <f>ARIMAForecast[[#This Row],[CAT]]-Data!U31</f>
        <v>3.4226218444250094</v>
      </c>
      <c r="X32" s="1">
        <v>43874</v>
      </c>
      <c r="Y32" s="2">
        <f>Data!Y32-Data!Y31</f>
        <v>-0.175193500000006</v>
      </c>
      <c r="Z32" s="2">
        <f>Data!Z32-Data!Z31</f>
        <v>-1.0638891000000115</v>
      </c>
      <c r="AA32" s="2">
        <f>Data!AA32-Data!AA31</f>
        <v>-0.40259009999999762</v>
      </c>
      <c r="AB32" s="2">
        <f>Data!AB32-Data!AB31</f>
        <v>-0.37415098999998975</v>
      </c>
      <c r="AC32" s="2">
        <f>Data!AC32-Data!AC31</f>
        <v>-0.91896439999999302</v>
      </c>
      <c r="AD32" s="2">
        <f>Data!AD32-Data!AD31</f>
        <v>1.861581110000003</v>
      </c>
      <c r="AE32" s="2">
        <f>Data!AE32-Data!AE31</f>
        <v>-0.44194543000000408</v>
      </c>
      <c r="AF32" s="2">
        <f>Data!AF32-Data!AF31</f>
        <v>-0.26754856999998822</v>
      </c>
      <c r="AG32" s="2">
        <f>Data!AG32-Data!AG31</f>
        <v>2.3772251000000324</v>
      </c>
      <c r="AH32" s="2">
        <f>Data!AH32-Data!AH31</f>
        <v>-0.12492899999998031</v>
      </c>
      <c r="AI32" s="2">
        <f>Data!AI32-Data!AI31</f>
        <v>-0.11756279999997332</v>
      </c>
      <c r="AJ32" s="2">
        <f>Data!AJ32-Data!AJ31</f>
        <v>0.72444960000001402</v>
      </c>
      <c r="AK32" s="2">
        <f>Data!AK32-Data!AK31</f>
        <v>-1.7537869999998179E-2</v>
      </c>
      <c r="AL32" s="2">
        <f>Data!AL32-Data!AL31</f>
        <v>0.75002989999998704</v>
      </c>
      <c r="AM32" s="2">
        <f>Data!AM32-Data!AM31</f>
        <v>1.9504509999999868</v>
      </c>
      <c r="AN32" s="2">
        <f>Data!AN32-Data!AN31</f>
        <v>-1.356848080000006</v>
      </c>
      <c r="AO32" s="2">
        <f>Data!AO32-Data!AO31</f>
        <v>-2.2003567100000083</v>
      </c>
      <c r="AP32" s="2">
        <f>Data!AP32-Data!AP31</f>
        <v>-1.5125877000000116</v>
      </c>
      <c r="AQ32" s="2">
        <f>Data!AQ32-Data!AQ31</f>
        <v>-0.39202190000000314</v>
      </c>
      <c r="AR32" s="2">
        <f>Data!AR32-Data!AR31</f>
        <v>0.85010699999997996</v>
      </c>
      <c r="AS32" s="2"/>
      <c r="AT32" s="1">
        <v>43874</v>
      </c>
      <c r="AU32" s="2">
        <f>Data!AV33-FaktiskeKurser[[#This Row],[AAPL]]</f>
        <v>-0.58250400000000013</v>
      </c>
      <c r="AV32" s="2">
        <f>Data!AW33-FaktiskeKurser[[#This Row],[MSFT]]</f>
        <v>-1</v>
      </c>
      <c r="AW32" s="2">
        <f>Data!AX33-FaktiskeKurser[[#This Row],[AMZN]]</f>
        <v>-0.50650000000000261</v>
      </c>
      <c r="AX32" s="2">
        <f>Data!AY33-FaktiskeKurser[[#This Row],[GOOGL]]</f>
        <v>-0.26200100000001214</v>
      </c>
      <c r="AY32" s="2">
        <f>Data!AZ33-FaktiskeKurser[[#This Row],[BRK-B]]</f>
        <v>-0.97000099999999634</v>
      </c>
      <c r="AZ32" s="2">
        <f>Data!BA33-FaktiskeKurser[[#This Row],[TSLA]]</f>
        <v>2.4473300000000009</v>
      </c>
      <c r="BA32" s="2">
        <f>Data!BB33-FaktiskeKurser[[#This Row],[NVDA]]</f>
        <v>-0.44000200000000689</v>
      </c>
      <c r="BB32" s="2">
        <f>Data!BC33-FaktiskeKurser[[#This Row],[GOOG]]</f>
        <v>-0.1804960000000051</v>
      </c>
      <c r="BC32" s="2">
        <f>Data!BD33-FaktiskeKurser[[#This Row],[UNH]]</f>
        <v>-1.2799989999999752</v>
      </c>
      <c r="BD32" s="2">
        <f>Data!BE33-FaktiskeKurser[[#This Row],[JPM]]</f>
        <v>-0.11999499999998875</v>
      </c>
      <c r="BE32" s="2">
        <f>Data!BF33-FaktiskeKurser[[#This Row],[AVGO]]</f>
        <v>-0.73001099999999042</v>
      </c>
      <c r="BF32" s="2">
        <f>Data!BG33-FaktiskeKurser[[#This Row],[V]]</f>
        <v>-4.0008000000000266E-2</v>
      </c>
      <c r="BG32" s="2">
        <f>Data!BH33-FaktiskeKurser[[#This Row],[BAC]]</f>
        <v>-9.99800000000306E-3</v>
      </c>
      <c r="BH32" s="2">
        <f>Data!BI33-FaktiskeKurser[[#This Row],[HD]]</f>
        <v>0.77000499999999761</v>
      </c>
      <c r="BI32" s="2">
        <f>Data!BJ33-FaktiskeKurser[[#This Row],[MA]]</f>
        <v>1.6799919999999702</v>
      </c>
      <c r="BJ32" s="2">
        <f>Data!BK33-FaktiskeKurser[[#This Row],[MRK]]</f>
        <v>-1.2213670000000008</v>
      </c>
      <c r="BK32" s="2">
        <f>Data!BL33-FaktiskeKurser[[#This Row],[ABBV]]</f>
        <v>-2.4400030000000044</v>
      </c>
      <c r="BL32" s="2">
        <f>Data!BM33-FaktiskeKurser[[#This Row],[LLY]]</f>
        <v>-1.7099919999999997</v>
      </c>
      <c r="BM32" s="2">
        <f>Data!BN33-FaktiskeKurser[[#This Row],[UPS]]</f>
        <v>-0.30000300000000379</v>
      </c>
      <c r="BN32" s="2">
        <f>Data!BO33-FaktiskeKurser[[#This Row],[CAT]]</f>
        <v>0.13000499999998283</v>
      </c>
      <c r="BQ32" t="s">
        <v>28</v>
      </c>
      <c r="BR32">
        <f>COUNT($BN$3,$BN$4:$BN$755)</f>
        <v>753</v>
      </c>
      <c r="BS32">
        <f>COUNT($BN$3,$BN$4:$BN$755)</f>
        <v>753</v>
      </c>
      <c r="BT32">
        <f t="shared" ref="BT32:CK32" si="32">COUNT($BN$3,$BN$4:$BN$755)</f>
        <v>753</v>
      </c>
      <c r="BU32">
        <f t="shared" si="32"/>
        <v>753</v>
      </c>
      <c r="BV32">
        <f t="shared" si="32"/>
        <v>753</v>
      </c>
      <c r="BW32">
        <f t="shared" si="32"/>
        <v>753</v>
      </c>
      <c r="BX32">
        <f t="shared" si="32"/>
        <v>753</v>
      </c>
      <c r="BY32">
        <f t="shared" si="32"/>
        <v>753</v>
      </c>
      <c r="BZ32">
        <f t="shared" si="32"/>
        <v>753</v>
      </c>
      <c r="CA32">
        <f t="shared" si="32"/>
        <v>753</v>
      </c>
      <c r="CB32">
        <f t="shared" si="32"/>
        <v>753</v>
      </c>
      <c r="CC32">
        <f t="shared" si="32"/>
        <v>753</v>
      </c>
      <c r="CD32">
        <f t="shared" si="32"/>
        <v>753</v>
      </c>
      <c r="CE32">
        <f t="shared" si="32"/>
        <v>753</v>
      </c>
      <c r="CF32">
        <f t="shared" si="32"/>
        <v>753</v>
      </c>
      <c r="CG32">
        <f t="shared" si="32"/>
        <v>753</v>
      </c>
      <c r="CH32">
        <f t="shared" si="32"/>
        <v>753</v>
      </c>
      <c r="CI32">
        <f t="shared" si="32"/>
        <v>753</v>
      </c>
      <c r="CJ32">
        <f t="shared" si="32"/>
        <v>753</v>
      </c>
      <c r="CK32">
        <f t="shared" si="32"/>
        <v>753</v>
      </c>
    </row>
    <row r="33" spans="1:89" x14ac:dyDescent="0.35">
      <c r="A33" s="1">
        <v>43875</v>
      </c>
      <c r="B33" s="2">
        <f>ARIMAForecast[[#This Row],[AAPL]]-FaktiskeKurser[[#This Row],[AAPL]]</f>
        <v>0.30218346075319857</v>
      </c>
      <c r="C33" s="2">
        <f>ARIMAForecast[[#This Row],[MSFT]]-Data!C32</f>
        <v>-1.2242511913160001</v>
      </c>
      <c r="D33" s="2">
        <f>ARIMAForecast[[#This Row],[AMZN]]-Data!D32</f>
        <v>-0.54566253632700068</v>
      </c>
      <c r="E33" s="2">
        <f>ARIMAForecast[[#This Row],[GOOGL]]-Data!E32</f>
        <v>2.1255077476908468E-2</v>
      </c>
      <c r="F33" s="2">
        <f>ARIMAForecast[[#This Row],[BRK-B]]-Data!F32</f>
        <v>-0.66050280555302265</v>
      </c>
      <c r="G33" s="2">
        <f>ARIMAForecast[[#This Row],[TSLA]]-Data!G32</f>
        <v>2.4242163195618005</v>
      </c>
      <c r="H33" s="2">
        <f>ARIMAForecast[[#This Row],[NVDA]]-Data!H32</f>
        <v>-0.42541496538790113</v>
      </c>
      <c r="I33" s="2">
        <f>ARIMAForecast[[#This Row],[GOOG]]-Data!I32</f>
        <v>7.4476306118199886E-2</v>
      </c>
      <c r="J33" s="2">
        <f>ARIMAForecast[[#This Row],[UNH]]-Data!J32</f>
        <v>-1.6094273265479728</v>
      </c>
      <c r="K33" s="2">
        <f>ARIMAForecast[[#This Row],[JPM]]-Data!K32</f>
        <v>-0.37124990859598483</v>
      </c>
      <c r="L33" s="2">
        <f>ARIMAForecast[[#This Row],[AVGO]]-Data!L32</f>
        <v>-0.52331108532899862</v>
      </c>
      <c r="M33" s="2">
        <f>ARIMAForecast[[#This Row],[V]]-Data!M32</f>
        <v>3.8742443190074027E-3</v>
      </c>
      <c r="N33" s="2">
        <f>ARIMAForecast[[#This Row],[BAC]]-Data!N32</f>
        <v>-5.2565046409704053E-2</v>
      </c>
      <c r="O33" s="2">
        <f>ARIMAForecast[[#This Row],[HD]]-Data!O32</f>
        <v>0.97532862200500858</v>
      </c>
      <c r="P33" s="2">
        <f>ARIMAForecast[[#This Row],[MA]]-Data!P32</f>
        <v>1.6710300274060046</v>
      </c>
      <c r="Q33" s="2">
        <f>ARIMAForecast[[#This Row],[MRK]]-Data!Q32</f>
        <v>-1.4585324424804895</v>
      </c>
      <c r="R33" s="2">
        <f>ARIMAForecast[[#This Row],[ABBV]]-Data!R32</f>
        <v>-2.2101528853148977</v>
      </c>
      <c r="S33" s="2">
        <f>ARIMAForecast[[#This Row],[LLY]]-Data!S32</f>
        <v>-1.5912230690129832</v>
      </c>
      <c r="T33" s="2">
        <f>ARIMAForecast[[#This Row],[UPS]]-Data!T32</f>
        <v>-0.38513948850599888</v>
      </c>
      <c r="U33" s="2">
        <f>ARIMAForecast[[#This Row],[CAT]]-Data!U32</f>
        <v>2.3931535270975246E-2</v>
      </c>
      <c r="X33" s="1">
        <v>43875</v>
      </c>
      <c r="Y33" s="2">
        <f>Data!Y33-Data!Y32</f>
        <v>-0.10353363000000115</v>
      </c>
      <c r="Z33" s="2">
        <f>Data!Z33-Data!Z32</f>
        <v>1.4945571000000086</v>
      </c>
      <c r="AA33" s="2">
        <f>Data!AA33-Data!AA32</f>
        <v>-0.71056250000000887</v>
      </c>
      <c r="AB33" s="2">
        <f>Data!AB33-Data!AB32</f>
        <v>0.38348992999999609</v>
      </c>
      <c r="AC33" s="2">
        <f>Data!AC33-Data!AC32</f>
        <v>0.2998670000000061</v>
      </c>
      <c r="AD33" s="2">
        <f>Data!AD33-Data!AD32</f>
        <v>0.27319095000000004</v>
      </c>
      <c r="AE33" s="2">
        <f>Data!AE33-Data!AE32</f>
        <v>4.0472558900000024</v>
      </c>
      <c r="AF33" s="2">
        <f>Data!AF33-Data!AF32</f>
        <v>0.42557083999999179</v>
      </c>
      <c r="AG33" s="2">
        <f>Data!AG33-Data!AG32</f>
        <v>-2.9505741000000398</v>
      </c>
      <c r="AH33" s="2">
        <f>Data!AH33-Data!AH32</f>
        <v>-0.38041780000000358</v>
      </c>
      <c r="AI33" s="2">
        <f>Data!AI33-Data!AI32</f>
        <v>-4.4124276000000009</v>
      </c>
      <c r="AJ33" s="2">
        <f>Data!AJ33-Data!AJ32</f>
        <v>2.2824867999999867</v>
      </c>
      <c r="AK33" s="2">
        <f>Data!AK33-Data!AK32</f>
        <v>-6.6417829999998901E-2</v>
      </c>
      <c r="AL33" s="2">
        <f>Data!AL33-Data!AL32</f>
        <v>2.1410774000000004</v>
      </c>
      <c r="AM33" s="2">
        <f>Data!AM33-Data!AM32</f>
        <v>4.5658491000000367</v>
      </c>
      <c r="AN33" s="2">
        <f>Data!AN33-Data!AN32</f>
        <v>0.32468880999999783</v>
      </c>
      <c r="AO33" s="2">
        <f>Data!AO33-Data!AO32</f>
        <v>-1.3664939199999964</v>
      </c>
      <c r="AP33" s="2">
        <f>Data!AP33-Data!AP32</f>
        <v>-0.89269029999999816</v>
      </c>
      <c r="AQ33" s="2">
        <f>Data!AQ33-Data!AQ32</f>
        <v>0.79473310000000197</v>
      </c>
      <c r="AR33" s="2">
        <f>Data!AR33-Data!AR32</f>
        <v>-1.4615449999999726</v>
      </c>
      <c r="AS33" s="2"/>
      <c r="AT33" s="1">
        <v>43875</v>
      </c>
      <c r="AU33" s="2">
        <f>Data!AV34-FaktiskeKurser[[#This Row],[AAPL]]</f>
        <v>2.0004000000000133E-2</v>
      </c>
      <c r="AV33" s="2">
        <f>Data!AW34-FaktiskeKurser[[#This Row],[MSFT]]</f>
        <v>1.6399990000000173</v>
      </c>
      <c r="AW33" s="2">
        <f>Data!AX34-FaktiskeKurser[[#This Row],[AMZN]]</f>
        <v>-0.75</v>
      </c>
      <c r="AX33" s="2">
        <f>Data!AY34-FaktiskeKurser[[#This Row],[GOOGL]]</f>
        <v>0.26699900000001264</v>
      </c>
      <c r="AY33" s="2">
        <f>Data!AZ34-FaktiskeKurser[[#This Row],[BRK-B]]</f>
        <v>0.33000200000000746</v>
      </c>
      <c r="AZ33" s="2">
        <f>Data!BA34-FaktiskeKurser[[#This Row],[TSLA]]</f>
        <v>-0.26466299999999876</v>
      </c>
      <c r="BA33" s="2">
        <f>Data!BB34-FaktiskeKurser[[#This Row],[NVDA]]</f>
        <v>4.7525020000000069</v>
      </c>
      <c r="BB33" s="2">
        <f>Data!BC34-FaktiskeKurser[[#This Row],[GOOG]]</f>
        <v>0.30400099999999952</v>
      </c>
      <c r="BC33" s="2">
        <f>Data!BD34-FaktiskeKurser[[#This Row],[UNH]]</f>
        <v>-3.4200130000000399</v>
      </c>
      <c r="BD33" s="2">
        <f>Data!BE34-FaktiskeKurser[[#This Row],[JPM]]</f>
        <v>-0.41999800000002097</v>
      </c>
      <c r="BE33" s="2">
        <f>Data!BF34-FaktiskeKurser[[#This Row],[AVGO]]</f>
        <v>-6.2000120000000152</v>
      </c>
      <c r="BF33" s="2">
        <f>Data!BG34-FaktiskeKurser[[#This Row],[V]]</f>
        <v>2.8899990000000173</v>
      </c>
      <c r="BG33" s="2">
        <f>Data!BH34-FaktiskeKurser[[#This Row],[BAC]]</f>
        <v>-6.0001999999997224E-2</v>
      </c>
      <c r="BH33" s="2">
        <f>Data!BI34-FaktiskeKurser[[#This Row],[HD]]</f>
        <v>2.6699979999999925</v>
      </c>
      <c r="BI33" s="2">
        <f>Data!BJ34-FaktiskeKurser[[#This Row],[MA]]</f>
        <v>5.1100160000000301</v>
      </c>
      <c r="BJ33" s="2">
        <f>Data!BK34-FaktiskeKurser[[#This Row],[MRK]]</f>
        <v>0.64884999999999593</v>
      </c>
      <c r="BK33" s="2">
        <f>Data!BL34-FaktiskeKurser[[#This Row],[ABBV]]</f>
        <v>-1.2999949999999956</v>
      </c>
      <c r="BL33" s="2">
        <f>Data!BM34-FaktiskeKurser[[#This Row],[LLY]]</f>
        <v>-0.68000800000001504</v>
      </c>
      <c r="BM33" s="2">
        <f>Data!BN34-FaktiskeKurser[[#This Row],[UPS]]</f>
        <v>0.70999899999999627</v>
      </c>
      <c r="BN33" s="2">
        <f>Data!BO34-FaktiskeKurser[[#This Row],[CAT]]</f>
        <v>-1.7299959999999999</v>
      </c>
      <c r="BQ33" t="s">
        <v>29</v>
      </c>
      <c r="BR33" s="11">
        <f>(COUNTIFS(Y3:Y755,"&gt;0",AU3:AU755,"&gt;0")+COUNTIFS(Y3:Y755,"&lt;0",AU3:AU755,"&lt;0"))/BR32</f>
        <v>0.76494023904382469</v>
      </c>
      <c r="BS33" s="11">
        <f t="shared" ref="BS33:CK33" si="33">(COUNTIFS(Z3:Z755,"&gt;0",AV3:AV755,"&gt;0")+COUNTIFS(Z3:Z755,"&lt;0",AV3:AV755,"&lt;0"))/BS32</f>
        <v>0.75431606905710491</v>
      </c>
      <c r="BT33" s="11">
        <f t="shared" si="33"/>
        <v>0.76759628154050463</v>
      </c>
      <c r="BU33" s="11">
        <f t="shared" si="33"/>
        <v>0.75431606905710491</v>
      </c>
      <c r="BV33" s="11">
        <f t="shared" si="33"/>
        <v>0.76626826029216466</v>
      </c>
      <c r="BW33" s="11">
        <f t="shared" si="33"/>
        <v>0.77954847277556438</v>
      </c>
      <c r="BX33" s="11">
        <f t="shared" si="33"/>
        <v>0.77556440903054447</v>
      </c>
      <c r="BY33" s="11">
        <f t="shared" si="33"/>
        <v>0.77158034528552455</v>
      </c>
      <c r="BZ33" s="11">
        <f t="shared" si="33"/>
        <v>0.75830013280212483</v>
      </c>
      <c r="CA33" s="11">
        <f t="shared" si="33"/>
        <v>0.7450199203187251</v>
      </c>
      <c r="CB33" s="11">
        <f t="shared" si="33"/>
        <v>0.73837981407702524</v>
      </c>
      <c r="CC33" s="11">
        <f t="shared" si="33"/>
        <v>0.72775564409030546</v>
      </c>
      <c r="CD33" s="11">
        <f t="shared" si="33"/>
        <v>0.7596281540504648</v>
      </c>
      <c r="CE33" s="11">
        <f t="shared" si="33"/>
        <v>0.75697211155378485</v>
      </c>
      <c r="CF33" s="11">
        <f t="shared" si="33"/>
        <v>0.74634794156706508</v>
      </c>
      <c r="CG33" s="11">
        <f t="shared" si="33"/>
        <v>0.76626826029216466</v>
      </c>
      <c r="CH33" s="11">
        <f t="shared" si="33"/>
        <v>0.73970783532536521</v>
      </c>
      <c r="CI33" s="11">
        <f t="shared" si="33"/>
        <v>0.76361221779548472</v>
      </c>
      <c r="CJ33" s="11">
        <f t="shared" si="33"/>
        <v>0.74767596281540505</v>
      </c>
      <c r="CK33" s="11">
        <f t="shared" si="33"/>
        <v>0.75830013280212483</v>
      </c>
    </row>
    <row r="34" spans="1:89" x14ac:dyDescent="0.35">
      <c r="A34" s="1">
        <v>43879</v>
      </c>
      <c r="B34" s="2">
        <f>ARIMAForecast[[#This Row],[AAPL]]-FaktiskeKurser[[#This Row],[AAPL]]</f>
        <v>0.29975837652209236</v>
      </c>
      <c r="C34" s="2">
        <f>ARIMAForecast[[#This Row],[MSFT]]-Data!C33</f>
        <v>2.6208567876140023</v>
      </c>
      <c r="D34" s="2">
        <f>ARIMAForecast[[#This Row],[AMZN]]-Data!D33</f>
        <v>-0.59852876050499049</v>
      </c>
      <c r="E34" s="2">
        <f>ARIMAForecast[[#This Row],[GOOGL]]-Data!E33</f>
        <v>0.17999587594670174</v>
      </c>
      <c r="F34" s="2">
        <f>ARIMAForecast[[#This Row],[BRK-B]]-Data!F33</f>
        <v>-0.31193805925499873</v>
      </c>
      <c r="G34" s="2">
        <f>ARIMAForecast[[#This Row],[TSLA]]-Data!G33</f>
        <v>-0.29613771236239472</v>
      </c>
      <c r="H34" s="2">
        <f>ARIMAForecast[[#This Row],[NVDA]]-Data!H33</f>
        <v>4.5402997522617028</v>
      </c>
      <c r="I34" s="2">
        <f>ARIMAForecast[[#This Row],[GOOG]]-Data!I33</f>
        <v>0.24875476034509347</v>
      </c>
      <c r="J34" s="2">
        <f>ARIMAForecast[[#This Row],[UNH]]-Data!J33</f>
        <v>-2.5297628495439994</v>
      </c>
      <c r="K34" s="2">
        <f>ARIMAForecast[[#This Row],[JPM]]-Data!K33</f>
        <v>-0.70996631904600349</v>
      </c>
      <c r="L34" s="2">
        <f>ARIMAForecast[[#This Row],[AVGO]]-Data!L33</f>
        <v>-5.8384124191429692</v>
      </c>
      <c r="M34" s="2">
        <f>ARIMAForecast[[#This Row],[V]]-Data!M33</f>
        <v>2.7705132711730016</v>
      </c>
      <c r="N34" s="2">
        <f>ARIMAForecast[[#This Row],[BAC]]-Data!N33</f>
        <v>-6.1572024813500548E-2</v>
      </c>
      <c r="O34" s="2">
        <f>ARIMAForecast[[#This Row],[HD]]-Data!O33</f>
        <v>2.4039874076899821</v>
      </c>
      <c r="P34" s="2">
        <f>ARIMAForecast[[#This Row],[MA]]-Data!P33</f>
        <v>4.8333223776539853</v>
      </c>
      <c r="Q34" s="2">
        <f>ARIMAForecast[[#This Row],[MRK]]-Data!Q33</f>
        <v>0.94690068729849486</v>
      </c>
      <c r="R34" s="2">
        <f>ARIMAForecast[[#This Row],[ABBV]]-Data!R33</f>
        <v>-1.386952525506203</v>
      </c>
      <c r="S34" s="2">
        <f>ARIMAForecast[[#This Row],[LLY]]-Data!S33</f>
        <v>-0.71104831928400358</v>
      </c>
      <c r="T34" s="2">
        <f>ARIMAForecast[[#This Row],[UPS]]-Data!T33</f>
        <v>0.32997294448600201</v>
      </c>
      <c r="U34" s="2">
        <f>ARIMAForecast[[#This Row],[CAT]]-Data!U33</f>
        <v>-2.0052578772559855</v>
      </c>
      <c r="X34" s="1">
        <v>43879</v>
      </c>
      <c r="Y34" s="2">
        <f>Data!Y34-Data!Y33</f>
        <v>-1.1080778399999929</v>
      </c>
      <c r="Z34" s="2">
        <f>Data!Z34-Data!Z33</f>
        <v>1.8376259000000061</v>
      </c>
      <c r="AA34" s="2">
        <f>Data!AA34-Data!AA33</f>
        <v>0.81154200000000287</v>
      </c>
      <c r="AB34" s="2">
        <f>Data!AB34-Data!AB33</f>
        <v>-6.3955210000003149E-2</v>
      </c>
      <c r="AC34" s="2">
        <f>Data!AC34-Data!AC33</f>
        <v>-9.5533299999999599E-2</v>
      </c>
      <c r="AD34" s="2">
        <f>Data!AD34-Data!AD33</f>
        <v>2.8520790399999996</v>
      </c>
      <c r="AE34" s="2">
        <f>Data!AE34-Data!AE33</f>
        <v>2.2921854900000085</v>
      </c>
      <c r="AF34" s="2">
        <f>Data!AF34-Data!AF33</f>
        <v>-0.16240668999999741</v>
      </c>
      <c r="AG34" s="2">
        <f>Data!AG34-Data!AG33</f>
        <v>1.8953146000000061</v>
      </c>
      <c r="AH34" s="2">
        <f>Data!AH34-Data!AH33</f>
        <v>-1.579304900000011</v>
      </c>
      <c r="AI34" s="2">
        <f>Data!AI34-Data!AI33</f>
        <v>-6.8411128999999846</v>
      </c>
      <c r="AJ34" s="2">
        <f>Data!AJ34-Data!AJ33</f>
        <v>1.4917555000000107</v>
      </c>
      <c r="AK34" s="2">
        <f>Data!AK34-Data!AK33</f>
        <v>-0.50236342000000178</v>
      </c>
      <c r="AL34" s="2">
        <f>Data!AL34-Data!AL33</f>
        <v>-0.48368919999998639</v>
      </c>
      <c r="AM34" s="2">
        <f>Data!AM34-Data!AM33</f>
        <v>1.1179404999999747</v>
      </c>
      <c r="AN34" s="2">
        <f>Data!AN34-Data!AN33</f>
        <v>-0.12397475000000213</v>
      </c>
      <c r="AO34" s="2">
        <f>Data!AO34-Data!AO33</f>
        <v>-0.45298166000000606</v>
      </c>
      <c r="AP34" s="2">
        <f>Data!AP34-Data!AP33</f>
        <v>-0.16565829999998982</v>
      </c>
      <c r="AQ34" s="2">
        <f>Data!AQ34-Data!AQ33</f>
        <v>0.50971330000000137</v>
      </c>
      <c r="AR34" s="2">
        <f>Data!AR34-Data!AR33</f>
        <v>-1.4881573000000117</v>
      </c>
      <c r="AS34" s="2"/>
      <c r="AT34" s="1">
        <v>43879</v>
      </c>
      <c r="AU34" s="2">
        <f>Data!AV35-FaktiskeKurser[[#This Row],[AAPL]]</f>
        <v>-1.4875030000000038</v>
      </c>
      <c r="AV34" s="2">
        <f>Data!AW35-FaktiskeKurser[[#This Row],[MSFT]]</f>
        <v>1.8799899999999923</v>
      </c>
      <c r="AW34" s="2">
        <f>Data!AX35-FaktiskeKurser[[#This Row],[AMZN]]</f>
        <v>1.0400010000000037</v>
      </c>
      <c r="AX34" s="2">
        <f>Data!AY35-FaktiskeKurser[[#This Row],[GOOGL]]</f>
        <v>3.5498999999987291E-2</v>
      </c>
      <c r="AY34" s="2">
        <f>Data!AZ35-FaktiskeKurser[[#This Row],[BRK-B]]</f>
        <v>-2.9999000000003662E-2</v>
      </c>
      <c r="AZ34" s="2">
        <f>Data!BA35-FaktiskeKurser[[#This Row],[TSLA]]</f>
        <v>3.8913299999999964</v>
      </c>
      <c r="BA34" s="2">
        <f>Data!BB35-FaktiskeKurser[[#This Row],[NVDA]]</f>
        <v>1.6949999999999932</v>
      </c>
      <c r="BB34" s="2">
        <f>Data!BC35-FaktiskeKurser[[#This Row],[GOOG]]</f>
        <v>-5.3505000000001246E-2</v>
      </c>
      <c r="BC34" s="2">
        <f>Data!BD35-FaktiskeKurser[[#This Row],[UNH]]</f>
        <v>3.3600160000000301</v>
      </c>
      <c r="BD34" s="2">
        <f>Data!BE35-FaktiskeKurser[[#This Row],[JPM]]</f>
        <v>-1.8200080000000014</v>
      </c>
      <c r="BE34" s="2">
        <f>Data!BF35-FaktiskeKurser[[#This Row],[AVGO]]</f>
        <v>-7.0199890000000096</v>
      </c>
      <c r="BF34" s="2">
        <f>Data!BG35-FaktiskeKurser[[#This Row],[V]]</f>
        <v>0.91000399999998649</v>
      </c>
      <c r="BG34" s="2">
        <f>Data!BH35-FaktiskeKurser[[#This Row],[BAC]]</f>
        <v>-0.57999799999999624</v>
      </c>
      <c r="BH34" s="2">
        <f>Data!BI35-FaktiskeKurser[[#This Row],[HD]]</f>
        <v>-1.089997000000011</v>
      </c>
      <c r="BI34" s="2">
        <f>Data!BJ35-FaktiskeKurser[[#This Row],[MA]]</f>
        <v>0.28997799999996232</v>
      </c>
      <c r="BJ34" s="2">
        <f>Data!BK35-FaktiskeKurser[[#This Row],[MRK]]</f>
        <v>-0.18129700000000071</v>
      </c>
      <c r="BK34" s="2">
        <f>Data!BL35-FaktiskeKurser[[#This Row],[ABBV]]</f>
        <v>-0.44000200000000689</v>
      </c>
      <c r="BL34" s="2">
        <f>Data!BM35-FaktiskeKurser[[#This Row],[LLY]]</f>
        <v>-0.10999999999998522</v>
      </c>
      <c r="BM34" s="2">
        <f>Data!BN35-FaktiskeKurser[[#This Row],[UPS]]</f>
        <v>0.47000100000001055</v>
      </c>
      <c r="BN34" s="2">
        <f>Data!BO35-FaktiskeKurser[[#This Row],[CAT]]</f>
        <v>-1.410002999999989</v>
      </c>
      <c r="BQ34" t="s">
        <v>30</v>
      </c>
      <c r="BR34" s="11">
        <f>COUNTIF(AU3:AU755,"&gt;0")/BR32</f>
        <v>0.52324037184594951</v>
      </c>
      <c r="BS34" s="11">
        <f t="shared" ref="BS34:CJ34" si="34">COUNTIF(AV3:AV755,"&gt;0")/BS32</f>
        <v>0.53120849933598935</v>
      </c>
      <c r="BT34" s="11">
        <f t="shared" si="34"/>
        <v>0.48339973439575035</v>
      </c>
      <c r="BU34" s="11">
        <f t="shared" si="34"/>
        <v>0.53519256308100926</v>
      </c>
      <c r="BV34" s="11">
        <f t="shared" si="34"/>
        <v>0.5524568393094289</v>
      </c>
      <c r="BW34" s="11">
        <f t="shared" si="34"/>
        <v>0.52191235059760954</v>
      </c>
      <c r="BX34" s="11">
        <f t="shared" si="34"/>
        <v>0.54183266932270913</v>
      </c>
      <c r="BY34" s="11">
        <f t="shared" si="34"/>
        <v>0.53652058432934924</v>
      </c>
      <c r="BZ34" s="11">
        <f t="shared" si="34"/>
        <v>0.53652058432934924</v>
      </c>
      <c r="CA34" s="11">
        <f t="shared" si="34"/>
        <v>0.5192563081009296</v>
      </c>
      <c r="CB34" s="11">
        <f t="shared" si="34"/>
        <v>0.5524568393094289</v>
      </c>
      <c r="CC34" s="11">
        <f t="shared" si="34"/>
        <v>0.53253652058432932</v>
      </c>
      <c r="CD34" s="11">
        <f t="shared" si="34"/>
        <v>0.52191235059760954</v>
      </c>
      <c r="CE34" s="11">
        <f t="shared" si="34"/>
        <v>0.55776892430278879</v>
      </c>
      <c r="CF34" s="11">
        <f t="shared" si="34"/>
        <v>0.53519256308100926</v>
      </c>
      <c r="CG34" s="11">
        <f t="shared" si="34"/>
        <v>0.54050464807436915</v>
      </c>
      <c r="CH34" s="11">
        <f t="shared" si="34"/>
        <v>0.55112881806108893</v>
      </c>
      <c r="CI34" s="11">
        <f t="shared" si="34"/>
        <v>0.52191235059760954</v>
      </c>
      <c r="CJ34" s="11">
        <f t="shared" si="34"/>
        <v>0.51128818061088976</v>
      </c>
      <c r="CK34" s="11">
        <f>COUNTIF(BN3:BN755,"&gt;0")/CK32</f>
        <v>0.54050464807436915</v>
      </c>
    </row>
    <row r="35" spans="1:89" x14ac:dyDescent="0.35">
      <c r="A35" s="1">
        <v>43880</v>
      </c>
      <c r="B35" s="2">
        <f>ARIMAForecast[[#This Row],[AAPL]]-FaktiskeKurser[[#This Row],[AAPL]]</f>
        <v>7.073009975640332E-2</v>
      </c>
      <c r="C35" s="2">
        <f>ARIMAForecast[[#This Row],[MSFT]]-Data!C34</f>
        <v>1.7618594552139939</v>
      </c>
      <c r="D35" s="2">
        <f>ARIMAForecast[[#This Row],[AMZN]]-Data!D34</f>
        <v>0.8472593703309883</v>
      </c>
      <c r="E35" s="2">
        <f>ARIMAForecast[[#This Row],[GOOGL]]-Data!E34</f>
        <v>-6.4632038954698601E-2</v>
      </c>
      <c r="F35" s="2">
        <f>ARIMAForecast[[#This Row],[BRK-B]]-Data!F34</f>
        <v>-0.56621455453600333</v>
      </c>
      <c r="G35" s="2">
        <f>ARIMAForecast[[#This Row],[TSLA]]-Data!G34</f>
        <v>3.9472044098328993</v>
      </c>
      <c r="H35" s="2">
        <f>ARIMAForecast[[#This Row],[NVDA]]-Data!H34</f>
        <v>1.4653171286795015</v>
      </c>
      <c r="I35" s="2">
        <f>ARIMAForecast[[#This Row],[GOOG]]-Data!I34</f>
        <v>-0.15880495452680066</v>
      </c>
      <c r="J35" s="2">
        <f>ARIMAForecast[[#This Row],[UNH]]-Data!J34</f>
        <v>2.1540144172009832</v>
      </c>
      <c r="K35" s="2">
        <f>ARIMAForecast[[#This Row],[JPM]]-Data!K34</f>
        <v>-1.6848800772609991</v>
      </c>
      <c r="L35" s="2">
        <f>ARIMAForecast[[#This Row],[AVGO]]-Data!L34</f>
        <v>-7.226141486393999</v>
      </c>
      <c r="M35" s="2">
        <f>ARIMAForecast[[#This Row],[V]]-Data!M34</f>
        <v>0.8918417005340018</v>
      </c>
      <c r="N35" s="2">
        <f>ARIMAForecast[[#This Row],[BAC]]-Data!N34</f>
        <v>-0.60127806109549908</v>
      </c>
      <c r="O35" s="2">
        <f>ARIMAForecast[[#This Row],[HD]]-Data!O34</f>
        <v>-1.2461912653739944</v>
      </c>
      <c r="P35" s="2">
        <f>ARIMAForecast[[#This Row],[MA]]-Data!P34</f>
        <v>0.4627281016880147</v>
      </c>
      <c r="Q35" s="2">
        <f>ARIMAForecast[[#This Row],[MRK]]-Data!Q34</f>
        <v>-0.44085211932279833</v>
      </c>
      <c r="R35" s="2">
        <f>ARIMAForecast[[#This Row],[ABBV]]-Data!R34</f>
        <v>-0.65535965122839457</v>
      </c>
      <c r="S35" s="2">
        <f>ARIMAForecast[[#This Row],[LLY]]-Data!S34</f>
        <v>0.25269291350198841</v>
      </c>
      <c r="T35" s="2">
        <f>ARIMAForecast[[#This Row],[UPS]]-Data!T34</f>
        <v>0.85992511111899717</v>
      </c>
      <c r="U35" s="2">
        <f>ARIMAForecast[[#This Row],[CAT]]-Data!U34</f>
        <v>-0.59617417562100172</v>
      </c>
      <c r="X35" s="1">
        <v>43880</v>
      </c>
      <c r="Y35" s="2">
        <f>Data!Y35-Data!Y34</f>
        <v>0.58146902999999384</v>
      </c>
      <c r="Z35" s="2">
        <f>Data!Z35-Data!Z34</f>
        <v>0.16031479999998055</v>
      </c>
      <c r="AA35" s="2">
        <f>Data!AA35-Data!AA34</f>
        <v>0.75821380000000715</v>
      </c>
      <c r="AB35" s="2">
        <f>Data!AB35-Data!AB34</f>
        <v>0.37148833999999908</v>
      </c>
      <c r="AC35" s="2">
        <f>Data!AC35-Data!AC34</f>
        <v>1.9786267000000066</v>
      </c>
      <c r="AD35" s="2">
        <f>Data!AD35-Data!AD34</f>
        <v>3.9112246799999966</v>
      </c>
      <c r="AE35" s="2">
        <f>Data!AE35-Data!AE34</f>
        <v>3.9969469899999979</v>
      </c>
      <c r="AF35" s="2">
        <f>Data!AF35-Data!AF34</f>
        <v>0.4561391900000018</v>
      </c>
      <c r="AG35" s="2">
        <f>Data!AG35-Data!AG34</f>
        <v>3.2279801999999904</v>
      </c>
      <c r="AH35" s="2">
        <f>Data!AH35-Data!AH34</f>
        <v>1.5327312999999947</v>
      </c>
      <c r="AI35" s="2">
        <f>Data!AI35-Data!AI34</f>
        <v>2.2376264000000106</v>
      </c>
      <c r="AJ35" s="2">
        <f>Data!AJ35-Data!AJ34</f>
        <v>1.7247155999999961</v>
      </c>
      <c r="AK35" s="2">
        <f>Data!AK35-Data!AK34</f>
        <v>0.33389783999999878</v>
      </c>
      <c r="AL35" s="2">
        <f>Data!AL35-Data!AL34</f>
        <v>-0.43550989999999956</v>
      </c>
      <c r="AM35" s="2">
        <f>Data!AM35-Data!AM34</f>
        <v>2.7674873000000275</v>
      </c>
      <c r="AN35" s="2">
        <f>Data!AN35-Data!AN34</f>
        <v>-0.34121371999999894</v>
      </c>
      <c r="AO35" s="2">
        <f>Data!AO35-Data!AO34</f>
        <v>0.64262240000000759</v>
      </c>
      <c r="AP35" s="2">
        <f>Data!AP35-Data!AP34</f>
        <v>-0.18841690000002131</v>
      </c>
      <c r="AQ35" s="2">
        <f>Data!AQ35-Data!AQ34</f>
        <v>0.33964089999999203</v>
      </c>
      <c r="AR35" s="2">
        <f>Data!AR35-Data!AR34</f>
        <v>0.11477610000000027</v>
      </c>
      <c r="AS35" s="2"/>
      <c r="AT35" s="1">
        <v>43880</v>
      </c>
      <c r="AU35" s="2">
        <f>Data!AV36-FaktiskeKurser[[#This Row],[AAPL]]</f>
        <v>1.1549990000000037</v>
      </c>
      <c r="AV35" s="2">
        <f>Data!AW36-FaktiskeKurser[[#This Row],[MSFT]]</f>
        <v>5.0003000000003794E-2</v>
      </c>
      <c r="AW35" s="2">
        <f>Data!AX36-FaktiskeKurser[[#This Row],[AMZN]]</f>
        <v>0.72750100000000373</v>
      </c>
      <c r="AX35" s="2">
        <f>Data!AY36-FaktiskeKurser[[#This Row],[GOOGL]]</f>
        <v>0.27150000000000318</v>
      </c>
      <c r="AY35" s="2">
        <f>Data!AZ36-FaktiskeKurser[[#This Row],[BRK-B]]</f>
        <v>2.4700009999999963</v>
      </c>
      <c r="AZ35" s="2">
        <f>Data!BA36-FaktiskeKurser[[#This Row],[TSLA]]</f>
        <v>3.934666</v>
      </c>
      <c r="BA35" s="2">
        <f>Data!BB36-FaktiskeKurser[[#This Row],[NVDA]]</f>
        <v>4.5325010000000105</v>
      </c>
      <c r="BB35" s="2">
        <f>Data!BC36-FaktiskeKurser[[#This Row],[GOOG]]</f>
        <v>0.35100500000000068</v>
      </c>
      <c r="BC35" s="2">
        <f>Data!BD36-FaktiskeKurser[[#This Row],[UNH]]</f>
        <v>3.169983000000002</v>
      </c>
      <c r="BD35" s="2">
        <f>Data!BE36-FaktiskeKurser[[#This Row],[JPM]]</f>
        <v>1.8500060000000076</v>
      </c>
      <c r="BE35" s="2">
        <f>Data!BF36-FaktiskeKurser[[#This Row],[AVGO]]</f>
        <v>4.9400019999999927</v>
      </c>
      <c r="BF35" s="2">
        <f>Data!BG36-FaktiskeKurser[[#This Row],[V]]</f>
        <v>2.1100010000000111</v>
      </c>
      <c r="BG35" s="2">
        <f>Data!BH36-FaktiskeKurser[[#This Row],[BAC]]</f>
        <v>0.45000100000000032</v>
      </c>
      <c r="BH35" s="2">
        <f>Data!BI36-FaktiskeKurser[[#This Row],[HD]]</f>
        <v>-0.30000300000000379</v>
      </c>
      <c r="BI35" s="2">
        <f>Data!BJ36-FaktiskeKurser[[#This Row],[MA]]</f>
        <v>3.3200080000000298</v>
      </c>
      <c r="BJ35" s="2">
        <f>Data!BK36-FaktiskeKurser[[#This Row],[MRK]]</f>
        <v>-0.43892700000000673</v>
      </c>
      <c r="BK35" s="2">
        <f>Data!BL36-FaktiskeKurser[[#This Row],[ABBV]]</f>
        <v>0.52999800000000619</v>
      </c>
      <c r="BL35" s="2">
        <f>Data!BM36-FaktiskeKurser[[#This Row],[LLY]]</f>
        <v>-0.17999299999999607</v>
      </c>
      <c r="BM35" s="2">
        <f>Data!BN36-FaktiskeKurser[[#This Row],[UPS]]</f>
        <v>0.34000399999999331</v>
      </c>
      <c r="BN35" s="2">
        <f>Data!BO36-FaktiskeKurser[[#This Row],[CAT]]</f>
        <v>0.27999900000000366</v>
      </c>
      <c r="BQ35" t="s">
        <v>31</v>
      </c>
      <c r="BR35" s="11">
        <f>COUNTIF(Y3:Y755,"&gt;0")/BR32</f>
        <v>0.51792828685258963</v>
      </c>
      <c r="BS35" s="11">
        <f t="shared" ref="BS35:CK35" si="35">COUNTIF(Z3:Z755,"&gt;0")/BS32</f>
        <v>0.50863213811420982</v>
      </c>
      <c r="BT35" s="11">
        <f t="shared" si="35"/>
        <v>0.48472775564409032</v>
      </c>
      <c r="BU35" s="11">
        <f t="shared" si="35"/>
        <v>0.52589641434262946</v>
      </c>
      <c r="BV35" s="11">
        <f t="shared" si="35"/>
        <v>0.54183266932270913</v>
      </c>
      <c r="BW35" s="11">
        <f t="shared" si="35"/>
        <v>0.52722443559096943</v>
      </c>
      <c r="BX35" s="11">
        <f t="shared" si="35"/>
        <v>0.54847277556440899</v>
      </c>
      <c r="BY35" s="11">
        <f t="shared" si="35"/>
        <v>0.53652058432934924</v>
      </c>
      <c r="BZ35" s="11">
        <f t="shared" si="35"/>
        <v>0.55511288180610885</v>
      </c>
      <c r="CA35" s="11">
        <f t="shared" si="35"/>
        <v>0.48207171314741037</v>
      </c>
      <c r="CB35" s="11">
        <f t="shared" si="35"/>
        <v>0.52988047808764938</v>
      </c>
      <c r="CC35" s="11">
        <f t="shared" si="35"/>
        <v>0.54980079681274896</v>
      </c>
      <c r="CD35" s="11">
        <f t="shared" si="35"/>
        <v>0.50730411686586985</v>
      </c>
      <c r="CE35" s="11">
        <f t="shared" si="35"/>
        <v>0.54581673306772904</v>
      </c>
      <c r="CF35" s="11">
        <f t="shared" si="35"/>
        <v>0.53386454183266929</v>
      </c>
      <c r="CG35" s="11">
        <f t="shared" si="35"/>
        <v>0.49269588313413015</v>
      </c>
      <c r="CH35" s="11">
        <f t="shared" si="35"/>
        <v>0.56706507304116871</v>
      </c>
      <c r="CI35" s="11">
        <f t="shared" si="35"/>
        <v>0.53120849933598935</v>
      </c>
      <c r="CJ35" s="11">
        <f t="shared" si="35"/>
        <v>0.5046480743691899</v>
      </c>
      <c r="CK35" s="11">
        <f t="shared" si="35"/>
        <v>0.53120849933598935</v>
      </c>
    </row>
    <row r="36" spans="1:89" x14ac:dyDescent="0.35">
      <c r="A36" s="1">
        <v>43881</v>
      </c>
      <c r="B36" s="2">
        <f>ARIMAForecast[[#This Row],[AAPL]]-FaktiskeKurser[[#This Row],[AAPL]]</f>
        <v>-0.1916320977797028</v>
      </c>
      <c r="C36" s="2">
        <f>ARIMAForecast[[#This Row],[MSFT]]-Data!C35</f>
        <v>-0.43172000529298771</v>
      </c>
      <c r="D36" s="2">
        <f>ARIMAForecast[[#This Row],[AMZN]]-Data!D35</f>
        <v>0.73462236842800621</v>
      </c>
      <c r="E36" s="2">
        <f>ARIMAForecast[[#This Row],[GOOGL]]-Data!E35</f>
        <v>0.55386560243049132</v>
      </c>
      <c r="F36" s="2">
        <f>ARIMAForecast[[#This Row],[BRK-B]]-Data!F35</f>
        <v>2.8944859172580095</v>
      </c>
      <c r="G36" s="2">
        <f>ARIMAForecast[[#This Row],[TSLA]]-Data!G35</f>
        <v>3.9361241337416999</v>
      </c>
      <c r="H36" s="2">
        <f>ARIMAForecast[[#This Row],[NVDA]]-Data!H35</f>
        <v>4.9381549801158968</v>
      </c>
      <c r="I36" s="2">
        <f>ARIMAForecast[[#This Row],[GOOG]]-Data!I35</f>
        <v>0.64163186612620393</v>
      </c>
      <c r="J36" s="2">
        <f>ARIMAForecast[[#This Row],[UNH]]-Data!J35</f>
        <v>3.5371259418549812</v>
      </c>
      <c r="K36" s="2">
        <f>ARIMAForecast[[#This Row],[JPM]]-Data!K35</f>
        <v>2.1708431022530021</v>
      </c>
      <c r="L36" s="2">
        <f>ARIMAForecast[[#This Row],[AVGO]]-Data!L35</f>
        <v>5.3785420395510073</v>
      </c>
      <c r="M36" s="2">
        <f>ARIMAForecast[[#This Row],[V]]-Data!M35</f>
        <v>2.0825872328879882</v>
      </c>
      <c r="N36" s="2">
        <f>ARIMAForecast[[#This Row],[BAC]]-Data!N35</f>
        <v>0.44329296874330026</v>
      </c>
      <c r="O36" s="2">
        <f>ARIMAForecast[[#This Row],[HD]]-Data!O35</f>
        <v>3.534610188012266E-3</v>
      </c>
      <c r="P36" s="2">
        <f>ARIMAForecast[[#This Row],[MA]]-Data!P35</f>
        <v>3.2161708860709837</v>
      </c>
      <c r="Q36" s="2">
        <f>ARIMAForecast[[#This Row],[MRK]]-Data!Q35</f>
        <v>-0.50097407494889978</v>
      </c>
      <c r="R36" s="2">
        <f>ARIMAForecast[[#This Row],[ABBV]]-Data!R35</f>
        <v>0.77666689144379575</v>
      </c>
      <c r="S36" s="2">
        <f>ARIMAForecast[[#This Row],[LLY]]-Data!S35</f>
        <v>0.10222892719900756</v>
      </c>
      <c r="T36" s="2">
        <f>ARIMAForecast[[#This Row],[UPS]]-Data!T35</f>
        <v>0.69820339881799498</v>
      </c>
      <c r="U36" s="2">
        <f>ARIMAForecast[[#This Row],[CAT]]-Data!U35</f>
        <v>-0.15290505049898684</v>
      </c>
      <c r="X36" s="1">
        <v>43881</v>
      </c>
      <c r="Y36" s="2">
        <f>Data!Y36-Data!Y35</f>
        <v>-0.429809309999996</v>
      </c>
      <c r="Z36" s="2">
        <f>Data!Z36-Data!Z35</f>
        <v>-2.8435059999999908</v>
      </c>
      <c r="AA36" s="2">
        <f>Data!AA36-Data!AA35</f>
        <v>-0.64450340000000494</v>
      </c>
      <c r="AB36" s="2">
        <f>Data!AB36-Data!AB35</f>
        <v>-0.48845374999999081</v>
      </c>
      <c r="AC36" s="2">
        <f>Data!AC36-Data!AC35</f>
        <v>-0.47009930000001532</v>
      </c>
      <c r="AD36" s="2">
        <f>Data!AD36-Data!AD35</f>
        <v>4.0420480000001646E-2</v>
      </c>
      <c r="AE36" s="2">
        <f>Data!AE36-Data!AE35</f>
        <v>-0.8132997600000067</v>
      </c>
      <c r="AF36" s="2">
        <f>Data!AF36-Data!AF35</f>
        <v>-0.52174141000000418</v>
      </c>
      <c r="AG36" s="2">
        <f>Data!AG36-Data!AG35</f>
        <v>-1.8279978999999571</v>
      </c>
      <c r="AH36" s="2">
        <f>Data!AH36-Data!AH35</f>
        <v>4.1925400000025093E-2</v>
      </c>
      <c r="AI36" s="2">
        <f>Data!AI36-Data!AI35</f>
        <v>-3.8658966000000419</v>
      </c>
      <c r="AJ36" s="2">
        <f>Data!AJ36-Data!AJ35</f>
        <v>-1.3048723999999936</v>
      </c>
      <c r="AK36" s="2">
        <f>Data!AK36-Data!AK35</f>
        <v>0.18826795000000374</v>
      </c>
      <c r="AL36" s="2">
        <f>Data!AL36-Data!AL35</f>
        <v>2.8066298999999901</v>
      </c>
      <c r="AM36" s="2">
        <f>Data!AM36-Data!AM35</f>
        <v>0.37722969999998668</v>
      </c>
      <c r="AN36" s="2">
        <f>Data!AN36-Data!AN35</f>
        <v>0.36652611000000945</v>
      </c>
      <c r="AO36" s="2">
        <f>Data!AO36-Data!AO35</f>
        <v>9.5888950000002637E-2</v>
      </c>
      <c r="AP36" s="2">
        <f>Data!AP36-Data!AP35</f>
        <v>1.215518000000003</v>
      </c>
      <c r="AQ36" s="2">
        <f>Data!AQ36-Data!AQ35</f>
        <v>-0.4001578999999964</v>
      </c>
      <c r="AR36" s="2">
        <f>Data!AR36-Data!AR35</f>
        <v>8.1060999999920114E-3</v>
      </c>
      <c r="AS36" s="2"/>
      <c r="AT36" s="1">
        <v>43881</v>
      </c>
      <c r="AU36" s="2">
        <f>Data!AV37-FaktiskeKurser[[#This Row],[AAPL]]</f>
        <v>-0.83000200000000746</v>
      </c>
      <c r="AV36" s="2">
        <f>Data!AW37-FaktiskeKurser[[#This Row],[MSFT]]</f>
        <v>-2.8600010000000111</v>
      </c>
      <c r="AW36" s="2">
        <f>Data!AX37-FaktiskeKurser[[#This Row],[AMZN]]</f>
        <v>-0.85600300000000118</v>
      </c>
      <c r="AX36" s="2">
        <f>Data!AY37-FaktiskeKurser[[#This Row],[GOOGL]]</f>
        <v>-0.39399699999999882</v>
      </c>
      <c r="AY36" s="2">
        <f>Data!AZ37-FaktiskeKurser[[#This Row],[BRK-B]]</f>
        <v>-1.0700070000000039</v>
      </c>
      <c r="AZ36" s="2">
        <f>Data!BA37-FaktiskeKurser[[#This Row],[TSLA]]</f>
        <v>-1.2006639999999962</v>
      </c>
      <c r="BA36" s="2">
        <f>Data!BB37-FaktiskeKurser[[#This Row],[NVDA]]</f>
        <v>-1.5</v>
      </c>
      <c r="BB36" s="2">
        <f>Data!BC37-FaktiskeKurser[[#This Row],[GOOG]]</f>
        <v>-0.42700200000000166</v>
      </c>
      <c r="BC36" s="2">
        <f>Data!BD37-FaktiskeKurser[[#This Row],[UNH]]</f>
        <v>-3.1799930000000245</v>
      </c>
      <c r="BD36" s="2">
        <f>Data!BE37-FaktiskeKurser[[#This Row],[JPM]]</f>
        <v>0</v>
      </c>
      <c r="BE36" s="2">
        <f>Data!BF37-FaktiskeKurser[[#This Row],[AVGO]]</f>
        <v>-6.4500120000000152</v>
      </c>
      <c r="BF36" s="2">
        <f>Data!BG37-FaktiskeKurser[[#This Row],[V]]</f>
        <v>-1.8600010000000111</v>
      </c>
      <c r="BG36" s="2">
        <f>Data!BH37-FaktiskeKurser[[#This Row],[BAC]]</f>
        <v>0.12999699999999592</v>
      </c>
      <c r="BH36" s="2">
        <f>Data!BI37-FaktiskeKurser[[#This Row],[HD]]</f>
        <v>3.3800050000000113</v>
      </c>
      <c r="BI36" s="2">
        <f>Data!BJ37-FaktiskeKurser[[#This Row],[MA]]</f>
        <v>-0.10998599999999215</v>
      </c>
      <c r="BJ36" s="2">
        <f>Data!BK37-FaktiskeKurser[[#This Row],[MRK]]</f>
        <v>0.46755200000001196</v>
      </c>
      <c r="BK36" s="2">
        <f>Data!BL37-FaktiskeKurser[[#This Row],[ABBV]]</f>
        <v>9.0003999999993312E-2</v>
      </c>
      <c r="BL36" s="2">
        <f>Data!BM37-FaktiskeKurser[[#This Row],[LLY]]</f>
        <v>1.1699979999999925</v>
      </c>
      <c r="BM36" s="2">
        <f>Data!BN37-FaktiskeKurser[[#This Row],[UPS]]</f>
        <v>-0.27999900000000366</v>
      </c>
      <c r="BN36" s="2">
        <f>Data!BO37-FaktiskeKurser[[#This Row],[CAT]]</f>
        <v>6.9991999999984955E-2</v>
      </c>
      <c r="BQ36" t="s">
        <v>32</v>
      </c>
      <c r="BR36" s="11">
        <f>(BR35*BR34)+((1-BR35)*(1-BR34))</f>
        <v>0.5008333201060301</v>
      </c>
      <c r="BS36" s="11">
        <f>(BS35*BS34)+((1-BS35)*(1-BS34))</f>
        <v>0.50053879215321095</v>
      </c>
      <c r="BT36" s="11">
        <f t="shared" ref="BT36" si="36">(BT35*BT34)+((1-BT35)*(1-BT34))</f>
        <v>0.50050704662536216</v>
      </c>
      <c r="BU36" s="11">
        <f t="shared" ref="BU36" si="37">(BU35*BU34)+((1-BU35)*(1-BU34))</f>
        <v>0.50182272239064984</v>
      </c>
      <c r="BV36" s="11">
        <f t="shared" ref="BV36" si="38">(BV35*BV34)+((1-BV35)*(1-BV34))</f>
        <v>0.50438881922509171</v>
      </c>
      <c r="BW36" s="11">
        <f t="shared" ref="BW36" si="39">(BW35*BW34)+((1-BW35)*(1-BW34))</f>
        <v>0.50119310275498274</v>
      </c>
      <c r="BX36" s="11">
        <f t="shared" ref="BX36" si="40">(BX35*BX34)+((1-BX35)*(1-BX34))</f>
        <v>0.50405549118267967</v>
      </c>
      <c r="BY36" s="11">
        <f t="shared" ref="BY36" si="41">(BY35*BY34)+((1-BY35)*(1-BY34))</f>
        <v>0.50266750615951417</v>
      </c>
      <c r="BZ36" s="11">
        <f t="shared" ref="BZ36" si="42">(BZ35*BZ34)+((1-BZ35)*(1-BZ34))</f>
        <v>0.5040255092952669</v>
      </c>
      <c r="CA36" s="11">
        <f t="shared" ref="CA36" si="43">(CA35*CA34)+((1-CA35)*(1-CA34))</f>
        <v>0.49930953476928941</v>
      </c>
      <c r="CB36" s="11">
        <f>(CB35*CB34)+((1-CB35)*(1-CB34))</f>
        <v>0.50313487087506548</v>
      </c>
      <c r="CC36" s="11">
        <f t="shared" ref="CC36" si="44">(CC35*CC34)+((1-CC35)*(1-CC34))</f>
        <v>0.50324068930122801</v>
      </c>
      <c r="CD36" s="11">
        <f t="shared" ref="CD36" si="45">(CD35*CD34)+((1-CD35)*(1-CD34))</f>
        <v>0.50032010073914168</v>
      </c>
      <c r="CE36" s="11">
        <f t="shared" ref="CE36" si="46">(CE35*CE34)+((1-CE35)*(1-CE34))</f>
        <v>0.50529356676878145</v>
      </c>
      <c r="CF36" s="11">
        <f t="shared" ref="CF36" si="47">(CF35*CF34)+((1-CF35)*(1-CF34))</f>
        <v>0.5023835600493114</v>
      </c>
      <c r="CG36" s="11">
        <f t="shared" ref="CG36" si="48">(CG35*CG34)+((1-CG35)*(1-CG34))</f>
        <v>0.49940829863370773</v>
      </c>
      <c r="CH36" s="11">
        <f t="shared" ref="CH36" si="49">(CH35*CH34)+((1-CH35)*(1-CH34))</f>
        <v>0.50685791583555106</v>
      </c>
      <c r="CI36" s="11">
        <f t="shared" ref="CI36" si="50">(CI35*CI34)+((1-CI35)*(1-CI34))</f>
        <v>0.50136770315815093</v>
      </c>
      <c r="CJ36" s="11">
        <f t="shared" ref="CJ36" si="51">(CJ35*CJ34)+((1-CJ35)*(1-CJ34))</f>
        <v>0.50010493660594457</v>
      </c>
      <c r="CK36" s="11">
        <f>(CK35*CK34)+((1-CK35)*(1-CK34))</f>
        <v>0.50252817856506682</v>
      </c>
    </row>
    <row r="37" spans="1:89" x14ac:dyDescent="0.35">
      <c r="A37" s="1">
        <v>43882</v>
      </c>
      <c r="B37" s="2">
        <f>ARIMAForecast[[#This Row],[AAPL]]-FaktiskeKurser[[#This Row],[AAPL]]</f>
        <v>-3.3966690448792747E-2</v>
      </c>
      <c r="C37" s="2">
        <f>ARIMAForecast[[#This Row],[MSFT]]-Data!C36</f>
        <v>-3.0679082585310198</v>
      </c>
      <c r="D37" s="2">
        <f>ARIMAForecast[[#This Row],[AMZN]]-Data!D36</f>
        <v>-0.97833719560000532</v>
      </c>
      <c r="E37" s="2">
        <f>ARIMAForecast[[#This Row],[GOOGL]]-Data!E36</f>
        <v>-0.59465852941799824</v>
      </c>
      <c r="F37" s="2">
        <f>ARIMAForecast[[#This Row],[BRK-B]]-Data!F36</f>
        <v>-0.5080231754830038</v>
      </c>
      <c r="G37" s="2">
        <f>ARIMAForecast[[#This Row],[TSLA]]-Data!G36</f>
        <v>-1.2567606321769986</v>
      </c>
      <c r="H37" s="2">
        <f>ARIMAForecast[[#This Row],[NVDA]]-Data!H36</f>
        <v>-1.6961583310542068</v>
      </c>
      <c r="I37" s="2">
        <f>ARIMAForecast[[#This Row],[GOOG]]-Data!I36</f>
        <v>-0.65763449818099673</v>
      </c>
      <c r="J37" s="2">
        <f>ARIMAForecast[[#This Row],[UNH]]-Data!J36</f>
        <v>-2.489374691495982</v>
      </c>
      <c r="K37" s="2">
        <f>ARIMAForecast[[#This Row],[JPM]]-Data!K36</f>
        <v>2.0571804559011753E-2</v>
      </c>
      <c r="L37" s="2">
        <f>ARIMAForecast[[#This Row],[AVGO]]-Data!L36</f>
        <v>-6.5901692345060496</v>
      </c>
      <c r="M37" s="2">
        <f>ARIMAForecast[[#This Row],[V]]-Data!M36</f>
        <v>-1.5563628255779918</v>
      </c>
      <c r="N37" s="2">
        <f>ARIMAForecast[[#This Row],[BAC]]-Data!N36</f>
        <v>0.12559627923919692</v>
      </c>
      <c r="O37" s="2">
        <f>ARIMAForecast[[#This Row],[HD]]-Data!O36</f>
        <v>3.5250803449779937</v>
      </c>
      <c r="P37" s="2">
        <f>ARIMAForecast[[#This Row],[MA]]-Data!P36</f>
        <v>8.4011933484021029E-2</v>
      </c>
      <c r="Q37" s="2">
        <f>ARIMAForecast[[#This Row],[MRK]]-Data!Q36</f>
        <v>0.85930214515839509</v>
      </c>
      <c r="R37" s="2">
        <f>ARIMAForecast[[#This Row],[ABBV]]-Data!R36</f>
        <v>-4.1627797373493536E-2</v>
      </c>
      <c r="S37" s="2">
        <f>ARIMAForecast[[#This Row],[LLY]]-Data!S36</f>
        <v>0.60261112235500036</v>
      </c>
      <c r="T37" s="2">
        <f>ARIMAForecast[[#This Row],[UPS]]-Data!T36</f>
        <v>-0.28564260372799311</v>
      </c>
      <c r="U37" s="2">
        <f>ARIMAForecast[[#This Row],[CAT]]-Data!U36</f>
        <v>-3.1722755394014257E-2</v>
      </c>
      <c r="X37" s="1">
        <v>43882</v>
      </c>
      <c r="Y37" s="2">
        <f>Data!Y37-Data!Y36</f>
        <v>-1.5514550200000059</v>
      </c>
      <c r="Z37" s="2">
        <f>Data!Z37-Data!Z36</f>
        <v>-4.2815247000000056</v>
      </c>
      <c r="AA37" s="2">
        <f>Data!AA37-Data!AA36</f>
        <v>-2.4014868000000007</v>
      </c>
      <c r="AB37" s="2">
        <f>Data!AB37-Data!AB36</f>
        <v>-1.5639163600000074</v>
      </c>
      <c r="AC37" s="2">
        <f>Data!AC37-Data!AC36</f>
        <v>0.92982589999999732</v>
      </c>
      <c r="AD37" s="2">
        <f>Data!AD37-Data!AD36</f>
        <v>-9.1640800000000411E-2</v>
      </c>
      <c r="AE37" s="2">
        <f>Data!AE37-Data!AE36</f>
        <v>-3.4240873199999982</v>
      </c>
      <c r="AF37" s="2">
        <f>Data!AF37-Data!AF36</f>
        <v>-1.6018162000000018</v>
      </c>
      <c r="AG37" s="2">
        <f>Data!AG37-Data!AG36</f>
        <v>-1.1753418000000124</v>
      </c>
      <c r="AH37" s="2">
        <f>Data!AH37-Data!AH36</f>
        <v>-1.4116496999999981</v>
      </c>
      <c r="AI37" s="2">
        <f>Data!AI37-Data!AI36</f>
        <v>-5.1975567999999726</v>
      </c>
      <c r="AJ37" s="2">
        <f>Data!AJ37-Data!AJ36</f>
        <v>-2.6076361000000077</v>
      </c>
      <c r="AK37" s="2">
        <f>Data!AK37-Data!AK36</f>
        <v>-0.43455174000000341</v>
      </c>
      <c r="AL37" s="2">
        <f>Data!AL37-Data!AL36</f>
        <v>-0.85462490000000457</v>
      </c>
      <c r="AM37" s="2">
        <f>Data!AM37-Data!AM36</f>
        <v>-3.792210300000022</v>
      </c>
      <c r="AN37" s="2">
        <f>Data!AN37-Data!AN36</f>
        <v>-0.15917900000000884</v>
      </c>
      <c r="AO37" s="2">
        <f>Data!AO37-Data!AO36</f>
        <v>0.67543571000000213</v>
      </c>
      <c r="AP37" s="2">
        <f>Data!AP37-Data!AP36</f>
        <v>1.222050000001218E-2</v>
      </c>
      <c r="AQ37" s="2">
        <f>Data!AQ37-Data!AQ36</f>
        <v>-3.1739685000000009</v>
      </c>
      <c r="AR37" s="2">
        <f>Data!AR37-Data!AR36</f>
        <v>0.3418967000000066</v>
      </c>
      <c r="AS37" s="2"/>
      <c r="AT37" s="1">
        <v>43882</v>
      </c>
      <c r="AU37" s="2">
        <f>Data!AV38-FaktiskeKurser[[#This Row],[AAPL]]</f>
        <v>-1.8125</v>
      </c>
      <c r="AV37" s="2">
        <f>Data!AW38-FaktiskeKurser[[#This Row],[MSFT]]</f>
        <v>-5.830001999999979</v>
      </c>
      <c r="AW37" s="2">
        <f>Data!AX38-FaktiskeKurser[[#This Row],[AMZN]]</f>
        <v>-2.8564989999999995</v>
      </c>
      <c r="AX37" s="2">
        <f>Data!AY38-FaktiskeKurser[[#This Row],[GOOGL]]</f>
        <v>-1.6765060000000034</v>
      </c>
      <c r="AY37" s="2">
        <f>Data!AZ38-FaktiskeKurser[[#This Row],[BRK-B]]</f>
        <v>1.1600040000000149</v>
      </c>
      <c r="AZ37" s="2">
        <f>Data!BA38-FaktiskeKurser[[#This Row],[TSLA]]</f>
        <v>0.10599899999999707</v>
      </c>
      <c r="BA37" s="2">
        <f>Data!BB38-FaktiskeKurser[[#This Row],[NVDA]]</f>
        <v>-3.6575010000000105</v>
      </c>
      <c r="BB37" s="2">
        <f>Data!BC38-FaktiskeKurser[[#This Row],[GOOG]]</f>
        <v>-1.652000000000001</v>
      </c>
      <c r="BC37" s="2">
        <f>Data!BD38-FaktiskeKurser[[#This Row],[UNH]]</f>
        <v>-0.70001199999995833</v>
      </c>
      <c r="BD37" s="2">
        <f>Data!BE38-FaktiskeKurser[[#This Row],[JPM]]</f>
        <v>-1.6800069999999891</v>
      </c>
      <c r="BE37" s="2">
        <f>Data!BF38-FaktiskeKurser[[#This Row],[AVGO]]</f>
        <v>-4.7399899999999775</v>
      </c>
      <c r="BF37" s="2">
        <f>Data!BG38-FaktiskeKurser[[#This Row],[V]]</f>
        <v>-2.6399989999999889</v>
      </c>
      <c r="BG37" s="2">
        <f>Data!BH38-FaktiskeKurser[[#This Row],[BAC]]</f>
        <v>-0.48999700000000246</v>
      </c>
      <c r="BH37" s="2">
        <f>Data!BI38-FaktiskeKurser[[#This Row],[HD]]</f>
        <v>-1.6800079999999866</v>
      </c>
      <c r="BI37" s="2">
        <f>Data!BJ38-FaktiskeKurser[[#This Row],[MA]]</f>
        <v>-4.75</v>
      </c>
      <c r="BJ37" s="2">
        <f>Data!BK38-FaktiskeKurser[[#This Row],[MRK]]</f>
        <v>-0.14312700000000689</v>
      </c>
      <c r="BK37" s="2">
        <f>Data!BL38-FaktiskeKurser[[#This Row],[ABBV]]</f>
        <v>0.72999599999999987</v>
      </c>
      <c r="BL37" s="2">
        <f>Data!BM38-FaktiskeKurser[[#This Row],[LLY]]</f>
        <v>3.9993000000009715E-2</v>
      </c>
      <c r="BM37" s="2">
        <f>Data!BN38-FaktiskeKurser[[#This Row],[UPS]]</f>
        <v>-3.5400009999999895</v>
      </c>
      <c r="BN37" s="2">
        <f>Data!BO38-FaktiskeKurser[[#This Row],[CAT]]</f>
        <v>0.28001399999999421</v>
      </c>
      <c r="BQ37" t="s">
        <v>12</v>
      </c>
      <c r="BR37" s="11">
        <f>BR36*(1-BR36)/BR32</f>
        <v>3.3200438987729202E-4</v>
      </c>
      <c r="BS37" s="11">
        <f t="shared" ref="BS37" si="52">BS36*(1-BS36)/BS32</f>
        <v>3.3200492656442978E-4</v>
      </c>
      <c r="BT37" s="11">
        <f>BT36*(1-BT36)/BT32</f>
        <v>3.3200497065567026E-4</v>
      </c>
      <c r="BU37" s="11">
        <f>BU36*(1-BU36)/BU32</f>
        <v>3.3200089997753867E-4</v>
      </c>
      <c r="BV37" s="11">
        <f>BV36*(1-BV36)/BV32</f>
        <v>3.3197973209270844E-4</v>
      </c>
      <c r="BW37" s="11">
        <f t="shared" ref="BW37" si="53">BW36*(1-BW36)/BW32</f>
        <v>3.3200342165447017E-4</v>
      </c>
      <c r="BX37" s="11">
        <f t="shared" ref="BX37" si="54">BX36*(1-BX36)/BX32</f>
        <v>3.3198347010792459E-4</v>
      </c>
      <c r="BY37" s="11">
        <f t="shared" ref="BY37" si="55">BY36*(1-BY36)/BY32</f>
        <v>3.3199586243145944E-4</v>
      </c>
      <c r="BZ37" s="11">
        <f t="shared" ref="BZ37" si="56">BZ36*(1-BZ36)/BZ32</f>
        <v>3.3198379186575526E-4</v>
      </c>
      <c r="CA37" s="11">
        <f t="shared" ref="CA37" si="57">CA36*(1-CA36)/CA32</f>
        <v>3.3200467896117553E-4</v>
      </c>
      <c r="CB37" s="11">
        <f t="shared" ref="CB37" si="58">CB36*(1-CB36)/CB32</f>
        <v>3.3199226106852149E-4</v>
      </c>
      <c r="CC37" s="11">
        <f t="shared" ref="CC37" si="59">CC36*(1-CC36)/CC32</f>
        <v>3.3199136511667053E-4</v>
      </c>
      <c r="CD37" s="11">
        <f t="shared" ref="CD37" si="60">CD36*(1-CD36)/CD32</f>
        <v>3.3200517600998248E-4</v>
      </c>
      <c r="CE37" s="11">
        <f>CE36*(1-CE36)/CE32</f>
        <v>3.3196809847392355E-4</v>
      </c>
      <c r="CF37" s="11">
        <f t="shared" ref="CF37" si="61">CF36*(1-CF36)/CF32</f>
        <v>3.319977671201744E-4</v>
      </c>
      <c r="CG37" s="11">
        <f t="shared" ref="CG37" si="62">CG36*(1-CG36)/CG32</f>
        <v>3.32004847130801E-4</v>
      </c>
      <c r="CH37" s="11">
        <f t="shared" ref="CH37" si="63">CH36*(1-CH36)/CH32</f>
        <v>3.3194285390490371E-4</v>
      </c>
      <c r="CI37" s="11">
        <f t="shared" ref="CI37" si="64">CI36*(1-CI36)/CI32</f>
        <v>3.3200282787260448E-4</v>
      </c>
      <c r="CJ37" s="11">
        <f t="shared" ref="CJ37" si="65">CJ36*(1-CJ36)/CJ32</f>
        <v>3.3200529746123334E-4</v>
      </c>
      <c r="CK37" s="11">
        <f t="shared" ref="CK37" si="66">CK36*(1-CK36)/CK32</f>
        <v>3.3199682378903469E-4</v>
      </c>
    </row>
    <row r="38" spans="1:89" x14ac:dyDescent="0.35">
      <c r="A38" s="1">
        <v>43885</v>
      </c>
      <c r="B38" s="2">
        <f>ARIMAForecast[[#This Row],[AAPL]]-FaktiskeKurser[[#This Row],[AAPL]]</f>
        <v>-0.29478358862699849</v>
      </c>
      <c r="C38" s="2">
        <f>ARIMAForecast[[#This Row],[MSFT]]-Data!C37</f>
        <v>-4.6347549198419813</v>
      </c>
      <c r="D38" s="2">
        <f>ARIMAForecast[[#This Row],[AMZN]]-Data!D37</f>
        <v>-2.6738573329419921</v>
      </c>
      <c r="E38" s="2">
        <f>ARIMAForecast[[#This Row],[GOOGL]]-Data!E37</f>
        <v>-1.7976235121316932</v>
      </c>
      <c r="F38" s="2">
        <f>ARIMAForecast[[#This Row],[BRK-B]]-Data!F37</f>
        <v>0.77567778896499817</v>
      </c>
      <c r="G38" s="2">
        <f>ARIMAForecast[[#This Row],[TSLA]]-Data!G37</f>
        <v>0.13869542849959515</v>
      </c>
      <c r="H38" s="2">
        <f>ARIMAForecast[[#This Row],[NVDA]]-Data!H37</f>
        <v>-3.6176959361885963</v>
      </c>
      <c r="I38" s="2">
        <f>ARIMAForecast[[#This Row],[GOOG]]-Data!I37</f>
        <v>-1.7346066002744038</v>
      </c>
      <c r="J38" s="2">
        <f>ARIMAForecast[[#This Row],[UNH]]-Data!J37</f>
        <v>-1.8564090739770336</v>
      </c>
      <c r="K38" s="2">
        <f>ARIMAForecast[[#This Row],[JPM]]-Data!K37</f>
        <v>-1.9010678973440065</v>
      </c>
      <c r="L38" s="2">
        <f>ARIMAForecast[[#This Row],[AVGO]]-Data!L37</f>
        <v>-4.5178430237999692</v>
      </c>
      <c r="M38" s="2">
        <f>ARIMAForecast[[#This Row],[V]]-Data!M37</f>
        <v>-2.2879912137549923</v>
      </c>
      <c r="N38" s="2">
        <f>ARIMAForecast[[#This Row],[BAC]]-Data!N37</f>
        <v>-0.42463989766010002</v>
      </c>
      <c r="O38" s="2">
        <f>ARIMAForecast[[#This Row],[HD]]-Data!O37</f>
        <v>-2.1635036215280081</v>
      </c>
      <c r="P38" s="2">
        <f>ARIMAForecast[[#This Row],[MA]]-Data!P37</f>
        <v>-4.2508721201180037</v>
      </c>
      <c r="Q38" s="2">
        <f>ARIMAForecast[[#This Row],[MRK]]-Data!Q37</f>
        <v>-0.52435466662369379</v>
      </c>
      <c r="R38" s="2">
        <f>ARIMAForecast[[#This Row],[ABBV]]-Data!R37</f>
        <v>1.1861373679238909</v>
      </c>
      <c r="S38" s="2">
        <f>ARIMAForecast[[#This Row],[LLY]]-Data!S37</f>
        <v>8.8542944945999125E-2</v>
      </c>
      <c r="T38" s="2">
        <f>ARIMAForecast[[#This Row],[UPS]]-Data!T37</f>
        <v>-3.9586715917319992</v>
      </c>
      <c r="U38" s="2">
        <f>ARIMAForecast[[#This Row],[CAT]]-Data!U37</f>
        <v>0.12144742019398791</v>
      </c>
      <c r="X38" s="1">
        <v>43885</v>
      </c>
      <c r="Y38" s="2">
        <f>Data!Y38-Data!Y37</f>
        <v>-3.0541372400000029</v>
      </c>
      <c r="Z38" s="2">
        <f>Data!Z38-Data!Z37</f>
        <v>-6.0843949000000066</v>
      </c>
      <c r="AA38" s="2">
        <f>Data!AA38-Data!AA37</f>
        <v>-3.8681754999999924</v>
      </c>
      <c r="AB38" s="2">
        <f>Data!AB38-Data!AB37</f>
        <v>-2.631614490000004</v>
      </c>
      <c r="AC38" s="2">
        <f>Data!AC38-Data!AC37</f>
        <v>-7.2577485999999851</v>
      </c>
      <c r="AD38" s="2">
        <f>Data!AD38-Data!AD37</f>
        <v>-2.3297781999999998</v>
      </c>
      <c r="AE38" s="2">
        <f>Data!AE38-Data!AE37</f>
        <v>-4.7674221099999983</v>
      </c>
      <c r="AF38" s="2">
        <f>Data!AF38-Data!AF37</f>
        <v>-2.6547283700000008</v>
      </c>
      <c r="AG38" s="2">
        <f>Data!AG38-Data!AG37</f>
        <v>-13.820415800000035</v>
      </c>
      <c r="AH38" s="2">
        <f>Data!AH38-Data!AH37</f>
        <v>-3.4204907000000162</v>
      </c>
      <c r="AI38" s="2">
        <f>Data!AI38-Data!AI37</f>
        <v>-11.584822300000042</v>
      </c>
      <c r="AJ38" s="2">
        <f>Data!AJ38-Data!AJ37</f>
        <v>-7.7713132000000087</v>
      </c>
      <c r="AK38" s="2">
        <f>Data!AK38-Data!AK37</f>
        <v>-1.459264570000002</v>
      </c>
      <c r="AL38" s="2">
        <f>Data!AL38-Data!AL37</f>
        <v>-4.6618349000000023</v>
      </c>
      <c r="AM38" s="2">
        <f>Data!AM38-Data!AM37</f>
        <v>-9.5491035999999667</v>
      </c>
      <c r="AN38" s="2">
        <f>Data!AN38-Data!AN37</f>
        <v>-0.73017676999999992</v>
      </c>
      <c r="AO38" s="2">
        <f>Data!AO38-Data!AO37</f>
        <v>-1.8696123</v>
      </c>
      <c r="AP38" s="2">
        <f>Data!AP38-Data!AP37</f>
        <v>-3.4505704000000037</v>
      </c>
      <c r="AQ38" s="2">
        <f>Data!AQ38-Data!AQ37</f>
        <v>-4.3590897600000034</v>
      </c>
      <c r="AR38" s="2">
        <f>Data!AR38-Data!AR37</f>
        <v>-4.1485911999999985</v>
      </c>
      <c r="AS38" s="2"/>
      <c r="AT38" s="1">
        <v>43885</v>
      </c>
      <c r="AU38" s="2">
        <f>Data!AV39-FaktiskeKurser[[#This Row],[AAPL]]</f>
        <v>-3.7174989999999895</v>
      </c>
      <c r="AV38" s="2">
        <f>Data!AW39-FaktiskeKurser[[#This Row],[MSFT]]</f>
        <v>-7.6999970000000246</v>
      </c>
      <c r="AW38" s="2">
        <f>Data!AX39-FaktiskeKurser[[#This Row],[AMZN]]</f>
        <v>-4.3340000000000032</v>
      </c>
      <c r="AX38" s="2">
        <f>Data!AY39-FaktiskeKurser[[#This Row],[GOOGL]]</f>
        <v>-3.1800009999999901</v>
      </c>
      <c r="AY38" s="2">
        <f>Data!AZ39-FaktiskeKurser[[#This Row],[BRK-B]]</f>
        <v>-7.6400000000000148</v>
      </c>
      <c r="AZ38" s="2">
        <f>Data!BA39-FaktiskeKurser[[#This Row],[TSLA]]</f>
        <v>-4.4806669999999968</v>
      </c>
      <c r="BA38" s="2">
        <f>Data!BB39-FaktiskeKurser[[#This Row],[NVDA]]</f>
        <v>-5.1975020000000001</v>
      </c>
      <c r="BB38" s="2">
        <f>Data!BC39-FaktiskeKurser[[#This Row],[GOOG]]</f>
        <v>-3.1760029999999944</v>
      </c>
      <c r="BC38" s="2">
        <f>Data!BD39-FaktiskeKurser[[#This Row],[UNH]]</f>
        <v>-23.639984000000027</v>
      </c>
      <c r="BD38" s="2">
        <f>Data!BE39-FaktiskeKurser[[#This Row],[JPM]]</f>
        <v>-3.6499940000000208</v>
      </c>
      <c r="BE38" s="2">
        <f>Data!BF39-FaktiskeKurser[[#This Row],[AVGO]]</f>
        <v>-12.899993999999992</v>
      </c>
      <c r="BF38" s="2">
        <f>Data!BG39-FaktiskeKurser[[#This Row],[V]]</f>
        <v>-10.020004999999998</v>
      </c>
      <c r="BG38" s="2">
        <f>Data!BH39-FaktiskeKurser[[#This Row],[BAC]]</f>
        <v>-1.630001</v>
      </c>
      <c r="BH38" s="2">
        <f>Data!BI39-FaktiskeKurser[[#This Row],[HD]]</f>
        <v>-5.6399990000000173</v>
      </c>
      <c r="BI38" s="2">
        <f>Data!BJ39-FaktiskeKurser[[#This Row],[MA]]</f>
        <v>-15.029999000000032</v>
      </c>
      <c r="BJ38" s="2">
        <f>Data!BK39-FaktiskeKurser[[#This Row],[MRK]]</f>
        <v>-0.96373799999999221</v>
      </c>
      <c r="BK38" s="2">
        <f>Data!BL39-FaktiskeKurser[[#This Row],[ABBV]]</f>
        <v>-1.8199999999999932</v>
      </c>
      <c r="BL38" s="2">
        <f>Data!BM39-FaktiskeKurser[[#This Row],[LLY]]</f>
        <v>-3.8899990000000173</v>
      </c>
      <c r="BM38" s="2">
        <f>Data!BN39-FaktiskeKurser[[#This Row],[UPS]]</f>
        <v>-4.450004000000007</v>
      </c>
      <c r="BN38" s="2">
        <f>Data!BO39-FaktiskeKurser[[#This Row],[CAT]]</f>
        <v>-5.0400089999999977</v>
      </c>
      <c r="BQ38" t="s">
        <v>33</v>
      </c>
      <c r="BR38" s="14">
        <f>(((2*BR35-1)^2*BR34*(1-BR34))/BR32)+(((2*BR34-1)^2*BR35*(1-BR35))/BR32)+((4*BR34*BR35*(1-BR34)*(1-BR35))/(BR32^2))</f>
        <v>1.5816887134955575E-6</v>
      </c>
      <c r="BS38" s="14">
        <f t="shared" ref="BS38:CJ38" si="67">(((2*BS35-1)^2*BS34*(1-BS34))/BS32)+(((2*BS34-1)^2*BS35*(1-BS35))/BS32)+((4*BS34*BS35*(1-BS34)*(1-BS35))/(BS32^2))</f>
        <v>1.8306997789054866E-6</v>
      </c>
      <c r="BT38" s="14">
        <f t="shared" si="67"/>
        <v>1.1150411897843687E-6</v>
      </c>
      <c r="BU38" s="14">
        <f t="shared" si="67"/>
        <v>2.9641042269194513E-6</v>
      </c>
      <c r="BV38" s="14">
        <f t="shared" si="67"/>
        <v>6.3601876411450672E-6</v>
      </c>
      <c r="BW38" s="14">
        <f t="shared" si="67"/>
        <v>2.0569180290376868E-6</v>
      </c>
      <c r="BX38" s="14">
        <f t="shared" si="67"/>
        <v>5.8343572349465873E-6</v>
      </c>
      <c r="BY38" s="14">
        <f t="shared" si="67"/>
        <v>3.9598236894697751E-6</v>
      </c>
      <c r="BZ38" s="14">
        <f t="shared" si="67"/>
        <v>6.1952127213766191E-6</v>
      </c>
      <c r="CA38" s="14">
        <f t="shared" si="67"/>
        <v>1.3577185089458674E-6</v>
      </c>
      <c r="CB38" s="14">
        <f t="shared" si="67"/>
        <v>5.2484547627135565E-6</v>
      </c>
      <c r="CC38" s="14">
        <f t="shared" si="67"/>
        <v>5.1063215561002679E-6</v>
      </c>
      <c r="CD38" s="14">
        <f t="shared" si="67"/>
        <v>1.1481982073366099E-6</v>
      </c>
      <c r="CE38" s="14">
        <f t="shared" si="67"/>
        <v>7.576627872599662E-6</v>
      </c>
      <c r="CF38" s="14">
        <f t="shared" si="67"/>
        <v>3.5893838900873004E-6</v>
      </c>
      <c r="CG38" s="14">
        <f t="shared" si="67"/>
        <v>2.6866302229398139E-6</v>
      </c>
      <c r="CH38" s="14">
        <f t="shared" si="67"/>
        <v>9.7482617284969233E-6</v>
      </c>
      <c r="CI38" s="14">
        <f t="shared" si="67"/>
        <v>2.3644847379211284E-6</v>
      </c>
      <c r="CJ38" s="14">
        <f t="shared" si="67"/>
        <v>6.3852989154056617E-7</v>
      </c>
      <c r="CK38" s="14">
        <f>(((2*CK35-1)^2*CK34*(1-CK34))/CK32)+(((2*CK34-1)^2*CK35*(1-CK35))/CK32)+((4*CK34*CK35*(1-CK34)*(1-CK35))/(CK32^2))</f>
        <v>3.8915738815397893E-6</v>
      </c>
    </row>
    <row r="39" spans="1:89" x14ac:dyDescent="0.35">
      <c r="A39" s="1">
        <v>43886</v>
      </c>
      <c r="B39" s="2">
        <f>ARIMAForecast[[#This Row],[AAPL]]-FaktiskeKurser[[#This Row],[AAPL]]</f>
        <v>-5.7769850172505244E-2</v>
      </c>
      <c r="C39" s="2">
        <f>ARIMAForecast[[#This Row],[MSFT]]-Data!C38</f>
        <v>-7.3268123925860209</v>
      </c>
      <c r="D39" s="2">
        <f>ARIMAForecast[[#This Row],[AMZN]]-Data!D38</f>
        <v>-4.3991149647160057</v>
      </c>
      <c r="E39" s="2">
        <f>ARIMAForecast[[#This Row],[GOOGL]]-Data!E38</f>
        <v>-2.9309664202902042</v>
      </c>
      <c r="F39" s="2">
        <f>ARIMAForecast[[#This Row],[BRK-B]]-Data!F38</f>
        <v>-7.581972175756988</v>
      </c>
      <c r="G39" s="2">
        <f>ARIMAForecast[[#This Row],[TSLA]]-Data!G38</f>
        <v>-4.5302469361545974</v>
      </c>
      <c r="H39" s="2">
        <f>ARIMAForecast[[#This Row],[NVDA]]-Data!H38</f>
        <v>-5.2243111270770015</v>
      </c>
      <c r="I39" s="2">
        <f>ARIMAForecast[[#This Row],[GOOG]]-Data!I38</f>
        <v>-2.9366337492040913</v>
      </c>
      <c r="J39" s="2">
        <f>ARIMAForecast[[#This Row],[UNH]]-Data!J38</f>
        <v>-23.309364091050952</v>
      </c>
      <c r="K39" s="2">
        <f>ARIMAForecast[[#This Row],[JPM]]-Data!K38</f>
        <v>-3.8650300148740087</v>
      </c>
      <c r="L39" s="2">
        <f>ARIMAForecast[[#This Row],[AVGO]]-Data!L38</f>
        <v>-12.806476552305014</v>
      </c>
      <c r="M39" s="2">
        <f>ARIMAForecast[[#This Row],[V]]-Data!M38</f>
        <v>-9.3688455098549923</v>
      </c>
      <c r="N39" s="2">
        <f>ARIMAForecast[[#This Row],[BAC]]-Data!N38</f>
        <v>-1.6994182938008962</v>
      </c>
      <c r="O39" s="2">
        <f>ARIMAForecast[[#This Row],[HD]]-Data!O38</f>
        <v>-5.4517961833339825</v>
      </c>
      <c r="P39" s="2">
        <f>ARIMAForecast[[#This Row],[MA]]-Data!P38</f>
        <v>-13.909948203396993</v>
      </c>
      <c r="Q39" s="2">
        <f>ARIMAForecast[[#This Row],[MRK]]-Data!Q38</f>
        <v>-0.94821506047350113</v>
      </c>
      <c r="R39" s="2">
        <f>ARIMAForecast[[#This Row],[ABBV]]-Data!R38</f>
        <v>-2.0002735268320038</v>
      </c>
      <c r="S39" s="2">
        <f>ARIMAForecast[[#This Row],[LLY]]-Data!S38</f>
        <v>-4.0062038406580029</v>
      </c>
      <c r="T39" s="2">
        <f>ARIMAForecast[[#This Row],[UPS]]-Data!T38</f>
        <v>-5.3100896278341025</v>
      </c>
      <c r="U39" s="2">
        <f>ARIMAForecast[[#This Row],[CAT]]-Data!U38</f>
        <v>-4.939466785801983</v>
      </c>
      <c r="X39" s="1">
        <v>43886</v>
      </c>
      <c r="Y39" s="2">
        <f>Data!Y39-Data!Y38</f>
        <v>-2.9791322099999888</v>
      </c>
      <c r="Z39" s="2">
        <f>Data!Z39-Data!Z38</f>
        <v>-5.9879813999999953</v>
      </c>
      <c r="AA39" s="2">
        <f>Data!AA39-Data!AA38</f>
        <v>-2.5179329400000086</v>
      </c>
      <c r="AB39" s="2">
        <f>Data!AB39-Data!AB38</f>
        <v>-2.2253143599999987</v>
      </c>
      <c r="AC39" s="2">
        <f>Data!AC39-Data!AC38</f>
        <v>-3.6628579999999999</v>
      </c>
      <c r="AD39" s="2">
        <f>Data!AD39-Data!AD38</f>
        <v>-3.9024737499999986</v>
      </c>
      <c r="AE39" s="2">
        <f>Data!AE39-Data!AE38</f>
        <v>-3.3624365400000045</v>
      </c>
      <c r="AF39" s="2">
        <f>Data!AF39-Data!AF38</f>
        <v>-2.1778058700000003</v>
      </c>
      <c r="AG39" s="2">
        <f>Data!AG39-Data!AG38</f>
        <v>-21.878599799999961</v>
      </c>
      <c r="AH39" s="2">
        <f>Data!AH39-Data!AH38</f>
        <v>-4.8067783999999989</v>
      </c>
      <c r="AI39" s="2">
        <f>Data!AI39-Data!AI38</f>
        <v>-9.3012956999999687</v>
      </c>
      <c r="AJ39" s="2">
        <f>Data!AJ39-Data!AJ38</f>
        <v>-10.190823899999998</v>
      </c>
      <c r="AK39" s="2">
        <f>Data!AK39-Data!AK38</f>
        <v>-1.6407263999999948</v>
      </c>
      <c r="AL39" s="2">
        <f>Data!AL39-Data!AL38</f>
        <v>-3.1120665999999915</v>
      </c>
      <c r="AM39" s="2">
        <f>Data!AM39-Data!AM38</f>
        <v>-16.141268700000012</v>
      </c>
      <c r="AN39" s="2">
        <f>Data!AN39-Data!AN38</f>
        <v>-1.0017005899999987</v>
      </c>
      <c r="AO39" s="2">
        <f>Data!AO39-Data!AO38</f>
        <v>-3.6986794500000002</v>
      </c>
      <c r="AP39" s="2">
        <f>Data!AP39-Data!AP38</f>
        <v>-2.8183878000000107</v>
      </c>
      <c r="AQ39" s="2">
        <f>Data!AQ39-Data!AQ38</f>
        <v>-4.5734007899999938</v>
      </c>
      <c r="AR39" s="2">
        <f>Data!AR39-Data!AR38</f>
        <v>-3.5081417000000101</v>
      </c>
      <c r="AS39" s="2"/>
      <c r="AT39" s="1">
        <v>43886</v>
      </c>
      <c r="AU39" s="2">
        <f>Data!AV40-FaktiskeKurser[[#This Row],[AAPL]]</f>
        <v>-2.5250010000000032</v>
      </c>
      <c r="AV39" s="2">
        <f>Data!AW40-FaktiskeKurser[[#This Row],[MSFT]]</f>
        <v>-2.819991999999985</v>
      </c>
      <c r="AW39" s="2">
        <f>Data!AX40-FaktiskeKurser[[#This Row],[AMZN]]</f>
        <v>-1.8274990000000031</v>
      </c>
      <c r="AX39" s="2">
        <f>Data!AY40-FaktiskeKurser[[#This Row],[GOOGL]]</f>
        <v>-1.6769940000000076</v>
      </c>
      <c r="AY39" s="2">
        <f>Data!AZ40-FaktiskeKurser[[#This Row],[BRK-B]]</f>
        <v>-3.6399989999999889</v>
      </c>
      <c r="AZ39" s="2">
        <f>Data!BA40-FaktiskeKurser[[#This Row],[TSLA]]</f>
        <v>-2.2586670000000026</v>
      </c>
      <c r="BA39" s="2">
        <f>Data!BB40-FaktiskeKurser[[#This Row],[NVDA]]</f>
        <v>-2.807502999999997</v>
      </c>
      <c r="BB39" s="2">
        <f>Data!BC40-FaktiskeKurser[[#This Row],[GOOG]]</f>
        <v>-1.656997000000004</v>
      </c>
      <c r="BC39" s="2">
        <f>Data!BD40-FaktiskeKurser[[#This Row],[UNH]]</f>
        <v>-14.399993999999992</v>
      </c>
      <c r="BD39" s="2">
        <f>Data!BE40-FaktiskeKurser[[#This Row],[JPM]]</f>
        <v>-5.9000019999999864</v>
      </c>
      <c r="BE39" s="2">
        <f>Data!BF40-FaktiskeKurser[[#This Row],[AVGO]]</f>
        <v>-8.9200129999999831</v>
      </c>
      <c r="BF39" s="2">
        <f>Data!BG40-FaktiskeKurser[[#This Row],[V]]</f>
        <v>-10.389999000000017</v>
      </c>
      <c r="BG39" s="2">
        <f>Data!BH40-FaktiskeKurser[[#This Row],[BAC]]</f>
        <v>-1.6499999999999986</v>
      </c>
      <c r="BH39" s="2">
        <f>Data!BI40-FaktiskeKurser[[#This Row],[HD]]</f>
        <v>-2.319991999999985</v>
      </c>
      <c r="BI39" s="2">
        <f>Data!BJ40-FaktiskeKurser[[#This Row],[MA]]</f>
        <v>-21.779997999999978</v>
      </c>
      <c r="BJ39" s="2">
        <f>Data!BK40-FaktiskeKurser[[#This Row],[MRK]]</f>
        <v>-1.0114520000000056</v>
      </c>
      <c r="BK39" s="2">
        <f>Data!BL40-FaktiskeKurser[[#This Row],[ABBV]]</f>
        <v>-3.9599989999999963</v>
      </c>
      <c r="BL39" s="2">
        <f>Data!BM40-FaktiskeKurser[[#This Row],[LLY]]</f>
        <v>-2.7399900000000059</v>
      </c>
      <c r="BM39" s="2">
        <f>Data!BN40-FaktiskeKurser[[#This Row],[UPS]]</f>
        <v>-4.5899959999999993</v>
      </c>
      <c r="BN39" s="2">
        <f>Data!BO40-FaktiskeKurser[[#This Row],[CAT]]</f>
        <v>-3.1699979999999925</v>
      </c>
    </row>
    <row r="40" spans="1:89" x14ac:dyDescent="0.35">
      <c r="A40" s="1">
        <v>43887</v>
      </c>
      <c r="B40" s="2">
        <f>ARIMAForecast[[#This Row],[AAPL]]-FaktiskeKurser[[#This Row],[AAPL]]</f>
        <v>0.15275764741809894</v>
      </c>
      <c r="C40" s="2">
        <f>ARIMAForecast[[#This Row],[MSFT]]-Data!C39</f>
        <v>-3.3938734510439872</v>
      </c>
      <c r="D40" s="2">
        <f>ARIMAForecast[[#This Row],[AMZN]]-Data!D39</f>
        <v>-1.6274116416312978</v>
      </c>
      <c r="E40" s="2">
        <f>ARIMAForecast[[#This Row],[GOOGL]]-Data!E39</f>
        <v>-1.6449145388537971</v>
      </c>
      <c r="F40" s="2">
        <f>ARIMAForecast[[#This Row],[BRK-B]]-Data!F39</f>
        <v>-3.6809449849359908</v>
      </c>
      <c r="G40" s="2">
        <f>ARIMAForecast[[#This Row],[TSLA]]-Data!G39</f>
        <v>-2.2378881529555983</v>
      </c>
      <c r="H40" s="2">
        <f>ARIMAForecast[[#This Row],[NVDA]]-Data!H39</f>
        <v>-2.9837444681494958</v>
      </c>
      <c r="I40" s="2">
        <f>ARIMAForecast[[#This Row],[GOOG]]-Data!I39</f>
        <v>-1.6193942345790049</v>
      </c>
      <c r="J40" s="2">
        <f>ARIMAForecast[[#This Row],[UNH]]-Data!J39</f>
        <v>-13.585857700519</v>
      </c>
      <c r="K40" s="2">
        <f>ARIMAForecast[[#This Row],[JPM]]-Data!K39</f>
        <v>-5.7240082433710029</v>
      </c>
      <c r="L40" s="2">
        <f>ARIMAForecast[[#This Row],[AVGO]]-Data!L39</f>
        <v>-8.4575061981049657</v>
      </c>
      <c r="M40" s="2">
        <f>ARIMAForecast[[#This Row],[V]]-Data!M39</f>
        <v>-9.9442956231720245</v>
      </c>
      <c r="N40" s="2">
        <f>ARIMAForecast[[#This Row],[BAC]]-Data!N39</f>
        <v>-1.7941608819766017</v>
      </c>
      <c r="O40" s="2">
        <f>ARIMAForecast[[#This Row],[HD]]-Data!O39</f>
        <v>-1.9839815097050177</v>
      </c>
      <c r="P40" s="2">
        <f>ARIMAForecast[[#This Row],[MA]]-Data!P39</f>
        <v>-20.840317751686996</v>
      </c>
      <c r="Q40" s="2">
        <f>ARIMAForecast[[#This Row],[MRK]]-Data!Q39</f>
        <v>-0.80792280536360295</v>
      </c>
      <c r="R40" s="2">
        <f>ARIMAForecast[[#This Row],[ABBV]]-Data!R39</f>
        <v>-3.5581516732626994</v>
      </c>
      <c r="S40" s="2">
        <f>ARIMAForecast[[#This Row],[LLY]]-Data!S39</f>
        <v>-2.4916244030110022</v>
      </c>
      <c r="T40" s="2">
        <f>ARIMAForecast[[#This Row],[UPS]]-Data!T39</f>
        <v>-4.0076261487420055</v>
      </c>
      <c r="U40" s="2">
        <f>ARIMAForecast[[#This Row],[CAT]]-Data!U39</f>
        <v>-3.098855758661017</v>
      </c>
      <c r="X40" s="1">
        <v>43887</v>
      </c>
      <c r="Y40" s="2">
        <f>Data!Y40-Data!Y39</f>
        <v>0.27368841999999916</v>
      </c>
      <c r="Z40" s="2">
        <f>Data!Z40-Data!Z39</f>
        <v>1.9445671999999945</v>
      </c>
      <c r="AA40" s="2">
        <f>Data!AA40-Data!AA39</f>
        <v>-2.9538770000002046E-2</v>
      </c>
      <c r="AB40" s="2">
        <f>Data!AB40-Data!AB39</f>
        <v>0.17828543000000252</v>
      </c>
      <c r="AC40" s="2">
        <f>Data!AC40-Data!AC39</f>
        <v>-2.0885015000000067</v>
      </c>
      <c r="AD40" s="2">
        <f>Data!AD40-Data!AD39</f>
        <v>-1.6752653200000012</v>
      </c>
      <c r="AE40" s="2">
        <f>Data!AE40-Data!AE39</f>
        <v>1.1912436799999995</v>
      </c>
      <c r="AF40" s="2">
        <f>Data!AF40-Data!AF39</f>
        <v>0.29105540000000474</v>
      </c>
      <c r="AG40" s="2">
        <f>Data!AG40-Data!AG39</f>
        <v>-2.792712999999992</v>
      </c>
      <c r="AH40" s="2">
        <f>Data!AH40-Data!AH39</f>
        <v>-1.1193810000000042</v>
      </c>
      <c r="AI40" s="2">
        <f>Data!AI40-Data!AI39</f>
        <v>0.6959418999999798</v>
      </c>
      <c r="AJ40" s="2">
        <f>Data!AJ40-Data!AJ39</f>
        <v>-3.6799404999999865</v>
      </c>
      <c r="AK40" s="2">
        <f>Data!AK40-Data!AK39</f>
        <v>-0.63387247000000002</v>
      </c>
      <c r="AL40" s="2">
        <f>Data!AL40-Data!AL39</f>
        <v>-2.1549748000000193</v>
      </c>
      <c r="AM40" s="2">
        <f>Data!AM40-Data!AM39</f>
        <v>-15.952283000000023</v>
      </c>
      <c r="AN40" s="2">
        <f>Data!AN40-Data!AN39</f>
        <v>-0.4611380099999991</v>
      </c>
      <c r="AO40" s="2">
        <f>Data!AO40-Data!AO39</f>
        <v>-1.0117528700000094</v>
      </c>
      <c r="AP40" s="2">
        <f>Data!AP40-Data!AP39</f>
        <v>-1.9560785999999837</v>
      </c>
      <c r="AQ40" s="2">
        <f>Data!AQ40-Data!AQ39</f>
        <v>-0.63727674999999806</v>
      </c>
      <c r="AR40" s="2">
        <f>Data!AR40-Data!AR39</f>
        <v>-1.2516806999999801</v>
      </c>
      <c r="AS40" s="2"/>
      <c r="AT40" s="1">
        <v>43887</v>
      </c>
      <c r="AU40" s="2">
        <f>Data!AV41-FaktiskeKurser[[#This Row],[AAPL]]</f>
        <v>1.1425009999999958</v>
      </c>
      <c r="AV40" s="2">
        <f>Data!AW41-FaktiskeKurser[[#This Row],[MSFT]]</f>
        <v>2.0999909999999886</v>
      </c>
      <c r="AW40" s="2">
        <f>Data!AX41-FaktiskeKurser[[#This Row],[AMZN]]</f>
        <v>0.34249900000000366</v>
      </c>
      <c r="AX40" s="2">
        <f>Data!AY41-FaktiskeKurser[[#This Row],[GOOGL]]</f>
        <v>0.2074970000000036</v>
      </c>
      <c r="AY40" s="2">
        <f>Data!AZ41-FaktiskeKurser[[#This Row],[BRK-B]]</f>
        <v>-1.9900049999999965</v>
      </c>
      <c r="AZ40" s="2">
        <f>Data!BA41-FaktiskeKurser[[#This Row],[TSLA]]</f>
        <v>-1.4073339999999988</v>
      </c>
      <c r="BA40" s="2">
        <f>Data!BB41-FaktiskeKurser[[#This Row],[NVDA]]</f>
        <v>1.4000010000000032</v>
      </c>
      <c r="BB40" s="2">
        <f>Data!BC41-FaktiskeKurser[[#This Row],[GOOG]]</f>
        <v>0.23649600000000248</v>
      </c>
      <c r="BC40" s="2">
        <f>Data!BD41-FaktiskeKurser[[#This Row],[UNH]]</f>
        <v>-0.39001500000000533</v>
      </c>
      <c r="BD40" s="2">
        <f>Data!BE41-FaktiskeKurser[[#This Row],[JPM]]</f>
        <v>0.37999700000000303</v>
      </c>
      <c r="BE40" s="2">
        <f>Data!BF41-FaktiskeKurser[[#This Row],[AVGO]]</f>
        <v>3.2000119999999583</v>
      </c>
      <c r="BF40" s="2">
        <f>Data!BG41-FaktiskeKurser[[#This Row],[V]]</f>
        <v>-1.1899870000000021</v>
      </c>
      <c r="BG40" s="2">
        <f>Data!BH41-FaktiskeKurser[[#This Row],[BAC]]</f>
        <v>-0.45000099999999676</v>
      </c>
      <c r="BH40" s="2">
        <f>Data!BI41-FaktiskeKurser[[#This Row],[HD]]</f>
        <v>-2.1000060000000076</v>
      </c>
      <c r="BI40" s="2">
        <f>Data!BJ41-FaktiskeKurser[[#This Row],[MA]]</f>
        <v>-4.8500060000000076</v>
      </c>
      <c r="BJ40" s="2">
        <f>Data!BK41-FaktiskeKurser[[#This Row],[MRK]]</f>
        <v>-0.31488799999999628</v>
      </c>
      <c r="BK40" s="2">
        <f>Data!BL41-FaktiskeKurser[[#This Row],[ABBV]]</f>
        <v>-0.76999600000000612</v>
      </c>
      <c r="BL40" s="2">
        <f>Data!BM41-FaktiskeKurser[[#This Row],[LLY]]</f>
        <v>-1.8800049999999828</v>
      </c>
      <c r="BM40" s="2">
        <f>Data!BN41-FaktiskeKurser[[#This Row],[UPS]]</f>
        <v>-0.16999900000000423</v>
      </c>
      <c r="BN40" s="2">
        <f>Data!BO41-FaktiskeKurser[[#This Row],[CAT]]</f>
        <v>-0.75</v>
      </c>
      <c r="BQ40" s="16" t="s">
        <v>35</v>
      </c>
      <c r="BR40" s="15">
        <f>(BR33-BR36)/SQRT(BR37-BR38)</f>
        <v>14.52930498638243</v>
      </c>
      <c r="BS40" s="15">
        <f t="shared" ref="BS40:CK40" si="68">(BS33-BS36)/SQRT(BS37-BS38)</f>
        <v>13.96629297896218</v>
      </c>
      <c r="BT40" s="15">
        <f t="shared" si="68"/>
        <v>14.682993589406532</v>
      </c>
      <c r="BU40" s="15">
        <f t="shared" si="68"/>
        <v>13.919630439717508</v>
      </c>
      <c r="BV40" s="15">
        <f t="shared" si="68"/>
        <v>14.512631673894038</v>
      </c>
      <c r="BW40" s="15">
        <f t="shared" si="68"/>
        <v>15.32420096623426</v>
      </c>
      <c r="BX40" s="15">
        <f t="shared" si="68"/>
        <v>15.034050266920184</v>
      </c>
      <c r="BY40" s="15">
        <f t="shared" si="68"/>
        <v>14.847411951452193</v>
      </c>
      <c r="BZ40" s="15">
        <f t="shared" si="68"/>
        <v>14.087537728027311</v>
      </c>
      <c r="CA40" s="15">
        <f t="shared" si="68"/>
        <v>13.512672341953575</v>
      </c>
      <c r="CB40" s="15">
        <f t="shared" si="68"/>
        <v>13.014174171479208</v>
      </c>
      <c r="CC40" s="15">
        <f t="shared" si="68"/>
        <v>12.417888308145963</v>
      </c>
      <c r="CD40" s="15">
        <f t="shared" si="68"/>
        <v>14.255939894572046</v>
      </c>
      <c r="CE40" s="15">
        <f t="shared" si="68"/>
        <v>13.973702114280366</v>
      </c>
      <c r="CF40" s="15">
        <f t="shared" si="68"/>
        <v>13.462301327193414</v>
      </c>
      <c r="CG40" s="15">
        <f t="shared" si="68"/>
        <v>14.705355963202429</v>
      </c>
      <c r="CH40" s="15">
        <f t="shared" si="68"/>
        <v>12.972299552253963</v>
      </c>
      <c r="CI40" s="15">
        <f t="shared" si="68"/>
        <v>14.444002387659502</v>
      </c>
      <c r="CJ40" s="15">
        <f t="shared" si="68"/>
        <v>13.600201446776603</v>
      </c>
      <c r="CK40" s="15">
        <f t="shared" si="68"/>
        <v>14.120378297706702</v>
      </c>
    </row>
    <row r="41" spans="1:89" x14ac:dyDescent="0.35">
      <c r="A41" s="1">
        <v>43888</v>
      </c>
      <c r="B41" s="2">
        <f>ARIMAForecast[[#This Row],[AAPL]]-FaktiskeKurser[[#This Row],[AAPL]]</f>
        <v>0.37581484083290206</v>
      </c>
      <c r="C41" s="2">
        <f>ARIMAForecast[[#This Row],[MSFT]]-Data!C40</f>
        <v>1.7419393748079983</v>
      </c>
      <c r="D41" s="2">
        <f>ARIMAForecast[[#This Row],[AMZN]]-Data!D40</f>
        <v>0.17551091062490798</v>
      </c>
      <c r="E41" s="2">
        <f>ARIMAForecast[[#This Row],[GOOGL]]-Data!E40</f>
        <v>0.16580203761910184</v>
      </c>
      <c r="F41" s="2">
        <f>ARIMAForecast[[#This Row],[BRK-B]]-Data!F40</f>
        <v>-1.5621037335990025</v>
      </c>
      <c r="G41" s="2">
        <f>ARIMAForecast[[#This Row],[TSLA]]-Data!G40</f>
        <v>-1.402491011333602</v>
      </c>
      <c r="H41" s="2">
        <f>ARIMAForecast[[#This Row],[NVDA]]-Data!H40</f>
        <v>1.0830295499313962</v>
      </c>
      <c r="I41" s="2">
        <f>ARIMAForecast[[#This Row],[GOOG]]-Data!I40</f>
        <v>0.18230901902930441</v>
      </c>
      <c r="J41" s="2">
        <f>ARIMAForecast[[#This Row],[UNH]]-Data!J40</f>
        <v>-0.71223928253999702</v>
      </c>
      <c r="K41" s="2">
        <f>ARIMAForecast[[#This Row],[JPM]]-Data!K40</f>
        <v>0.68317886403700356</v>
      </c>
      <c r="L41" s="2">
        <f>ARIMAForecast[[#This Row],[AVGO]]-Data!L40</f>
        <v>3.4852636113139965</v>
      </c>
      <c r="M41" s="2">
        <f>ARIMAForecast[[#This Row],[V]]-Data!M40</f>
        <v>-1.7718557387029819</v>
      </c>
      <c r="N41" s="2">
        <f>ARIMAForecast[[#This Row],[BAC]]-Data!N40</f>
        <v>-0.4000977946262978</v>
      </c>
      <c r="O41" s="2">
        <f>ARIMAForecast[[#This Row],[HD]]-Data!O40</f>
        <v>-2.4913154212599977</v>
      </c>
      <c r="P41" s="2">
        <f>ARIMAForecast[[#This Row],[MA]]-Data!P40</f>
        <v>-5.1132593230320253</v>
      </c>
      <c r="Q41" s="2">
        <f>ARIMAForecast[[#This Row],[MRK]]-Data!Q40</f>
        <v>-0.64448793665440007</v>
      </c>
      <c r="R41" s="2">
        <f>ARIMAForecast[[#This Row],[ABBV]]-Data!R40</f>
        <v>-0.68619601043418754</v>
      </c>
      <c r="S41" s="2">
        <f>ARIMAForecast[[#This Row],[LLY]]-Data!S40</f>
        <v>-1.6117009746739939</v>
      </c>
      <c r="T41" s="2">
        <f>ARIMAForecast[[#This Row],[UPS]]-Data!T40</f>
        <v>0.27599290975700796</v>
      </c>
      <c r="U41" s="2">
        <f>ARIMAForecast[[#This Row],[CAT]]-Data!U40</f>
        <v>-0.46747111043299583</v>
      </c>
      <c r="X41" s="1">
        <v>43888</v>
      </c>
      <c r="Y41" s="2">
        <f>Data!Y41-Data!Y40</f>
        <v>-2.9150943900000073</v>
      </c>
      <c r="Z41" s="2">
        <f>Data!Z41-Data!Z40</f>
        <v>-4.5623494999999821</v>
      </c>
      <c r="AA41" s="2">
        <f>Data!AA41-Data!AA40</f>
        <v>-3.5337559099999964</v>
      </c>
      <c r="AB41" s="2">
        <f>Data!AB41-Data!AB40</f>
        <v>-2.8262979699999988</v>
      </c>
      <c r="AC41" s="2">
        <f>Data!AC41-Data!AC40</f>
        <v>-8.2406166000000098</v>
      </c>
      <c r="AD41" s="2">
        <f>Data!AD41-Data!AD40</f>
        <v>-2.6774551500000001</v>
      </c>
      <c r="AE41" s="2">
        <f>Data!AE41-Data!AE40</f>
        <v>-3.4083192299999965</v>
      </c>
      <c r="AF41" s="2">
        <f>Data!AF41-Data!AF40</f>
        <v>-2.9352906999999959</v>
      </c>
      <c r="AG41" s="2">
        <f>Data!AG41-Data!AG40</f>
        <v>-8.717656900000037</v>
      </c>
      <c r="AH41" s="2">
        <f>Data!AH41-Data!AH40</f>
        <v>-4.157309099999992</v>
      </c>
      <c r="AI41" s="2">
        <f>Data!AI41-Data!AI40</f>
        <v>-9.0823535000000106</v>
      </c>
      <c r="AJ41" s="2">
        <f>Data!AJ41-Data!AJ40</f>
        <v>-6.1686318000000142</v>
      </c>
      <c r="AK41" s="2">
        <f>Data!AK41-Data!AK40</f>
        <v>-1.3808962800000018</v>
      </c>
      <c r="AL41" s="2">
        <f>Data!AL41-Data!AL40</f>
        <v>-9.3559182999999848</v>
      </c>
      <c r="AM41" s="2">
        <f>Data!AM41-Data!AM40</f>
        <v>-8.7953460999999606</v>
      </c>
      <c r="AN41" s="2">
        <f>Data!AN41-Data!AN40</f>
        <v>-1.4760545599999944</v>
      </c>
      <c r="AO41" s="2">
        <f>Data!AO41-Data!AO40</f>
        <v>-2.8819215399999933</v>
      </c>
      <c r="AP41" s="2">
        <f>Data!AP41-Data!AP40</f>
        <v>-4.1278954999999939</v>
      </c>
      <c r="AQ41" s="2">
        <f>Data!AQ41-Data!AQ40</f>
        <v>-3.1345185600000036</v>
      </c>
      <c r="AR41" s="2">
        <f>Data!AR41-Data!AR40</f>
        <v>-4.1500084000000186</v>
      </c>
      <c r="AS41" s="2"/>
      <c r="AT41" s="1">
        <v>43888</v>
      </c>
      <c r="AU41" s="2">
        <f>Data!AV42-FaktiskeKurser[[#This Row],[AAPL]]</f>
        <v>-4.7825009999999963</v>
      </c>
      <c r="AV41" s="2">
        <f>Data!AW42-FaktiskeKurser[[#This Row],[MSFT]]</f>
        <v>-11.990004999999996</v>
      </c>
      <c r="AW41" s="2">
        <f>Data!AX42-FaktiskeKurser[[#This Row],[AMZN]]</f>
        <v>-4.7645040000000023</v>
      </c>
      <c r="AX41" s="2">
        <f>Data!AY42-FaktiskeKurser[[#This Row],[GOOGL]]</f>
        <v>-3.7760010000000079</v>
      </c>
      <c r="AY41" s="2">
        <f>Data!AZ42-FaktiskeKurser[[#This Row],[BRK-B]]</f>
        <v>-8.3900000000000148</v>
      </c>
      <c r="AZ41" s="2">
        <f>Data!BA42-FaktiskeKurser[[#This Row],[TSLA]]</f>
        <v>-6.6533319999999989</v>
      </c>
      <c r="BA41" s="2">
        <f>Data!BB42-FaktiskeKurser[[#This Row],[NVDA]]</f>
        <v>-3.7624959999999987</v>
      </c>
      <c r="BB41" s="2">
        <f>Data!BC42-FaktiskeKurser[[#This Row],[GOOG]]</f>
        <v>-3.754493999999994</v>
      </c>
      <c r="BC41" s="2">
        <f>Data!BD42-FaktiskeKurser[[#This Row],[UNH]]</f>
        <v>-9.0800020000000075</v>
      </c>
      <c r="BD41" s="2">
        <f>Data!BE42-FaktiskeKurser[[#This Row],[JPM]]</f>
        <v>-5.2699960000000061</v>
      </c>
      <c r="BE41" s="2">
        <f>Data!BF42-FaktiskeKurser[[#This Row],[AVGO]]</f>
        <v>-11.929992999999968</v>
      </c>
      <c r="BF41" s="2">
        <f>Data!BG42-FaktiskeKurser[[#This Row],[V]]</f>
        <v>-7.2000119999999868</v>
      </c>
      <c r="BG41" s="2">
        <f>Data!BH42-FaktiskeKurser[[#This Row],[BAC]]</f>
        <v>-1.5</v>
      </c>
      <c r="BH41" s="2">
        <f>Data!BI42-FaktiskeKurser[[#This Row],[HD]]</f>
        <v>-10.550003000000004</v>
      </c>
      <c r="BI41" s="2">
        <f>Data!BJ42-FaktiskeKurser[[#This Row],[MA]]</f>
        <v>-12.220002000000022</v>
      </c>
      <c r="BJ41" s="2">
        <f>Data!BK42-FaktiskeKurser[[#This Row],[MRK]]</f>
        <v>-1.7748100000000022</v>
      </c>
      <c r="BK41" s="2">
        <f>Data!BL42-FaktiskeKurser[[#This Row],[ABBV]]</f>
        <v>-2.9900059999999939</v>
      </c>
      <c r="BL41" s="2">
        <f>Data!BM42-FaktiskeKurser[[#This Row],[LLY]]</f>
        <v>-4.339997000000011</v>
      </c>
      <c r="BM41" s="2">
        <f>Data!BN42-FaktiskeKurser[[#This Row],[UPS]]</f>
        <v>-3.4900049999999965</v>
      </c>
      <c r="BN41" s="2">
        <f>Data!BO42-FaktiskeKurser[[#This Row],[CAT]]</f>
        <v>-4.9800029999999964</v>
      </c>
      <c r="BQ41" s="16" t="s">
        <v>39</v>
      </c>
      <c r="BR41" s="15">
        <f>1-_xlfn.NORM.S.DIST(BR40,TRUE)</f>
        <v>0</v>
      </c>
      <c r="BS41" s="15">
        <f t="shared" ref="BS41" si="69">1-_xlfn.NORM.S.DIST(BS40,TRUE)</f>
        <v>0</v>
      </c>
      <c r="BT41" s="15">
        <f t="shared" ref="BT41" si="70">1-_xlfn.NORM.S.DIST(BT40,TRUE)</f>
        <v>0</v>
      </c>
      <c r="BU41" s="15">
        <f t="shared" ref="BU41" si="71">1-_xlfn.NORM.S.DIST(BU40,TRUE)</f>
        <v>0</v>
      </c>
      <c r="BV41" s="15">
        <f t="shared" ref="BV41" si="72">1-_xlfn.NORM.S.DIST(BV40,TRUE)</f>
        <v>0</v>
      </c>
      <c r="BW41" s="15">
        <f t="shared" ref="BW41" si="73">1-_xlfn.NORM.S.DIST(BW40,TRUE)</f>
        <v>0</v>
      </c>
      <c r="BX41" s="15">
        <f t="shared" ref="BX41" si="74">1-_xlfn.NORM.S.DIST(BX40,TRUE)</f>
        <v>0</v>
      </c>
      <c r="BY41" s="15">
        <f t="shared" ref="BY41" si="75">1-_xlfn.NORM.S.DIST(BY40,TRUE)</f>
        <v>0</v>
      </c>
      <c r="BZ41" s="15">
        <f>1-_xlfn.NORM.S.DIST(BZ40,TRUE)</f>
        <v>0</v>
      </c>
      <c r="CA41" s="15">
        <f t="shared" ref="CA41" si="76">1-_xlfn.NORM.S.DIST(CA40,TRUE)</f>
        <v>0</v>
      </c>
      <c r="CB41" s="15">
        <f t="shared" ref="CB41" si="77">1-_xlfn.NORM.S.DIST(CB40,TRUE)</f>
        <v>0</v>
      </c>
      <c r="CC41" s="15">
        <f t="shared" ref="CC41" si="78">1-_xlfn.NORM.S.DIST(CC40,TRUE)</f>
        <v>0</v>
      </c>
      <c r="CD41" s="15">
        <f t="shared" ref="CD41" si="79">1-_xlfn.NORM.S.DIST(CD40,TRUE)</f>
        <v>0</v>
      </c>
      <c r="CE41" s="15">
        <f t="shared" ref="CE41" si="80">1-_xlfn.NORM.S.DIST(CE40,TRUE)</f>
        <v>0</v>
      </c>
      <c r="CF41" s="15">
        <f t="shared" ref="CF41" si="81">1-_xlfn.NORM.S.DIST(CF40,TRUE)</f>
        <v>0</v>
      </c>
      <c r="CG41" s="15">
        <f t="shared" ref="CG41" si="82">1-_xlfn.NORM.S.DIST(CG40,TRUE)</f>
        <v>0</v>
      </c>
      <c r="CH41" s="15">
        <f t="shared" ref="CH41" si="83">1-_xlfn.NORM.S.DIST(CH40,TRUE)</f>
        <v>0</v>
      </c>
      <c r="CI41" s="15">
        <f t="shared" ref="CI41" si="84">1-_xlfn.NORM.S.DIST(CI40,TRUE)</f>
        <v>0</v>
      </c>
      <c r="CJ41" s="15">
        <f t="shared" ref="CJ41" si="85">1-_xlfn.NORM.S.DIST(CJ40,TRUE)</f>
        <v>0</v>
      </c>
      <c r="CK41" s="15">
        <f>1-_xlfn.NORM.S.DIST(CK40,TRUE)</f>
        <v>0</v>
      </c>
    </row>
    <row r="42" spans="1:89" x14ac:dyDescent="0.35">
      <c r="A42" s="1">
        <v>43889</v>
      </c>
      <c r="B42" s="2">
        <f>ARIMAForecast[[#This Row],[AAPL]]-FaktiskeKurser[[#This Row],[AAPL]]</f>
        <v>-0.25100045148269601</v>
      </c>
      <c r="C42" s="2">
        <f>ARIMAForecast[[#This Row],[MSFT]]-Data!C41</f>
        <v>-10.933460054769995</v>
      </c>
      <c r="D42" s="2">
        <f>ARIMAForecast[[#This Row],[AMZN]]-Data!D41</f>
        <v>-4.9002129854485048</v>
      </c>
      <c r="E42" s="2">
        <f>ARIMAForecast[[#This Row],[GOOGL]]-Data!E41</f>
        <v>-3.7081752516171065</v>
      </c>
      <c r="F42" s="2">
        <f>ARIMAForecast[[#This Row],[BRK-B]]-Data!F41</f>
        <v>-7.6968672539090051</v>
      </c>
      <c r="G42" s="2">
        <f>ARIMAForecast[[#This Row],[TSLA]]-Data!G41</f>
        <v>-6.7334951959416003</v>
      </c>
      <c r="H42" s="2">
        <f>ARIMAForecast[[#This Row],[NVDA]]-Data!H41</f>
        <v>-3.2929749103326955</v>
      </c>
      <c r="I42" s="2">
        <f>ARIMAForecast[[#This Row],[GOOG]]-Data!I41</f>
        <v>-3.6756324191392054</v>
      </c>
      <c r="J42" s="2">
        <f>ARIMAForecast[[#This Row],[UNH]]-Data!J41</f>
        <v>-8.0817991351340197</v>
      </c>
      <c r="K42" s="2">
        <f>ARIMAForecast[[#This Row],[JPM]]-Data!K41</f>
        <v>-5.2612130270200055</v>
      </c>
      <c r="L42" s="2">
        <f>ARIMAForecast[[#This Row],[AVGO]]-Data!L41</f>
        <v>-12.651374034561002</v>
      </c>
      <c r="M42" s="2">
        <f>ARIMAForecast[[#This Row],[V]]-Data!M41</f>
        <v>-7.2013552582870091</v>
      </c>
      <c r="N42" s="2">
        <f>ARIMAForecast[[#This Row],[BAC]]-Data!N41</f>
        <v>-1.4778112667753014</v>
      </c>
      <c r="O42" s="2">
        <f>ARIMAForecast[[#This Row],[HD]]-Data!O41</f>
        <v>-10.720707947341992</v>
      </c>
      <c r="P42" s="2">
        <f>ARIMAForecast[[#This Row],[MA]]-Data!P41</f>
        <v>-12.227600169390996</v>
      </c>
      <c r="Q42" s="2">
        <f>ARIMAForecast[[#This Row],[MRK]]-Data!Q41</f>
        <v>-1.4928467176298028</v>
      </c>
      <c r="R42" s="2">
        <f>ARIMAForecast[[#This Row],[ABBV]]-Data!R41</f>
        <v>-2.9081046970830045</v>
      </c>
      <c r="S42" s="2">
        <f>ARIMAForecast[[#This Row],[LLY]]-Data!S41</f>
        <v>-4.3276604236920093</v>
      </c>
      <c r="T42" s="2">
        <f>ARIMAForecast[[#This Row],[UPS]]-Data!T41</f>
        <v>-3.5304858405635997</v>
      </c>
      <c r="U42" s="2">
        <f>ARIMAForecast[[#This Row],[CAT]]-Data!U41</f>
        <v>-5.0719052807629907</v>
      </c>
      <c r="X42" s="1">
        <v>43889</v>
      </c>
      <c r="Y42" s="2">
        <f>Data!Y42-Data!Y41</f>
        <v>-1.737859059999991</v>
      </c>
      <c r="Z42" s="2">
        <f>Data!Z42-Data!Z41</f>
        <v>-3.6759850999999912</v>
      </c>
      <c r="AA42" s="2">
        <f>Data!AA42-Data!AA41</f>
        <v>-1.2910686599999934</v>
      </c>
      <c r="AB42" s="2">
        <f>Data!AB42-Data!AB41</f>
        <v>9.5319340000003194E-2</v>
      </c>
      <c r="AC42" s="2">
        <f>Data!AC42-Data!AC41</f>
        <v>-1.5072272999999825</v>
      </c>
      <c r="AD42" s="2">
        <f>Data!AD42-Data!AD41</f>
        <v>-4.8292064699999955</v>
      </c>
      <c r="AE42" s="2">
        <f>Data!AE42-Data!AE41</f>
        <v>3.470366520000006</v>
      </c>
      <c r="AF42" s="2">
        <f>Data!AF42-Data!AF41</f>
        <v>9.5119940000003567E-2</v>
      </c>
      <c r="AG42" s="2">
        <f>Data!AG42-Data!AG41</f>
        <v>0.50281540000000291</v>
      </c>
      <c r="AH42" s="2">
        <f>Data!AH42-Data!AH41</f>
        <v>-5.2657158000000095</v>
      </c>
      <c r="AI42" s="2">
        <f>Data!AI42-Data!AI41</f>
        <v>-3.9756820999999718</v>
      </c>
      <c r="AJ42" s="2">
        <f>Data!AJ42-Data!AJ41</f>
        <v>0.26671190000001843</v>
      </c>
      <c r="AK42" s="2">
        <f>Data!AK42-Data!AK41</f>
        <v>-0.74582490999999962</v>
      </c>
      <c r="AL42" s="2">
        <f>Data!AL42-Data!AL41</f>
        <v>-7.0909612000000095</v>
      </c>
      <c r="AM42" s="2">
        <f>Data!AM42-Data!AM41</f>
        <v>-0.55489150000005338</v>
      </c>
      <c r="AN42" s="2">
        <f>Data!AN42-Data!AN41</f>
        <v>-1.5139849100000049</v>
      </c>
      <c r="AO42" s="2">
        <f>Data!AO42-Data!AO41</f>
        <v>0.30166400000000237</v>
      </c>
      <c r="AP42" s="2">
        <f>Data!AP42-Data!AP41</f>
        <v>-3.1786070000000137</v>
      </c>
      <c r="AQ42" s="2">
        <f>Data!AQ42-Data!AQ41</f>
        <v>-1.1579319999995619E-2</v>
      </c>
      <c r="AR42" s="2">
        <f>Data!AR42-Data!AR41</f>
        <v>-7.0360099999987824E-2</v>
      </c>
      <c r="AS42" s="2"/>
      <c r="AT42" s="1">
        <v>43889</v>
      </c>
      <c r="AU42" s="2">
        <f>Data!AV43-FaktiskeKurser[[#This Row],[AAPL]]</f>
        <v>-4.0001000000003728E-2</v>
      </c>
      <c r="AV42" s="2">
        <f>Data!AW43-FaktiskeKurser[[#This Row],[MSFT]]</f>
        <v>3.8300020000000075</v>
      </c>
      <c r="AW42" s="2">
        <f>Data!AX43-FaktiskeKurser[[#This Row],[AMZN]]</f>
        <v>-2.7495999999999299E-2</v>
      </c>
      <c r="AX42" s="2">
        <f>Data!AY43-FaktiskeKurser[[#This Row],[GOOGL]]</f>
        <v>1.2150040000000075</v>
      </c>
      <c r="AY42" s="2">
        <f>Data!AZ43-FaktiskeKurser[[#This Row],[BRK-B]]</f>
        <v>-1.330001999999979</v>
      </c>
      <c r="AZ42" s="2">
        <f>Data!BA43-FaktiskeKurser[[#This Row],[TSLA]]</f>
        <v>-0.73400099999999924</v>
      </c>
      <c r="BA42" s="2">
        <f>Data!BB43-FaktiskeKurser[[#This Row],[NVDA]]</f>
        <v>4.3674999999999926</v>
      </c>
      <c r="BB42" s="2">
        <f>Data!BC43-FaktiskeKurser[[#This Row],[GOOG]]</f>
        <v>1.0619959999999935</v>
      </c>
      <c r="BC42" s="2">
        <f>Data!BD43-FaktiskeKurser[[#This Row],[UNH]]</f>
        <v>1.0400089999999977</v>
      </c>
      <c r="BD42" s="2">
        <f>Data!BE43-FaktiskeKurser[[#This Row],[JPM]]</f>
        <v>-5.2600020000000001</v>
      </c>
      <c r="BE42" s="2">
        <f>Data!BF43-FaktiskeKurser[[#This Row],[AVGO]]</f>
        <v>-1.330016999999998</v>
      </c>
      <c r="BF42" s="2">
        <f>Data!BG43-FaktiskeKurser[[#This Row],[V]]</f>
        <v>1.75</v>
      </c>
      <c r="BG42" s="2">
        <f>Data!BH43-FaktiskeKurser[[#This Row],[BAC]]</f>
        <v>-0.62999900000000153</v>
      </c>
      <c r="BH42" s="2">
        <f>Data!BI43-FaktiskeKurser[[#This Row],[HD]]</f>
        <v>-6.8899999999999864</v>
      </c>
      <c r="BI42" s="2">
        <f>Data!BJ43-FaktiskeKurser[[#This Row],[MA]]</f>
        <v>4.4299930000000245</v>
      </c>
      <c r="BJ42" s="2">
        <f>Data!BK43-FaktiskeKurser[[#This Row],[MRK]]</f>
        <v>-1.4503789999999981</v>
      </c>
      <c r="BK42" s="2">
        <f>Data!BL43-FaktiskeKurser[[#This Row],[ABBV]]</f>
        <v>0.29000099999998952</v>
      </c>
      <c r="BL42" s="2">
        <f>Data!BM43-FaktiskeKurser[[#This Row],[LLY]]</f>
        <v>-3.0600049999999896</v>
      </c>
      <c r="BM42" s="2">
        <f>Data!BN43-FaktiskeKurser[[#This Row],[UPS]]</f>
        <v>0.25</v>
      </c>
      <c r="BN42" s="2">
        <f>Data!BO43-FaktiskeKurser[[#This Row],[CAT]]</f>
        <v>0.97000099999999634</v>
      </c>
      <c r="BQ42" s="16" t="s">
        <v>37</v>
      </c>
      <c r="BR42" s="17" t="s">
        <v>36</v>
      </c>
      <c r="BS42" s="17" t="s">
        <v>36</v>
      </c>
      <c r="BT42" s="17" t="s">
        <v>36</v>
      </c>
      <c r="BU42" s="17" t="s">
        <v>36</v>
      </c>
      <c r="BV42" s="17" t="s">
        <v>36</v>
      </c>
      <c r="BW42" s="17" t="s">
        <v>36</v>
      </c>
      <c r="BX42" s="17" t="s">
        <v>36</v>
      </c>
      <c r="BY42" s="17" t="s">
        <v>36</v>
      </c>
      <c r="BZ42" s="17" t="s">
        <v>36</v>
      </c>
      <c r="CA42" s="17" t="s">
        <v>36</v>
      </c>
      <c r="CB42" s="17" t="s">
        <v>36</v>
      </c>
      <c r="CC42" s="17" t="s">
        <v>36</v>
      </c>
      <c r="CD42" s="17" t="s">
        <v>36</v>
      </c>
      <c r="CE42" s="17" t="s">
        <v>36</v>
      </c>
      <c r="CF42" s="17" t="s">
        <v>36</v>
      </c>
      <c r="CG42" s="17" t="s">
        <v>36</v>
      </c>
      <c r="CH42" s="17" t="s">
        <v>36</v>
      </c>
      <c r="CI42" s="17" t="s">
        <v>36</v>
      </c>
      <c r="CJ42" s="17" t="s">
        <v>36</v>
      </c>
      <c r="CK42" s="17" t="s">
        <v>36</v>
      </c>
    </row>
    <row r="43" spans="1:89" x14ac:dyDescent="0.35">
      <c r="A43" s="1">
        <v>43892</v>
      </c>
      <c r="B43" s="2">
        <f>ARIMAForecast[[#This Row],[AAPL]]-FaktiskeKurser[[#This Row],[AAPL]]</f>
        <v>-2.1789052669873854E-4</v>
      </c>
      <c r="C43" s="2">
        <f>ARIMAForecast[[#This Row],[MSFT]]-Data!C42</f>
        <v>4.0223302655190025</v>
      </c>
      <c r="D43" s="2">
        <f>ARIMAForecast[[#This Row],[AMZN]]-Data!D42</f>
        <v>-1.5026106856595334E-2</v>
      </c>
      <c r="E43" s="2">
        <f>ARIMAForecast[[#This Row],[GOOGL]]-Data!E42</f>
        <v>1.3804263063377959</v>
      </c>
      <c r="F43" s="2">
        <f>ARIMAForecast[[#This Row],[BRK-B]]-Data!F42</f>
        <v>-1.7303307170380151</v>
      </c>
      <c r="G43" s="2">
        <f>ARIMAForecast[[#This Row],[TSLA]]-Data!G42</f>
        <v>-0.66989173807320412</v>
      </c>
      <c r="H43" s="2">
        <f>ARIMAForecast[[#This Row],[NVDA]]-Data!H42</f>
        <v>4.2727079325603015</v>
      </c>
      <c r="I43" s="2">
        <f>ARIMAForecast[[#This Row],[GOOG]]-Data!I42</f>
        <v>1.1930585830400986</v>
      </c>
      <c r="J43" s="2">
        <f>ARIMAForecast[[#This Row],[UNH]]-Data!J42</f>
        <v>1.6663323337230054</v>
      </c>
      <c r="K43" s="2">
        <f>ARIMAForecast[[#This Row],[JPM]]-Data!K42</f>
        <v>-5.486870009846001</v>
      </c>
      <c r="L43" s="2">
        <f>ARIMAForecast[[#This Row],[AVGO]]-Data!L42</f>
        <v>-0.74000574524399099</v>
      </c>
      <c r="M43" s="2">
        <f>ARIMAForecast[[#This Row],[V]]-Data!M42</f>
        <v>1.8268924788380048</v>
      </c>
      <c r="N43" s="2">
        <f>ARIMAForecast[[#This Row],[BAC]]-Data!N42</f>
        <v>-0.56188675010880118</v>
      </c>
      <c r="O43" s="2">
        <f>ARIMAForecast[[#This Row],[HD]]-Data!O42</f>
        <v>-6.3931024170919954</v>
      </c>
      <c r="P43" s="2">
        <f>ARIMAForecast[[#This Row],[MA]]-Data!P42</f>
        <v>4.0320333017689904</v>
      </c>
      <c r="Q43" s="2">
        <f>ARIMAForecast[[#This Row],[MRK]]-Data!Q42</f>
        <v>-1.398794137135198</v>
      </c>
      <c r="R43" s="2">
        <f>ARIMAForecast[[#This Row],[ABBV]]-Data!R42</f>
        <v>0.48676419581529728</v>
      </c>
      <c r="S43" s="2">
        <f>ARIMAForecast[[#This Row],[LLY]]-Data!S42</f>
        <v>-3.3306717595399959</v>
      </c>
      <c r="T43" s="2">
        <f>ARIMAForecast[[#This Row],[UPS]]-Data!T42</f>
        <v>-0.11292141550531198</v>
      </c>
      <c r="U43" s="2">
        <f>ARIMAForecast[[#This Row],[CAT]]-Data!U42</f>
        <v>0.80372612672900345</v>
      </c>
      <c r="X43" s="1">
        <v>43892</v>
      </c>
      <c r="Y43" s="2">
        <f>Data!Y43-Data!Y42</f>
        <v>4.0176217299999877</v>
      </c>
      <c r="Z43" s="2">
        <f>Data!Z43-Data!Z42</f>
        <v>6.1567529999999806</v>
      </c>
      <c r="AA43" s="2">
        <f>Data!AA43-Data!AA42</f>
        <v>2.9827747699999918</v>
      </c>
      <c r="AB43" s="2">
        <f>Data!AB43-Data!AB42</f>
        <v>2.2620660099999981</v>
      </c>
      <c r="AC43" s="2">
        <f>Data!AC43-Data!AC42</f>
        <v>8.5701110999999912</v>
      </c>
      <c r="AD43" s="2">
        <f>Data!AD43-Data!AD42</f>
        <v>3.1443240899999978</v>
      </c>
      <c r="AE43" s="2">
        <f>Data!AE43-Data!AE42</f>
        <v>2.0996141199999983</v>
      </c>
      <c r="AF43" s="2">
        <f>Data!AF43-Data!AF42</f>
        <v>2.531976819999997</v>
      </c>
      <c r="AG43" s="2">
        <f>Data!AG43-Data!AG42</f>
        <v>10.473051999999996</v>
      </c>
      <c r="AH43" s="2">
        <f>Data!AH43-Data!AH42</f>
        <v>2.6303714000000014</v>
      </c>
      <c r="AI43" s="2">
        <f>Data!AI43-Data!AI42</f>
        <v>10.497256300000004</v>
      </c>
      <c r="AJ43" s="2">
        <f>Data!AJ43-Data!AJ42</f>
        <v>7.6666238999999905</v>
      </c>
      <c r="AK43" s="2">
        <f>Data!AK43-Data!AK42</f>
        <v>0.69763052000000059</v>
      </c>
      <c r="AL43" s="2">
        <f>Data!AL43-Data!AL42</f>
        <v>8.0200992999999983</v>
      </c>
      <c r="AM43" s="2">
        <f>Data!AM43-Data!AM42</f>
        <v>8.0865937000000372</v>
      </c>
      <c r="AN43" s="2">
        <f>Data!AN43-Data!AN42</f>
        <v>3.685377189999997</v>
      </c>
      <c r="AO43" s="2">
        <f>Data!AO43-Data!AO42</f>
        <v>2.3885405699999893</v>
      </c>
      <c r="AP43" s="2">
        <f>Data!AP43-Data!AP42</f>
        <v>4.4452414000000005</v>
      </c>
      <c r="AQ43" s="2">
        <f>Data!AQ43-Data!AQ42</f>
        <v>1.9263521000000026</v>
      </c>
      <c r="AR43" s="2">
        <f>Data!AR43-Data!AR42</f>
        <v>2.7813540999999873</v>
      </c>
      <c r="AS43" s="2"/>
      <c r="AT43" s="1">
        <v>43892</v>
      </c>
      <c r="AU43" s="2">
        <f>Data!AV44-FaktiskeKurser[[#This Row],[AAPL]]</f>
        <v>6.3625030000000038</v>
      </c>
      <c r="AV43" s="2">
        <f>Data!AW44-FaktiskeKurser[[#This Row],[MSFT]]</f>
        <v>10.779998000000006</v>
      </c>
      <c r="AW43" s="2">
        <f>Data!AX44-FaktiskeKurser[[#This Row],[AMZN]]</f>
        <v>3.5100020000000001</v>
      </c>
      <c r="AX43" s="2">
        <f>Data!AY44-FaktiskeKurser[[#This Row],[GOOGL]]</f>
        <v>2.3534999999999968</v>
      </c>
      <c r="AY43" s="2">
        <f>Data!AZ44-FaktiskeKurser[[#This Row],[BRK-B]]</f>
        <v>11.290008999999998</v>
      </c>
      <c r="AZ43" s="2">
        <f>Data!BA44-FaktiskeKurser[[#This Row],[TSLA]]</f>
        <v>5.0420039999999986</v>
      </c>
      <c r="BA43" s="2">
        <f>Data!BB44-FaktiskeKurser[[#This Row],[NVDA]]</f>
        <v>1.5899960000000135</v>
      </c>
      <c r="BB43" s="2">
        <f>Data!BC44-FaktiskeKurser[[#This Row],[GOOG]]</f>
        <v>2.4889990000000068</v>
      </c>
      <c r="BC43" s="2">
        <f>Data!BD44-FaktiskeKurser[[#This Row],[UNH]]</f>
        <v>18.149978000000004</v>
      </c>
      <c r="BD43" s="2">
        <f>Data!BE44-FaktiskeKurser[[#This Row],[JPM]]</f>
        <v>5.4099960000000067</v>
      </c>
      <c r="BE43" s="2">
        <f>Data!BF44-FaktiskeKurser[[#This Row],[AVGO]]</f>
        <v>12.350006000000008</v>
      </c>
      <c r="BF43" s="2">
        <f>Data!BG44-FaktiskeKurser[[#This Row],[V]]</f>
        <v>10.570007000000004</v>
      </c>
      <c r="BG43" s="2">
        <f>Data!BH44-FaktiskeKurser[[#This Row],[BAC]]</f>
        <v>0.87000099999999847</v>
      </c>
      <c r="BH43" s="2">
        <f>Data!BI44-FaktiskeKurser[[#This Row],[HD]]</f>
        <v>12.100005999999979</v>
      </c>
      <c r="BI43" s="2">
        <f>Data!BJ44-FaktiskeKurser[[#This Row],[MA]]</f>
        <v>16.489989999999977</v>
      </c>
      <c r="BJ43" s="2">
        <f>Data!BK44-FaktiskeKurser[[#This Row],[MRK]]</f>
        <v>4.589691000000002</v>
      </c>
      <c r="BK43" s="2">
        <f>Data!BL44-FaktiskeKurser[[#This Row],[ABBV]]</f>
        <v>2.9800030000000106</v>
      </c>
      <c r="BL43" s="2">
        <f>Data!BM44-FaktiskeKurser[[#This Row],[LLY]]</f>
        <v>6.7099990000000105</v>
      </c>
      <c r="BM43" s="2">
        <f>Data!BN44-FaktiskeKurser[[#This Row],[UPS]]</f>
        <v>2.2600020000000001</v>
      </c>
      <c r="BN43" s="2">
        <f>Data!BO44-FaktiskeKurser[[#This Row],[CAT]]</f>
        <v>3.3599999999999994</v>
      </c>
      <c r="BQ43" s="16" t="s">
        <v>38</v>
      </c>
      <c r="BR43" s="17" t="str">
        <f>IF(BR41&lt;BR42,"sand","falsk")</f>
        <v>sand</v>
      </c>
      <c r="BS43" s="17" t="str">
        <f t="shared" ref="BS43" si="86">IF(BS41&lt;BS42,"sand","falsk")</f>
        <v>sand</v>
      </c>
      <c r="BT43" s="17" t="str">
        <f t="shared" ref="BT43" si="87">IF(BT41&lt;BT42,"sand","falsk")</f>
        <v>sand</v>
      </c>
      <c r="BU43" s="17" t="str">
        <f>IF(BU41&lt;BU42,"sand","falsk")</f>
        <v>sand</v>
      </c>
      <c r="BV43" s="17" t="str">
        <f t="shared" ref="BV43" si="88">IF(BV41&lt;BV42,"sand","falsk")</f>
        <v>sand</v>
      </c>
      <c r="BW43" s="17" t="str">
        <f t="shared" ref="BW43" si="89">IF(BW41&lt;BW42,"sand","falsk")</f>
        <v>sand</v>
      </c>
      <c r="BX43" s="17" t="str">
        <f t="shared" ref="BX43" si="90">IF(BX41&lt;BX42,"sand","falsk")</f>
        <v>sand</v>
      </c>
      <c r="BY43" s="17" t="str">
        <f t="shared" ref="BY43" si="91">IF(BY41&lt;BY42,"sand","falsk")</f>
        <v>sand</v>
      </c>
      <c r="BZ43" s="17" t="str">
        <f t="shared" ref="BZ43" si="92">IF(BZ41&lt;BZ42,"sand","falsk")</f>
        <v>sand</v>
      </c>
      <c r="CA43" s="17" t="str">
        <f t="shared" ref="CA43" si="93">IF(CA41&lt;CA42,"sand","falsk")</f>
        <v>sand</v>
      </c>
      <c r="CB43" s="17" t="str">
        <f t="shared" ref="CB43" si="94">IF(CB41&lt;CB42,"sand","falsk")</f>
        <v>sand</v>
      </c>
      <c r="CC43" s="17" t="str">
        <f t="shared" ref="CC43" si="95">IF(CC41&lt;CC42,"sand","falsk")</f>
        <v>sand</v>
      </c>
      <c r="CD43" s="17" t="str">
        <f t="shared" ref="CD43" si="96">IF(CD41&lt;CD42,"sand","falsk")</f>
        <v>sand</v>
      </c>
      <c r="CE43" s="17" t="str">
        <f t="shared" ref="CE43" si="97">IF(CE41&lt;CE42,"sand","falsk")</f>
        <v>sand</v>
      </c>
      <c r="CF43" s="17" t="str">
        <f t="shared" ref="CF43" si="98">IF(CF41&lt;CF42,"sand","falsk")</f>
        <v>sand</v>
      </c>
      <c r="CG43" s="17" t="str">
        <f t="shared" ref="CG43" si="99">IF(CG41&lt;CG42,"sand","falsk")</f>
        <v>sand</v>
      </c>
      <c r="CH43" s="17" t="str">
        <f t="shared" ref="CH43" si="100">IF(CH41&lt;CH42,"sand","falsk")</f>
        <v>sand</v>
      </c>
      <c r="CI43" s="17" t="str">
        <f t="shared" ref="CI43" si="101">IF(CI41&lt;CI42,"sand","falsk")</f>
        <v>sand</v>
      </c>
      <c r="CJ43" s="17" t="str">
        <f t="shared" ref="CJ43" si="102">IF(CJ41&lt;CJ42,"sand","falsk")</f>
        <v>sand</v>
      </c>
      <c r="CK43" s="17" t="str">
        <f t="shared" ref="CK43" si="103">IF(CK41&lt;CK42,"sand","falsk")</f>
        <v>sand</v>
      </c>
    </row>
    <row r="44" spans="1:89" x14ac:dyDescent="0.35">
      <c r="A44" s="1">
        <v>43893</v>
      </c>
      <c r="B44" s="2">
        <f>ARIMAForecast[[#This Row],[AAPL]]-FaktiskeKurser[[#This Row],[AAPL]]</f>
        <v>0.30577933404059365</v>
      </c>
      <c r="C44" s="2">
        <f>ARIMAForecast[[#This Row],[MSFT]]-Data!C43</f>
        <v>9.1480255074930028</v>
      </c>
      <c r="D44" s="2">
        <f>ARIMAForecast[[#This Row],[AMZN]]-Data!D43</f>
        <v>3.7153804544476969</v>
      </c>
      <c r="E44" s="2">
        <f>ARIMAForecast[[#This Row],[GOOGL]]-Data!E43</f>
        <v>1.9853871050937073</v>
      </c>
      <c r="F44" s="2">
        <f>ARIMAForecast[[#This Row],[BRK-B]]-Data!F43</f>
        <v>10.096783110229012</v>
      </c>
      <c r="G44" s="2">
        <f>ARIMAForecast[[#This Row],[TSLA]]-Data!G43</f>
        <v>5.1354404032997039</v>
      </c>
      <c r="H44" s="2">
        <f>ARIMAForecast[[#This Row],[NVDA]]-Data!H43</f>
        <v>1.8807113712905021</v>
      </c>
      <c r="I44" s="2">
        <f>ARIMAForecast[[#This Row],[GOOG]]-Data!I43</f>
        <v>2.1260865043068975</v>
      </c>
      <c r="J44" s="2">
        <f>ARIMAForecast[[#This Row],[UNH]]-Data!J43</f>
        <v>18.007919870691978</v>
      </c>
      <c r="K44" s="2">
        <f>ARIMAForecast[[#This Row],[JPM]]-Data!K43</f>
        <v>5.1205402868200025</v>
      </c>
      <c r="L44" s="2">
        <f>ARIMAForecast[[#This Row],[AVGO]]-Data!L43</f>
        <v>12.293427410198944</v>
      </c>
      <c r="M44" s="2">
        <f>ARIMAForecast[[#This Row],[V]]-Data!M43</f>
        <v>9.0892169042479907</v>
      </c>
      <c r="N44" s="2">
        <f>ARIMAForecast[[#This Row],[BAC]]-Data!N43</f>
        <v>0.84092266893290102</v>
      </c>
      <c r="O44" s="2">
        <f>ARIMAForecast[[#This Row],[HD]]-Data!O43</f>
        <v>12.747225103066995</v>
      </c>
      <c r="P44" s="2">
        <f>ARIMAForecast[[#This Row],[MA]]-Data!P43</f>
        <v>15.585412896850983</v>
      </c>
      <c r="Q44" s="2">
        <f>ARIMAForecast[[#This Row],[MRK]]-Data!Q43</f>
        <v>4.3173442667824986</v>
      </c>
      <c r="R44" s="2">
        <f>ARIMAForecast[[#This Row],[ABBV]]-Data!R43</f>
        <v>2.7813956914110065</v>
      </c>
      <c r="S44" s="2">
        <f>ARIMAForecast[[#This Row],[LLY]]-Data!S43</f>
        <v>6.0174938021540072</v>
      </c>
      <c r="T44" s="2">
        <f>ARIMAForecast[[#This Row],[UPS]]-Data!T43</f>
        <v>2.2009161055534037</v>
      </c>
      <c r="U44" s="2">
        <f>ARIMAForecast[[#This Row],[CAT]]-Data!U43</f>
        <v>3.5048060241919927</v>
      </c>
      <c r="X44" s="1">
        <v>43893</v>
      </c>
      <c r="Y44" s="2">
        <f>Data!Y44-Data!Y43</f>
        <v>0.62396329000000605</v>
      </c>
      <c r="Z44" s="2">
        <f>Data!Z44-Data!Z43</f>
        <v>0.28011349999999879</v>
      </c>
      <c r="AA44" s="2">
        <f>Data!AA44-Data!AA43</f>
        <v>-1.2401804299999952</v>
      </c>
      <c r="AB44" s="2">
        <f>Data!AB44-Data!AB43</f>
        <v>-1.948081970000004</v>
      </c>
      <c r="AC44" s="2">
        <f>Data!AC44-Data!AC43</f>
        <v>-5.8850764000000026</v>
      </c>
      <c r="AD44" s="2">
        <f>Data!AD44-Data!AD43</f>
        <v>1.8938421900000009</v>
      </c>
      <c r="AE44" s="2">
        <f>Data!AE44-Data!AE43</f>
        <v>-2.4105734000000041</v>
      </c>
      <c r="AF44" s="2">
        <f>Data!AF44-Data!AF43</f>
        <v>-2.1756090000000086</v>
      </c>
      <c r="AG44" s="2">
        <f>Data!AG44-Data!AG43</f>
        <v>-2.8267361999999707</v>
      </c>
      <c r="AH44" s="2">
        <f>Data!AH44-Data!AH43</f>
        <v>-2.1424639999999897</v>
      </c>
      <c r="AI44" s="2">
        <f>Data!AI44-Data!AI43</f>
        <v>-6.2945397000000298</v>
      </c>
      <c r="AJ44" s="2">
        <f>Data!AJ44-Data!AJ43</f>
        <v>-2.4193104000000005</v>
      </c>
      <c r="AK44" s="2">
        <f>Data!AK44-Data!AK43</f>
        <v>-1.2808765500000021</v>
      </c>
      <c r="AL44" s="2">
        <f>Data!AL44-Data!AL43</f>
        <v>1.0624773000000118</v>
      </c>
      <c r="AM44" s="2">
        <f>Data!AM44-Data!AM43</f>
        <v>0.46570459999998093</v>
      </c>
      <c r="AN44" s="2">
        <f>Data!AN44-Data!AN43</f>
        <v>-1.0997484600000007</v>
      </c>
      <c r="AO44" s="2">
        <f>Data!AO44-Data!AO43</f>
        <v>-0.66035606999999175</v>
      </c>
      <c r="AP44" s="2">
        <f>Data!AP44-Data!AP43</f>
        <v>-0.29551150000000348</v>
      </c>
      <c r="AQ44" s="2">
        <f>Data!AQ44-Data!AQ43</f>
        <v>-1.0449353000000059</v>
      </c>
      <c r="AR44" s="2">
        <f>Data!AR44-Data!AR43</f>
        <v>-1.9193321999999995</v>
      </c>
      <c r="AS44" s="2"/>
      <c r="AT44" s="1">
        <v>43893</v>
      </c>
      <c r="AU44" s="2">
        <f>Data!AV45-FaktiskeKurser[[#This Row],[AAPL]]</f>
        <v>-2.3724970000000098</v>
      </c>
      <c r="AV44" s="2">
        <f>Data!AW45-FaktiskeKurser[[#This Row],[MSFT]]</f>
        <v>-8.2799980000000062</v>
      </c>
      <c r="AW44" s="2">
        <f>Data!AX45-FaktiskeKurser[[#This Row],[AMZN]]</f>
        <v>-2.2480010000000021</v>
      </c>
      <c r="AX44" s="2">
        <f>Data!AY45-FaktiskeKurser[[#This Row],[GOOGL]]</f>
        <v>-2.4299999999999926</v>
      </c>
      <c r="AY44" s="2">
        <f>Data!AZ45-FaktiskeKurser[[#This Row],[BRK-B]]</f>
        <v>-8.8200070000000039</v>
      </c>
      <c r="AZ44" s="2">
        <f>Data!BA45-FaktiskeKurser[[#This Row],[TSLA]]</f>
        <v>0.12599900000000019</v>
      </c>
      <c r="BA44" s="2">
        <f>Data!BB45-FaktiskeKurser[[#This Row],[NVDA]]</f>
        <v>-2.6349940000000061</v>
      </c>
      <c r="BB44" s="2">
        <f>Data!BC45-FaktiskeKurser[[#This Row],[GOOG]]</f>
        <v>-2.3859940000000108</v>
      </c>
      <c r="BC44" s="2">
        <f>Data!BD45-FaktiskeKurser[[#This Row],[UNH]]</f>
        <v>-11.709991000000002</v>
      </c>
      <c r="BD44" s="2">
        <f>Data!BE45-FaktiskeKurser[[#This Row],[JPM]]</f>
        <v>-4.5599980000000073</v>
      </c>
      <c r="BE44" s="2">
        <f>Data!BF45-FaktiskeKurser[[#This Row],[AVGO]]</f>
        <v>-10.720001000000025</v>
      </c>
      <c r="BF44" s="2">
        <f>Data!BG45-FaktiskeKurser[[#This Row],[V]]</f>
        <v>-6.6000060000000076</v>
      </c>
      <c r="BG44" s="2">
        <f>Data!BH45-FaktiskeKurser[[#This Row],[BAC]]</f>
        <v>-1.6200009999999985</v>
      </c>
      <c r="BH44" s="2">
        <f>Data!BI45-FaktiskeKurser[[#This Row],[HD]]</f>
        <v>-2</v>
      </c>
      <c r="BI44" s="2">
        <f>Data!BJ45-FaktiskeKurser[[#This Row],[MA]]</f>
        <v>-14.739989999999977</v>
      </c>
      <c r="BJ44" s="2">
        <f>Data!BK45-FaktiskeKurser[[#This Row],[MRK]]</f>
        <v>-2.1374050000000011</v>
      </c>
      <c r="BK44" s="2">
        <f>Data!BL45-FaktiskeKurser[[#This Row],[ABBV]]</f>
        <v>-1.1200020000000137</v>
      </c>
      <c r="BL44" s="2">
        <f>Data!BM45-FaktiskeKurser[[#This Row],[LLY]]</f>
        <v>-2.5299980000000062</v>
      </c>
      <c r="BM44" s="2">
        <f>Data!BN45-FaktiskeKurser[[#This Row],[UPS]]</f>
        <v>-1.4499969999999962</v>
      </c>
      <c r="BN44" s="2">
        <f>Data!BO45-FaktiskeKurser[[#This Row],[CAT]]</f>
        <v>-3.2200009999999963</v>
      </c>
    </row>
    <row r="45" spans="1:89" x14ac:dyDescent="0.35">
      <c r="A45" s="1">
        <v>43894</v>
      </c>
      <c r="B45" s="2">
        <f>ARIMAForecast[[#This Row],[AAPL]]-FaktiskeKurser[[#This Row],[AAPL]]</f>
        <v>-0.55041989978998629</v>
      </c>
      <c r="C45" s="2">
        <f>ARIMAForecast[[#This Row],[MSFT]]-Data!C44</f>
        <v>-7.7814166797490145</v>
      </c>
      <c r="D45" s="2">
        <f>ARIMAForecast[[#This Row],[AMZN]]-Data!D44</f>
        <v>-2.5119107425965979</v>
      </c>
      <c r="E45" s="2">
        <f>ARIMAForecast[[#This Row],[GOOGL]]-Data!E44</f>
        <v>-2.4147703242347092</v>
      </c>
      <c r="F45" s="2">
        <f>ARIMAForecast[[#This Row],[BRK-B]]-Data!F44</f>
        <v>-8.1158137877359877</v>
      </c>
      <c r="G45" s="2">
        <f>ARIMAForecast[[#This Row],[TSLA]]-Data!G44</f>
        <v>3.2684724749401539E-2</v>
      </c>
      <c r="H45" s="2">
        <f>ARIMAForecast[[#This Row],[NVDA]]-Data!H44</f>
        <v>-2.2113225744157035</v>
      </c>
      <c r="I45" s="2">
        <f>ARIMAForecast[[#This Row],[GOOG]]-Data!I44</f>
        <v>-2.3528032707214948</v>
      </c>
      <c r="J45" s="2">
        <f>ARIMAForecast[[#This Row],[UNH]]-Data!J44</f>
        <v>-11.480949100212968</v>
      </c>
      <c r="K45" s="2">
        <f>ARIMAForecast[[#This Row],[JPM]]-Data!K44</f>
        <v>-4.3654674387749992</v>
      </c>
      <c r="L45" s="2">
        <f>ARIMAForecast[[#This Row],[AVGO]]-Data!L44</f>
        <v>-11.496852728132978</v>
      </c>
      <c r="M45" s="2">
        <f>ARIMAForecast[[#This Row],[V]]-Data!M44</f>
        <v>-5.8929339787430024</v>
      </c>
      <c r="N45" s="2">
        <f>ARIMAForecast[[#This Row],[BAC]]-Data!N44</f>
        <v>-1.7069114207055982</v>
      </c>
      <c r="O45" s="2">
        <f>ARIMAForecast[[#This Row],[HD]]-Data!O44</f>
        <v>-3.6883574222659945</v>
      </c>
      <c r="P45" s="2">
        <f>ARIMAForecast[[#This Row],[MA]]-Data!P44</f>
        <v>-14.117666498295989</v>
      </c>
      <c r="Q45" s="2">
        <f>ARIMAForecast[[#This Row],[MRK]]-Data!Q44</f>
        <v>-2.0387759914365944</v>
      </c>
      <c r="R45" s="2">
        <f>ARIMAForecast[[#This Row],[ABBV]]-Data!R44</f>
        <v>-0.82418076566359844</v>
      </c>
      <c r="S45" s="2">
        <f>ARIMAForecast[[#This Row],[LLY]]-Data!S44</f>
        <v>-1.8628975675929951</v>
      </c>
      <c r="T45" s="2">
        <f>ARIMAForecast[[#This Row],[UPS]]-Data!T44</f>
        <v>-1.4308901968827001</v>
      </c>
      <c r="U45" s="2">
        <f>ARIMAForecast[[#This Row],[CAT]]-Data!U44</f>
        <v>-3.3957139626759982</v>
      </c>
      <c r="X45" s="1">
        <v>43894</v>
      </c>
      <c r="Y45" s="2">
        <f>Data!Y45-Data!Y44</f>
        <v>2.1607291400000008</v>
      </c>
      <c r="Z45" s="2">
        <f>Data!Z45-Data!Z44</f>
        <v>1.2709116999999992</v>
      </c>
      <c r="AA45" s="2">
        <f>Data!AA45-Data!AA44</f>
        <v>2.3639807099999928</v>
      </c>
      <c r="AB45" s="2">
        <f>Data!AB45-Data!AB44</f>
        <v>1.7346046400000006</v>
      </c>
      <c r="AC45" s="2">
        <f>Data!AC45-Data!AC44</f>
        <v>6.9438848000000064</v>
      </c>
      <c r="AD45" s="2">
        <f>Data!AD45-Data!AD44</f>
        <v>0.23145145000000156</v>
      </c>
      <c r="AE45" s="2">
        <f>Data!AE45-Data!AE44</f>
        <v>3.843607899999995</v>
      </c>
      <c r="AF45" s="2">
        <f>Data!AF45-Data!AF44</f>
        <v>2.0434345500000006</v>
      </c>
      <c r="AG45" s="2">
        <f>Data!AG45-Data!AG44</f>
        <v>9.6899970999999709</v>
      </c>
      <c r="AH45" s="2">
        <f>Data!AH45-Data!AH44</f>
        <v>1.8724902999999955</v>
      </c>
      <c r="AI45" s="2">
        <f>Data!AI45-Data!AI44</f>
        <v>6.7909513000000175</v>
      </c>
      <c r="AJ45" s="2">
        <f>Data!AJ45-Data!AJ44</f>
        <v>5.2447891999999854</v>
      </c>
      <c r="AK45" s="2">
        <f>Data!AK45-Data!AK44</f>
        <v>0.32741850000000028</v>
      </c>
      <c r="AL45" s="2">
        <f>Data!AL45-Data!AL44</f>
        <v>9.42738030000001</v>
      </c>
      <c r="AM45" s="2">
        <f>Data!AM45-Data!AM44</f>
        <v>0.30670459999998911</v>
      </c>
      <c r="AN45" s="2">
        <f>Data!AN45-Data!AN44</f>
        <v>2.6048548800000049</v>
      </c>
      <c r="AO45" s="2">
        <f>Data!AO45-Data!AO44</f>
        <v>3.4193310099999934</v>
      </c>
      <c r="AP45" s="2">
        <f>Data!AP45-Data!AP44</f>
        <v>5.0417839000000129</v>
      </c>
      <c r="AQ45" s="2">
        <f>Data!AQ45-Data!AQ44</f>
        <v>3.8621816800000062</v>
      </c>
      <c r="AR45" s="2">
        <f>Data!AR45-Data!AR44</f>
        <v>1.7890205000000066</v>
      </c>
      <c r="AS45" s="2"/>
      <c r="AT45" s="1">
        <v>43894</v>
      </c>
      <c r="AU45" s="2">
        <f>Data!AV46-FaktiskeKurser[[#This Row],[AAPL]]</f>
        <v>3.3549959999999999</v>
      </c>
      <c r="AV45" s="2">
        <f>Data!AW46-FaktiskeKurser[[#This Row],[MSFT]]</f>
        <v>6.0400080000000003</v>
      </c>
      <c r="AW45" s="2">
        <f>Data!AX46-FaktiskeKurser[[#This Row],[AMZN]]</f>
        <v>3.3419949999999972</v>
      </c>
      <c r="AX45" s="2">
        <f>Data!AY46-FaktiskeKurser[[#This Row],[GOOGL]]</f>
        <v>2.1939999999999884</v>
      </c>
      <c r="AY45" s="2">
        <f>Data!AZ46-FaktiskeKurser[[#This Row],[BRK-B]]</f>
        <v>9.0500030000000038</v>
      </c>
      <c r="AZ45" s="2">
        <f>Data!BA46-FaktiskeKurser[[#This Row],[TSLA]]</f>
        <v>0.26599900000000076</v>
      </c>
      <c r="BA45" s="2">
        <f>Data!BB46-FaktiskeKurser[[#This Row],[NVDA]]</f>
        <v>4.6549980000000062</v>
      </c>
      <c r="BB45" s="2">
        <f>Data!BC46-FaktiskeKurser[[#This Row],[GOOG]]</f>
        <v>2.2564920000000086</v>
      </c>
      <c r="BC45" s="2">
        <f>Data!BD46-FaktiskeKurser[[#This Row],[UNH]]</f>
        <v>28.020018999999991</v>
      </c>
      <c r="BD45" s="2">
        <f>Data!BE46-FaktiskeKurser[[#This Row],[JPM]]</f>
        <v>2.8899990000000031</v>
      </c>
      <c r="BE45" s="2">
        <f>Data!BF46-FaktiskeKurser[[#This Row],[AVGO]]</f>
        <v>11.200012000000015</v>
      </c>
      <c r="BF45" s="2">
        <f>Data!BG46-FaktiskeKurser[[#This Row],[V]]</f>
        <v>8.5599970000000098</v>
      </c>
      <c r="BG45" s="2">
        <f>Data!BH46-FaktiskeKurser[[#This Row],[BAC]]</f>
        <v>0.63999899999999954</v>
      </c>
      <c r="BH45" s="2">
        <f>Data!BI46-FaktiskeKurser[[#This Row],[HD]]</f>
        <v>13.140000000000015</v>
      </c>
      <c r="BI45" s="2">
        <f>Data!BJ46-FaktiskeKurser[[#This Row],[MA]]</f>
        <v>10.359984999999995</v>
      </c>
      <c r="BJ45" s="2">
        <f>Data!BK46-FaktiskeKurser[[#This Row],[MRK]]</f>
        <v>3.664124000000001</v>
      </c>
      <c r="BK45" s="2">
        <f>Data!BL46-FaktiskeKurser[[#This Row],[ABBV]]</f>
        <v>4.1800000000000068</v>
      </c>
      <c r="BL45" s="2">
        <f>Data!BM46-FaktiskeKurser[[#This Row],[LLY]]</f>
        <v>10.070007000000004</v>
      </c>
      <c r="BM45" s="2">
        <f>Data!BN46-FaktiskeKurser[[#This Row],[UPS]]</f>
        <v>4.5199969999999894</v>
      </c>
      <c r="BN45" s="2">
        <f>Data!BO46-FaktiskeKurser[[#This Row],[CAT]]</f>
        <v>3.0200049999999976</v>
      </c>
      <c r="BQ45" s="16" t="s">
        <v>41</v>
      </c>
      <c r="BR45" s="18">
        <f>COUNTIFS(Y3:Y755,"&gt;0",AU3:AU755,"&gt;0")+COUNTIFS(Y3:Y755,"&lt;0",AU3:AU755,"&lt;0")+COUNTIFS(Y3:Y755,"0",AU3:AU755,"0")</f>
        <v>576</v>
      </c>
      <c r="BS45" s="18">
        <f t="shared" ref="BS45:BV45" si="104">COUNTIFS(Z3:Z755,"&gt;0",AV3:AV755,"&gt;0")+COUNTIFS(Z3:Z755,"&lt;0",AV3:AV755,"&lt;0")+COUNTIFS(Z3:Z755,"0",AV3:AV755,"0")</f>
        <v>568</v>
      </c>
      <c r="BT45" s="18">
        <f t="shared" si="104"/>
        <v>578</v>
      </c>
      <c r="BU45" s="18">
        <f t="shared" si="104"/>
        <v>568</v>
      </c>
      <c r="BV45" s="18">
        <f t="shared" si="104"/>
        <v>577</v>
      </c>
      <c r="BW45" s="18">
        <f t="shared" ref="BW45" si="105">COUNTIFS(AD3:AD755,"&gt;0",AZ3:AZ755,"&gt;0")+COUNTIFS(AD3:AD755,"&lt;0",AZ3:AZ755,"&lt;0")+COUNTIFS(AD3:AD755,"0",AZ3:AZ755,"0")</f>
        <v>587</v>
      </c>
      <c r="BX45" s="18">
        <f t="shared" ref="BX45" si="106">COUNTIFS(AE3:AE755,"&gt;0",BA3:BA755,"&gt;0")+COUNTIFS(AE3:AE755,"&lt;0",BA3:BA755,"&lt;0")+COUNTIFS(AE3:AE755,"0",BA3:BA755,"0")</f>
        <v>584</v>
      </c>
      <c r="BY45" s="18">
        <f t="shared" ref="BY45:BZ45" si="107">COUNTIFS(AF3:AF755,"&gt;0",BB3:BB755,"&gt;0")+COUNTIFS(AF3:AF755,"&lt;0",BB3:BB755,"&lt;0")+COUNTIFS(AF3:AF755,"0",BB3:BB755,"0")</f>
        <v>581</v>
      </c>
      <c r="BZ45" s="18">
        <f t="shared" si="107"/>
        <v>571</v>
      </c>
      <c r="CA45" s="18">
        <f t="shared" ref="CA45" si="108">COUNTIFS(AH3:AH755,"&gt;0",BD3:BD755,"&gt;0")+COUNTIFS(AH3:AH755,"&lt;0",BD3:BD755,"&lt;0")+COUNTIFS(AH3:AH755,"0",BD3:BD755,"0")</f>
        <v>561</v>
      </c>
      <c r="CB45" s="18">
        <f t="shared" ref="CB45" si="109">COUNTIFS(AI3:AI755,"&gt;0",BE3:BE755,"&gt;0")+COUNTIFS(AI3:AI755,"&lt;0",BE3:BE755,"&lt;0")+COUNTIFS(AI3:AI755,"0",BE3:BE755,"0")</f>
        <v>556</v>
      </c>
      <c r="CC45" s="18">
        <f t="shared" ref="CC45:CD45" si="110">COUNTIFS(AJ3:AJ755,"&gt;0",BF3:BF755,"&gt;0")+COUNTIFS(AJ3:AJ755,"&lt;0",BF3:BF755,"&lt;0")+COUNTIFS(AJ3:AJ755,"0",BF3:BF755,"0")</f>
        <v>548</v>
      </c>
      <c r="CD45" s="18">
        <f t="shared" si="110"/>
        <v>572</v>
      </c>
      <c r="CE45" s="18">
        <f t="shared" ref="CE45" si="111">COUNTIFS(AL3:AL755,"&gt;0",BH3:BH755,"&gt;0")+COUNTIFS(AL3:AL755,"&lt;0",BH3:BH755,"&lt;0")+COUNTIFS(AL3:AL755,"0",BH3:BH755,"0")</f>
        <v>570</v>
      </c>
      <c r="CF45" s="18">
        <f t="shared" ref="CF45" si="112">COUNTIFS(AM3:AM755,"&gt;0",BI3:BI755,"&gt;0")+COUNTIFS(AM3:AM755,"&lt;0",BI3:BI755,"&lt;0")+COUNTIFS(AM3:AM755,"0",BI3:BI755,"0")</f>
        <v>562</v>
      </c>
      <c r="CG45" s="18">
        <f t="shared" ref="CG45:CH45" si="113">COUNTIFS(AN3:AN755,"&gt;0",BJ3:BJ755,"&gt;0")+COUNTIFS(AN3:AN755,"&lt;0",BJ3:BJ755,"&lt;0")+COUNTIFS(AN3:AN755,"0",BJ3:BJ755,"0")</f>
        <v>577</v>
      </c>
      <c r="CH45" s="18">
        <f t="shared" si="113"/>
        <v>557</v>
      </c>
      <c r="CI45" s="18">
        <f t="shared" ref="CI45" si="114">COUNTIFS(AP3:AP755,"&gt;0",BL3:BL755,"&gt;0")+COUNTIFS(AP3:AP755,"&lt;0",BL3:BL755,"&lt;0")+COUNTIFS(AP3:AP755,"0",BL3:BL755,"0")</f>
        <v>575</v>
      </c>
      <c r="CJ45" s="18">
        <f t="shared" ref="CJ45" si="115">COUNTIFS(AQ3:AQ755,"&gt;0",BM3:BM755,"&gt;0")+COUNTIFS(AQ3:AQ755,"&lt;0",BM3:BM755,"&lt;0")+COUNTIFS(AQ3:AQ755,"0",BM3:BM755,"0")</f>
        <v>563</v>
      </c>
      <c r="CK45" s="18">
        <f t="shared" ref="CK45" si="116">COUNTIFS(AR3:AR755,"&gt;0",BN3:BN755,"&gt;0")+COUNTIFS(AR3:AR755,"&lt;0",BN3:BN755,"&lt;0")+COUNTIFS(AR3:AR755,"0",BN3:BN755,"0")</f>
        <v>571</v>
      </c>
    </row>
    <row r="46" spans="1:89" x14ac:dyDescent="0.35">
      <c r="A46" s="1">
        <v>43895</v>
      </c>
      <c r="B46" s="2">
        <f>ARIMAForecast[[#This Row],[AAPL]]-FaktiskeKurser[[#This Row],[AAPL]]</f>
        <v>0.15657180878301347</v>
      </c>
      <c r="C46" s="2">
        <f>ARIMAForecast[[#This Row],[MSFT]]-Data!C45</f>
        <v>6.7335686478729997</v>
      </c>
      <c r="D46" s="2">
        <f>ARIMAForecast[[#This Row],[AMZN]]-Data!D45</f>
        <v>3.6454686333145929</v>
      </c>
      <c r="E46" s="2">
        <f>ARIMAForecast[[#This Row],[GOOGL]]-Data!E45</f>
        <v>2.6661030901095017</v>
      </c>
      <c r="F46" s="2">
        <f>ARIMAForecast[[#This Row],[BRK-B]]-Data!F45</f>
        <v>9.4099899127399738</v>
      </c>
      <c r="G46" s="2">
        <f>ARIMAForecast[[#This Row],[TSLA]]-Data!G45</f>
        <v>0.33700813828729537</v>
      </c>
      <c r="H46" s="2">
        <f>ARIMAForecast[[#This Row],[NVDA]]-Data!H45</f>
        <v>4.462347553731604</v>
      </c>
      <c r="I46" s="2">
        <f>ARIMAForecast[[#This Row],[GOOG]]-Data!I45</f>
        <v>2.6916337311071032</v>
      </c>
      <c r="J46" s="2">
        <f>ARIMAForecast[[#This Row],[UNH]]-Data!J45</f>
        <v>27.860389322556955</v>
      </c>
      <c r="K46" s="2">
        <f>ARIMAForecast[[#This Row],[JPM]]-Data!K45</f>
        <v>3.3139493364040078</v>
      </c>
      <c r="L46" s="2">
        <f>ARIMAForecast[[#This Row],[AVGO]]-Data!L45</f>
        <v>11.498600689268983</v>
      </c>
      <c r="M46" s="2">
        <f>ARIMAForecast[[#This Row],[V]]-Data!M45</f>
        <v>8.2074022220110123</v>
      </c>
      <c r="N46" s="2">
        <f>ARIMAForecast[[#This Row],[BAC]]-Data!N45</f>
        <v>0.81185777532029846</v>
      </c>
      <c r="O46" s="2">
        <f>ARIMAForecast[[#This Row],[HD]]-Data!O45</f>
        <v>14.868371370810991</v>
      </c>
      <c r="P46" s="2">
        <f>ARIMAForecast[[#This Row],[MA]]-Data!P45</f>
        <v>9.6604839637070086</v>
      </c>
      <c r="Q46" s="2">
        <f>ARIMAForecast[[#This Row],[MRK]]-Data!Q45</f>
        <v>3.6015152721422936</v>
      </c>
      <c r="R46" s="2">
        <f>ARIMAForecast[[#This Row],[ABBV]]-Data!R45</f>
        <v>3.2771893546899946</v>
      </c>
      <c r="S46" s="2">
        <f>ARIMAForecast[[#This Row],[LLY]]-Data!S45</f>
        <v>9.4503985141979854</v>
      </c>
      <c r="T46" s="2">
        <f>ARIMAForecast[[#This Row],[UPS]]-Data!T45</f>
        <v>5.4741476014809081</v>
      </c>
      <c r="U46" s="2">
        <f>ARIMAForecast[[#This Row],[CAT]]-Data!U45</f>
        <v>3.5282553763680085</v>
      </c>
      <c r="X46" s="1">
        <v>43895</v>
      </c>
      <c r="Y46" s="2">
        <f>Data!Y46-Data!Y45</f>
        <v>-1.2351721299999951</v>
      </c>
      <c r="Z46" s="2">
        <f>Data!Z46-Data!Z45</f>
        <v>-2.7276669000000027</v>
      </c>
      <c r="AA46" s="2">
        <f>Data!AA46-Data!AA45</f>
        <v>-1.5341373599999883</v>
      </c>
      <c r="AB46" s="2">
        <f>Data!AB46-Data!AB45</f>
        <v>-2.4309591199999971</v>
      </c>
      <c r="AC46" s="2">
        <f>Data!AC46-Data!AC45</f>
        <v>-6.784945399999998</v>
      </c>
      <c r="AD46" s="2">
        <f>Data!AD46-Data!AD45</f>
        <v>-1.3210569599999999</v>
      </c>
      <c r="AE46" s="2">
        <f>Data!AE46-Data!AE45</f>
        <v>-1.9762062899999933</v>
      </c>
      <c r="AF46" s="2">
        <f>Data!AF46-Data!AF45</f>
        <v>-2.68651401999999</v>
      </c>
      <c r="AG46" s="2">
        <f>Data!AG46-Data!AG45</f>
        <v>11.200843500000019</v>
      </c>
      <c r="AH46" s="2">
        <f>Data!AH46-Data!AH45</f>
        <v>-4.121015799999995</v>
      </c>
      <c r="AI46" s="2">
        <f>Data!AI46-Data!AI45</f>
        <v>-6.9554496000000086</v>
      </c>
      <c r="AJ46" s="2">
        <f>Data!AJ46-Data!AJ45</f>
        <v>-3.7612594000000001</v>
      </c>
      <c r="AK46" s="2">
        <f>Data!AK46-Data!AK45</f>
        <v>-1.3019374299999988</v>
      </c>
      <c r="AL46" s="2">
        <f>Data!AL46-Data!AL45</f>
        <v>-1.6056594000000075</v>
      </c>
      <c r="AM46" s="2">
        <f>Data!AM46-Data!AM45</f>
        <v>-3.7870714000000021</v>
      </c>
      <c r="AN46" s="2">
        <f>Data!AN46-Data!AN45</f>
        <v>-0.42500789000000339</v>
      </c>
      <c r="AO46" s="2">
        <f>Data!AO46-Data!AO45</f>
        <v>-0.38027461000000073</v>
      </c>
      <c r="AP46" s="2">
        <f>Data!AP46-Data!AP45</f>
        <v>4.4248857999999984</v>
      </c>
      <c r="AQ46" s="2">
        <f>Data!AQ46-Data!AQ45</f>
        <v>-2.0344756400000108</v>
      </c>
      <c r="AR46" s="2">
        <f>Data!AR46-Data!AR45</f>
        <v>-3.8080041999999992</v>
      </c>
      <c r="AS46" s="2"/>
      <c r="AT46" s="1">
        <v>43895</v>
      </c>
      <c r="AU46" s="2">
        <f>Data!AV47-FaktiskeKurser[[#This Row],[AAPL]]</f>
        <v>-2.4549949999999967</v>
      </c>
      <c r="AV46" s="2">
        <f>Data!AW47-FaktiskeKurser[[#This Row],[MSFT]]</f>
        <v>-4.2799990000000037</v>
      </c>
      <c r="AW46" s="2">
        <f>Data!AX47-FaktiskeKurser[[#This Row],[AMZN]]</f>
        <v>-2.5899959999999993</v>
      </c>
      <c r="AX46" s="2">
        <f>Data!AY47-FaktiskeKurser[[#This Row],[GOOGL]]</f>
        <v>-3.3420029999999912</v>
      </c>
      <c r="AY46" s="2">
        <f>Data!AZ47-FaktiskeKurser[[#This Row],[BRK-B]]</f>
        <v>-8.8999940000000208</v>
      </c>
      <c r="AZ46" s="2">
        <f>Data!BA47-FaktiskeKurser[[#This Row],[TSLA]]</f>
        <v>-1.664000999999999</v>
      </c>
      <c r="BA46" s="2">
        <f>Data!BB47-FaktiskeKurser[[#This Row],[NVDA]]</f>
        <v>-2.8050000000000068</v>
      </c>
      <c r="BB46" s="2">
        <f>Data!BC47-FaktiskeKurser[[#This Row],[GOOG]]</f>
        <v>-3.3739929999999987</v>
      </c>
      <c r="BC46" s="2">
        <f>Data!BD47-FaktiskeKurser[[#This Row],[UNH]]</f>
        <v>-6.4600219999999808</v>
      </c>
      <c r="BD46" s="2">
        <f>Data!BE47-FaktiskeKurser[[#This Row],[JPM]]</f>
        <v>-5.879997000000003</v>
      </c>
      <c r="BE46" s="2">
        <f>Data!BF47-FaktiskeKurser[[#This Row],[AVGO]]</f>
        <v>-11.410003000000017</v>
      </c>
      <c r="BF46" s="2">
        <f>Data!BG47-FaktiskeKurser[[#This Row],[V]]</f>
        <v>-7.3299860000000194</v>
      </c>
      <c r="BG46" s="2">
        <f>Data!BH47-FaktiskeKurser[[#This Row],[BAC]]</f>
        <v>-1.6099980000000009</v>
      </c>
      <c r="BH46" s="2">
        <f>Data!BI47-FaktiskeKurser[[#This Row],[HD]]</f>
        <v>-6.2700040000000001</v>
      </c>
      <c r="BI46" s="2">
        <f>Data!BJ47-FaktiskeKurser[[#This Row],[MA]]</f>
        <v>-11.629974000000004</v>
      </c>
      <c r="BJ46" s="2">
        <f>Data!BK47-FaktiskeKurser[[#This Row],[MRK]]</f>
        <v>-1.3263330000000053</v>
      </c>
      <c r="BK46" s="2">
        <f>Data!BL47-FaktiskeKurser[[#This Row],[ABBV]]</f>
        <v>-1.1399990000000031</v>
      </c>
      <c r="BL46" s="2">
        <f>Data!BM47-FaktiskeKurser[[#This Row],[LLY]]</f>
        <v>-0.23001100000001884</v>
      </c>
      <c r="BM46" s="2">
        <f>Data!BN47-FaktiskeKurser[[#This Row],[UPS]]</f>
        <v>-2.8300019999999932</v>
      </c>
      <c r="BN46" s="2">
        <f>Data!BO47-FaktiskeKurser[[#This Row],[CAT]]</f>
        <v>-5.4300010000000043</v>
      </c>
      <c r="BQ46" s="16" t="s">
        <v>40</v>
      </c>
      <c r="BR46" s="5">
        <f>BR45/BR32</f>
        <v>0.76494023904382469</v>
      </c>
      <c r="BS46" s="5">
        <f t="shared" ref="BS46" si="117">BS45/BS32</f>
        <v>0.75431606905710491</v>
      </c>
      <c r="BT46" s="5">
        <f t="shared" ref="BT46" si="118">BT45/BT32</f>
        <v>0.76759628154050463</v>
      </c>
      <c r="BU46" s="5">
        <f t="shared" ref="BU46" si="119">BU45/BU32</f>
        <v>0.75431606905710491</v>
      </c>
      <c r="BV46" s="5">
        <f t="shared" ref="BV46" si="120">BV45/BV32</f>
        <v>0.76626826029216466</v>
      </c>
      <c r="BW46" s="5">
        <f t="shared" ref="BW46" si="121">BW45/BW32</f>
        <v>0.77954847277556438</v>
      </c>
      <c r="BX46" s="5">
        <f t="shared" ref="BX46" si="122">BX45/BX32</f>
        <v>0.77556440903054447</v>
      </c>
      <c r="BY46" s="5">
        <f t="shared" ref="BY46" si="123">BY45/BY32</f>
        <v>0.77158034528552455</v>
      </c>
      <c r="BZ46" s="5">
        <f t="shared" ref="BZ46" si="124">BZ45/BZ32</f>
        <v>0.75830013280212483</v>
      </c>
      <c r="CA46" s="5">
        <f t="shared" ref="CA46" si="125">CA45/CA32</f>
        <v>0.7450199203187251</v>
      </c>
      <c r="CB46" s="5">
        <f t="shared" ref="CB46" si="126">CB45/CB32</f>
        <v>0.73837981407702524</v>
      </c>
      <c r="CC46" s="5">
        <f t="shared" ref="CC46" si="127">CC45/CC32</f>
        <v>0.72775564409030546</v>
      </c>
      <c r="CD46" s="5">
        <f t="shared" ref="CD46" si="128">CD45/CD32</f>
        <v>0.7596281540504648</v>
      </c>
      <c r="CE46" s="5">
        <f t="shared" ref="CE46" si="129">CE45/CE32</f>
        <v>0.75697211155378485</v>
      </c>
      <c r="CF46" s="5">
        <f t="shared" ref="CF46" si="130">CF45/CF32</f>
        <v>0.74634794156706508</v>
      </c>
      <c r="CG46" s="5">
        <f t="shared" ref="CG46" si="131">CG45/CG32</f>
        <v>0.76626826029216466</v>
      </c>
      <c r="CH46" s="5">
        <f t="shared" ref="CH46" si="132">CH45/CH32</f>
        <v>0.73970783532536521</v>
      </c>
      <c r="CI46" s="5">
        <f t="shared" ref="CI46" si="133">CI45/CI32</f>
        <v>0.76361221779548472</v>
      </c>
      <c r="CJ46" s="5">
        <f t="shared" ref="CJ46" si="134">CJ45/CJ32</f>
        <v>0.74767596281540505</v>
      </c>
      <c r="CK46" s="5">
        <f t="shared" ref="CK46" si="135">CK45/CK32</f>
        <v>0.75830013280212483</v>
      </c>
    </row>
    <row r="47" spans="1:89" x14ac:dyDescent="0.35">
      <c r="A47" s="1">
        <v>43896</v>
      </c>
      <c r="B47" s="2">
        <f>ARIMAForecast[[#This Row],[AAPL]]-FaktiskeKurser[[#This Row],[AAPL]]</f>
        <v>0.33671419049341011</v>
      </c>
      <c r="C47" s="2">
        <f>ARIMAForecast[[#This Row],[MSFT]]-Data!C46</f>
        <v>-4.6432229759020061</v>
      </c>
      <c r="D47" s="2">
        <f>ARIMAForecast[[#This Row],[AMZN]]-Data!D46</f>
        <v>-2.8816330731138038</v>
      </c>
      <c r="E47" s="2">
        <f>ARIMAForecast[[#This Row],[GOOGL]]-Data!E46</f>
        <v>-3.7567155324578891</v>
      </c>
      <c r="F47" s="2">
        <f>ARIMAForecast[[#This Row],[BRK-B]]-Data!F46</f>
        <v>-9.0588023420959871</v>
      </c>
      <c r="G47" s="2">
        <f>ARIMAForecast[[#This Row],[TSLA]]-Data!G46</f>
        <v>-1.7566554424179941</v>
      </c>
      <c r="H47" s="2">
        <f>ARIMAForecast[[#This Row],[NVDA]]-Data!H46</f>
        <v>-2.5441948110475039</v>
      </c>
      <c r="I47" s="2">
        <f>ARIMAForecast[[#This Row],[GOOG]]-Data!I46</f>
        <v>-3.7587116900189983</v>
      </c>
      <c r="J47" s="2">
        <f>ARIMAForecast[[#This Row],[UNH]]-Data!J46</f>
        <v>-7.4392610610029806</v>
      </c>
      <c r="K47" s="2">
        <f>ARIMAForecast[[#This Row],[JPM]]-Data!K46</f>
        <v>-6.1218051483790106</v>
      </c>
      <c r="L47" s="2">
        <f>ARIMAForecast[[#This Row],[AVGO]]-Data!L46</f>
        <v>-11.463368634478002</v>
      </c>
      <c r="M47" s="2">
        <f>ARIMAForecast[[#This Row],[V]]-Data!M46</f>
        <v>-6.6082140429930121</v>
      </c>
      <c r="N47" s="2">
        <f>ARIMAForecast[[#This Row],[BAC]]-Data!N46</f>
        <v>-1.8292927782787984</v>
      </c>
      <c r="O47" s="2">
        <f>ARIMAForecast[[#This Row],[HD]]-Data!O46</f>
        <v>-7.0876006531260032</v>
      </c>
      <c r="P47" s="2">
        <f>ARIMAForecast[[#This Row],[MA]]-Data!P46</f>
        <v>-11.13998586841501</v>
      </c>
      <c r="Q47" s="2">
        <f>ARIMAForecast[[#This Row],[MRK]]-Data!Q46</f>
        <v>-1.345588336462697</v>
      </c>
      <c r="R47" s="2">
        <f>ARIMAForecast[[#This Row],[ABBV]]-Data!R46</f>
        <v>-0.28286354049269846</v>
      </c>
      <c r="S47" s="2">
        <f>ARIMAForecast[[#This Row],[LLY]]-Data!S46</f>
        <v>0.67480544360299177</v>
      </c>
      <c r="T47" s="2">
        <f>ARIMAForecast[[#This Row],[UPS]]-Data!T46</f>
        <v>-3.8004688381811036</v>
      </c>
      <c r="U47" s="2">
        <f>ARIMAForecast[[#This Row],[CAT]]-Data!U46</f>
        <v>-6.1040224061810022</v>
      </c>
      <c r="X47" s="1">
        <v>43896</v>
      </c>
      <c r="Y47" s="2">
        <f>Data!Y47-Data!Y46</f>
        <v>-1.3832725500000009</v>
      </c>
      <c r="Z47" s="2">
        <f>Data!Z47-Data!Z46</f>
        <v>-4.4515060999999889</v>
      </c>
      <c r="AA47" s="2">
        <f>Data!AA47-Data!AA46</f>
        <v>-1.508192930000007</v>
      </c>
      <c r="AB47" s="2">
        <f>Data!AB47-Data!AB46</f>
        <v>-1.6394386900000057</v>
      </c>
      <c r="AC47" s="2">
        <f>Data!AC47-Data!AC46</f>
        <v>-3.1220907999999952</v>
      </c>
      <c r="AD47" s="2">
        <f>Data!AD47-Data!AD46</f>
        <v>-1.4639425700000004</v>
      </c>
      <c r="AE47" s="2">
        <f>Data!AE47-Data!AE46</f>
        <v>-1.8958494900000034</v>
      </c>
      <c r="AF47" s="2">
        <f>Data!AF47-Data!AF46</f>
        <v>-1.6753796700000123</v>
      </c>
      <c r="AG47" s="2">
        <f>Data!AG47-Data!AG46</f>
        <v>0.40471229999997149</v>
      </c>
      <c r="AH47" s="2">
        <f>Data!AH47-Data!AH46</f>
        <v>-5.8834929000000074</v>
      </c>
      <c r="AI47" s="2">
        <f>Data!AI47-Data!AI46</f>
        <v>-5.8852387999999678</v>
      </c>
      <c r="AJ47" s="2">
        <f>Data!AJ47-Data!AJ46</f>
        <v>-3.6394086999999899</v>
      </c>
      <c r="AK47" s="2">
        <f>Data!AK47-Data!AK46</f>
        <v>-1.229078359999999</v>
      </c>
      <c r="AL47" s="2">
        <f>Data!AL47-Data!AL46</f>
        <v>-6.2964576999999906</v>
      </c>
      <c r="AM47" s="2">
        <f>Data!AM47-Data!AM46</f>
        <v>-6.9138505999999893</v>
      </c>
      <c r="AN47" s="2">
        <f>Data!AN47-Data!AN46</f>
        <v>0.25579473999999891</v>
      </c>
      <c r="AO47" s="2">
        <f>Data!AO47-Data!AO46</f>
        <v>-1.7997312199999982</v>
      </c>
      <c r="AP47" s="2">
        <f>Data!AP47-Data!AP46</f>
        <v>1.3395076999999844</v>
      </c>
      <c r="AQ47" s="2">
        <f>Data!AQ47-Data!AQ46</f>
        <v>0.69453947000000937</v>
      </c>
      <c r="AR47" s="2">
        <f>Data!AR47-Data!AR46</f>
        <v>-1.4555107000000049</v>
      </c>
      <c r="AS47" s="2"/>
      <c r="AT47" s="1">
        <v>43896</v>
      </c>
      <c r="AU47" s="2">
        <f>Data!AV48-FaktiskeKurser[[#This Row],[AAPL]]</f>
        <v>-0.97250300000000323</v>
      </c>
      <c r="AV47" s="2">
        <f>Data!AW48-FaktiskeKurser[[#This Row],[MSFT]]</f>
        <v>-4.6999969999999962</v>
      </c>
      <c r="AW47" s="2">
        <f>Data!AX48-FaktiskeKurser[[#This Row],[AMZN]]</f>
        <v>-1.147002999999998</v>
      </c>
      <c r="AX47" s="2">
        <f>Data!AY48-FaktiskeKurser[[#This Row],[GOOGL]]</f>
        <v>-0.95099600000000351</v>
      </c>
      <c r="AY47" s="2">
        <f>Data!AZ48-FaktiskeKurser[[#This Row],[BRK-B]]</f>
        <v>-2.9800109999999904</v>
      </c>
      <c r="AZ47" s="2">
        <f>Data!BA48-FaktiskeKurser[[#This Row],[TSLA]]</f>
        <v>-1.4040000000000035</v>
      </c>
      <c r="BA47" s="2">
        <f>Data!BB48-FaktiskeKurser[[#This Row],[NVDA]]</f>
        <v>-1.8125</v>
      </c>
      <c r="BB47" s="2">
        <f>Data!BC48-FaktiskeKurser[[#This Row],[GOOG]]</f>
        <v>-1.0315010000000058</v>
      </c>
      <c r="BC47" s="2">
        <f>Data!BD48-FaktiskeKurser[[#This Row],[UNH]]</f>
        <v>0.91000400000001491</v>
      </c>
      <c r="BD47" s="2">
        <f>Data!BE48-FaktiskeKurser[[#This Row],[JPM]]</f>
        <v>-5.8899990000000031</v>
      </c>
      <c r="BE47" s="2">
        <f>Data!BF48-FaktiskeKurser[[#This Row],[AVGO]]</f>
        <v>-4.5899969999999826</v>
      </c>
      <c r="BF47" s="2">
        <f>Data!BG48-FaktiskeKurser[[#This Row],[V]]</f>
        <v>-2.6000059999999792</v>
      </c>
      <c r="BG47" s="2">
        <f>Data!BH48-FaktiskeKurser[[#This Row],[BAC]]</f>
        <v>-1.0700019999999988</v>
      </c>
      <c r="BH47" s="2">
        <f>Data!BI48-FaktiskeKurser[[#This Row],[HD]]</f>
        <v>-6.3000030000000038</v>
      </c>
      <c r="BI47" s="2">
        <f>Data!BJ48-FaktiskeKurser[[#This Row],[MA]]</f>
        <v>-3.7200009999999679</v>
      </c>
      <c r="BJ47" s="2">
        <f>Data!BK48-FaktiskeKurser[[#This Row],[MRK]]</f>
        <v>0.59159900000000221</v>
      </c>
      <c r="BK47" s="2">
        <f>Data!BL48-FaktiskeKurser[[#This Row],[ABBV]]</f>
        <v>-1.7900010000000037</v>
      </c>
      <c r="BL47" s="2">
        <f>Data!BM48-FaktiskeKurser[[#This Row],[LLY]]</f>
        <v>1.3100129999999979</v>
      </c>
      <c r="BM47" s="2">
        <f>Data!BN48-FaktiskeKurser[[#This Row],[UPS]]</f>
        <v>1.0100020000000001</v>
      </c>
      <c r="BN47" s="2">
        <f>Data!BO48-FaktiskeKurser[[#This Row],[CAT]]</f>
        <v>-0.55999699999999564</v>
      </c>
    </row>
    <row r="48" spans="1:89" x14ac:dyDescent="0.35">
      <c r="A48" s="1">
        <v>43899</v>
      </c>
      <c r="B48" s="2">
        <f>ARIMAForecast[[#This Row],[AAPL]]-FaktiskeKurser[[#This Row],[AAPL]]</f>
        <v>-0.37519252127128766</v>
      </c>
      <c r="C48" s="2">
        <f>ARIMAForecast[[#This Row],[MSFT]]-Data!C47</f>
        <v>-4.684234714759981</v>
      </c>
      <c r="D48" s="2">
        <f>ARIMAForecast[[#This Row],[AMZN]]-Data!D47</f>
        <v>-0.98516251639868813</v>
      </c>
      <c r="E48" s="2">
        <f>ARIMAForecast[[#This Row],[GOOGL]]-Data!E47</f>
        <v>-0.89475113314379939</v>
      </c>
      <c r="F48" s="2">
        <f>ARIMAForecast[[#This Row],[BRK-B]]-Data!F47</f>
        <v>-3.2154433069310073</v>
      </c>
      <c r="G48" s="2">
        <f>ARIMAForecast[[#This Row],[TSLA]]-Data!G47</f>
        <v>-1.3441488418590026</v>
      </c>
      <c r="H48" s="2">
        <f>ARIMAForecast[[#This Row],[NVDA]]-Data!H47</f>
        <v>-1.9627224525440994</v>
      </c>
      <c r="I48" s="2">
        <f>ARIMAForecast[[#This Row],[GOOG]]-Data!I47</f>
        <v>-0.93967182597670273</v>
      </c>
      <c r="J48" s="2">
        <f>ARIMAForecast[[#This Row],[UNH]]-Data!J47</f>
        <v>1.9666783506889942</v>
      </c>
      <c r="K48" s="2">
        <f>ARIMAForecast[[#This Row],[JPM]]-Data!K47</f>
        <v>-6.1993809752979985</v>
      </c>
      <c r="L48" s="2">
        <f>ARIMAForecast[[#This Row],[AVGO]]-Data!L47</f>
        <v>-4.1724525310259537</v>
      </c>
      <c r="M48" s="2">
        <f>ARIMAForecast[[#This Row],[V]]-Data!M47</f>
        <v>-2.314078550704977</v>
      </c>
      <c r="N48" s="2">
        <f>ARIMAForecast[[#This Row],[BAC]]-Data!N47</f>
        <v>-0.94844334175500222</v>
      </c>
      <c r="O48" s="2">
        <f>ARIMAForecast[[#This Row],[HD]]-Data!O47</f>
        <v>-6.2682644919320012</v>
      </c>
      <c r="P48" s="2">
        <f>ARIMAForecast[[#This Row],[MA]]-Data!P47</f>
        <v>-3.7162780019309594</v>
      </c>
      <c r="Q48" s="2">
        <f>ARIMAForecast[[#This Row],[MRK]]-Data!Q47</f>
        <v>0.87042198060919418</v>
      </c>
      <c r="R48" s="2">
        <f>ARIMAForecast[[#This Row],[ABBV]]-Data!R47</f>
        <v>-1.8809646163421974</v>
      </c>
      <c r="S48" s="2">
        <f>ARIMAForecast[[#This Row],[LLY]]-Data!S47</f>
        <v>1.5174805175020083</v>
      </c>
      <c r="T48" s="2">
        <f>ARIMAForecast[[#This Row],[UPS]]-Data!T47</f>
        <v>0.83293876564640357</v>
      </c>
      <c r="U48" s="2">
        <f>ARIMAForecast[[#This Row],[CAT]]-Data!U47</f>
        <v>-0.15764984298800755</v>
      </c>
      <c r="X48" s="1">
        <v>43899</v>
      </c>
      <c r="Y48" s="2">
        <f>Data!Y48-Data!Y47</f>
        <v>-3.7041771600000004</v>
      </c>
      <c r="Z48" s="2">
        <f>Data!Z48-Data!Z47</f>
        <v>-5.4284036999999898</v>
      </c>
      <c r="AA48" s="2">
        <f>Data!AA48-Data!AA47</f>
        <v>-3.8498697299999947</v>
      </c>
      <c r="AB48" s="2">
        <f>Data!AB48-Data!AB47</f>
        <v>-2.8782361799999947</v>
      </c>
      <c r="AC48" s="2">
        <f>Data!AC48-Data!AC47</f>
        <v>-11.46563070000002</v>
      </c>
      <c r="AD48" s="2">
        <f>Data!AD48-Data!AD47</f>
        <v>-2.6689989199999999</v>
      </c>
      <c r="AE48" s="2">
        <f>Data!AE48-Data!AE47</f>
        <v>-4.5288548699999964</v>
      </c>
      <c r="AF48" s="2">
        <f>Data!AF48-Data!AF47</f>
        <v>-2.9929876399999955</v>
      </c>
      <c r="AG48" s="2">
        <f>Data!AG48-Data!AG47</f>
        <v>-9.6739828999999986</v>
      </c>
      <c r="AH48" s="2">
        <f>Data!AH48-Data!AH47</f>
        <v>-7.0064272999999986</v>
      </c>
      <c r="AI48" s="2">
        <f>Data!AI48-Data!AI47</f>
        <v>-20.490604000000019</v>
      </c>
      <c r="AJ48" s="2">
        <f>Data!AJ48-Data!AJ47</f>
        <v>-9.0254128999999921</v>
      </c>
      <c r="AK48" s="2">
        <f>Data!AK48-Data!AK47</f>
        <v>-2.0027847200000011</v>
      </c>
      <c r="AL48" s="2">
        <f>Data!AL48-Data!AL47</f>
        <v>-13.809659600000003</v>
      </c>
      <c r="AM48" s="2">
        <f>Data!AM48-Data!AM47</f>
        <v>-10.827072299999998</v>
      </c>
      <c r="AN48" s="2">
        <f>Data!AN48-Data!AN47</f>
        <v>-2.4162946000000005</v>
      </c>
      <c r="AO48" s="2">
        <f>Data!AO48-Data!AO47</f>
        <v>-3.3460680599999932</v>
      </c>
      <c r="AP48" s="2">
        <f>Data!AP48-Data!AP47</f>
        <v>-4.9011716999999919</v>
      </c>
      <c r="AQ48" s="2">
        <f>Data!AQ48-Data!AQ47</f>
        <v>-5.9607518000000113</v>
      </c>
      <c r="AR48" s="2">
        <f>Data!AR48-Data!AR47</f>
        <v>-12.132220699999991</v>
      </c>
      <c r="AS48" s="2"/>
      <c r="AT48" s="1">
        <v>43899</v>
      </c>
      <c r="AU48" s="2">
        <f>Data!AV49-FaktiskeKurser[[#This Row],[AAPL]]</f>
        <v>-5.7149969999999968</v>
      </c>
      <c r="AV48" s="2">
        <f>Data!AW49-FaktiskeKurser[[#This Row],[MSFT]]</f>
        <v>-10.950012000000015</v>
      </c>
      <c r="AW48" s="2">
        <f>Data!AX49-FaktiskeKurser[[#This Row],[AMZN]]</f>
        <v>-5.0239949999999993</v>
      </c>
      <c r="AX48" s="2">
        <f>Data!AY49-FaktiskeKurser[[#This Row],[GOOGL]]</f>
        <v>-3.9975019999999972</v>
      </c>
      <c r="AY48" s="2">
        <f>Data!AZ49-FaktiskeKurser[[#This Row],[BRK-B]]</f>
        <v>-12.849990999999989</v>
      </c>
      <c r="AZ48" s="2">
        <f>Data!BA49-FaktiskeKurser[[#This Row],[TSLA]]</f>
        <v>-6.3653329999999997</v>
      </c>
      <c r="BA48" s="2">
        <f>Data!BB49-FaktiskeKurser[[#This Row],[NVDA]]</f>
        <v>-5.1500010000000032</v>
      </c>
      <c r="BB48" s="2">
        <f>Data!BC49-FaktiskeKurser[[#This Row],[GOOG]]</f>
        <v>-4.1425020000000004</v>
      </c>
      <c r="BC48" s="2">
        <f>Data!BD49-FaktiskeKurser[[#This Row],[UNH]]</f>
        <v>-10.429993000000024</v>
      </c>
      <c r="BD48" s="2">
        <f>Data!BE49-FaktiskeKurser[[#This Row],[JPM]]</f>
        <v>-14.639999999999986</v>
      </c>
      <c r="BE48" s="2">
        <f>Data!BF49-FaktiskeKurser[[#This Row],[AVGO]]</f>
        <v>-21.730011000000019</v>
      </c>
      <c r="BF48" s="2">
        <f>Data!BG49-FaktiskeKurser[[#This Row],[V]]</f>
        <v>-13.229996</v>
      </c>
      <c r="BG48" s="2">
        <f>Data!BH49-FaktiskeKurser[[#This Row],[BAC]]</f>
        <v>-3.7799990000000001</v>
      </c>
      <c r="BH48" s="2">
        <f>Data!BI49-FaktiskeKurser[[#This Row],[HD]]</f>
        <v>-18.049988000000013</v>
      </c>
      <c r="BI48" s="2">
        <f>Data!BJ49-FaktiskeKurser[[#This Row],[MA]]</f>
        <v>-25</v>
      </c>
      <c r="BJ48" s="2">
        <f>Data!BK49-FaktiskeKurser[[#This Row],[MRK]]</f>
        <v>-3.0915990000000022</v>
      </c>
      <c r="BK48" s="2">
        <f>Data!BL49-FaktiskeKurser[[#This Row],[ABBV]]</f>
        <v>-3.5500029999999896</v>
      </c>
      <c r="BL48" s="2">
        <f>Data!BM49-FaktiskeKurser[[#This Row],[LLY]]</f>
        <v>-5.7400059999999939</v>
      </c>
      <c r="BM48" s="2">
        <f>Data!BN49-FaktiskeKurser[[#This Row],[UPS]]</f>
        <v>-6.8199999999999932</v>
      </c>
      <c r="BN48" s="2">
        <f>Data!BO49-FaktiskeKurser[[#This Row],[CAT]]</f>
        <v>-17.340004000000008</v>
      </c>
      <c r="BQ48" s="16" t="s">
        <v>42</v>
      </c>
      <c r="BR48">
        <f>(COUNTIFS(Y3:Y755,"&gt;0"))</f>
        <v>390</v>
      </c>
      <c r="BS48">
        <f t="shared" ref="BS48:CK48" si="136">(COUNTIFS(Z3:Z755,"&gt;0"))</f>
        <v>383</v>
      </c>
      <c r="BT48">
        <f t="shared" si="136"/>
        <v>365</v>
      </c>
      <c r="BU48">
        <f t="shared" si="136"/>
        <v>396</v>
      </c>
      <c r="BV48">
        <f t="shared" si="136"/>
        <v>408</v>
      </c>
      <c r="BW48">
        <f t="shared" si="136"/>
        <v>397</v>
      </c>
      <c r="BX48">
        <f t="shared" si="136"/>
        <v>413</v>
      </c>
      <c r="BY48">
        <f t="shared" si="136"/>
        <v>404</v>
      </c>
      <c r="BZ48">
        <f t="shared" si="136"/>
        <v>418</v>
      </c>
      <c r="CA48">
        <f t="shared" si="136"/>
        <v>363</v>
      </c>
      <c r="CB48">
        <f t="shared" si="136"/>
        <v>399</v>
      </c>
      <c r="CC48">
        <f t="shared" si="136"/>
        <v>414</v>
      </c>
      <c r="CD48">
        <f t="shared" si="136"/>
        <v>382</v>
      </c>
      <c r="CE48">
        <f t="shared" si="136"/>
        <v>411</v>
      </c>
      <c r="CF48">
        <f t="shared" si="136"/>
        <v>402</v>
      </c>
      <c r="CG48">
        <f t="shared" si="136"/>
        <v>371</v>
      </c>
      <c r="CH48">
        <f t="shared" si="136"/>
        <v>427</v>
      </c>
      <c r="CI48">
        <f t="shared" si="136"/>
        <v>400</v>
      </c>
      <c r="CJ48">
        <f t="shared" si="136"/>
        <v>380</v>
      </c>
      <c r="CK48">
        <f t="shared" si="136"/>
        <v>400</v>
      </c>
    </row>
    <row r="49" spans="1:90" x14ac:dyDescent="0.35">
      <c r="A49" s="1">
        <v>43900</v>
      </c>
      <c r="B49" s="2">
        <f>ARIMAForecast[[#This Row],[AAPL]]-FaktiskeKurser[[#This Row],[AAPL]]</f>
        <v>1.7222707267805504E-2</v>
      </c>
      <c r="C49" s="2">
        <f>ARIMAForecast[[#This Row],[MSFT]]-Data!C48</f>
        <v>-11.047030507708001</v>
      </c>
      <c r="D49" s="2">
        <f>ARIMAForecast[[#This Row],[AMZN]]-Data!D48</f>
        <v>-5.1166201544013035</v>
      </c>
      <c r="E49" s="2">
        <f>ARIMAForecast[[#This Row],[GOOGL]]-Data!E48</f>
        <v>-3.7886237497431097</v>
      </c>
      <c r="F49" s="2">
        <f>ARIMAForecast[[#This Row],[BRK-B]]-Data!F48</f>
        <v>-12.125266006912</v>
      </c>
      <c r="G49" s="2">
        <f>ARIMAForecast[[#This Row],[TSLA]]-Data!G48</f>
        <v>-6.3833903463844024</v>
      </c>
      <c r="H49" s="2">
        <f>ARIMAForecast[[#This Row],[NVDA]]-Data!H48</f>
        <v>-5.0928129718571995</v>
      </c>
      <c r="I49" s="2">
        <f>ARIMAForecast[[#This Row],[GOOG]]-Data!I48</f>
        <v>-4.0149360091216053</v>
      </c>
      <c r="J49" s="2">
        <f>ARIMAForecast[[#This Row],[UNH]]-Data!J48</f>
        <v>-12.855833025550965</v>
      </c>
      <c r="K49" s="2">
        <f>ARIMAForecast[[#This Row],[JPM]]-Data!K48</f>
        <v>-14.909333460881498</v>
      </c>
      <c r="L49" s="2">
        <f>ARIMAForecast[[#This Row],[AVGO]]-Data!L48</f>
        <v>-21.795912198578009</v>
      </c>
      <c r="M49" s="2">
        <f>ARIMAForecast[[#This Row],[V]]-Data!M48</f>
        <v>-12.550024560445024</v>
      </c>
      <c r="N49" s="2">
        <f>ARIMAForecast[[#This Row],[BAC]]-Data!N48</f>
        <v>-4.0636153508975994</v>
      </c>
      <c r="O49" s="2">
        <f>ARIMAForecast[[#This Row],[HD]]-Data!O48</f>
        <v>-17.786847839844</v>
      </c>
      <c r="P49" s="2">
        <f>ARIMAForecast[[#This Row],[MA]]-Data!P48</f>
        <v>-24.063248256999032</v>
      </c>
      <c r="Q49" s="2">
        <f>ARIMAForecast[[#This Row],[MRK]]-Data!Q48</f>
        <v>-3.2969327234629873</v>
      </c>
      <c r="R49" s="2">
        <f>ARIMAForecast[[#This Row],[ABBV]]-Data!R48</f>
        <v>-3.9385259138952051</v>
      </c>
      <c r="S49" s="2">
        <f>ARIMAForecast[[#This Row],[LLY]]-Data!S48</f>
        <v>-6.4357136652699864</v>
      </c>
      <c r="T49" s="2">
        <f>ARIMAForecast[[#This Row],[UPS]]-Data!T48</f>
        <v>-7.127328686865809</v>
      </c>
      <c r="U49" s="2">
        <f>ARIMAForecast[[#This Row],[CAT]]-Data!U48</f>
        <v>-17.701852113033993</v>
      </c>
      <c r="X49" s="1">
        <v>43900</v>
      </c>
      <c r="Y49" s="2">
        <f>Data!Y49-Data!Y48</f>
        <v>1.2901323399999995</v>
      </c>
      <c r="Z49" s="2">
        <f>Data!Z49-Data!Z48</f>
        <v>-0.38227580000000216</v>
      </c>
      <c r="AA49" s="2">
        <f>Data!AA49-Data!AA48</f>
        <v>2.5255672600000025</v>
      </c>
      <c r="AB49" s="2">
        <f>Data!AB49-Data!AB48</f>
        <v>1.4934913000000023</v>
      </c>
      <c r="AC49" s="2">
        <f>Data!AC49-Data!AC48</f>
        <v>6.0752080000000035</v>
      </c>
      <c r="AD49" s="2">
        <f>Data!AD49-Data!AD48</f>
        <v>-1.9733024000000015</v>
      </c>
      <c r="AE49" s="2">
        <f>Data!AE49-Data!AE48</f>
        <v>2.7301304600000051</v>
      </c>
      <c r="AF49" s="2">
        <f>Data!AF49-Data!AF48</f>
        <v>1.9777793000000017</v>
      </c>
      <c r="AG49" s="2">
        <f>Data!AG49-Data!AG48</f>
        <v>4.4095628000000033</v>
      </c>
      <c r="AH49" s="2">
        <f>Data!AH49-Data!AH48</f>
        <v>-5.0621512700000011</v>
      </c>
      <c r="AI49" s="2">
        <f>Data!AI49-Data!AI48</f>
        <v>10.614453799999978</v>
      </c>
      <c r="AJ49" s="2">
        <f>Data!AJ49-Data!AJ48</f>
        <v>3.4252758000000085</v>
      </c>
      <c r="AK49" s="2">
        <f>Data!AK49-Data!AK48</f>
        <v>-0.60233020000000081</v>
      </c>
      <c r="AL49" s="2">
        <f>Data!AL49-Data!AL48</f>
        <v>4.7992801999999983</v>
      </c>
      <c r="AM49" s="2">
        <f>Data!AM49-Data!AM48</f>
        <v>-7.3080650999999648</v>
      </c>
      <c r="AN49" s="2">
        <f>Data!AN49-Data!AN48</f>
        <v>1.7435085999999984</v>
      </c>
      <c r="AO49" s="2">
        <f>Data!AO49-Data!AO48</f>
        <v>1.8158295399999957</v>
      </c>
      <c r="AP49" s="2">
        <f>Data!AP49-Data!AP48</f>
        <v>3.5846748000000161</v>
      </c>
      <c r="AQ49" s="2">
        <f>Data!AQ49-Data!AQ48</f>
        <v>4.0148673700000046</v>
      </c>
      <c r="AR49" s="2">
        <f>Data!AR49-Data!AR48</f>
        <v>-3.3745521000000025</v>
      </c>
      <c r="AS49" s="2"/>
      <c r="AT49" s="1">
        <v>43900</v>
      </c>
      <c r="AU49" s="2">
        <f>Data!AV50-FaktiskeKurser[[#This Row],[AAPL]]</f>
        <v>4.7924959999999999</v>
      </c>
      <c r="AV49" s="2">
        <f>Data!AW50-FaktiskeKurser[[#This Row],[MSFT]]</f>
        <v>10.300003000000004</v>
      </c>
      <c r="AW49" s="2">
        <f>Data!AX50-FaktiskeKurser[[#This Row],[AMZN]]</f>
        <v>4.5605010000000021</v>
      </c>
      <c r="AX49" s="2">
        <f>Data!AY50-FaktiskeKurser[[#This Row],[GOOGL]]</f>
        <v>2.9689979999999991</v>
      </c>
      <c r="AY49" s="2">
        <f>Data!AZ50-FaktiskeKurser[[#This Row],[BRK-B]]</f>
        <v>9.5999909999999886</v>
      </c>
      <c r="AZ49" s="2">
        <f>Data!BA50-FaktiskeKurser[[#This Row],[TSLA]]</f>
        <v>2.488666000000002</v>
      </c>
      <c r="BA49" s="2">
        <f>Data!BB50-FaktiskeKurser[[#This Row],[NVDA]]</f>
        <v>3.9099960000000067</v>
      </c>
      <c r="BB49" s="2">
        <f>Data!BC50-FaktiskeKurser[[#This Row],[GOOG]]</f>
        <v>3.2415010000000066</v>
      </c>
      <c r="BC49" s="2">
        <f>Data!BD50-FaktiskeKurser[[#This Row],[UNH]]</f>
        <v>6.5599980000000073</v>
      </c>
      <c r="BD49" s="2">
        <f>Data!BE50-FaktiskeKurser[[#This Row],[JPM]]</f>
        <v>7.2599949999999893</v>
      </c>
      <c r="BE49" s="2">
        <f>Data!BF50-FaktiskeKurser[[#This Row],[AVGO]]</f>
        <v>15.179992999999996</v>
      </c>
      <c r="BF49" s="2">
        <f>Data!BG50-FaktiskeKurser[[#This Row],[V]]</f>
        <v>11.470000999999996</v>
      </c>
      <c r="BG49" s="2">
        <f>Data!BH50-FaktiskeKurser[[#This Row],[BAC]]</f>
        <v>1.6800010000000007</v>
      </c>
      <c r="BH49" s="2">
        <f>Data!BI50-FaktiskeKurser[[#This Row],[HD]]</f>
        <v>15.239990000000006</v>
      </c>
      <c r="BI49" s="2">
        <f>Data!BJ50-FaktiskeKurser[[#This Row],[MA]]</f>
        <v>18.559996999999953</v>
      </c>
      <c r="BJ49" s="2">
        <f>Data!BK50-FaktiskeKurser[[#This Row],[MRK]]</f>
        <v>2.9198459999999926</v>
      </c>
      <c r="BK49" s="2">
        <f>Data!BL50-FaktiskeKurser[[#This Row],[ABBV]]</f>
        <v>2.2600020000000001</v>
      </c>
      <c r="BL49" s="2">
        <f>Data!BM50-FaktiskeKurser[[#This Row],[LLY]]</f>
        <v>5.4700009999999963</v>
      </c>
      <c r="BM49" s="2">
        <f>Data!BN50-FaktiskeKurser[[#This Row],[UPS]]</f>
        <v>5.6399999999999864</v>
      </c>
      <c r="BN49" s="2">
        <f>Data!BO50-FaktiskeKurser[[#This Row],[CAT]]</f>
        <v>2.4199980000000068</v>
      </c>
      <c r="BQ49" s="16" t="s">
        <v>47</v>
      </c>
      <c r="BR49">
        <f>(COUNTIFS(AU3:AU755,"&gt;0"))</f>
        <v>394</v>
      </c>
      <c r="BS49">
        <f t="shared" ref="BS49:CJ49" si="137">(COUNTIFS(AV3:AV755,"&gt;0"))</f>
        <v>400</v>
      </c>
      <c r="BT49">
        <f t="shared" si="137"/>
        <v>364</v>
      </c>
      <c r="BU49">
        <f t="shared" si="137"/>
        <v>403</v>
      </c>
      <c r="BV49">
        <f t="shared" si="137"/>
        <v>416</v>
      </c>
      <c r="BW49">
        <f t="shared" si="137"/>
        <v>393</v>
      </c>
      <c r="BX49">
        <f t="shared" si="137"/>
        <v>408</v>
      </c>
      <c r="BY49">
        <f t="shared" si="137"/>
        <v>404</v>
      </c>
      <c r="BZ49">
        <f t="shared" si="137"/>
        <v>404</v>
      </c>
      <c r="CA49">
        <f t="shared" si="137"/>
        <v>391</v>
      </c>
      <c r="CB49">
        <f t="shared" si="137"/>
        <v>416</v>
      </c>
      <c r="CC49">
        <f t="shared" si="137"/>
        <v>401</v>
      </c>
      <c r="CD49">
        <f t="shared" si="137"/>
        <v>393</v>
      </c>
      <c r="CE49">
        <f t="shared" si="137"/>
        <v>420</v>
      </c>
      <c r="CF49">
        <f t="shared" si="137"/>
        <v>403</v>
      </c>
      <c r="CG49">
        <f t="shared" si="137"/>
        <v>407</v>
      </c>
      <c r="CH49">
        <f t="shared" si="137"/>
        <v>415</v>
      </c>
      <c r="CI49">
        <f t="shared" si="137"/>
        <v>393</v>
      </c>
      <c r="CJ49">
        <f t="shared" si="137"/>
        <v>385</v>
      </c>
      <c r="CK49">
        <f>(COUNTIFS(BN3:BN755,"&gt;0"))</f>
        <v>407</v>
      </c>
    </row>
    <row r="50" spans="1:90" x14ac:dyDescent="0.35">
      <c r="A50" s="1">
        <v>43901</v>
      </c>
      <c r="B50" s="2">
        <f>ARIMAForecast[[#This Row],[AAPL]]-FaktiskeKurser[[#This Row],[AAPL]]</f>
        <v>-0.14606303187269987</v>
      </c>
      <c r="C50" s="2">
        <f>ARIMAForecast[[#This Row],[MSFT]]-Data!C49</f>
        <v>10.726035640264001</v>
      </c>
      <c r="D50" s="2">
        <f>ARIMAForecast[[#This Row],[AMZN]]-Data!D49</f>
        <v>4.9599393879311009</v>
      </c>
      <c r="E50" s="2">
        <f>ARIMAForecast[[#This Row],[GOOGL]]-Data!E49</f>
        <v>3.0033972865429064</v>
      </c>
      <c r="F50" s="2">
        <f>ARIMAForecast[[#This Row],[BRK-B]]-Data!F49</f>
        <v>8.0232037795759936</v>
      </c>
      <c r="G50" s="2">
        <f>ARIMAForecast[[#This Row],[TSLA]]-Data!G49</f>
        <v>2.7159450057856986</v>
      </c>
      <c r="H50" s="2">
        <f>ARIMAForecast[[#This Row],[NVDA]]-Data!H49</f>
        <v>3.6781551969641981</v>
      </c>
      <c r="I50" s="2">
        <f>ARIMAForecast[[#This Row],[GOOG]]-Data!I49</f>
        <v>3.3508344065445996</v>
      </c>
      <c r="J50" s="2">
        <f>ARIMAForecast[[#This Row],[UNH]]-Data!J49</f>
        <v>7.056325617780999</v>
      </c>
      <c r="K50" s="2">
        <f>ARIMAForecast[[#This Row],[JPM]]-Data!K49</f>
        <v>7.5639708767905063</v>
      </c>
      <c r="L50" s="2">
        <f>ARIMAForecast[[#This Row],[AVGO]]-Data!L49</f>
        <v>15.668518094493976</v>
      </c>
      <c r="M50" s="2">
        <f>ARIMAForecast[[#This Row],[V]]-Data!M49</f>
        <v>9.7880720761660029</v>
      </c>
      <c r="N50" s="2">
        <f>ARIMAForecast[[#This Row],[BAC]]-Data!N49</f>
        <v>1.6700380295499997</v>
      </c>
      <c r="O50" s="2">
        <f>ARIMAForecast[[#This Row],[HD]]-Data!O49</f>
        <v>14.804619379694998</v>
      </c>
      <c r="P50" s="2">
        <f>ARIMAForecast[[#This Row],[MA]]-Data!P49</f>
        <v>17.143264650854007</v>
      </c>
      <c r="Q50" s="2">
        <f>ARIMAForecast[[#This Row],[MRK]]-Data!Q49</f>
        <v>3.0126345639325933</v>
      </c>
      <c r="R50" s="2">
        <f>ARIMAForecast[[#This Row],[ABBV]]-Data!R49</f>
        <v>2.1869316184537979</v>
      </c>
      <c r="S50" s="2">
        <f>ARIMAForecast[[#This Row],[LLY]]-Data!S49</f>
        <v>5.6169988276139975</v>
      </c>
      <c r="T50" s="2">
        <f>ARIMAForecast[[#This Row],[UPS]]-Data!T49</f>
        <v>5.8511878537586028</v>
      </c>
      <c r="U50" s="2">
        <f>ARIMAForecast[[#This Row],[CAT]]-Data!U49</f>
        <v>1.4651926620369977</v>
      </c>
      <c r="X50" s="1">
        <v>43901</v>
      </c>
      <c r="Y50" s="2">
        <f>Data!Y50-Data!Y49</f>
        <v>-0.56811915000000113</v>
      </c>
      <c r="Z50" s="2">
        <f>Data!Z50-Data!Z49</f>
        <v>-6.7189900000016678E-2</v>
      </c>
      <c r="AA50" s="2">
        <f>Data!AA50-Data!AA49</f>
        <v>-2.0590766000000116</v>
      </c>
      <c r="AB50" s="2">
        <f>Data!AB50-Data!AB49</f>
        <v>-2.2443132599999984</v>
      </c>
      <c r="AC50" s="2">
        <f>Data!AC50-Data!AC49</f>
        <v>-5.8709017999999844</v>
      </c>
      <c r="AD50" s="2">
        <f>Data!AD50-Data!AD49</f>
        <v>-9.2184320000001208E-2</v>
      </c>
      <c r="AE50" s="2">
        <f>Data!AE50-Data!AE49</f>
        <v>-2.8862516400000047</v>
      </c>
      <c r="AF50" s="2">
        <f>Data!AF50-Data!AF49</f>
        <v>-2.5637229100000027</v>
      </c>
      <c r="AG50" s="2">
        <f>Data!AG50-Data!AG49</f>
        <v>-0.37301659999997128</v>
      </c>
      <c r="AH50" s="2">
        <f>Data!AH50-Data!AH49</f>
        <v>-0.71389660999999194</v>
      </c>
      <c r="AI50" s="2">
        <f>Data!AI50-Data!AI49</f>
        <v>-12.218272899999988</v>
      </c>
      <c r="AJ50" s="2">
        <f>Data!AJ50-Data!AJ49</f>
        <v>-3.7502769000000171</v>
      </c>
      <c r="AK50" s="2">
        <f>Data!AK50-Data!AK49</f>
        <v>-0.44415850999999762</v>
      </c>
      <c r="AL50" s="2">
        <f>Data!AL50-Data!AL49</f>
        <v>-5.6634803999999974</v>
      </c>
      <c r="AM50" s="2">
        <f>Data!AM50-Data!AM49</f>
        <v>3.5575974999999858</v>
      </c>
      <c r="AN50" s="2">
        <f>Data!AN50-Data!AN49</f>
        <v>-1.5527522599999912</v>
      </c>
      <c r="AO50" s="2">
        <f>Data!AO50-Data!AO49</f>
        <v>-2.3450886899999972</v>
      </c>
      <c r="AP50" s="2">
        <f>Data!AP50-Data!AP49</f>
        <v>1.6423599999995986E-2</v>
      </c>
      <c r="AQ50" s="2">
        <f>Data!AQ50-Data!AQ49</f>
        <v>-3.5541112599999991</v>
      </c>
      <c r="AR50" s="2">
        <f>Data!AR50-Data!AR49</f>
        <v>-4.2591795000000019</v>
      </c>
      <c r="AS50" s="2"/>
      <c r="AT50" s="1">
        <v>43901</v>
      </c>
      <c r="AU50" s="2">
        <f>Data!AV51-FaktiskeKurser[[#This Row],[AAPL]]</f>
        <v>-2.4775009999999895</v>
      </c>
      <c r="AV50" s="2">
        <f>Data!AW51-FaktiskeKurser[[#This Row],[MSFT]]</f>
        <v>-7.2899929999999813</v>
      </c>
      <c r="AW50" s="2">
        <f>Data!AX51-FaktiskeKurser[[#This Row],[AMZN]]</f>
        <v>-3.5480040000000059</v>
      </c>
      <c r="AX50" s="2">
        <f>Data!AY51-FaktiskeKurser[[#This Row],[GOOGL]]</f>
        <v>-3.2135010000000008</v>
      </c>
      <c r="AY50" s="2">
        <f>Data!AZ51-FaktiskeKurser[[#This Row],[BRK-B]]</f>
        <v>-8.089997000000011</v>
      </c>
      <c r="AZ50" s="2">
        <f>Data!BA51-FaktiskeKurser[[#This Row],[TSLA]]</f>
        <v>-0.73999799999999993</v>
      </c>
      <c r="BA50" s="2">
        <f>Data!BB51-FaktiskeKurser[[#This Row],[NVDA]]</f>
        <v>-3.6524970000000039</v>
      </c>
      <c r="BB50" s="2">
        <f>Data!BC51-FaktiskeKurser[[#This Row],[GOOG]]</f>
        <v>-3.2490010000000069</v>
      </c>
      <c r="BC50" s="2">
        <f>Data!BD51-FaktiskeKurser[[#This Row],[UNH]]</f>
        <v>-2.2200010000000248</v>
      </c>
      <c r="BD50" s="2">
        <f>Data!BE51-FaktiskeKurser[[#This Row],[JPM]]</f>
        <v>-4.7399979999999999</v>
      </c>
      <c r="BE50" s="2">
        <f>Data!BF51-FaktiskeKurser[[#This Row],[AVGO]]</f>
        <v>-16.929992999999996</v>
      </c>
      <c r="BF50" s="2">
        <f>Data!BG51-FaktiskeKurser[[#This Row],[V]]</f>
        <v>-9.6500090000000114</v>
      </c>
      <c r="BG50" s="2">
        <f>Data!BH51-FaktiskeKurser[[#This Row],[BAC]]</f>
        <v>-0.94000099999999875</v>
      </c>
      <c r="BH50" s="2">
        <f>Data!BI51-FaktiskeKurser[[#This Row],[HD]]</f>
        <v>-12.809998000000007</v>
      </c>
      <c r="BI50" s="2">
        <f>Data!BJ51-FaktiskeKurser[[#This Row],[MA]]</f>
        <v>-10.809996999999953</v>
      </c>
      <c r="BJ50" s="2">
        <f>Data!BK51-FaktiskeKurser[[#This Row],[MRK]]</f>
        <v>-2.6431269999999927</v>
      </c>
      <c r="BK50" s="2">
        <f>Data!BL51-FaktiskeKurser[[#This Row],[ABBV]]</f>
        <v>-2.6800010000000043</v>
      </c>
      <c r="BL50" s="2">
        <f>Data!BM51-FaktiskeKurser[[#This Row],[LLY]]</f>
        <v>-1.1699979999999925</v>
      </c>
      <c r="BM50" s="2">
        <f>Data!BN51-FaktiskeKurser[[#This Row],[UPS]]</f>
        <v>-4.8300019999999932</v>
      </c>
      <c r="BN50" s="2">
        <f>Data!BO51-FaktiskeKurser[[#This Row],[CAT]]</f>
        <v>-5.799995999999993</v>
      </c>
      <c r="BQ50" s="16" t="s">
        <v>43</v>
      </c>
      <c r="BR50">
        <f>(COUNTIFS(Y3:Y755,"&lt;0"))</f>
        <v>363</v>
      </c>
      <c r="BS50">
        <f t="shared" ref="BS50:CJ50" si="138">(COUNTIFS(Z3:Z755,"&lt;0"))</f>
        <v>370</v>
      </c>
      <c r="BT50">
        <f t="shared" si="138"/>
        <v>388</v>
      </c>
      <c r="BU50">
        <f t="shared" si="138"/>
        <v>357</v>
      </c>
      <c r="BV50">
        <f t="shared" si="138"/>
        <v>345</v>
      </c>
      <c r="BW50">
        <f t="shared" si="138"/>
        <v>356</v>
      </c>
      <c r="BX50">
        <f t="shared" si="138"/>
        <v>340</v>
      </c>
      <c r="BY50">
        <f t="shared" si="138"/>
        <v>349</v>
      </c>
      <c r="BZ50">
        <f t="shared" si="138"/>
        <v>335</v>
      </c>
      <c r="CA50">
        <f t="shared" si="138"/>
        <v>390</v>
      </c>
      <c r="CB50">
        <f t="shared" si="138"/>
        <v>354</v>
      </c>
      <c r="CC50">
        <f t="shared" si="138"/>
        <v>339</v>
      </c>
      <c r="CD50">
        <f t="shared" si="138"/>
        <v>371</v>
      </c>
      <c r="CE50">
        <f t="shared" si="138"/>
        <v>342</v>
      </c>
      <c r="CF50">
        <f t="shared" si="138"/>
        <v>351</v>
      </c>
      <c r="CG50">
        <f t="shared" si="138"/>
        <v>382</v>
      </c>
      <c r="CH50">
        <f t="shared" si="138"/>
        <v>326</v>
      </c>
      <c r="CI50">
        <f t="shared" si="138"/>
        <v>353</v>
      </c>
      <c r="CJ50">
        <f t="shared" si="138"/>
        <v>373</v>
      </c>
      <c r="CK50">
        <f>(COUNTIFS(AR3:AR755,"&lt;0"))</f>
        <v>353</v>
      </c>
    </row>
    <row r="51" spans="1:90" x14ac:dyDescent="0.35">
      <c r="A51" s="1">
        <v>43902</v>
      </c>
      <c r="B51" s="2">
        <f>ARIMAForecast[[#This Row],[AAPL]]-FaktiskeKurser[[#This Row],[AAPL]]</f>
        <v>-2.3315392724001072E-2</v>
      </c>
      <c r="C51" s="2">
        <f>ARIMAForecast[[#This Row],[MSFT]]-Data!C50</f>
        <v>-7.3436994300050173</v>
      </c>
      <c r="D51" s="2">
        <f>ARIMAForecast[[#This Row],[AMZN]]-Data!D50</f>
        <v>-3.7213263845075062</v>
      </c>
      <c r="E51" s="2">
        <f>ARIMAForecast[[#This Row],[GOOGL]]-Data!E50</f>
        <v>-3.4530475062680068</v>
      </c>
      <c r="F51" s="2">
        <f>ARIMAForecast[[#This Row],[BRK-B]]-Data!F50</f>
        <v>-6.1645494141789925</v>
      </c>
      <c r="G51" s="2">
        <f>ARIMAForecast[[#This Row],[TSLA]]-Data!G50</f>
        <v>-0.92183940472269654</v>
      </c>
      <c r="H51" s="2">
        <f>ARIMAForecast[[#This Row],[NVDA]]-Data!H50</f>
        <v>-3.7642643921563987</v>
      </c>
      <c r="I51" s="2">
        <f>ARIMAForecast[[#This Row],[GOOG]]-Data!I50</f>
        <v>-3.5211022837249004</v>
      </c>
      <c r="J51" s="2">
        <f>ARIMAForecast[[#This Row],[UNH]]-Data!J50</f>
        <v>-0.82939195133502608</v>
      </c>
      <c r="K51" s="2">
        <f>ARIMAForecast[[#This Row],[JPM]]-Data!K50</f>
        <v>-4.1523813998835095</v>
      </c>
      <c r="L51" s="2">
        <f>ARIMAForecast[[#This Row],[AVGO]]-Data!L50</f>
        <v>-16.953173660778987</v>
      </c>
      <c r="M51" s="2">
        <f>ARIMAForecast[[#This Row],[V]]-Data!M50</f>
        <v>-7.8779047283599937</v>
      </c>
      <c r="N51" s="2">
        <f>ARIMAForecast[[#This Row],[BAC]]-Data!N50</f>
        <v>-0.60583831547869949</v>
      </c>
      <c r="O51" s="2">
        <f>ARIMAForecast[[#This Row],[HD]]-Data!O50</f>
        <v>-11.772317752010991</v>
      </c>
      <c r="P51" s="2">
        <f>ARIMAForecast[[#This Row],[MA]]-Data!P50</f>
        <v>-10.319360169033985</v>
      </c>
      <c r="Q51" s="2">
        <f>ARIMAForecast[[#This Row],[MRK]]-Data!Q50</f>
        <v>-2.7683865185257019</v>
      </c>
      <c r="R51" s="2">
        <f>ARIMAForecast[[#This Row],[ABBV]]-Data!R50</f>
        <v>-2.9971797444303974</v>
      </c>
      <c r="S51" s="2">
        <f>ARIMAForecast[[#This Row],[LLY]]-Data!S50</f>
        <v>-1.8536872658710024</v>
      </c>
      <c r="T51" s="2">
        <f>ARIMAForecast[[#This Row],[UPS]]-Data!T50</f>
        <v>-3.7263375871824991</v>
      </c>
      <c r="U51" s="2">
        <f>ARIMAForecast[[#This Row],[CAT]]-Data!U50</f>
        <v>-4.2092144875650064</v>
      </c>
      <c r="X51" s="1">
        <v>43902</v>
      </c>
      <c r="Y51" s="2">
        <f>Data!Y51-Data!Y50</f>
        <v>-4.4353713400000032</v>
      </c>
      <c r="Z51" s="2">
        <f>Data!Z51-Data!Z50</f>
        <v>-7.5514197999999908</v>
      </c>
      <c r="AA51" s="2">
        <f>Data!AA51-Data!AA50</f>
        <v>-5.5324169099999949</v>
      </c>
      <c r="AB51" s="2">
        <f>Data!AB51-Data!AB50</f>
        <v>-3.7209999700000012</v>
      </c>
      <c r="AC51" s="2">
        <f>Data!AC51-Data!AC50</f>
        <v>-13.325060100000002</v>
      </c>
      <c r="AD51" s="2">
        <f>Data!AD51-Data!AD50</f>
        <v>-2.4851830200000009</v>
      </c>
      <c r="AE51" s="2">
        <f>Data!AE51-Data!AE50</f>
        <v>-5.9594585800000033</v>
      </c>
      <c r="AF51" s="2">
        <f>Data!AF51-Data!AF50</f>
        <v>-3.7776250299999958</v>
      </c>
      <c r="AG51" s="2">
        <f>Data!AG51-Data!AG50</f>
        <v>-14.30138450000004</v>
      </c>
      <c r="AH51" s="2">
        <f>Data!AH51-Data!AH50</f>
        <v>-5.7498411300000072</v>
      </c>
      <c r="AI51" s="2">
        <f>Data!AI51-Data!AI50</f>
        <v>-27.455056099999979</v>
      </c>
      <c r="AJ51" s="2">
        <f>Data!AJ51-Data!AJ50</f>
        <v>-10.967370499999987</v>
      </c>
      <c r="AK51" s="2">
        <f>Data!AK51-Data!AK50</f>
        <v>-1.6829706100000017</v>
      </c>
      <c r="AL51" s="2">
        <f>Data!AL51-Data!AL50</f>
        <v>-15.402750500000025</v>
      </c>
      <c r="AM51" s="2">
        <f>Data!AM51-Data!AM50</f>
        <v>-13.730681699999991</v>
      </c>
      <c r="AN51" s="2">
        <f>Data!AN51-Data!AN50</f>
        <v>-4.1481320099999976</v>
      </c>
      <c r="AO51" s="2">
        <f>Data!AO51-Data!AO50</f>
        <v>-5.6459986100000066</v>
      </c>
      <c r="AP51" s="2">
        <f>Data!AP51-Data!AP50</f>
        <v>-7.5583486000000164</v>
      </c>
      <c r="AQ51" s="2">
        <f>Data!AQ51-Data!AQ50</f>
        <v>-2.1061265900000024</v>
      </c>
      <c r="AR51" s="2">
        <f>Data!AR51-Data!AR50</f>
        <v>-7.9717210000000023</v>
      </c>
      <c r="AS51" s="2"/>
      <c r="AT51" s="1">
        <v>43902</v>
      </c>
      <c r="AU51" s="2">
        <f>Data!AV52-FaktiskeKurser[[#This Row],[AAPL]]</f>
        <v>-6.7999990000000068</v>
      </c>
      <c r="AV51" s="2">
        <f>Data!AW52-FaktiskeKurser[[#This Row],[MSFT]]</f>
        <v>-14.570007000000004</v>
      </c>
      <c r="AW51" s="2">
        <f>Data!AX52-FaktiskeKurser[[#This Row],[AMZN]]</f>
        <v>-7.2125009999999889</v>
      </c>
      <c r="AX51" s="2">
        <f>Data!AY52-FaktiskeKurser[[#This Row],[GOOGL]]</f>
        <v>-4.9674989999999966</v>
      </c>
      <c r="AY51" s="2">
        <f>Data!AZ52-FaktiskeKurser[[#This Row],[BRK-B]]</f>
        <v>-18.669997999999993</v>
      </c>
      <c r="AZ51" s="2">
        <f>Data!BA52-FaktiskeKurser[[#This Row],[TSLA]]</f>
        <v>-4.9120020000000011</v>
      </c>
      <c r="BA51" s="2">
        <f>Data!BB52-FaktiskeKurser[[#This Row],[NVDA]]</f>
        <v>-7.5400009999999966</v>
      </c>
      <c r="BB51" s="2">
        <f>Data!BC52-FaktiskeKurser[[#This Row],[GOOG]]</f>
        <v>-5.0250009999999961</v>
      </c>
      <c r="BC51" s="2">
        <f>Data!BD52-FaktiskeKurser[[#This Row],[UNH]]</f>
        <v>-27.369994999999989</v>
      </c>
      <c r="BD51" s="2">
        <f>Data!BE52-FaktiskeKurser[[#This Row],[JPM]]</f>
        <v>-7.9099959999999925</v>
      </c>
      <c r="BE51" s="2">
        <f>Data!BF52-FaktiskeKurser[[#This Row],[AVGO]]</f>
        <v>-27.190001999999993</v>
      </c>
      <c r="BF51" s="2">
        <f>Data!BG52-FaktiskeKurser[[#This Row],[V]]</f>
        <v>-12.869994999999989</v>
      </c>
      <c r="BG51" s="2">
        <f>Data!BH52-FaktiskeKurser[[#This Row],[BAC]]</f>
        <v>-2.16</v>
      </c>
      <c r="BH51" s="2">
        <f>Data!BI52-FaktiskeKurser[[#This Row],[HD]]</f>
        <v>-22.300002999999975</v>
      </c>
      <c r="BI51" s="2">
        <f>Data!BJ52-FaktiskeKurser[[#This Row],[MA]]</f>
        <v>-28.260010000000023</v>
      </c>
      <c r="BJ51" s="2">
        <f>Data!BK52-FaktiskeKurser[[#This Row],[MRK]]</f>
        <v>-4.5801550000000049</v>
      </c>
      <c r="BK51" s="2">
        <f>Data!BL52-FaktiskeKurser[[#This Row],[ABBV]]</f>
        <v>-6.2399970000000025</v>
      </c>
      <c r="BL51" s="2">
        <f>Data!BM52-FaktiskeKurser[[#This Row],[LLY]]</f>
        <v>-14.000006999999997</v>
      </c>
      <c r="BM51" s="2">
        <f>Data!BN52-FaktiskeKurser[[#This Row],[UPS]]</f>
        <v>-1.8199999999999932</v>
      </c>
      <c r="BN51" s="2">
        <f>Data!BO52-FaktiskeKurser[[#This Row],[CAT]]</f>
        <v>-8.4300000000000068</v>
      </c>
      <c r="BQ51" s="16" t="s">
        <v>48</v>
      </c>
      <c r="BR51">
        <f>(COUNTIFS(AU3:AU755,"&lt;0"))</f>
        <v>356</v>
      </c>
      <c r="BS51">
        <f t="shared" ref="BS51:CK51" si="139">(COUNTIFS(AV3:AV755,"&lt;0"))</f>
        <v>352</v>
      </c>
      <c r="BT51">
        <f t="shared" si="139"/>
        <v>389</v>
      </c>
      <c r="BU51">
        <f t="shared" si="139"/>
        <v>350</v>
      </c>
      <c r="BV51">
        <f t="shared" si="139"/>
        <v>334</v>
      </c>
      <c r="BW51">
        <f t="shared" si="139"/>
        <v>360</v>
      </c>
      <c r="BX51">
        <f t="shared" si="139"/>
        <v>345</v>
      </c>
      <c r="BY51">
        <f t="shared" si="139"/>
        <v>349</v>
      </c>
      <c r="BZ51">
        <f t="shared" si="139"/>
        <v>349</v>
      </c>
      <c r="CA51">
        <f t="shared" si="139"/>
        <v>358</v>
      </c>
      <c r="CB51">
        <f t="shared" si="139"/>
        <v>337</v>
      </c>
      <c r="CC51">
        <f t="shared" si="139"/>
        <v>352</v>
      </c>
      <c r="CD51">
        <f t="shared" si="139"/>
        <v>358</v>
      </c>
      <c r="CE51">
        <f t="shared" si="139"/>
        <v>332</v>
      </c>
      <c r="CF51">
        <f t="shared" si="139"/>
        <v>350</v>
      </c>
      <c r="CG51">
        <f t="shared" si="139"/>
        <v>346</v>
      </c>
      <c r="CH51">
        <f t="shared" si="139"/>
        <v>337</v>
      </c>
      <c r="CI51">
        <f t="shared" si="139"/>
        <v>359</v>
      </c>
      <c r="CJ51">
        <f t="shared" si="139"/>
        <v>367</v>
      </c>
      <c r="CK51">
        <f t="shared" si="139"/>
        <v>345</v>
      </c>
    </row>
    <row r="52" spans="1:90" x14ac:dyDescent="0.35">
      <c r="A52" s="1">
        <v>43903</v>
      </c>
      <c r="B52" s="2">
        <f>ARIMAForecast[[#This Row],[AAPL]]-FaktiskeKurser[[#This Row],[AAPL]]</f>
        <v>-0.20662565508789754</v>
      </c>
      <c r="C52" s="2">
        <f>ARIMAForecast[[#This Row],[MSFT]]-Data!C51</f>
        <v>-13.826781870400993</v>
      </c>
      <c r="D52" s="2">
        <f>ARIMAForecast[[#This Row],[AMZN]]-Data!D51</f>
        <v>-7.2523848361549028</v>
      </c>
      <c r="E52" s="2">
        <f>ARIMAForecast[[#This Row],[GOOGL]]-Data!E51</f>
        <v>-4.1094013416125961</v>
      </c>
      <c r="F52" s="2">
        <f>ARIMAForecast[[#This Row],[BRK-B]]-Data!F51</f>
        <v>-17.474013572225005</v>
      </c>
      <c r="G52" s="2">
        <f>ARIMAForecast[[#This Row],[TSLA]]-Data!G51</f>
        <v>-4.9325442030174003</v>
      </c>
      <c r="H52" s="2">
        <f>ARIMAForecast[[#This Row],[NVDA]]-Data!H51</f>
        <v>-7.322285255462603</v>
      </c>
      <c r="I52" s="2">
        <f>ARIMAForecast[[#This Row],[GOOG]]-Data!I51</f>
        <v>-4.1193972140113999</v>
      </c>
      <c r="J52" s="2">
        <f>ARIMAForecast[[#This Row],[UNH]]-Data!J51</f>
        <v>-28.163901284195987</v>
      </c>
      <c r="K52" s="2">
        <f>ARIMAForecast[[#This Row],[JPM]]-Data!K51</f>
        <v>-7.6659546605685875</v>
      </c>
      <c r="L52" s="2">
        <f>ARIMAForecast[[#This Row],[AVGO]]-Data!L51</f>
        <v>-27.094147986036006</v>
      </c>
      <c r="M52" s="2">
        <f>ARIMAForecast[[#This Row],[V]]-Data!M51</f>
        <v>-12.647031933818994</v>
      </c>
      <c r="N52" s="2">
        <f>ARIMAForecast[[#This Row],[BAC]]-Data!N51</f>
        <v>-2.1958114001942981</v>
      </c>
      <c r="O52" s="2">
        <f>ARIMAForecast[[#This Row],[HD]]-Data!O51</f>
        <v>-23.512345062069016</v>
      </c>
      <c r="P52" s="2">
        <f>ARIMAForecast[[#This Row],[MA]]-Data!P51</f>
        <v>-26.987173222208014</v>
      </c>
      <c r="Q52" s="2">
        <f>ARIMAForecast[[#This Row],[MRK]]-Data!Q51</f>
        <v>-4.372783525240294</v>
      </c>
      <c r="R52" s="2">
        <f>ARIMAForecast[[#This Row],[ABBV]]-Data!R51</f>
        <v>-6.0398131150170968</v>
      </c>
      <c r="S52" s="2">
        <f>ARIMAForecast[[#This Row],[LLY]]-Data!S51</f>
        <v>-12.209028777252001</v>
      </c>
      <c r="T52" s="2">
        <f>ARIMAForecast[[#This Row],[UPS]]-Data!T51</f>
        <v>-2.1884749994890029</v>
      </c>
      <c r="U52" s="2">
        <f>ARIMAForecast[[#This Row],[CAT]]-Data!U51</f>
        <v>-9.3772906146902955</v>
      </c>
      <c r="X52" s="1">
        <v>43903</v>
      </c>
      <c r="Y52" s="2">
        <f>Data!Y52-Data!Y51</f>
        <v>1.1463782699999996</v>
      </c>
      <c r="Z52" s="2">
        <f>Data!Z52-Data!Z51</f>
        <v>-3.5405488000000105</v>
      </c>
      <c r="AA52" s="2">
        <f>Data!AA52-Data!AA51</f>
        <v>2.1925278899999938</v>
      </c>
      <c r="AB52" s="2">
        <f>Data!AB52-Data!AB51</f>
        <v>2.1208280700000017</v>
      </c>
      <c r="AC52" s="2">
        <f>Data!AC52-Data!AC51</f>
        <v>5.6563207000000091</v>
      </c>
      <c r="AD52" s="2">
        <f>Data!AD52-Data!AD51</f>
        <v>-3.3270111799999995</v>
      </c>
      <c r="AE52" s="2">
        <f>Data!AE52-Data!AE51</f>
        <v>3.0862738300000032</v>
      </c>
      <c r="AF52" s="2">
        <f>Data!AF52-Data!AF51</f>
        <v>2.4554439799999983</v>
      </c>
      <c r="AG52" s="2">
        <f>Data!AG52-Data!AG51</f>
        <v>-2.8362376999999697</v>
      </c>
      <c r="AH52" s="2">
        <f>Data!AH52-Data!AH51</f>
        <v>1.4956709399999966</v>
      </c>
      <c r="AI52" s="2">
        <f>Data!AI52-Data!AI51</f>
        <v>10.970130499999982</v>
      </c>
      <c r="AJ52" s="2">
        <f>Data!AJ52-Data!AJ51</f>
        <v>5.3969718999999827</v>
      </c>
      <c r="AK52" s="2">
        <f>Data!AK52-Data!AK51</f>
        <v>0.98322285000000065</v>
      </c>
      <c r="AL52" s="2">
        <f>Data!AL52-Data!AL51</f>
        <v>1.1613168000000087</v>
      </c>
      <c r="AM52" s="2">
        <f>Data!AM52-Data!AM51</f>
        <v>-9.9012724000000105</v>
      </c>
      <c r="AN52" s="2">
        <f>Data!AN52-Data!AN51</f>
        <v>0.77643673000000035</v>
      </c>
      <c r="AO52" s="2">
        <f>Data!AO52-Data!AO51</f>
        <v>4.933890329999997</v>
      </c>
      <c r="AP52" s="2">
        <f>Data!AP52-Data!AP51</f>
        <v>-0.94896439999999416</v>
      </c>
      <c r="AQ52" s="2">
        <f>Data!AQ52-Data!AQ51</f>
        <v>5.9364562500000062</v>
      </c>
      <c r="AR52" s="2">
        <f>Data!AR52-Data!AR51</f>
        <v>4.6826617800000037</v>
      </c>
      <c r="AS52" s="2"/>
      <c r="AT52" s="1">
        <v>43903</v>
      </c>
      <c r="AU52" s="2">
        <f>Data!AV53-FaktiskeKurser[[#This Row],[AAPL]]</f>
        <v>7.4350010000000069</v>
      </c>
      <c r="AV52" s="2">
        <f>Data!AW53-FaktiskeKurser[[#This Row],[MSFT]]</f>
        <v>19.770004</v>
      </c>
      <c r="AW52" s="2">
        <f>Data!AX53-FaktiskeKurser[[#This Row],[AMZN]]</f>
        <v>5.4195019999999943</v>
      </c>
      <c r="AX52" s="2">
        <f>Data!AY53-FaktiskeKurser[[#This Row],[GOOGL]]</f>
        <v>5.1360019999999977</v>
      </c>
      <c r="AY52" s="2">
        <f>Data!AZ53-FaktiskeKurser[[#This Row],[BRK-B]]</f>
        <v>20.429992999999996</v>
      </c>
      <c r="AZ52" s="2">
        <f>Data!BA53-FaktiskeKurser[[#This Row],[TSLA]]</f>
        <v>-0.92866500000000229</v>
      </c>
      <c r="BA52" s="2">
        <f>Data!BB53-FaktiskeKurser[[#This Row],[NVDA]]</f>
        <v>6.1325000000000003</v>
      </c>
      <c r="BB52" s="2">
        <f>Data!BC53-FaktiskeKurser[[#This Row],[GOOG]]</f>
        <v>5.2410009999999971</v>
      </c>
      <c r="BC52" s="2">
        <f>Data!BD53-FaktiskeKurser[[#This Row],[UNH]]</f>
        <v>21.630005000000011</v>
      </c>
      <c r="BD52" s="2">
        <f>Data!BE53-FaktiskeKurser[[#This Row],[JPM]]</f>
        <v>15.860000999999997</v>
      </c>
      <c r="BE52" s="2">
        <f>Data!BF53-FaktiskeKurser[[#This Row],[AVGO]]</f>
        <v>15.440001999999993</v>
      </c>
      <c r="BF52" s="2">
        <f>Data!BG53-FaktiskeKurser[[#This Row],[V]]</f>
        <v>15.75</v>
      </c>
      <c r="BG52" s="2">
        <f>Data!BH53-FaktiskeKurser[[#This Row],[BAC]]</f>
        <v>3.6499999999999986</v>
      </c>
      <c r="BH52" s="2">
        <f>Data!BI53-FaktiskeKurser[[#This Row],[HD]]</f>
        <v>15.080001999999979</v>
      </c>
      <c r="BI52" s="2">
        <f>Data!BJ53-FaktiskeKurser[[#This Row],[MA]]</f>
        <v>28.510010000000023</v>
      </c>
      <c r="BJ52" s="2">
        <f>Data!BK53-FaktiskeKurser[[#This Row],[MRK]]</f>
        <v>2.1946570000000065</v>
      </c>
      <c r="BK52" s="2">
        <f>Data!BL53-FaktiskeKurser[[#This Row],[ABBV]]</f>
        <v>6.7600020000000001</v>
      </c>
      <c r="BL52" s="2">
        <f>Data!BM53-FaktiskeKurser[[#This Row],[LLY]]</f>
        <v>13.349997999999985</v>
      </c>
      <c r="BM52" s="2">
        <f>Data!BN53-FaktiskeKurser[[#This Row],[UPS]]</f>
        <v>8.0600049999999896</v>
      </c>
      <c r="BN52" s="2">
        <f>Data!BO53-FaktiskeKurser[[#This Row],[CAT]]</f>
        <v>7.379997000000003</v>
      </c>
      <c r="BQ52" s="16" t="s">
        <v>44</v>
      </c>
      <c r="BR52" s="18">
        <f>COUNTIFS(Y3:Y755,"&gt;0",AU3:AU755,"&lt;0")+COUNTIFS(Y3:Y755,"&lt;0",AU3:AU755,"&gt;0")+COUNTIFS(Y3:Y755,"0",AU3:AU755,"&gt;0")+COUNTIFS(Y3:Y755,"0",AU3:AU755,"&lt;0")+COUNTIFS(Y3:Y755,"&lt;0",AU3:AU755,"0")+COUNTIFS(Y3:Y755,"&gt;0",AU3:AU755,"0")</f>
        <v>177</v>
      </c>
      <c r="BS52" s="18">
        <f t="shared" ref="BS52:CK52" si="140">COUNTIFS(Z3:Z755,"&gt;0",AV3:AV755,"&lt;0")+COUNTIFS(Z3:Z755,"&lt;0",AV3:AV755,"&gt;0")+COUNTIFS(Z3:Z755,"0",AV3:AV755,"&gt;0")+COUNTIFS(Z3:Z755,"0",AV3:AV755,"&lt;0")+COUNTIFS(Z3:Z755,"&lt;0",AV3:AV755,"0")+COUNTIFS(Z3:Z755,"&gt;0",AV3:AV755,"0")</f>
        <v>185</v>
      </c>
      <c r="BT52" s="18">
        <f t="shared" si="140"/>
        <v>175</v>
      </c>
      <c r="BU52" s="18">
        <f t="shared" si="140"/>
        <v>185</v>
      </c>
      <c r="BV52" s="18">
        <f t="shared" si="140"/>
        <v>176</v>
      </c>
      <c r="BW52" s="18">
        <f t="shared" si="140"/>
        <v>166</v>
      </c>
      <c r="BX52" s="18">
        <f t="shared" si="140"/>
        <v>169</v>
      </c>
      <c r="BY52" s="18">
        <f t="shared" si="140"/>
        <v>172</v>
      </c>
      <c r="BZ52" s="18">
        <f t="shared" si="140"/>
        <v>182</v>
      </c>
      <c r="CA52" s="18">
        <f t="shared" si="140"/>
        <v>192</v>
      </c>
      <c r="CB52" s="18">
        <f t="shared" si="140"/>
        <v>197</v>
      </c>
      <c r="CC52" s="18">
        <f t="shared" si="140"/>
        <v>205</v>
      </c>
      <c r="CD52" s="18">
        <f t="shared" si="140"/>
        <v>181</v>
      </c>
      <c r="CE52" s="18">
        <f t="shared" si="140"/>
        <v>183</v>
      </c>
      <c r="CF52" s="18">
        <f t="shared" si="140"/>
        <v>191</v>
      </c>
      <c r="CG52" s="18">
        <f t="shared" si="140"/>
        <v>176</v>
      </c>
      <c r="CH52" s="18">
        <f t="shared" si="140"/>
        <v>196</v>
      </c>
      <c r="CI52" s="18">
        <f t="shared" si="140"/>
        <v>178</v>
      </c>
      <c r="CJ52" s="18">
        <f t="shared" si="140"/>
        <v>190</v>
      </c>
      <c r="CK52" s="18">
        <f t="shared" si="140"/>
        <v>182</v>
      </c>
    </row>
    <row r="53" spans="1:90" x14ac:dyDescent="0.35">
      <c r="A53" s="1">
        <v>43906</v>
      </c>
      <c r="B53" s="2">
        <f>ARIMAForecast[[#This Row],[AAPL]]-FaktiskeKurser[[#This Row],[AAPL]]</f>
        <v>0.21927731594598754</v>
      </c>
      <c r="C53" s="2">
        <f>ARIMAForecast[[#This Row],[MSFT]]-Data!C52</f>
        <v>18.324783779164989</v>
      </c>
      <c r="D53" s="2">
        <f>ARIMAForecast[[#This Row],[AMZN]]-Data!D52</f>
        <v>5.3595220712241058</v>
      </c>
      <c r="E53" s="2">
        <f>ARIMAForecast[[#This Row],[GOOGL]]-Data!E52</f>
        <v>4.087380486869499</v>
      </c>
      <c r="F53" s="2">
        <f>ARIMAForecast[[#This Row],[BRK-B]]-Data!F52</f>
        <v>15.666871176086005</v>
      </c>
      <c r="G53" s="2">
        <f>ARIMAForecast[[#This Row],[TSLA]]-Data!G52</f>
        <v>-0.98501436039629908</v>
      </c>
      <c r="H53" s="2">
        <f>ARIMAForecast[[#This Row],[NVDA]]-Data!H52</f>
        <v>5.5741160367362994</v>
      </c>
      <c r="I53" s="2">
        <f>ARIMAForecast[[#This Row],[GOOG]]-Data!I52</f>
        <v>4.1658980968161998</v>
      </c>
      <c r="J53" s="2">
        <f>ARIMAForecast[[#This Row],[UNH]]-Data!J52</f>
        <v>18.949218094990982</v>
      </c>
      <c r="K53" s="2">
        <f>ARIMAForecast[[#This Row],[JPM]]-Data!K52</f>
        <v>13.93215454961009</v>
      </c>
      <c r="L53" s="2">
        <f>ARIMAForecast[[#This Row],[AVGO]]-Data!L52</f>
        <v>15.144094606328991</v>
      </c>
      <c r="M53" s="2">
        <f>ARIMAForecast[[#This Row],[V]]-Data!M52</f>
        <v>12.597639202292982</v>
      </c>
      <c r="N53" s="2">
        <f>ARIMAForecast[[#This Row],[BAC]]-Data!N52</f>
        <v>3.441239269263999</v>
      </c>
      <c r="O53" s="2">
        <f>ARIMAForecast[[#This Row],[HD]]-Data!O52</f>
        <v>17.282057725350001</v>
      </c>
      <c r="P53" s="2">
        <f>ARIMAForecast[[#This Row],[MA]]-Data!P52</f>
        <v>25.182073854159</v>
      </c>
      <c r="Q53" s="2">
        <f>ARIMAForecast[[#This Row],[MRK]]-Data!Q52</f>
        <v>2.3665324652741901</v>
      </c>
      <c r="R53" s="2">
        <f>ARIMAForecast[[#This Row],[ABBV]]-Data!R52</f>
        <v>6.4005812055813891</v>
      </c>
      <c r="S53" s="2">
        <f>ARIMAForecast[[#This Row],[LLY]]-Data!S52</f>
        <v>10.761484287537002</v>
      </c>
      <c r="T53" s="2">
        <f>ARIMAForecast[[#This Row],[UPS]]-Data!T52</f>
        <v>7.4374622456557091</v>
      </c>
      <c r="U53" s="2">
        <f>ARIMAForecast[[#This Row],[CAT]]-Data!U52</f>
        <v>7.9063080809652035</v>
      </c>
      <c r="X53" s="1">
        <v>43906</v>
      </c>
      <c r="Y53" s="2">
        <f>Data!Y53-Data!Y52</f>
        <v>-0.91607677999999737</v>
      </c>
      <c r="Z53" s="2">
        <f>Data!Z53-Data!Z52</f>
        <v>8.6996028000000081</v>
      </c>
      <c r="AA53" s="2">
        <f>Data!AA53-Data!AA52</f>
        <v>-2.7959819899999871</v>
      </c>
      <c r="AB53" s="2">
        <f>Data!AB53-Data!AB52</f>
        <v>-2.2239462100000011</v>
      </c>
      <c r="AC53" s="2">
        <f>Data!AC53-Data!AC52</f>
        <v>-3.8894240000000195</v>
      </c>
      <c r="AD53" s="2">
        <f>Data!AD53-Data!AD52</f>
        <v>-2.5902227600000032</v>
      </c>
      <c r="AE53" s="2">
        <f>Data!AE53-Data!AE52</f>
        <v>-5.5232038299999999</v>
      </c>
      <c r="AF53" s="2">
        <f>Data!AF53-Data!AF52</f>
        <v>-2.505805009999996</v>
      </c>
      <c r="AG53" s="2">
        <f>Data!AG53-Data!AG52</f>
        <v>-3.2645901999999865</v>
      </c>
      <c r="AH53" s="2">
        <f>Data!AH53-Data!AH52</f>
        <v>5.8306415300000083</v>
      </c>
      <c r="AI53" s="2">
        <f>Data!AI53-Data!AI52</f>
        <v>-39.653661999999997</v>
      </c>
      <c r="AJ53" s="2">
        <f>Data!AJ53-Data!AJ52</f>
        <v>-4.5577397999999789</v>
      </c>
      <c r="AK53" s="2">
        <f>Data!AK53-Data!AK52</f>
        <v>0.20205899000000116</v>
      </c>
      <c r="AL53" s="2">
        <f>Data!AL53-Data!AL52</f>
        <v>-9.0613012000000026</v>
      </c>
      <c r="AM53" s="2">
        <f>Data!AM53-Data!AM52</f>
        <v>9.8484453999999744</v>
      </c>
      <c r="AN53" s="2">
        <f>Data!AN53-Data!AN52</f>
        <v>-4.3672125100000017</v>
      </c>
      <c r="AO53" s="2">
        <f>Data!AO53-Data!AO52</f>
        <v>-8.2116584699999891</v>
      </c>
      <c r="AP53" s="2">
        <f>Data!AP53-Data!AP52</f>
        <v>0.99892840000001115</v>
      </c>
      <c r="AQ53" s="2">
        <f>Data!AQ53-Data!AQ52</f>
        <v>-4.3309454200000062</v>
      </c>
      <c r="AR53" s="2">
        <f>Data!AR53-Data!AR52</f>
        <v>-3.9231130499999978</v>
      </c>
      <c r="AS53" s="2"/>
      <c r="AT53" s="1">
        <v>43906</v>
      </c>
      <c r="AU53" s="2">
        <f>Data!AV54-FaktiskeKurser[[#This Row],[AAPL]]</f>
        <v>-8.9399980000000099</v>
      </c>
      <c r="AV53" s="2">
        <f>Data!AW54-FaktiskeKurser[[#This Row],[MSFT]]</f>
        <v>-23.410004000000015</v>
      </c>
      <c r="AW53" s="2">
        <f>Data!AX54-FaktiskeKurser[[#This Row],[AMZN]]</f>
        <v>-4.7925029999999964</v>
      </c>
      <c r="AX53" s="2">
        <f>Data!AY54-FaktiskeKurser[[#This Row],[GOOGL]]</f>
        <v>-7.0634990000000002</v>
      </c>
      <c r="AY53" s="2">
        <f>Data!AZ54-FaktiskeKurser[[#This Row],[BRK-B]]</f>
        <v>-18.629989999999992</v>
      </c>
      <c r="AZ53" s="2">
        <f>Data!BA54-FaktiskeKurser[[#This Row],[TSLA]]</f>
        <v>-6.770000999999997</v>
      </c>
      <c r="BA53" s="2">
        <f>Data!BB54-FaktiskeKurser[[#This Row],[NVDA]]</f>
        <v>-11.110001000000004</v>
      </c>
      <c r="BB53" s="2">
        <f>Data!BC54-FaktiskeKurser[[#This Row],[GOOG]]</f>
        <v>-6.7700010000000006</v>
      </c>
      <c r="BC53" s="2">
        <f>Data!BD54-FaktiskeKurser[[#This Row],[UNH]]</f>
        <v>-47.000015999999988</v>
      </c>
      <c r="BD53" s="2">
        <f>Data!BE54-FaktiskeKurser[[#This Row],[JPM]]</f>
        <v>-15.550003000000004</v>
      </c>
      <c r="BE53" s="2">
        <f>Data!BF54-FaktiskeKurser[[#This Row],[AVGO]]</f>
        <v>-46.639998999999989</v>
      </c>
      <c r="BF53" s="2">
        <f>Data!BG54-FaktiskeKurser[[#This Row],[V]]</f>
        <v>-23.820007000000004</v>
      </c>
      <c r="BG53" s="2">
        <f>Data!BH54-FaktiskeKurser[[#This Row],[BAC]]</f>
        <v>-3.7199990000000014</v>
      </c>
      <c r="BH53" s="2">
        <f>Data!BI54-FaktiskeKurser[[#This Row],[HD]]</f>
        <v>-40.709991000000002</v>
      </c>
      <c r="BI53" s="2">
        <f>Data!BJ54-FaktiskeKurser[[#This Row],[MA]]</f>
        <v>-34.36001600000003</v>
      </c>
      <c r="BJ53" s="2">
        <f>Data!BK54-FaktiskeKurser[[#This Row],[MRK]]</f>
        <v>-6.5171739999999971</v>
      </c>
      <c r="BK53" s="2">
        <f>Data!BL54-FaktiskeKurser[[#This Row],[ABBV]]</f>
        <v>-11.100005999999993</v>
      </c>
      <c r="BL53" s="2">
        <f>Data!BM54-FaktiskeKurser[[#This Row],[LLY]]</f>
        <v>-9.9899899999999775</v>
      </c>
      <c r="BM53" s="2">
        <f>Data!BN54-FaktiskeKurser[[#This Row],[UPS]]</f>
        <v>-7.1700050000000033</v>
      </c>
      <c r="BN53" s="2">
        <f>Data!BO54-FaktiskeKurser[[#This Row],[CAT]]</f>
        <v>-6.2299950000000024</v>
      </c>
      <c r="BQ53" s="16" t="s">
        <v>46</v>
      </c>
      <c r="BR53">
        <f>COUNTIFS(Y3:Y755,"&gt;0",AU3:AU755,"&lt;0")</f>
        <v>84</v>
      </c>
      <c r="BS53">
        <f t="shared" ref="BS53:CK53" si="141">COUNTIFS(Z3:Z755,"&gt;0",AV3:AV755,"&lt;0")</f>
        <v>83</v>
      </c>
      <c r="BT53">
        <f t="shared" si="141"/>
        <v>88</v>
      </c>
      <c r="BU53">
        <f t="shared" si="141"/>
        <v>89</v>
      </c>
      <c r="BV53">
        <f t="shared" si="141"/>
        <v>82</v>
      </c>
      <c r="BW53">
        <f t="shared" si="141"/>
        <v>85</v>
      </c>
      <c r="BX53">
        <f t="shared" si="141"/>
        <v>87</v>
      </c>
      <c r="BY53">
        <f t="shared" si="141"/>
        <v>86</v>
      </c>
      <c r="BZ53">
        <f t="shared" si="141"/>
        <v>98</v>
      </c>
      <c r="CA53">
        <f t="shared" si="141"/>
        <v>79</v>
      </c>
      <c r="CB53">
        <f t="shared" si="141"/>
        <v>90</v>
      </c>
      <c r="CC53">
        <f t="shared" si="141"/>
        <v>109</v>
      </c>
      <c r="CD53">
        <f t="shared" si="141"/>
        <v>83</v>
      </c>
      <c r="CE53">
        <f t="shared" si="141"/>
        <v>86</v>
      </c>
      <c r="CF53">
        <f t="shared" si="141"/>
        <v>95</v>
      </c>
      <c r="CG53">
        <f t="shared" si="141"/>
        <v>70</v>
      </c>
      <c r="CH53">
        <f t="shared" si="141"/>
        <v>103</v>
      </c>
      <c r="CI53">
        <f t="shared" si="141"/>
        <v>92</v>
      </c>
      <c r="CJ53">
        <f t="shared" si="141"/>
        <v>92</v>
      </c>
      <c r="CK53">
        <f t="shared" si="141"/>
        <v>87</v>
      </c>
    </row>
    <row r="54" spans="1:90" x14ac:dyDescent="0.35">
      <c r="A54" s="1">
        <v>43907</v>
      </c>
      <c r="B54" s="2">
        <f>ARIMAForecast[[#This Row],[AAPL]]-FaktiskeKurser[[#This Row],[AAPL]]</f>
        <v>-4.605384374819721E-2</v>
      </c>
      <c r="C54" s="2">
        <f>ARIMAForecast[[#This Row],[MSFT]]-Data!C53</f>
        <v>-22.992753368167001</v>
      </c>
      <c r="D54" s="2">
        <f>ARIMAForecast[[#This Row],[AMZN]]-Data!D53</f>
        <v>-4.3996278440432945</v>
      </c>
      <c r="E54" s="2">
        <f>ARIMAForecast[[#This Row],[GOOGL]]-Data!E53</f>
        <v>-6.4317466461223987</v>
      </c>
      <c r="F54" s="2">
        <f>ARIMAForecast[[#This Row],[BRK-B]]-Data!F53</f>
        <v>-13.823172905955005</v>
      </c>
      <c r="G54" s="2">
        <f>ARIMAForecast[[#This Row],[TSLA]]-Data!G53</f>
        <v>-6.9409646362401993</v>
      </c>
      <c r="H54" s="2">
        <f>ARIMAForecast[[#This Row],[NVDA]]-Data!H53</f>
        <v>-10.669337727520997</v>
      </c>
      <c r="I54" s="2">
        <f>ARIMAForecast[[#This Row],[GOOG]]-Data!I53</f>
        <v>-6.1880438992929996</v>
      </c>
      <c r="J54" s="2">
        <f>ARIMAForecast[[#This Row],[UNH]]-Data!J53</f>
        <v>-37.385471642043001</v>
      </c>
      <c r="K54" s="2">
        <f>ARIMAForecast[[#This Row],[JPM]]-Data!K53</f>
        <v>-12.691227340458198</v>
      </c>
      <c r="L54" s="2">
        <f>ARIMAForecast[[#This Row],[AVGO]]-Data!L53</f>
        <v>-47.272000928586976</v>
      </c>
      <c r="M54" s="2">
        <f>ARIMAForecast[[#This Row],[V]]-Data!M53</f>
        <v>-18.572347733611991</v>
      </c>
      <c r="N54" s="2">
        <f>ARIMAForecast[[#This Row],[BAC]]-Data!N53</f>
        <v>-3.2776476580817011</v>
      </c>
      <c r="O54" s="2">
        <f>ARIMAForecast[[#This Row],[HD]]-Data!O53</f>
        <v>-38.580912331709982</v>
      </c>
      <c r="P54" s="2">
        <f>ARIMAForecast[[#This Row],[MA]]-Data!P53</f>
        <v>-28.614385603972011</v>
      </c>
      <c r="Q54" s="2">
        <f>ARIMAForecast[[#This Row],[MRK]]-Data!Q53</f>
        <v>-6.4928322654718897</v>
      </c>
      <c r="R54" s="2">
        <f>ARIMAForecast[[#This Row],[ABBV]]-Data!R53</f>
        <v>-10.611946229328893</v>
      </c>
      <c r="S54" s="2">
        <f>ARIMAForecast[[#This Row],[LLY]]-Data!S53</f>
        <v>-6.7758091233289974</v>
      </c>
      <c r="T54" s="2">
        <f>ARIMAForecast[[#This Row],[UPS]]-Data!T53</f>
        <v>-5.9971054640892021</v>
      </c>
      <c r="U54" s="2">
        <f>ARIMAForecast[[#This Row],[CAT]]-Data!U53</f>
        <v>-5.9073409245324058</v>
      </c>
      <c r="X54" s="1">
        <v>43907</v>
      </c>
      <c r="Y54" s="2">
        <f>Data!Y54-Data!Y53</f>
        <v>-2.4889848199999989</v>
      </c>
      <c r="Z54" s="2">
        <f>Data!Z54-Data!Z53</f>
        <v>-12.657813699999991</v>
      </c>
      <c r="AA54" s="2">
        <f>Data!AA54-Data!AA53</f>
        <v>3.915993549999996</v>
      </c>
      <c r="AB54" s="2">
        <f>Data!AB54-Data!AB53</f>
        <v>-1.6617884099999998</v>
      </c>
      <c r="AC54" s="2">
        <f>Data!AC54-Data!AC53</f>
        <v>2.2223150000000089</v>
      </c>
      <c r="AD54" s="2">
        <f>Data!AD54-Data!AD53</f>
        <v>-5.1605303499999984</v>
      </c>
      <c r="AE54" s="2">
        <f>Data!AE54-Data!AE53</f>
        <v>-2.8595700000003887E-2</v>
      </c>
      <c r="AF54" s="2">
        <f>Data!AF54-Data!AF53</f>
        <v>-1.593494260000007</v>
      </c>
      <c r="AG54" s="2">
        <f>Data!AG54-Data!AG53</f>
        <v>-22.256985500000013</v>
      </c>
      <c r="AH54" s="2">
        <f>Data!AH54-Data!AH53</f>
        <v>-6.2719861700000052</v>
      </c>
      <c r="AI54" s="2">
        <f>Data!AI54-Data!AI53</f>
        <v>5.1255143000000203</v>
      </c>
      <c r="AJ54" s="2">
        <f>Data!AJ54-Data!AJ53</f>
        <v>-8.6316151000000048</v>
      </c>
      <c r="AK54" s="2">
        <f>Data!AK54-Data!AK53</f>
        <v>-0.60162135000000205</v>
      </c>
      <c r="AL54" s="2">
        <f>Data!AL54-Data!AL53</f>
        <v>-19.499263799999994</v>
      </c>
      <c r="AM54" s="2">
        <f>Data!AM54-Data!AM53</f>
        <v>-21.928970599999985</v>
      </c>
      <c r="AN54" s="2">
        <f>Data!AN54-Data!AN53</f>
        <v>2.0481410699999998</v>
      </c>
      <c r="AO54" s="2">
        <f>Data!AO54-Data!AO53</f>
        <v>-2.9965212600000086</v>
      </c>
      <c r="AP54" s="2">
        <f>Data!AP54-Data!AP53</f>
        <v>2.3848075999999878</v>
      </c>
      <c r="AQ54" s="2">
        <f>Data!AQ54-Data!AQ53</f>
        <v>5.7870854700000081</v>
      </c>
      <c r="AR54" s="2">
        <f>Data!AR54-Data!AR53</f>
        <v>4.6204158799999959</v>
      </c>
      <c r="AS54" s="2"/>
      <c r="AT54" s="1">
        <v>43907</v>
      </c>
      <c r="AU54" s="2">
        <f>Data!AV55-FaktiskeKurser[[#This Row],[AAPL]]</f>
        <v>2.6624980000000065</v>
      </c>
      <c r="AV54" s="2">
        <f>Data!AW55-FaktiskeKurser[[#This Row],[MSFT]]</f>
        <v>11.150009000000011</v>
      </c>
      <c r="AW54" s="2">
        <f>Data!AX55-FaktiskeKurser[[#This Row],[AMZN]]</f>
        <v>5.9345009999999974</v>
      </c>
      <c r="AX54" s="2">
        <f>Data!AY55-FaktiskeKurser[[#This Row],[GOOGL]]</f>
        <v>2.2529979999999981</v>
      </c>
      <c r="AY54" s="2">
        <f>Data!AZ55-FaktiskeKurser[[#This Row],[BRK-B]]</f>
        <v>9.8300020000000075</v>
      </c>
      <c r="AZ54" s="2">
        <f>Data!BA55-FaktiskeKurser[[#This Row],[TSLA]]</f>
        <v>-0.99133300000000091</v>
      </c>
      <c r="BA54" s="2">
        <f>Data!BB55-FaktiskeKurser[[#This Row],[NVDA]]</f>
        <v>5.2175030000000007</v>
      </c>
      <c r="BB54" s="2">
        <f>Data!BC55-FaktiskeKurser[[#This Row],[GOOG]]</f>
        <v>1.7735029999999981</v>
      </c>
      <c r="BC54" s="2">
        <f>Data!BD55-FaktiskeKurser[[#This Row],[UNH]]</f>
        <v>19.180007999999987</v>
      </c>
      <c r="BD54" s="2">
        <f>Data!BE55-FaktiskeKurser[[#This Row],[JPM]]</f>
        <v>5.4000010000000032</v>
      </c>
      <c r="BE54" s="2">
        <f>Data!BF55-FaktiskeKurser[[#This Row],[AVGO]]</f>
        <v>11.929992999999996</v>
      </c>
      <c r="BF54" s="2">
        <f>Data!BG55-FaktiskeKurser[[#This Row],[V]]</f>
        <v>5.8800039999999854</v>
      </c>
      <c r="BG54" s="2">
        <f>Data!BH55-FaktiskeKurser[[#This Row],[BAC]]</f>
        <v>1.5399990000000017</v>
      </c>
      <c r="BH54" s="2">
        <f>Data!BI55-FaktiskeKurser[[#This Row],[HD]]</f>
        <v>8.6799919999999986</v>
      </c>
      <c r="BI54" s="2">
        <f>Data!BJ55-FaktiskeKurser[[#This Row],[MA]]</f>
        <v>2.2300110000000188</v>
      </c>
      <c r="BJ54" s="2">
        <f>Data!BK55-FaktiskeKurser[[#This Row],[MRK]]</f>
        <v>4.3511429999999933</v>
      </c>
      <c r="BK54" s="2">
        <f>Data!BL55-FaktiskeKurser[[#This Row],[ABBV]]</f>
        <v>-1.25</v>
      </c>
      <c r="BL54" s="2">
        <f>Data!BM55-FaktiskeKurser[[#This Row],[LLY]]</f>
        <v>13.819991999999985</v>
      </c>
      <c r="BM54" s="2">
        <f>Data!BN55-FaktiskeKurser[[#This Row],[UPS]]</f>
        <v>9.7300030000000106</v>
      </c>
      <c r="BN54" s="2">
        <f>Data!BO55-FaktiskeKurser[[#This Row],[CAT]]</f>
        <v>6.7899929999999955</v>
      </c>
      <c r="BQ54" s="16" t="s">
        <v>45</v>
      </c>
      <c r="BR54">
        <f>COUNTIFS(Y3:Y755,"&lt;0",AU3:AU755,"&gt;0")</f>
        <v>90</v>
      </c>
      <c r="BS54">
        <f t="shared" ref="BS54:CK54" si="142">COUNTIFS(Z3:Z755,"&lt;0",AV3:AV755,"&gt;0")</f>
        <v>101</v>
      </c>
      <c r="BT54">
        <f t="shared" si="142"/>
        <v>87</v>
      </c>
      <c r="BU54">
        <f t="shared" si="142"/>
        <v>96</v>
      </c>
      <c r="BV54">
        <f t="shared" si="142"/>
        <v>91</v>
      </c>
      <c r="BW54">
        <f t="shared" si="142"/>
        <v>81</v>
      </c>
      <c r="BX54">
        <f t="shared" si="142"/>
        <v>82</v>
      </c>
      <c r="BY54">
        <f t="shared" si="142"/>
        <v>86</v>
      </c>
      <c r="BZ54">
        <f t="shared" si="142"/>
        <v>84</v>
      </c>
      <c r="CA54">
        <f t="shared" si="142"/>
        <v>109</v>
      </c>
      <c r="CB54">
        <f t="shared" si="142"/>
        <v>107</v>
      </c>
      <c r="CC54">
        <f t="shared" si="142"/>
        <v>96</v>
      </c>
      <c r="CD54">
        <f t="shared" si="142"/>
        <v>96</v>
      </c>
      <c r="CE54">
        <f t="shared" si="142"/>
        <v>96</v>
      </c>
      <c r="CF54">
        <f t="shared" si="142"/>
        <v>96</v>
      </c>
      <c r="CG54">
        <f t="shared" si="142"/>
        <v>106</v>
      </c>
      <c r="CH54">
        <f t="shared" si="142"/>
        <v>92</v>
      </c>
      <c r="CI54">
        <f t="shared" si="142"/>
        <v>85</v>
      </c>
      <c r="CJ54">
        <f t="shared" si="142"/>
        <v>97</v>
      </c>
      <c r="CK54">
        <f t="shared" si="142"/>
        <v>94</v>
      </c>
    </row>
    <row r="55" spans="1:90" x14ac:dyDescent="0.35">
      <c r="A55" s="1">
        <v>43908</v>
      </c>
      <c r="B55" s="2">
        <f>ARIMAForecast[[#This Row],[AAPL]]-FaktiskeKurser[[#This Row],[AAPL]]</f>
        <v>-0.57632281511230588</v>
      </c>
      <c r="C55" s="2">
        <f>ARIMAForecast[[#This Row],[MSFT]]-Data!C54</f>
        <v>12.182906876596007</v>
      </c>
      <c r="D55" s="2">
        <f>ARIMAForecast[[#This Row],[AMZN]]-Data!D54</f>
        <v>5.7545054124889958</v>
      </c>
      <c r="E55" s="2">
        <f>ARIMAForecast[[#This Row],[GOOGL]]-Data!E54</f>
        <v>1.8820218041322008</v>
      </c>
      <c r="F55" s="2">
        <f>ARIMAForecast[[#This Row],[BRK-B]]-Data!F54</f>
        <v>5.9679575310880182</v>
      </c>
      <c r="G55" s="2">
        <f>ARIMAForecast[[#This Row],[TSLA]]-Data!G54</f>
        <v>-0.89546601445840324</v>
      </c>
      <c r="H55" s="2">
        <f>ARIMAForecast[[#This Row],[NVDA]]-Data!H54</f>
        <v>4.6477548598547997</v>
      </c>
      <c r="I55" s="2">
        <f>ARIMAForecast[[#This Row],[GOOG]]-Data!I54</f>
        <v>1.4903488984211037</v>
      </c>
      <c r="J55" s="2">
        <f>ARIMAForecast[[#This Row],[UNH]]-Data!J54</f>
        <v>5.9222431869150114</v>
      </c>
      <c r="K55" s="2">
        <f>ARIMAForecast[[#This Row],[JPM]]-Data!K54</f>
        <v>4.2575176051065</v>
      </c>
      <c r="L55" s="2">
        <f>ARIMAForecast[[#This Row],[AVGO]]-Data!L54</f>
        <v>10.440466516176997</v>
      </c>
      <c r="M55" s="2">
        <f>ARIMAForecast[[#This Row],[V]]-Data!M54</f>
        <v>1.8111567506539927</v>
      </c>
      <c r="N55" s="2">
        <f>ARIMAForecast[[#This Row],[BAC]]-Data!N54</f>
        <v>1.1106739058811996</v>
      </c>
      <c r="O55" s="2">
        <f>ARIMAForecast[[#This Row],[HD]]-Data!O54</f>
        <v>0.7576217222660091</v>
      </c>
      <c r="P55" s="2">
        <f>ARIMAForecast[[#This Row],[MA]]-Data!P54</f>
        <v>-2.5121510479110043</v>
      </c>
      <c r="Q55" s="2">
        <f>ARIMAForecast[[#This Row],[MRK]]-Data!Q54</f>
        <v>3.9396395883043027</v>
      </c>
      <c r="R55" s="2">
        <f>ARIMAForecast[[#This Row],[ABBV]]-Data!R54</f>
        <v>-0.79309160918910493</v>
      </c>
      <c r="S55" s="2">
        <f>ARIMAForecast[[#This Row],[LLY]]-Data!S54</f>
        <v>10.538813551157006</v>
      </c>
      <c r="T55" s="2">
        <f>ARIMAForecast[[#This Row],[UPS]]-Data!T54</f>
        <v>7.3130056647081005</v>
      </c>
      <c r="U55" s="2">
        <f>ARIMAForecast[[#This Row],[CAT]]-Data!U54</f>
        <v>6.3900636665734964</v>
      </c>
      <c r="X55" s="1">
        <v>43908</v>
      </c>
      <c r="Y55" s="2">
        <f>Data!Y55-Data!Y54</f>
        <v>-0.76180739000000131</v>
      </c>
      <c r="Z55" s="2">
        <f>Data!Z55-Data!Z54</f>
        <v>0.85145900000000552</v>
      </c>
      <c r="AA55" s="2">
        <f>Data!AA55-Data!AA54</f>
        <v>1.7796281800000031</v>
      </c>
      <c r="AB55" s="2">
        <f>Data!AB55-Data!AB54</f>
        <v>-1.0977940100000012</v>
      </c>
      <c r="AC55" s="2">
        <f>Data!AC55-Data!AC54</f>
        <v>-10.185180800000012</v>
      </c>
      <c r="AD55" s="2">
        <f>Data!AD55-Data!AD54</f>
        <v>-2.500040079999998</v>
      </c>
      <c r="AE55" s="2">
        <f>Data!AE55-Data!AE54</f>
        <v>-2.4950057499999971</v>
      </c>
      <c r="AF55" s="2">
        <f>Data!AF55-Data!AF54</f>
        <v>-1.0834197499999974</v>
      </c>
      <c r="AG55" s="2">
        <f>Data!AG55-Data!AG54</f>
        <v>-5.1921140000000037</v>
      </c>
      <c r="AH55" s="2">
        <f>Data!AH55-Data!AH54</f>
        <v>-3.5378295400000042</v>
      </c>
      <c r="AI55" s="2">
        <f>Data!AI55-Data!AI54</f>
        <v>-27.274860900000022</v>
      </c>
      <c r="AJ55" s="2">
        <f>Data!AJ55-Data!AJ54</f>
        <v>-5.8304673000000093</v>
      </c>
      <c r="AK55" s="2">
        <f>Data!AK55-Data!AK54</f>
        <v>-0.75224181000000101</v>
      </c>
      <c r="AL55" s="2">
        <f>Data!AL55-Data!AL54</f>
        <v>-11.195041800000013</v>
      </c>
      <c r="AM55" s="2">
        <f>Data!AM55-Data!AM54</f>
        <v>-6.6292527999999891</v>
      </c>
      <c r="AN55" s="2">
        <f>Data!AN55-Data!AN54</f>
        <v>-1.5657854700000087</v>
      </c>
      <c r="AO55" s="2">
        <f>Data!AO55-Data!AO54</f>
        <v>-1.9733665899999977</v>
      </c>
      <c r="AP55" s="2">
        <f>Data!AP55-Data!AP54</f>
        <v>8.039961599999998</v>
      </c>
      <c r="AQ55" s="2">
        <f>Data!AQ55-Data!AQ54</f>
        <v>5.2250266599999975</v>
      </c>
      <c r="AR55" s="2">
        <f>Data!AR55-Data!AR54</f>
        <v>0.89485958999999582</v>
      </c>
      <c r="AS55" s="2"/>
      <c r="AT55" s="1">
        <v>43908</v>
      </c>
      <c r="AU55" s="2">
        <f>Data!AV56-FaktiskeKurser[[#This Row],[AAPL]]</f>
        <v>-1.5475000000000065</v>
      </c>
      <c r="AV55" s="2">
        <f>Data!AW56-FaktiskeKurser[[#This Row],[MSFT]]</f>
        <v>-6.1700130000000115</v>
      </c>
      <c r="AW55" s="2">
        <f>Data!AX56-FaktiskeKurser[[#This Row],[AMZN]]</f>
        <v>1.108001999999999</v>
      </c>
      <c r="AX55" s="2">
        <f>Data!AY56-FaktiskeKurser[[#This Row],[GOOGL]]</f>
        <v>-1.3434979999999968</v>
      </c>
      <c r="AY55" s="2">
        <f>Data!AZ56-FaktiskeKurser[[#This Row],[BRK-B]]</f>
        <v>-15.160004000000015</v>
      </c>
      <c r="AZ55" s="2">
        <f>Data!BA56-FaktiskeKurser[[#This Row],[TSLA]]</f>
        <v>-4.5986669999999989</v>
      </c>
      <c r="BA55" s="2">
        <f>Data!BB56-FaktiskeKurser[[#This Row],[NVDA]]</f>
        <v>-3.6124989999999997</v>
      </c>
      <c r="BB55" s="2">
        <f>Data!BC56-FaktiskeKurser[[#This Row],[GOOG]]</f>
        <v>-1.1500019999999935</v>
      </c>
      <c r="BC55" s="2">
        <f>Data!BD56-FaktiskeKurser[[#This Row],[UNH]]</f>
        <v>-27.160002999999989</v>
      </c>
      <c r="BD55" s="2">
        <f>Data!BE56-FaktiskeKurser[[#This Row],[JPM]]</f>
        <v>-9.870002999999997</v>
      </c>
      <c r="BE55" s="2">
        <f>Data!BF56-FaktiskeKurser[[#This Row],[AVGO]]</f>
        <v>-31.640000000000015</v>
      </c>
      <c r="BF55" s="2">
        <f>Data!BG56-FaktiskeKurser[[#This Row],[V]]</f>
        <v>-9.410002999999989</v>
      </c>
      <c r="BG55" s="2">
        <f>Data!BH56-FaktiskeKurser[[#This Row],[BAC]]</f>
        <v>-1.1899990000000003</v>
      </c>
      <c r="BH55" s="2">
        <f>Data!BI56-FaktiskeKurser[[#This Row],[HD]]</f>
        <v>-18.009993999999978</v>
      </c>
      <c r="BI55" s="2">
        <f>Data!BJ56-FaktiskeKurser[[#This Row],[MA]]</f>
        <v>-9.9500120000000152</v>
      </c>
      <c r="BJ55" s="2">
        <f>Data!BK56-FaktiskeKurser[[#This Row],[MRK]]</f>
        <v>-2.7194669999999945</v>
      </c>
      <c r="BK55" s="2">
        <f>Data!BL56-FaktiskeKurser[[#This Row],[ABBV]]</f>
        <v>-1.9899979999999999</v>
      </c>
      <c r="BL55" s="2">
        <f>Data!BM56-FaktiskeKurser[[#This Row],[LLY]]</f>
        <v>-0.1100009999999827</v>
      </c>
      <c r="BM55" s="2">
        <f>Data!BN56-FaktiskeKurser[[#This Row],[UPS]]</f>
        <v>2.4700009999999963</v>
      </c>
      <c r="BN55" s="2">
        <f>Data!BO56-FaktiskeKurser[[#This Row],[CAT]]</f>
        <v>-7.9993999999999232E-2</v>
      </c>
    </row>
    <row r="56" spans="1:90" x14ac:dyDescent="0.35">
      <c r="A56" s="1">
        <v>43909</v>
      </c>
      <c r="B56" s="2">
        <f>ARIMAForecast[[#This Row],[AAPL]]-FaktiskeKurser[[#This Row],[AAPL]]</f>
        <v>0.55183581499550627</v>
      </c>
      <c r="C56" s="2">
        <f>ARIMAForecast[[#This Row],[MSFT]]-Data!C55</f>
        <v>-7.8087780690690067</v>
      </c>
      <c r="D56" s="2">
        <f>ARIMAForecast[[#This Row],[AMZN]]-Data!D55</f>
        <v>0.84784417397570166</v>
      </c>
      <c r="E56" s="2">
        <f>ARIMAForecast[[#This Row],[GOOGL]]-Data!E55</f>
        <v>-0.94976457334560394</v>
      </c>
      <c r="F56" s="2">
        <f>ARIMAForecast[[#This Row],[BRK-B]]-Data!F55</f>
        <v>-9.5590309025590159</v>
      </c>
      <c r="G56" s="2">
        <f>ARIMAForecast[[#This Row],[TSLA]]-Data!G55</f>
        <v>-4.7766200081315979</v>
      </c>
      <c r="H56" s="2">
        <f>ARIMAForecast[[#This Row],[NVDA]]-Data!H55</f>
        <v>-3.2659884748154013</v>
      </c>
      <c r="I56" s="2">
        <f>ARIMAForecast[[#This Row],[GOOG]]-Data!I55</f>
        <v>-0.79566357379480479</v>
      </c>
      <c r="J56" s="2">
        <f>ARIMAForecast[[#This Row],[UNH]]-Data!J55</f>
        <v>-13.029089790860013</v>
      </c>
      <c r="K56" s="2">
        <f>ARIMAForecast[[#This Row],[JPM]]-Data!K55</f>
        <v>-10.405637107734393</v>
      </c>
      <c r="L56" s="2">
        <f>ARIMAForecast[[#This Row],[AVGO]]-Data!L55</f>
        <v>-27.626081751588003</v>
      </c>
      <c r="M56" s="2">
        <f>ARIMAForecast[[#This Row],[V]]-Data!M55</f>
        <v>-8.4093168938229894</v>
      </c>
      <c r="N56" s="2">
        <f>ARIMAForecast[[#This Row],[BAC]]-Data!N55</f>
        <v>-0.99548799561969759</v>
      </c>
      <c r="O56" s="2">
        <f>ARIMAForecast[[#This Row],[HD]]-Data!O55</f>
        <v>-12.341424518920007</v>
      </c>
      <c r="P56" s="2">
        <f>ARIMAForecast[[#This Row],[MA]]-Data!P55</f>
        <v>-8.5237763739979755</v>
      </c>
      <c r="Q56" s="2">
        <f>ARIMAForecast[[#This Row],[MRK]]-Data!Q55</f>
        <v>-2.2220157292475022</v>
      </c>
      <c r="R56" s="2">
        <f>ARIMAForecast[[#This Row],[ABBV]]-Data!R55</f>
        <v>-2.445665902875291</v>
      </c>
      <c r="S56" s="2">
        <f>ARIMAForecast[[#This Row],[LLY]]-Data!S55</f>
        <v>1.1960802490429785</v>
      </c>
      <c r="T56" s="2">
        <f>ARIMAForecast[[#This Row],[UPS]]-Data!T55</f>
        <v>4.4266273701111913</v>
      </c>
      <c r="U56" s="2">
        <f>ARIMAForecast[[#This Row],[CAT]]-Data!U55</f>
        <v>0.57094385539600978</v>
      </c>
      <c r="X56" s="1">
        <v>43909</v>
      </c>
      <c r="Y56" s="2">
        <f>Data!Y56-Data!Y55</f>
        <v>-0.78100985000000378</v>
      </c>
      <c r="Z56" s="2">
        <f>Data!Z56-Data!Z55</f>
        <v>0.30286649999999327</v>
      </c>
      <c r="AA56" s="2">
        <f>Data!AA56-Data!AA55</f>
        <v>2.2869879199999872</v>
      </c>
      <c r="AB56" s="2">
        <f>Data!AB56-Data!AB55</f>
        <v>0.87872700999999864</v>
      </c>
      <c r="AC56" s="2">
        <f>Data!AC56-Data!AC55</f>
        <v>-1.1581400000000031</v>
      </c>
      <c r="AD56" s="2">
        <f>Data!AD56-Data!AD55</f>
        <v>0.8284111999999979</v>
      </c>
      <c r="AE56" s="2">
        <f>Data!AE56-Data!AE55</f>
        <v>2.0293631599999955</v>
      </c>
      <c r="AF56" s="2">
        <f>Data!AF56-Data!AF55</f>
        <v>0.85587645000000379</v>
      </c>
      <c r="AG56" s="2">
        <f>Data!AG56-Data!AG55</f>
        <v>-11.138612200000011</v>
      </c>
      <c r="AH56" s="2">
        <f>Data!AH56-Data!AH55</f>
        <v>-3.3666439599999904</v>
      </c>
      <c r="AI56" s="2">
        <f>Data!AI56-Data!AI55</f>
        <v>19.2962943</v>
      </c>
      <c r="AJ56" s="2">
        <f>Data!AJ56-Data!AJ55</f>
        <v>0.82064950000000181</v>
      </c>
      <c r="AK56" s="2">
        <f>Data!AK56-Data!AK55</f>
        <v>0.28366242000000241</v>
      </c>
      <c r="AL56" s="2">
        <f>Data!AL56-Data!AL55</f>
        <v>-0.90637389999997708</v>
      </c>
      <c r="AM56" s="2">
        <f>Data!AM56-Data!AM55</f>
        <v>-3.5192700000000059</v>
      </c>
      <c r="AN56" s="2">
        <f>Data!AN56-Data!AN55</f>
        <v>-1.2359353800000008</v>
      </c>
      <c r="AO56" s="2">
        <f>Data!AO56-Data!AO55</f>
        <v>9.6180079999996337E-2</v>
      </c>
      <c r="AP56" s="2">
        <f>Data!AP56-Data!AP55</f>
        <v>-6.7073495999999864</v>
      </c>
      <c r="AQ56" s="2">
        <f>Data!AQ56-Data!AQ55</f>
        <v>-2.4322588800000062</v>
      </c>
      <c r="AR56" s="2">
        <f>Data!AR56-Data!AR55</f>
        <v>2.3649077999999975</v>
      </c>
      <c r="AS56" s="2"/>
      <c r="AT56" s="1">
        <v>43909</v>
      </c>
      <c r="AU56" s="2">
        <f>Data!AV57-FaktiskeKurser[[#This Row],[AAPL]]</f>
        <v>-0.47249999999999659</v>
      </c>
      <c r="AV56" s="2">
        <f>Data!AW57-FaktiskeKurser[[#This Row],[MSFT]]</f>
        <v>2.3100129999999979</v>
      </c>
      <c r="AW56" s="2">
        <f>Data!AX57-FaktiskeKurser[[#This Row],[AMZN]]</f>
        <v>2.5465010000000063</v>
      </c>
      <c r="AX56" s="2">
        <f>Data!AY57-FaktiskeKurser[[#This Row],[GOOGL]]</f>
        <v>1.0239979999999989</v>
      </c>
      <c r="AY56" s="2">
        <f>Data!AZ57-FaktiskeKurser[[#This Row],[BRK-B]]</f>
        <v>2.2399910000000034</v>
      </c>
      <c r="AZ56" s="2">
        <f>Data!BA57-FaktiskeKurser[[#This Row],[TSLA]]</f>
        <v>4.4280000000000008</v>
      </c>
      <c r="BA56" s="2">
        <f>Data!BB57-FaktiskeKurser[[#This Row],[NVDA]]</f>
        <v>2.5374979999999994</v>
      </c>
      <c r="BB56" s="2">
        <f>Data!BC57-FaktiskeKurser[[#This Row],[GOOG]]</f>
        <v>0.92449999999999477</v>
      </c>
      <c r="BC56" s="2">
        <f>Data!BD57-FaktiskeKurser[[#This Row],[UNH]]</f>
        <v>2.7400049999999965</v>
      </c>
      <c r="BD56" s="2">
        <f>Data!BE57-FaktiskeKurser[[#This Row],[JPM]]</f>
        <v>1.4100040000000007</v>
      </c>
      <c r="BE56" s="2">
        <f>Data!BF57-FaktiskeKurser[[#This Row],[AVGO]]</f>
        <v>26.580002000000007</v>
      </c>
      <c r="BF56" s="2">
        <f>Data!BG57-FaktiskeKurser[[#This Row],[V]]</f>
        <v>3.7700040000000001</v>
      </c>
      <c r="BG56" s="2">
        <f>Data!BH57-FaktiskeKurser[[#This Row],[BAC]]</f>
        <v>0.41000000000000014</v>
      </c>
      <c r="BH56" s="2">
        <f>Data!BI57-FaktiskeKurser[[#This Row],[HD]]</f>
        <v>5.5</v>
      </c>
      <c r="BI56" s="2">
        <f>Data!BJ57-FaktiskeKurser[[#This Row],[MA]]</f>
        <v>-0.77999900000000366</v>
      </c>
      <c r="BJ56" s="2">
        <f>Data!BK57-FaktiskeKurser[[#This Row],[MRK]]</f>
        <v>-0.85878000000001009</v>
      </c>
      <c r="BK56" s="2">
        <f>Data!BL57-FaktiskeKurser[[#This Row],[ABBV]]</f>
        <v>2.9998999999989451E-2</v>
      </c>
      <c r="BL56" s="2">
        <f>Data!BM57-FaktiskeKurser[[#This Row],[LLY]]</f>
        <v>-10</v>
      </c>
      <c r="BM56" s="2">
        <f>Data!BN57-FaktiskeKurser[[#This Row],[UPS]]</f>
        <v>-3.0100020000000001</v>
      </c>
      <c r="BN56" s="2">
        <f>Data!BO57-FaktiskeKurser[[#This Row],[CAT]]</f>
        <v>2.8899990000000031</v>
      </c>
    </row>
    <row r="57" spans="1:90" x14ac:dyDescent="0.35">
      <c r="A57" s="1">
        <v>43910</v>
      </c>
      <c r="B57" s="2">
        <f>ARIMAForecast[[#This Row],[AAPL]]-FaktiskeKurser[[#This Row],[AAPL]]</f>
        <v>-0.10872307039039697</v>
      </c>
      <c r="C57" s="2">
        <f>ARIMAForecast[[#This Row],[MSFT]]-Data!C56</f>
        <v>3.5065493791190079</v>
      </c>
      <c r="D57" s="2">
        <f>ARIMAForecast[[#This Row],[AMZN]]-Data!D56</f>
        <v>2.4561796426476974</v>
      </c>
      <c r="E57" s="2">
        <f>ARIMAForecast[[#This Row],[GOOGL]]-Data!E56</f>
        <v>0.35485379284440199</v>
      </c>
      <c r="F57" s="2">
        <f>ARIMAForecast[[#This Row],[BRK-B]]-Data!F56</f>
        <v>-4.3674735836419813</v>
      </c>
      <c r="G57" s="2">
        <f>ARIMAForecast[[#This Row],[TSLA]]-Data!G56</f>
        <v>4.6747257083795013</v>
      </c>
      <c r="H57" s="2">
        <f>ARIMAForecast[[#This Row],[NVDA]]-Data!H56</f>
        <v>2.3851438645223979</v>
      </c>
      <c r="I57" s="2">
        <f>ARIMAForecast[[#This Row],[GOOG]]-Data!I56</f>
        <v>0.25173161422050327</v>
      </c>
      <c r="J57" s="2">
        <f>ARIMAForecast[[#This Row],[UNH]]-Data!J56</f>
        <v>-5.782128418166991</v>
      </c>
      <c r="K57" s="2">
        <f>ARIMAForecast[[#This Row],[JPM]]-Data!K56</f>
        <v>1.9604231421563014</v>
      </c>
      <c r="L57" s="2">
        <f>ARIMAForecast[[#This Row],[AVGO]]-Data!L56</f>
        <v>17.55170099987501</v>
      </c>
      <c r="M57" s="2">
        <f>ARIMAForecast[[#This Row],[V]]-Data!M56</f>
        <v>3.055868360375996</v>
      </c>
      <c r="N57" s="2">
        <f>ARIMAForecast[[#This Row],[BAC]]-Data!N56</f>
        <v>0.14897696367019719</v>
      </c>
      <c r="O57" s="2">
        <f>ARIMAForecast[[#This Row],[HD]]-Data!O56</f>
        <v>1.5369213609909878</v>
      </c>
      <c r="P57" s="2">
        <f>ARIMAForecast[[#This Row],[MA]]-Data!P56</f>
        <v>-2.111317258756003</v>
      </c>
      <c r="Q57" s="2">
        <f>ARIMAForecast[[#This Row],[MRK]]-Data!Q56</f>
        <v>-1.0709186173337031</v>
      </c>
      <c r="R57" s="2">
        <f>ARIMAForecast[[#This Row],[ABBV]]-Data!R56</f>
        <v>0.47136406625359939</v>
      </c>
      <c r="S57" s="2">
        <f>ARIMAForecast[[#This Row],[LLY]]-Data!S56</f>
        <v>-7.8898414950659799</v>
      </c>
      <c r="T57" s="2">
        <f>ARIMAForecast[[#This Row],[UPS]]-Data!T56</f>
        <v>-2.4503097301517016</v>
      </c>
      <c r="U57" s="2">
        <f>ARIMAForecast[[#This Row],[CAT]]-Data!U56</f>
        <v>1.9383678896169982</v>
      </c>
      <c r="X57" s="1">
        <v>43910</v>
      </c>
      <c r="Y57" s="2">
        <f>Data!Y57-Data!Y56</f>
        <v>-2.7647647599999985</v>
      </c>
      <c r="Z57" s="2">
        <f>Data!Z57-Data!Z56</f>
        <v>-3.9902204999999924</v>
      </c>
      <c r="AA57" s="2">
        <f>Data!AA57-Data!AA56</f>
        <v>-1.0186060799999979</v>
      </c>
      <c r="AB57" s="2">
        <f>Data!AB57-Data!AB56</f>
        <v>-1.8914056200000005</v>
      </c>
      <c r="AC57" s="2">
        <f>Data!AC57-Data!AC56</f>
        <v>-3.8763897999999983</v>
      </c>
      <c r="AD57" s="2">
        <f>Data!AD57-Data!AD56</f>
        <v>1.3092806200000027</v>
      </c>
      <c r="AE57" s="2">
        <f>Data!AE57-Data!AE56</f>
        <v>-1.4974616999999952</v>
      </c>
      <c r="AF57" s="2">
        <f>Data!AF57-Data!AF56</f>
        <v>-1.9794698400000001</v>
      </c>
      <c r="AG57" s="2">
        <f>Data!AG57-Data!AG56</f>
        <v>-10.787079999999975</v>
      </c>
      <c r="AH57" s="2">
        <f>Data!AH57-Data!AH56</f>
        <v>-1.5076778399999995</v>
      </c>
      <c r="AI57" s="2">
        <f>Data!AI57-Data!AI56</f>
        <v>2.8366036000000179</v>
      </c>
      <c r="AJ57" s="2">
        <f>Data!AJ57-Data!AJ56</f>
        <v>-3.9640890999999954</v>
      </c>
      <c r="AK57" s="2">
        <f>Data!AK57-Data!AK56</f>
        <v>-1.2981272300000022</v>
      </c>
      <c r="AL57" s="2">
        <f>Data!AL57-Data!AL56</f>
        <v>-6.6683203999999989</v>
      </c>
      <c r="AM57" s="2">
        <f>Data!AM57-Data!AM56</f>
        <v>-8.9822646000000077</v>
      </c>
      <c r="AN57" s="2">
        <f>Data!AN57-Data!AN56</f>
        <v>0.37296586000000786</v>
      </c>
      <c r="AO57" s="2">
        <f>Data!AO57-Data!AO56</f>
        <v>-2.2800878999999981</v>
      </c>
      <c r="AP57" s="2">
        <f>Data!AP57-Data!AP56</f>
        <v>-10.165384100000011</v>
      </c>
      <c r="AQ57" s="2">
        <f>Data!AQ57-Data!AQ56</f>
        <v>-2.806822849999989</v>
      </c>
      <c r="AR57" s="2">
        <f>Data!AR57-Data!AR56</f>
        <v>-5.576867429999993</v>
      </c>
      <c r="AS57" s="2"/>
      <c r="AT57" s="1">
        <v>43910</v>
      </c>
      <c r="AU57" s="2">
        <f>Data!AV58-FaktiskeKurser[[#This Row],[AAPL]]</f>
        <v>-3.8849990000000005</v>
      </c>
      <c r="AV57" s="2">
        <f>Data!AW58-FaktiskeKurser[[#This Row],[MSFT]]</f>
        <v>-5.3600009999999827</v>
      </c>
      <c r="AW57" s="2">
        <f>Data!AX58-FaktiskeKurser[[#This Row],[AMZN]]</f>
        <v>-1.7420040000000085</v>
      </c>
      <c r="AX57" s="2">
        <f>Data!AY58-FaktiskeKurser[[#This Row],[GOOGL]]</f>
        <v>-2.1730000000000018</v>
      </c>
      <c r="AY57" s="2">
        <f>Data!AZ58-FaktiskeKurser[[#This Row],[BRK-B]]</f>
        <v>-4.6199949999999887</v>
      </c>
      <c r="AZ57" s="2">
        <f>Data!BA58-FaktiskeKurser[[#This Row],[TSLA]]</f>
        <v>-7.3320000000016705E-3</v>
      </c>
      <c r="BA57" s="2">
        <f>Data!BB58-FaktiskeKurser[[#This Row],[NVDA]]</f>
        <v>-1.8049999999999997</v>
      </c>
      <c r="BB57" s="2">
        <f>Data!BC58-FaktiskeKurser[[#This Row],[GOOG]]</f>
        <v>-2.148499000000001</v>
      </c>
      <c r="BC57" s="2">
        <f>Data!BD58-FaktiskeKurser[[#This Row],[UNH]]</f>
        <v>-13.21000699999999</v>
      </c>
      <c r="BD57" s="2">
        <f>Data!BE58-FaktiskeKurser[[#This Row],[JPM]]</f>
        <v>-1.8000030000000038</v>
      </c>
      <c r="BE57" s="2">
        <f>Data!BF58-FaktiskeKurser[[#This Row],[AVGO]]</f>
        <v>-2.2299959999999999</v>
      </c>
      <c r="BF57" s="2">
        <f>Data!BG58-FaktiskeKurser[[#This Row],[V]]</f>
        <v>-5.4199979999999925</v>
      </c>
      <c r="BG57" s="2">
        <f>Data!BH58-FaktiskeKurser[[#This Row],[BAC]]</f>
        <v>-1.5300009999999986</v>
      </c>
      <c r="BH57" s="2">
        <f>Data!BI58-FaktiskeKurser[[#This Row],[HD]]</f>
        <v>-8.9800110000000188</v>
      </c>
      <c r="BI57" s="2">
        <f>Data!BJ58-FaktiskeKurser[[#This Row],[MA]]</f>
        <v>-15.729996</v>
      </c>
      <c r="BJ57" s="2">
        <f>Data!BK58-FaktiskeKurser[[#This Row],[MRK]]</f>
        <v>0.60115000000000407</v>
      </c>
      <c r="BK57" s="2">
        <f>Data!BL58-FaktiskeKurser[[#This Row],[ABBV]]</f>
        <v>-2.2399979999999999</v>
      </c>
      <c r="BL57" s="2">
        <f>Data!BM58-FaktiskeKurser[[#This Row],[LLY]]</f>
        <v>-10.689994000000013</v>
      </c>
      <c r="BM57" s="2">
        <f>Data!BN58-FaktiskeKurser[[#This Row],[UPS]]</f>
        <v>-2.7900010000000037</v>
      </c>
      <c r="BN57" s="2">
        <f>Data!BO58-FaktiskeKurser[[#This Row],[CAT]]</f>
        <v>-7.5100020000000001</v>
      </c>
      <c r="BQ57" t="s">
        <v>50</v>
      </c>
      <c r="BR57" t="s">
        <v>53</v>
      </c>
      <c r="BS57" s="17" t="s">
        <v>71</v>
      </c>
      <c r="BT57" t="s">
        <v>63</v>
      </c>
      <c r="BU57" t="s">
        <v>62</v>
      </c>
      <c r="BV57" t="s">
        <v>64</v>
      </c>
      <c r="BW57" t="s">
        <v>65</v>
      </c>
      <c r="BX57" t="s">
        <v>67</v>
      </c>
      <c r="CA57" t="s">
        <v>68</v>
      </c>
      <c r="CB57" t="s">
        <v>69</v>
      </c>
      <c r="CC57" t="s">
        <v>57</v>
      </c>
      <c r="CD57" t="s">
        <v>70</v>
      </c>
      <c r="CE57" t="s">
        <v>50</v>
      </c>
      <c r="CH57" t="s">
        <v>72</v>
      </c>
      <c r="CI57" t="s">
        <v>73</v>
      </c>
      <c r="CK57" t="s">
        <v>74</v>
      </c>
      <c r="CL57" t="s">
        <v>75</v>
      </c>
    </row>
    <row r="58" spans="1:90" x14ac:dyDescent="0.35">
      <c r="A58" s="1">
        <v>43913</v>
      </c>
      <c r="B58" s="2">
        <f>ARIMAForecast[[#This Row],[AAPL]]-FaktiskeKurser[[#This Row],[AAPL]]</f>
        <v>-0.10594933399050177</v>
      </c>
      <c r="C58" s="2">
        <f>ARIMAForecast[[#This Row],[MSFT]]-Data!C57</f>
        <v>-5.7779266356049845</v>
      </c>
      <c r="D58" s="2">
        <f>ARIMAForecast[[#This Row],[AMZN]]-Data!D57</f>
        <v>-1.3694068286199013</v>
      </c>
      <c r="E58" s="2">
        <f>ARIMAForecast[[#This Row],[GOOGL]]-Data!E57</f>
        <v>-1.8123844850183985</v>
      </c>
      <c r="F58" s="2">
        <f>ARIMAForecast[[#This Row],[BRK-B]]-Data!F57</f>
        <v>-2.979569735077007</v>
      </c>
      <c r="G58" s="2">
        <f>ARIMAForecast[[#This Row],[TSLA]]-Data!G57</f>
        <v>0.14264104975929826</v>
      </c>
      <c r="H58" s="2">
        <f>ARIMAForecast[[#This Row],[NVDA]]-Data!H57</f>
        <v>-1.6010843360792961</v>
      </c>
      <c r="I58" s="2">
        <f>ARIMAForecast[[#This Row],[GOOG]]-Data!I57</f>
        <v>-1.8275889925283977</v>
      </c>
      <c r="J58" s="2">
        <f>ARIMAForecast[[#This Row],[UNH]]-Data!J57</f>
        <v>-11.077855474079001</v>
      </c>
      <c r="K58" s="2">
        <f>ARIMAForecast[[#This Row],[JPM]]-Data!K57</f>
        <v>-3.1495971200673125</v>
      </c>
      <c r="L58" s="2">
        <f>ARIMAForecast[[#This Row],[AVGO]]-Data!L57</f>
        <v>5.6117938425079785</v>
      </c>
      <c r="M58" s="2">
        <f>ARIMAForecast[[#This Row],[V]]-Data!M57</f>
        <v>-5.259792800513992</v>
      </c>
      <c r="N58" s="2">
        <f>ARIMAForecast[[#This Row],[BAC]]-Data!N57</f>
        <v>-1.0397960089116971</v>
      </c>
      <c r="O58" s="2">
        <f>ARIMAForecast[[#This Row],[HD]]-Data!O57</f>
        <v>-8.8812195957529809</v>
      </c>
      <c r="P58" s="2">
        <f>ARIMAForecast[[#This Row],[MA]]-Data!P57</f>
        <v>-13.679298205258021</v>
      </c>
      <c r="Q58" s="2">
        <f>ARIMAForecast[[#This Row],[MRK]]-Data!Q57</f>
        <v>0.23991354219479888</v>
      </c>
      <c r="R58" s="2">
        <f>ARIMAForecast[[#This Row],[ABBV]]-Data!R57</f>
        <v>-2.3822331103840071</v>
      </c>
      <c r="S58" s="2">
        <f>ARIMAForecast[[#This Row],[LLY]]-Data!S57</f>
        <v>-13.414329695503014</v>
      </c>
      <c r="T58" s="2">
        <f>ARIMAForecast[[#This Row],[UPS]]-Data!T57</f>
        <v>-3.6853022590789948</v>
      </c>
      <c r="U58" s="2">
        <f>ARIMAForecast[[#This Row],[CAT]]-Data!U57</f>
        <v>-6.7394475419077082</v>
      </c>
      <c r="X58" s="1">
        <v>43913</v>
      </c>
      <c r="Y58" s="2">
        <f>Data!Y58-Data!Y57</f>
        <v>-2.1167566600000001</v>
      </c>
      <c r="Z58" s="2">
        <f>Data!Z58-Data!Z57</f>
        <v>-2.4990971000000002</v>
      </c>
      <c r="AA58" s="2">
        <f>Data!AA58-Data!AA57</f>
        <v>2.0490693600000043</v>
      </c>
      <c r="AB58" s="2">
        <f>Data!AB58-Data!AB57</f>
        <v>-0.87186048000000227</v>
      </c>
      <c r="AC58" s="2">
        <f>Data!AC58-Data!AC57</f>
        <v>-7.960267999999985</v>
      </c>
      <c r="AD58" s="2">
        <f>Data!AD58-Data!AD57</f>
        <v>0.4040559299999984</v>
      </c>
      <c r="AE58" s="2">
        <f>Data!AE58-Data!AE57</f>
        <v>1.5528958299999971</v>
      </c>
      <c r="AF58" s="2">
        <f>Data!AF58-Data!AF57</f>
        <v>-0.88336411000000226</v>
      </c>
      <c r="AG58" s="2">
        <f>Data!AG58-Data!AG57</f>
        <v>-12.413216600000027</v>
      </c>
      <c r="AH58" s="2">
        <f>Data!AH58-Data!AH57</f>
        <v>-3.9484541200000081</v>
      </c>
      <c r="AI58" s="2">
        <f>Data!AI58-Data!AI57</f>
        <v>1.0685017999999786</v>
      </c>
      <c r="AJ58" s="2">
        <f>Data!AJ58-Data!AJ57</f>
        <v>-8.6888907000000017</v>
      </c>
      <c r="AK58" s="2">
        <f>Data!AK58-Data!AK57</f>
        <v>-1.5645230199999993</v>
      </c>
      <c r="AL58" s="2">
        <f>Data!AL58-Data!AL57</f>
        <v>7.0279899999999884</v>
      </c>
      <c r="AM58" s="2">
        <f>Data!AM58-Data!AM57</f>
        <v>-13.073742699999997</v>
      </c>
      <c r="AN58" s="2">
        <f>Data!AN58-Data!AN57</f>
        <v>-3.6654919100000001</v>
      </c>
      <c r="AO58" s="2">
        <f>Data!AO58-Data!AO57</f>
        <v>-4.0446055799999954</v>
      </c>
      <c r="AP58" s="2">
        <f>Data!AP58-Data!AP57</f>
        <v>-6.7626150999999908</v>
      </c>
      <c r="AQ58" s="2">
        <f>Data!AQ58-Data!AQ57</f>
        <v>-1.6801332500000115</v>
      </c>
      <c r="AR58" s="2">
        <f>Data!AR58-Data!AR57</f>
        <v>-4.296996870000001</v>
      </c>
      <c r="AS58" s="2"/>
      <c r="AT58" s="1">
        <v>43913</v>
      </c>
      <c r="AU58" s="2">
        <f>Data!AV59-FaktiskeKurser[[#This Row],[AAPL]]</f>
        <v>-1.2175020000000032</v>
      </c>
      <c r="AV58" s="2">
        <f>Data!AW59-FaktiskeKurser[[#This Row],[MSFT]]</f>
        <v>-1.3700100000000077</v>
      </c>
      <c r="AW58" s="2">
        <f>Data!AX59-FaktiskeKurser[[#This Row],[AMZN]]</f>
        <v>2.8370050000000049</v>
      </c>
      <c r="AX58" s="2">
        <f>Data!AY59-FaktiskeKurser[[#This Row],[GOOGL]]</f>
        <v>-0.70399899999999604</v>
      </c>
      <c r="AY58" s="2">
        <f>Data!AZ59-FaktiskeKurser[[#This Row],[BRK-B]]</f>
        <v>-7.9299929999999961</v>
      </c>
      <c r="AZ58" s="2">
        <f>Data!BA59-FaktiskeKurser[[#This Row],[TSLA]]</f>
        <v>0.45066600000000179</v>
      </c>
      <c r="BA58" s="2">
        <f>Data!BB59-FaktiskeKurser[[#This Row],[NVDA]]</f>
        <v>1.7350009999999969</v>
      </c>
      <c r="BB58" s="2">
        <f>Data!BC59-FaktiskeKurser[[#This Row],[GOOG]]</f>
        <v>-0.78499999999999659</v>
      </c>
      <c r="BC58" s="2">
        <f>Data!BD59-FaktiskeKurser[[#This Row],[UNH]]</f>
        <v>-11.729995000000002</v>
      </c>
      <c r="BD58" s="2">
        <f>Data!BE59-FaktiskeKurser[[#This Row],[JPM]]</f>
        <v>-4.4700009999999963</v>
      </c>
      <c r="BE58" s="2">
        <f>Data!BF59-FaktiskeKurser[[#This Row],[AVGO]]</f>
        <v>1.25</v>
      </c>
      <c r="BF58" s="2">
        <f>Data!BG59-FaktiskeKurser[[#This Row],[V]]</f>
        <v>-11.089997000000011</v>
      </c>
      <c r="BG58" s="2">
        <f>Data!BH59-FaktiskeKurser[[#This Row],[BAC]]</f>
        <v>-1.5900000000000034</v>
      </c>
      <c r="BH58" s="2">
        <f>Data!BI59-FaktiskeKurser[[#This Row],[HD]]</f>
        <v>10.240004999999996</v>
      </c>
      <c r="BI58" s="2">
        <f>Data!BJ59-FaktiskeKurser[[#This Row],[MA]]</f>
        <v>-8.1199949999999887</v>
      </c>
      <c r="BJ58" s="2">
        <f>Data!BK59-FaktiskeKurser[[#This Row],[MRK]]</f>
        <v>-4.7328259999999958</v>
      </c>
      <c r="BK58" s="2">
        <f>Data!BL59-FaktiskeKurser[[#This Row],[ABBV]]</f>
        <v>-4.3199999999999932</v>
      </c>
      <c r="BL58" s="2">
        <f>Data!BM59-FaktiskeKurser[[#This Row],[LLY]]</f>
        <v>-3.3499989999999968</v>
      </c>
      <c r="BM58" s="2">
        <f>Data!BN59-FaktiskeKurser[[#This Row],[UPS]]</f>
        <v>-1.5599969999999956</v>
      </c>
      <c r="BN58" s="2">
        <f>Data!BO59-FaktiskeKurser[[#This Row],[CAT]]</f>
        <v>-3.6500020000000006</v>
      </c>
      <c r="BQ58" t="s">
        <v>51</v>
      </c>
      <c r="BR58" s="18">
        <f>SUM($BR$16:$CK$16)</f>
        <v>9032</v>
      </c>
      <c r="BS58" s="5">
        <f>BR58/15060</f>
        <v>0.59973439575033205</v>
      </c>
      <c r="BT58" s="5">
        <f>Tabel5[[#This Row],[Forkerte ]]/15060</f>
        <v>0.46646746347941564</v>
      </c>
      <c r="BU58" s="18">
        <f t="shared" ref="BU58" si="143">SUM(BR51:CK51)</f>
        <v>7025</v>
      </c>
      <c r="BV58" t="s">
        <v>66</v>
      </c>
      <c r="BW58" s="18">
        <f>Tabel5[[#This Row],[Rigtige ud af 15060]]+Tabel5[[#This Row],[Forkerte ]]</f>
        <v>16057</v>
      </c>
      <c r="BX58">
        <f>753*20</f>
        <v>15060</v>
      </c>
      <c r="BZ58" t="s">
        <v>51</v>
      </c>
      <c r="CA58" s="18">
        <f>SUM(BR16:CK16)</f>
        <v>9032</v>
      </c>
      <c r="CB58" s="29">
        <f>CA58/CE58</f>
        <v>0.59973439575033205</v>
      </c>
      <c r="CC58" s="18">
        <f>SUM(BR23:CK23)</f>
        <v>6028</v>
      </c>
      <c r="CD58" s="29">
        <f>CC58/CE58</f>
        <v>0.40026560424966801</v>
      </c>
      <c r="CE58" s="18">
        <f>CA58+CC58</f>
        <v>15060</v>
      </c>
      <c r="CG58" t="s">
        <v>51</v>
      </c>
      <c r="CH58" s="30">
        <f>CB58</f>
        <v>0.59973439575033205</v>
      </c>
      <c r="CI58" s="30">
        <f>CD58</f>
        <v>0.40026560424966801</v>
      </c>
      <c r="CJ58" t="s">
        <v>52</v>
      </c>
      <c r="CK58" s="30">
        <f>CB59</f>
        <v>0.75710491367861887</v>
      </c>
      <c r="CL58" s="30">
        <f>CD59</f>
        <v>0.24289508632138115</v>
      </c>
    </row>
    <row r="59" spans="1:90" x14ac:dyDescent="0.35">
      <c r="A59" s="1">
        <v>43914</v>
      </c>
      <c r="B59" s="2">
        <f>ARIMAForecast[[#This Row],[AAPL]]-FaktiskeKurser[[#This Row],[AAPL]]</f>
        <v>1.1768843824247028</v>
      </c>
      <c r="C59" s="2">
        <f>ARIMAForecast[[#This Row],[MSFT]]-Data!C58</f>
        <v>-0.85901488139700177</v>
      </c>
      <c r="D59" s="2">
        <f>ARIMAForecast[[#This Row],[AMZN]]-Data!D58</f>
        <v>2.5943691181635984</v>
      </c>
      <c r="E59" s="2">
        <f>ARIMAForecast[[#This Row],[GOOGL]]-Data!E58</f>
        <v>0.64715403122630022</v>
      </c>
      <c r="F59" s="2">
        <f>ARIMAForecast[[#This Row],[BRK-B]]-Data!F58</f>
        <v>-3.0304364642049961</v>
      </c>
      <c r="G59" s="2">
        <f>ARIMAForecast[[#This Row],[TSLA]]-Data!G58</f>
        <v>0.35780072984729827</v>
      </c>
      <c r="H59" s="2">
        <f>ARIMAForecast[[#This Row],[NVDA]]-Data!H58</f>
        <v>1.7468917005007967</v>
      </c>
      <c r="I59" s="2">
        <f>ARIMAForecast[[#This Row],[GOOG]]-Data!I58</f>
        <v>0.65859543776199558</v>
      </c>
      <c r="J59" s="2">
        <f>ARIMAForecast[[#This Row],[UNH]]-Data!J58</f>
        <v>-6.7862609750110039</v>
      </c>
      <c r="K59" s="2">
        <f>ARIMAForecast[[#This Row],[JPM]]-Data!K58</f>
        <v>-1.9681362664106956</v>
      </c>
      <c r="L59" s="2">
        <f>ARIMAForecast[[#This Row],[AVGO]]-Data!L58</f>
        <v>3.1555133023420012</v>
      </c>
      <c r="M59" s="2">
        <f>ARIMAForecast[[#This Row],[V]]-Data!M58</f>
        <v>-8.3289380650710143</v>
      </c>
      <c r="N59" s="2">
        <f>ARIMAForecast[[#This Row],[BAC]]-Data!N58</f>
        <v>-1.3792772313885031</v>
      </c>
      <c r="O59" s="2">
        <f>ARIMAForecast[[#This Row],[HD]]-Data!O58</f>
        <v>12.016338392169985</v>
      </c>
      <c r="P59" s="2">
        <f>ARIMAForecast[[#This Row],[MA]]-Data!P58</f>
        <v>-9.3766865315939754</v>
      </c>
      <c r="Q59" s="2">
        <f>ARIMAForecast[[#This Row],[MRK]]-Data!Q58</f>
        <v>-3.7792125311434006</v>
      </c>
      <c r="R59" s="2">
        <f>ARIMAForecast[[#This Row],[ABBV]]-Data!R58</f>
        <v>-4.43452091210969</v>
      </c>
      <c r="S59" s="2">
        <f>ARIMAForecast[[#This Row],[LLY]]-Data!S58</f>
        <v>-0.6806295264849922</v>
      </c>
      <c r="T59" s="2">
        <f>ARIMAForecast[[#This Row],[UPS]]-Data!T58</f>
        <v>-1.3523867283856958</v>
      </c>
      <c r="U59" s="2">
        <f>ARIMAForecast[[#This Row],[CAT]]-Data!U58</f>
        <v>-4.1072681382167957</v>
      </c>
      <c r="X59" s="1">
        <v>43914</v>
      </c>
      <c r="Y59" s="2">
        <f>Data!Y59-Data!Y58</f>
        <v>3.5120597800000013</v>
      </c>
      <c r="Z59" s="2">
        <f>Data!Z59-Data!Z58</f>
        <v>5.9863170999999795</v>
      </c>
      <c r="AA59" s="2">
        <f>Data!AA59-Data!AA58</f>
        <v>2.0831901500000072</v>
      </c>
      <c r="AB59" s="2">
        <f>Data!AB59-Data!AB58</f>
        <v>3.2246044900000044</v>
      </c>
      <c r="AC59" s="2">
        <f>Data!AC59-Data!AC58</f>
        <v>10.230051000000003</v>
      </c>
      <c r="AD59" s="2">
        <f>Data!AD59-Data!AD58</f>
        <v>3.248473470000004</v>
      </c>
      <c r="AE59" s="2">
        <f>Data!AE59-Data!AE58</f>
        <v>6.4456084300000001</v>
      </c>
      <c r="AF59" s="2">
        <f>Data!AF59-Data!AF58</f>
        <v>3.6001498199999986</v>
      </c>
      <c r="AG59" s="2">
        <f>Data!AG59-Data!AG58</f>
        <v>9.6195065</v>
      </c>
      <c r="AH59" s="2">
        <f>Data!AH59-Data!AH58</f>
        <v>3.5531222099999979</v>
      </c>
      <c r="AI59" s="2">
        <f>Data!AI59-Data!AI58</f>
        <v>16.586013700000024</v>
      </c>
      <c r="AJ59" s="2">
        <f>Data!AJ59-Data!AJ58</f>
        <v>7.3943233999999904</v>
      </c>
      <c r="AK59" s="2">
        <f>Data!AK59-Data!AK58</f>
        <v>1.2541882999999991</v>
      </c>
      <c r="AL59" s="2">
        <f>Data!AL59-Data!AL58</f>
        <v>12.96652610000001</v>
      </c>
      <c r="AM59" s="2">
        <f>Data!AM59-Data!AM58</f>
        <v>6.185141399999992</v>
      </c>
      <c r="AN59" s="2">
        <f>Data!AN59-Data!AN58</f>
        <v>1.0086587499999951</v>
      </c>
      <c r="AO59" s="2">
        <f>Data!AO59-Data!AO58</f>
        <v>2.2156180799999987</v>
      </c>
      <c r="AP59" s="2">
        <f>Data!AP59-Data!AP58</f>
        <v>3.190001599999988</v>
      </c>
      <c r="AQ59" s="2">
        <f>Data!AQ59-Data!AQ58</f>
        <v>2.8420327800000109</v>
      </c>
      <c r="AR59" s="2">
        <f>Data!AR59-Data!AR58</f>
        <v>6.7629843699999981</v>
      </c>
      <c r="AS59" s="2"/>
      <c r="AT59" s="1">
        <v>43914</v>
      </c>
      <c r="AU59" s="2">
        <f>Data!AV60-FaktiskeKurser[[#This Row],[AAPL]]</f>
        <v>5.6275020000000069</v>
      </c>
      <c r="AV59" s="2">
        <f>Data!AW60-FaktiskeKurser[[#This Row],[MSFT]]</f>
        <v>12.360000000000014</v>
      </c>
      <c r="AW59" s="2">
        <f>Data!AX60-FaktiskeKurser[[#This Row],[AMZN]]</f>
        <v>1.8634950000000003</v>
      </c>
      <c r="AX59" s="2">
        <f>Data!AY60-FaktiskeKurser[[#This Row],[GOOGL]]</f>
        <v>3.7939989999999995</v>
      </c>
      <c r="AY59" s="2">
        <f>Data!AZ60-FaktiskeKurser[[#This Row],[BRK-B]]</f>
        <v>16.069991999999985</v>
      </c>
      <c r="AZ59" s="2">
        <f>Data!BA60-FaktiskeKurser[[#This Row],[TSLA]]</f>
        <v>4.7140009999999997</v>
      </c>
      <c r="BA59" s="2">
        <f>Data!BB60-FaktiskeKurser[[#This Row],[NVDA]]</f>
        <v>9.1224970000000027</v>
      </c>
      <c r="BB59" s="2">
        <f>Data!BC60-FaktiskeKurser[[#This Row],[GOOG]]</f>
        <v>3.8919989999999984</v>
      </c>
      <c r="BC59" s="2">
        <f>Data!BD60-FaktiskeKurser[[#This Row],[UNH]]</f>
        <v>24.940001999999993</v>
      </c>
      <c r="BD59" s="2">
        <f>Data!BE60-FaktiskeKurser[[#This Row],[JPM]]</f>
        <v>9.4000010000000032</v>
      </c>
      <c r="BE59" s="2">
        <f>Data!BF60-FaktiskeKurser[[#This Row],[AVGO]]</f>
        <v>19.289994000000007</v>
      </c>
      <c r="BF59" s="2">
        <f>Data!BG60-FaktiskeKurser[[#This Row],[V]]</f>
        <v>18.789994000000007</v>
      </c>
      <c r="BG59" s="2">
        <f>Data!BH60-FaktiskeKurser[[#This Row],[BAC]]</f>
        <v>2.9500010000000003</v>
      </c>
      <c r="BH59" s="2">
        <f>Data!BI60-FaktiskeKurser[[#This Row],[HD]]</f>
        <v>22.330002000000007</v>
      </c>
      <c r="BI59" s="2">
        <f>Data!BJ60-FaktiskeKurser[[#This Row],[MA]]</f>
        <v>33.770004</v>
      </c>
      <c r="BJ59" s="2">
        <f>Data!BK60-FaktiskeKurser[[#This Row],[MRK]]</f>
        <v>2.5286249999999981</v>
      </c>
      <c r="BK59" s="2">
        <f>Data!BL60-FaktiskeKurser[[#This Row],[ABBV]]</f>
        <v>2.9899979999999999</v>
      </c>
      <c r="BL59" s="2">
        <f>Data!BM60-FaktiskeKurser[[#This Row],[LLY]]</f>
        <v>3.8399959999999993</v>
      </c>
      <c r="BM59" s="2">
        <f>Data!BN60-FaktiskeKurser[[#This Row],[UPS]]</f>
        <v>3.3599999999999994</v>
      </c>
      <c r="BN59" s="2">
        <f>Data!BO60-FaktiskeKurser[[#This Row],[CAT]]</f>
        <v>9.4899979999999999</v>
      </c>
      <c r="BQ59" t="s">
        <v>52</v>
      </c>
      <c r="BR59" s="18">
        <f>SUM($BR$45:$CK$45)</f>
        <v>11402</v>
      </c>
      <c r="BS59" s="5">
        <f>BR59/15060</f>
        <v>0.75710491367861887</v>
      </c>
      <c r="BT59" s="5">
        <f>Tabel5[[#This Row],[Forkerte ]]/15060</f>
        <v>0.24289508632138115</v>
      </c>
      <c r="BU59" s="18">
        <f>SUM(BR52:CK52)</f>
        <v>3658</v>
      </c>
      <c r="BW59" s="18">
        <f>Tabel5[[#This Row],[Rigtige ud af 15060]]+Tabel5[[#This Row],[Forkerte ]]</f>
        <v>15060</v>
      </c>
      <c r="BX59">
        <f t="shared" ref="BX59" si="144">753*20</f>
        <v>15060</v>
      </c>
      <c r="BZ59" t="s">
        <v>52</v>
      </c>
      <c r="CA59" s="18">
        <f>SUM(BR45:CK45)</f>
        <v>11402</v>
      </c>
      <c r="CB59" s="29">
        <f>CA59/CE59</f>
        <v>0.75710491367861887</v>
      </c>
      <c r="CC59" s="18">
        <f>SUM(BR52:CK52)</f>
        <v>3658</v>
      </c>
      <c r="CD59" s="29">
        <f>CC59/CE59</f>
        <v>0.24289508632138115</v>
      </c>
      <c r="CE59" s="18">
        <f>CA59+CC59</f>
        <v>15060</v>
      </c>
      <c r="CH59" s="30"/>
      <c r="CI59" s="30"/>
      <c r="CL59" s="30"/>
    </row>
    <row r="60" spans="1:90" x14ac:dyDescent="0.35">
      <c r="A60" s="1">
        <v>43915</v>
      </c>
      <c r="B60" s="2">
        <f>ARIMAForecast[[#This Row],[AAPL]]-FaktiskeKurser[[#This Row],[AAPL]]</f>
        <v>-1.5989477666028051</v>
      </c>
      <c r="C60" s="2">
        <f>ARIMAForecast[[#This Row],[MSFT]]-Data!C59</f>
        <v>9.3644245211209807</v>
      </c>
      <c r="D60" s="2">
        <f>ARIMAForecast[[#This Row],[AMZN]]-Data!D59</f>
        <v>1.7557292025956031</v>
      </c>
      <c r="E60" s="2">
        <f>ARIMAForecast[[#This Row],[GOOGL]]-Data!E59</f>
        <v>-0.16234367339509959</v>
      </c>
      <c r="F60" s="2">
        <f>ARIMAForecast[[#This Row],[BRK-B]]-Data!F59</f>
        <v>3.7464800305429833</v>
      </c>
      <c r="G60" s="2">
        <f>ARIMAForecast[[#This Row],[TSLA]]-Data!G59</f>
        <v>4.7849136071252047</v>
      </c>
      <c r="H60" s="2">
        <f>ARIMAForecast[[#This Row],[NVDA]]-Data!H59</f>
        <v>7.7866133734418028</v>
      </c>
      <c r="I60" s="2">
        <f>ARIMAForecast[[#This Row],[GOOG]]-Data!I59</f>
        <v>-0.10707865871719946</v>
      </c>
      <c r="J60" s="2">
        <f>ARIMAForecast[[#This Row],[UNH]]-Data!J59</f>
        <v>5.2381962265650088</v>
      </c>
      <c r="K60" s="2">
        <f>ARIMAForecast[[#This Row],[JPM]]-Data!K59</f>
        <v>4.8562600095703061</v>
      </c>
      <c r="L60" s="2">
        <f>ARIMAForecast[[#This Row],[AVGO]]-Data!L59</f>
        <v>6.8236699846009969</v>
      </c>
      <c r="M60" s="2">
        <f>ARIMAForecast[[#This Row],[V]]-Data!M59</f>
        <v>10.12910579823</v>
      </c>
      <c r="N60" s="2">
        <f>ARIMAForecast[[#This Row],[BAC]]-Data!N59</f>
        <v>1.2903838914424028</v>
      </c>
      <c r="O60" s="2">
        <f>ARIMAForecast[[#This Row],[HD]]-Data!O59</f>
        <v>14.246686346248993</v>
      </c>
      <c r="P60" s="2">
        <f>ARIMAForecast[[#This Row],[MA]]-Data!P59</f>
        <v>27.63068910937298</v>
      </c>
      <c r="Q60" s="2">
        <f>ARIMAForecast[[#This Row],[MRK]]-Data!Q59</f>
        <v>1.0617490303074959</v>
      </c>
      <c r="R60" s="2">
        <f>ARIMAForecast[[#This Row],[ABBV]]-Data!R59</f>
        <v>2.7146200909895981</v>
      </c>
      <c r="S60" s="2">
        <f>ARIMAForecast[[#This Row],[LLY]]-Data!S59</f>
        <v>0.44795038609099436</v>
      </c>
      <c r="T60" s="2">
        <f>ARIMAForecast[[#This Row],[UPS]]-Data!T59</f>
        <v>1.6264634499413972</v>
      </c>
      <c r="U60" s="2">
        <f>ARIMAForecast[[#This Row],[CAT]]-Data!U59</f>
        <v>8.3419153393384988</v>
      </c>
      <c r="X60" s="1">
        <v>43915</v>
      </c>
      <c r="Y60" s="2">
        <f>Data!Y60-Data!Y59</f>
        <v>1.5219103299999972</v>
      </c>
      <c r="Z60" s="2">
        <f>Data!Z60-Data!Z59</f>
        <v>4.9481310000000178</v>
      </c>
      <c r="AA60" s="2">
        <f>Data!AA60-Data!AA59</f>
        <v>-1.9466617100000008</v>
      </c>
      <c r="AB60" s="2">
        <f>Data!AB60-Data!AB59</f>
        <v>-0.81379694000000313</v>
      </c>
      <c r="AC60" s="2">
        <f>Data!AC60-Data!AC59</f>
        <v>7.3908916000000033</v>
      </c>
      <c r="AD60" s="2">
        <f>Data!AD60-Data!AD59</f>
        <v>3.3316083499999962</v>
      </c>
      <c r="AE60" s="2">
        <f>Data!AE60-Data!AE59</f>
        <v>1.8971870900000027</v>
      </c>
      <c r="AF60" s="2">
        <f>Data!AF60-Data!AF59</f>
        <v>-1.3011008599999982</v>
      </c>
      <c r="AG60" s="2">
        <f>Data!AG60-Data!AG59</f>
        <v>24.043460300000021</v>
      </c>
      <c r="AH60" s="2">
        <f>Data!AH60-Data!AH59</f>
        <v>8.034534690000001</v>
      </c>
      <c r="AI60" s="2">
        <f>Data!AI60-Data!AI59</f>
        <v>6.6624116999999785</v>
      </c>
      <c r="AJ60" s="2">
        <f>Data!AJ60-Data!AJ59</f>
        <v>13.738230000000016</v>
      </c>
      <c r="AK60" s="2">
        <f>Data!AK60-Data!AK59</f>
        <v>1.5722873700000015</v>
      </c>
      <c r="AL60" s="2">
        <f>Data!AL60-Data!AL59</f>
        <v>8.7946926999999846</v>
      </c>
      <c r="AM60" s="2">
        <f>Data!AM60-Data!AM59</f>
        <v>33.293399399999998</v>
      </c>
      <c r="AN60" s="2">
        <f>Data!AN60-Data!AN59</f>
        <v>-0.13457630999999992</v>
      </c>
      <c r="AO60" s="2">
        <f>Data!AO60-Data!AO59</f>
        <v>0.99355669000000546</v>
      </c>
      <c r="AP60" s="2">
        <f>Data!AP60-Data!AP59</f>
        <v>-0.59336669999999003</v>
      </c>
      <c r="AQ60" s="2">
        <f>Data!AQ60-Data!AQ59</f>
        <v>-0.36279528000000028</v>
      </c>
      <c r="AR60" s="2">
        <f>Data!AR60-Data!AR59</f>
        <v>4.6785212300000012</v>
      </c>
      <c r="AS60" s="2"/>
      <c r="AT60" s="1">
        <v>43915</v>
      </c>
      <c r="AU60" s="2">
        <f>Data!AV61-FaktiskeKurser[[#This Row],[AAPL]]</f>
        <v>-0.34000000000000341</v>
      </c>
      <c r="AV60" s="2">
        <f>Data!AW61-FaktiskeKurser[[#This Row],[MSFT]]</f>
        <v>-1.419998000000021</v>
      </c>
      <c r="AW60" s="2">
        <f>Data!AX61-FaktiskeKurser[[#This Row],[AMZN]]</f>
        <v>-2.7129970000000014</v>
      </c>
      <c r="AX60" s="2">
        <f>Data!AY61-FaktiskeKurser[[#This Row],[GOOGL]]</f>
        <v>-1.4194990000000018</v>
      </c>
      <c r="AY60" s="2">
        <f>Data!AZ61-FaktiskeKurser[[#This Row],[BRK-B]]</f>
        <v>2.2700040000000001</v>
      </c>
      <c r="AZ60" s="2">
        <f>Data!BA61-FaktiskeKurser[[#This Row],[TSLA]]</f>
        <v>2.2833329999999989</v>
      </c>
      <c r="BA60" s="2">
        <f>Data!BB61-FaktiskeKurser[[#This Row],[NVDA]]</f>
        <v>-0.88999900000000309</v>
      </c>
      <c r="BB60" s="2">
        <f>Data!BC61-FaktiskeKurser[[#This Row],[GOOG]]</f>
        <v>-1.5985000000000014</v>
      </c>
      <c r="BC60" s="2">
        <f>Data!BD61-FaktiskeKurser[[#This Row],[UNH]]</f>
        <v>14.690001999999993</v>
      </c>
      <c r="BD60" s="2">
        <f>Data!BE61-FaktiskeKurser[[#This Row],[JPM]]</f>
        <v>3.3000029999999896</v>
      </c>
      <c r="BE60" s="2">
        <f>Data!BF61-FaktiskeKurser[[#This Row],[AVGO]]</f>
        <v>4.7900080000000003</v>
      </c>
      <c r="BF60" s="2">
        <f>Data!BG61-FaktiskeKurser[[#This Row],[V]]</f>
        <v>7.25</v>
      </c>
      <c r="BG60" s="2">
        <f>Data!BH61-FaktiskeKurser[[#This Row],[BAC]]</f>
        <v>6.9999000000002809E-2</v>
      </c>
      <c r="BH60" s="2">
        <f>Data!BI61-FaktiskeKurser[[#This Row],[HD]]</f>
        <v>-2.9600059999999928</v>
      </c>
      <c r="BI60" s="2">
        <f>Data!BJ61-FaktiskeKurser[[#This Row],[MA]]</f>
        <v>19.410003999999986</v>
      </c>
      <c r="BJ60" s="2">
        <f>Data!BK61-FaktiskeKurser[[#This Row],[MRK]]</f>
        <v>-0.79198399999999936</v>
      </c>
      <c r="BK60" s="2">
        <f>Data!BL61-FaktiskeKurser[[#This Row],[ABBV]]</f>
        <v>0.42000600000000077</v>
      </c>
      <c r="BL60" s="2">
        <f>Data!BM61-FaktiskeKurser[[#This Row],[LLY]]</f>
        <v>-0.94999699999999621</v>
      </c>
      <c r="BM60" s="2">
        <f>Data!BN61-FaktiskeKurser[[#This Row],[UPS]]</f>
        <v>-0.76000200000000007</v>
      </c>
      <c r="BN60" s="2">
        <f>Data!BO61-FaktiskeKurser[[#This Row],[CAT]]</f>
        <v>3.3300020000000075</v>
      </c>
    </row>
    <row r="61" spans="1:90" x14ac:dyDescent="0.35">
      <c r="A61" s="1">
        <v>43916</v>
      </c>
      <c r="B61" s="2">
        <f>ARIMAForecast[[#This Row],[AAPL]]-FaktiskeKurser[[#This Row],[AAPL]]</f>
        <v>0.90815080463379871</v>
      </c>
      <c r="C61" s="2">
        <f>ARIMAForecast[[#This Row],[MSFT]]-Data!C60</f>
        <v>1.3841492053810214</v>
      </c>
      <c r="D61" s="2">
        <f>ARIMAForecast[[#This Row],[AMZN]]-Data!D60</f>
        <v>-2.5553951374618009</v>
      </c>
      <c r="E61" s="2">
        <f>ARIMAForecast[[#This Row],[GOOGL]]-Data!E60</f>
        <v>2.9462266540166979</v>
      </c>
      <c r="F61" s="2">
        <f>ARIMAForecast[[#This Row],[BRK-B]]-Data!F60</f>
        <v>12.555026372403006</v>
      </c>
      <c r="G61" s="2">
        <f>ARIMAForecast[[#This Row],[TSLA]]-Data!G60</f>
        <v>2.2975776572003994</v>
      </c>
      <c r="H61" s="2">
        <f>ARIMAForecast[[#This Row],[NVDA]]-Data!H60</f>
        <v>2.0315053965301004</v>
      </c>
      <c r="I61" s="2">
        <f>ARIMAForecast[[#This Row],[GOOG]]-Data!I60</f>
        <v>2.7047962283669023</v>
      </c>
      <c r="J61" s="2">
        <f>ARIMAForecast[[#This Row],[UNH]]-Data!J60</f>
        <v>39.501913950238986</v>
      </c>
      <c r="K61" s="2">
        <f>ARIMAForecast[[#This Row],[JPM]]-Data!K60</f>
        <v>7.1810332740152916</v>
      </c>
      <c r="L61" s="2">
        <f>ARIMAForecast[[#This Row],[AVGO]]-Data!L60</f>
        <v>23.384040952242003</v>
      </c>
      <c r="M61" s="2">
        <f>ARIMAForecast[[#This Row],[V]]-Data!M60</f>
        <v>11.945110045487013</v>
      </c>
      <c r="N61" s="2">
        <f>ARIMAForecast[[#This Row],[BAC]]-Data!N60</f>
        <v>1.9289912956272985</v>
      </c>
      <c r="O61" s="2">
        <f>ARIMAForecast[[#This Row],[HD]]-Data!O60</f>
        <v>17.419741661998017</v>
      </c>
      <c r="P61" s="2">
        <f>ARIMAForecast[[#This Row],[MA]]-Data!P60</f>
        <v>21.533836035022006</v>
      </c>
      <c r="Q61" s="2">
        <f>ARIMAForecast[[#This Row],[MRK]]-Data!Q60</f>
        <v>0.25336958337381077</v>
      </c>
      <c r="R61" s="2">
        <f>ARIMAForecast[[#This Row],[ABBV]]-Data!R60</f>
        <v>1.0535438942755917</v>
      </c>
      <c r="S61" s="2">
        <f>ARIMAForecast[[#This Row],[LLY]]-Data!S60</f>
        <v>1.6986925217219948</v>
      </c>
      <c r="T61" s="2">
        <f>ARIMAForecast[[#This Row],[UPS]]-Data!T60</f>
        <v>2.8823362768472975</v>
      </c>
      <c r="U61" s="2">
        <f>ARIMAForecast[[#This Row],[CAT]]-Data!U60</f>
        <v>4.7586267458200098</v>
      </c>
      <c r="X61" s="1">
        <v>43916</v>
      </c>
      <c r="Y61" s="2">
        <f>Data!Y61-Data!Y60</f>
        <v>2.6490249800000072</v>
      </c>
      <c r="Z61" s="2">
        <f>Data!Z61-Data!Z60</f>
        <v>5.6785738999999751</v>
      </c>
      <c r="AA61" s="2">
        <f>Data!AA61-Data!AA60</f>
        <v>2.3699054999999873</v>
      </c>
      <c r="AB61" s="2">
        <f>Data!AB61-Data!AB60</f>
        <v>2.6673276500000043</v>
      </c>
      <c r="AC61" s="2">
        <f>Data!AC61-Data!AC60</f>
        <v>3.2015387999999803</v>
      </c>
      <c r="AD61" s="2">
        <f>Data!AD61-Data!AD60</f>
        <v>-0.13026462999999922</v>
      </c>
      <c r="AE61" s="2">
        <f>Data!AE61-Data!AE60</f>
        <v>2.6102424099999979</v>
      </c>
      <c r="AF61" s="2">
        <f>Data!AF61-Data!AF60</f>
        <v>2.8878964099999962</v>
      </c>
      <c r="AG61" s="2">
        <f>Data!AG61-Data!AG60</f>
        <v>15.432265000000001</v>
      </c>
      <c r="AH61" s="2">
        <f>Data!AH61-Data!AH60</f>
        <v>4.3461602900000003</v>
      </c>
      <c r="AI61" s="2">
        <f>Data!AI61-Data!AI60</f>
        <v>21.933556300000021</v>
      </c>
      <c r="AJ61" s="2">
        <f>Data!AJ61-Data!AJ60</f>
        <v>7.1492390999999884</v>
      </c>
      <c r="AK61" s="2">
        <f>Data!AK61-Data!AK60</f>
        <v>1.19648398</v>
      </c>
      <c r="AL61" s="2">
        <f>Data!AL61-Data!AL60</f>
        <v>9.2790482999999995</v>
      </c>
      <c r="AM61" s="2">
        <f>Data!AM61-Data!AM60</f>
        <v>16.92257840000002</v>
      </c>
      <c r="AN61" s="2">
        <f>Data!AN61-Data!AN60</f>
        <v>4.302351360000003</v>
      </c>
      <c r="AO61" s="2">
        <f>Data!AO61-Data!AO60</f>
        <v>4.7652945799999884</v>
      </c>
      <c r="AP61" s="2">
        <f>Data!AP61-Data!AP60</f>
        <v>5.48058979999999</v>
      </c>
      <c r="AQ61" s="2">
        <f>Data!AQ61-Data!AQ60</f>
        <v>4.5515704299999982</v>
      </c>
      <c r="AR61" s="2">
        <f>Data!AR61-Data!AR60</f>
        <v>5.6093482999999935</v>
      </c>
      <c r="AS61" s="2"/>
      <c r="AT61" s="1">
        <v>43916</v>
      </c>
      <c r="AU61" s="2">
        <f>Data!AV62-FaktiskeKurser[[#This Row],[AAPL]]</f>
        <v>3.2299999999999969</v>
      </c>
      <c r="AV61" s="2">
        <f>Data!AW62-FaktiskeKurser[[#This Row],[MSFT]]</f>
        <v>9.1900030000000186</v>
      </c>
      <c r="AW61" s="2">
        <f>Data!AX62-FaktiskeKurser[[#This Row],[AMZN]]</f>
        <v>3.4824979999999925</v>
      </c>
      <c r="AX61" s="2">
        <f>Data!AY62-FaktiskeKurser[[#This Row],[GOOGL]]</f>
        <v>3.0649990000000003</v>
      </c>
      <c r="AY61" s="2">
        <f>Data!AZ62-FaktiskeKurser[[#This Row],[BRK-B]]</f>
        <v>3.4299929999999961</v>
      </c>
      <c r="AZ61" s="2">
        <f>Data!BA62-FaktiskeKurser[[#This Row],[TSLA]]</f>
        <v>-0.73933399999999949</v>
      </c>
      <c r="BA61" s="2">
        <f>Data!BB62-FaktiskeKurser[[#This Row],[NVDA]]</f>
        <v>2.9049989999999966</v>
      </c>
      <c r="BB61" s="2">
        <f>Data!BC62-FaktiskeKurser[[#This Row],[GOOG]]</f>
        <v>2.963002000000003</v>
      </c>
      <c r="BC61" s="2">
        <f>Data!BD62-FaktiskeKurser[[#This Row],[UNH]]</f>
        <v>20.899993999999992</v>
      </c>
      <c r="BD61" s="2">
        <f>Data!BE62-FaktiskeKurser[[#This Row],[JPM]]</f>
        <v>6.3900000000000006</v>
      </c>
      <c r="BE61" s="2">
        <f>Data!BF62-FaktiskeKurser[[#This Row],[AVGO]]</f>
        <v>25.619994999999989</v>
      </c>
      <c r="BF61" s="2">
        <f>Data!BG62-FaktiskeKurser[[#This Row],[V]]</f>
        <v>7.1000060000000076</v>
      </c>
      <c r="BG61" s="2">
        <f>Data!BH62-FaktiskeKurser[[#This Row],[BAC]]</f>
        <v>1.619999</v>
      </c>
      <c r="BH61" s="2">
        <f>Data!BI62-FaktiskeKurser[[#This Row],[HD]]</f>
        <v>13.450011999999987</v>
      </c>
      <c r="BI61" s="2">
        <f>Data!BJ62-FaktiskeKurser[[#This Row],[MA]]</f>
        <v>6.6999820000000341</v>
      </c>
      <c r="BJ61" s="2">
        <f>Data!BK62-FaktiskeKurser[[#This Row],[MRK]]</f>
        <v>5.066794999999999</v>
      </c>
      <c r="BK61" s="2">
        <f>Data!BL62-FaktiskeKurser[[#This Row],[ABBV]]</f>
        <v>5.9199979999999925</v>
      </c>
      <c r="BL61" s="2">
        <f>Data!BM62-FaktiskeKurser[[#This Row],[LLY]]</f>
        <v>12.410004000000001</v>
      </c>
      <c r="BM61" s="2">
        <f>Data!BN62-FaktiskeKurser[[#This Row],[UPS]]</f>
        <v>5.2799990000000037</v>
      </c>
      <c r="BN61" s="2">
        <f>Data!BO62-FaktiskeKurser[[#This Row],[CAT]]</f>
        <v>5.8300019999999932</v>
      </c>
    </row>
    <row r="62" spans="1:90" x14ac:dyDescent="0.35">
      <c r="A62" s="1">
        <v>43917</v>
      </c>
      <c r="B62" s="2">
        <f>ARIMAForecast[[#This Row],[AAPL]]-FaktiskeKurser[[#This Row],[AAPL]]</f>
        <v>-0.56327514926879019</v>
      </c>
      <c r="C62" s="2">
        <f>ARIMAForecast[[#This Row],[MSFT]]-Data!C61</f>
        <v>7.7178050049570004</v>
      </c>
      <c r="D62" s="2">
        <f>ARIMAForecast[[#This Row],[AMZN]]-Data!D61</f>
        <v>3.4742245988347946</v>
      </c>
      <c r="E62" s="2">
        <f>ARIMAForecast[[#This Row],[GOOGL]]-Data!E61</f>
        <v>0.35105146567649825</v>
      </c>
      <c r="F62" s="2">
        <f>ARIMAForecast[[#This Row],[BRK-B]]-Data!F61</f>
        <v>-0.20358218542401119</v>
      </c>
      <c r="G62" s="2">
        <f>ARIMAForecast[[#This Row],[TSLA]]-Data!G61</f>
        <v>-0.86549250374070397</v>
      </c>
      <c r="H62" s="2">
        <f>ARIMAForecast[[#This Row],[NVDA]]-Data!H61</f>
        <v>0.86697163690399748</v>
      </c>
      <c r="I62" s="2">
        <f>ARIMAForecast[[#This Row],[GOOG]]-Data!I61</f>
        <v>0.39274832262049841</v>
      </c>
      <c r="J62" s="2">
        <f>ARIMAForecast[[#This Row],[UNH]]-Data!J61</f>
        <v>7.4259404369430229</v>
      </c>
      <c r="K62" s="2">
        <f>ARIMAForecast[[#This Row],[JPM]]-Data!K61</f>
        <v>5.0432940522240983</v>
      </c>
      <c r="L62" s="2">
        <f>ARIMAForecast[[#This Row],[AVGO]]-Data!L61</f>
        <v>6.705077464791998</v>
      </c>
      <c r="M62" s="2">
        <f>ARIMAForecast[[#This Row],[V]]-Data!M61</f>
        <v>7.3303883853380114</v>
      </c>
      <c r="N62" s="2">
        <f>ARIMAForecast[[#This Row],[BAC]]-Data!N61</f>
        <v>0.91704450692889949</v>
      </c>
      <c r="O62" s="2">
        <f>ARIMAForecast[[#This Row],[HD]]-Data!O61</f>
        <v>-9.6598845726630032</v>
      </c>
      <c r="P62" s="2">
        <f>ARIMAForecast[[#This Row],[MA]]-Data!P61</f>
        <v>8.9744736208679967</v>
      </c>
      <c r="Q62" s="2">
        <f>ARIMAForecast[[#This Row],[MRK]]-Data!Q61</f>
        <v>3.9484572706624874</v>
      </c>
      <c r="R62" s="2">
        <f>ARIMAForecast[[#This Row],[ABBV]]-Data!R61</f>
        <v>5.8617794433368999</v>
      </c>
      <c r="S62" s="2">
        <f>ARIMAForecast[[#This Row],[LLY]]-Data!S61</f>
        <v>9.0730018258440026</v>
      </c>
      <c r="T62" s="2">
        <f>ARIMAForecast[[#This Row],[UPS]]-Data!T61</f>
        <v>2.0075588562792035</v>
      </c>
      <c r="U62" s="2">
        <f>ARIMAForecast[[#This Row],[CAT]]-Data!U61</f>
        <v>6.3667045891699985</v>
      </c>
      <c r="X62" s="1">
        <v>43917</v>
      </c>
      <c r="Y62" s="2">
        <f>Data!Y62-Data!Y61</f>
        <v>-1.423151500000003</v>
      </c>
      <c r="Z62" s="2">
        <f>Data!Z62-Data!Z61</f>
        <v>-0.92590869999997949</v>
      </c>
      <c r="AA62" s="2">
        <f>Data!AA62-Data!AA61</f>
        <v>-1.6417170299999952</v>
      </c>
      <c r="AB62" s="2">
        <f>Data!AB62-Data!AB61</f>
        <v>-1.9361523500000004</v>
      </c>
      <c r="AC62" s="2">
        <f>Data!AC62-Data!AC61</f>
        <v>-3.2740490999999849</v>
      </c>
      <c r="AD62" s="2">
        <f>Data!AD62-Data!AD61</f>
        <v>-0.89286531999999852</v>
      </c>
      <c r="AE62" s="2">
        <f>Data!AE62-Data!AE61</f>
        <v>-0.82113988999999776</v>
      </c>
      <c r="AF62" s="2">
        <f>Data!AF62-Data!AF61</f>
        <v>-2.2503001099999977</v>
      </c>
      <c r="AG62" s="2">
        <f>Data!AG62-Data!AG61</f>
        <v>-0.96049970000001395</v>
      </c>
      <c r="AH62" s="2">
        <f>Data!AH62-Data!AH61</f>
        <v>-2.2691183399999915</v>
      </c>
      <c r="AI62" s="2">
        <f>Data!AI62-Data!AI61</f>
        <v>-5.4149419000000023</v>
      </c>
      <c r="AJ62" s="2">
        <f>Data!AJ62-Data!AJ61</f>
        <v>-4.2731157000000053</v>
      </c>
      <c r="AK62" s="2">
        <f>Data!AK62-Data!AK61</f>
        <v>-0.64639316999999963</v>
      </c>
      <c r="AL62" s="2">
        <f>Data!AL62-Data!AL61</f>
        <v>-2.9826499999984435E-2</v>
      </c>
      <c r="AM62" s="2">
        <f>Data!AM62-Data!AM61</f>
        <v>-7.2539063000000112</v>
      </c>
      <c r="AN62" s="2">
        <f>Data!AN62-Data!AN61</f>
        <v>-0.74347391999999957</v>
      </c>
      <c r="AO62" s="2">
        <f>Data!AO62-Data!AO61</f>
        <v>-0.11815688999999452</v>
      </c>
      <c r="AP62" s="2">
        <f>Data!AP62-Data!AP61</f>
        <v>6.5608073000000076</v>
      </c>
      <c r="AQ62" s="2">
        <f>Data!AQ62-Data!AQ61</f>
        <v>-1.3321629400000035</v>
      </c>
      <c r="AR62" s="2">
        <f>Data!AR62-Data!AR61</f>
        <v>-3.2131169999999969</v>
      </c>
      <c r="AS62" s="2"/>
      <c r="AT62" s="1">
        <v>43917</v>
      </c>
      <c r="AU62" s="2">
        <f>Data!AV63-FaktiskeKurser[[#This Row],[AAPL]]</f>
        <v>-2.6749999999999972</v>
      </c>
      <c r="AV62" s="2">
        <f>Data!AW63-FaktiskeKurser[[#This Row],[MSFT]]</f>
        <v>-6.4100040000000149</v>
      </c>
      <c r="AW62" s="2">
        <f>Data!AX63-FaktiskeKurser[[#This Row],[AMZN]]</f>
        <v>-2.7695009999999911</v>
      </c>
      <c r="AX62" s="2">
        <f>Data!AY63-FaktiskeKurser[[#This Row],[GOOGL]]</f>
        <v>-2.6330000000000027</v>
      </c>
      <c r="AY62" s="2">
        <f>Data!AZ63-FaktiskeKurser[[#This Row],[BRK-B]]</f>
        <v>-4.2399900000000059</v>
      </c>
      <c r="AZ62" s="2">
        <f>Data!BA63-FaktiskeKurser[[#This Row],[TSLA]]</f>
        <v>-0.91999900000000423</v>
      </c>
      <c r="BA62" s="2">
        <f>Data!BB63-FaktiskeKurser[[#This Row],[NVDA]]</f>
        <v>-1.1274989999999931</v>
      </c>
      <c r="BB62" s="2">
        <f>Data!BC63-FaktiskeKurser[[#This Row],[GOOG]]</f>
        <v>-2.5520020000000017</v>
      </c>
      <c r="BC62" s="2">
        <f>Data!BD63-FaktiskeKurser[[#This Row],[UNH]]</f>
        <v>-12.940001999999993</v>
      </c>
      <c r="BD62" s="2">
        <f>Data!BE63-FaktiskeKurser[[#This Row],[JPM]]</f>
        <v>-6.9900059999999939</v>
      </c>
      <c r="BE62" s="2">
        <f>Data!BF63-FaktiskeKurser[[#This Row],[AVGO]]</f>
        <v>-12.479996</v>
      </c>
      <c r="BF62" s="2">
        <f>Data!BG63-FaktiskeKurser[[#This Row],[V]]</f>
        <v>-7.3200070000000039</v>
      </c>
      <c r="BG62" s="2">
        <f>Data!BH63-FaktiskeKurser[[#This Row],[BAC]]</f>
        <v>-1.119999</v>
      </c>
      <c r="BH62" s="2">
        <f>Data!BI63-FaktiskeKurser[[#This Row],[HD]]</f>
        <v>-4.6600039999999865</v>
      </c>
      <c r="BI62" s="2">
        <f>Data!BJ63-FaktiskeKurser[[#This Row],[MA]]</f>
        <v>-15.529999000000032</v>
      </c>
      <c r="BJ62" s="2">
        <f>Data!BK63-FaktiskeKurser[[#This Row],[MRK]]</f>
        <v>-1.717560000000006</v>
      </c>
      <c r="BK62" s="2">
        <f>Data!BL63-FaktiskeKurser[[#This Row],[ABBV]]</f>
        <v>-1.1600039999999865</v>
      </c>
      <c r="BL62" s="2">
        <f>Data!BM63-FaktiskeKurser[[#This Row],[LLY]]</f>
        <v>-0.24000499999999647</v>
      </c>
      <c r="BM62" s="2">
        <f>Data!BN63-FaktiskeKurser[[#This Row],[UPS]]</f>
        <v>-2.2600020000000001</v>
      </c>
      <c r="BN62" s="2">
        <f>Data!BO63-FaktiskeKurser[[#This Row],[CAT]]</f>
        <v>-5.0599979999999931</v>
      </c>
    </row>
    <row r="63" spans="1:90" x14ac:dyDescent="0.35">
      <c r="A63" s="1">
        <v>43920</v>
      </c>
      <c r="B63" s="2">
        <f>ARIMAForecast[[#This Row],[AAPL]]-FaktiskeKurser[[#This Row],[AAPL]]</f>
        <v>0.52694345934820319</v>
      </c>
      <c r="C63" s="2">
        <f>ARIMAForecast[[#This Row],[MSFT]]-Data!C62</f>
        <v>-5.5964695823300019</v>
      </c>
      <c r="D63" s="2">
        <f>ARIMAForecast[[#This Row],[AMZN]]-Data!D62</f>
        <v>-2.878212543483798</v>
      </c>
      <c r="E63" s="2">
        <f>ARIMAForecast[[#This Row],[GOOGL]]-Data!E62</f>
        <v>-1.4882134617622995</v>
      </c>
      <c r="F63" s="2">
        <f>ARIMAForecast[[#This Row],[BRK-B]]-Data!F62</f>
        <v>-1.0293464451629859</v>
      </c>
      <c r="G63" s="2">
        <f>ARIMAForecast[[#This Row],[TSLA]]-Data!G62</f>
        <v>-0.83490502385770071</v>
      </c>
      <c r="H63" s="2">
        <f>ARIMAForecast[[#This Row],[NVDA]]-Data!H62</f>
        <v>0.10570553153169726</v>
      </c>
      <c r="I63" s="2">
        <f>ARIMAForecast[[#This Row],[GOOG]]-Data!I62</f>
        <v>-1.554087692042998</v>
      </c>
      <c r="J63" s="2">
        <f>ARIMAForecast[[#This Row],[UNH]]-Data!J62</f>
        <v>0.23155310276598584</v>
      </c>
      <c r="K63" s="2">
        <f>ARIMAForecast[[#This Row],[JPM]]-Data!K62</f>
        <v>-5.7492275676511895</v>
      </c>
      <c r="L63" s="2">
        <f>ARIMAForecast[[#This Row],[AVGO]]-Data!L62</f>
        <v>7.7554640507810007</v>
      </c>
      <c r="M63" s="2">
        <f>ARIMAForecast[[#This Row],[V]]-Data!M62</f>
        <v>-5.7604872641270219</v>
      </c>
      <c r="N63" s="2">
        <f>ARIMAForecast[[#This Row],[BAC]]-Data!N62</f>
        <v>-0.85706502165779952</v>
      </c>
      <c r="O63" s="2">
        <f>ARIMAForecast[[#This Row],[HD]]-Data!O62</f>
        <v>16.635565892070986</v>
      </c>
      <c r="P63" s="2">
        <f>ARIMAForecast[[#This Row],[MA]]-Data!P62</f>
        <v>-14.515901511050004</v>
      </c>
      <c r="Q63" s="2">
        <f>ARIMAForecast[[#This Row],[MRK]]-Data!Q62</f>
        <v>-1.0343062915537899</v>
      </c>
      <c r="R63" s="2">
        <f>ARIMAForecast[[#This Row],[ABBV]]-Data!R62</f>
        <v>-1.6525714544370942</v>
      </c>
      <c r="S63" s="2">
        <f>ARIMAForecast[[#This Row],[LLY]]-Data!S62</f>
        <v>2.585039493864997</v>
      </c>
      <c r="T63" s="2">
        <f>ARIMAForecast[[#This Row],[UPS]]-Data!T62</f>
        <v>-0.21548843929440409</v>
      </c>
      <c r="U63" s="2">
        <f>ARIMAForecast[[#This Row],[CAT]]-Data!U62</f>
        <v>-5.6764167265289984</v>
      </c>
      <c r="X63" s="1">
        <v>43920</v>
      </c>
      <c r="Y63" s="2">
        <f>Data!Y63-Data!Y62</f>
        <v>0.77302790999999615</v>
      </c>
      <c r="Z63" s="2">
        <f>Data!Z63-Data!Z62</f>
        <v>3.869392299999987</v>
      </c>
      <c r="AA63" s="2">
        <f>Data!AA63-Data!AA62</f>
        <v>2.1180865700000027</v>
      </c>
      <c r="AB63" s="2">
        <f>Data!AB63-Data!AB62</f>
        <v>1.3023960399999979</v>
      </c>
      <c r="AC63" s="2">
        <f>Data!AC63-Data!AC62</f>
        <v>2.5361666999999954</v>
      </c>
      <c r="AD63" s="2">
        <f>Data!AD63-Data!AD62</f>
        <v>-0.83174151000000052</v>
      </c>
      <c r="AE63" s="2">
        <f>Data!AE63-Data!AE62</f>
        <v>2.8552713999999995</v>
      </c>
      <c r="AF63" s="2">
        <f>Data!AF63-Data!AF62</f>
        <v>1.5067160800000039</v>
      </c>
      <c r="AG63" s="2">
        <f>Data!AG63-Data!AG62</f>
        <v>5.308642500000019</v>
      </c>
      <c r="AH63" s="2">
        <f>Data!AH63-Data!AH62</f>
        <v>-6.7955949999998211E-2</v>
      </c>
      <c r="AI63" s="2">
        <f>Data!AI63-Data!AI62</f>
        <v>5.0220794999999896</v>
      </c>
      <c r="AJ63" s="2">
        <f>Data!AJ63-Data!AJ62</f>
        <v>1.8991305000000125</v>
      </c>
      <c r="AK63" s="2">
        <f>Data!AK63-Data!AK62</f>
        <v>0.31938940999999943</v>
      </c>
      <c r="AL63" s="2">
        <f>Data!AL63-Data!AL62</f>
        <v>3.5959258000000034</v>
      </c>
      <c r="AM63" s="2">
        <f>Data!AM63-Data!AM62</f>
        <v>-2.1652282999999954</v>
      </c>
      <c r="AN63" s="2">
        <f>Data!AN63-Data!AN62</f>
        <v>4.0130491900000038</v>
      </c>
      <c r="AO63" s="2">
        <f>Data!AO63-Data!AO62</f>
        <v>2.2353795100000013</v>
      </c>
      <c r="AP63" s="2">
        <f>Data!AP63-Data!AP62</f>
        <v>3.9142759000000069</v>
      </c>
      <c r="AQ63" s="2">
        <f>Data!AQ63-Data!AQ62</f>
        <v>0.17179930000000354</v>
      </c>
      <c r="AR63" s="2">
        <f>Data!AR63-Data!AR62</f>
        <v>4.3707109000000059</v>
      </c>
      <c r="AS63" s="2"/>
      <c r="AT63" s="1">
        <v>43920</v>
      </c>
      <c r="AU63" s="2">
        <f>Data!AV64-FaktiskeKurser[[#This Row],[AAPL]]</f>
        <v>1.7674980000000033</v>
      </c>
      <c r="AV63" s="2">
        <f>Data!AW64-FaktiskeKurser[[#This Row],[MSFT]]</f>
        <v>10.529999000000004</v>
      </c>
      <c r="AW63" s="2">
        <f>Data!AX64-FaktiskeKurser[[#This Row],[AMZN]]</f>
        <v>3.192504999999997</v>
      </c>
      <c r="AX63" s="2">
        <f>Data!AY64-FaktiskeKurser[[#This Row],[GOOGL]]</f>
        <v>1.8024979999999999</v>
      </c>
      <c r="AY63" s="2">
        <f>Data!AZ64-FaktiskeKurser[[#This Row],[BRK-B]]</f>
        <v>3.5199890000000096</v>
      </c>
      <c r="AZ63" s="2">
        <f>Data!BA64-FaktiskeKurser[[#This Row],[TSLA]]</f>
        <v>-0.815334</v>
      </c>
      <c r="BA63" s="2">
        <f>Data!BB64-FaktiskeKurser[[#This Row],[NVDA]]</f>
        <v>3.2149999999999963</v>
      </c>
      <c r="BB63" s="2">
        <f>Data!BC64-FaktiskeKurser[[#This Row],[GOOG]]</f>
        <v>1.8055000000000021</v>
      </c>
      <c r="BC63" s="2">
        <f>Data!BD64-FaktiskeKurser[[#This Row],[UNH]]</f>
        <v>8.8300020000000075</v>
      </c>
      <c r="BD63" s="2">
        <f>Data!BE64-FaktiskeKurser[[#This Row],[JPM]]</f>
        <v>2.370002999999997</v>
      </c>
      <c r="BE63" s="2">
        <f>Data!BF64-FaktiskeKurser[[#This Row],[AVGO]]</f>
        <v>9.4199990000000184</v>
      </c>
      <c r="BF63" s="2">
        <f>Data!BG64-FaktiskeKurser[[#This Row],[V]]</f>
        <v>4.0100089999999966</v>
      </c>
      <c r="BG63" s="2">
        <f>Data!BH64-FaktiskeKurser[[#This Row],[BAC]]</f>
        <v>0.44000099999999875</v>
      </c>
      <c r="BH63" s="2">
        <f>Data!BI64-FaktiskeKurser[[#This Row],[HD]]</f>
        <v>5.5500030000000038</v>
      </c>
      <c r="BI63" s="2">
        <f>Data!BJ64-FaktiskeKurser[[#This Row],[MA]]</f>
        <v>5.6000060000000076</v>
      </c>
      <c r="BJ63" s="2">
        <f>Data!BK64-FaktiskeKurser[[#This Row],[MRK]]</f>
        <v>4.9809190000000001</v>
      </c>
      <c r="BK63" s="2">
        <f>Data!BL64-FaktiskeKurser[[#This Row],[ABBV]]</f>
        <v>2.5699999999999932</v>
      </c>
      <c r="BL63" s="2">
        <f>Data!BM64-FaktiskeKurser[[#This Row],[LLY]]</f>
        <v>4.3300009999999816</v>
      </c>
      <c r="BM63" s="2">
        <f>Data!BN64-FaktiskeKurser[[#This Row],[UPS]]</f>
        <v>0.3199989999999957</v>
      </c>
      <c r="BN63" s="2">
        <f>Data!BO64-FaktiskeKurser[[#This Row],[CAT]]</f>
        <v>6.2699969999999894</v>
      </c>
    </row>
    <row r="64" spans="1:90" x14ac:dyDescent="0.35">
      <c r="A64" s="1">
        <v>43921</v>
      </c>
      <c r="B64" s="2">
        <f>ARIMAForecast[[#This Row],[AAPL]]-FaktiskeKurser[[#This Row],[AAPL]]</f>
        <v>-0.48838828170460147</v>
      </c>
      <c r="C64" s="2">
        <f>ARIMAForecast[[#This Row],[MSFT]]-Data!C63</f>
        <v>8.5702415745969915</v>
      </c>
      <c r="D64" s="2">
        <f>ARIMAForecast[[#This Row],[AMZN]]-Data!D63</f>
        <v>3.2279353730433087</v>
      </c>
      <c r="E64" s="2">
        <f>ARIMAForecast[[#This Row],[GOOGL]]-Data!E63</f>
        <v>1.4619395917116051</v>
      </c>
      <c r="F64" s="2">
        <f>ARIMAForecast[[#This Row],[BRK-B]]-Data!F63</f>
        <v>-0.52274932468401403</v>
      </c>
      <c r="G64" s="2">
        <f>ARIMAForecast[[#This Row],[TSLA]]-Data!G63</f>
        <v>-0.90703549760179669</v>
      </c>
      <c r="H64" s="2">
        <f>ARIMAForecast[[#This Row],[NVDA]]-Data!H63</f>
        <v>2.2665582021979986</v>
      </c>
      <c r="I64" s="2">
        <f>ARIMAForecast[[#This Row],[GOOG]]-Data!I63</f>
        <v>1.5073682976401983</v>
      </c>
      <c r="J64" s="2">
        <f>ARIMAForecast[[#This Row],[UNH]]-Data!J63</f>
        <v>-9.1843685128719983</v>
      </c>
      <c r="K64" s="2">
        <f>ARIMAForecast[[#This Row],[JPM]]-Data!K63</f>
        <v>0.48199678420789382</v>
      </c>
      <c r="L64" s="2">
        <f>ARIMAForecast[[#This Row],[AVGO]]-Data!L63</f>
        <v>-5.5891383824559853</v>
      </c>
      <c r="M64" s="2">
        <f>ARIMAForecast[[#This Row],[V]]-Data!M63</f>
        <v>2.2843365006240219</v>
      </c>
      <c r="N64" s="2">
        <f>ARIMAForecast[[#This Row],[BAC]]-Data!N63</f>
        <v>0.12517303535360114</v>
      </c>
      <c r="O64" s="2">
        <f>ARIMAForecast[[#This Row],[HD]]-Data!O63</f>
        <v>-9.8729719020399784</v>
      </c>
      <c r="P64" s="2">
        <f>ARIMAForecast[[#This Row],[MA]]-Data!P63</f>
        <v>5.1851178224430043</v>
      </c>
      <c r="Q64" s="2">
        <f>ARIMAForecast[[#This Row],[MRK]]-Data!Q63</f>
        <v>4.7089333184091942</v>
      </c>
      <c r="R64" s="2">
        <f>ARIMAForecast[[#This Row],[ABBV]]-Data!R63</f>
        <v>3.266374223610498</v>
      </c>
      <c r="S64" s="2">
        <f>ARIMAForecast[[#This Row],[LLY]]-Data!S63</f>
        <v>3.9917487712789921</v>
      </c>
      <c r="T64" s="2">
        <f>ARIMAForecast[[#This Row],[UPS]]-Data!T63</f>
        <v>-7.3232063859791197E-2</v>
      </c>
      <c r="U64" s="2">
        <f>ARIMAForecast[[#This Row],[CAT]]-Data!U63</f>
        <v>5.9929419736689908</v>
      </c>
      <c r="X64" s="1">
        <v>43921</v>
      </c>
      <c r="Y64" s="2">
        <f>Data!Y64-Data!Y63</f>
        <v>0.10886862000000264</v>
      </c>
      <c r="Z64" s="2">
        <f>Data!Z64-Data!Z63</f>
        <v>2.0948441000000173</v>
      </c>
      <c r="AA64" s="2">
        <f>Data!AA64-Data!AA63</f>
        <v>-8.8554770000001781E-2</v>
      </c>
      <c r="AB64" s="2">
        <f>Data!AB64-Data!AB63</f>
        <v>0.88797807000000262</v>
      </c>
      <c r="AC64" s="2">
        <f>Data!AC64-Data!AC63</f>
        <v>0.3044106000000113</v>
      </c>
      <c r="AD64" s="2">
        <f>Data!AD64-Data!AD63</f>
        <v>0.98878327999999982</v>
      </c>
      <c r="AE64" s="2">
        <f>Data!AE64-Data!AE63</f>
        <v>-0.14481066999999825</v>
      </c>
      <c r="AF64" s="2">
        <f>Data!AF64-Data!AF63</f>
        <v>0.81271163999999629</v>
      </c>
      <c r="AG64" s="2">
        <f>Data!AG64-Data!AG63</f>
        <v>0.26366019999997548</v>
      </c>
      <c r="AH64" s="2">
        <f>Data!AH64-Data!AH63</f>
        <v>-2.9417989900000094</v>
      </c>
      <c r="AI64" s="2">
        <f>Data!AI64-Data!AI63</f>
        <v>-0.58220610000000761</v>
      </c>
      <c r="AJ64" s="2">
        <f>Data!AJ64-Data!AJ63</f>
        <v>-3.1425191000000154</v>
      </c>
      <c r="AK64" s="2">
        <f>Data!AK64-Data!AK63</f>
        <v>-0.7062665999999993</v>
      </c>
      <c r="AL64" s="2">
        <f>Data!AL64-Data!AL63</f>
        <v>-7.0594438000000252</v>
      </c>
      <c r="AM64" s="2">
        <f>Data!AM64-Data!AM63</f>
        <v>-6.7042605000000037</v>
      </c>
      <c r="AN64" s="2">
        <f>Data!AN64-Data!AN63</f>
        <v>0.59377142999998966</v>
      </c>
      <c r="AO64" s="2">
        <f>Data!AO64-Data!AO63</f>
        <v>1.2510198800000012</v>
      </c>
      <c r="AP64" s="2">
        <f>Data!AP64-Data!AP63</f>
        <v>0.79136019999998553</v>
      </c>
      <c r="AQ64" s="2">
        <f>Data!AQ64-Data!AQ63</f>
        <v>-4.0830737500000112</v>
      </c>
      <c r="AR64" s="2">
        <f>Data!AR64-Data!AR63</f>
        <v>4.4736548999999997</v>
      </c>
      <c r="AS64" s="2"/>
      <c r="AT64" s="1">
        <v>43921</v>
      </c>
      <c r="AU64" s="2">
        <f>Data!AV65-FaktiskeKurser[[#This Row],[AAPL]]</f>
        <v>-0.13000100000000003</v>
      </c>
      <c r="AV64" s="2">
        <f>Data!AW65-FaktiskeKurser[[#This Row],[MSFT]]</f>
        <v>-2.5199890000000096</v>
      </c>
      <c r="AW64" s="2">
        <f>Data!AX65-FaktiskeKurser[[#This Row],[AMZN]]</f>
        <v>-0.71150199999999586</v>
      </c>
      <c r="AX64" s="2">
        <f>Data!AY65-FaktiskeKurser[[#This Row],[GOOGL]]</f>
        <v>0.78200199999999853</v>
      </c>
      <c r="AY64" s="2">
        <f>Data!AZ65-FaktiskeKurser[[#This Row],[BRK-B]]</f>
        <v>-0.34999099999998862</v>
      </c>
      <c r="AZ64" s="2">
        <f>Data!BA65-FaktiskeKurser[[#This Row],[TSLA]]</f>
        <v>1.4580000000000055</v>
      </c>
      <c r="BA64" s="2">
        <f>Data!BB65-FaktiskeKurser[[#This Row],[NVDA]]</f>
        <v>-0.49749699999999564</v>
      </c>
      <c r="BB64" s="2">
        <f>Data!BC65-FaktiskeKurser[[#This Row],[GOOG]]</f>
        <v>0.7994989999999973</v>
      </c>
      <c r="BC64" s="2">
        <f>Data!BD65-FaktiskeKurser[[#This Row],[UNH]]</f>
        <v>-1.8999939999999924</v>
      </c>
      <c r="BD64" s="2">
        <f>Data!BE65-FaktiskeKurser[[#This Row],[JPM]]</f>
        <v>-3.4700009999999963</v>
      </c>
      <c r="BE64" s="2">
        <f>Data!BF65-FaktiskeKurser[[#This Row],[AVGO]]</f>
        <v>-3.0099950000000035</v>
      </c>
      <c r="BF64" s="2">
        <f>Data!BG65-FaktiskeKurser[[#This Row],[V]]</f>
        <v>-4.4500120000000152</v>
      </c>
      <c r="BG64" s="2">
        <f>Data!BH65-FaktiskeKurser[[#This Row],[BAC]]</f>
        <v>-0.81000099999999975</v>
      </c>
      <c r="BH64" s="2">
        <f>Data!BI65-FaktiskeKurser[[#This Row],[HD]]</f>
        <v>-9.3899990000000173</v>
      </c>
      <c r="BI64" s="2">
        <f>Data!BJ65-FaktiskeKurser[[#This Row],[MA]]</f>
        <v>-11.690001999999993</v>
      </c>
      <c r="BJ64" s="2">
        <f>Data!BK65-FaktiskeKurser[[#This Row],[MRK]]</f>
        <v>-9.5439999999911151E-3</v>
      </c>
      <c r="BK64" s="2">
        <f>Data!BL65-FaktiskeKurser[[#This Row],[ABBV]]</f>
        <v>0.95000400000000695</v>
      </c>
      <c r="BL64" s="2">
        <f>Data!BM65-FaktiskeKurser[[#This Row],[LLY]]</f>
        <v>0.27999900000000366</v>
      </c>
      <c r="BM64" s="2">
        <f>Data!BN65-FaktiskeKurser[[#This Row],[UPS]]</f>
        <v>-4.4199979999999925</v>
      </c>
      <c r="BN64" s="2">
        <f>Data!BO65-FaktiskeKurser[[#This Row],[CAT]]</f>
        <v>4.3300020000000075</v>
      </c>
    </row>
    <row r="65" spans="1:89" x14ac:dyDescent="0.35">
      <c r="A65" s="1">
        <v>43922</v>
      </c>
      <c r="B65" s="2">
        <f>ARIMAForecast[[#This Row],[AAPL]]-FaktiskeKurser[[#This Row],[AAPL]]</f>
        <v>0.28715903300819434</v>
      </c>
      <c r="C65" s="2">
        <f>ARIMAForecast[[#This Row],[MSFT]]-Data!C64</f>
        <v>-1.1055712712399952</v>
      </c>
      <c r="D65" s="2">
        <f>ARIMAForecast[[#This Row],[AMZN]]-Data!D64</f>
        <v>-0.49685929401140072</v>
      </c>
      <c r="E65" s="2">
        <f>ARIMAForecast[[#This Row],[GOOGL]]-Data!E64</f>
        <v>0.34672984664739914</v>
      </c>
      <c r="F65" s="2">
        <f>ARIMAForecast[[#This Row],[BRK-B]]-Data!F64</f>
        <v>0.54980707930101858</v>
      </c>
      <c r="G65" s="2">
        <f>ARIMAForecast[[#This Row],[TSLA]]-Data!G64</f>
        <v>1.5661900703046996</v>
      </c>
      <c r="H65" s="2">
        <f>ARIMAForecast[[#This Row],[NVDA]]-Data!H64</f>
        <v>-1.1154537326832923</v>
      </c>
      <c r="I65" s="2">
        <f>ARIMAForecast[[#This Row],[GOOG]]-Data!I64</f>
        <v>0.29683139863320207</v>
      </c>
      <c r="J65" s="2">
        <f>ARIMAForecast[[#This Row],[UNH]]-Data!J64</f>
        <v>9.552462268009009</v>
      </c>
      <c r="K65" s="2">
        <f>ARIMAForecast[[#This Row],[JPM]]-Data!K64</f>
        <v>-2.5476701344454966</v>
      </c>
      <c r="L65" s="2">
        <f>ARIMAForecast[[#This Row],[AVGO]]-Data!L64</f>
        <v>1.9256227775109949</v>
      </c>
      <c r="M65" s="2">
        <f>ARIMAForecast[[#This Row],[V]]-Data!M64</f>
        <v>-2.899248449827013</v>
      </c>
      <c r="N65" s="2">
        <f>ARIMAForecast[[#This Row],[BAC]]-Data!N64</f>
        <v>-0.69510367020260233</v>
      </c>
      <c r="O65" s="2">
        <f>ARIMAForecast[[#This Row],[HD]]-Data!O64</f>
        <v>0.1408724700969799</v>
      </c>
      <c r="P65" s="2">
        <f>ARIMAForecast[[#This Row],[MA]]-Data!P64</f>
        <v>-10.214877268529989</v>
      </c>
      <c r="Q65" s="2">
        <f>ARIMAForecast[[#This Row],[MRK]]-Data!Q64</f>
        <v>-0.16846589743879292</v>
      </c>
      <c r="R65" s="2">
        <f>ARIMAForecast[[#This Row],[ABBV]]-Data!R64</f>
        <v>8.0517198376952592E-3</v>
      </c>
      <c r="S65" s="2">
        <f>ARIMAForecast[[#This Row],[LLY]]-Data!S64</f>
        <v>-0.25343808670697854</v>
      </c>
      <c r="T65" s="2">
        <f>ARIMAForecast[[#This Row],[UPS]]-Data!T64</f>
        <v>-5.1955448852700101</v>
      </c>
      <c r="U65" s="2">
        <f>ARIMAForecast[[#This Row],[CAT]]-Data!U64</f>
        <v>4.1946085906820088</v>
      </c>
      <c r="X65" s="1">
        <v>43922</v>
      </c>
      <c r="Y65" s="2">
        <f>Data!Y65-Data!Y64</f>
        <v>-2.342695329999998</v>
      </c>
      <c r="Z65" s="2">
        <f>Data!Z65-Data!Z64</f>
        <v>-4.2108596000000205</v>
      </c>
      <c r="AA65" s="2">
        <f>Data!AA65-Data!AA64</f>
        <v>-1.8031352699999985</v>
      </c>
      <c r="AB65" s="2">
        <f>Data!AB65-Data!AB64</f>
        <v>-2.4257260000000045</v>
      </c>
      <c r="AC65" s="2">
        <f>Data!AC65-Data!AC64</f>
        <v>-6.5623417000000188</v>
      </c>
      <c r="AD65" s="2">
        <f>Data!AD65-Data!AD64</f>
        <v>-1.669402820000002</v>
      </c>
      <c r="AE65" s="2">
        <f>Data!AE65-Data!AE64</f>
        <v>-4.4498927800000061</v>
      </c>
      <c r="AF65" s="2">
        <f>Data!AF65-Data!AF64</f>
        <v>-2.438942609999998</v>
      </c>
      <c r="AG65" s="2">
        <f>Data!AG65-Data!AG64</f>
        <v>-11.111162999999976</v>
      </c>
      <c r="AH65" s="2">
        <f>Data!AH65-Data!AH64</f>
        <v>-4.6767619000000025</v>
      </c>
      <c r="AI65" s="2">
        <f>Data!AI65-Data!AI64</f>
        <v>-11.470511999999985</v>
      </c>
      <c r="AJ65" s="2">
        <f>Data!AJ65-Data!AJ64</f>
        <v>-6.9373139999999864</v>
      </c>
      <c r="AK65" s="2">
        <f>Data!AK65-Data!AK64</f>
        <v>-1.3525046799999991</v>
      </c>
      <c r="AL65" s="2">
        <f>Data!AL65-Data!AL64</f>
        <v>-8.1293959999999856</v>
      </c>
      <c r="AM65" s="2">
        <f>Data!AM65-Data!AM64</f>
        <v>-12.091641100000004</v>
      </c>
      <c r="AN65" s="2">
        <f>Data!AN65-Data!AN64</f>
        <v>-2.3877738499999879</v>
      </c>
      <c r="AO65" s="2">
        <f>Data!AO65-Data!AO64</f>
        <v>-2.6403214300000002</v>
      </c>
      <c r="AP65" s="2">
        <f>Data!AP65-Data!AP64</f>
        <v>-2.0380535999999836</v>
      </c>
      <c r="AQ65" s="2">
        <f>Data!AQ65-Data!AQ64</f>
        <v>-3.1588700099999869</v>
      </c>
      <c r="AR65" s="2">
        <f>Data!AR65-Data!AR64</f>
        <v>-2.9957368000000031</v>
      </c>
      <c r="AS65" s="2"/>
      <c r="AT65" s="1">
        <v>43922</v>
      </c>
      <c r="AU65" s="2">
        <f>Data!AV66-FaktiskeKurser[[#This Row],[AAPL]]</f>
        <v>-3.3449970000000064</v>
      </c>
      <c r="AV65" s="2">
        <f>Data!AW66-FaktiskeKurser[[#This Row],[MSFT]]</f>
        <v>-5.6000059999999792</v>
      </c>
      <c r="AW65" s="2">
        <f>Data!AX66-FaktiskeKurser[[#This Row],[AMZN]]</f>
        <v>-2.1009980000000041</v>
      </c>
      <c r="AX65" s="2">
        <f>Data!AY66-FaktiskeKurser[[#This Row],[GOOGL]]</f>
        <v>-2.9924999999999997</v>
      </c>
      <c r="AY65" s="2">
        <f>Data!AZ66-FaktiskeKurser[[#This Row],[BRK-B]]</f>
        <v>-6.8800050000000113</v>
      </c>
      <c r="AZ65" s="2">
        <f>Data!BA66-FaktiskeKurser[[#This Row],[TSLA]]</f>
        <v>-2.8293340000000029</v>
      </c>
      <c r="BA65" s="2">
        <f>Data!BB66-FaktiskeKurser[[#This Row],[NVDA]]</f>
        <v>-5.1325000000000003</v>
      </c>
      <c r="BB65" s="2">
        <f>Data!BC66-FaktiskeKurser[[#This Row],[GOOG]]</f>
        <v>-2.8595010000000016</v>
      </c>
      <c r="BC65" s="2">
        <f>Data!BD66-FaktiskeKurser[[#This Row],[UNH]]</f>
        <v>-12.059998000000007</v>
      </c>
      <c r="BD65" s="2">
        <f>Data!BE66-FaktiskeKurser[[#This Row],[JPM]]</f>
        <v>-5.6699980000000068</v>
      </c>
      <c r="BE65" s="2">
        <f>Data!BF66-FaktiskeKurser[[#This Row],[AVGO]]</f>
        <v>-13.470000999999996</v>
      </c>
      <c r="BF65" s="2">
        <f>Data!BG66-FaktiskeKurser[[#This Row],[V]]</f>
        <v>-8.0099939999999776</v>
      </c>
      <c r="BG65" s="2">
        <f>Data!BH66-FaktiskeKurser[[#This Row],[BAC]]</f>
        <v>-1.4600000000000009</v>
      </c>
      <c r="BH65" s="2">
        <f>Data!BI66-FaktiskeKurser[[#This Row],[HD]]</f>
        <v>-8.080001999999979</v>
      </c>
      <c r="BI65" s="2">
        <f>Data!BJ66-FaktiskeKurser[[#This Row],[MA]]</f>
        <v>-12.949996999999996</v>
      </c>
      <c r="BJ65" s="2">
        <f>Data!BK66-FaktiskeKurser[[#This Row],[MRK]]</f>
        <v>-2.996184999999997</v>
      </c>
      <c r="BK65" s="2">
        <f>Data!BL66-FaktiskeKurser[[#This Row],[ABBV]]</f>
        <v>-2.7700040000000001</v>
      </c>
      <c r="BL65" s="2">
        <f>Data!BM66-FaktiskeKurser[[#This Row],[LLY]]</f>
        <v>-2.3000030000000038</v>
      </c>
      <c r="BM65" s="2">
        <f>Data!BN66-FaktiskeKurser[[#This Row],[UPS]]</f>
        <v>-3.0299990000000037</v>
      </c>
      <c r="BN65" s="2">
        <f>Data!BO66-FaktiskeKurser[[#This Row],[CAT]]</f>
        <v>-4.6900030000000044</v>
      </c>
      <c r="BQ65" t="s">
        <v>55</v>
      </c>
      <c r="BR65" s="6" t="s">
        <v>1</v>
      </c>
      <c r="BS65" s="6" t="s">
        <v>2</v>
      </c>
      <c r="BT65" s="6" t="s">
        <v>3</v>
      </c>
      <c r="BU65" s="6" t="s">
        <v>4</v>
      </c>
      <c r="BV65" s="6" t="s">
        <v>5</v>
      </c>
      <c r="BW65" s="6" t="s">
        <v>6</v>
      </c>
      <c r="BX65" s="6" t="s">
        <v>7</v>
      </c>
      <c r="BY65" s="6" t="s">
        <v>8</v>
      </c>
      <c r="BZ65" s="6" t="s">
        <v>9</v>
      </c>
      <c r="CA65" s="6" t="s">
        <v>10</v>
      </c>
      <c r="CB65" s="6" t="s">
        <v>11</v>
      </c>
      <c r="CC65" s="6" t="s">
        <v>12</v>
      </c>
      <c r="CD65" s="6" t="s">
        <v>13</v>
      </c>
      <c r="CE65" s="20" t="s">
        <v>14</v>
      </c>
      <c r="CF65" s="20" t="s">
        <v>15</v>
      </c>
      <c r="CG65" s="20" t="s">
        <v>16</v>
      </c>
      <c r="CH65" s="20" t="s">
        <v>17</v>
      </c>
      <c r="CI65" s="20" t="s">
        <v>18</v>
      </c>
      <c r="CJ65" s="20" t="s">
        <v>19</v>
      </c>
      <c r="CK65" s="21" t="s">
        <v>20</v>
      </c>
    </row>
    <row r="66" spans="1:89" x14ac:dyDescent="0.35">
      <c r="A66" s="1">
        <v>43923</v>
      </c>
      <c r="B66" s="2">
        <f>ARIMAForecast[[#This Row],[AAPL]]-FaktiskeKurser[[#This Row],[AAPL]]</f>
        <v>1.1185230508684043</v>
      </c>
      <c r="C66" s="2">
        <f>ARIMAForecast[[#This Row],[MSFT]]-Data!C65</f>
        <v>-4.3223781509070136</v>
      </c>
      <c r="D66" s="2">
        <f>ARIMAForecast[[#This Row],[AMZN]]-Data!D65</f>
        <v>-2.2616516732876022</v>
      </c>
      <c r="E66" s="2">
        <f>ARIMAForecast[[#This Row],[GOOGL]]-Data!E65</f>
        <v>-1.4968843622654049</v>
      </c>
      <c r="F66" s="2">
        <f>ARIMAForecast[[#This Row],[BRK-B]]-Data!F65</f>
        <v>-2.1069010188350035</v>
      </c>
      <c r="G66" s="2">
        <f>ARIMAForecast[[#This Row],[TSLA]]-Data!G65</f>
        <v>-2.9882688104763986</v>
      </c>
      <c r="H66" s="2">
        <f>ARIMAForecast[[#This Row],[NVDA]]-Data!H65</f>
        <v>-3.5000081235412992</v>
      </c>
      <c r="I66" s="2">
        <f>ARIMAForecast[[#This Row],[GOOG]]-Data!I65</f>
        <v>-1.2836430809983028</v>
      </c>
      <c r="J66" s="2">
        <f>ARIMAForecast[[#This Row],[UNH]]-Data!J65</f>
        <v>-12.041308067891009</v>
      </c>
      <c r="K66" s="2">
        <f>ARIMAForecast[[#This Row],[JPM]]-Data!K65</f>
        <v>-4.5358506026752963</v>
      </c>
      <c r="L66" s="2">
        <f>ARIMAForecast[[#This Row],[AVGO]]-Data!L65</f>
        <v>-7.6934140712619978</v>
      </c>
      <c r="M66" s="2">
        <f>ARIMAForecast[[#This Row],[V]]-Data!M65</f>
        <v>-7.2492092213009869</v>
      </c>
      <c r="N66" s="2">
        <f>ARIMAForecast[[#This Row],[BAC]]-Data!N65</f>
        <v>-1.0156699951321002</v>
      </c>
      <c r="O66" s="2">
        <f>ARIMAForecast[[#This Row],[HD]]-Data!O65</f>
        <v>-9.4320019388169953</v>
      </c>
      <c r="P66" s="2">
        <f>ARIMAForecast[[#This Row],[MA]]-Data!P65</f>
        <v>-12.624247509116998</v>
      </c>
      <c r="Q66" s="2">
        <f>ARIMAForecast[[#This Row],[MRK]]-Data!Q65</f>
        <v>-1.4360184331830084</v>
      </c>
      <c r="R66" s="2">
        <f>ARIMAForecast[[#This Row],[ABBV]]-Data!R65</f>
        <v>-2.1617747890602885</v>
      </c>
      <c r="S66" s="2">
        <f>ARIMAForecast[[#This Row],[LLY]]-Data!S65</f>
        <v>-1.7454370912020067E-2</v>
      </c>
      <c r="T66" s="2">
        <f>ARIMAForecast[[#This Row],[UPS]]-Data!T65</f>
        <v>-2.3381909168737991</v>
      </c>
      <c r="U66" s="2">
        <f>ARIMAForecast[[#This Row],[CAT]]-Data!U65</f>
        <v>-4.822527684818013</v>
      </c>
      <c r="X66" s="1">
        <v>43923</v>
      </c>
      <c r="Y66" s="2">
        <f>Data!Y66-Data!Y65</f>
        <v>-0.14131228000000107</v>
      </c>
      <c r="Z66" s="2">
        <f>Data!Z66-Data!Z65</f>
        <v>1.6018234000000007</v>
      </c>
      <c r="AA66" s="2">
        <f>Data!AA66-Data!AA65</f>
        <v>0.1018887000000035</v>
      </c>
      <c r="AB66" s="2">
        <f>Data!AB66-Data!AB65</f>
        <v>0.18881216000000478</v>
      </c>
      <c r="AC66" s="2">
        <f>Data!AC66-Data!AC65</f>
        <v>2.7566458000000011</v>
      </c>
      <c r="AD66" s="2">
        <f>Data!AD66-Data!AD65</f>
        <v>-2.290482609999998</v>
      </c>
      <c r="AE66" s="2">
        <f>Data!AE66-Data!AE65</f>
        <v>2.0849240900000012</v>
      </c>
      <c r="AF66" s="2">
        <f>Data!AF66-Data!AF65</f>
        <v>0.34707585999999679</v>
      </c>
      <c r="AG66" s="2">
        <f>Data!AG66-Data!AG65</f>
        <v>1.1442296999999826</v>
      </c>
      <c r="AH66" s="2">
        <f>Data!AH66-Data!AH65</f>
        <v>1.4444430600000118</v>
      </c>
      <c r="AI66" s="2">
        <f>Data!AI66-Data!AI65</f>
        <v>8.8421457999999973</v>
      </c>
      <c r="AJ66" s="2">
        <f>Data!AJ66-Data!AJ65</f>
        <v>1.8245710999999858</v>
      </c>
      <c r="AK66" s="2">
        <f>Data!AK66-Data!AK65</f>
        <v>0.53375428000000014</v>
      </c>
      <c r="AL66" s="2">
        <f>Data!AL66-Data!AL65</f>
        <v>0.81232979999998634</v>
      </c>
      <c r="AM66" s="2">
        <f>Data!AM66-Data!AM65</f>
        <v>1.5968994000000123</v>
      </c>
      <c r="AN66" s="2">
        <f>Data!AN66-Data!AN65</f>
        <v>1.7706908999999911</v>
      </c>
      <c r="AO66" s="2">
        <f>Data!AO66-Data!AO65</f>
        <v>1.4418748199999953</v>
      </c>
      <c r="AP66" s="2">
        <f>Data!AP66-Data!AP65</f>
        <v>4.2041634999999928</v>
      </c>
      <c r="AQ66" s="2">
        <f>Data!AQ66-Data!AQ65</f>
        <v>2.0543622299999953</v>
      </c>
      <c r="AR66" s="2">
        <f>Data!AR66-Data!AR65</f>
        <v>3.6469163000000009</v>
      </c>
      <c r="AS66" s="2"/>
      <c r="AT66" s="1">
        <v>43923</v>
      </c>
      <c r="AU66" s="2">
        <f>Data!AV67-FaktiskeKurser[[#This Row],[AAPL]]</f>
        <v>1.004997000000003</v>
      </c>
      <c r="AV66" s="2">
        <f>Data!AW67-FaktiskeKurser[[#This Row],[MSFT]]</f>
        <v>3.1499939999999924</v>
      </c>
      <c r="AW66" s="2">
        <f>Data!AX67-FaktiskeKurser[[#This Row],[AMZN]]</f>
        <v>0.55649599999999566</v>
      </c>
      <c r="AX66" s="2">
        <f>Data!AY67-FaktiskeKurser[[#This Row],[GOOGL]]</f>
        <v>0.74650100000000208</v>
      </c>
      <c r="AY66" s="2">
        <f>Data!AZ67-FaktiskeKurser[[#This Row],[BRK-B]]</f>
        <v>3.7799990000000037</v>
      </c>
      <c r="AZ66" s="2">
        <f>Data!BA67-FaktiskeKurser[[#This Row],[TSLA]]</f>
        <v>-1.8060000000000009</v>
      </c>
      <c r="BA66" s="2">
        <f>Data!BB67-FaktiskeKurser[[#This Row],[NVDA]]</f>
        <v>3.0999979999999994</v>
      </c>
      <c r="BB66" s="2">
        <f>Data!BC67-FaktiskeKurser[[#This Row],[GOOG]]</f>
        <v>0.76100200000000484</v>
      </c>
      <c r="BC66" s="2">
        <f>Data!BD67-FaktiskeKurser[[#This Row],[UNH]]</f>
        <v>3.1199949999999887</v>
      </c>
      <c r="BD66" s="2">
        <f>Data!BE67-FaktiskeKurser[[#This Row],[JPM]]</f>
        <v>3.1500010000000032</v>
      </c>
      <c r="BE66" s="2">
        <f>Data!BF67-FaktiskeKurser[[#This Row],[AVGO]]</f>
        <v>13.429992999999996</v>
      </c>
      <c r="BF66" s="2">
        <f>Data!BG67-FaktiskeKurser[[#This Row],[V]]</f>
        <v>4.2799979999999778</v>
      </c>
      <c r="BG66" s="2">
        <f>Data!BH67-FaktiskeKurser[[#This Row],[BAC]]</f>
        <v>0.80000000000000071</v>
      </c>
      <c r="BH66" s="2">
        <f>Data!BI67-FaktiskeKurser[[#This Row],[HD]]</f>
        <v>2.6799929999999961</v>
      </c>
      <c r="BI66" s="2">
        <f>Data!BJ67-FaktiskeKurser[[#This Row],[MA]]</f>
        <v>10.270004</v>
      </c>
      <c r="BJ66" s="2">
        <f>Data!BK67-FaktiskeKurser[[#This Row],[MRK]]</f>
        <v>2.9293899999999979</v>
      </c>
      <c r="BK66" s="2">
        <f>Data!BL67-FaktiskeKurser[[#This Row],[ABBV]]</f>
        <v>1.7099989999999963</v>
      </c>
      <c r="BL66" s="2">
        <f>Data!BM67-FaktiskeKurser[[#This Row],[LLY]]</f>
        <v>5.7599950000000035</v>
      </c>
      <c r="BM66" s="2">
        <f>Data!BN67-FaktiskeKurser[[#This Row],[UPS]]</f>
        <v>2.6500020000000006</v>
      </c>
      <c r="BN66" s="2">
        <f>Data!BO67-FaktiskeKurser[[#This Row],[CAT]]</f>
        <v>5.3900000000000006</v>
      </c>
      <c r="BQ66" t="s">
        <v>51</v>
      </c>
      <c r="BR66" s="2">
        <f>_xlfn.VAR.S(ARIMAForecast[AAPL])</f>
        <v>940.63678845302502</v>
      </c>
      <c r="BS66" s="2">
        <f>_xlfn.VAR.S(ARIMAForecast[MSFT])</f>
        <v>2279.6527207197046</v>
      </c>
      <c r="BT66" s="2">
        <f>_xlfn.VAR.S(ARIMAForecast[AMZN])</f>
        <v>786.83511418971591</v>
      </c>
      <c r="BU66" s="2">
        <f>_xlfn.VAR.S(ARIMAForecast[GOOGL])</f>
        <v>705.17609591116172</v>
      </c>
      <c r="BV66" s="2">
        <f>_xlfn.VAR.S(ARIMAForecast[BRK-B])</f>
        <v>2151.3635811733302</v>
      </c>
      <c r="BW66" s="2">
        <f>_xlfn.VAR.S(ARIMAForecast[TSLA])</f>
        <v>9237.9635724773179</v>
      </c>
      <c r="BX66" s="2">
        <f>_xlfn.VAR.S(ARIMAForecast[NVDA])</f>
        <v>4045.3890546907055</v>
      </c>
      <c r="BY66" s="2">
        <f>_xlfn.VAR.S(ARIMAForecast[GOOG])</f>
        <v>722.37178319868224</v>
      </c>
      <c r="BZ66" s="2">
        <f>_xlfn.VAR.S(ARIMAForecast[UNH])</f>
        <v>8422.6556141266919</v>
      </c>
      <c r="CA66" s="2">
        <f>_xlfn.VAR.S(ARIMAForecast[JPM])</f>
        <v>590.05885553088763</v>
      </c>
      <c r="CB66" s="2">
        <f>_xlfn.VAR.S(ARIMAForecast[AVGO])</f>
        <v>11660.648084799144</v>
      </c>
      <c r="CC66" s="2">
        <f>_xlfn.VAR.S(ARIMAForecast[V])</f>
        <v>311.95277307615316</v>
      </c>
      <c r="CD66" s="2">
        <f>_xlfn.VAR.S(ARIMAForecast[BAC])</f>
        <v>57.161235557609928</v>
      </c>
      <c r="CE66" s="2">
        <f>_xlfn.VAR.S(ARIMAForecast[HD])</f>
        <v>2243.6228612599043</v>
      </c>
      <c r="CF66" s="2">
        <f>_xlfn.VAR.S(ARIMAForecast[MA])</f>
        <v>1017.9046313047379</v>
      </c>
      <c r="CG66" s="2">
        <f>_xlfn.VAR.S(ARIMAForecast[MRK])</f>
        <v>79.985500413265598</v>
      </c>
      <c r="CH66" s="2">
        <f>_xlfn.VAR.S(ARIMAForecast[ABBV])</f>
        <v>637.69434819377193</v>
      </c>
      <c r="CI66" s="2">
        <f>_xlfn.VAR.S(ARIMAForecast[LLY])</f>
        <v>5054.6751049643062</v>
      </c>
      <c r="CJ66" s="2">
        <f>_xlfn.VAR.S(ARIMAForecast[UPS])</f>
        <v>1370.2440520604735</v>
      </c>
      <c r="CK66" s="2">
        <f>_xlfn.VAR.S(ARIMAForecast[CAT])</f>
        <v>1466.80007315274</v>
      </c>
    </row>
    <row r="67" spans="1:89" x14ac:dyDescent="0.35">
      <c r="A67" s="1">
        <v>43924</v>
      </c>
      <c r="B67" s="2">
        <f>ARIMAForecast[[#This Row],[AAPL]]-FaktiskeKurser[[#This Row],[AAPL]]</f>
        <v>-1.6108400714314968</v>
      </c>
      <c r="C67" s="2">
        <f>ARIMAForecast[[#This Row],[MSFT]]-Data!C66</f>
        <v>-1.6938800650789858</v>
      </c>
      <c r="D67" s="2">
        <f>ARIMAForecast[[#This Row],[AMZN]]-Data!D66</f>
        <v>0.42598178812869492</v>
      </c>
      <c r="E67" s="2">
        <f>ARIMAForecast[[#This Row],[GOOGL]]-Data!E66</f>
        <v>-1.7509581545076003</v>
      </c>
      <c r="F67" s="2">
        <f>ARIMAForecast[[#This Row],[BRK-B]]-Data!F66</f>
        <v>-1.1745494641129994</v>
      </c>
      <c r="G67" s="2">
        <f>ARIMAForecast[[#This Row],[TSLA]]-Data!G66</f>
        <v>-1.7201207308763031</v>
      </c>
      <c r="H67" s="2">
        <f>ARIMAForecast[[#This Row],[NVDA]]-Data!H66</f>
        <v>0.63739799102539507</v>
      </c>
      <c r="I67" s="2">
        <f>ARIMAForecast[[#This Row],[GOOG]]-Data!I66</f>
        <v>-1.7674347425316981</v>
      </c>
      <c r="J67" s="2">
        <f>ARIMAForecast[[#This Row],[UNH]]-Data!J66</f>
        <v>-10.519996327929988</v>
      </c>
      <c r="K67" s="2">
        <f>ARIMAForecast[[#This Row],[JPM]]-Data!K66</f>
        <v>0.86897476707729027</v>
      </c>
      <c r="L67" s="2">
        <f>ARIMAForecast[[#This Row],[AVGO]]-Data!L66</f>
        <v>-2.4647615096230027</v>
      </c>
      <c r="M67" s="2">
        <f>ARIMAForecast[[#This Row],[V]]-Data!M66</f>
        <v>2.2129416484009994</v>
      </c>
      <c r="N67" s="2">
        <f>ARIMAForecast[[#This Row],[BAC]]-Data!N66</f>
        <v>1.0827456643301758E-2</v>
      </c>
      <c r="O67" s="2">
        <f>ARIMAForecast[[#This Row],[HD]]-Data!O66</f>
        <v>-5.1107531370279844</v>
      </c>
      <c r="P67" s="2">
        <f>ARIMAForecast[[#This Row],[MA]]-Data!P66</f>
        <v>8.7929442918999996</v>
      </c>
      <c r="Q67" s="2">
        <f>ARIMAForecast[[#This Row],[MRK]]-Data!Q66</f>
        <v>0.42829071037820654</v>
      </c>
      <c r="R67" s="2">
        <f>ARIMAForecast[[#This Row],[ABBV]]-Data!R66</f>
        <v>0.31612074835109638</v>
      </c>
      <c r="S67" s="2">
        <f>ARIMAForecast[[#This Row],[LLY]]-Data!S66</f>
        <v>1.1652233532670095</v>
      </c>
      <c r="T67" s="2">
        <f>ARIMAForecast[[#This Row],[UPS]]-Data!T66</f>
        <v>0.33838441519020535</v>
      </c>
      <c r="U67" s="2">
        <f>ARIMAForecast[[#This Row],[CAT]]-Data!U66</f>
        <v>4.6837389871520116</v>
      </c>
      <c r="X67" s="1">
        <v>43924</v>
      </c>
      <c r="Y67" s="2">
        <f>Data!Y67-Data!Y66</f>
        <v>-0.48644200999999754</v>
      </c>
      <c r="Z67" s="2">
        <f>Data!Z67-Data!Z66</f>
        <v>-1.1989902999999913</v>
      </c>
      <c r="AA67" s="2">
        <f>Data!AA67-Data!AA66</f>
        <v>-0.47476851000000408</v>
      </c>
      <c r="AB67" s="2">
        <f>Data!AB67-Data!AB66</f>
        <v>-1.1413076100000055</v>
      </c>
      <c r="AC67" s="2">
        <f>Data!AC67-Data!AC66</f>
        <v>-0.52914400000000228</v>
      </c>
      <c r="AD67" s="2">
        <f>Data!AD67-Data!AD66</f>
        <v>0.98387694999999908</v>
      </c>
      <c r="AE67" s="2">
        <f>Data!AE67-Data!AE66</f>
        <v>-2.3968763999999965</v>
      </c>
      <c r="AF67" s="2">
        <f>Data!AF67-Data!AF66</f>
        <v>-1.1031994999999952</v>
      </c>
      <c r="AG67" s="2">
        <f>Data!AG67-Data!AG66</f>
        <v>-9.387311799999992</v>
      </c>
      <c r="AH67" s="2">
        <f>Data!AH67-Data!AH66</f>
        <v>-2.7500848700000091</v>
      </c>
      <c r="AI67" s="2">
        <f>Data!AI67-Data!AI66</f>
        <v>-0.31697919999999158</v>
      </c>
      <c r="AJ67" s="2">
        <f>Data!AJ67-Data!AJ66</f>
        <v>-3.913052399999998</v>
      </c>
      <c r="AK67" s="2">
        <f>Data!AK67-Data!AK66</f>
        <v>-0.37088281000000123</v>
      </c>
      <c r="AL67" s="2">
        <f>Data!AL67-Data!AL66</f>
        <v>-1.6229053999999792</v>
      </c>
      <c r="AM67" s="2">
        <f>Data!AM67-Data!AM66</f>
        <v>2.3585745999999972</v>
      </c>
      <c r="AN67" s="2">
        <f>Data!AN67-Data!AN66</f>
        <v>6.400874000000556E-2</v>
      </c>
      <c r="AO67" s="2">
        <f>Data!AO67-Data!AO66</f>
        <v>-1.5999630499999995</v>
      </c>
      <c r="AP67" s="2">
        <f>Data!AP67-Data!AP66</f>
        <v>-0.94758089999999129</v>
      </c>
      <c r="AQ67" s="2">
        <f>Data!AQ67-Data!AQ66</f>
        <v>-2.443586499999995</v>
      </c>
      <c r="AR67" s="2">
        <f>Data!AR67-Data!AR66</f>
        <v>-0.83883840000000021</v>
      </c>
      <c r="AS67" s="2"/>
      <c r="AT67" s="1">
        <v>43924</v>
      </c>
      <c r="AU67" s="2">
        <f>Data!AV68-FaktiskeKurser[[#This Row],[AAPL]]</f>
        <v>-0.87999700000000303</v>
      </c>
      <c r="AV67" s="2">
        <f>Data!AW68-FaktiskeKurser[[#This Row],[MSFT]]</f>
        <v>-1.4299929999999961</v>
      </c>
      <c r="AW67" s="2">
        <f>Data!AX68-FaktiskeKurser[[#This Row],[AMZN]]</f>
        <v>-0.61199999999999477</v>
      </c>
      <c r="AX67" s="2">
        <f>Data!AY68-FaktiskeKurser[[#This Row],[GOOGL]]</f>
        <v>-1.2165029999999959</v>
      </c>
      <c r="AY67" s="2">
        <f>Data!AZ68-FaktiskeKurser[[#This Row],[BRK-B]]</f>
        <v>-1.3899999999999864</v>
      </c>
      <c r="AZ67" s="2">
        <f>Data!BA68-FaktiskeKurser[[#This Row],[TSLA]]</f>
        <v>1.7026679999999992</v>
      </c>
      <c r="BA67" s="2">
        <f>Data!BB68-FaktiskeKurser[[#This Row],[NVDA]]</f>
        <v>-2.8899990000000031</v>
      </c>
      <c r="BB67" s="2">
        <f>Data!BC68-FaktiskeKurser[[#This Row],[GOOG]]</f>
        <v>-1.1479989999999987</v>
      </c>
      <c r="BC67" s="2">
        <f>Data!BD68-FaktiskeKurser[[#This Row],[UNH]]</f>
        <v>-10.949996999999996</v>
      </c>
      <c r="BD67" s="2">
        <f>Data!BE68-FaktiskeKurser[[#This Row],[JPM]]</f>
        <v>-3.4599989999999963</v>
      </c>
      <c r="BE67" s="2">
        <f>Data!BF68-FaktiskeKurser[[#This Row],[AVGO]]</f>
        <v>-2.8000030000000038</v>
      </c>
      <c r="BF67" s="2">
        <f>Data!BG68-FaktiskeKurser[[#This Row],[V]]</f>
        <v>-5.5399929999999813</v>
      </c>
      <c r="BG67" s="2">
        <f>Data!BH68-FaktiskeKurser[[#This Row],[BAC]]</f>
        <v>-0.53999900000000167</v>
      </c>
      <c r="BH67" s="2">
        <f>Data!BI68-FaktiskeKurser[[#This Row],[HD]]</f>
        <v>-2.6100010000000111</v>
      </c>
      <c r="BI67" s="2">
        <f>Data!BJ68-FaktiskeKurser[[#This Row],[MA]]</f>
        <v>-1.8500060000000076</v>
      </c>
      <c r="BJ67" s="2">
        <f>Data!BK68-FaktiskeKurser[[#This Row],[MRK]]</f>
        <v>-0.59159900000000221</v>
      </c>
      <c r="BK67" s="2">
        <f>Data!BL68-FaktiskeKurser[[#This Row],[ABBV]]</f>
        <v>-1.7599940000000061</v>
      </c>
      <c r="BL67" s="2">
        <f>Data!BM68-FaktiskeKurser[[#This Row],[LLY]]</f>
        <v>-2.5199890000000096</v>
      </c>
      <c r="BM67" s="2">
        <f>Data!BN68-FaktiskeKurser[[#This Row],[UPS]]</f>
        <v>-3.0400010000000037</v>
      </c>
      <c r="BN67" s="2">
        <f>Data!BO68-FaktiskeKurser[[#This Row],[CAT]]</f>
        <v>-2.0699999999999932</v>
      </c>
      <c r="BQ67" t="s">
        <v>52</v>
      </c>
      <c r="BR67" s="2">
        <f>_xlfn.VAR.S(Data!Y3:Y755)</f>
        <v>936.4870308585306</v>
      </c>
      <c r="BS67" s="2">
        <f>_xlfn.VAR.S(Data!Z3:Z755)</f>
        <v>2271.1786749077305</v>
      </c>
      <c r="BT67" s="2">
        <f>_xlfn.VAR.S(Data!AA3:AA755)</f>
        <v>775.341459521199</v>
      </c>
      <c r="BU67" s="2">
        <f>_xlfn.VAR.S(Data!AB3:AB755)</f>
        <v>702.1017719664552</v>
      </c>
      <c r="BV67" s="2">
        <f>_xlfn.VAR.S(Data!AC3:AC755)</f>
        <v>2141.3170436268297</v>
      </c>
      <c r="BW67" s="2">
        <f>_xlfn.VAR.S(Data!AD3:AD755)</f>
        <v>9241.6739126233824</v>
      </c>
      <c r="BX67" s="2">
        <f>_xlfn.VAR.S(Data!AE3:AE755)</f>
        <v>4024.5844475662416</v>
      </c>
      <c r="BY67" s="2">
        <f>_xlfn.VAR.S(Data!AF3:AF755)</f>
        <v>720.21075941493586</v>
      </c>
      <c r="BZ67" s="2">
        <f>_xlfn.VAR.S(Data!AG3:AG755)</f>
        <v>8373.9495484355957</v>
      </c>
      <c r="CA67" s="2">
        <f>_xlfn.VAR.S(Data!AH3:AH755)</f>
        <v>589.63251891673269</v>
      </c>
      <c r="CB67" s="2">
        <f>_xlfn.VAR.S(Data!AI3:AI755)</f>
        <v>11644.122084437771</v>
      </c>
      <c r="CC67" s="2">
        <f>_xlfn.VAR.S(Data!AJ3:AJ755)</f>
        <v>313.01772507352041</v>
      </c>
      <c r="CD67" s="2">
        <f>_xlfn.VAR.S(Data!AK3:AK755)</f>
        <v>57.143432525088116</v>
      </c>
      <c r="CE67" s="2">
        <f>_xlfn.VAR.S(Data!AL3:AL755)</f>
        <v>2249.8329937770627</v>
      </c>
      <c r="CF67" s="2">
        <f>_xlfn.VAR.S(Data!AM3:AM755)</f>
        <v>1016.7611082017906</v>
      </c>
      <c r="CG67" s="2">
        <f>_xlfn.VAR.S(Data!AN3:AN755)</f>
        <v>78.523270382592955</v>
      </c>
      <c r="CH67" s="2">
        <f>_xlfn.VAR.S(Data!AO3:AO755)</f>
        <v>634.28718683079251</v>
      </c>
      <c r="CI67" s="2">
        <f>_xlfn.VAR.S(Data!AP3:AP755)</f>
        <v>5004.8423821978331</v>
      </c>
      <c r="CJ67" s="2">
        <f>_xlfn.VAR.S(Data!AQ3:AQ755)</f>
        <v>1366.1465975635615</v>
      </c>
      <c r="CK67" s="2">
        <f>_xlfn.VAR.S(Data!AR3:AR755)</f>
        <v>1457.0420486301114</v>
      </c>
    </row>
    <row r="68" spans="1:89" x14ac:dyDescent="0.35">
      <c r="A68" s="1">
        <v>43927</v>
      </c>
      <c r="B68" s="2">
        <f>ARIMAForecast[[#This Row],[AAPL]]-FaktiskeKurser[[#This Row],[AAPL]]</f>
        <v>1.556739754629703</v>
      </c>
      <c r="C68" s="2">
        <f>ARIMAForecast[[#This Row],[MSFT]]-Data!C67</f>
        <v>2.0623008350739838</v>
      </c>
      <c r="D68" s="2">
        <f>ARIMAForecast[[#This Row],[AMZN]]-Data!D67</f>
        <v>-0.37080472832990097</v>
      </c>
      <c r="E68" s="2">
        <f>ARIMAForecast[[#This Row],[GOOGL]]-Data!E67</f>
        <v>1.8324329874844025</v>
      </c>
      <c r="F68" s="2">
        <f>ARIMAForecast[[#This Row],[BRK-B]]-Data!F67</f>
        <v>0.81099472049899646</v>
      </c>
      <c r="G68" s="2">
        <f>ARIMAForecast[[#This Row],[TSLA]]-Data!G67</f>
        <v>1.5945497233708004</v>
      </c>
      <c r="H68" s="2">
        <f>ARIMAForecast[[#This Row],[NVDA]]-Data!H67</f>
        <v>-0.52311558091540178</v>
      </c>
      <c r="I68" s="2">
        <f>ARIMAForecast[[#This Row],[GOOG]]-Data!I67</f>
        <v>1.987228902115497</v>
      </c>
      <c r="J68" s="2">
        <f>ARIMAForecast[[#This Row],[UNH]]-Data!J67</f>
        <v>5.540297374109997</v>
      </c>
      <c r="K68" s="2">
        <f>ARIMAForecast[[#This Row],[JPM]]-Data!K67</f>
        <v>-1.4974156238651943</v>
      </c>
      <c r="L68" s="2">
        <f>ARIMAForecast[[#This Row],[AVGO]]-Data!L67</f>
        <v>15.352902816419999</v>
      </c>
      <c r="M68" s="2">
        <f>ARIMAForecast[[#This Row],[V]]-Data!M67</f>
        <v>-3.6601028933840212</v>
      </c>
      <c r="N68" s="2">
        <f>ARIMAForecast[[#This Row],[BAC]]-Data!N67</f>
        <v>0.13335320063779932</v>
      </c>
      <c r="O68" s="2">
        <f>ARIMAForecast[[#This Row],[HD]]-Data!O67</f>
        <v>9.4077469192019976</v>
      </c>
      <c r="P68" s="2">
        <f>ARIMAForecast[[#This Row],[MA]]-Data!P67</f>
        <v>-1.6984700907709964</v>
      </c>
      <c r="Q68" s="2">
        <f>ARIMAForecast[[#This Row],[MRK]]-Data!Q67</f>
        <v>2.0117153051768923</v>
      </c>
      <c r="R68" s="2">
        <f>ARIMAForecast[[#This Row],[ABBV]]-Data!R67</f>
        <v>-0.62252594311470943</v>
      </c>
      <c r="S68" s="2">
        <f>ARIMAForecast[[#This Row],[LLY]]-Data!S67</f>
        <v>1.8046666248050087</v>
      </c>
      <c r="T68" s="2">
        <f>ARIMAForecast[[#This Row],[UPS]]-Data!T67</f>
        <v>1.1167247201523907</v>
      </c>
      <c r="U68" s="2">
        <f>ARIMAForecast[[#This Row],[CAT]]-Data!U67</f>
        <v>-1.1779448120100113</v>
      </c>
      <c r="X68" s="1">
        <v>43927</v>
      </c>
      <c r="Y68" s="2">
        <f>Data!Y68-Data!Y67</f>
        <v>3.4928173399999949</v>
      </c>
      <c r="Z68" s="2">
        <f>Data!Z68-Data!Z67</f>
        <v>5.9260757000000126</v>
      </c>
      <c r="AA68" s="2">
        <f>Data!AA68-Data!AA67</f>
        <v>3.7530981700000012</v>
      </c>
      <c r="AB68" s="2">
        <f>Data!AB68-Data!AB67</f>
        <v>3.6484187400000039</v>
      </c>
      <c r="AC68" s="2">
        <f>Data!AC68-Data!AC67</f>
        <v>5.4887583999999947</v>
      </c>
      <c r="AD68" s="2">
        <f>Data!AD68-Data!AD67</f>
        <v>2.2843883499999968</v>
      </c>
      <c r="AE68" s="2">
        <f>Data!AE68-Data!AE67</f>
        <v>4.7756282199999944</v>
      </c>
      <c r="AF68" s="2">
        <f>Data!AF68-Data!AF67</f>
        <v>3.9266601899999998</v>
      </c>
      <c r="AG68" s="2">
        <f>Data!AG68-Data!AG67</f>
        <v>9.6010114999999985</v>
      </c>
      <c r="AH68" s="2">
        <f>Data!AH68-Data!AH67</f>
        <v>3.3805396599999966</v>
      </c>
      <c r="AI68" s="2">
        <f>Data!AI68-Data!AI67</f>
        <v>15.206726299999985</v>
      </c>
      <c r="AJ68" s="2">
        <f>Data!AJ68-Data!AJ67</f>
        <v>9.4445905999999979</v>
      </c>
      <c r="AK68" s="2">
        <f>Data!AK68-Data!AK67</f>
        <v>1.0365481699999997</v>
      </c>
      <c r="AL68" s="2">
        <f>Data!AL68-Data!AL67</f>
        <v>9.0922373999999877</v>
      </c>
      <c r="AM68" s="2">
        <f>Data!AM68-Data!AM67</f>
        <v>7.6830017999999995</v>
      </c>
      <c r="AN68" s="2">
        <f>Data!AN68-Data!AN67</f>
        <v>3.1471818400000018</v>
      </c>
      <c r="AO68" s="2">
        <f>Data!AO68-Data!AO67</f>
        <v>2.0954278399999993</v>
      </c>
      <c r="AP68" s="2">
        <f>Data!AP68-Data!AP67</f>
        <v>1.6052937999999983</v>
      </c>
      <c r="AQ68" s="2">
        <f>Data!AQ68-Data!AQ67</f>
        <v>4.5694214299999913</v>
      </c>
      <c r="AR68" s="2">
        <f>Data!AR68-Data!AR67</f>
        <v>4.4944124000000016</v>
      </c>
      <c r="AS68" s="2"/>
      <c r="AT68" s="1">
        <v>43927</v>
      </c>
      <c r="AU68" s="2">
        <f>Data!AV69-FaktiskeKurser[[#This Row],[AAPL]]</f>
        <v>5.2649990000000102</v>
      </c>
      <c r="AV68" s="2">
        <f>Data!AW69-FaktiskeKurser[[#This Row],[MSFT]]</f>
        <v>11.440001999999993</v>
      </c>
      <c r="AW68" s="2">
        <f>Data!AX69-FaktiskeKurser[[#This Row],[AMZN]]</f>
        <v>4.5500030000000038</v>
      </c>
      <c r="AX68" s="2">
        <f>Data!AY69-FaktiskeKurser[[#This Row],[GOOGL]]</f>
        <v>4.5245019999999982</v>
      </c>
      <c r="AY68" s="2">
        <f>Data!AZ69-FaktiskeKurser[[#This Row],[BRK-B]]</f>
        <v>6.900008999999983</v>
      </c>
      <c r="AZ68" s="2">
        <f>Data!BA69-FaktiskeKurser[[#This Row],[TSLA]]</f>
        <v>2.4153319999999994</v>
      </c>
      <c r="BA68" s="2">
        <f>Data!BB69-FaktiskeKurser[[#This Row],[NVDA]]</f>
        <v>6.1224970000000027</v>
      </c>
      <c r="BB68" s="2">
        <f>Data!BC69-FaktiskeKurser[[#This Row],[GOOG]]</f>
        <v>4.4519999999999982</v>
      </c>
      <c r="BC68" s="2">
        <f>Data!BD69-FaktiskeKurser[[#This Row],[UNH]]</f>
        <v>18.849991000000017</v>
      </c>
      <c r="BD68" s="2">
        <f>Data!BE69-FaktiskeKurser[[#This Row],[JPM]]</f>
        <v>5.4099959999999925</v>
      </c>
      <c r="BE68" s="2">
        <f>Data!BF69-FaktiskeKurser[[#This Row],[AVGO]]</f>
        <v>18.180006999999989</v>
      </c>
      <c r="BF68" s="2">
        <f>Data!BG69-FaktiskeKurser[[#This Row],[V]]</f>
        <v>17.589995999999985</v>
      </c>
      <c r="BG68" s="2">
        <f>Data!BH69-FaktiskeKurser[[#This Row],[BAC]]</f>
        <v>1.3599980000000009</v>
      </c>
      <c r="BH68" s="2">
        <f>Data!BI69-FaktiskeKurser[[#This Row],[HD]]</f>
        <v>12.630005000000011</v>
      </c>
      <c r="BI68" s="2">
        <f>Data!BJ69-FaktiskeKurser[[#This Row],[MA]]</f>
        <v>28.910002999999989</v>
      </c>
      <c r="BJ68" s="2">
        <f>Data!BK69-FaktiskeKurser[[#This Row],[MRK]]</f>
        <v>3.8740389999999962</v>
      </c>
      <c r="BK68" s="2">
        <f>Data!BL69-FaktiskeKurser[[#This Row],[ABBV]]</f>
        <v>2.3599999999999994</v>
      </c>
      <c r="BL68" s="2">
        <f>Data!BM69-FaktiskeKurser[[#This Row],[LLY]]</f>
        <v>1.9499970000000246</v>
      </c>
      <c r="BM68" s="2">
        <f>Data!BN69-FaktiskeKurser[[#This Row],[UPS]]</f>
        <v>5.6800000000000068</v>
      </c>
      <c r="BN68" s="2">
        <f>Data!BO69-FaktiskeKurser[[#This Row],[CAT]]</f>
        <v>5.7600020000000001</v>
      </c>
      <c r="BQ68" t="s">
        <v>54</v>
      </c>
      <c r="BR68" s="2">
        <f>_xlfn.VAR.S(FaktiskeKurser[AAPL])</f>
        <v>904.82086824206931</v>
      </c>
      <c r="BS68" s="2">
        <f>_xlfn.VAR.S(FaktiskeKurser[MSFT])</f>
        <v>2174.5274284545703</v>
      </c>
      <c r="BT68" s="2">
        <f>_xlfn.VAR.S(FaktiskeKurser[AMZN])</f>
        <v>836.03492514280106</v>
      </c>
      <c r="BU68" s="2">
        <f>_xlfn.VAR.S(FaktiskeKurser[GOOGL])</f>
        <v>674.14946803498265</v>
      </c>
      <c r="BV68" s="2">
        <f>_xlfn.VAR.S(FaktiskeKurser[BRK-B])</f>
        <v>2156.2662555508382</v>
      </c>
      <c r="BW68" s="2">
        <f>_xlfn.VAR.S(FaktiskeKurser[TSLA])</f>
        <v>8928.1570678542248</v>
      </c>
      <c r="BX68" s="2">
        <f>_xlfn.VAR.S(FaktiskeKurser[NVDA])</f>
        <v>3937.7657422367647</v>
      </c>
      <c r="BY68" s="2">
        <f>_xlfn.VAR.S(FaktiskeKurser[GOOG])</f>
        <v>691.23697474144615</v>
      </c>
      <c r="BZ68" s="2">
        <f>_xlfn.VAR.S(FaktiskeKurser[UNH])</f>
        <v>8307.5337485793552</v>
      </c>
      <c r="CA68" s="2">
        <f>_xlfn.VAR.S(FaktiskeKurser[JPM])</f>
        <v>565.72441550693736</v>
      </c>
      <c r="CB68" s="2">
        <f>_xlfn.VAR.S(FaktiskeKurser[AVGO])</f>
        <v>11917.393392809929</v>
      </c>
      <c r="CC68" s="2">
        <f>_xlfn.VAR.S(FaktiskeKurser[V])</f>
        <v>313.21838848848284</v>
      </c>
      <c r="CD68" s="2">
        <f>_xlfn.VAR.S(FaktiskeKurser[BAC])</f>
        <v>54.517296245889909</v>
      </c>
      <c r="CE68" s="2">
        <f>_xlfn.VAR.S(FaktiskeKurser[HD])</f>
        <v>2182.7294838337175</v>
      </c>
      <c r="CF68" s="2">
        <f>_xlfn.VAR.S(FaktiskeKurser[MA])</f>
        <v>1026.2034958542929</v>
      </c>
      <c r="CG68" s="2">
        <f>_xlfn.VAR.S(FaktiskeKurser[MRK])</f>
        <v>109.76818666047174</v>
      </c>
      <c r="CH68" s="2">
        <f>_xlfn.VAR.S(FaktiskeKurser[ABBV])</f>
        <v>657.00620819660423</v>
      </c>
      <c r="CI68" s="2">
        <f>_xlfn.VAR.S(FaktiskeKurser[LLY])</f>
        <v>5406.5092371569153</v>
      </c>
      <c r="CJ68" s="2">
        <f>_xlfn.VAR.S(FaktiskeKurser[UPS])</f>
        <v>1314.825413762856</v>
      </c>
      <c r="CK68" s="2">
        <f>_xlfn.VAR.S(FaktiskeKurser[CAT])</f>
        <v>1577.2277630135407</v>
      </c>
    </row>
    <row r="69" spans="1:89" x14ac:dyDescent="0.35">
      <c r="A69" s="1">
        <v>43928</v>
      </c>
      <c r="B69" s="2">
        <f>ARIMAForecast[[#This Row],[AAPL]]-FaktiskeKurser[[#This Row],[AAPL]]</f>
        <v>-1.29408453015931</v>
      </c>
      <c r="C69" s="2">
        <f>ARIMAForecast[[#This Row],[MSFT]]-Data!C68</f>
        <v>6.8666601339430144</v>
      </c>
      <c r="D69" s="2">
        <f>ARIMAForecast[[#This Row],[AMZN]]-Data!D68</f>
        <v>4.4501728986651017</v>
      </c>
      <c r="E69" s="2">
        <f>ARIMAForecast[[#This Row],[GOOGL]]-Data!E68</f>
        <v>0.60646868877100246</v>
      </c>
      <c r="F69" s="2">
        <f>ARIMAForecast[[#This Row],[BRK-B]]-Data!F68</f>
        <v>4.1401314476709956</v>
      </c>
      <c r="G69" s="2">
        <f>ARIMAForecast[[#This Row],[TSLA]]-Data!G68</f>
        <v>2.6922148211173003</v>
      </c>
      <c r="H69" s="2">
        <f>ARIMAForecast[[#This Row],[NVDA]]-Data!H68</f>
        <v>3.6968642779728995</v>
      </c>
      <c r="I69" s="2">
        <f>ARIMAForecast[[#This Row],[GOOG]]-Data!I68</f>
        <v>0.71492507401830352</v>
      </c>
      <c r="J69" s="2">
        <f>ARIMAForecast[[#This Row],[UNH]]-Data!J68</f>
        <v>1.2350800877260042</v>
      </c>
      <c r="K69" s="2">
        <f>ARIMAForecast[[#This Row],[JPM]]-Data!K68</f>
        <v>4.2379501174030025</v>
      </c>
      <c r="L69" s="2">
        <f>ARIMAForecast[[#This Row],[AVGO]]-Data!L68</f>
        <v>2.699677183809996</v>
      </c>
      <c r="M69" s="2">
        <f>ARIMAForecast[[#This Row],[V]]-Data!M68</f>
        <v>13.067916831835021</v>
      </c>
      <c r="N69" s="2">
        <f>ARIMAForecast[[#This Row],[BAC]]-Data!N68</f>
        <v>1.0813640749035009</v>
      </c>
      <c r="O69" s="2">
        <f>ARIMAForecast[[#This Row],[HD]]-Data!O68</f>
        <v>-1.9433130833310202</v>
      </c>
      <c r="P69" s="2">
        <f>ARIMAForecast[[#This Row],[MA]]-Data!P68</f>
        <v>25.458700927578008</v>
      </c>
      <c r="Q69" s="2">
        <f>ARIMAForecast[[#This Row],[MRK]]-Data!Q68</f>
        <v>1.0905551352885112</v>
      </c>
      <c r="R69" s="2">
        <f>ARIMAForecast[[#This Row],[ABBV]]-Data!R68</f>
        <v>1.4529088426766066</v>
      </c>
      <c r="S69" s="2">
        <f>ARIMAForecast[[#This Row],[LLY]]-Data!S68</f>
        <v>-1.5463734661850026</v>
      </c>
      <c r="T69" s="2">
        <f>ARIMAForecast[[#This Row],[UPS]]-Data!T68</f>
        <v>2.6134722974903042</v>
      </c>
      <c r="U69" s="2">
        <f>ARIMAForecast[[#This Row],[CAT]]-Data!U68</f>
        <v>5.6298560495200007</v>
      </c>
      <c r="X69" s="1">
        <v>43928</v>
      </c>
      <c r="Y69" s="2">
        <f>Data!Y69-Data!Y68</f>
        <v>0.97797998000000064</v>
      </c>
      <c r="Z69" s="2">
        <f>Data!Z69-Data!Z68</f>
        <v>3.6946346000000005</v>
      </c>
      <c r="AA69" s="2">
        <f>Data!AA69-Data!AA68</f>
        <v>1.331553569999997</v>
      </c>
      <c r="AB69" s="2">
        <f>Data!AB69-Data!AB68</f>
        <v>0.73982774999999634</v>
      </c>
      <c r="AC69" s="2">
        <f>Data!AC69-Data!AC68</f>
        <v>1.3245648000000187</v>
      </c>
      <c r="AD69" s="2">
        <f>Data!AD69-Data!AD68</f>
        <v>2.0334215300000054</v>
      </c>
      <c r="AE69" s="2">
        <f>Data!AE69-Data!AE68</f>
        <v>-1.0483916099999959</v>
      </c>
      <c r="AF69" s="2">
        <f>Data!AF69-Data!AF68</f>
        <v>0.46913960999999915</v>
      </c>
      <c r="AG69" s="2">
        <f>Data!AG69-Data!AG68</f>
        <v>8.1398249000000078</v>
      </c>
      <c r="AH69" s="2">
        <f>Data!AH69-Data!AH68</f>
        <v>2.774272830000001</v>
      </c>
      <c r="AI69" s="2">
        <f>Data!AI69-Data!AI68</f>
        <v>3.3616911999999957</v>
      </c>
      <c r="AJ69" s="2">
        <f>Data!AJ69-Data!AJ68</f>
        <v>6.7369423000000097</v>
      </c>
      <c r="AK69" s="2">
        <f>Data!AK69-Data!AK68</f>
        <v>0.90753675999999928</v>
      </c>
      <c r="AL69" s="2">
        <f>Data!AL69-Data!AL68</f>
        <v>3.9887014999999906</v>
      </c>
      <c r="AM69" s="2">
        <f>Data!AM69-Data!AM68</f>
        <v>15.437622200000021</v>
      </c>
      <c r="AN69" s="2">
        <f>Data!AN69-Data!AN68</f>
        <v>-0.69307242000000713</v>
      </c>
      <c r="AO69" s="2">
        <f>Data!AO69-Data!AO68</f>
        <v>-9.8599249999992367E-2</v>
      </c>
      <c r="AP69" s="2">
        <f>Data!AP69-Data!AP68</f>
        <v>0.33488459999998099</v>
      </c>
      <c r="AQ69" s="2">
        <f>Data!AQ69-Data!AQ68</f>
        <v>-1.6800798799999939</v>
      </c>
      <c r="AR69" s="2">
        <f>Data!AR69-Data!AR68</f>
        <v>2.1384561999999931</v>
      </c>
      <c r="AS69" s="2"/>
      <c r="AT69" s="1">
        <v>43928</v>
      </c>
      <c r="AU69" s="2">
        <f>Data!AV70-FaktiskeKurser[[#This Row],[AAPL]]</f>
        <v>-0.76000200000000007</v>
      </c>
      <c r="AV69" s="2">
        <f>Data!AW70-FaktiskeKurser[[#This Row],[MSFT]]</f>
        <v>-1.7799990000000037</v>
      </c>
      <c r="AW69" s="2">
        <f>Data!AX70-FaktiskeKurser[[#This Row],[AMZN]]</f>
        <v>0.70050099999998849</v>
      </c>
      <c r="AX69" s="2">
        <f>Data!AY70-FaktiskeKurser[[#This Row],[GOOGL]]</f>
        <v>-3.150200000000325E-2</v>
      </c>
      <c r="AY69" s="2">
        <f>Data!AZ70-FaktiskeKurser[[#This Row],[BRK-B]]</f>
        <v>9.9950000000035288E-3</v>
      </c>
      <c r="AZ69" s="2">
        <f>Data!BA70-FaktiskeKurser[[#This Row],[TSLA]]</f>
        <v>1.9473350000000025</v>
      </c>
      <c r="BA69" s="2">
        <f>Data!BB70-FaktiskeKurser[[#This Row],[NVDA]]</f>
        <v>-2.3424980000000062</v>
      </c>
      <c r="BB69" s="2">
        <f>Data!BC70-FaktiskeKurser[[#This Row],[GOOG]]</f>
        <v>-2.0501000000002989E-2</v>
      </c>
      <c r="BC69" s="2">
        <f>Data!BD70-FaktiskeKurser[[#This Row],[UNH]]</f>
        <v>-0.30000300000000379</v>
      </c>
      <c r="BD69" s="2">
        <f>Data!BE70-FaktiskeKurser[[#This Row],[JPM]]</f>
        <v>1.1800000000000068</v>
      </c>
      <c r="BE69" s="2">
        <f>Data!BF70-FaktiskeKurser[[#This Row],[AVGO]]</f>
        <v>0.83000200000000746</v>
      </c>
      <c r="BF69" s="2">
        <f>Data!BG70-FaktiskeKurser[[#This Row],[V]]</f>
        <v>-0.85000599999997917</v>
      </c>
      <c r="BG69" s="2">
        <f>Data!BH70-FaktiskeKurser[[#This Row],[BAC]]</f>
        <v>0.75</v>
      </c>
      <c r="BH69" s="2">
        <f>Data!BI70-FaktiskeKurser[[#This Row],[HD]]</f>
        <v>0.95999100000000226</v>
      </c>
      <c r="BI69" s="2">
        <f>Data!BJ70-FaktiskeKurser[[#This Row],[MA]]</f>
        <v>-6.8600149999999758</v>
      </c>
      <c r="BJ69" s="2">
        <f>Data!BK70-FaktiskeKurser[[#This Row],[MRK]]</f>
        <v>-1.6698459999999926</v>
      </c>
      <c r="BK69" s="2">
        <f>Data!BL70-FaktiskeKurser[[#This Row],[ABBV]]</f>
        <v>-0.34000399999999331</v>
      </c>
      <c r="BL69" s="2">
        <f>Data!BM70-FaktiskeKurser[[#This Row],[LLY]]</f>
        <v>0.27000400000000013</v>
      </c>
      <c r="BM69" s="2">
        <f>Data!BN70-FaktiskeKurser[[#This Row],[UPS]]</f>
        <v>-2.7699960000000061</v>
      </c>
      <c r="BN69" s="2">
        <f>Data!BO70-FaktiskeKurser[[#This Row],[CAT]]</f>
        <v>1.4899979999999999</v>
      </c>
      <c r="BR69" s="2"/>
      <c r="CK69" s="2"/>
    </row>
    <row r="70" spans="1:89" x14ac:dyDescent="0.35">
      <c r="A70" s="1">
        <v>43929</v>
      </c>
      <c r="B70" s="2">
        <f>ARIMAForecast[[#This Row],[AAPL]]-FaktiskeKurser[[#This Row],[AAPL]]</f>
        <v>0.62845069228279726</v>
      </c>
      <c r="C70" s="2">
        <f>ARIMAForecast[[#This Row],[MSFT]]-Data!C69</f>
        <v>5.3343864107820025</v>
      </c>
      <c r="D70" s="2">
        <f>ARIMAForecast[[#This Row],[AMZN]]-Data!D69</f>
        <v>0.54931774433900671</v>
      </c>
      <c r="E70" s="2">
        <f>ARIMAForecast[[#This Row],[GOOGL]]-Data!E69</f>
        <v>3.2694060346760949</v>
      </c>
      <c r="F70" s="2">
        <f>ARIMAForecast[[#This Row],[BRK-B]]-Data!F69</f>
        <v>2.8839290020939927</v>
      </c>
      <c r="G70" s="2">
        <f>ARIMAForecast[[#This Row],[TSLA]]-Data!G69</f>
        <v>1.6782828162272025</v>
      </c>
      <c r="H70" s="2">
        <f>ARIMAForecast[[#This Row],[NVDA]]-Data!H69</f>
        <v>6.2514043958969978E-3</v>
      </c>
      <c r="I70" s="2">
        <f>ARIMAForecast[[#This Row],[GOOG]]-Data!I69</f>
        <v>2.9321618683893007</v>
      </c>
      <c r="J70" s="2">
        <f>ARIMAForecast[[#This Row],[UNH]]-Data!J69</f>
        <v>15.869511217695987</v>
      </c>
      <c r="K70" s="2">
        <f>ARIMAForecast[[#This Row],[JPM]]-Data!K69</f>
        <v>1.3945187878550911</v>
      </c>
      <c r="L70" s="2">
        <f>ARIMAForecast[[#This Row],[AVGO]]-Data!L69</f>
        <v>11.06834423733099</v>
      </c>
      <c r="M70" s="2">
        <f>ARIMAForecast[[#This Row],[V]]-Data!M69</f>
        <v>2.7431341252449783</v>
      </c>
      <c r="N70" s="2">
        <f>ARIMAForecast[[#This Row],[BAC]]-Data!N69</f>
        <v>0.94771116242269926</v>
      </c>
      <c r="O70" s="2">
        <f>ARIMAForecast[[#This Row],[HD]]-Data!O69</f>
        <v>15.249349202425009</v>
      </c>
      <c r="P70" s="2">
        <f>ARIMAForecast[[#This Row],[MA]]-Data!P69</f>
        <v>-4.6880315594870012</v>
      </c>
      <c r="Q70" s="2">
        <f>ARIMAForecast[[#This Row],[MRK]]-Data!Q69</f>
        <v>0.63752878130949853</v>
      </c>
      <c r="R70" s="2">
        <f>ARIMAForecast[[#This Row],[ABBV]]-Data!R69</f>
        <v>-0.5254337037958976</v>
      </c>
      <c r="S70" s="2">
        <f>ARIMAForecast[[#This Row],[LLY]]-Data!S69</f>
        <v>3.1749881056989864</v>
      </c>
      <c r="T70" s="2">
        <f>ARIMAForecast[[#This Row],[UPS]]-Data!T69</f>
        <v>-0.50528265071719147</v>
      </c>
      <c r="U70" s="2">
        <f>ARIMAForecast[[#This Row],[CAT]]-Data!U69</f>
        <v>3.1212750210899998</v>
      </c>
      <c r="X70" s="1">
        <v>43929</v>
      </c>
      <c r="Y70" s="2">
        <f>Data!Y70-Data!Y69</f>
        <v>1.2179645500000049</v>
      </c>
      <c r="Z70" s="2">
        <f>Data!Z70-Data!Z69</f>
        <v>1.5436346999999842</v>
      </c>
      <c r="AA70" s="2">
        <f>Data!AA70-Data!AA69</f>
        <v>1.486302699999996</v>
      </c>
      <c r="AB70" s="2">
        <f>Data!AB70-Data!AB69</f>
        <v>1.163986560000005</v>
      </c>
      <c r="AC70" s="2">
        <f>Data!AC70-Data!AC69</f>
        <v>4.6389231999999936</v>
      </c>
      <c r="AD70" s="2">
        <f>Data!AD70-Data!AD69</f>
        <v>0.60729543999999436</v>
      </c>
      <c r="AE70" s="2">
        <f>Data!AE70-Data!AE69</f>
        <v>1.7180925100000053</v>
      </c>
      <c r="AF70" s="2">
        <f>Data!AF70-Data!AF69</f>
        <v>1.1382495100000014</v>
      </c>
      <c r="AG70" s="2">
        <f>Data!AG70-Data!AG69</f>
        <v>10.482791200000008</v>
      </c>
      <c r="AH70" s="2">
        <f>Data!AH70-Data!AH69</f>
        <v>3.1747293000000099</v>
      </c>
      <c r="AI70" s="2">
        <f>Data!AI70-Data!AI69</f>
        <v>6.2578310000000101</v>
      </c>
      <c r="AJ70" s="2">
        <f>Data!AJ70-Data!AJ69</f>
        <v>4.6546179000000052</v>
      </c>
      <c r="AK70" s="2">
        <f>Data!AK70-Data!AK69</f>
        <v>1.1752560100000018</v>
      </c>
      <c r="AL70" s="2">
        <f>Data!AL70-Data!AL69</f>
        <v>2.0929853000000094</v>
      </c>
      <c r="AM70" s="2">
        <f>Data!AM70-Data!AM69</f>
        <v>5.3437098999999648</v>
      </c>
      <c r="AN70" s="2">
        <f>Data!AN70-Data!AN69</f>
        <v>2.0152671700000013</v>
      </c>
      <c r="AO70" s="2">
        <f>Data!AO70-Data!AO69</f>
        <v>2.6931732299999993</v>
      </c>
      <c r="AP70" s="2">
        <f>Data!AP70-Data!AP69</f>
        <v>3.825653299999999</v>
      </c>
      <c r="AQ70" s="2">
        <f>Data!AQ70-Data!AQ69</f>
        <v>4.7213621100000012</v>
      </c>
      <c r="AR70" s="2">
        <f>Data!AR70-Data!AR69</f>
        <v>4.8587523000000061</v>
      </c>
      <c r="AS70" s="2"/>
      <c r="AT70" s="1">
        <v>43929</v>
      </c>
      <c r="AU70" s="2">
        <f>Data!AV71-FaktiskeKurser[[#This Row],[AAPL]]</f>
        <v>1.6600039999999865</v>
      </c>
      <c r="AV70" s="2">
        <f>Data!AW71-FaktiskeKurser[[#This Row],[MSFT]]</f>
        <v>1.6400000000000148</v>
      </c>
      <c r="AW70" s="2">
        <f>Data!AX71-FaktiskeKurser[[#This Row],[AMZN]]</f>
        <v>1.5700000000000074</v>
      </c>
      <c r="AX70" s="2">
        <f>Data!AY71-FaktiskeKurser[[#This Row],[GOOGL]]</f>
        <v>1.2220000000000013</v>
      </c>
      <c r="AY70" s="2">
        <f>Data!AZ71-FaktiskeKurser[[#This Row],[BRK-B]]</f>
        <v>5.7599950000000035</v>
      </c>
      <c r="AZ70" s="2">
        <f>Data!BA71-FaktiskeKurser[[#This Row],[TSLA]]</f>
        <v>0.22599800000000414</v>
      </c>
      <c r="BA70" s="2">
        <f>Data!BB71-FaktiskeKurser[[#This Row],[NVDA]]</f>
        <v>1.9800030000000106</v>
      </c>
      <c r="BB70" s="2">
        <f>Data!BC71-FaktiskeKurser[[#This Row],[GOOG]]</f>
        <v>1.1885000000000048</v>
      </c>
      <c r="BC70" s="2">
        <f>Data!BD71-FaktiskeKurser[[#This Row],[UNH]]</f>
        <v>19.789994000000007</v>
      </c>
      <c r="BD70" s="2">
        <f>Data!BE71-FaktiskeKurser[[#This Row],[JPM]]</f>
        <v>3.6600040000000007</v>
      </c>
      <c r="BE70" s="2">
        <f>Data!BF71-FaktiskeKurser[[#This Row],[AVGO]]</f>
        <v>7.8300020000000075</v>
      </c>
      <c r="BF70" s="2">
        <f>Data!BG71-FaktiskeKurser[[#This Row],[V]]</f>
        <v>6.3500059999999792</v>
      </c>
      <c r="BG70" s="2">
        <f>Data!BH71-FaktiskeKurser[[#This Row],[BAC]]</f>
        <v>1.3100020000000008</v>
      </c>
      <c r="BH70" s="2">
        <f>Data!BI71-FaktiskeKurser[[#This Row],[HD]]</f>
        <v>2.5300139999999942</v>
      </c>
      <c r="BI70" s="2">
        <f>Data!BJ71-FaktiskeKurser[[#This Row],[MA]]</f>
        <v>11.870024999999998</v>
      </c>
      <c r="BJ70" s="2">
        <f>Data!BK71-FaktiskeKurser[[#This Row],[MRK]]</f>
        <v>2.9198459999999926</v>
      </c>
      <c r="BK70" s="2">
        <f>Data!BL71-FaktiskeKurser[[#This Row],[ABBV]]</f>
        <v>3.16999899999999</v>
      </c>
      <c r="BL70" s="2">
        <f>Data!BM71-FaktiskeKurser[[#This Row],[LLY]]</f>
        <v>4.3399959999999851</v>
      </c>
      <c r="BM70" s="2">
        <f>Data!BN71-FaktiskeKurser[[#This Row],[UPS]]</f>
        <v>5.879997000000003</v>
      </c>
      <c r="BN70" s="2">
        <f>Data!BO71-FaktiskeKurser[[#This Row],[CAT]]</f>
        <v>5.4800039999999939</v>
      </c>
    </row>
    <row r="71" spans="1:89" x14ac:dyDescent="0.35">
      <c r="A71" s="1">
        <v>43930</v>
      </c>
      <c r="B71" s="2">
        <f>ARIMAForecast[[#This Row],[AAPL]]-FaktiskeKurser[[#This Row],[AAPL]]</f>
        <v>-4.0004609200792629E-2</v>
      </c>
      <c r="C71" s="2">
        <f>ARIMAForecast[[#This Row],[MSFT]]-Data!C70</f>
        <v>-2.3152905613420103</v>
      </c>
      <c r="D71" s="2">
        <f>ARIMAForecast[[#This Row],[AMZN]]-Data!D70</f>
        <v>1.6301410412189909</v>
      </c>
      <c r="E71" s="2">
        <f>ARIMAForecast[[#This Row],[GOOGL]]-Data!E70</f>
        <v>0.38353304950790346</v>
      </c>
      <c r="F71" s="2">
        <f>ARIMAForecast[[#This Row],[BRK-B]]-Data!F70</f>
        <v>4.0044565194610016</v>
      </c>
      <c r="G71" s="2">
        <f>ARIMAForecast[[#This Row],[TSLA]]-Data!G70</f>
        <v>0.55479433737750128</v>
      </c>
      <c r="H71" s="2">
        <f>ARIMAForecast[[#This Row],[NVDA]]-Data!H70</f>
        <v>1.3642709289100026</v>
      </c>
      <c r="I71" s="2">
        <f>ARIMAForecast[[#This Row],[GOOG]]-Data!I70</f>
        <v>0.50962362925639582</v>
      </c>
      <c r="J71" s="2">
        <f>ARIMAForecast[[#This Row],[UNH]]-Data!J70</f>
        <v>9.8943770936409976</v>
      </c>
      <c r="K71" s="2">
        <f>ARIMAForecast[[#This Row],[JPM]]-Data!K70</f>
        <v>4.1835477082130978</v>
      </c>
      <c r="L71" s="2">
        <f>ARIMAForecast[[#This Row],[AVGO]]-Data!L70</f>
        <v>6.0052146056910374</v>
      </c>
      <c r="M71" s="2">
        <f>ARIMAForecast[[#This Row],[V]]-Data!M70</f>
        <v>4.3033033863610228</v>
      </c>
      <c r="N71" s="2">
        <f>ARIMAForecast[[#This Row],[BAC]]-Data!N70</f>
        <v>1.0148253432552004</v>
      </c>
      <c r="O71" s="2">
        <f>ARIMAForecast[[#This Row],[HD]]-Data!O70</f>
        <v>-7.0637890655860076</v>
      </c>
      <c r="P71" s="2">
        <f>ARIMAForecast[[#This Row],[MA]]-Data!P70</f>
        <v>11.554620548942978</v>
      </c>
      <c r="Q71" s="2">
        <f>ARIMAForecast[[#This Row],[MRK]]-Data!Q70</f>
        <v>1.6271785862865897</v>
      </c>
      <c r="R71" s="2">
        <f>ARIMAForecast[[#This Row],[ABBV]]-Data!R70</f>
        <v>3.8078694298837945</v>
      </c>
      <c r="S71" s="2">
        <f>ARIMAForecast[[#This Row],[LLY]]-Data!S70</f>
        <v>3.6630730234060138</v>
      </c>
      <c r="T71" s="2">
        <f>ARIMAForecast[[#This Row],[UPS]]-Data!T70</f>
        <v>4.2562265414888003</v>
      </c>
      <c r="U71" s="2">
        <f>ARIMAForecast[[#This Row],[CAT]]-Data!U70</f>
        <v>4.7160516049620043</v>
      </c>
      <c r="X71" s="1">
        <v>43930</v>
      </c>
      <c r="Y71" s="2">
        <f>Data!Y71-Data!Y70</f>
        <v>0.6653627900000032</v>
      </c>
      <c r="Z71" s="2">
        <f>Data!Z71-Data!Z70</f>
        <v>6.693939999999543E-2</v>
      </c>
      <c r="AA71" s="2">
        <f>Data!AA71-Data!AA70</f>
        <v>0.10303460000000086</v>
      </c>
      <c r="AB71" s="2">
        <f>Data!AB71-Data!AB70</f>
        <v>3.8187649999997575E-2</v>
      </c>
      <c r="AC71" s="2">
        <f>Data!AC71-Data!AC70</f>
        <v>3.3755365000000097</v>
      </c>
      <c r="AD71" s="2">
        <f>Data!AD71-Data!AD70</f>
        <v>1.290322500000002</v>
      </c>
      <c r="AE71" s="2">
        <f>Data!AE71-Data!AE70</f>
        <v>-0.84777623000000801</v>
      </c>
      <c r="AF71" s="2">
        <f>Data!AF71-Data!AF70</f>
        <v>0.15394850999999932</v>
      </c>
      <c r="AG71" s="2">
        <f>Data!AG71-Data!AG70</f>
        <v>6.3068461999999954</v>
      </c>
      <c r="AH71" s="2">
        <f>Data!AH71-Data!AH70</f>
        <v>4.7511846199999894</v>
      </c>
      <c r="AI71" s="2">
        <f>Data!AI71-Data!AI70</f>
        <v>-3.4703531999999768</v>
      </c>
      <c r="AJ71" s="2">
        <f>Data!AJ71-Data!AJ70</f>
        <v>0.49112159999998539</v>
      </c>
      <c r="AK71" s="2">
        <f>Data!AK71-Data!AK70</f>
        <v>1.3627217499999986</v>
      </c>
      <c r="AL71" s="2">
        <f>Data!AL71-Data!AL70</f>
        <v>6.1564747000000182</v>
      </c>
      <c r="AM71" s="2">
        <f>Data!AM71-Data!AM70</f>
        <v>3.8128535999999826</v>
      </c>
      <c r="AN71" s="2">
        <f>Data!AN71-Data!AN70</f>
        <v>1.3045700499999953</v>
      </c>
      <c r="AO71" s="2">
        <f>Data!AO71-Data!AO70</f>
        <v>1.5823771999999963</v>
      </c>
      <c r="AP71" s="2">
        <f>Data!AP71-Data!AP70</f>
        <v>-5.1835099999976819E-2</v>
      </c>
      <c r="AQ71" s="2">
        <f>Data!AQ71-Data!AQ70</f>
        <v>0.77181371999999726</v>
      </c>
      <c r="AR71" s="2">
        <f>Data!AR71-Data!AR70</f>
        <v>-1.0658722999999952</v>
      </c>
      <c r="AS71" s="2"/>
      <c r="AT71" s="1">
        <v>43930</v>
      </c>
      <c r="AU71" s="2">
        <f>Data!AV72-FaktiskeKurser[[#This Row],[AAPL]]</f>
        <v>0.47999599999999987</v>
      </c>
      <c r="AV71" s="2">
        <f>Data!AW72-FaktiskeKurser[[#This Row],[MSFT]]</f>
        <v>9.9939999999776319E-3</v>
      </c>
      <c r="AW71" s="2">
        <f>Data!AX72-FaktiskeKurser[[#This Row],[AMZN]]</f>
        <v>-1.2001999999995405E-2</v>
      </c>
      <c r="AX71" s="2">
        <f>Data!AY72-FaktiskeKurser[[#This Row],[GOOGL]]</f>
        <v>-2.1498999999998603E-2</v>
      </c>
      <c r="AY71" s="2">
        <f>Data!AZ72-FaktiskeKurser[[#This Row],[BRK-B]]</f>
        <v>2.83000100000001</v>
      </c>
      <c r="AZ71" s="2">
        <f>Data!BA72-FaktiskeKurser[[#This Row],[TSLA]]</f>
        <v>1.6106679999999969</v>
      </c>
      <c r="BA71" s="2">
        <f>Data!BB72-FaktiskeKurser[[#This Row],[NVDA]]</f>
        <v>-1</v>
      </c>
      <c r="BB71" s="2">
        <f>Data!BC72-FaktiskeKurser[[#This Row],[GOOG]]</f>
        <v>5.8498000000000161E-2</v>
      </c>
      <c r="BC71" s="2">
        <f>Data!BD72-FaktiskeKurser[[#This Row],[UNH]]</f>
        <v>-3.6999820000000341</v>
      </c>
      <c r="BD71" s="2">
        <f>Data!BE72-FaktiskeKurser[[#This Row],[JPM]]</f>
        <v>8.4599989999999963</v>
      </c>
      <c r="BE71" s="2">
        <f>Data!BF72-FaktiskeKurser[[#This Row],[AVGO]]</f>
        <v>-6.8000030000000038</v>
      </c>
      <c r="BF71" s="2">
        <f>Data!BG72-FaktiskeKurser[[#This Row],[V]]</f>
        <v>-1.25</v>
      </c>
      <c r="BG71" s="2">
        <f>Data!BH72-FaktiskeKurser[[#This Row],[BAC]]</f>
        <v>1.4100000000000001</v>
      </c>
      <c r="BH71" s="2">
        <f>Data!BI72-FaktiskeKurser[[#This Row],[HD]]</f>
        <v>6.7099919999999997</v>
      </c>
      <c r="BI71" s="2">
        <f>Data!BJ72-FaktiskeKurser[[#This Row],[MA]]</f>
        <v>-1.5500180000000228</v>
      </c>
      <c r="BJ71" s="2">
        <f>Data!BK72-FaktiskeKurser[[#This Row],[MRK]]</f>
        <v>0.83015400000000739</v>
      </c>
      <c r="BK71" s="2">
        <f>Data!BL72-FaktiskeKurser[[#This Row],[ABBV]]</f>
        <v>1.1900020000000069</v>
      </c>
      <c r="BL71" s="2">
        <f>Data!BM72-FaktiskeKurser[[#This Row],[LLY]]</f>
        <v>-0.49000499999999647</v>
      </c>
      <c r="BM71" s="2">
        <f>Data!BN72-FaktiskeKurser[[#This Row],[UPS]]</f>
        <v>-9.999899999999684E-2</v>
      </c>
      <c r="BN71" s="2">
        <f>Data!BO72-FaktiskeKurser[[#This Row],[CAT]]</f>
        <v>-2.370002999999997</v>
      </c>
      <c r="BQ71" s="22" t="s">
        <v>51</v>
      </c>
    </row>
    <row r="72" spans="1:89" x14ac:dyDescent="0.35">
      <c r="A72" s="1">
        <v>43934</v>
      </c>
      <c r="B72" s="2">
        <f>ARIMAForecast[[#This Row],[AAPL]]-FaktiskeKurser[[#This Row],[AAPL]]</f>
        <v>-3.5642635176188264E-2</v>
      </c>
      <c r="C72" s="2">
        <f>ARIMAForecast[[#This Row],[MSFT]]-Data!C71</f>
        <v>1.1794480741860127</v>
      </c>
      <c r="D72" s="2">
        <f>ARIMAForecast[[#This Row],[AMZN]]-Data!D71</f>
        <v>0.1380471823180045</v>
      </c>
      <c r="E72" s="2">
        <f>ARIMAForecast[[#This Row],[GOOGL]]-Data!E71</f>
        <v>-1.2664955786310017</v>
      </c>
      <c r="F72" s="2">
        <f>ARIMAForecast[[#This Row],[BRK-B]]-Data!F71</f>
        <v>1.7123487401990189</v>
      </c>
      <c r="G72" s="2">
        <f>ARIMAForecast[[#This Row],[TSLA]]-Data!G71</f>
        <v>1.3060694460365951</v>
      </c>
      <c r="H72" s="2">
        <f>ARIMAForecast[[#This Row],[NVDA]]-Data!H71</f>
        <v>-1.5338741018845923</v>
      </c>
      <c r="I72" s="2">
        <f>ARIMAForecast[[#This Row],[GOOG]]-Data!I71</f>
        <v>-1.1951086922814014</v>
      </c>
      <c r="J72" s="2">
        <f>ARIMAForecast[[#This Row],[UNH]]-Data!J71</f>
        <v>0.2999367148310057</v>
      </c>
      <c r="K72" s="2">
        <f>ARIMAForecast[[#This Row],[JPM]]-Data!K71</f>
        <v>6.5959286977029024</v>
      </c>
      <c r="L72" s="2">
        <f>ARIMAForecast[[#This Row],[AVGO]]-Data!L71</f>
        <v>-11.757171461481022</v>
      </c>
      <c r="M72" s="2">
        <f>ARIMAForecast[[#This Row],[V]]-Data!M71</f>
        <v>0.37943226045499046</v>
      </c>
      <c r="N72" s="2">
        <f>ARIMAForecast[[#This Row],[BAC]]-Data!N71</f>
        <v>1.296054828311199</v>
      </c>
      <c r="O72" s="2">
        <f>ARIMAForecast[[#This Row],[HD]]-Data!O71</f>
        <v>9.7602533083760079</v>
      </c>
      <c r="P72" s="2">
        <f>ARIMAForecast[[#This Row],[MA]]-Data!P71</f>
        <v>7.7645252635988982E-2</v>
      </c>
      <c r="Q72" s="2">
        <f>ARIMAForecast[[#This Row],[MRK]]-Data!Q71</f>
        <v>0.91909470379310676</v>
      </c>
      <c r="R72" s="2">
        <f>ARIMAForecast[[#This Row],[ABBV]]-Data!R71</f>
        <v>0.56760529377599767</v>
      </c>
      <c r="S72" s="2">
        <f>ARIMAForecast[[#This Row],[LLY]]-Data!S71</f>
        <v>-1.2052584755259943</v>
      </c>
      <c r="T72" s="2">
        <f>ARIMAForecast[[#This Row],[UPS]]-Data!T71</f>
        <v>-0.7969804244186065</v>
      </c>
      <c r="U72" s="2">
        <f>ARIMAForecast[[#This Row],[CAT]]-Data!U71</f>
        <v>-3.7375059078180044</v>
      </c>
      <c r="X72" s="1">
        <v>43934</v>
      </c>
      <c r="Y72" s="2">
        <f>Data!Y72-Data!Y71</f>
        <v>1.1715898899999928</v>
      </c>
      <c r="Z72" s="2">
        <f>Data!Z72-Data!Z71</f>
        <v>0.60052419999999529</v>
      </c>
      <c r="AA72" s="2">
        <f>Data!AA72-Data!AA71</f>
        <v>5.5482070999999991</v>
      </c>
      <c r="AB72" s="2">
        <f>Data!AB72-Data!AB71</f>
        <v>0.29865127000000058</v>
      </c>
      <c r="AC72" s="2">
        <f>Data!AC72-Data!AC71</f>
        <v>-4.2226851000000067</v>
      </c>
      <c r="AD72" s="2">
        <f>Data!AD72-Data!AD71</f>
        <v>3.6652689599999988</v>
      </c>
      <c r="AE72" s="2">
        <f>Data!AE72-Data!AE71</f>
        <v>1.6135743800000029</v>
      </c>
      <c r="AF72" s="2">
        <f>Data!AF72-Data!AF71</f>
        <v>0.35611481999999484</v>
      </c>
      <c r="AG72" s="2">
        <f>Data!AG72-Data!AG71</f>
        <v>-1.2076774999999884</v>
      </c>
      <c r="AH72" s="2">
        <f>Data!AH72-Data!AH71</f>
        <v>0.45195328000001211</v>
      </c>
      <c r="AI72" s="2">
        <f>Data!AI72-Data!AI71</f>
        <v>2.7547910999999772</v>
      </c>
      <c r="AJ72" s="2">
        <f>Data!AJ72-Data!AJ71</f>
        <v>-4.3822394999999972</v>
      </c>
      <c r="AK72" s="2">
        <f>Data!AK72-Data!AK71</f>
        <v>-0.60157900999999825</v>
      </c>
      <c r="AL72" s="2">
        <f>Data!AL72-Data!AL71</f>
        <v>-1.2057402000000081</v>
      </c>
      <c r="AM72" s="2">
        <f>Data!AM72-Data!AM71</f>
        <v>-5.1538704999999823</v>
      </c>
      <c r="AN72" s="2">
        <f>Data!AN72-Data!AN71</f>
        <v>-1.3934069799999946</v>
      </c>
      <c r="AO72" s="2">
        <f>Data!AO72-Data!AO71</f>
        <v>0.7583461600000021</v>
      </c>
      <c r="AP72" s="2">
        <f>Data!AP72-Data!AP71</f>
        <v>-1.1250316000000282</v>
      </c>
      <c r="AQ72" s="2">
        <f>Data!AQ72-Data!AQ71</f>
        <v>-0.28676242999999602</v>
      </c>
      <c r="AR72" s="2">
        <f>Data!AR72-Data!AR71</f>
        <v>-9.167225600000009</v>
      </c>
      <c r="AS72" s="2"/>
      <c r="AT72" s="1">
        <v>43934</v>
      </c>
      <c r="AU72" s="2">
        <f>Data!AV73-FaktiskeKurser[[#This Row],[AAPL]]</f>
        <v>1.3150020000000069</v>
      </c>
      <c r="AV72" s="2">
        <f>Data!AW73-FaktiskeKurser[[#This Row],[MSFT]]</f>
        <v>0.36999600000001465</v>
      </c>
      <c r="AW72" s="2">
        <f>Data!AX73-FaktiskeKurser[[#This Row],[AMZN]]</f>
        <v>6.3054969999999884</v>
      </c>
      <c r="AX72" s="2">
        <f>Data!AY73-FaktiskeKurser[[#This Row],[GOOGL]]</f>
        <v>0.19200099999999765</v>
      </c>
      <c r="AY72" s="2">
        <f>Data!AZ73-FaktiskeKurser[[#This Row],[BRK-B]]</f>
        <v>-5.0699920000000134</v>
      </c>
      <c r="AZ72" s="2">
        <f>Data!BA73-FaktiskeKurser[[#This Row],[TSLA]]</f>
        <v>5.1966660000000005</v>
      </c>
      <c r="BA72" s="2">
        <f>Data!BB73-FaktiskeKurser[[#This Row],[NVDA]]</f>
        <v>1.7249989999999968</v>
      </c>
      <c r="BB72" s="2">
        <f>Data!BC73-FaktiskeKurser[[#This Row],[GOOG]]</f>
        <v>0.305499999999995</v>
      </c>
      <c r="BC72" s="2">
        <f>Data!BD73-FaktiskeKurser[[#This Row],[UNH]]</f>
        <v>-0.61999499999996033</v>
      </c>
      <c r="BD72" s="2">
        <f>Data!BE73-FaktiskeKurser[[#This Row],[JPM]]</f>
        <v>-4.5699999999999932</v>
      </c>
      <c r="BE72" s="2">
        <f>Data!BF73-FaktiskeKurser[[#This Row],[AVGO]]</f>
        <v>5.6200099999999793</v>
      </c>
      <c r="BF72" s="2">
        <f>Data!BG73-FaktiskeKurser[[#This Row],[V]]</f>
        <v>-4.6999969999999962</v>
      </c>
      <c r="BG72" s="2">
        <f>Data!BH73-FaktiskeKurser[[#This Row],[BAC]]</f>
        <v>-0.94000099999999875</v>
      </c>
      <c r="BH72" s="2">
        <f>Data!BI73-FaktiskeKurser[[#This Row],[HD]]</f>
        <v>-2.7400059999999939</v>
      </c>
      <c r="BI72" s="2">
        <f>Data!BJ73-FaktiskeKurser[[#This Row],[MA]]</f>
        <v>-6.0599980000000073</v>
      </c>
      <c r="BJ72" s="2">
        <f>Data!BK73-FaktiskeKurser[[#This Row],[MRK]]</f>
        <v>-1.8606870000000129</v>
      </c>
      <c r="BK72" s="2">
        <f>Data!BL73-FaktiskeKurser[[#This Row],[ABBV]]</f>
        <v>0.55000300000000379</v>
      </c>
      <c r="BL72" s="2">
        <f>Data!BM73-FaktiskeKurser[[#This Row],[LLY]]</f>
        <v>-1.3099980000000073</v>
      </c>
      <c r="BM72" s="2">
        <f>Data!BN73-FaktiskeKurser[[#This Row],[UPS]]</f>
        <v>-0.27000400000000013</v>
      </c>
      <c r="BN72" s="2">
        <f>Data!BO73-FaktiskeKurser[[#This Row],[CAT]]</f>
        <v>-10.89</v>
      </c>
      <c r="BQ72" t="s">
        <v>56</v>
      </c>
      <c r="BR72">
        <f>SUM(BR19:CK19)</f>
        <v>7887</v>
      </c>
      <c r="BS72" s="26">
        <f>BR72/15060</f>
        <v>0.52370517928286853</v>
      </c>
      <c r="BT72" s="25"/>
    </row>
    <row r="73" spans="1:89" x14ac:dyDescent="0.35">
      <c r="A73" s="1">
        <v>43935</v>
      </c>
      <c r="B73" s="2">
        <f>ARIMAForecast[[#This Row],[AAPL]]-FaktiskeKurser[[#This Row],[AAPL]]</f>
        <v>0.19611939440859771</v>
      </c>
      <c r="C73" s="2">
        <f>ARIMAForecast[[#This Row],[MSFT]]-Data!C72</f>
        <v>2.4946726083389876</v>
      </c>
      <c r="D73" s="2">
        <f>ARIMAForecast[[#This Row],[AMZN]]-Data!D72</f>
        <v>5.9695338242480034</v>
      </c>
      <c r="E73" s="2">
        <f>ARIMAForecast[[#This Row],[GOOGL]]-Data!E72</f>
        <v>2.5915736466133978</v>
      </c>
      <c r="F73" s="2">
        <f>ARIMAForecast[[#This Row],[BRK-B]]-Data!F72</f>
        <v>-1.3310070251690149</v>
      </c>
      <c r="G73" s="2">
        <f>ARIMAForecast[[#This Row],[TSLA]]-Data!G72</f>
        <v>5.6701877004553012</v>
      </c>
      <c r="H73" s="2">
        <f>ARIMAForecast[[#This Row],[NVDA]]-Data!H72</f>
        <v>2.901211651606701</v>
      </c>
      <c r="I73" s="2">
        <f>ARIMAForecast[[#This Row],[GOOG]]-Data!I72</f>
        <v>2.5985133959852007</v>
      </c>
      <c r="J73" s="2">
        <f>ARIMAForecast[[#This Row],[UNH]]-Data!J72</f>
        <v>1.8848711913669831</v>
      </c>
      <c r="K73" s="2">
        <f>ARIMAForecast[[#This Row],[JPM]]-Data!K72</f>
        <v>-1.7085283292885975</v>
      </c>
      <c r="L73" s="2">
        <f>ARIMAForecast[[#This Row],[AVGO]]-Data!L72</f>
        <v>13.444877955736018</v>
      </c>
      <c r="M73" s="2">
        <f>ARIMAForecast[[#This Row],[V]]-Data!M72</f>
        <v>-4.2746022352409909</v>
      </c>
      <c r="N73" s="2">
        <f>ARIMAForecast[[#This Row],[BAC]]-Data!N72</f>
        <v>-0.4156005507031999</v>
      </c>
      <c r="O73" s="2">
        <f>ARIMAForecast[[#This Row],[HD]]-Data!O72</f>
        <v>0.69405496995000249</v>
      </c>
      <c r="P73" s="2">
        <f>ARIMAForecast[[#This Row],[MA]]-Data!P72</f>
        <v>-5.5697632260009868</v>
      </c>
      <c r="Q73" s="2">
        <f>ARIMAForecast[[#This Row],[MRK]]-Data!Q72</f>
        <v>-0.226424846335604</v>
      </c>
      <c r="R73" s="2">
        <f>ARIMAForecast[[#This Row],[ABBV]]-Data!R72</f>
        <v>1.5544242114216047</v>
      </c>
      <c r="S73" s="2">
        <f>ARIMAForecast[[#This Row],[LLY]]-Data!S72</f>
        <v>-0.11665020109501256</v>
      </c>
      <c r="T73" s="2">
        <f>ARIMAForecast[[#This Row],[UPS]]-Data!T72</f>
        <v>2.006785107587902</v>
      </c>
      <c r="U73" s="2">
        <f>ARIMAForecast[[#This Row],[CAT]]-Data!U72</f>
        <v>-8.433724892224987</v>
      </c>
      <c r="X73" s="1">
        <v>43935</v>
      </c>
      <c r="Y73" s="2">
        <f>Data!Y73-Data!Y72</f>
        <v>3.0675885999999934</v>
      </c>
      <c r="Z73" s="2">
        <f>Data!Z73-Data!Z72</f>
        <v>5.3602294000000086</v>
      </c>
      <c r="AA73" s="2">
        <f>Data!AA73-Data!AA72</f>
        <v>5.7449169000000069</v>
      </c>
      <c r="AB73" s="2">
        <f>Data!AB73-Data!AB72</f>
        <v>2.4183912499999991</v>
      </c>
      <c r="AC73" s="2">
        <f>Data!AC73-Data!AC72</f>
        <v>3.0586973000000057</v>
      </c>
      <c r="AD73" s="2">
        <f>Data!AD73-Data!AD72</f>
        <v>4.7854031900000038</v>
      </c>
      <c r="AE73" s="2">
        <f>Data!AE73-Data!AE72</f>
        <v>3.2275721500000003</v>
      </c>
      <c r="AF73" s="2">
        <f>Data!AF73-Data!AF72</f>
        <v>2.4838540600000059</v>
      </c>
      <c r="AG73" s="2">
        <f>Data!AG73-Data!AG72</f>
        <v>5.3135757000000012</v>
      </c>
      <c r="AH73" s="2">
        <f>Data!AH73-Data!AH72</f>
        <v>-3.2083126100000072</v>
      </c>
      <c r="AI73" s="2">
        <f>Data!AI73-Data!AI72</f>
        <v>7.2643218999999704</v>
      </c>
      <c r="AJ73" s="2">
        <f>Data!AJ73-Data!AJ72</f>
        <v>3.7835570000000018</v>
      </c>
      <c r="AK73" s="2">
        <f>Data!AK73-Data!AK72</f>
        <v>-0.22432872000000259</v>
      </c>
      <c r="AL73" s="2">
        <f>Data!AL73-Data!AL72</f>
        <v>6.6051580999999828</v>
      </c>
      <c r="AM73" s="2">
        <f>Data!AM73-Data!AM72</f>
        <v>4.3015897999999879</v>
      </c>
      <c r="AN73" s="2">
        <f>Data!AN73-Data!AN72</f>
        <v>1.3571375500000045</v>
      </c>
      <c r="AO73" s="2">
        <f>Data!AO73-Data!AO72</f>
        <v>1.5569635499999919</v>
      </c>
      <c r="AP73" s="2">
        <f>Data!AP73-Data!AP72</f>
        <v>4.6419799000000239</v>
      </c>
      <c r="AQ73" s="2">
        <f>Data!AQ73-Data!AQ72</f>
        <v>2.6799547599999869</v>
      </c>
      <c r="AR73" s="2">
        <f>Data!AR73-Data!AR72</f>
        <v>-0.27808869999999786</v>
      </c>
      <c r="AS73" s="2"/>
      <c r="AT73" s="1">
        <v>43935</v>
      </c>
      <c r="AU73" s="2">
        <f>Data!AV74-FaktiskeKurser[[#This Row],[AAPL]]</f>
        <v>3.4499969999999962</v>
      </c>
      <c r="AV73" s="2">
        <f>Data!AW74-FaktiskeKurser[[#This Row],[MSFT]]</f>
        <v>8.1900019999999927</v>
      </c>
      <c r="AW73" s="2">
        <f>Data!AX74-FaktiskeKurser[[#This Row],[AMZN]]</f>
        <v>5.7225030000000032</v>
      </c>
      <c r="AX73" s="2">
        <f>Data!AY74-FaktiskeKurser[[#This Row],[GOOGL]]</f>
        <v>2.7410010000000042</v>
      </c>
      <c r="AY73" s="2">
        <f>Data!AZ74-FaktiskeKurser[[#This Row],[BRK-B]]</f>
        <v>4.1699979999999925</v>
      </c>
      <c r="AZ73" s="2">
        <f>Data!BA74-FaktiskeKurser[[#This Row],[TSLA]]</f>
        <v>3.9293329999999997</v>
      </c>
      <c r="BA73" s="2">
        <f>Data!BB74-FaktiskeKurser[[#This Row],[NVDA]]</f>
        <v>3.5250010000000032</v>
      </c>
      <c r="BB73" s="2">
        <f>Data!BC74-FaktiskeKurser[[#This Row],[GOOG]]</f>
        <v>2.5835000000000008</v>
      </c>
      <c r="BC73" s="2">
        <f>Data!BD74-FaktiskeKurser[[#This Row],[UNH]]</f>
        <v>6.9899899999999775</v>
      </c>
      <c r="BD73" s="2">
        <f>Data!BE74-FaktiskeKurser[[#This Row],[JPM]]</f>
        <v>-2.6900020000000069</v>
      </c>
      <c r="BE73" s="2">
        <f>Data!BF74-FaktiskeKurser[[#This Row],[AVGO]]</f>
        <v>7.7099919999999997</v>
      </c>
      <c r="BF73" s="2">
        <f>Data!BG74-FaktiskeKurser[[#This Row],[V]]</f>
        <v>5.6299899999999923</v>
      </c>
      <c r="BG73" s="2">
        <f>Data!BH74-FaktiskeKurser[[#This Row],[BAC]]</f>
        <v>-0.19000000000000128</v>
      </c>
      <c r="BH73" s="2">
        <f>Data!BI74-FaktiskeKurser[[#This Row],[HD]]</f>
        <v>8.3800049999999828</v>
      </c>
      <c r="BI73" s="2">
        <f>Data!BJ74-FaktiskeKurser[[#This Row],[MA]]</f>
        <v>7.3800050000000397</v>
      </c>
      <c r="BJ73" s="2">
        <f>Data!BK74-FaktiskeKurser[[#This Row],[MRK]]</f>
        <v>2.194656000000009</v>
      </c>
      <c r="BK73" s="2">
        <f>Data!BL74-FaktiskeKurser[[#This Row],[ABBV]]</f>
        <v>1.8299939999999992</v>
      </c>
      <c r="BL73" s="2">
        <f>Data!BM74-FaktiskeKurser[[#This Row],[LLY]]</f>
        <v>6.6900030000000186</v>
      </c>
      <c r="BM73" s="2">
        <f>Data!BN74-FaktiskeKurser[[#This Row],[UPS]]</f>
        <v>2.9800039999999939</v>
      </c>
      <c r="BN73" s="2">
        <f>Data!BO74-FaktiskeKurser[[#This Row],[CAT]]</f>
        <v>2.3400039999999933</v>
      </c>
      <c r="BQ73" t="s">
        <v>43</v>
      </c>
      <c r="BR73">
        <f>SUM(BR21:CK21)</f>
        <v>7154</v>
      </c>
      <c r="BS73" s="26">
        <f>BR73/15060</f>
        <v>0.47503320053120851</v>
      </c>
    </row>
    <row r="74" spans="1:89" x14ac:dyDescent="0.35">
      <c r="A74" s="1">
        <v>43936</v>
      </c>
      <c r="B74" s="2">
        <f>ARIMAForecast[[#This Row],[AAPL]]-FaktiskeKurser[[#This Row],[AAPL]]</f>
        <v>-1.3968364909177922</v>
      </c>
      <c r="C74" s="2">
        <f>ARIMAForecast[[#This Row],[MSFT]]-Data!C73</f>
        <v>3.6058571138320019</v>
      </c>
      <c r="D74" s="2">
        <f>ARIMAForecast[[#This Row],[AMZN]]-Data!D73</f>
        <v>5.7112960077510024</v>
      </c>
      <c r="E74" s="2">
        <f>ARIMAForecast[[#This Row],[GOOGL]]-Data!E73</f>
        <v>-0.33468749131149877</v>
      </c>
      <c r="F74" s="2">
        <f>ARIMAForecast[[#This Row],[BRK-B]]-Data!F73</f>
        <v>-0.48521609307698554</v>
      </c>
      <c r="G74" s="2">
        <f>ARIMAForecast[[#This Row],[TSLA]]-Data!G73</f>
        <v>3.5270727594228006</v>
      </c>
      <c r="H74" s="2">
        <f>ARIMAForecast[[#This Row],[NVDA]]-Data!H73</f>
        <v>1.196668488041098</v>
      </c>
      <c r="I74" s="2">
        <f>ARIMAForecast[[#This Row],[GOOG]]-Data!I73</f>
        <v>-0.44412998206409782</v>
      </c>
      <c r="J74" s="2">
        <f>ARIMAForecast[[#This Row],[UNH]]-Data!J73</f>
        <v>-5.2482092524759878</v>
      </c>
      <c r="K74" s="2">
        <f>ARIMAForecast[[#This Row],[JPM]]-Data!K73</f>
        <v>-4.3004020307951976</v>
      </c>
      <c r="L74" s="2">
        <f>ARIMAForecast[[#This Row],[AVGO]]-Data!L73</f>
        <v>-2.8823472913080082</v>
      </c>
      <c r="M74" s="2">
        <f>ARIMAForecast[[#This Row],[V]]-Data!M73</f>
        <v>3.9937840177979922</v>
      </c>
      <c r="N74" s="2">
        <f>ARIMAForecast[[#This Row],[BAC]]-Data!N73</f>
        <v>-0.74641754099339863</v>
      </c>
      <c r="O74" s="2">
        <f>ARIMAForecast[[#This Row],[HD]]-Data!O73</f>
        <v>-0.44197253433600281</v>
      </c>
      <c r="P74" s="2">
        <f>ARIMAForecast[[#This Row],[MA]]-Data!P73</f>
        <v>5.8256653115590211</v>
      </c>
      <c r="Q74" s="2">
        <f>ARIMAForecast[[#This Row],[MRK]]-Data!Q73</f>
        <v>-0.47819476744820122</v>
      </c>
      <c r="R74" s="2">
        <f>ARIMAForecast[[#This Row],[ABBV]]-Data!R73</f>
        <v>0.8287803885513938</v>
      </c>
      <c r="S74" s="2">
        <f>ARIMAForecast[[#This Row],[LLY]]-Data!S73</f>
        <v>3.1626362125159915</v>
      </c>
      <c r="T74" s="2">
        <f>ARIMAForecast[[#This Row],[UPS]]-Data!T73</f>
        <v>-1.7211711676191044</v>
      </c>
      <c r="U74" s="2">
        <f>ARIMAForecast[[#This Row],[CAT]]-Data!U73</f>
        <v>-1.385422206143005</v>
      </c>
      <c r="X74" s="1">
        <v>43936</v>
      </c>
      <c r="Y74" s="2">
        <f>Data!Y74-Data!Y73</f>
        <v>9.1173180000012621E-2</v>
      </c>
      <c r="Z74" s="2">
        <f>Data!Z74-Data!Z73</f>
        <v>0.8145274000000029</v>
      </c>
      <c r="AA74" s="2">
        <f>Data!AA74-Data!AA73</f>
        <v>1.8764549999999929</v>
      </c>
      <c r="AB74" s="2">
        <f>Data!AB74-Data!AB73</f>
        <v>-0.15300014999999689</v>
      </c>
      <c r="AC74" s="2">
        <f>Data!AC74-Data!AC73</f>
        <v>-3.2485960000000205</v>
      </c>
      <c r="AD74" s="2">
        <f>Data!AD74-Data!AD73</f>
        <v>2.0565993700000007</v>
      </c>
      <c r="AE74" s="2">
        <f>Data!AE74-Data!AE73</f>
        <v>-0.3700965400000058</v>
      </c>
      <c r="AF74" s="2">
        <f>Data!AF74-Data!AF73</f>
        <v>-0.35530394000000598</v>
      </c>
      <c r="AG74" s="2">
        <f>Data!AG74-Data!AG73</f>
        <v>10.05515059999999</v>
      </c>
      <c r="AH74" s="2">
        <f>Data!AH74-Data!AH73</f>
        <v>-4.1254222399999918</v>
      </c>
      <c r="AI74" s="2">
        <f>Data!AI74-Data!AI73</f>
        <v>-6.2746450999999865</v>
      </c>
      <c r="AJ74" s="2">
        <f>Data!AJ74-Data!AJ73</f>
        <v>-5.5100154999999802</v>
      </c>
      <c r="AK74" s="2">
        <f>Data!AK74-Data!AK73</f>
        <v>-1.3675691400000005</v>
      </c>
      <c r="AL74" s="2">
        <f>Data!AL74-Data!AL73</f>
        <v>-6.0382912999999974</v>
      </c>
      <c r="AM74" s="2">
        <f>Data!AM74-Data!AM73</f>
        <v>-6.3997507999999925</v>
      </c>
      <c r="AN74" s="2">
        <f>Data!AN74-Data!AN73</f>
        <v>-0.1529667599999982</v>
      </c>
      <c r="AO74" s="2">
        <f>Data!AO74-Data!AO73</f>
        <v>-0.16351273999998739</v>
      </c>
      <c r="AP74" s="2">
        <f>Data!AP74-Data!AP73</f>
        <v>1.9539093999999864</v>
      </c>
      <c r="AQ74" s="2">
        <f>Data!AQ74-Data!AQ73</f>
        <v>-1.005480999999989</v>
      </c>
      <c r="AR74" s="2">
        <f>Data!AR74-Data!AR73</f>
        <v>-3.5651711000000006</v>
      </c>
      <c r="AS74" s="2"/>
      <c r="AT74" s="1">
        <v>43936</v>
      </c>
      <c r="AU74" s="2">
        <f>Data!AV75-FaktiskeKurser[[#This Row],[AAPL]]</f>
        <v>-0.65499899999998945</v>
      </c>
      <c r="AV74" s="2">
        <f>Data!AW75-FaktiskeKurser[[#This Row],[MSFT]]</f>
        <v>-1.819991999999985</v>
      </c>
      <c r="AW74" s="2">
        <f>Data!AX75-FaktiskeKurser[[#This Row],[AMZN]]</f>
        <v>1.2180030000000102</v>
      </c>
      <c r="AX74" s="2">
        <f>Data!AY75-FaktiskeKurser[[#This Row],[GOOGL]]</f>
        <v>-0.39649900000000571</v>
      </c>
      <c r="AY74" s="2">
        <f>Data!AZ75-FaktiskeKurser[[#This Row],[BRK-B]]</f>
        <v>-4.3699949999999887</v>
      </c>
      <c r="AZ74" s="2">
        <f>Data!BA75-FaktiskeKurser[[#This Row],[TSLA]]</f>
        <v>1.3293340000000029</v>
      </c>
      <c r="BA74" s="2">
        <f>Data!BB75-FaktiskeKurser[[#This Row],[NVDA]]</f>
        <v>-0.77750400000000752</v>
      </c>
      <c r="BB74" s="2">
        <f>Data!BC75-FaktiskeKurser[[#This Row],[GOOG]]</f>
        <v>-0.33799700000000144</v>
      </c>
      <c r="BC74" s="2">
        <f>Data!BD75-FaktiskeKurser[[#This Row],[UNH]]</f>
        <v>11.179993000000024</v>
      </c>
      <c r="BD74" s="2">
        <f>Data!BE75-FaktiskeKurser[[#This Row],[JPM]]</f>
        <v>-4.7099989999999963</v>
      </c>
      <c r="BE74" s="2">
        <f>Data!BF75-FaktiskeKurser[[#This Row],[AVGO]]</f>
        <v>-10.19000299999999</v>
      </c>
      <c r="BF74" s="2">
        <f>Data!BG75-FaktiskeKurser[[#This Row],[V]]</f>
        <v>-8.6599879999999985</v>
      </c>
      <c r="BG74" s="2">
        <f>Data!BH75-FaktiskeKurser[[#This Row],[BAC]]</f>
        <v>-1.5399990000000017</v>
      </c>
      <c r="BH74" s="2">
        <f>Data!BI75-FaktiskeKurser[[#This Row],[HD]]</f>
        <v>-8.6900019999999927</v>
      </c>
      <c r="BI74" s="2">
        <f>Data!BJ75-FaktiskeKurser[[#This Row],[MA]]</f>
        <v>-13.579986000000019</v>
      </c>
      <c r="BJ74" s="2">
        <f>Data!BK75-FaktiskeKurser[[#This Row],[MRK]]</f>
        <v>-0.73473300000000563</v>
      </c>
      <c r="BK74" s="2">
        <f>Data!BL75-FaktiskeKurser[[#This Row],[ABBV]]</f>
        <v>-0.30999700000000985</v>
      </c>
      <c r="BL74" s="2">
        <f>Data!BM75-FaktiskeKurser[[#This Row],[LLY]]</f>
        <v>6.9991999999984955E-2</v>
      </c>
      <c r="BM74" s="2">
        <f>Data!BN75-FaktiskeKurser[[#This Row],[UPS]]</f>
        <v>-1.4800039999999939</v>
      </c>
      <c r="BN74" s="2">
        <f>Data!BO75-FaktiskeKurser[[#This Row],[CAT]]</f>
        <v>-4.9500039999999927</v>
      </c>
      <c r="BQ74" t="s">
        <v>57</v>
      </c>
      <c r="BR74" s="18">
        <f>SUM(BR23:CK23)</f>
        <v>6028</v>
      </c>
      <c r="BS74" s="19">
        <f>BR74/15060</f>
        <v>0.40026560424966801</v>
      </c>
    </row>
    <row r="75" spans="1:89" x14ac:dyDescent="0.35">
      <c r="A75" s="1">
        <v>43937</v>
      </c>
      <c r="B75" s="2">
        <f>ARIMAForecast[[#This Row],[AAPL]]-FaktiskeKurser[[#This Row],[AAPL]]</f>
        <v>2.0676888257379886</v>
      </c>
      <c r="C75" s="2">
        <f>ARIMAForecast[[#This Row],[MSFT]]-Data!C74</f>
        <v>4.5596746037959974</v>
      </c>
      <c r="D75" s="2">
        <f>ARIMAForecast[[#This Row],[AMZN]]-Data!D74</f>
        <v>1.4757222817049893</v>
      </c>
      <c r="E75" s="2">
        <f>ARIMAForecast[[#This Row],[GOOGL]]-Data!E74</f>
        <v>2.6460550643809029</v>
      </c>
      <c r="F75" s="2">
        <f>ARIMAForecast[[#This Row],[BRK-B]]-Data!F74</f>
        <v>0.35734295648299508</v>
      </c>
      <c r="G75" s="2">
        <f>ARIMAForecast[[#This Row],[TSLA]]-Data!G74</f>
        <v>1.8302398165589011</v>
      </c>
      <c r="H75" s="2">
        <f>ARIMAForecast[[#This Row],[NVDA]]-Data!H74</f>
        <v>2.0779738250348032</v>
      </c>
      <c r="I75" s="2">
        <f>ARIMAForecast[[#This Row],[GOOG]]-Data!I74</f>
        <v>2.7518165512874972</v>
      </c>
      <c r="J75" s="2">
        <f>ARIMAForecast[[#This Row],[UNH]]-Data!J74</f>
        <v>26.007790595630979</v>
      </c>
      <c r="K75" s="2">
        <f>ARIMAForecast[[#This Row],[JPM]]-Data!K74</f>
        <v>-4.7700819143652069</v>
      </c>
      <c r="L75" s="2">
        <f>ARIMAForecast[[#This Row],[AVGO]]-Data!L74</f>
        <v>2.2458543233190085</v>
      </c>
      <c r="M75" s="2">
        <f>ARIMAForecast[[#This Row],[V]]-Data!M74</f>
        <v>-5.7317634973840086</v>
      </c>
      <c r="N75" s="2">
        <f>ARIMAForecast[[#This Row],[BAC]]-Data!N74</f>
        <v>-1.2217325496550018</v>
      </c>
      <c r="O75" s="2">
        <f>ARIMAForecast[[#This Row],[HD]]-Data!O74</f>
        <v>3.1040685846990073</v>
      </c>
      <c r="P75" s="2">
        <f>ARIMAForecast[[#This Row],[MA]]-Data!P74</f>
        <v>-11.139521075700031</v>
      </c>
      <c r="Q75" s="2">
        <f>ARIMAForecast[[#This Row],[MRK]]-Data!Q74</f>
        <v>2.3851713800111014</v>
      </c>
      <c r="R75" s="2">
        <f>ARIMAForecast[[#This Row],[ABBV]]-Data!R74</f>
        <v>1.376089263052009</v>
      </c>
      <c r="S75" s="2">
        <f>ARIMAForecast[[#This Row],[LLY]]-Data!S74</f>
        <v>4.3773046607020092</v>
      </c>
      <c r="T75" s="2">
        <f>ARIMAForecast[[#This Row],[UPS]]-Data!T74</f>
        <v>4.3354394793818045</v>
      </c>
      <c r="U75" s="2">
        <f>ARIMAForecast[[#This Row],[CAT]]-Data!U74</f>
        <v>-1.9397775613110042</v>
      </c>
      <c r="X75" s="1">
        <v>43937</v>
      </c>
      <c r="Y75" s="2">
        <f>Data!Y75-Data!Y74</f>
        <v>0.3271460599999898</v>
      </c>
      <c r="Z75" s="2">
        <f>Data!Z75-Data!Z74</f>
        <v>4.5427727999999945</v>
      </c>
      <c r="AA75" s="2">
        <f>Data!AA75-Data!AA74</f>
        <v>4.4027228000000065</v>
      </c>
      <c r="AB75" s="2">
        <f>Data!AB75-Data!AB74</f>
        <v>-1.3525710000003244E-2</v>
      </c>
      <c r="AC75" s="2">
        <f>Data!AC75-Data!AC74</f>
        <v>-0.87838959999999133</v>
      </c>
      <c r="AD75" s="2">
        <f>Data!AD75-Data!AD74</f>
        <v>1.0960125900000008</v>
      </c>
      <c r="AE75" s="2">
        <f>Data!AE75-Data!AE74</f>
        <v>3.0692416700000109</v>
      </c>
      <c r="AF75" s="2">
        <f>Data!AF75-Data!AF74</f>
        <v>0.11008320000000538</v>
      </c>
      <c r="AG75" s="2">
        <f>Data!AG75-Data!AG74</f>
        <v>12.870277799999997</v>
      </c>
      <c r="AH75" s="2">
        <f>Data!AH75-Data!AH74</f>
        <v>-3.9189458400000063</v>
      </c>
      <c r="AI75" s="2">
        <f>Data!AI75-Data!AI74</f>
        <v>-1.5134280999999987</v>
      </c>
      <c r="AJ75" s="2">
        <f>Data!AJ75-Data!AJ74</f>
        <v>-5.0364699000000144</v>
      </c>
      <c r="AK75" s="2">
        <f>Data!AK75-Data!AK74</f>
        <v>-0.90839547999999937</v>
      </c>
      <c r="AL75" s="2">
        <f>Data!AL75-Data!AL74</f>
        <v>-0.20098159999997733</v>
      </c>
      <c r="AM75" s="2">
        <f>Data!AM75-Data!AM74</f>
        <v>-12.510372799999999</v>
      </c>
      <c r="AN75" s="2">
        <f>Data!AN75-Data!AN74</f>
        <v>0.66685717000000011</v>
      </c>
      <c r="AO75" s="2">
        <f>Data!AO75-Data!AO74</f>
        <v>0.15895579999998688</v>
      </c>
      <c r="AP75" s="2">
        <f>Data!AP75-Data!AP74</f>
        <v>3.3723736999999971</v>
      </c>
      <c r="AQ75" s="2">
        <f>Data!AQ75-Data!AQ74</f>
        <v>1.8866433000000029</v>
      </c>
      <c r="AR75" s="2">
        <f>Data!AR75-Data!AR74</f>
        <v>0.46739159999999913</v>
      </c>
      <c r="AS75" s="2"/>
      <c r="AT75" s="1">
        <v>43937</v>
      </c>
      <c r="AU75" s="2">
        <f>Data!AV76-FaktiskeKurser[[#This Row],[AAPL]]</f>
        <v>0.56500299999999015</v>
      </c>
      <c r="AV75" s="2">
        <f>Data!AW76-FaktiskeKurser[[#This Row],[MSFT]]</f>
        <v>5.1599879999999985</v>
      </c>
      <c r="AW75" s="2">
        <f>Data!AX76-FaktiskeKurser[[#This Row],[AMZN]]</f>
        <v>5.0254969999999872</v>
      </c>
      <c r="AX75" s="2">
        <f>Data!AY76-FaktiskeKurser[[#This Row],[GOOGL]]</f>
        <v>6.4960000000056084E-3</v>
      </c>
      <c r="AY75" s="2">
        <f>Data!AZ76-FaktiskeKurser[[#This Row],[BRK-B]]</f>
        <v>-0.61000000000001364</v>
      </c>
      <c r="AZ75" s="2">
        <f>Data!BA76-FaktiskeKurser[[#This Row],[TSLA]]</f>
        <v>1.0253339999999938</v>
      </c>
      <c r="BA75" s="2">
        <f>Data!BB76-FaktiskeKurser[[#This Row],[NVDA]]</f>
        <v>3.4650040000000075</v>
      </c>
      <c r="BB75" s="2">
        <f>Data!BC76-FaktiskeKurser[[#This Row],[GOOG]]</f>
        <v>4.9998999999999683E-2</v>
      </c>
      <c r="BC75" s="2">
        <f>Data!BD76-FaktiskeKurser[[#This Row],[UNH]]</f>
        <v>16.75</v>
      </c>
      <c r="BD75" s="2">
        <f>Data!BE76-FaktiskeKurser[[#This Row],[JPM]]</f>
        <v>-3.4599990000000105</v>
      </c>
      <c r="BE75" s="2">
        <f>Data!BF76-FaktiskeKurser[[#This Row],[AVGO]]</f>
        <v>0.85000700000000506</v>
      </c>
      <c r="BF75" s="2">
        <f>Data!BG76-FaktiskeKurser[[#This Row],[V]]</f>
        <v>-3.5400089999999977</v>
      </c>
      <c r="BG75" s="2">
        <f>Data!BH76-FaktiskeKurser[[#This Row],[BAC]]</f>
        <v>-0.77000099999999705</v>
      </c>
      <c r="BH75" s="2">
        <f>Data!BI76-FaktiskeKurser[[#This Row],[HD]]</f>
        <v>1.3700100000000077</v>
      </c>
      <c r="BI75" s="2">
        <f>Data!BJ76-FaktiskeKurser[[#This Row],[MA]]</f>
        <v>-10.380020000000002</v>
      </c>
      <c r="BJ75" s="2">
        <f>Data!BK76-FaktiskeKurser[[#This Row],[MRK]]</f>
        <v>0.88740500000000111</v>
      </c>
      <c r="BK75" s="2">
        <f>Data!BL76-FaktiskeKurser[[#This Row],[ABBV]]</f>
        <v>4.0001000000003728E-2</v>
      </c>
      <c r="BL75" s="2">
        <f>Data!BM76-FaktiskeKurser[[#This Row],[LLY]]</f>
        <v>3.5500030000000038</v>
      </c>
      <c r="BM75" s="2">
        <f>Data!BN76-FaktiskeKurser[[#This Row],[UPS]]</f>
        <v>2.3000029999999896</v>
      </c>
      <c r="BN75" s="2">
        <f>Data!BO76-FaktiskeKurser[[#This Row],[CAT]]</f>
        <v>1.6900019999999927</v>
      </c>
      <c r="BQ75" t="s">
        <v>59</v>
      </c>
      <c r="BR75">
        <f>SUM(BR24:CK24)</f>
        <v>2929</v>
      </c>
      <c r="BS75" s="26">
        <f>BR75/15060</f>
        <v>0.19448871181938912</v>
      </c>
    </row>
    <row r="76" spans="1:89" x14ac:dyDescent="0.35">
      <c r="A76" s="1">
        <v>43938</v>
      </c>
      <c r="B76" s="2">
        <f>ARIMAForecast[[#This Row],[AAPL]]-FaktiskeKurser[[#This Row],[AAPL]]</f>
        <v>-1.7425957910973011</v>
      </c>
      <c r="C76" s="2">
        <f>ARIMAForecast[[#This Row],[MSFT]]-Data!C75</f>
        <v>-0.77372421810699166</v>
      </c>
      <c r="D76" s="2">
        <f>ARIMAForecast[[#This Row],[AMZN]]-Data!D75</f>
        <v>4.7123334465300104</v>
      </c>
      <c r="E76" s="2">
        <f>ARIMAForecast[[#This Row],[GOOGL]]-Data!E75</f>
        <v>-2.2052787391724991</v>
      </c>
      <c r="F76" s="2">
        <f>ARIMAForecast[[#This Row],[BRK-B]]-Data!F75</f>
        <v>-2.6077827493699886</v>
      </c>
      <c r="G76" s="2">
        <f>ARIMAForecast[[#This Row],[TSLA]]-Data!G75</f>
        <v>0.53810907407179798</v>
      </c>
      <c r="H76" s="2">
        <f>ARIMAForecast[[#This Row],[NVDA]]-Data!H75</f>
        <v>0.930741914689591</v>
      </c>
      <c r="I76" s="2">
        <f>ARIMAForecast[[#This Row],[GOOG]]-Data!I75</f>
        <v>-2.2892420626817938</v>
      </c>
      <c r="J76" s="2">
        <f>ARIMAForecast[[#This Row],[UNH]]-Data!J75</f>
        <v>2.4871320352430075</v>
      </c>
      <c r="K76" s="2">
        <f>ARIMAForecast[[#This Row],[JPM]]-Data!K75</f>
        <v>-2.887944231850696</v>
      </c>
      <c r="L76" s="2">
        <f>ARIMAForecast[[#This Row],[AVGO]]-Data!L75</f>
        <v>-9.4217373138940275</v>
      </c>
      <c r="M76" s="2">
        <f>ARIMAForecast[[#This Row],[V]]-Data!M75</f>
        <v>-4.7143009407309933</v>
      </c>
      <c r="N76" s="2">
        <f>ARIMAForecast[[#This Row],[BAC]]-Data!N75</f>
        <v>-0.84219743537089897</v>
      </c>
      <c r="O76" s="2">
        <f>ARIMAForecast[[#This Row],[HD]]-Data!O75</f>
        <v>-9.0267111679769982</v>
      </c>
      <c r="P76" s="2">
        <f>ARIMAForecast[[#This Row],[MA]]-Data!P75</f>
        <v>-10.764375911047978</v>
      </c>
      <c r="Q76" s="2">
        <f>ARIMAForecast[[#This Row],[MRK]]-Data!Q75</f>
        <v>-1.9530687682833019</v>
      </c>
      <c r="R76" s="2">
        <f>ARIMAForecast[[#This Row],[ABBV]]-Data!R75</f>
        <v>-1.2206866076601983</v>
      </c>
      <c r="S76" s="2">
        <f>ARIMAForecast[[#This Row],[LLY]]-Data!S75</f>
        <v>0.72257896505499275</v>
      </c>
      <c r="T76" s="2">
        <f>ARIMAForecast[[#This Row],[UPS]]-Data!T75</f>
        <v>-2.4385433838053956</v>
      </c>
      <c r="U76" s="2">
        <f>ARIMAForecast[[#This Row],[CAT]]-Data!U75</f>
        <v>0.17247675488199832</v>
      </c>
      <c r="X76" s="1">
        <v>43938</v>
      </c>
      <c r="Y76" s="2">
        <f>Data!Y76-Data!Y75</f>
        <v>-0.63985832000000187</v>
      </c>
      <c r="Z76" s="2">
        <f>Data!Z76-Data!Z75</f>
        <v>2.1005791999999985</v>
      </c>
      <c r="AA76" s="2">
        <f>Data!AA76-Data!AA75</f>
        <v>-0.58949520000000177</v>
      </c>
      <c r="AB76" s="2">
        <f>Data!AB76-Data!AB75</f>
        <v>1.0245393000000007</v>
      </c>
      <c r="AC76" s="2">
        <f>Data!AC76-Data!AC75</f>
        <v>2.569375000000008</v>
      </c>
      <c r="AD76" s="2">
        <f>Data!AD76-Data!AD75</f>
        <v>0.71516045999999989</v>
      </c>
      <c r="AE76" s="2">
        <f>Data!AE76-Data!AE75</f>
        <v>-0.19703898000000208</v>
      </c>
      <c r="AF76" s="2">
        <f>Data!AF76-Data!AF75</f>
        <v>0.91061002999999374</v>
      </c>
      <c r="AG76" s="2">
        <f>Data!AG76-Data!AG75</f>
        <v>-0.95853550000003906</v>
      </c>
      <c r="AH76" s="2">
        <f>Data!AH76-Data!AH75</f>
        <v>3.7739842799999934</v>
      </c>
      <c r="AI76" s="2">
        <f>Data!AI76-Data!AI75</f>
        <v>6.0562222000000361</v>
      </c>
      <c r="AJ76" s="2">
        <f>Data!AJ76-Data!AJ75</f>
        <v>5.013670999999988</v>
      </c>
      <c r="AK76" s="2">
        <f>Data!AK76-Data!AK75</f>
        <v>1.2404985800000006</v>
      </c>
      <c r="AL76" s="2">
        <f>Data!AL76-Data!AL75</f>
        <v>8.1760269999999764</v>
      </c>
      <c r="AM76" s="2">
        <f>Data!AM76-Data!AM75</f>
        <v>3.8635902000000044</v>
      </c>
      <c r="AN76" s="2">
        <f>Data!AN76-Data!AN75</f>
        <v>0.52803082999999162</v>
      </c>
      <c r="AO76" s="2">
        <f>Data!AO76-Data!AO75</f>
        <v>1.3409058100000095</v>
      </c>
      <c r="AP76" s="2">
        <f>Data!AP76-Data!AP75</f>
        <v>2.7148074000000122</v>
      </c>
      <c r="AQ76" s="2">
        <f>Data!AQ76-Data!AQ75</f>
        <v>0.88345279999998638</v>
      </c>
      <c r="AR76" s="2">
        <f>Data!AR76-Data!AR75</f>
        <v>2.7454098999999985</v>
      </c>
      <c r="AS76" s="2"/>
      <c r="AT76" s="1">
        <v>43938</v>
      </c>
      <c r="AU76" s="2">
        <f>Data!AV77-FaktiskeKurser[[#This Row],[AAPL]]</f>
        <v>-0.9725040000000007</v>
      </c>
      <c r="AV76" s="2">
        <f>Data!AW77-FaktiskeKurser[[#This Row],[MSFT]]</f>
        <v>1.5600129999999979</v>
      </c>
      <c r="AW76" s="2">
        <f>Data!AX77-FaktiskeKurser[[#This Row],[AMZN]]</f>
        <v>-1.6594999999999942</v>
      </c>
      <c r="AX76" s="2">
        <f>Data!AY77-FaktiskeKurser[[#This Row],[GOOGL]]</f>
        <v>1.0785029999999978</v>
      </c>
      <c r="AY76" s="2">
        <f>Data!AZ77-FaktiskeKurser[[#This Row],[BRK-B]]</f>
        <v>3.2399900000000059</v>
      </c>
      <c r="AZ76" s="2">
        <f>Data!BA77-FaktiskeKurser[[#This Row],[TSLA]]</f>
        <v>0.57866700000000293</v>
      </c>
      <c r="BA76" s="2">
        <f>Data!BB77-FaktiskeKurser[[#This Row],[NVDA]]</f>
        <v>-0.59500100000001055</v>
      </c>
      <c r="BB76" s="2">
        <f>Data!BC77-FaktiskeKurser[[#This Row],[GOOG]]</f>
        <v>0.98899800000000226</v>
      </c>
      <c r="BC76" s="2">
        <f>Data!BD77-FaktiskeKurser[[#This Row],[UNH]]</f>
        <v>-7.8699950000000172</v>
      </c>
      <c r="BD76" s="2">
        <f>Data!BE77-FaktiskeKurser[[#This Row],[JPM]]</f>
        <v>7.8499980000000136</v>
      </c>
      <c r="BE76" s="2">
        <f>Data!BF77-FaktiskeKurser[[#This Row],[AVGO]]</f>
        <v>7.5899959999999851</v>
      </c>
      <c r="BF76" s="2">
        <f>Data!BG77-FaktiskeKurser[[#This Row],[V]]</f>
        <v>7.1199950000000172</v>
      </c>
      <c r="BG76" s="2">
        <f>Data!BH77-FaktiskeKurser[[#This Row],[BAC]]</f>
        <v>1.8600009999999969</v>
      </c>
      <c r="BH76" s="2">
        <f>Data!BI77-FaktiskeKurser[[#This Row],[HD]]</f>
        <v>9.569991999999985</v>
      </c>
      <c r="BI76" s="2">
        <f>Data!BJ77-FaktiskeKurser[[#This Row],[MA]]</f>
        <v>13.210006000000021</v>
      </c>
      <c r="BJ76" s="2">
        <f>Data!BK77-FaktiskeKurser[[#This Row],[MRK]]</f>
        <v>0.43893400000000327</v>
      </c>
      <c r="BK76" s="2">
        <f>Data!BL77-FaktiskeKurser[[#This Row],[ABBV]]</f>
        <v>1.5899959999999993</v>
      </c>
      <c r="BL76" s="2">
        <f>Data!BM77-FaktiskeKurser[[#This Row],[LLY]]</f>
        <v>2.5599970000000098</v>
      </c>
      <c r="BM76" s="2">
        <f>Data!BN77-FaktiskeKurser[[#This Row],[UPS]]</f>
        <v>0.52999900000000366</v>
      </c>
      <c r="BN76" s="2">
        <f>Data!BO77-FaktiskeKurser[[#This Row],[CAT]]</f>
        <v>3.0800020000000075</v>
      </c>
      <c r="BQ76" t="s">
        <v>58</v>
      </c>
      <c r="BR76">
        <f>SUM(BR25:CK25)</f>
        <v>3062</v>
      </c>
      <c r="BS76" s="26">
        <f>BR76/15060</f>
        <v>0.20332005312084994</v>
      </c>
    </row>
    <row r="77" spans="1:89" x14ac:dyDescent="0.35">
      <c r="A77" s="1">
        <v>43941</v>
      </c>
      <c r="B77" s="2">
        <f>ARIMAForecast[[#This Row],[AAPL]]-FaktiskeKurser[[#This Row],[AAPL]]</f>
        <v>1.2148144172515032</v>
      </c>
      <c r="C77" s="2">
        <f>ARIMAForecast[[#This Row],[MSFT]]-Data!C76</f>
        <v>6.1096070605519799</v>
      </c>
      <c r="D77" s="2">
        <f>ARIMAForecast[[#This Row],[AMZN]]-Data!D76</f>
        <v>-1.6597326599880091</v>
      </c>
      <c r="E77" s="2">
        <f>ARIMAForecast[[#This Row],[GOOGL]]-Data!E76</f>
        <v>2.4876228567454035</v>
      </c>
      <c r="F77" s="2">
        <f>ARIMAForecast[[#This Row],[BRK-B]]-Data!F76</f>
        <v>4.1551858911529962</v>
      </c>
      <c r="G77" s="2">
        <f>ARIMAForecast[[#This Row],[TSLA]]-Data!G76</f>
        <v>1.1223900887738978</v>
      </c>
      <c r="H77" s="2">
        <f>ARIMAForecast[[#This Row],[NVDA]]-Data!H76</f>
        <v>1.6015848397846071</v>
      </c>
      <c r="I77" s="2">
        <f>ARIMAForecast[[#This Row],[GOOG]]-Data!I76</f>
        <v>2.5819970167214024</v>
      </c>
      <c r="J77" s="2">
        <f>ARIMAForecast[[#This Row],[UNH]]-Data!J76</f>
        <v>7.5568121043510246</v>
      </c>
      <c r="K77" s="2">
        <f>ARIMAForecast[[#This Row],[JPM]]-Data!K76</f>
        <v>6.6710474370903086</v>
      </c>
      <c r="L77" s="2">
        <f>ARIMAForecast[[#This Row],[AVGO]]-Data!L76</f>
        <v>11.488529976519999</v>
      </c>
      <c r="M77" s="2">
        <f>ARIMAForecast[[#This Row],[V]]-Data!M76</f>
        <v>5.587763408261992</v>
      </c>
      <c r="N77" s="2">
        <f>ARIMAForecast[[#This Row],[BAC]]-Data!N76</f>
        <v>1.8027630047858985</v>
      </c>
      <c r="O77" s="2">
        <f>ARIMAForecast[[#This Row],[HD]]-Data!O76</f>
        <v>14.051720062561003</v>
      </c>
      <c r="P77" s="2">
        <f>ARIMAForecast[[#This Row],[MA]]-Data!P76</f>
        <v>10.49599528384897</v>
      </c>
      <c r="Q77" s="2">
        <f>ARIMAForecast[[#This Row],[MRK]]-Data!Q76</f>
        <v>2.3436661500573024</v>
      </c>
      <c r="R77" s="2">
        <f>ARIMAForecast[[#This Row],[ABBV]]-Data!R76</f>
        <v>1.8488646803205029</v>
      </c>
      <c r="S77" s="2">
        <f>ARIMAForecast[[#This Row],[LLY]]-Data!S76</f>
        <v>5.0090249796739954</v>
      </c>
      <c r="T77" s="2">
        <f>ARIMAForecast[[#This Row],[UPS]]-Data!T76</f>
        <v>4.817153720986397</v>
      </c>
      <c r="U77" s="2">
        <f>ARIMAForecast[[#This Row],[CAT]]-Data!U76</f>
        <v>3.4826374757709999</v>
      </c>
      <c r="X77" s="1">
        <v>43941</v>
      </c>
      <c r="Y77" s="2">
        <f>Data!Y77-Data!Y76</f>
        <v>-1.3368658399999873</v>
      </c>
      <c r="Z77" s="2">
        <f>Data!Z77-Data!Z76</f>
        <v>-3.3193202999999869</v>
      </c>
      <c r="AA77" s="2">
        <f>Data!AA77-Data!AA76</f>
        <v>0.50040800000000729</v>
      </c>
      <c r="AB77" s="2">
        <f>Data!AB77-Data!AB76</f>
        <v>-0.75411062999999956</v>
      </c>
      <c r="AC77" s="2">
        <f>Data!AC77-Data!AC76</f>
        <v>-1.6430660000000046</v>
      </c>
      <c r="AD77" s="2">
        <f>Data!AD77-Data!AD76</f>
        <v>-0.32211660000000109</v>
      </c>
      <c r="AE77" s="2">
        <f>Data!AE77-Data!AE76</f>
        <v>-1.2905881900000082</v>
      </c>
      <c r="AF77" s="2">
        <f>Data!AF77-Data!AF76</f>
        <v>-0.75112899999999883</v>
      </c>
      <c r="AG77" s="2">
        <f>Data!AG77-Data!AG76</f>
        <v>-8.4065053999999577</v>
      </c>
      <c r="AH77" s="2">
        <f>Data!AH77-Data!AH76</f>
        <v>0.60842043000000956</v>
      </c>
      <c r="AI77" s="2">
        <f>Data!AI77-Data!AI76</f>
        <v>-4.1841971000000058</v>
      </c>
      <c r="AJ77" s="2">
        <f>Data!AJ77-Data!AJ76</f>
        <v>-2.881185199999976</v>
      </c>
      <c r="AK77" s="2">
        <f>Data!AK77-Data!AK76</f>
        <v>-0.16070764999999909</v>
      </c>
      <c r="AL77" s="2">
        <f>Data!AL77-Data!AL76</f>
        <v>-1.1093700999999783</v>
      </c>
      <c r="AM77" s="2">
        <f>Data!AM77-Data!AM76</f>
        <v>-3.4451999999987493E-2</v>
      </c>
      <c r="AN77" s="2">
        <f>Data!AN77-Data!AN76</f>
        <v>-0.26163250999999832</v>
      </c>
      <c r="AO77" s="2">
        <f>Data!AO77-Data!AO76</f>
        <v>0.79866262999999549</v>
      </c>
      <c r="AP77" s="2">
        <f>Data!AP77-Data!AP76</f>
        <v>0.58123960000000352</v>
      </c>
      <c r="AQ77" s="2">
        <f>Data!AQ77-Data!AQ76</f>
        <v>-1.4808950999999979</v>
      </c>
      <c r="AR77" s="2">
        <f>Data!AR77-Data!AR76</f>
        <v>-0.78163499999999431</v>
      </c>
      <c r="AS77" s="2"/>
      <c r="AT77" s="1">
        <v>43941</v>
      </c>
      <c r="AU77" s="2">
        <f>Data!AV78-FaktiskeKurser[[#This Row],[AAPL]]</f>
        <v>-1.4674989999999895</v>
      </c>
      <c r="AV77" s="2">
        <f>Data!AW78-FaktiskeKurser[[#This Row],[MSFT]]</f>
        <v>-3.5400080000000003</v>
      </c>
      <c r="AW77" s="2">
        <f>Data!AX78-FaktiskeKurser[[#This Row],[AMZN]]</f>
        <v>0.9304960000000051</v>
      </c>
      <c r="AX77" s="2">
        <f>Data!AY78-FaktiskeKurser[[#This Row],[GOOGL]]</f>
        <v>-0.89250200000000035</v>
      </c>
      <c r="AY77" s="2">
        <f>Data!AZ78-FaktiskeKurser[[#This Row],[BRK-B]]</f>
        <v>-2.4499969999999962</v>
      </c>
      <c r="AZ77" s="2">
        <f>Data!BA78-FaktiskeKurser[[#This Row],[TSLA]]</f>
        <v>-0.50200300000000198</v>
      </c>
      <c r="BA77" s="2">
        <f>Data!BB78-FaktiskeKurser[[#This Row],[NVDA]]</f>
        <v>-1.317504999999997</v>
      </c>
      <c r="BB77" s="2">
        <f>Data!BC78-FaktiskeKurser[[#This Row],[GOOG]]</f>
        <v>-0.83199599999999663</v>
      </c>
      <c r="BC77" s="2">
        <f>Data!BD78-FaktiskeKurser[[#This Row],[UNH]]</f>
        <v>-8.419983000000002</v>
      </c>
      <c r="BD77" s="2">
        <f>Data!BE78-FaktiskeKurser[[#This Row],[JPM]]</f>
        <v>-3.4700010000000105</v>
      </c>
      <c r="BE77" s="2">
        <f>Data!BF78-FaktiskeKurser[[#This Row],[AVGO]]</f>
        <v>-7.6000060000000076</v>
      </c>
      <c r="BF77" s="2">
        <f>Data!BG78-FaktiskeKurser[[#This Row],[V]]</f>
        <v>-5.3199920000000134</v>
      </c>
      <c r="BG77" s="2">
        <f>Data!BH78-FaktiskeKurser[[#This Row],[BAC]]</f>
        <v>-0.78000099999999861</v>
      </c>
      <c r="BH77" s="2">
        <f>Data!BI78-FaktiskeKurser[[#This Row],[HD]]</f>
        <v>-3.3699949999999887</v>
      </c>
      <c r="BI77" s="2">
        <f>Data!BJ78-FaktiskeKurser[[#This Row],[MA]]</f>
        <v>-8.2400050000000249</v>
      </c>
      <c r="BJ77" s="2">
        <f>Data!BK78-FaktiskeKurser[[#This Row],[MRK]]</f>
        <v>-0.34351300000000151</v>
      </c>
      <c r="BK77" s="2">
        <f>Data!BL78-FaktiskeKurser[[#This Row],[ABBV]]</f>
        <v>0.54000100000000373</v>
      </c>
      <c r="BL77" s="2">
        <f>Data!BM78-FaktiskeKurser[[#This Row],[LLY]]</f>
        <v>0.5</v>
      </c>
      <c r="BM77" s="2">
        <f>Data!BN78-FaktiskeKurser[[#This Row],[UPS]]</f>
        <v>-1.5500030000000038</v>
      </c>
      <c r="BN77" s="2">
        <f>Data!BO78-FaktiskeKurser[[#This Row],[CAT]]</f>
        <v>-1.7000050000000044</v>
      </c>
      <c r="BS77" s="27"/>
      <c r="BT77" s="25"/>
    </row>
    <row r="78" spans="1:89" x14ac:dyDescent="0.35">
      <c r="A78" s="1">
        <v>43942</v>
      </c>
      <c r="B78" s="2">
        <f>ARIMAForecast[[#This Row],[AAPL]]-FaktiskeKurser[[#This Row],[AAPL]]</f>
        <v>6.0532292074498173E-2</v>
      </c>
      <c r="C78" s="2">
        <f>ARIMAForecast[[#This Row],[MSFT]]-Data!C77</f>
        <v>-5.1071721706879885</v>
      </c>
      <c r="D78" s="2">
        <f>ARIMAForecast[[#This Row],[AMZN]]-Data!D77</f>
        <v>1.1953875267870018</v>
      </c>
      <c r="E78" s="2">
        <f>ARIMAForecast[[#This Row],[GOOGL]]-Data!E77</f>
        <v>-1.5551502909372061</v>
      </c>
      <c r="F78" s="2">
        <f>ARIMAForecast[[#This Row],[BRK-B]]-Data!F77</f>
        <v>-1.9670493371220061</v>
      </c>
      <c r="G78" s="2">
        <f>ARIMAForecast[[#This Row],[TSLA]]-Data!G77</f>
        <v>-1.0728556973763972</v>
      </c>
      <c r="H78" s="2">
        <f>ARIMAForecast[[#This Row],[NVDA]]-Data!H77</f>
        <v>-2.321431522515411</v>
      </c>
      <c r="I78" s="2">
        <f>ARIMAForecast[[#This Row],[GOOG]]-Data!I77</f>
        <v>-1.5457100444022061</v>
      </c>
      <c r="J78" s="2">
        <f>ARIMAForecast[[#This Row],[UNH]]-Data!J77</f>
        <v>-20.700796685136993</v>
      </c>
      <c r="K78" s="2">
        <f>ARIMAForecast[[#This Row],[JPM]]-Data!K77</f>
        <v>-1.4538570731443059</v>
      </c>
      <c r="L78" s="2">
        <f>ARIMAForecast[[#This Row],[AVGO]]-Data!L77</f>
        <v>-4.9174213943770155</v>
      </c>
      <c r="M78" s="2">
        <f>ARIMAForecast[[#This Row],[V]]-Data!M77</f>
        <v>-3.1952787542179806</v>
      </c>
      <c r="N78" s="2">
        <f>ARIMAForecast[[#This Row],[BAC]]-Data!N77</f>
        <v>-0.17779488065019677</v>
      </c>
      <c r="O78" s="2">
        <f>ARIMAForecast[[#This Row],[HD]]-Data!O77</f>
        <v>-1.5284663851849984</v>
      </c>
      <c r="P78" s="2">
        <f>ARIMAForecast[[#This Row],[MA]]-Data!P77</f>
        <v>-5.8447758832589898</v>
      </c>
      <c r="Q78" s="2">
        <f>ARIMAForecast[[#This Row],[MRK]]-Data!Q77</f>
        <v>-1.0762451030518037</v>
      </c>
      <c r="R78" s="2">
        <f>ARIMAForecast[[#This Row],[ABBV]]-Data!R77</f>
        <v>1.0887926371729861</v>
      </c>
      <c r="S78" s="2">
        <f>ARIMAForecast[[#This Row],[LLY]]-Data!S77</f>
        <v>-0.39270367231100067</v>
      </c>
      <c r="T78" s="2">
        <f>ARIMAForecast[[#This Row],[UPS]]-Data!T77</f>
        <v>-3.1729979775080039</v>
      </c>
      <c r="U78" s="2">
        <f>ARIMAForecast[[#This Row],[CAT]]-Data!U77</f>
        <v>0.81780488034399923</v>
      </c>
      <c r="X78" s="1">
        <v>43942</v>
      </c>
      <c r="Y78" s="2">
        <f>Data!Y78-Data!Y77</f>
        <v>-1.9547170600000072</v>
      </c>
      <c r="Z78" s="2">
        <f>Data!Z78-Data!Z77</f>
        <v>-4.6435043000000178</v>
      </c>
      <c r="AA78" s="2">
        <f>Data!AA78-Data!AA77</f>
        <v>-2.4718021999999991</v>
      </c>
      <c r="AB78" s="2">
        <f>Data!AB78-Data!AB77</f>
        <v>-2.2030719999999988</v>
      </c>
      <c r="AC78" s="2">
        <f>Data!AC78-Data!AC77</f>
        <v>-5.1511939000000098</v>
      </c>
      <c r="AD78" s="2">
        <f>Data!AD78-Data!AD77</f>
        <v>-2.3461744200000041</v>
      </c>
      <c r="AE78" s="2">
        <f>Data!AE78-Data!AE77</f>
        <v>-3.9660936499999906</v>
      </c>
      <c r="AF78" s="2">
        <f>Data!AF78-Data!AF77</f>
        <v>-2.300083260000001</v>
      </c>
      <c r="AG78" s="2">
        <f>Data!AG78-Data!AG77</f>
        <v>-7.9631452000000422</v>
      </c>
      <c r="AH78" s="2">
        <f>Data!AH78-Data!AH77</f>
        <v>-2.7907243200000096</v>
      </c>
      <c r="AI78" s="2">
        <f>Data!AI78-Data!AI77</f>
        <v>-10.096602200000007</v>
      </c>
      <c r="AJ78" s="2">
        <f>Data!AJ78-Data!AJ77</f>
        <v>-4.0027219000000116</v>
      </c>
      <c r="AK78" s="2">
        <f>Data!AK78-Data!AK77</f>
        <v>-0.86027912000000129</v>
      </c>
      <c r="AL78" s="2">
        <f>Data!AL78-Data!AL77</f>
        <v>-4.9592825000000005</v>
      </c>
      <c r="AM78" s="2">
        <f>Data!AM78-Data!AM77</f>
        <v>-7.1146901000000184</v>
      </c>
      <c r="AN78" s="2">
        <f>Data!AN78-Data!AN77</f>
        <v>-3.5139635399999918</v>
      </c>
      <c r="AO78" s="2">
        <f>Data!AO78-Data!AO77</f>
        <v>-3.5142276400000014</v>
      </c>
      <c r="AP78" s="2">
        <f>Data!AP78-Data!AP77</f>
        <v>-4.5340087000000153</v>
      </c>
      <c r="AQ78" s="2">
        <f>Data!AQ78-Data!AQ77</f>
        <v>-0.72802229999999213</v>
      </c>
      <c r="AR78" s="2">
        <f>Data!AR78-Data!AR77</f>
        <v>-4.1444077999999962</v>
      </c>
      <c r="AS78" s="2"/>
      <c r="AT78" s="1">
        <v>43942</v>
      </c>
      <c r="AU78" s="2">
        <f>Data!AV79-FaktiskeKurser[[#This Row],[AAPL]]</f>
        <v>-2.1399990000000031</v>
      </c>
      <c r="AV78" s="2">
        <f>Data!AW79-FaktiskeKurser[[#This Row],[MSFT]]</f>
        <v>-7.2399910000000034</v>
      </c>
      <c r="AW78" s="2">
        <f>Data!AX79-FaktiskeKurser[[#This Row],[AMZN]]</f>
        <v>-3.2744980000000083</v>
      </c>
      <c r="AX78" s="2">
        <f>Data!AY79-FaktiskeKurser[[#This Row],[GOOGL]]</f>
        <v>-2.4494970000000009</v>
      </c>
      <c r="AY78" s="2">
        <f>Data!AZ79-FaktiskeKurser[[#This Row],[BRK-B]]</f>
        <v>-5.2700040000000001</v>
      </c>
      <c r="AZ78" s="2">
        <f>Data!BA79-FaktiskeKurser[[#This Row],[TSLA]]</f>
        <v>-3.975997999999997</v>
      </c>
      <c r="BA78" s="2">
        <f>Data!BB79-FaktiskeKurser[[#This Row],[NVDA]]</f>
        <v>-4.3849949999999893</v>
      </c>
      <c r="BB78" s="2">
        <f>Data!BC79-FaktiskeKurser[[#This Row],[GOOG]]</f>
        <v>-2.5135010000000051</v>
      </c>
      <c r="BC78" s="2">
        <f>Data!BD79-FaktiskeKurser[[#This Row],[UNH]]</f>
        <v>-7.9500130000000127</v>
      </c>
      <c r="BD78" s="2">
        <f>Data!BE79-FaktiskeKurser[[#This Row],[JPM]]</f>
        <v>-2.6599959999999925</v>
      </c>
      <c r="BE78" s="2">
        <f>Data!BF79-FaktiskeKurser[[#This Row],[AVGO]]</f>
        <v>-10.630004999999983</v>
      </c>
      <c r="BF78" s="2">
        <f>Data!BG79-FaktiskeKurser[[#This Row],[V]]</f>
        <v>-3.6900019999999927</v>
      </c>
      <c r="BG78" s="2">
        <f>Data!BH79-FaktiskeKurser[[#This Row],[BAC]]</f>
        <v>-0.86000100000000046</v>
      </c>
      <c r="BH78" s="2">
        <f>Data!BI79-FaktiskeKurser[[#This Row],[HD]]</f>
        <v>-5.4400019999999927</v>
      </c>
      <c r="BI78" s="2">
        <f>Data!BJ79-FaktiskeKurser[[#This Row],[MA]]</f>
        <v>-6.3799899999999923</v>
      </c>
      <c r="BJ78" s="2">
        <f>Data!BK79-FaktiskeKurser[[#This Row],[MRK]]</f>
        <v>-4.3320619999999934</v>
      </c>
      <c r="BK78" s="2">
        <f>Data!BL79-FaktiskeKurser[[#This Row],[ABBV]]</f>
        <v>-3.629997000000003</v>
      </c>
      <c r="BL78" s="2">
        <f>Data!BM79-FaktiskeKurser[[#This Row],[LLY]]</f>
        <v>-5.1199950000000172</v>
      </c>
      <c r="BM78" s="2">
        <f>Data!BN79-FaktiskeKurser[[#This Row],[UPS]]</f>
        <v>-0.57999399999999923</v>
      </c>
      <c r="BN78" s="2">
        <f>Data!BO79-FaktiskeKurser[[#This Row],[CAT]]</f>
        <v>-4.75</v>
      </c>
      <c r="BS78" s="27"/>
    </row>
    <row r="79" spans="1:89" x14ac:dyDescent="0.35">
      <c r="A79" s="1">
        <v>43943</v>
      </c>
      <c r="B79" s="2">
        <f>ARIMAForecast[[#This Row],[AAPL]]-FaktiskeKurser[[#This Row],[AAPL]]</f>
        <v>-0.2705456389194012</v>
      </c>
      <c r="C79" s="2">
        <f>ARIMAForecast[[#This Row],[MSFT]]-Data!C78</f>
        <v>-7.08237331111701</v>
      </c>
      <c r="D79" s="2">
        <f>ARIMAForecast[[#This Row],[AMZN]]-Data!D78</f>
        <v>-3.2611314364189923</v>
      </c>
      <c r="E79" s="2">
        <f>ARIMAForecast[[#This Row],[GOOGL]]-Data!E78</f>
        <v>-2.3135242485291982</v>
      </c>
      <c r="F79" s="2">
        <f>ARIMAForecast[[#This Row],[BRK-B]]-Data!F78</f>
        <v>-6.5049885093609987</v>
      </c>
      <c r="G79" s="2">
        <f>ARIMAForecast[[#This Row],[TSLA]]-Data!G78</f>
        <v>-3.5797078587401003</v>
      </c>
      <c r="H79" s="2">
        <f>ARIMAForecast[[#This Row],[NVDA]]-Data!H78</f>
        <v>-4.4909745180027869</v>
      </c>
      <c r="I79" s="2">
        <f>ARIMAForecast[[#This Row],[GOOG]]-Data!I78</f>
        <v>-2.503695670698697</v>
      </c>
      <c r="J79" s="2">
        <f>ARIMAForecast[[#This Row],[UNH]]-Data!J78</f>
        <v>-3.9659693762330335</v>
      </c>
      <c r="K79" s="2">
        <f>ARIMAForecast[[#This Row],[JPM]]-Data!K78</f>
        <v>-2.9854708416243056</v>
      </c>
      <c r="L79" s="2">
        <f>ARIMAForecast[[#This Row],[AVGO]]-Data!L78</f>
        <v>-15.169360022820968</v>
      </c>
      <c r="M79" s="2">
        <f>ARIMAForecast[[#This Row],[V]]-Data!M78</f>
        <v>-3.9885499556930029</v>
      </c>
      <c r="N79" s="2">
        <f>ARIMAForecast[[#This Row],[BAC]]-Data!N78</f>
        <v>-1.2526237387884009</v>
      </c>
      <c r="O79" s="2">
        <f>ARIMAForecast[[#This Row],[HD]]-Data!O78</f>
        <v>-9.3816222785210073</v>
      </c>
      <c r="P79" s="2">
        <f>ARIMAForecast[[#This Row],[MA]]-Data!P78</f>
        <v>-6.4566501421979865</v>
      </c>
      <c r="Q79" s="2">
        <f>ARIMAForecast[[#This Row],[MRK]]-Data!Q78</f>
        <v>-4.0791658994128994</v>
      </c>
      <c r="R79" s="2">
        <f>ARIMAForecast[[#This Row],[ABBV]]-Data!R78</f>
        <v>-3.6578749921093987</v>
      </c>
      <c r="S79" s="2">
        <f>ARIMAForecast[[#This Row],[LLY]]-Data!S78</f>
        <v>-6.0675193283819908</v>
      </c>
      <c r="T79" s="2">
        <f>ARIMAForecast[[#This Row],[UPS]]-Data!T78</f>
        <v>-1.001173364381998</v>
      </c>
      <c r="U79" s="2">
        <f>ARIMAForecast[[#This Row],[CAT]]-Data!U78</f>
        <v>-8.7767977892289935</v>
      </c>
      <c r="X79" s="1">
        <v>43943</v>
      </c>
      <c r="Y79" s="2">
        <f>Data!Y79-Data!Y78</f>
        <v>1.0854132599999957</v>
      </c>
      <c r="Z79" s="2">
        <f>Data!Z79-Data!Z78</f>
        <v>2.0757698000000175</v>
      </c>
      <c r="AA79" s="2">
        <f>Data!AA79-Data!AA78</f>
        <v>0.86951889999998855</v>
      </c>
      <c r="AB79" s="2">
        <f>Data!AB79-Data!AB78</f>
        <v>1.8287237300000001</v>
      </c>
      <c r="AC79" s="2">
        <f>Data!AC79-Data!AC78</f>
        <v>2.2021929</v>
      </c>
      <c r="AD79" s="2">
        <f>Data!AD79-Data!AD78</f>
        <v>0.66158500000000231</v>
      </c>
      <c r="AE79" s="2">
        <f>Data!AE79-Data!AE78</f>
        <v>3.1665520199999975</v>
      </c>
      <c r="AF79" s="2">
        <f>Data!AF79-Data!AF78</f>
        <v>2.0861526000000055</v>
      </c>
      <c r="AG79" s="2">
        <f>Data!AG79-Data!AG78</f>
        <v>1.8104645000000232</v>
      </c>
      <c r="AH79" s="2">
        <f>Data!AH79-Data!AH78</f>
        <v>5.1183450000010566E-2</v>
      </c>
      <c r="AI79" s="2">
        <f>Data!AI79-Data!AI78</f>
        <v>7.9020011000000068</v>
      </c>
      <c r="AJ79" s="2">
        <f>Data!AJ79-Data!AJ78</f>
        <v>4.2596784000000127</v>
      </c>
      <c r="AK79" s="2">
        <f>Data!AK79-Data!AK78</f>
        <v>0.10331116000000051</v>
      </c>
      <c r="AL79" s="2">
        <f>Data!AL79-Data!AL78</f>
        <v>1.7589061999999842</v>
      </c>
      <c r="AM79" s="2">
        <f>Data!AM79-Data!AM78</f>
        <v>5.4439222000000029</v>
      </c>
      <c r="AN79" s="2">
        <f>Data!AN79-Data!AN78</f>
        <v>0.23234430999998779</v>
      </c>
      <c r="AO79" s="2">
        <f>Data!AO79-Data!AO78</f>
        <v>0.80863693999999953</v>
      </c>
      <c r="AP79" s="2">
        <f>Data!AP79-Data!AP78</f>
        <v>3.056049999999999</v>
      </c>
      <c r="AQ79" s="2">
        <f>Data!AQ79-Data!AQ78</f>
        <v>-2.7237265699999966</v>
      </c>
      <c r="AR79" s="2">
        <f>Data!AR79-Data!AR78</f>
        <v>-0.16289530000000241</v>
      </c>
      <c r="AS79" s="2"/>
      <c r="AT79" s="1">
        <v>43943</v>
      </c>
      <c r="AU79" s="2">
        <f>Data!AV80-FaktiskeKurser[[#This Row],[AAPL]]</f>
        <v>1.932502999999997</v>
      </c>
      <c r="AV79" s="2">
        <f>Data!AW80-FaktiskeKurser[[#This Row],[MSFT]]</f>
        <v>5.6999969999999962</v>
      </c>
      <c r="AW79" s="2">
        <f>Data!AX80-FaktiskeKurser[[#This Row],[AMZN]]</f>
        <v>1.768501999999998</v>
      </c>
      <c r="AX79" s="2">
        <f>Data!AY80-FaktiskeKurser[[#This Row],[GOOGL]]</f>
        <v>2.3125</v>
      </c>
      <c r="AY79" s="2">
        <f>Data!AZ80-FaktiskeKurser[[#This Row],[BRK-B]]</f>
        <v>3.1000060000000076</v>
      </c>
      <c r="AZ79" s="2">
        <f>Data!BA80-FaktiskeKurser[[#This Row],[TSLA]]</f>
        <v>3.0260010000000008</v>
      </c>
      <c r="BA79" s="2">
        <f>Data!BB80-FaktiskeKurser[[#This Row],[NVDA]]</f>
        <v>4.1599959999999925</v>
      </c>
      <c r="BB79" s="2">
        <f>Data!BC80-FaktiskeKurser[[#This Row],[GOOG]]</f>
        <v>2.3434990000000013</v>
      </c>
      <c r="BC79" s="2">
        <f>Data!BD80-FaktiskeKurser[[#This Row],[UNH]]</f>
        <v>2.8299870000000169</v>
      </c>
      <c r="BD79" s="2">
        <f>Data!BE80-FaktiskeKurser[[#This Row],[JPM]]</f>
        <v>0.2899929999999955</v>
      </c>
      <c r="BE79" s="2">
        <f>Data!BF80-FaktiskeKurser[[#This Row],[AVGO]]</f>
        <v>12.320007000000032</v>
      </c>
      <c r="BF79" s="2">
        <f>Data!BG80-FaktiskeKurser[[#This Row],[V]]</f>
        <v>6.0599970000000098</v>
      </c>
      <c r="BG79" s="2">
        <f>Data!BH80-FaktiskeKurser[[#This Row],[BAC]]</f>
        <v>0.16000000000000014</v>
      </c>
      <c r="BH79" s="2">
        <f>Data!BI80-FaktiskeKurser[[#This Row],[HD]]</f>
        <v>3.5599969999999814</v>
      </c>
      <c r="BI79" s="2">
        <f>Data!BJ80-FaktiskeKurser[[#This Row],[MA]]</f>
        <v>11.559998000000007</v>
      </c>
      <c r="BJ79" s="2">
        <f>Data!BK80-FaktiskeKurser[[#This Row],[MRK]]</f>
        <v>1.3549649999999929</v>
      </c>
      <c r="BK79" s="2">
        <f>Data!BL80-FaktiskeKurser[[#This Row],[ABBV]]</f>
        <v>1.1099999999999994</v>
      </c>
      <c r="BL79" s="2">
        <f>Data!BM80-FaktiskeKurser[[#This Row],[LLY]]</f>
        <v>4.0400089999999977</v>
      </c>
      <c r="BM79" s="2">
        <f>Data!BN80-FaktiskeKurser[[#This Row],[UPS]]</f>
        <v>-3.0100020000000001</v>
      </c>
      <c r="BN79" s="2">
        <f>Data!BO80-FaktiskeKurser[[#This Row],[CAT]]</f>
        <v>0.79000100000000373</v>
      </c>
      <c r="BQ79" s="23" t="s">
        <v>52</v>
      </c>
      <c r="BR79" s="24"/>
      <c r="BS79" s="28"/>
    </row>
    <row r="80" spans="1:89" x14ac:dyDescent="0.35">
      <c r="A80" s="1">
        <v>43944</v>
      </c>
      <c r="B80" s="2">
        <f>ARIMAForecast[[#This Row],[AAPL]]-FaktiskeKurser[[#This Row],[AAPL]]</f>
        <v>0.12898820521400012</v>
      </c>
      <c r="C80" s="2">
        <f>ARIMAForecast[[#This Row],[MSFT]]-Data!C79</f>
        <v>5.9067478784920127</v>
      </c>
      <c r="D80" s="2">
        <f>ARIMAForecast[[#This Row],[AMZN]]-Data!D79</f>
        <v>1.4895770450349914</v>
      </c>
      <c r="E80" s="2">
        <f>ARIMAForecast[[#This Row],[GOOGL]]-Data!E79</f>
        <v>2.8582206195941993</v>
      </c>
      <c r="F80" s="2">
        <f>ARIMAForecast[[#This Row],[BRK-B]]-Data!F79</f>
        <v>3.8021464934739981</v>
      </c>
      <c r="G80" s="2">
        <f>ARIMAForecast[[#This Row],[TSLA]]-Data!G79</f>
        <v>2.7051882675688006</v>
      </c>
      <c r="H80" s="2">
        <f>ARIMAForecast[[#This Row],[NVDA]]-Data!H79</f>
        <v>4.344673801937688</v>
      </c>
      <c r="I80" s="2">
        <f>ARIMAForecast[[#This Row],[GOOG]]-Data!I79</f>
        <v>2.9044792910872985</v>
      </c>
      <c r="J80" s="2">
        <f>ARIMAForecast[[#This Row],[UNH]]-Data!J79</f>
        <v>3.1505409358830434</v>
      </c>
      <c r="K80" s="2">
        <f>ARIMAForecast[[#This Row],[JPM]]-Data!K79</f>
        <v>-1.4757199181475897</v>
      </c>
      <c r="L80" s="2">
        <f>ARIMAForecast[[#This Row],[AVGO]]-Data!L79</f>
        <v>14.517256120341017</v>
      </c>
      <c r="M80" s="2">
        <f>ARIMAForecast[[#This Row],[V]]-Data!M79</f>
        <v>3.5473564853759854</v>
      </c>
      <c r="N80" s="2">
        <f>ARIMAForecast[[#This Row],[BAC]]-Data!N79</f>
        <v>-5.2830614444701496E-2</v>
      </c>
      <c r="O80" s="2">
        <f>ARIMAForecast[[#This Row],[HD]]-Data!O79</f>
        <v>6.1034134918039911</v>
      </c>
      <c r="P80" s="2">
        <f>ARIMAForecast[[#This Row],[MA]]-Data!P79</f>
        <v>9.423612361697991</v>
      </c>
      <c r="Q80" s="2">
        <f>ARIMAForecast[[#This Row],[MRK]]-Data!Q79</f>
        <v>1.4467178299812105</v>
      </c>
      <c r="R80" s="2">
        <f>ARIMAForecast[[#This Row],[ABBV]]-Data!R79</f>
        <v>1.3850503198526098</v>
      </c>
      <c r="S80" s="2">
        <f>ARIMAForecast[[#This Row],[LLY]]-Data!S79</f>
        <v>4.508852340320999</v>
      </c>
      <c r="T80" s="2">
        <f>ARIMAForecast[[#This Row],[UPS]]-Data!T79</f>
        <v>-1.6527115866625053</v>
      </c>
      <c r="U80" s="2">
        <f>ARIMAForecast[[#This Row],[CAT]]-Data!U79</f>
        <v>3.3997880569520049</v>
      </c>
      <c r="X80" s="1">
        <v>43944</v>
      </c>
      <c r="Y80" s="2">
        <f>Data!Y80-Data!Y79</f>
        <v>4.7132060000009801E-2</v>
      </c>
      <c r="Z80" s="2">
        <f>Data!Z80-Data!Z79</f>
        <v>-1.2380089000000112</v>
      </c>
      <c r="AA80" s="2">
        <f>Data!AA80-Data!AA79</f>
        <v>1.7917079000000058</v>
      </c>
      <c r="AB80" s="2">
        <f>Data!AB80-Data!AB79</f>
        <v>0.83979393999999985</v>
      </c>
      <c r="AC80" s="2">
        <f>Data!AC80-Data!AC79</f>
        <v>-0.24287949999998659</v>
      </c>
      <c r="AD80" s="2">
        <f>Data!AD80-Data!AD79</f>
        <v>-0.77884103000000238</v>
      </c>
      <c r="AE80" s="2">
        <f>Data!AE80-Data!AE79</f>
        <v>1.3525829999991856E-2</v>
      </c>
      <c r="AF80" s="2">
        <f>Data!AF80-Data!AF79</f>
        <v>0.67005685999999542</v>
      </c>
      <c r="AG80" s="2">
        <f>Data!AG80-Data!AG79</f>
        <v>7.195562300000006</v>
      </c>
      <c r="AH80" s="2">
        <f>Data!AH80-Data!AH79</f>
        <v>-1.9322119999998222E-2</v>
      </c>
      <c r="AI80" s="2">
        <f>Data!AI80-Data!AI79</f>
        <v>0.75097959999999375</v>
      </c>
      <c r="AJ80" s="2">
        <f>Data!AJ80-Data!AJ79</f>
        <v>1.2867535999999973</v>
      </c>
      <c r="AK80" s="2">
        <f>Data!AK80-Data!AK79</f>
        <v>9.3406909999998788E-2</v>
      </c>
      <c r="AL80" s="2">
        <f>Data!AL80-Data!AL79</f>
        <v>-0.93958000000000652</v>
      </c>
      <c r="AM80" s="2">
        <f>Data!AM80-Data!AM79</f>
        <v>3.9919754000000296</v>
      </c>
      <c r="AN80" s="2">
        <f>Data!AN80-Data!AN79</f>
        <v>0.99730470000000082</v>
      </c>
      <c r="AO80" s="2">
        <f>Data!AO80-Data!AO79</f>
        <v>0.74959243000000697</v>
      </c>
      <c r="AP80" s="2">
        <f>Data!AP80-Data!AP79</f>
        <v>3.4590014000000053</v>
      </c>
      <c r="AQ80" s="2">
        <f>Data!AQ80-Data!AQ79</f>
        <v>1.3366733899999872</v>
      </c>
      <c r="AR80" s="2">
        <f>Data!AR80-Data!AR79</f>
        <v>1.8887785999999949</v>
      </c>
      <c r="AS80" s="2"/>
      <c r="AT80" s="1">
        <v>43944</v>
      </c>
      <c r="AU80" s="2">
        <f>Data!AV81-FaktiskeKurser[[#This Row],[AAPL]]</f>
        <v>-0.26750200000000746</v>
      </c>
      <c r="AV80" s="2">
        <f>Data!AW81-FaktiskeKurser[[#This Row],[MSFT]]</f>
        <v>-2.1000060000000076</v>
      </c>
      <c r="AW80" s="2">
        <f>Data!AX81-FaktiskeKurser[[#This Row],[AMZN]]</f>
        <v>1.7980040000000059</v>
      </c>
      <c r="AX80" s="2">
        <f>Data!AY81-FaktiskeKurser[[#This Row],[GOOGL]]</f>
        <v>0.63799600000000112</v>
      </c>
      <c r="AY80" s="2">
        <f>Data!AZ81-FaktiskeKurser[[#This Row],[BRK-B]]</f>
        <v>-0.94999699999999621</v>
      </c>
      <c r="AZ80" s="2">
        <f>Data!BA81-FaktiskeKurser[[#This Row],[TSLA]]</f>
        <v>-1.7653350000000003</v>
      </c>
      <c r="BA80" s="2">
        <f>Data!BB81-FaktiskeKurser[[#This Row],[NVDA]]</f>
        <v>-0.53499599999999248</v>
      </c>
      <c r="BB80" s="2">
        <f>Data!BC81-FaktiskeKurser[[#This Row],[GOOG]]</f>
        <v>0.65499799999999908</v>
      </c>
      <c r="BC80" s="2">
        <f>Data!BD81-FaktiskeKurser[[#This Row],[UNH]]</f>
        <v>8.3099980000000073</v>
      </c>
      <c r="BD80" s="2">
        <f>Data!BE81-FaktiskeKurser[[#This Row],[JPM]]</f>
        <v>5.0003000000003794E-2</v>
      </c>
      <c r="BE80" s="2">
        <f>Data!BF81-FaktiskeKurser[[#This Row],[AVGO]]</f>
        <v>-1.0400080000000003</v>
      </c>
      <c r="BF80" s="2">
        <f>Data!BG81-FaktiskeKurser[[#This Row],[V]]</f>
        <v>-0.20999100000000226</v>
      </c>
      <c r="BG80" s="2">
        <f>Data!BH81-FaktiskeKurser[[#This Row],[BAC]]</f>
        <v>7.0001999999998787E-2</v>
      </c>
      <c r="BH80" s="2">
        <f>Data!BI81-FaktiskeKurser[[#This Row],[HD]]</f>
        <v>-1.8499909999999886</v>
      </c>
      <c r="BI80" s="2">
        <f>Data!BJ81-FaktiskeKurser[[#This Row],[MA]]</f>
        <v>-1.0500030000000038</v>
      </c>
      <c r="BJ80" s="2">
        <f>Data!BK81-FaktiskeKurser[[#This Row],[MRK]]</f>
        <v>0.85877999999999588</v>
      </c>
      <c r="BK80" s="2">
        <f>Data!BL81-FaktiskeKurser[[#This Row],[ABBV]]</f>
        <v>0.57000000000000739</v>
      </c>
      <c r="BL80" s="2">
        <f>Data!BM81-FaktiskeKurser[[#This Row],[LLY]]</f>
        <v>3.2199860000000058</v>
      </c>
      <c r="BM80" s="2">
        <f>Data!BN81-FaktiskeKurser[[#This Row],[UPS]]</f>
        <v>1.8399959999999993</v>
      </c>
      <c r="BN80" s="2">
        <f>Data!BO81-FaktiskeKurser[[#This Row],[CAT]]</f>
        <v>2.2700049999999976</v>
      </c>
      <c r="BQ80" s="24" t="s">
        <v>56</v>
      </c>
      <c r="BR80">
        <f>SUM(BR48:CK48)</f>
        <v>7923</v>
      </c>
      <c r="BS80" s="19">
        <f>BR80/15060</f>
        <v>0.52609561752988043</v>
      </c>
    </row>
    <row r="81" spans="1:71" x14ac:dyDescent="0.35">
      <c r="A81" s="1">
        <v>43945</v>
      </c>
      <c r="B81" s="2">
        <f>ARIMAForecast[[#This Row],[AAPL]]-FaktiskeKurser[[#This Row],[AAPL]]</f>
        <v>-0.10180252987319705</v>
      </c>
      <c r="C81" s="2">
        <f>ARIMAForecast[[#This Row],[MSFT]]-Data!C80</f>
        <v>-3.1945014292539895</v>
      </c>
      <c r="D81" s="2">
        <f>ARIMAForecast[[#This Row],[AMZN]]-Data!D80</f>
        <v>2.0158063267460022</v>
      </c>
      <c r="E81" s="2">
        <f>ARIMAForecast[[#This Row],[GOOGL]]-Data!E80</f>
        <v>-0.87168655156479957</v>
      </c>
      <c r="F81" s="2">
        <f>ARIMAForecast[[#This Row],[BRK-B]]-Data!F80</f>
        <v>-2.262028976278998</v>
      </c>
      <c r="G81" s="2">
        <f>ARIMAForecast[[#This Row],[TSLA]]-Data!G80</f>
        <v>-1.4720847208451033</v>
      </c>
      <c r="H81" s="2">
        <f>ARIMAForecast[[#This Row],[NVDA]]-Data!H80</f>
        <v>-1.5853387212691956</v>
      </c>
      <c r="I81" s="2">
        <f>ARIMAForecast[[#This Row],[GOOG]]-Data!I80</f>
        <v>-0.80780945411090244</v>
      </c>
      <c r="J81" s="2">
        <f>ARIMAForecast[[#This Row],[UNH]]-Data!J80</f>
        <v>5.325898202357962</v>
      </c>
      <c r="K81" s="2">
        <f>ARIMAForecast[[#This Row],[JPM]]-Data!K80</f>
        <v>1.5296559485068002</v>
      </c>
      <c r="L81" s="2">
        <f>ARIMAForecast[[#This Row],[AVGO]]-Data!L80</f>
        <v>-2.1565532590500425</v>
      </c>
      <c r="M81" s="2">
        <f>ARIMAForecast[[#This Row],[V]]-Data!M80</f>
        <v>1.5943209979620008</v>
      </c>
      <c r="N81" s="2">
        <f>ARIMAForecast[[#This Row],[BAC]]-Data!N80</f>
        <v>9.2869221724701134E-2</v>
      </c>
      <c r="O81" s="2">
        <f>ARIMAForecast[[#This Row],[HD]]-Data!O80</f>
        <v>-3.0203920739830039</v>
      </c>
      <c r="P81" s="2">
        <f>ARIMAForecast[[#This Row],[MA]]-Data!P80</f>
        <v>0.20757109256803119</v>
      </c>
      <c r="Q81" s="2">
        <f>ARIMAForecast[[#This Row],[MRK]]-Data!Q80</f>
        <v>-5.3280878331307235E-2</v>
      </c>
      <c r="R81" s="2">
        <f>ARIMAForecast[[#This Row],[ABBV]]-Data!R80</f>
        <v>-0.6023239504963982</v>
      </c>
      <c r="S81" s="2">
        <f>ARIMAForecast[[#This Row],[LLY]]-Data!S80</f>
        <v>2.0650049489950106</v>
      </c>
      <c r="T81" s="2">
        <f>ARIMAForecast[[#This Row],[UPS]]-Data!T80</f>
        <v>-1.5281893597414893</v>
      </c>
      <c r="U81" s="2">
        <f>ARIMAForecast[[#This Row],[CAT]]-Data!U80</f>
        <v>0.2120730504549897</v>
      </c>
      <c r="X81" s="1">
        <v>43945</v>
      </c>
      <c r="Y81" s="2">
        <f>Data!Y81-Data!Y80</f>
        <v>1.664408949999995</v>
      </c>
      <c r="Z81" s="2">
        <f>Data!Z81-Data!Z80</f>
        <v>2.9639650000000017</v>
      </c>
      <c r="AA81" s="2">
        <f>Data!AA81-Data!AA80</f>
        <v>0.70211179999999729</v>
      </c>
      <c r="AB81" s="2">
        <f>Data!AB81-Data!AB80</f>
        <v>0.33665428999999847</v>
      </c>
      <c r="AC81" s="2">
        <f>Data!AC81-Data!AC80</f>
        <v>0.77908510000000319</v>
      </c>
      <c r="AD81" s="2">
        <f>Data!AD81-Data!AD80</f>
        <v>0.66807586000000185</v>
      </c>
      <c r="AE81" s="2">
        <f>Data!AE81-Data!AE80</f>
        <v>1.3387222400000098</v>
      </c>
      <c r="AF81" s="2">
        <f>Data!AF81-Data!AF80</f>
        <v>0.23356754999999652</v>
      </c>
      <c r="AG81" s="2">
        <f>Data!AG81-Data!AG80</f>
        <v>6.3760613999999691</v>
      </c>
      <c r="AH81" s="2">
        <f>Data!AH81-Data!AH80</f>
        <v>1.3019349099999999</v>
      </c>
      <c r="AI81" s="2">
        <f>Data!AI81-Data!AI80</f>
        <v>4.9362995999999839</v>
      </c>
      <c r="AJ81" s="2">
        <f>Data!AJ81-Data!AJ80</f>
        <v>0.92390409999998724</v>
      </c>
      <c r="AK81" s="2">
        <f>Data!AK81-Data!AK80</f>
        <v>0.26556410000000241</v>
      </c>
      <c r="AL81" s="2">
        <f>Data!AL81-Data!AL80</f>
        <v>7.909926100000007</v>
      </c>
      <c r="AM81" s="2">
        <f>Data!AM81-Data!AM80</f>
        <v>2.1255539999999655</v>
      </c>
      <c r="AN81" s="2">
        <f>Data!AN81-Data!AN80</f>
        <v>0.57980713000000605</v>
      </c>
      <c r="AO81" s="2">
        <f>Data!AO81-Data!AO80</f>
        <v>1.3010553399999907</v>
      </c>
      <c r="AP81" s="2">
        <f>Data!AP81-Data!AP80</f>
        <v>3.0362689000000103</v>
      </c>
      <c r="AQ81" s="2">
        <f>Data!AQ81-Data!AQ80</f>
        <v>0.98720588000000475</v>
      </c>
      <c r="AR81" s="2">
        <f>Data!AR81-Data!AR80</f>
        <v>1.4285288000000094</v>
      </c>
      <c r="AS81" s="2"/>
      <c r="AT81" s="1">
        <v>43945</v>
      </c>
      <c r="AU81" s="2">
        <f>Data!AV82-FaktiskeKurser[[#This Row],[AAPL]]</f>
        <v>1.9850000000000136</v>
      </c>
      <c r="AV81" s="2">
        <f>Data!AW82-FaktiskeKurser[[#This Row],[MSFT]]</f>
        <v>3.1300050000000113</v>
      </c>
      <c r="AW81" s="2">
        <f>Data!AX82-FaktiskeKurser[[#This Row],[AMZN]]</f>
        <v>0.53849800000000414</v>
      </c>
      <c r="AX81" s="2">
        <f>Data!AY82-FaktiskeKurser[[#This Row],[GOOGL]]</f>
        <v>0.27150400000000019</v>
      </c>
      <c r="AY81" s="2">
        <f>Data!AZ82-FaktiskeKurser[[#This Row],[BRK-B]]</f>
        <v>0.88999899999998888</v>
      </c>
      <c r="AZ81" s="2">
        <f>Data!BA82-FaktiskeKurser[[#This Row],[TSLA]]</f>
        <v>1.3013339999999971</v>
      </c>
      <c r="BA81" s="2">
        <f>Data!BB82-FaktiskeKurser[[#This Row],[NVDA]]</f>
        <v>1.3949969999999894</v>
      </c>
      <c r="BB81" s="2">
        <f>Data!BC82-FaktiskeKurser[[#This Row],[GOOG]]</f>
        <v>0.15000200000000063</v>
      </c>
      <c r="BC81" s="2">
        <f>Data!BD82-FaktiskeKurser[[#This Row],[UNH]]</f>
        <v>5.9600219999999808</v>
      </c>
      <c r="BD81" s="2">
        <f>Data!BE82-FaktiskeKurser[[#This Row],[JPM]]</f>
        <v>1.3199999999999932</v>
      </c>
      <c r="BE81" s="2">
        <f>Data!BF82-FaktiskeKurser[[#This Row],[AVGO]]</f>
        <v>5.8800049999999828</v>
      </c>
      <c r="BF81" s="2">
        <f>Data!BG82-FaktiskeKurser[[#This Row],[V]]</f>
        <v>0.94000199999999268</v>
      </c>
      <c r="BG81" s="2">
        <f>Data!BH82-FaktiskeKurser[[#This Row],[BAC]]</f>
        <v>0.30999900000000125</v>
      </c>
      <c r="BH81" s="2">
        <f>Data!BI82-FaktiskeKurser[[#This Row],[HD]]</f>
        <v>9.8599859999999921</v>
      </c>
      <c r="BI81" s="2">
        <f>Data!BJ82-FaktiskeKurser[[#This Row],[MA]]</f>
        <v>2.9000090000000114</v>
      </c>
      <c r="BJ81" s="2">
        <f>Data!BK82-FaktiskeKurser[[#This Row],[MRK]]</f>
        <v>0.52480300000000568</v>
      </c>
      <c r="BK81" s="2">
        <f>Data!BL82-FaktiskeKurser[[#This Row],[ABBV]]</f>
        <v>1.5499949999999956</v>
      </c>
      <c r="BL81" s="2">
        <f>Data!BM82-FaktiskeKurser[[#This Row],[LLY]]</f>
        <v>3</v>
      </c>
      <c r="BM81" s="2">
        <f>Data!BN82-FaktiskeKurser[[#This Row],[UPS]]</f>
        <v>0.73000300000001062</v>
      </c>
      <c r="BN81" s="2">
        <f>Data!BO82-FaktiskeKurser[[#This Row],[CAT]]</f>
        <v>1.129997000000003</v>
      </c>
      <c r="BQ81" s="24" t="s">
        <v>43</v>
      </c>
      <c r="BR81">
        <f>SUM(BR50:CK50)</f>
        <v>7137</v>
      </c>
      <c r="BS81" s="19">
        <f>BR81/15060</f>
        <v>0.47390438247011951</v>
      </c>
    </row>
    <row r="82" spans="1:71" x14ac:dyDescent="0.35">
      <c r="A82" s="1">
        <v>43948</v>
      </c>
      <c r="B82" s="2">
        <f>ARIMAForecast[[#This Row],[AAPL]]-FaktiskeKurser[[#This Row],[AAPL]]</f>
        <v>0.80471845809039166</v>
      </c>
      <c r="C82" s="2">
        <f>ARIMAForecast[[#This Row],[MSFT]]-Data!C81</f>
        <v>4.7563970616899951</v>
      </c>
      <c r="D82" s="2">
        <f>ARIMAForecast[[#This Row],[AMZN]]-Data!D81</f>
        <v>0.76435815978899768</v>
      </c>
      <c r="E82" s="2">
        <f>ARIMAForecast[[#This Row],[GOOGL]]-Data!E81</f>
        <v>2.0522476901570954</v>
      </c>
      <c r="F82" s="2">
        <f>ARIMAForecast[[#This Row],[BRK-B]]-Data!F81</f>
        <v>2.127530125754987</v>
      </c>
      <c r="G82" s="2">
        <f>ARIMAForecast[[#This Row],[TSLA]]-Data!G81</f>
        <v>1.0282111376540044</v>
      </c>
      <c r="H82" s="2">
        <f>ARIMAForecast[[#This Row],[NVDA]]-Data!H81</f>
        <v>3.1913779811906977</v>
      </c>
      <c r="I82" s="2">
        <f>ARIMAForecast[[#This Row],[GOOG]]-Data!I81</f>
        <v>1.9738001654449064</v>
      </c>
      <c r="J82" s="2">
        <f>ARIMAForecast[[#This Row],[UNH]]-Data!J81</f>
        <v>13.428863136353016</v>
      </c>
      <c r="K82" s="2">
        <f>ARIMAForecast[[#This Row],[JPM]]-Data!K81</f>
        <v>0.74341782563890035</v>
      </c>
      <c r="L82" s="2">
        <f>ARIMAForecast[[#This Row],[AVGO]]-Data!L81</f>
        <v>6.5824067083200362</v>
      </c>
      <c r="M82" s="2">
        <f>ARIMAForecast[[#This Row],[V]]-Data!M81</f>
        <v>0.79323057128101482</v>
      </c>
      <c r="N82" s="2">
        <f>ARIMAForecast[[#This Row],[BAC]]-Data!N81</f>
        <v>0.2176005876680982</v>
      </c>
      <c r="O82" s="2">
        <f>ARIMAForecast[[#This Row],[HD]]-Data!O81</f>
        <v>9.7363082010249968</v>
      </c>
      <c r="P82" s="2">
        <f>ARIMAForecast[[#This Row],[MA]]-Data!P81</f>
        <v>2.6062042459939789</v>
      </c>
      <c r="Q82" s="2">
        <f>ARIMAForecast[[#This Row],[MRK]]-Data!Q81</f>
        <v>1.8533685116210989</v>
      </c>
      <c r="R82" s="2">
        <f>ARIMAForecast[[#This Row],[ABBV]]-Data!R81</f>
        <v>3.2588539136651917</v>
      </c>
      <c r="S82" s="2">
        <f>ARIMAForecast[[#This Row],[LLY]]-Data!S81</f>
        <v>5.6764850231039929</v>
      </c>
      <c r="T82" s="2">
        <f>ARIMAForecast[[#This Row],[UPS]]-Data!T81</f>
        <v>3.991097257274987</v>
      </c>
      <c r="U82" s="2">
        <f>ARIMAForecast[[#This Row],[CAT]]-Data!U81</f>
        <v>2.4990917901250072</v>
      </c>
      <c r="X82" s="1">
        <v>43948</v>
      </c>
      <c r="Y82" s="2">
        <f>Data!Y82-Data!Y81</f>
        <v>0.35506367000000694</v>
      </c>
      <c r="Z82" s="2">
        <f>Data!Z82-Data!Z81</f>
        <v>-0.36195519999998282</v>
      </c>
      <c r="AA82" s="2">
        <f>Data!AA82-Data!AA81</f>
        <v>-1.3265451999999982</v>
      </c>
      <c r="AB82" s="2">
        <f>Data!AB82-Data!AB81</f>
        <v>-0.39971613000000161</v>
      </c>
      <c r="AC82" s="2">
        <f>Data!AC82-Data!AC81</f>
        <v>0.92460779999998977</v>
      </c>
      <c r="AD82" s="2">
        <f>Data!AD82-Data!AD81</f>
        <v>3.5377791000000016</v>
      </c>
      <c r="AE82" s="2">
        <f>Data!AE82-Data!AE81</f>
        <v>1.7918705599999925</v>
      </c>
      <c r="AF82" s="2">
        <f>Data!AF82-Data!AF81</f>
        <v>-0.29393960999999535</v>
      </c>
      <c r="AG82" s="2">
        <f>Data!AG82-Data!AG81</f>
        <v>3.4256876000000034</v>
      </c>
      <c r="AH82" s="2">
        <f>Data!AH82-Data!AH81</f>
        <v>3.3181331799999896</v>
      </c>
      <c r="AI82" s="2">
        <f>Data!AI82-Data!AI81</f>
        <v>4.2882584999999835</v>
      </c>
      <c r="AJ82" s="2">
        <f>Data!AJ82-Data!AJ81</f>
        <v>3.4551877000000104</v>
      </c>
      <c r="AK82" s="2">
        <f>Data!AK82-Data!AK81</f>
        <v>1.0859760299999976</v>
      </c>
      <c r="AL82" s="2">
        <f>Data!AL82-Data!AL81</f>
        <v>6.3298561000000007</v>
      </c>
      <c r="AM82" s="2">
        <f>Data!AM82-Data!AM81</f>
        <v>5.5788268000000016</v>
      </c>
      <c r="AN82" s="2">
        <f>Data!AN82-Data!AN81</f>
        <v>1.969163199999997</v>
      </c>
      <c r="AO82" s="2">
        <f>Data!AO82-Data!AO81</f>
        <v>1.1725591400000042</v>
      </c>
      <c r="AP82" s="2">
        <f>Data!AP82-Data!AP81</f>
        <v>-1.3412532000000112</v>
      </c>
      <c r="AQ82" s="2">
        <f>Data!AQ82-Data!AQ81</f>
        <v>2.0481285999999983</v>
      </c>
      <c r="AR82" s="2">
        <f>Data!AR82-Data!AR81</f>
        <v>1.1527801999999951</v>
      </c>
      <c r="AS82" s="2"/>
      <c r="AT82" s="1">
        <v>43948</v>
      </c>
      <c r="AU82" s="2">
        <f>Data!AV83-FaktiskeKurser[[#This Row],[AAPL]]</f>
        <v>5.0002999999989584E-2</v>
      </c>
      <c r="AV82" s="2">
        <f>Data!AW83-FaktiskeKurser[[#This Row],[MSFT]]</f>
        <v>-0.5</v>
      </c>
      <c r="AW82" s="2">
        <f>Data!AX83-FaktiskeKurser[[#This Row],[AMZN]]</f>
        <v>-1.710999000000001</v>
      </c>
      <c r="AX82" s="2">
        <f>Data!AY83-FaktiskeKurser[[#This Row],[GOOGL]]</f>
        <v>-0.28700299999999856</v>
      </c>
      <c r="AY82" s="2">
        <f>Data!AZ83-FaktiskeKurser[[#This Row],[BRK-B]]</f>
        <v>0.94000299999999015</v>
      </c>
      <c r="AZ82" s="2">
        <f>Data!BA83-FaktiskeKurser[[#This Row],[TSLA]]</f>
        <v>4.9066660000000013</v>
      </c>
      <c r="BA82" s="2">
        <f>Data!BB83-FaktiskeKurser[[#This Row],[NVDA]]</f>
        <v>1.8724980000000073</v>
      </c>
      <c r="BB82" s="2">
        <f>Data!BC83-FaktiskeKurser[[#This Row],[GOOG]]</f>
        <v>-0.17150099999999924</v>
      </c>
      <c r="BC82" s="2">
        <f>Data!BD83-FaktiskeKurser[[#This Row],[UNH]]</f>
        <v>2.6900019999999927</v>
      </c>
      <c r="BD82" s="2">
        <f>Data!BE83-FaktiskeKurser[[#This Row],[JPM]]</f>
        <v>3.9100040000000007</v>
      </c>
      <c r="BE82" s="2">
        <f>Data!BF83-FaktiskeKurser[[#This Row],[AVGO]]</f>
        <v>3.6400140000000079</v>
      </c>
      <c r="BF82" s="2">
        <f>Data!BG83-FaktiskeKurser[[#This Row],[V]]</f>
        <v>4.4399879999999996</v>
      </c>
      <c r="BG82" s="2">
        <f>Data!BH83-FaktiskeKurser[[#This Row],[BAC]]</f>
        <v>1.2899990000000017</v>
      </c>
      <c r="BH82" s="2">
        <f>Data!BI83-FaktiskeKurser[[#This Row],[HD]]</f>
        <v>5.5800020000000075</v>
      </c>
      <c r="BI82" s="2">
        <f>Data!BJ83-FaktiskeKurser[[#This Row],[MA]]</f>
        <v>6.3599849999999947</v>
      </c>
      <c r="BJ82" s="2">
        <f>Data!BK83-FaktiskeKurser[[#This Row],[MRK]]</f>
        <v>2.433212999999995</v>
      </c>
      <c r="BK82" s="2">
        <f>Data!BL83-FaktiskeKurser[[#This Row],[ABBV]]</f>
        <v>1.1000060000000076</v>
      </c>
      <c r="BL82" s="2">
        <f>Data!BM83-FaktiskeKurser[[#This Row],[LLY]]</f>
        <v>-1.6399999999999864</v>
      </c>
      <c r="BM82" s="2">
        <f>Data!BN83-FaktiskeKurser[[#This Row],[UPS]]</f>
        <v>2.370002999999997</v>
      </c>
      <c r="BN82" s="2">
        <f>Data!BO83-FaktiskeKurser[[#This Row],[CAT]]</f>
        <v>1.1599959999999925</v>
      </c>
      <c r="BQ82" t="s">
        <v>57</v>
      </c>
      <c r="BR82" s="18">
        <f>SUM(BR52:CK52)</f>
        <v>3658</v>
      </c>
      <c r="BS82" s="19">
        <f>BR82/15060</f>
        <v>0.24289508632138115</v>
      </c>
    </row>
    <row r="83" spans="1:71" x14ac:dyDescent="0.35">
      <c r="A83" s="1">
        <v>43949</v>
      </c>
      <c r="B83" s="2">
        <f>ARIMAForecast[[#This Row],[AAPL]]-FaktiskeKurser[[#This Row],[AAPL]]</f>
        <v>-1.0501518657781901</v>
      </c>
      <c r="C83" s="2">
        <f>ARIMAForecast[[#This Row],[MSFT]]-Data!C82</f>
        <v>-2.9693487866759938</v>
      </c>
      <c r="D83" s="2">
        <f>ARIMAForecast[[#This Row],[AMZN]]-Data!D82</f>
        <v>-1.9419011304849931</v>
      </c>
      <c r="E83" s="2">
        <f>ARIMAForecast[[#This Row],[GOOGL]]-Data!E82</f>
        <v>-1.197184097774695</v>
      </c>
      <c r="F83" s="2">
        <f>ARIMAForecast[[#This Row],[BRK-B]]-Data!F82</f>
        <v>0.64618708559601146</v>
      </c>
      <c r="G83" s="2">
        <f>ARIMAForecast[[#This Row],[TSLA]]-Data!G82</f>
        <v>5.4192942820916983</v>
      </c>
      <c r="H83" s="2">
        <f>ARIMAForecast[[#This Row],[NVDA]]-Data!H82</f>
        <v>0.2287501690082081</v>
      </c>
      <c r="I83" s="2">
        <f>ARIMAForecast[[#This Row],[GOOG]]-Data!I82</f>
        <v>-1.1715274946423051</v>
      </c>
      <c r="J83" s="2">
        <f>ARIMAForecast[[#This Row],[UNH]]-Data!J82</f>
        <v>-4.6368668886020146</v>
      </c>
      <c r="K83" s="2">
        <f>ARIMAForecast[[#This Row],[JPM]]-Data!K82</f>
        <v>3.962271232422296</v>
      </c>
      <c r="L83" s="2">
        <f>ARIMAForecast[[#This Row],[AVGO]]-Data!L82</f>
        <v>4.2980665223689698</v>
      </c>
      <c r="M83" s="2">
        <f>ARIMAForecast[[#This Row],[V]]-Data!M82</f>
        <v>3.733004222863002</v>
      </c>
      <c r="N83" s="2">
        <f>ARIMAForecast[[#This Row],[BAC]]-Data!N82</f>
        <v>1.4594574779513998</v>
      </c>
      <c r="O83" s="2">
        <f>ARIMAForecast[[#This Row],[HD]]-Data!O82</f>
        <v>5.9618591185490004</v>
      </c>
      <c r="P83" s="2">
        <f>ARIMAForecast[[#This Row],[MA]]-Data!P82</f>
        <v>5.8960385420600119</v>
      </c>
      <c r="Q83" s="2">
        <f>ARIMAForecast[[#This Row],[MRK]]-Data!Q82</f>
        <v>0.70174899469840568</v>
      </c>
      <c r="R83" s="2">
        <f>ARIMAForecast[[#This Row],[ABBV]]-Data!R82</f>
        <v>0.28836677803489863</v>
      </c>
      <c r="S83" s="2">
        <f>ARIMAForecast[[#This Row],[LLY]]-Data!S82</f>
        <v>-3.3079524570050012</v>
      </c>
      <c r="T83" s="2">
        <f>ARIMAForecast[[#This Row],[UPS]]-Data!T82</f>
        <v>0.16697414198900162</v>
      </c>
      <c r="U83" s="2">
        <f>ARIMAForecast[[#This Row],[CAT]]-Data!U82</f>
        <v>1.0937813093700015</v>
      </c>
      <c r="X83" s="1">
        <v>43949</v>
      </c>
      <c r="Y83" s="2">
        <f>Data!Y83-Data!Y82</f>
        <v>-0.8694348700000063</v>
      </c>
      <c r="Z83" s="2">
        <f>Data!Z83-Data!Z82</f>
        <v>-3.7372583000000077</v>
      </c>
      <c r="AA83" s="2">
        <f>Data!AA83-Data!AA82</f>
        <v>-2.7890658999999971</v>
      </c>
      <c r="AB83" s="2">
        <f>Data!AB83-Data!AB82</f>
        <v>-1.7420729199999982</v>
      </c>
      <c r="AC83" s="2">
        <f>Data!AC83-Data!AC82</f>
        <v>-0.35169819999998708</v>
      </c>
      <c r="AD83" s="2">
        <f>Data!AD83-Data!AD82</f>
        <v>9.3493850000001544E-2</v>
      </c>
      <c r="AE83" s="2">
        <f>Data!AE83-Data!AE82</f>
        <v>-1.2563124799999912</v>
      </c>
      <c r="AF83" s="2">
        <f>Data!AF83-Data!AF82</f>
        <v>-1.9579355099999987</v>
      </c>
      <c r="AG83" s="2">
        <f>Data!AG83-Data!AG82</f>
        <v>-4.486386600000003</v>
      </c>
      <c r="AH83" s="2">
        <f>Data!AH83-Data!AH82</f>
        <v>1.3624756600000012</v>
      </c>
      <c r="AI83" s="2">
        <f>Data!AI83-Data!AI82</f>
        <v>-2.3201012999999762</v>
      </c>
      <c r="AJ83" s="2">
        <f>Data!AJ83-Data!AJ82</f>
        <v>0.54310649999999328</v>
      </c>
      <c r="AK83" s="2">
        <f>Data!AK83-Data!AK82</f>
        <v>0.60249721000000278</v>
      </c>
      <c r="AL83" s="2">
        <f>Data!AL83-Data!AL82</f>
        <v>0.78302289999999175</v>
      </c>
      <c r="AM83" s="2">
        <f>Data!AM83-Data!AM82</f>
        <v>0.91027400000001535</v>
      </c>
      <c r="AN83" s="2">
        <f>Data!AN83-Data!AN82</f>
        <v>-1.6373037700000026</v>
      </c>
      <c r="AO83" s="2">
        <f>Data!AO83-Data!AO82</f>
        <v>-1.8323701199999931</v>
      </c>
      <c r="AP83" s="2">
        <f>Data!AP83-Data!AP82</f>
        <v>-3.7865075999999931</v>
      </c>
      <c r="AQ83" s="2">
        <f>Data!AQ83-Data!AQ82</f>
        <v>-5.1653875499999913</v>
      </c>
      <c r="AR83" s="2">
        <f>Data!AR83-Data!AR82</f>
        <v>0.46378760000000341</v>
      </c>
      <c r="AS83" s="2"/>
      <c r="AT83" s="1">
        <v>43949</v>
      </c>
      <c r="AU83" s="2">
        <f>Data!AV84-FaktiskeKurser[[#This Row],[AAPL]]</f>
        <v>-1.1475059999999928</v>
      </c>
      <c r="AV83" s="2">
        <f>Data!AW84-FaktiskeKurser[[#This Row],[MSFT]]</f>
        <v>-4.2400049999999965</v>
      </c>
      <c r="AW83" s="2">
        <f>Data!AX84-FaktiskeKurser[[#This Row],[AMZN]]</f>
        <v>-3.0960010000000011</v>
      </c>
      <c r="AX83" s="2">
        <f>Data!AY84-FaktiskeKurser[[#This Row],[GOOGL]]</f>
        <v>-1.9134980000000041</v>
      </c>
      <c r="AY83" s="2">
        <f>Data!AZ84-FaktiskeKurser[[#This Row],[BRK-B]]</f>
        <v>-0.34001200000000154</v>
      </c>
      <c r="AZ83" s="2">
        <f>Data!BA84-FaktiskeKurser[[#This Row],[TSLA]]</f>
        <v>-1.9753339999999966</v>
      </c>
      <c r="BA83" s="2">
        <f>Data!BB84-FaktiskeKurser[[#This Row],[NVDA]]</f>
        <v>-1.4300010000000043</v>
      </c>
      <c r="BB83" s="2">
        <f>Data!BC84-FaktiskeKurser[[#This Row],[GOOG]]</f>
        <v>-2.1105009999999993</v>
      </c>
      <c r="BC83" s="2">
        <f>Data!BD84-FaktiskeKurser[[#This Row],[UNH]]</f>
        <v>-5.6200259999999957</v>
      </c>
      <c r="BD83" s="2">
        <f>Data!BE84-FaktiskeKurser[[#This Row],[JPM]]</f>
        <v>0.66999800000000675</v>
      </c>
      <c r="BE83" s="2">
        <f>Data!BF84-FaktiskeKurser[[#This Row],[AVGO]]</f>
        <v>-3.7200010000000248</v>
      </c>
      <c r="BF83" s="2">
        <f>Data!BG84-FaktiskeKurser[[#This Row],[V]]</f>
        <v>-0.50999500000000353</v>
      </c>
      <c r="BG83" s="2">
        <f>Data!BH84-FaktiskeKurser[[#This Row],[BAC]]</f>
        <v>0.41999999999999815</v>
      </c>
      <c r="BH83" s="2">
        <f>Data!BI84-FaktiskeKurser[[#This Row],[HD]]</f>
        <v>-0.12998999999999228</v>
      </c>
      <c r="BI83" s="2">
        <f>Data!BJ84-FaktiskeKurser[[#This Row],[MA]]</f>
        <v>-0.51998900000000958</v>
      </c>
      <c r="BJ83" s="2">
        <f>Data!BK84-FaktiskeKurser[[#This Row],[MRK]]</f>
        <v>-2.6717609999999894</v>
      </c>
      <c r="BK83" s="2">
        <f>Data!BL84-FaktiskeKurser[[#This Row],[ABBV]]</f>
        <v>-1.9300000000000068</v>
      </c>
      <c r="BL83" s="2">
        <f>Data!BM84-FaktiskeKurser[[#This Row],[LLY]]</f>
        <v>-3.9899900000000059</v>
      </c>
      <c r="BM83" s="2">
        <f>Data!BN84-FaktiskeKurser[[#This Row],[UPS]]</f>
        <v>-6.120002999999997</v>
      </c>
      <c r="BN83" s="2">
        <f>Data!BO84-FaktiskeKurser[[#This Row],[CAT]]</f>
        <v>0.26000200000000007</v>
      </c>
      <c r="BQ83" t="s">
        <v>59</v>
      </c>
      <c r="BR83">
        <f>SUM(BR53:CK53)</f>
        <v>1768</v>
      </c>
      <c r="BS83" s="19">
        <f>BR83/15060</f>
        <v>0.11739707835325365</v>
      </c>
    </row>
    <row r="84" spans="1:71" x14ac:dyDescent="0.35">
      <c r="A84" s="1">
        <v>43950</v>
      </c>
      <c r="B84" s="2">
        <f>ARIMAForecast[[#This Row],[AAPL]]-FaktiskeKurser[[#This Row],[AAPL]]</f>
        <v>1.3695308242614033</v>
      </c>
      <c r="C84" s="2">
        <f>ARIMAForecast[[#This Row],[MSFT]]-Data!C83</f>
        <v>-1.0768652205450167</v>
      </c>
      <c r="D84" s="2">
        <f>ARIMAForecast[[#This Row],[AMZN]]-Data!D83</f>
        <v>-3.0685217887390053</v>
      </c>
      <c r="E84" s="2">
        <f>ARIMAForecast[[#This Row],[GOOGL]]-Data!E83</f>
        <v>-1.565652997633002</v>
      </c>
      <c r="F84" s="2">
        <f>ARIMAForecast[[#This Row],[BRK-B]]-Data!F83</f>
        <v>-0.57803526772300984</v>
      </c>
      <c r="G84" s="2">
        <f>ARIMAForecast[[#This Row],[TSLA]]-Data!G83</f>
        <v>-2.5541956396726988</v>
      </c>
      <c r="H84" s="2">
        <f>ARIMAForecast[[#This Row],[NVDA]]-Data!H83</f>
        <v>0.63733168679719654</v>
      </c>
      <c r="I84" s="2">
        <f>ARIMAForecast[[#This Row],[GOOG]]-Data!I83</f>
        <v>-1.5644958049273967</v>
      </c>
      <c r="J84" s="2">
        <f>ARIMAForecast[[#This Row],[UNH]]-Data!J83</f>
        <v>0.77570782481700462</v>
      </c>
      <c r="K84" s="2">
        <f>ARIMAForecast[[#This Row],[JPM]]-Data!K83</f>
        <v>0.61551994968640145</v>
      </c>
      <c r="L84" s="2">
        <f>ARIMAForecast[[#This Row],[AVGO]]-Data!L83</f>
        <v>-4.3367322276679943</v>
      </c>
      <c r="M84" s="2">
        <f>ARIMAForecast[[#This Row],[V]]-Data!M83</f>
        <v>0.56413825565499565</v>
      </c>
      <c r="N84" s="2">
        <f>ARIMAForecast[[#This Row],[BAC]]-Data!N83</f>
        <v>0.17806146275250256</v>
      </c>
      <c r="O84" s="2">
        <f>ARIMAForecast[[#This Row],[HD]]-Data!O83</f>
        <v>0.79374489938402348</v>
      </c>
      <c r="P84" s="2">
        <f>ARIMAForecast[[#This Row],[MA]]-Data!P83</f>
        <v>0.26332622985501075</v>
      </c>
      <c r="Q84" s="2">
        <f>ARIMAForecast[[#This Row],[MRK]]-Data!Q83</f>
        <v>-0.43649856195079906</v>
      </c>
      <c r="R84" s="2">
        <f>ARIMAForecast[[#This Row],[ABBV]]-Data!R83</f>
        <v>-1.7144494313821923</v>
      </c>
      <c r="S84" s="2">
        <f>ARIMAForecast[[#This Row],[LLY]]-Data!S83</f>
        <v>-2.4762842282160022</v>
      </c>
      <c r="T84" s="2">
        <f>ARIMAForecast[[#This Row],[UPS]]-Data!T83</f>
        <v>-4.4596386341865895</v>
      </c>
      <c r="U84" s="2">
        <f>ARIMAForecast[[#This Row],[CAT]]-Data!U83</f>
        <v>-0.29790026860200669</v>
      </c>
      <c r="X84" s="1">
        <v>43950</v>
      </c>
      <c r="Y84" s="2">
        <f>Data!Y84-Data!Y83</f>
        <v>1.6672325699999959</v>
      </c>
      <c r="Z84" s="2">
        <f>Data!Z84-Data!Z83</f>
        <v>4.9824815999999998</v>
      </c>
      <c r="AA84" s="2">
        <f>Data!AA84-Data!AA83</f>
        <v>1.8224495999999988</v>
      </c>
      <c r="AB84" s="2">
        <f>Data!AB84-Data!AB83</f>
        <v>4.0563703700000033</v>
      </c>
      <c r="AC84" s="2">
        <f>Data!AC84-Data!AC83</f>
        <v>2.0412101999999948</v>
      </c>
      <c r="AD84" s="2">
        <f>Data!AD84-Data!AD83</f>
        <v>1.2442820300000008</v>
      </c>
      <c r="AE84" s="2">
        <f>Data!AE84-Data!AE83</f>
        <v>1.6169803199999961</v>
      </c>
      <c r="AF84" s="2">
        <f>Data!AF84-Data!AF83</f>
        <v>4.2412661799999967</v>
      </c>
      <c r="AG84" s="2">
        <f>Data!AG84-Data!AG83</f>
        <v>-1.0955805999999484</v>
      </c>
      <c r="AH84" s="2">
        <f>Data!AH84-Data!AH83</f>
        <v>2.367220709999998</v>
      </c>
      <c r="AI84" s="2">
        <f>Data!AI84-Data!AI83</f>
        <v>8.4088806999999974</v>
      </c>
      <c r="AJ84" s="2">
        <f>Data!AJ84-Data!AJ83</f>
        <v>7.3023988999999858</v>
      </c>
      <c r="AK84" s="2">
        <f>Data!AK84-Data!AK83</f>
        <v>0.82149128999999732</v>
      </c>
      <c r="AL84" s="2">
        <f>Data!AL84-Data!AL83</f>
        <v>3.4504029000000003</v>
      </c>
      <c r="AM84" s="2">
        <f>Data!AM84-Data!AM83</f>
        <v>7.5657216999999832</v>
      </c>
      <c r="AN84" s="2">
        <f>Data!AN84-Data!AN83</f>
        <v>-0.84200627999999256</v>
      </c>
      <c r="AO84" s="2">
        <f>Data!AO84-Data!AO83</f>
        <v>0.94156467999999904</v>
      </c>
      <c r="AP84" s="2">
        <f>Data!AP84-Data!AP83</f>
        <v>-2.2743068000000051</v>
      </c>
      <c r="AQ84" s="2">
        <f>Data!AQ84-Data!AQ83</f>
        <v>-1.0349532600000089</v>
      </c>
      <c r="AR84" s="2">
        <f>Data!AR84-Data!AR83</f>
        <v>3.7258562999999896</v>
      </c>
      <c r="AS84" s="2"/>
      <c r="AT84" s="1">
        <v>43950</v>
      </c>
      <c r="AU84" s="2">
        <f>Data!AV85-FaktiskeKurser[[#This Row],[AAPL]]</f>
        <v>2.2875059999999934</v>
      </c>
      <c r="AV84" s="2">
        <f>Data!AW85-FaktiskeKurser[[#This Row],[MSFT]]</f>
        <v>7.6199949999999887</v>
      </c>
      <c r="AW84" s="2">
        <f>Data!AX85-FaktiskeKurser[[#This Row],[AMZN]]</f>
        <v>2.9314959999999957</v>
      </c>
      <c r="AX84" s="2">
        <f>Data!AY85-FaktiskeKurser[[#This Row],[GOOGL]]</f>
        <v>5.4795000000000087</v>
      </c>
      <c r="AY84" s="2">
        <f>Data!AZ85-FaktiskeKurser[[#This Row],[BRK-B]]</f>
        <v>2.4900060000000224</v>
      </c>
      <c r="AZ84" s="2">
        <f>Data!BA85-FaktiskeKurser[[#This Row],[TSLA]]</f>
        <v>2.0926659999999941</v>
      </c>
      <c r="BA84" s="2">
        <f>Data!BB85-FaktiskeKurser[[#This Row],[NVDA]]</f>
        <v>1.7750020000000006</v>
      </c>
      <c r="BB84" s="2">
        <f>Data!BC85-FaktiskeKurser[[#This Row],[GOOG]]</f>
        <v>5.3904990000000055</v>
      </c>
      <c r="BC84" s="2">
        <f>Data!BD85-FaktiskeKurser[[#This Row],[UNH]]</f>
        <v>-0.70999100000000226</v>
      </c>
      <c r="BD84" s="2">
        <f>Data!BE85-FaktiskeKurser[[#This Row],[JPM]]</f>
        <v>2.5699999999999932</v>
      </c>
      <c r="BE84" s="2">
        <f>Data!BF85-FaktiskeKurser[[#This Row],[AVGO]]</f>
        <v>11.289978000000019</v>
      </c>
      <c r="BF84" s="2">
        <f>Data!BG85-FaktiskeKurser[[#This Row],[V]]</f>
        <v>10.53999300000001</v>
      </c>
      <c r="BG84" s="2">
        <f>Data!BH85-FaktiskeKurser[[#This Row],[BAC]]</f>
        <v>0.89000199999999907</v>
      </c>
      <c r="BH84" s="2">
        <f>Data!BI85-FaktiskeKurser[[#This Row],[HD]]</f>
        <v>4.1799929999999961</v>
      </c>
      <c r="BI84" s="2">
        <f>Data!BJ85-FaktiskeKurser[[#This Row],[MA]]</f>
        <v>19.089995999999985</v>
      </c>
      <c r="BJ84" s="2">
        <f>Data!BK85-FaktiskeKurser[[#This Row],[MRK]]</f>
        <v>-0.39122000000000412</v>
      </c>
      <c r="BK84" s="2">
        <f>Data!BL85-FaktiskeKurser[[#This Row],[ABBV]]</f>
        <v>1</v>
      </c>
      <c r="BL84" s="2">
        <f>Data!BM85-FaktiskeKurser[[#This Row],[LLY]]</f>
        <v>-2.1399990000000173</v>
      </c>
      <c r="BM84" s="2">
        <f>Data!BN85-FaktiskeKurser[[#This Row],[UPS]]</f>
        <v>-0.31999900000000991</v>
      </c>
      <c r="BN84" s="2">
        <f>Data!BO85-FaktiskeKurser[[#This Row],[CAT]]</f>
        <v>4.5999989999999968</v>
      </c>
      <c r="BQ84" t="s">
        <v>58</v>
      </c>
      <c r="BR84">
        <f>SUM(BR54:CK54)</f>
        <v>1872</v>
      </c>
      <c r="BS84" s="19">
        <f>BR84/15060</f>
        <v>0.12430278884462151</v>
      </c>
    </row>
    <row r="85" spans="1:71" x14ac:dyDescent="0.35">
      <c r="A85" s="1">
        <v>43951</v>
      </c>
      <c r="B85" s="2">
        <f>ARIMAForecast[[#This Row],[AAPL]]-FaktiskeKurser[[#This Row],[AAPL]]</f>
        <v>-1.1053430768115931</v>
      </c>
      <c r="C85" s="2">
        <f>ARIMAForecast[[#This Row],[MSFT]]-Data!C84</f>
        <v>3.3293214346190041</v>
      </c>
      <c r="D85" s="2">
        <f>ARIMAForecast[[#This Row],[AMZN]]-Data!D84</f>
        <v>3.0625749310219987</v>
      </c>
      <c r="E85" s="2">
        <f>ARIMAForecast[[#This Row],[GOOGL]]-Data!E84</f>
        <v>4.2862036016036953</v>
      </c>
      <c r="F85" s="2">
        <f>ARIMAForecast[[#This Row],[BRK-B]]-Data!F84</f>
        <v>1.5836256730800073</v>
      </c>
      <c r="G85" s="2">
        <f>ARIMAForecast[[#This Row],[TSLA]]-Data!G84</f>
        <v>2.7313986465004021</v>
      </c>
      <c r="H85" s="2">
        <f>ARIMAForecast[[#This Row],[NVDA]]-Data!H84</f>
        <v>-0.26502890014229763</v>
      </c>
      <c r="I85" s="2">
        <f>ARIMAForecast[[#This Row],[GOOG]]-Data!I84</f>
        <v>3.9940183862938952</v>
      </c>
      <c r="J85" s="2">
        <f>ARIMAForecast[[#This Row],[UNH]]-Data!J84</f>
        <v>-6.631180568599973</v>
      </c>
      <c r="K85" s="2">
        <f>ARIMAForecast[[#This Row],[JPM]]-Data!K84</f>
        <v>2.6488547734392967</v>
      </c>
      <c r="L85" s="2">
        <f>ARIMAForecast[[#This Row],[AVGO]]-Data!L84</f>
        <v>9.561073702023009</v>
      </c>
      <c r="M85" s="2">
        <f>ARIMAForecast[[#This Row],[V]]-Data!M84</f>
        <v>8.6486548612909928</v>
      </c>
      <c r="N85" s="2">
        <f>ARIMAForecast[[#This Row],[BAC]]-Data!N84</f>
        <v>1.0707765883901992</v>
      </c>
      <c r="O85" s="2">
        <f>ARIMAForecast[[#This Row],[HD]]-Data!O84</f>
        <v>1.7752633849229937</v>
      </c>
      <c r="P85" s="2">
        <f>ARIMAForecast[[#This Row],[MA]]-Data!P84</f>
        <v>16.779534616311992</v>
      </c>
      <c r="Q85" s="2">
        <f>ARIMAForecast[[#This Row],[MRK]]-Data!Q84</f>
        <v>-2.1612549166301989</v>
      </c>
      <c r="R85" s="2">
        <f>ARIMAForecast[[#This Row],[ABBV]]-Data!R84</f>
        <v>0.70958150441430234</v>
      </c>
      <c r="S85" s="2">
        <f>ARIMAForecast[[#This Row],[LLY]]-Data!S84</f>
        <v>-4.1472491282689816</v>
      </c>
      <c r="T85" s="2">
        <f>ARIMAForecast[[#This Row],[UPS]]-Data!T84</f>
        <v>-0.97990473425710434</v>
      </c>
      <c r="U85" s="2">
        <f>ARIMAForecast[[#This Row],[CAT]]-Data!U84</f>
        <v>6.4182347230459982</v>
      </c>
      <c r="X85" s="1">
        <v>43951</v>
      </c>
      <c r="Y85" s="2">
        <f>Data!Y85-Data!Y84</f>
        <v>1.6079682100000099</v>
      </c>
      <c r="Z85" s="2">
        <f>Data!Z85-Data!Z84</f>
        <v>3.8466478999999936</v>
      </c>
      <c r="AA85" s="2">
        <f>Data!AA85-Data!AA84</f>
        <v>4.7787282999999974</v>
      </c>
      <c r="AB85" s="2">
        <f>Data!AB85-Data!AB84</f>
        <v>1.581800979999997</v>
      </c>
      <c r="AC85" s="2">
        <f>Data!AC85-Data!AC84</f>
        <v>-1.6016891000000157</v>
      </c>
      <c r="AD85" s="2">
        <f>Data!AD85-Data!AD84</f>
        <v>-0.58041224000000113</v>
      </c>
      <c r="AE85" s="2">
        <f>Data!AE85-Data!AE84</f>
        <v>-1.3768992800000035</v>
      </c>
      <c r="AF85" s="2">
        <f>Data!AF85-Data!AF84</f>
        <v>1.473585920000005</v>
      </c>
      <c r="AG85" s="2">
        <f>Data!AG85-Data!AG84</f>
        <v>3.5841848999999684</v>
      </c>
      <c r="AH85" s="2">
        <f>Data!AH85-Data!AH84</f>
        <v>-1.7043697599999916</v>
      </c>
      <c r="AI85" s="2">
        <f>Data!AI85-Data!AI84</f>
        <v>-1.2978633000000173</v>
      </c>
      <c r="AJ85" s="2">
        <f>Data!AJ85-Data!AJ84</f>
        <v>0.34753400000002443</v>
      </c>
      <c r="AK85" s="2">
        <f>Data!AK85-Data!AK84</f>
        <v>-0.56050962999999854</v>
      </c>
      <c r="AL85" s="2">
        <f>Data!AL85-Data!AL84</f>
        <v>-0.91987149999999929</v>
      </c>
      <c r="AM85" s="2">
        <f>Data!AM85-Data!AM84</f>
        <v>4.9697586999999999</v>
      </c>
      <c r="AN85" s="2">
        <f>Data!AN85-Data!AN84</f>
        <v>-1.1650432800000061</v>
      </c>
      <c r="AO85" s="2">
        <f>Data!AO85-Data!AO84</f>
        <v>-1.5204403400000075</v>
      </c>
      <c r="AP85" s="2">
        <f>Data!AP85-Data!AP84</f>
        <v>-0.83999399999999014</v>
      </c>
      <c r="AQ85" s="2">
        <f>Data!AQ85-Data!AQ84</f>
        <v>-1.2731543700000003</v>
      </c>
      <c r="AR85" s="2">
        <f>Data!AR85-Data!AR84</f>
        <v>-2.1576063999999917</v>
      </c>
      <c r="AS85" s="2"/>
      <c r="AT85" s="1">
        <v>43951</v>
      </c>
      <c r="AU85" s="2">
        <f>Data!AV86-FaktiskeKurser[[#This Row],[AAPL]]</f>
        <v>1.5174939999999992</v>
      </c>
      <c r="AV85" s="2">
        <f>Data!AW86-FaktiskeKurser[[#This Row],[MSFT]]</f>
        <v>1.7800139999999942</v>
      </c>
      <c r="AW85" s="2">
        <f>Data!AX86-FaktiskeKurser[[#This Row],[AMZN]]</f>
        <v>5.0644989999999979</v>
      </c>
      <c r="AX85" s="2">
        <f>Data!AY86-FaktiskeKurser[[#This Row],[GOOGL]]</f>
        <v>0.22599799999998993</v>
      </c>
      <c r="AY85" s="2">
        <f>Data!AZ86-FaktiskeKurser[[#This Row],[BRK-B]]</f>
        <v>-2.25</v>
      </c>
      <c r="AZ85" s="2">
        <f>Data!BA86-FaktiskeKurser[[#This Row],[TSLA]]</f>
        <v>-1.2419999999999973</v>
      </c>
      <c r="BA85" s="2">
        <f>Data!BB86-FaktiskeKurser[[#This Row],[NVDA]]</f>
        <v>-1.5449980000000068</v>
      </c>
      <c r="BB85" s="2">
        <f>Data!BC86-FaktiskeKurser[[#This Row],[GOOG]]</f>
        <v>0.35900199999998961</v>
      </c>
      <c r="BC85" s="2">
        <f>Data!BD86-FaktiskeKurser[[#This Row],[UNH]]</f>
        <v>4.8200070000000323</v>
      </c>
      <c r="BD85" s="2">
        <f>Data!BE86-FaktiskeKurser[[#This Row],[JPM]]</f>
        <v>-2.0999989999999968</v>
      </c>
      <c r="BE85" s="2">
        <f>Data!BF86-FaktiskeKurser[[#This Row],[AVGO]]</f>
        <v>-4.3999939999999924</v>
      </c>
      <c r="BF85" s="2">
        <f>Data!BG86-FaktiskeKurser[[#This Row],[V]]</f>
        <v>-3.0699920000000134</v>
      </c>
      <c r="BG85" s="2">
        <f>Data!BH86-FaktiskeKurser[[#This Row],[BAC]]</f>
        <v>-0.73000199999999893</v>
      </c>
      <c r="BH85" s="2">
        <f>Data!BI86-FaktiskeKurser[[#This Row],[HD]]</f>
        <v>-1.9799959999999999</v>
      </c>
      <c r="BI85" s="2">
        <f>Data!BJ86-FaktiskeKurser[[#This Row],[MA]]</f>
        <v>-8.7200009999999679</v>
      </c>
      <c r="BJ85" s="2">
        <f>Data!BK86-FaktiskeKurser[[#This Row],[MRK]]</f>
        <v>-1.3645020000000017</v>
      </c>
      <c r="BK85" s="2">
        <f>Data!BL86-FaktiskeKurser[[#This Row],[ABBV]]</f>
        <v>-1.5600050000000039</v>
      </c>
      <c r="BL85" s="2">
        <f>Data!BM86-FaktiskeKurser[[#This Row],[LLY]]</f>
        <v>-0.52000499999999761</v>
      </c>
      <c r="BM85" s="2">
        <f>Data!BN86-FaktiskeKurser[[#This Row],[UPS]]</f>
        <v>-1.4499969999999962</v>
      </c>
      <c r="BN85" s="2">
        <f>Data!BO86-FaktiskeKurser[[#This Row],[CAT]]</f>
        <v>-3.6800009999999901</v>
      </c>
    </row>
    <row r="86" spans="1:71" x14ac:dyDescent="0.35">
      <c r="A86" s="1">
        <v>43952</v>
      </c>
      <c r="B86" s="2">
        <f>ARIMAForecast[[#This Row],[AAPL]]-FaktiskeKurser[[#This Row],[AAPL]]</f>
        <v>0.18808848802690648</v>
      </c>
      <c r="C86" s="2">
        <f>ARIMAForecast[[#This Row],[MSFT]]-Data!C85</f>
        <v>5.2499988712019956</v>
      </c>
      <c r="D86" s="2">
        <f>ARIMAForecast[[#This Row],[AMZN]]-Data!D85</f>
        <v>4.9900505731039999</v>
      </c>
      <c r="E86" s="2">
        <f>ARIMAForecast[[#This Row],[GOOGL]]-Data!E85</f>
        <v>1.6030370959198024</v>
      </c>
      <c r="F86" s="2">
        <f>ARIMAForecast[[#This Row],[BRK-B]]-Data!F85</f>
        <v>-0.42812843631500641</v>
      </c>
      <c r="G86" s="2">
        <f>ARIMAForecast[[#This Row],[TSLA]]-Data!G85</f>
        <v>-1.9363496078877063</v>
      </c>
      <c r="H86" s="2">
        <f>ARIMAForecast[[#This Row],[NVDA]]-Data!H85</f>
        <v>-5.3231771558799323E-2</v>
      </c>
      <c r="I86" s="2">
        <f>ARIMAForecast[[#This Row],[GOOG]]-Data!I85</f>
        <v>1.6953103309528075</v>
      </c>
      <c r="J86" s="2">
        <f>ARIMAForecast[[#This Row],[UNH]]-Data!J85</f>
        <v>7.9884663771489954</v>
      </c>
      <c r="K86" s="2">
        <f>ARIMAForecast[[#This Row],[JPM]]-Data!K85</f>
        <v>-2.3123766929799956</v>
      </c>
      <c r="L86" s="2">
        <f>ARIMAForecast[[#This Row],[AVGO]]-Data!L85</f>
        <v>-0.88658093442899144</v>
      </c>
      <c r="M86" s="2">
        <f>ARIMAForecast[[#This Row],[V]]-Data!M85</f>
        <v>-1.0089557014050001</v>
      </c>
      <c r="N86" s="2">
        <f>ARIMAForecast[[#This Row],[BAC]]-Data!N85</f>
        <v>-0.56763790867740127</v>
      </c>
      <c r="O86" s="2">
        <f>ARIMAForecast[[#This Row],[HD]]-Data!O85</f>
        <v>0.87905885655200677</v>
      </c>
      <c r="P86" s="2">
        <f>ARIMAForecast[[#This Row],[MA]]-Data!P85</f>
        <v>-5.4839637498030243</v>
      </c>
      <c r="Q86" s="2">
        <f>ARIMAForecast[[#This Row],[MRK]]-Data!Q85</f>
        <v>-0.195269578821609</v>
      </c>
      <c r="R86" s="2">
        <f>ARIMAForecast[[#This Row],[ABBV]]-Data!R85</f>
        <v>-1.451150924325205</v>
      </c>
      <c r="S86" s="2">
        <f>ARIMAForecast[[#This Row],[LLY]]-Data!S85</f>
        <v>4.6356907179983864E-2</v>
      </c>
      <c r="T86" s="2">
        <f>ARIMAForecast[[#This Row],[UPS]]-Data!T85</f>
        <v>-2.4578402173258951</v>
      </c>
      <c r="U86" s="2">
        <f>ARIMAForecast[[#This Row],[CAT]]-Data!U85</f>
        <v>-5.2163409657679978</v>
      </c>
      <c r="X86" s="1">
        <v>43952</v>
      </c>
      <c r="Y86" s="2">
        <f>Data!Y86-Data!Y85</f>
        <v>-0.64348031000000105</v>
      </c>
      <c r="Z86" s="2">
        <f>Data!Z86-Data!Z85</f>
        <v>-3.8367619999999931</v>
      </c>
      <c r="AA86" s="2">
        <f>Data!AA86-Data!AA85</f>
        <v>-4.814420400000003</v>
      </c>
      <c r="AB86" s="2">
        <f>Data!AB86-Data!AB85</f>
        <v>-1.4644461200000052</v>
      </c>
      <c r="AC86" s="2">
        <f>Data!AC86-Data!AC85</f>
        <v>-4.5486708999999905</v>
      </c>
      <c r="AD86" s="2">
        <f>Data!AD86-Data!AD85</f>
        <v>-2.597537630000005</v>
      </c>
      <c r="AE86" s="2">
        <f>Data!AE86-Data!AE85</f>
        <v>-2.3111590000000035</v>
      </c>
      <c r="AF86" s="2">
        <f>Data!AF86-Data!AF85</f>
        <v>-1.4598948000000007</v>
      </c>
      <c r="AG86" s="2">
        <f>Data!AG86-Data!AG85</f>
        <v>-6.4899057999999741</v>
      </c>
      <c r="AH86" s="2">
        <f>Data!AH86-Data!AH85</f>
        <v>-2.4887063700000027</v>
      </c>
      <c r="AI86" s="2">
        <f>Data!AI86-Data!AI85</f>
        <v>-10.539197299999955</v>
      </c>
      <c r="AJ86" s="2">
        <f>Data!AJ86-Data!AJ85</f>
        <v>-3.1422997000000237</v>
      </c>
      <c r="AK86" s="2">
        <f>Data!AK86-Data!AK85</f>
        <v>-0.96986096999999916</v>
      </c>
      <c r="AL86" s="2">
        <f>Data!AL86-Data!AL85</f>
        <v>-1.4447442000000024</v>
      </c>
      <c r="AM86" s="2">
        <f>Data!AM86-Data!AM85</f>
        <v>-7.2421756999999616</v>
      </c>
      <c r="AN86" s="2">
        <f>Data!AN86-Data!AN85</f>
        <v>-1.5483498400000002</v>
      </c>
      <c r="AO86" s="2">
        <f>Data!AO86-Data!AO85</f>
        <v>0.72276585000000182</v>
      </c>
      <c r="AP86" s="2">
        <f>Data!AP86-Data!AP85</f>
        <v>-0.8931412000000023</v>
      </c>
      <c r="AQ86" s="2">
        <f>Data!AQ86-Data!AQ85</f>
        <v>-2.627613580000002</v>
      </c>
      <c r="AR86" s="2">
        <f>Data!AR86-Data!AR85</f>
        <v>-5.1872536999999994</v>
      </c>
      <c r="AS86" s="2"/>
      <c r="AT86" s="1">
        <v>43952</v>
      </c>
      <c r="AU86" s="2">
        <f>Data!AV87-FaktiskeKurser[[#This Row],[AAPL]]</f>
        <v>-1.182495000000003</v>
      </c>
      <c r="AV86" s="2">
        <f>Data!AW87-FaktiskeKurser[[#This Row],[MSFT]]</f>
        <v>-4.6399999999999864</v>
      </c>
      <c r="AW86" s="2">
        <f>Data!AX87-FaktiskeKurser[[#This Row],[AMZN]]</f>
        <v>-9.3979949999999945</v>
      </c>
      <c r="AX86" s="2">
        <f>Data!AY87-FaktiskeKurser[[#This Row],[GOOGL]]</f>
        <v>-1.4690020000000032</v>
      </c>
      <c r="AY86" s="2">
        <f>Data!AZ87-FaktiskeKurser[[#This Row],[BRK-B]]</f>
        <v>-4.6900030000000186</v>
      </c>
      <c r="AZ86" s="2">
        <f>Data!BA87-FaktiskeKurser[[#This Row],[TSLA]]</f>
        <v>-5.3706669999999974</v>
      </c>
      <c r="BA86" s="2">
        <f>Data!BB87-FaktiskeKurser[[#This Row],[NVDA]]</f>
        <v>-2.375</v>
      </c>
      <c r="BB86" s="2">
        <f>Data!BC87-FaktiskeKurser[[#This Row],[GOOG]]</f>
        <v>-1.4024969999999968</v>
      </c>
      <c r="BC86" s="2">
        <f>Data!BD87-FaktiskeKurser[[#This Row],[UNH]]</f>
        <v>-7.9599910000000023</v>
      </c>
      <c r="BD86" s="2">
        <f>Data!BE87-FaktiskeKurser[[#This Row],[JPM]]</f>
        <v>-2.5100020000000001</v>
      </c>
      <c r="BE86" s="2">
        <f>Data!BF87-FaktiskeKurser[[#This Row],[AVGO]]</f>
        <v>-11.919983000000002</v>
      </c>
      <c r="BF86" s="2">
        <f>Data!BG87-FaktiskeKurser[[#This Row],[V]]</f>
        <v>-3.1499939999999924</v>
      </c>
      <c r="BG86" s="2">
        <f>Data!BH87-FaktiskeKurser[[#This Row],[BAC]]</f>
        <v>-0.96999900000000139</v>
      </c>
      <c r="BH86" s="2">
        <f>Data!BI87-FaktiskeKurser[[#This Row],[HD]]</f>
        <v>-1.2599950000000035</v>
      </c>
      <c r="BI86" s="2">
        <f>Data!BJ87-FaktiskeKurser[[#This Row],[MA]]</f>
        <v>-6.2300110000000473</v>
      </c>
      <c r="BJ86" s="2">
        <f>Data!BK87-FaktiskeKurser[[#This Row],[MRK]]</f>
        <v>-1.5935130000000015</v>
      </c>
      <c r="BK86" s="2">
        <f>Data!BL87-FaktiskeKurser[[#This Row],[ABBV]]</f>
        <v>0.63999900000000309</v>
      </c>
      <c r="BL86" s="2">
        <f>Data!BM87-FaktiskeKurser[[#This Row],[LLY]]</f>
        <v>-1.0099939999999776</v>
      </c>
      <c r="BM86" s="2">
        <f>Data!BN87-FaktiskeKurser[[#This Row],[UPS]]</f>
        <v>-2.7600020000000001</v>
      </c>
      <c r="BN86" s="2">
        <f>Data!BO87-FaktiskeKurser[[#This Row],[CAT]]</f>
        <v>-5.5</v>
      </c>
    </row>
    <row r="87" spans="1:71" x14ac:dyDescent="0.35">
      <c r="A87" s="1">
        <v>43955</v>
      </c>
      <c r="B87" s="2">
        <f>ARIMAForecast[[#This Row],[AAPL]]-FaktiskeKurser[[#This Row],[AAPL]]</f>
        <v>0.27192637380301221</v>
      </c>
      <c r="C87" s="2">
        <f>ARIMAForecast[[#This Row],[MSFT]]-Data!C86</f>
        <v>-6.2543085320489809</v>
      </c>
      <c r="D87" s="2">
        <f>ARIMAForecast[[#This Row],[AMZN]]-Data!D86</f>
        <v>-9.3372540752820044</v>
      </c>
      <c r="E87" s="2">
        <f>ARIMAForecast[[#This Row],[GOOGL]]-Data!E86</f>
        <v>-2.0479812550474037</v>
      </c>
      <c r="F87" s="2">
        <f>ARIMAForecast[[#This Row],[BRK-B]]-Data!F86</f>
        <v>-5.1269718497899817</v>
      </c>
      <c r="G87" s="2">
        <f>ARIMAForecast[[#This Row],[TSLA]]-Data!G86</f>
        <v>-4.9757462228315958</v>
      </c>
      <c r="H87" s="2">
        <f>ARIMAForecast[[#This Row],[NVDA]]-Data!H86</f>
        <v>-3.164099234755497</v>
      </c>
      <c r="I87" s="2">
        <f>ARIMAForecast[[#This Row],[GOOG]]-Data!I86</f>
        <v>-1.1567139361167023</v>
      </c>
      <c r="J87" s="2">
        <f>ARIMAForecast[[#This Row],[UNH]]-Data!J86</f>
        <v>-6.6218872902809949</v>
      </c>
      <c r="K87" s="2">
        <f>ARIMAForecast[[#This Row],[JPM]]-Data!K86</f>
        <v>-1.8919576297617056</v>
      </c>
      <c r="L87" s="2">
        <f>ARIMAForecast[[#This Row],[AVGO]]-Data!L86</f>
        <v>-14.248980758407015</v>
      </c>
      <c r="M87" s="2">
        <f>ARIMAForecast[[#This Row],[V]]-Data!M86</f>
        <v>-2.1242076934279908</v>
      </c>
      <c r="N87" s="2">
        <f>ARIMAForecast[[#This Row],[BAC]]-Data!N86</f>
        <v>-1.1393231608178986</v>
      </c>
      <c r="O87" s="2">
        <f>ARIMAForecast[[#This Row],[HD]]-Data!O86</f>
        <v>-3.5899037906650051</v>
      </c>
      <c r="P87" s="2">
        <f>ARIMAForecast[[#This Row],[MA]]-Data!P86</f>
        <v>-6.2410635971330066</v>
      </c>
      <c r="Q87" s="2">
        <f>ARIMAForecast[[#This Row],[MRK]]-Data!Q86</f>
        <v>-2.0628237197422976</v>
      </c>
      <c r="R87" s="2">
        <f>ARIMAForecast[[#This Row],[ABBV]]-Data!R86</f>
        <v>0.12028455954349226</v>
      </c>
      <c r="S87" s="2">
        <f>ARIMAForecast[[#This Row],[LLY]]-Data!S86</f>
        <v>-1.0334913367759953</v>
      </c>
      <c r="T87" s="2">
        <f>ARIMAForecast[[#This Row],[UPS]]-Data!T86</f>
        <v>0.20757856462638813</v>
      </c>
      <c r="U87" s="2">
        <f>ARIMAForecast[[#This Row],[CAT]]-Data!U86</f>
        <v>-5.8196936249560025</v>
      </c>
      <c r="X87" s="1">
        <v>43955</v>
      </c>
      <c r="Y87" s="2">
        <f>Data!Y87-Data!Y86</f>
        <v>0.54718512999998836</v>
      </c>
      <c r="Z87" s="2">
        <f>Data!Z87-Data!Z86</f>
        <v>3.2650152999999875</v>
      </c>
      <c r="AA87" s="2">
        <f>Data!AA87-Data!AA86</f>
        <v>-2.4869927000000018</v>
      </c>
      <c r="AB87" s="2">
        <f>Data!AB87-Data!AB86</f>
        <v>0.28390487000000064</v>
      </c>
      <c r="AC87" s="2">
        <f>Data!AC87-Data!AC86</f>
        <v>-4.7208325000000002</v>
      </c>
      <c r="AD87" s="2">
        <f>Data!AD87-Data!AD86</f>
        <v>-6.2177779999998961E-2</v>
      </c>
      <c r="AE87" s="2">
        <f>Data!AE87-Data!AE86</f>
        <v>1.839993640000003</v>
      </c>
      <c r="AF87" s="2">
        <f>Data!AF87-Data!AF86</f>
        <v>0.37049944000000323</v>
      </c>
      <c r="AG87" s="2">
        <f>Data!AG87-Data!AG86</f>
        <v>1.9586585999999784</v>
      </c>
      <c r="AH87" s="2">
        <f>Data!AH87-Data!AH86</f>
        <v>-1.2424857799999955</v>
      </c>
      <c r="AI87" s="2">
        <f>Data!AI87-Data!AI86</f>
        <v>-0.11963820000005398</v>
      </c>
      <c r="AJ87" s="2">
        <f>Data!AJ87-Data!AJ86</f>
        <v>0.43644570000000726</v>
      </c>
      <c r="AK87" s="2">
        <f>Data!AK87-Data!AK86</f>
        <v>-0.19206630000000047</v>
      </c>
      <c r="AL87" s="2">
        <f>Data!AL87-Data!AL86</f>
        <v>2.542164200000002</v>
      </c>
      <c r="AM87" s="2">
        <f>Data!AM87-Data!AM86</f>
        <v>-0.75565210000002025</v>
      </c>
      <c r="AN87" s="2">
        <f>Data!AN87-Data!AN86</f>
        <v>-0.96448110000000042</v>
      </c>
      <c r="AO87" s="2">
        <f>Data!AO87-Data!AO86</f>
        <v>-1.0440045699999985</v>
      </c>
      <c r="AP87" s="2">
        <f>Data!AP87-Data!AP86</f>
        <v>-0.49060410000001298</v>
      </c>
      <c r="AQ87" s="2">
        <f>Data!AQ87-Data!AQ86</f>
        <v>-1.5910343099999977</v>
      </c>
      <c r="AR87" s="2">
        <f>Data!AR87-Data!AR86</f>
        <v>-3.5741151000000002</v>
      </c>
      <c r="AS87" s="2"/>
      <c r="AT87" s="1">
        <v>43955</v>
      </c>
      <c r="AU87" s="2">
        <f>Data!AV88-FaktiskeKurser[[#This Row],[AAPL]]</f>
        <v>1.0224990000000105</v>
      </c>
      <c r="AV87" s="2">
        <f>Data!AW88-FaktiskeKurser[[#This Row],[MSFT]]</f>
        <v>4.2699890000000096</v>
      </c>
      <c r="AW87" s="2">
        <f>Data!AX88-FaktiskeKurser[[#This Row],[AMZN]]</f>
        <v>1.4974979999999931</v>
      </c>
      <c r="AX87" s="2">
        <f>Data!AY88-FaktiskeKurser[[#This Row],[GOOGL]]</f>
        <v>0.27900000000001057</v>
      </c>
      <c r="AY87" s="2">
        <f>Data!AZ88-FaktiskeKurser[[#This Row],[BRK-B]]</f>
        <v>-4.7200009999999963</v>
      </c>
      <c r="AZ87" s="2">
        <f>Data!BA88-FaktiskeKurser[[#This Row],[TSLA]]</f>
        <v>3.9913329999999974</v>
      </c>
      <c r="BA87" s="2">
        <f>Data!BB88-FaktiskeKurser[[#This Row],[NVDA]]</f>
        <v>2.1275020000000069</v>
      </c>
      <c r="BB87" s="2">
        <f>Data!BC88-FaktiskeKurser[[#This Row],[GOOG]]</f>
        <v>0.30949400000000082</v>
      </c>
      <c r="BC87" s="2">
        <f>Data!BD88-FaktiskeKurser[[#This Row],[UNH]]</f>
        <v>3.0299989999999752</v>
      </c>
      <c r="BD87" s="2">
        <f>Data!BE88-FaktiskeKurser[[#This Row],[JPM]]</f>
        <v>-1.1100009999999969</v>
      </c>
      <c r="BE87" s="2">
        <f>Data!BF88-FaktiskeKurser[[#This Row],[AVGO]]</f>
        <v>2.5599980000000073</v>
      </c>
      <c r="BF87" s="2">
        <f>Data!BG88-FaktiskeKurser[[#This Row],[V]]</f>
        <v>0.57998699999998848</v>
      </c>
      <c r="BG87" s="2">
        <f>Data!BH88-FaktiskeKurser[[#This Row],[BAC]]</f>
        <v>-0.14999999999999858</v>
      </c>
      <c r="BH87" s="2">
        <f>Data!BI88-FaktiskeKurser[[#This Row],[HD]]</f>
        <v>3.2699890000000096</v>
      </c>
      <c r="BI87" s="2">
        <f>Data!BJ88-FaktiskeKurser[[#This Row],[MA]]</f>
        <v>0.520020000000045</v>
      </c>
      <c r="BJ87" s="2">
        <f>Data!BK88-FaktiskeKurser[[#This Row],[MRK]]</f>
        <v>-0.77289600000000291</v>
      </c>
      <c r="BK87" s="2">
        <f>Data!BL88-FaktiskeKurser[[#This Row],[ABBV]]</f>
        <v>-0.97999500000000239</v>
      </c>
      <c r="BL87" s="2">
        <f>Data!BM88-FaktiskeKurser[[#This Row],[LLY]]</f>
        <v>-0.35000600000000759</v>
      </c>
      <c r="BM87" s="2">
        <f>Data!BN88-FaktiskeKurser[[#This Row],[UPS]]</f>
        <v>-1.4599999999999937</v>
      </c>
      <c r="BN87" s="2">
        <f>Data!BO88-FaktiskeKurser[[#This Row],[CAT]]</f>
        <v>-3.1599960000000067</v>
      </c>
      <c r="BQ87" t="s">
        <v>60</v>
      </c>
      <c r="BR87">
        <f>SUM(BR49:CK49)</f>
        <v>8017</v>
      </c>
      <c r="BS87" s="19">
        <f>BR87/15060</f>
        <v>0.53233731739707835</v>
      </c>
    </row>
    <row r="88" spans="1:71" x14ac:dyDescent="0.35">
      <c r="A88" s="1">
        <v>43956</v>
      </c>
      <c r="B88" s="2">
        <f>ARIMAForecast[[#This Row],[AAPL]]-FaktiskeKurser[[#This Row],[AAPL]]</f>
        <v>9.8852836980398706E-2</v>
      </c>
      <c r="C88" s="2">
        <f>ARIMAForecast[[#This Row],[MSFT]]-Data!C87</f>
        <v>3.9219939680709786</v>
      </c>
      <c r="D88" s="2">
        <f>ARIMAForecast[[#This Row],[AMZN]]-Data!D87</f>
        <v>1.1621749271960056</v>
      </c>
      <c r="E88" s="2">
        <f>ARIMAForecast[[#This Row],[GOOGL]]-Data!E87</f>
        <v>0.15707657335551062</v>
      </c>
      <c r="F88" s="2">
        <f>ARIMAForecast[[#This Row],[BRK-B]]-Data!F87</f>
        <v>-4.4906109980870212</v>
      </c>
      <c r="G88" s="2">
        <f>ARIMAForecast[[#This Row],[TSLA]]-Data!G87</f>
        <v>3.7063396836676006</v>
      </c>
      <c r="H88" s="2">
        <f>ARIMAForecast[[#This Row],[NVDA]]-Data!H87</f>
        <v>1.732474433899398</v>
      </c>
      <c r="I88" s="2">
        <f>ARIMAForecast[[#This Row],[GOOG]]-Data!I87</f>
        <v>-0.52112101153029755</v>
      </c>
      <c r="J88" s="2">
        <f>ARIMAForecast[[#This Row],[UNH]]-Data!J87</f>
        <v>-1.23957765277504</v>
      </c>
      <c r="K88" s="2">
        <f>ARIMAForecast[[#This Row],[JPM]]-Data!K87</f>
        <v>-1.9528680615062939</v>
      </c>
      <c r="L88" s="2">
        <f>ARIMAForecast[[#This Row],[AVGO]]-Data!L87</f>
        <v>2.3248620220110183</v>
      </c>
      <c r="M88" s="2">
        <f>ARIMAForecast[[#This Row],[V]]-Data!M87</f>
        <v>-1.8002154392730176</v>
      </c>
      <c r="N88" s="2">
        <f>ARIMAForecast[[#This Row],[BAC]]-Data!N87</f>
        <v>-0.34516936321680092</v>
      </c>
      <c r="O88" s="2">
        <f>ARIMAForecast[[#This Row],[HD]]-Data!O87</f>
        <v>4.0584041577329799</v>
      </c>
      <c r="P88" s="2">
        <f>ARIMAForecast[[#This Row],[MA]]-Data!P87</f>
        <v>-0.26181079484598513</v>
      </c>
      <c r="Q88" s="2">
        <f>ARIMAForecast[[#This Row],[MRK]]-Data!Q87</f>
        <v>-1.1435676614835018</v>
      </c>
      <c r="R88" s="2">
        <f>ARIMAForecast[[#This Row],[ABBV]]-Data!R87</f>
        <v>-1.2240831485455885</v>
      </c>
      <c r="S88" s="2">
        <f>ARIMAForecast[[#This Row],[LLY]]-Data!S87</f>
        <v>-9.0696785604990282E-2</v>
      </c>
      <c r="T88" s="2">
        <f>ARIMAForecast[[#This Row],[UPS]]-Data!T87</f>
        <v>-4.3612933972530925</v>
      </c>
      <c r="U88" s="2">
        <f>ARIMAForecast[[#This Row],[CAT]]-Data!U87</f>
        <v>-3.6816762908749894</v>
      </c>
      <c r="X88" s="1">
        <v>43956</v>
      </c>
      <c r="Y88" s="2">
        <f>Data!Y88-Data!Y87</f>
        <v>1.0898099800000125</v>
      </c>
      <c r="Z88" s="2">
        <f>Data!Z88-Data!Z87</f>
        <v>2.0990265000000079</v>
      </c>
      <c r="AA88" s="2">
        <f>Data!AA88-Data!AA87</f>
        <v>0.22770090000000209</v>
      </c>
      <c r="AB88" s="2">
        <f>Data!AB88-Data!AB87</f>
        <v>1.1211317599999973</v>
      </c>
      <c r="AC88" s="2">
        <f>Data!AC88-Data!AC87</f>
        <v>-2.0782888999999898</v>
      </c>
      <c r="AD88" s="2">
        <f>Data!AD88-Data!AD87</f>
        <v>1.4686135100000044</v>
      </c>
      <c r="AE88" s="2">
        <f>Data!AE88-Data!AE87</f>
        <v>0.89556168000000014</v>
      </c>
      <c r="AF88" s="2">
        <f>Data!AF88-Data!AF87</f>
        <v>1.0695251599999978</v>
      </c>
      <c r="AG88" s="2">
        <f>Data!AG88-Data!AG87</f>
        <v>4.9517422000000124</v>
      </c>
      <c r="AH88" s="2">
        <f>Data!AH88-Data!AH87</f>
        <v>-0.31970111000001111</v>
      </c>
      <c r="AI88" s="2">
        <f>Data!AI88-Data!AI87</f>
        <v>2.5996757000000343</v>
      </c>
      <c r="AJ88" s="2">
        <f>Data!AJ88-Data!AJ87</f>
        <v>1.7585849000000167</v>
      </c>
      <c r="AK88" s="2">
        <f>Data!AK88-Data!AK87</f>
        <v>-0.25990592000000134</v>
      </c>
      <c r="AL88" s="2">
        <f>Data!AL88-Data!AL87</f>
        <v>3.6951798000000053</v>
      </c>
      <c r="AM88" s="2">
        <f>Data!AM88-Data!AM87</f>
        <v>4.0421504999999911</v>
      </c>
      <c r="AN88" s="2">
        <f>Data!AN88-Data!AN87</f>
        <v>0.81120642999999859</v>
      </c>
      <c r="AO88" s="2">
        <f>Data!AO88-Data!AO87</f>
        <v>2.9009415000000018</v>
      </c>
      <c r="AP88" s="2">
        <f>Data!AP88-Data!AP87</f>
        <v>4.0682477000000006</v>
      </c>
      <c r="AQ88" s="2">
        <f>Data!AQ88-Data!AQ87</f>
        <v>1.8625069600000046</v>
      </c>
      <c r="AR88" s="2">
        <f>Data!AR88-Data!AR87</f>
        <v>0.43203259999999943</v>
      </c>
      <c r="AS88" s="2"/>
      <c r="AT88" s="1">
        <v>43956</v>
      </c>
      <c r="AU88" s="2">
        <f>Data!AV89-FaktiskeKurser[[#This Row],[AAPL]]</f>
        <v>1.0999979999999994</v>
      </c>
      <c r="AV88" s="2">
        <f>Data!AW89-FaktiskeKurser[[#This Row],[MSFT]]</f>
        <v>1.91999899999999</v>
      </c>
      <c r="AW88" s="2">
        <f>Data!AX89-FaktiskeKurser[[#This Row],[AMZN]]</f>
        <v>9.0499000000008323E-2</v>
      </c>
      <c r="AX88" s="2">
        <f>Data!AY89-FaktiskeKurser[[#This Row],[GOOGL]]</f>
        <v>1.3059989999999999</v>
      </c>
      <c r="AY88" s="2">
        <f>Data!AZ89-FaktiskeKurser[[#This Row],[BRK-B]]</f>
        <v>-1.9199979999999925</v>
      </c>
      <c r="AZ88" s="2">
        <f>Data!BA89-FaktiskeKurser[[#This Row],[TSLA]]</f>
        <v>0.46800300000000306</v>
      </c>
      <c r="BA88" s="2">
        <f>Data!BB89-FaktiskeKurser[[#This Row],[NVDA]]</f>
        <v>0.61249599999999305</v>
      </c>
      <c r="BB88" s="2">
        <f>Data!BC89-FaktiskeKurser[[#This Row],[GOOG]]</f>
        <v>1.2155000000000058</v>
      </c>
      <c r="BC88" s="2">
        <f>Data!BD89-FaktiskeKurser[[#This Row],[UNH]]</f>
        <v>5.5</v>
      </c>
      <c r="BD88" s="2">
        <f>Data!BE89-FaktiskeKurser[[#This Row],[JPM]]</f>
        <v>-0.13999900000000309</v>
      </c>
      <c r="BE88" s="2">
        <f>Data!BF89-FaktiskeKurser[[#This Row],[AVGO]]</f>
        <v>2.6099849999999947</v>
      </c>
      <c r="BF88" s="2">
        <f>Data!BG89-FaktiskeKurser[[#This Row],[V]]</f>
        <v>2.2900080000000003</v>
      </c>
      <c r="BG88" s="2">
        <f>Data!BH89-FaktiskeKurser[[#This Row],[BAC]]</f>
        <v>-0.26999999999999957</v>
      </c>
      <c r="BH88" s="2">
        <f>Data!BI89-FaktiskeKurser[[#This Row],[HD]]</f>
        <v>3.7700049999999976</v>
      </c>
      <c r="BI88" s="2">
        <f>Data!BJ89-FaktiskeKurser[[#This Row],[MA]]</f>
        <v>4.7200009999999679</v>
      </c>
      <c r="BJ88" s="2">
        <f>Data!BK89-FaktiskeKurser[[#This Row],[MRK]]</f>
        <v>1.0973200000000105</v>
      </c>
      <c r="BK88" s="2">
        <f>Data!BL89-FaktiskeKurser[[#This Row],[ABBV]]</f>
        <v>3.5100020000000001</v>
      </c>
      <c r="BL88" s="2">
        <f>Data!BM89-FaktiskeKurser[[#This Row],[LLY]]</f>
        <v>4.6099999999999852</v>
      </c>
      <c r="BM88" s="2">
        <f>Data!BN89-FaktiskeKurser[[#This Row],[UPS]]</f>
        <v>2.2699969999999894</v>
      </c>
      <c r="BN88" s="2">
        <f>Data!BO89-FaktiskeKurser[[#This Row],[CAT]]</f>
        <v>1.1900030000000044</v>
      </c>
      <c r="BQ88" t="s">
        <v>61</v>
      </c>
      <c r="BR88">
        <f>SUM(BR51:CK51)</f>
        <v>7025</v>
      </c>
      <c r="BS88" s="19">
        <f>BR88/15060</f>
        <v>0.46646746347941564</v>
      </c>
    </row>
    <row r="89" spans="1:71" x14ac:dyDescent="0.35">
      <c r="A89" s="1">
        <v>43957</v>
      </c>
      <c r="B89" s="2">
        <f>ARIMAForecast[[#This Row],[AAPL]]-FaktiskeKurser[[#This Row],[AAPL]]</f>
        <v>8.146255484359699E-2</v>
      </c>
      <c r="C89" s="2">
        <f>ARIMAForecast[[#This Row],[MSFT]]-Data!C88</f>
        <v>2.8739711665340053</v>
      </c>
      <c r="D89" s="2">
        <f>ARIMAForecast[[#This Row],[AMZN]]-Data!D88</f>
        <v>0.33679800005600669</v>
      </c>
      <c r="E89" s="2">
        <f>ARIMAForecast[[#This Row],[GOOGL]]-Data!E88</f>
        <v>1.9680284267042936</v>
      </c>
      <c r="F89" s="2">
        <f>ARIMAForecast[[#This Row],[BRK-B]]-Data!F88</f>
        <v>-2.2603524054139825</v>
      </c>
      <c r="G89" s="2">
        <f>ARIMAForecast[[#This Row],[TSLA]]-Data!G88</f>
        <v>0.83214497203089621</v>
      </c>
      <c r="H89" s="2">
        <f>ARIMAForecast[[#This Row],[NVDA]]-Data!H88</f>
        <v>1.6219556230711021</v>
      </c>
      <c r="I89" s="2">
        <f>ARIMAForecast[[#This Row],[GOOG]]-Data!I88</f>
        <v>2.0829447972691923</v>
      </c>
      <c r="J89" s="2">
        <f>ARIMAForecast[[#This Row],[UNH]]-Data!J88</f>
        <v>10.27916623309801</v>
      </c>
      <c r="K89" s="2">
        <f>ARIMAForecast[[#This Row],[JPM]]-Data!K88</f>
        <v>0.63054874341909795</v>
      </c>
      <c r="L89" s="2">
        <f>ARIMAForecast[[#This Row],[AVGO]]-Data!L88</f>
        <v>3.2203909660499903</v>
      </c>
      <c r="M89" s="2">
        <f>ARIMAForecast[[#This Row],[V]]-Data!M88</f>
        <v>3.411859115676009</v>
      </c>
      <c r="N89" s="2">
        <f>ARIMAForecast[[#This Row],[BAC]]-Data!N88</f>
        <v>0.14941325688999996</v>
      </c>
      <c r="O89" s="2">
        <f>ARIMAForecast[[#This Row],[HD]]-Data!O88</f>
        <v>3.9810118368240239</v>
      </c>
      <c r="P89" s="2">
        <f>ARIMAForecast[[#This Row],[MA]]-Data!P88</f>
        <v>4.0946912665210107</v>
      </c>
      <c r="Q89" s="2">
        <f>ARIMAForecast[[#This Row],[MRK]]-Data!Q88</f>
        <v>1.7317275759400985</v>
      </c>
      <c r="R89" s="2">
        <f>ARIMAForecast[[#This Row],[ABBV]]-Data!R88</f>
        <v>4.3193151634098967</v>
      </c>
      <c r="S89" s="2">
        <f>ARIMAForecast[[#This Row],[LLY]]-Data!S88</f>
        <v>5.0596366139429847</v>
      </c>
      <c r="T89" s="2">
        <f>ARIMAForecast[[#This Row],[UPS]]-Data!T88</f>
        <v>4.2917662589841967</v>
      </c>
      <c r="U89" s="2">
        <f>ARIMAForecast[[#This Row],[CAT]]-Data!U88</f>
        <v>2.3478074830309907</v>
      </c>
      <c r="X89" s="1">
        <v>43957</v>
      </c>
      <c r="Y89" s="2">
        <f>Data!Y89-Data!Y88</f>
        <v>0.82286906999999587</v>
      </c>
      <c r="Z89" s="2">
        <f>Data!Z89-Data!Z88</f>
        <v>1.802708999999993</v>
      </c>
      <c r="AA89" s="2">
        <f>Data!AA89-Data!AA88</f>
        <v>1.5028063999999972</v>
      </c>
      <c r="AB89" s="2">
        <f>Data!AB89-Data!AB88</f>
        <v>-0.12486475999999413</v>
      </c>
      <c r="AC89" s="2">
        <f>Data!AC89-Data!AC88</f>
        <v>-3.5467834000000096</v>
      </c>
      <c r="AD89" s="2">
        <f>Data!AD89-Data!AD88</f>
        <v>0.80815196999999728</v>
      </c>
      <c r="AE89" s="2">
        <f>Data!AE89-Data!AE88</f>
        <v>0.94799975000000813</v>
      </c>
      <c r="AF89" s="2">
        <f>Data!AF89-Data!AF88</f>
        <v>-0.16484744999999634</v>
      </c>
      <c r="AG89" s="2">
        <f>Data!AG89-Data!AG88</f>
        <v>-2.3387574999999856</v>
      </c>
      <c r="AH89" s="2">
        <f>Data!AH89-Data!AH88</f>
        <v>-1.4555417699999964</v>
      </c>
      <c r="AI89" s="2">
        <f>Data!AI89-Data!AI88</f>
        <v>-0.66223830000001271</v>
      </c>
      <c r="AJ89" s="2">
        <f>Data!AJ89-Data!AJ88</f>
        <v>0.96854919999998401</v>
      </c>
      <c r="AK89" s="2">
        <f>Data!AK89-Data!AK88</f>
        <v>-0.29822379999999882</v>
      </c>
      <c r="AL89" s="2">
        <f>Data!AL89-Data!AL88</f>
        <v>-0.80133929999999509</v>
      </c>
      <c r="AM89" s="2">
        <f>Data!AM89-Data!AM88</f>
        <v>-0.54571420000002036</v>
      </c>
      <c r="AN89" s="2">
        <f>Data!AN89-Data!AN88</f>
        <v>-0.5369151599999924</v>
      </c>
      <c r="AO89" s="2">
        <f>Data!AO89-Data!AO88</f>
        <v>0.73707668999999498</v>
      </c>
      <c r="AP89" s="2">
        <f>Data!AP89-Data!AP88</f>
        <v>-0.4877223000000015</v>
      </c>
      <c r="AQ89" s="2">
        <f>Data!AQ89-Data!AQ88</f>
        <v>0.55027952000000369</v>
      </c>
      <c r="AR89" s="2">
        <f>Data!AR89-Data!AR88</f>
        <v>-0.89029290000000572</v>
      </c>
      <c r="AS89" s="2"/>
      <c r="AT89" s="1">
        <v>43957</v>
      </c>
      <c r="AU89" s="2">
        <f>Data!AV90-FaktiskeKurser[[#This Row],[AAPL]]</f>
        <v>0.76750199999999325</v>
      </c>
      <c r="AV89" s="2">
        <f>Data!AW90-FaktiskeKurser[[#This Row],[MSFT]]</f>
        <v>1.7799980000000062</v>
      </c>
      <c r="AW89" s="2">
        <f>Data!AX90-FaktiskeKurser[[#This Row],[AMZN]]</f>
        <v>1.6730050000000034</v>
      </c>
      <c r="AX89" s="2">
        <f>Data!AY90-FaktiskeKurser[[#This Row],[GOOGL]]</f>
        <v>-0.17949600000000032</v>
      </c>
      <c r="AY89" s="2">
        <f>Data!AZ90-FaktiskeKurser[[#This Row],[BRK-B]]</f>
        <v>-3.6499939999999924</v>
      </c>
      <c r="AZ89" s="2">
        <f>Data!BA90-FaktiskeKurser[[#This Row],[TSLA]]</f>
        <v>0.95799999999999841</v>
      </c>
      <c r="BA89" s="2">
        <f>Data!BB90-FaktiskeKurser[[#This Row],[NVDA]]</f>
        <v>1.012504000000007</v>
      </c>
      <c r="BB89" s="2">
        <f>Data!BC90-FaktiskeKurser[[#This Row],[GOOG]]</f>
        <v>-0.19049800000000516</v>
      </c>
      <c r="BC89" s="2">
        <f>Data!BD90-FaktiskeKurser[[#This Row],[UNH]]</f>
        <v>-4.2700199999999882</v>
      </c>
      <c r="BD89" s="2">
        <f>Data!BE90-FaktiskeKurser[[#This Row],[JPM]]</f>
        <v>-1.7300029999999964</v>
      </c>
      <c r="BE89" s="2">
        <f>Data!BF90-FaktiskeKurser[[#This Row],[AVGO]]</f>
        <v>-0.69000199999999268</v>
      </c>
      <c r="BF89" s="2">
        <f>Data!BG90-FaktiskeKurser[[#This Row],[V]]</f>
        <v>0.33999700000001098</v>
      </c>
      <c r="BG89" s="2">
        <f>Data!BH90-FaktiskeKurser[[#This Row],[BAC]]</f>
        <v>-0.30999999999999872</v>
      </c>
      <c r="BH89" s="2">
        <f>Data!BI90-FaktiskeKurser[[#This Row],[HD]]</f>
        <v>-1.6900030000000186</v>
      </c>
      <c r="BI89" s="2">
        <f>Data!BJ90-FaktiskeKurser[[#This Row],[MA]]</f>
        <v>-1.5400089999999977</v>
      </c>
      <c r="BJ89" s="2">
        <f>Data!BK90-FaktiskeKurser[[#This Row],[MRK]]</f>
        <v>-0.84923500000000729</v>
      </c>
      <c r="BK89" s="2">
        <f>Data!BL90-FaktiskeKurser[[#This Row],[ABBV]]</f>
        <v>4.9995000000009782E-2</v>
      </c>
      <c r="BL89" s="2">
        <f>Data!BM90-FaktiskeKurser[[#This Row],[LLY]]</f>
        <v>-1.2100059999999928</v>
      </c>
      <c r="BM89" s="2">
        <f>Data!BN90-FaktiskeKurser[[#This Row],[UPS]]</f>
        <v>0.22000100000001055</v>
      </c>
      <c r="BN89" s="2">
        <f>Data!BO90-FaktiskeKurser[[#This Row],[CAT]]</f>
        <v>-1.2400059999999939</v>
      </c>
    </row>
    <row r="90" spans="1:71" x14ac:dyDescent="0.35">
      <c r="A90" s="1">
        <v>43958</v>
      </c>
      <c r="B90" s="2">
        <f>ARIMAForecast[[#This Row],[AAPL]]-FaktiskeKurser[[#This Row],[AAPL]]</f>
        <v>-0.38288317345529777</v>
      </c>
      <c r="C90" s="2">
        <f>ARIMAForecast[[#This Row],[MSFT]]-Data!C89</f>
        <v>1.505333763100225E-2</v>
      </c>
      <c r="D90" s="2">
        <f>ARIMAForecast[[#This Row],[AMZN]]-Data!D89</f>
        <v>1.8571921492619907</v>
      </c>
      <c r="E90" s="2">
        <f>ARIMAForecast[[#This Row],[GOOGL]]-Data!E89</f>
        <v>-1.2449372470461952</v>
      </c>
      <c r="F90" s="2">
        <f>ARIMAForecast[[#This Row],[BRK-B]]-Data!F89</f>
        <v>-3.4842419873370147</v>
      </c>
      <c r="G90" s="2">
        <f>ARIMAForecast[[#This Row],[TSLA]]-Data!G89</f>
        <v>0.65015773786659992</v>
      </c>
      <c r="H90" s="2">
        <f>ARIMAForecast[[#This Row],[NVDA]]-Data!H89</f>
        <v>-0.27230551755761212</v>
      </c>
      <c r="I90" s="2">
        <f>ARIMAForecast[[#This Row],[GOOG]]-Data!I89</f>
        <v>-1.6251575514730945</v>
      </c>
      <c r="J90" s="2">
        <f>ARIMAForecast[[#This Row],[UNH]]-Data!J89</f>
        <v>-6.3341253002369626</v>
      </c>
      <c r="K90" s="2">
        <f>ARIMAForecast[[#This Row],[JPM]]-Data!K89</f>
        <v>-1.8769446025747953</v>
      </c>
      <c r="L90" s="2">
        <f>ARIMAForecast[[#This Row],[AVGO]]-Data!L89</f>
        <v>-1.3055220036540049</v>
      </c>
      <c r="M90" s="2">
        <f>ARIMAForecast[[#This Row],[V]]-Data!M89</f>
        <v>-0.27045621264099395</v>
      </c>
      <c r="N90" s="2">
        <f>ARIMAForecast[[#This Row],[BAC]]-Data!N89</f>
        <v>-0.42205288735689805</v>
      </c>
      <c r="O90" s="2">
        <f>ARIMAForecast[[#This Row],[HD]]-Data!O89</f>
        <v>-1.8518012969880147</v>
      </c>
      <c r="P90" s="2">
        <f>ARIMAForecast[[#This Row],[MA]]-Data!P89</f>
        <v>-0.89446443366199446</v>
      </c>
      <c r="Q90" s="2">
        <f>ARIMAForecast[[#This Row],[MRK]]-Data!Q89</f>
        <v>-1.7212523869750953</v>
      </c>
      <c r="R90" s="2">
        <f>ARIMAForecast[[#This Row],[ABBV]]-Data!R89</f>
        <v>-0.992945014532296</v>
      </c>
      <c r="S90" s="2">
        <f>ARIMAForecast[[#This Row],[LLY]]-Data!S89</f>
        <v>-1.5616350617999899</v>
      </c>
      <c r="T90" s="2">
        <f>ARIMAForecast[[#This Row],[UPS]]-Data!T89</f>
        <v>-1.2409139041873942</v>
      </c>
      <c r="U90" s="2">
        <f>ARIMAForecast[[#This Row],[CAT]]-Data!U89</f>
        <v>-0.90735656882600324</v>
      </c>
      <c r="X90" s="1">
        <v>43958</v>
      </c>
      <c r="Y90" s="2">
        <f>Data!Y90-Data!Y89</f>
        <v>0.77544294000000491</v>
      </c>
      <c r="Z90" s="2">
        <f>Data!Z90-Data!Z89</f>
        <v>1.2240481000000045</v>
      </c>
      <c r="AA90" s="2">
        <f>Data!AA90-Data!AA89</f>
        <v>0.90520310000000848</v>
      </c>
      <c r="AB90" s="2">
        <f>Data!AB90-Data!AB89</f>
        <v>1.1416530799999975</v>
      </c>
      <c r="AC90" s="2">
        <f>Data!AC90-Data!AC89</f>
        <v>0.76532710000000748</v>
      </c>
      <c r="AD90" s="2">
        <f>Data!AD90-Data!AD89</f>
        <v>5.2509090000000924E-2</v>
      </c>
      <c r="AE90" s="2">
        <f>Data!AE90-Data!AE89</f>
        <v>1.6078172899999998</v>
      </c>
      <c r="AF90" s="2">
        <f>Data!AF90-Data!AF89</f>
        <v>1.2369132599999944</v>
      </c>
      <c r="AG90" s="2">
        <f>Data!AG90-Data!AG89</f>
        <v>-3.7129333000000315</v>
      </c>
      <c r="AH90" s="2">
        <f>Data!AH90-Data!AH89</f>
        <v>0.72383523000000594</v>
      </c>
      <c r="AI90" s="2">
        <f>Data!AI90-Data!AI89</f>
        <v>3.257637299999999</v>
      </c>
      <c r="AJ90" s="2">
        <f>Data!AJ90-Data!AJ89</f>
        <v>2.8857671000000096</v>
      </c>
      <c r="AK90" s="2">
        <f>Data!AK90-Data!AK89</f>
        <v>0.39624784000000091</v>
      </c>
      <c r="AL90" s="2">
        <f>Data!AL90-Data!AL89</f>
        <v>4.3891505999999936</v>
      </c>
      <c r="AM90" s="2">
        <f>Data!AM90-Data!AM89</f>
        <v>4.5623308000000407</v>
      </c>
      <c r="AN90" s="2">
        <f>Data!AN90-Data!AN89</f>
        <v>-1.3131846100000075</v>
      </c>
      <c r="AO90" s="2">
        <f>Data!AO90-Data!AO89</f>
        <v>-1.2857404599999995</v>
      </c>
      <c r="AP90" s="2">
        <f>Data!AP90-Data!AP89</f>
        <v>-3.4406334999999899</v>
      </c>
      <c r="AQ90" s="2">
        <f>Data!AQ90-Data!AQ89</f>
        <v>-0.17781435999999928</v>
      </c>
      <c r="AR90" s="2">
        <f>Data!AR90-Data!AR89</f>
        <v>-0.52270140000000254</v>
      </c>
      <c r="AS90" s="2"/>
      <c r="AT90" s="1">
        <v>43958</v>
      </c>
      <c r="AU90" s="2">
        <f>Data!AV91-FaktiskeKurser[[#This Row],[AAPL]]</f>
        <v>0.77749699999999677</v>
      </c>
      <c r="AV90" s="2">
        <f>Data!AW91-FaktiskeKurser[[#This Row],[MSFT]]</f>
        <v>1.0600129999999979</v>
      </c>
      <c r="AW90" s="2">
        <f>Data!AX91-FaktiskeKurser[[#This Row],[AMZN]]</f>
        <v>0.81749699999998882</v>
      </c>
      <c r="AX90" s="2">
        <f>Data!AY91-FaktiskeKurser[[#This Row],[GOOGL]]</f>
        <v>1.192497000000003</v>
      </c>
      <c r="AY90" s="2">
        <f>Data!AZ91-FaktiskeKurser[[#This Row],[BRK-B]]</f>
        <v>1.0999909999999886</v>
      </c>
      <c r="AZ90" s="2">
        <f>Data!BA91-FaktiskeKurser[[#This Row],[TSLA]]</f>
        <v>-0.16933500000000379</v>
      </c>
      <c r="BA90" s="2">
        <f>Data!BB91-FaktiskeKurser[[#This Row],[NVDA]]</f>
        <v>1.7699970000000036</v>
      </c>
      <c r="BB90" s="2">
        <f>Data!BC91-FaktiskeKurser[[#This Row],[GOOG]]</f>
        <v>1.2630000000000052</v>
      </c>
      <c r="BC90" s="2">
        <f>Data!BD91-FaktiskeKurser[[#This Row],[UNH]]</f>
        <v>-3.7699890000000096</v>
      </c>
      <c r="BD90" s="2">
        <f>Data!BE91-FaktiskeKurser[[#This Row],[JPM]]</f>
        <v>0.94000199999999268</v>
      </c>
      <c r="BE90" s="2">
        <f>Data!BF91-FaktiskeKurser[[#This Row],[AVGO]]</f>
        <v>3.5700069999999755</v>
      </c>
      <c r="BF90" s="2">
        <f>Data!BG91-FaktiskeKurser[[#This Row],[V]]</f>
        <v>3.9400019999999927</v>
      </c>
      <c r="BG90" s="2">
        <f>Data!BH91-FaktiskeKurser[[#This Row],[BAC]]</f>
        <v>0.48999999999999844</v>
      </c>
      <c r="BH90" s="2">
        <f>Data!BI91-FaktiskeKurser[[#This Row],[HD]]</f>
        <v>5.5299990000000037</v>
      </c>
      <c r="BI90" s="2">
        <f>Data!BJ91-FaktiskeKurser[[#This Row],[MA]]</f>
        <v>6.0299990000000321</v>
      </c>
      <c r="BJ90" s="2">
        <f>Data!BK91-FaktiskeKurser[[#This Row],[MRK]]</f>
        <v>-1.4503789999999981</v>
      </c>
      <c r="BK90" s="2">
        <f>Data!BL91-FaktiskeKurser[[#This Row],[ABBV]]</f>
        <v>-1.1999970000000104</v>
      </c>
      <c r="BL90" s="2">
        <f>Data!BM91-FaktiskeKurser[[#This Row],[LLY]]</f>
        <v>-3.7099919999999997</v>
      </c>
      <c r="BM90" s="2">
        <f>Data!BN91-FaktiskeKurser[[#This Row],[UPS]]</f>
        <v>-9.9998000000013576E-2</v>
      </c>
      <c r="BN90" s="2">
        <f>Data!BO91-FaktiskeKurser[[#This Row],[CAT]]</f>
        <v>-0.37999700000000303</v>
      </c>
    </row>
    <row r="91" spans="1:71" x14ac:dyDescent="0.35">
      <c r="A91" s="1">
        <v>43959</v>
      </c>
      <c r="B91" s="2">
        <f>ARIMAForecast[[#This Row],[AAPL]]-FaktiskeKurser[[#This Row],[AAPL]]</f>
        <v>0.84167779474310578</v>
      </c>
      <c r="C91" s="2">
        <f>ARIMAForecast[[#This Row],[MSFT]]-Data!C90</f>
        <v>3.1668158954799992</v>
      </c>
      <c r="D91" s="2">
        <f>ARIMAForecast[[#This Row],[AMZN]]-Data!D90</f>
        <v>0.52488284570600285</v>
      </c>
      <c r="E91" s="2">
        <f>ARIMAForecast[[#This Row],[GOOGL]]-Data!E90</f>
        <v>3.1358691720645027</v>
      </c>
      <c r="F91" s="2">
        <f>ARIMAForecast[[#This Row],[BRK-B]]-Data!F90</f>
        <v>1.0278552174110018</v>
      </c>
      <c r="G91" s="2">
        <f>ARIMAForecast[[#This Row],[TSLA]]-Data!G90</f>
        <v>0.1302282328885056</v>
      </c>
      <c r="H91" s="2">
        <f>ARIMAForecast[[#This Row],[NVDA]]-Data!H90</f>
        <v>3.4808175771186001</v>
      </c>
      <c r="I91" s="2">
        <f>ARIMAForecast[[#This Row],[GOOG]]-Data!I90</f>
        <v>3.2536036289161956</v>
      </c>
      <c r="J91" s="2">
        <f>ARIMAForecast[[#This Row],[UNH]]-Data!J90</f>
        <v>-3.6297507836910086</v>
      </c>
      <c r="K91" s="2">
        <f>ARIMAForecast[[#This Row],[JPM]]-Data!K90</f>
        <v>0.93747975610099843</v>
      </c>
      <c r="L91" s="2">
        <f>ARIMAForecast[[#This Row],[AVGO]]-Data!L90</f>
        <v>5.0003346798230268</v>
      </c>
      <c r="M91" s="2">
        <f>ARIMAForecast[[#This Row],[V]]-Data!M90</f>
        <v>4.2190519080189972</v>
      </c>
      <c r="N91" s="2">
        <f>ARIMAForecast[[#This Row],[BAC]]-Data!N90</f>
        <v>0.60098939739359736</v>
      </c>
      <c r="O91" s="2">
        <f>ARIMAForecast[[#This Row],[HD]]-Data!O90</f>
        <v>5.1163243212579914</v>
      </c>
      <c r="P91" s="2">
        <f>ARIMAForecast[[#This Row],[MA]]-Data!P90</f>
        <v>5.2258997721269793</v>
      </c>
      <c r="Q91" s="2">
        <f>ARIMAForecast[[#This Row],[MRK]]-Data!Q90</f>
        <v>-0.30210250022109619</v>
      </c>
      <c r="R91" s="2">
        <f>ARIMAForecast[[#This Row],[ABBV]]-Data!R90</f>
        <v>-0.46265545195740287</v>
      </c>
      <c r="S91" s="2">
        <f>ARIMAForecast[[#This Row],[LLY]]-Data!S90</f>
        <v>-3.612475682856001</v>
      </c>
      <c r="T91" s="2">
        <f>ARIMAForecast[[#This Row],[UPS]]-Data!T90</f>
        <v>0.84154783319709736</v>
      </c>
      <c r="U91" s="2">
        <f>ARIMAForecast[[#This Row],[CAT]]-Data!U90</f>
        <v>-0.84986270030299238</v>
      </c>
      <c r="X91" s="1">
        <v>43959</v>
      </c>
      <c r="Y91" s="2">
        <f>Data!Y91-Data!Y90</f>
        <v>1.4812004099999996</v>
      </c>
      <c r="Z91" s="2">
        <f>Data!Z91-Data!Z90</f>
        <v>1.0740040999999962</v>
      </c>
      <c r="AA91" s="2">
        <f>Data!AA91-Data!AA90</f>
        <v>0.63373599999999897</v>
      </c>
      <c r="AB91" s="2">
        <f>Data!AB91-Data!AB90</f>
        <v>0.83791030999999805</v>
      </c>
      <c r="AC91" s="2">
        <f>Data!AC91-Data!AC90</f>
        <v>2.7807432999999833</v>
      </c>
      <c r="AD91" s="2">
        <f>Data!AD91-Data!AD90</f>
        <v>2.0691358300000005</v>
      </c>
      <c r="AE91" s="2">
        <f>Data!AE91-Data!AE90</f>
        <v>1.885464540000001</v>
      </c>
      <c r="AF91" s="2">
        <f>Data!AF91-Data!AF90</f>
        <v>0.82746908000000019</v>
      </c>
      <c r="AG91" s="2">
        <f>Data!AG91-Data!AG90</f>
        <v>0.9036954000000037</v>
      </c>
      <c r="AH91" s="2">
        <f>Data!AH91-Data!AH90</f>
        <v>1.4067668099999935</v>
      </c>
      <c r="AI91" s="2">
        <f>Data!AI91-Data!AI90</f>
        <v>6.2876628999999866</v>
      </c>
      <c r="AJ91" s="2">
        <f>Data!AJ91-Data!AJ90</f>
        <v>2.7755611000000044</v>
      </c>
      <c r="AK91" s="2">
        <f>Data!AK91-Data!AK90</f>
        <v>0.68824559999999835</v>
      </c>
      <c r="AL91" s="2">
        <f>Data!AL91-Data!AL90</f>
        <v>5.0285231999999951</v>
      </c>
      <c r="AM91" s="2">
        <f>Data!AM91-Data!AM90</f>
        <v>4.5785338000000024</v>
      </c>
      <c r="AN91" s="2">
        <f>Data!AN91-Data!AN90</f>
        <v>0.38476696000000743</v>
      </c>
      <c r="AO91" s="2">
        <f>Data!AO91-Data!AO90</f>
        <v>-0.29200548000000026</v>
      </c>
      <c r="AP91" s="2">
        <f>Data!AP91-Data!AP90</f>
        <v>0.18535839999998416</v>
      </c>
      <c r="AQ91" s="2">
        <f>Data!AQ91-Data!AQ90</f>
        <v>1.7794955299999913</v>
      </c>
      <c r="AR91" s="2">
        <f>Data!AR91-Data!AR90</f>
        <v>3.9419407000000035</v>
      </c>
      <c r="AS91" s="2"/>
      <c r="AT91" s="1">
        <v>43959</v>
      </c>
      <c r="AU91" s="2">
        <f>Data!AV92-FaktiskeKurser[[#This Row],[AAPL]]</f>
        <v>1.5975030000000032</v>
      </c>
      <c r="AV91" s="2">
        <f>Data!AW92-FaktiskeKurser[[#This Row],[MSFT]]</f>
        <v>1.0799869999999885</v>
      </c>
      <c r="AW91" s="2">
        <f>Data!AX92-FaktiskeKurser[[#This Row],[AMZN]]</f>
        <v>0.59999799999999937</v>
      </c>
      <c r="AX91" s="2">
        <f>Data!AY92-FaktiskeKurser[[#This Row],[GOOGL]]</f>
        <v>0.75300599999999918</v>
      </c>
      <c r="AY91" s="2">
        <f>Data!AZ92-FaktiskeKurser[[#This Row],[BRK-B]]</f>
        <v>3.3500060000000076</v>
      </c>
      <c r="AZ91" s="2">
        <f>Data!BA92-FaktiskeKurser[[#This Row],[TSLA]]</f>
        <v>2.6253320000000002</v>
      </c>
      <c r="BA91" s="2">
        <f>Data!BB92-FaktiskeKurser[[#This Row],[NVDA]]</f>
        <v>1.9075009999999963</v>
      </c>
      <c r="BB91" s="2">
        <f>Data!BC92-FaktiskeKurser[[#This Row],[GOOG]]</f>
        <v>0.79050499999999602</v>
      </c>
      <c r="BC91" s="2">
        <f>Data!BD92-FaktiskeKurser[[#This Row],[UNH]]</f>
        <v>2</v>
      </c>
      <c r="BD91" s="2">
        <f>Data!BE92-FaktiskeKurser[[#This Row],[JPM]]</f>
        <v>1.4899979999999999</v>
      </c>
      <c r="BE91" s="2">
        <f>Data!BF92-FaktiskeKurser[[#This Row],[AVGO]]</f>
        <v>7.2799989999999752</v>
      </c>
      <c r="BF91" s="2">
        <f>Data!BG92-FaktiskeKurser[[#This Row],[V]]</f>
        <v>2.3699950000000172</v>
      </c>
      <c r="BG91" s="2">
        <f>Data!BH92-FaktiskeKurser[[#This Row],[BAC]]</f>
        <v>0.73000000000000043</v>
      </c>
      <c r="BH91" s="2">
        <f>Data!BI92-FaktiskeKurser[[#This Row],[HD]]</f>
        <v>4.9799959999999999</v>
      </c>
      <c r="BI91" s="2">
        <f>Data!BJ92-FaktiskeKurser[[#This Row],[MA]]</f>
        <v>3.9700009999999679</v>
      </c>
      <c r="BJ91" s="2">
        <f>Data!BK92-FaktiskeKurser[[#This Row],[MRK]]</f>
        <v>0.76335899999999413</v>
      </c>
      <c r="BK91" s="2">
        <f>Data!BL92-FaktiskeKurser[[#This Row],[ABBV]]</f>
        <v>-0.26000200000000007</v>
      </c>
      <c r="BL91" s="2">
        <f>Data!BM92-FaktiskeKurser[[#This Row],[LLY]]</f>
        <v>0.53999400000000719</v>
      </c>
      <c r="BM91" s="2">
        <f>Data!BN92-FaktiskeKurser[[#This Row],[UPS]]</f>
        <v>2</v>
      </c>
      <c r="BN91" s="2">
        <f>Data!BO92-FaktiskeKurser[[#This Row],[CAT]]</f>
        <v>4.8199999999999932</v>
      </c>
      <c r="BR91" s="18"/>
    </row>
    <row r="92" spans="1:71" x14ac:dyDescent="0.35">
      <c r="A92" s="1">
        <v>43962</v>
      </c>
      <c r="B92" s="2">
        <f>ARIMAForecast[[#This Row],[AAPL]]-FaktiskeKurser[[#This Row],[AAPL]]</f>
        <v>-1.0882924641962006</v>
      </c>
      <c r="C92" s="2">
        <f>ARIMAForecast[[#This Row],[MSFT]]-Data!C91</f>
        <v>-0.64470288290399935</v>
      </c>
      <c r="D92" s="2">
        <f>ARIMAForecast[[#This Row],[AMZN]]-Data!D91</f>
        <v>0.58191251204800665</v>
      </c>
      <c r="E92" s="2">
        <f>ARIMAForecast[[#This Row],[GOOGL]]-Data!E91</f>
        <v>-1.5909534306298099</v>
      </c>
      <c r="F92" s="2">
        <f>ARIMAForecast[[#This Row],[BRK-B]]-Data!F91</f>
        <v>2.3244685664610074</v>
      </c>
      <c r="G92" s="2">
        <f>ARIMAForecast[[#This Row],[TSLA]]-Data!G91</f>
        <v>2.4140012012414971</v>
      </c>
      <c r="H92" s="2">
        <f>ARIMAForecast[[#This Row],[NVDA]]-Data!H91</f>
        <v>0.49650162492240213</v>
      </c>
      <c r="I92" s="2">
        <f>ARIMAForecast[[#This Row],[GOOG]]-Data!I91</f>
        <v>-1.4207643351391965</v>
      </c>
      <c r="J92" s="2">
        <f>ARIMAForecast[[#This Row],[UNH]]-Data!J91</f>
        <v>2.15015098488999</v>
      </c>
      <c r="K92" s="2">
        <f>ARIMAForecast[[#This Row],[JPM]]-Data!K91</f>
        <v>1.0417337384639893</v>
      </c>
      <c r="L92" s="2">
        <f>ARIMAForecast[[#This Row],[AVGO]]-Data!L91</f>
        <v>5.460479771970995</v>
      </c>
      <c r="M92" s="2">
        <f>ARIMAForecast[[#This Row],[V]]-Data!M91</f>
        <v>1.7561835090949955</v>
      </c>
      <c r="N92" s="2">
        <f>ARIMAForecast[[#This Row],[BAC]]-Data!N91</f>
        <v>0.54189581297230305</v>
      </c>
      <c r="O92" s="2">
        <f>ARIMAForecast[[#This Row],[HD]]-Data!O91</f>
        <v>5.0215335694880139</v>
      </c>
      <c r="P92" s="2">
        <f>ARIMAForecast[[#This Row],[MA]]-Data!P91</f>
        <v>4.0943119679749884</v>
      </c>
      <c r="Q92" s="2">
        <f>ARIMAForecast[[#This Row],[MRK]]-Data!Q91</f>
        <v>-0.38395614918000831</v>
      </c>
      <c r="R92" s="2">
        <f>ARIMAForecast[[#This Row],[ABBV]]-Data!R91</f>
        <v>-1.316687186316102</v>
      </c>
      <c r="S92" s="2">
        <f>ARIMAForecast[[#This Row],[LLY]]-Data!S91</f>
        <v>-0.26149272179401351</v>
      </c>
      <c r="T92" s="2">
        <f>ARIMAForecast[[#This Row],[UPS]]-Data!T91</f>
        <v>0.75135961696969389</v>
      </c>
      <c r="U92" s="2">
        <f>ARIMAForecast[[#This Row],[CAT]]-Data!U91</f>
        <v>4.8883099295830021</v>
      </c>
      <c r="X92" s="1">
        <v>43962</v>
      </c>
      <c r="Y92" s="2">
        <f>Data!Y92-Data!Y91</f>
        <v>1.2671163799999903</v>
      </c>
      <c r="Z92" s="2">
        <f>Data!Z92-Data!Z91</f>
        <v>1.8585994999999969</v>
      </c>
      <c r="AA92" s="2">
        <f>Data!AA92-Data!AA91</f>
        <v>1.3848878999999954</v>
      </c>
      <c r="AB92" s="2">
        <f>Data!AB92-Data!AB91</f>
        <v>0.91152474000000439</v>
      </c>
      <c r="AC92" s="2">
        <f>Data!AC92-Data!AC91</f>
        <v>-1.3746053999999788</v>
      </c>
      <c r="AD92" s="2">
        <f>Data!AD92-Data!AD91</f>
        <v>9.9690850000001774E-2</v>
      </c>
      <c r="AE92" s="2">
        <f>Data!AE92-Data!AE91</f>
        <v>2.4334817899999877</v>
      </c>
      <c r="AF92" s="2">
        <f>Data!AF92-Data!AF91</f>
        <v>0.75268047000000138</v>
      </c>
      <c r="AG92" s="2">
        <f>Data!AG92-Data!AG91</f>
        <v>1.7612096999999949</v>
      </c>
      <c r="AH92" s="2">
        <f>Data!AH92-Data!AH91</f>
        <v>-2.3749241999999953</v>
      </c>
      <c r="AI92" s="2">
        <f>Data!AI92-Data!AI91</f>
        <v>1.8195338000000447</v>
      </c>
      <c r="AJ92" s="2">
        <f>Data!AJ92-Data!AJ91</f>
        <v>-0.91401250000001255</v>
      </c>
      <c r="AK92" s="2">
        <f>Data!AK92-Data!AK91</f>
        <v>-0.83322417000000115</v>
      </c>
      <c r="AL92" s="2">
        <f>Data!AL92-Data!AL91</f>
        <v>2.631331700000004</v>
      </c>
      <c r="AM92" s="2">
        <f>Data!AM92-Data!AM91</f>
        <v>-0.40252070000002504</v>
      </c>
      <c r="AN92" s="2">
        <f>Data!AN92-Data!AN91</f>
        <v>1.2627068399999928</v>
      </c>
      <c r="AO92" s="2">
        <f>Data!AO92-Data!AO91</f>
        <v>3.2671235300000063</v>
      </c>
      <c r="AP92" s="2">
        <f>Data!AP92-Data!AP91</f>
        <v>4.1808423000000232</v>
      </c>
      <c r="AQ92" s="2">
        <f>Data!AQ92-Data!AQ91</f>
        <v>-0.64302978999999993</v>
      </c>
      <c r="AR92" s="2">
        <f>Data!AR92-Data!AR91</f>
        <v>-2.0040668000000039</v>
      </c>
      <c r="AS92" s="2"/>
      <c r="AT92" s="1">
        <v>43962</v>
      </c>
      <c r="AU92" s="2">
        <f>Data!AV93-FaktiskeKurser[[#This Row],[AAPL]]</f>
        <v>1.2200010000000105</v>
      </c>
      <c r="AV92" s="2">
        <f>Data!AW93-FaktiskeKurser[[#This Row],[MSFT]]</f>
        <v>2.0600120000000004</v>
      </c>
      <c r="AW92" s="2">
        <f>Data!AX93-FaktiskeKurser[[#This Row],[AMZN]]</f>
        <v>1.4694980000000015</v>
      </c>
      <c r="AX92" s="2">
        <f>Data!AY93-FaktiskeKurser[[#This Row],[GOOGL]]</f>
        <v>0.96249399999999241</v>
      </c>
      <c r="AY92" s="2">
        <f>Data!AZ93-FaktiskeKurser[[#This Row],[BRK-B]]</f>
        <v>-2.1900030000000186</v>
      </c>
      <c r="AZ92" s="2">
        <f>Data!BA93-FaktiskeKurser[[#This Row],[TSLA]]</f>
        <v>-0.54199899999999701</v>
      </c>
      <c r="BA92" s="2">
        <f>Data!BB93-FaktiskeKurser[[#This Row],[NVDA]]</f>
        <v>2.5299990000000037</v>
      </c>
      <c r="BB92" s="2">
        <f>Data!BC93-FaktiskeKurser[[#This Row],[GOOG]]</f>
        <v>0.74449900000000468</v>
      </c>
      <c r="BC92" s="2">
        <f>Data!BD93-FaktiskeKurser[[#This Row],[UNH]]</f>
        <v>1.6900019999999927</v>
      </c>
      <c r="BD92" s="2">
        <f>Data!BE93-FaktiskeKurser[[#This Row],[JPM]]</f>
        <v>-2.7299959999999999</v>
      </c>
      <c r="BE92" s="2">
        <f>Data!BF93-FaktiskeKurser[[#This Row],[AVGO]]</f>
        <v>0.36999500000001717</v>
      </c>
      <c r="BF92" s="2">
        <f>Data!BG93-FaktiskeKurser[[#This Row],[V]]</f>
        <v>-1.5299980000000062</v>
      </c>
      <c r="BG92" s="2">
        <f>Data!BH93-FaktiskeKurser[[#This Row],[BAC]]</f>
        <v>-0.99000000000000199</v>
      </c>
      <c r="BH92" s="2">
        <f>Data!BI93-FaktiskeKurser[[#This Row],[HD]]</f>
        <v>2.1300050000000113</v>
      </c>
      <c r="BI92" s="2">
        <f>Data!BJ93-FaktiskeKurser[[#This Row],[MA]]</f>
        <v>-1.2099910000000023</v>
      </c>
      <c r="BJ92" s="2">
        <f>Data!BK93-FaktiskeKurser[[#This Row],[MRK]]</f>
        <v>1.4408420000000035</v>
      </c>
      <c r="BK92" s="2">
        <f>Data!BL93-FaktiskeKurser[[#This Row],[ABBV]]</f>
        <v>3.9400030000000044</v>
      </c>
      <c r="BL92" s="2">
        <f>Data!BM93-FaktiskeKurser[[#This Row],[LLY]]</f>
        <v>5.0400080000000003</v>
      </c>
      <c r="BM92" s="2">
        <f>Data!BN93-FaktiskeKurser[[#This Row],[UPS]]</f>
        <v>-0.91999799999999254</v>
      </c>
      <c r="BN92" s="2">
        <f>Data!BO93-FaktiskeKurser[[#This Row],[CAT]]</f>
        <v>-3.5</v>
      </c>
      <c r="BR92" s="18"/>
    </row>
    <row r="93" spans="1:71" x14ac:dyDescent="0.35">
      <c r="A93" s="1">
        <v>43963</v>
      </c>
      <c r="B93" s="2">
        <f>ARIMAForecast[[#This Row],[AAPL]]-FaktiskeKurser[[#This Row],[AAPL]]</f>
        <v>0.53666484137178827</v>
      </c>
      <c r="C93" s="2">
        <f>ARIMAForecast[[#This Row],[MSFT]]-Data!C92</f>
        <v>3.0937547604679878</v>
      </c>
      <c r="D93" s="2">
        <f>ARIMAForecast[[#This Row],[AMZN]]-Data!D92</f>
        <v>1.7726716854339912</v>
      </c>
      <c r="E93" s="2">
        <f>ARIMAForecast[[#This Row],[GOOGL]]-Data!E92</f>
        <v>2.3237492662699992</v>
      </c>
      <c r="F93" s="2">
        <f>ARIMAForecast[[#This Row],[BRK-B]]-Data!F92</f>
        <v>-1.2451005424100003</v>
      </c>
      <c r="G93" s="2">
        <f>ARIMAForecast[[#This Row],[TSLA]]-Data!G92</f>
        <v>-0.36461413044980162</v>
      </c>
      <c r="H93" s="2">
        <f>ARIMAForecast[[#This Row],[NVDA]]-Data!H92</f>
        <v>3.4179182907913059</v>
      </c>
      <c r="I93" s="2">
        <f>ARIMAForecast[[#This Row],[GOOG]]-Data!I92</f>
        <v>2.1262134884807011</v>
      </c>
      <c r="J93" s="2">
        <f>ARIMAForecast[[#This Row],[UNH]]-Data!J92</f>
        <v>1.5323056673560131</v>
      </c>
      <c r="K93" s="2">
        <f>ARIMAForecast[[#This Row],[JPM]]-Data!K92</f>
        <v>-1.7412664988812878</v>
      </c>
      <c r="L93" s="2">
        <f>ARIMAForecast[[#This Row],[AVGO]]-Data!L92</f>
        <v>1.905457018407958</v>
      </c>
      <c r="M93" s="2">
        <f>ARIMAForecast[[#This Row],[V]]-Data!M92</f>
        <v>0.13811291414299376</v>
      </c>
      <c r="N93" s="2">
        <f>ARIMAForecast[[#This Row],[BAC]]-Data!N92</f>
        <v>-0.83140000224160104</v>
      </c>
      <c r="O93" s="2">
        <f>ARIMAForecast[[#This Row],[HD]]-Data!O92</f>
        <v>2.9883136215189836</v>
      </c>
      <c r="P93" s="2">
        <f>ARIMAForecast[[#This Row],[MA]]-Data!P92</f>
        <v>-0.57016919836496527</v>
      </c>
      <c r="Q93" s="2">
        <f>ARIMAForecast[[#This Row],[MRK]]-Data!Q92</f>
        <v>2.3257796578125038</v>
      </c>
      <c r="R93" s="2">
        <f>ARIMAForecast[[#This Row],[ABBV]]-Data!R92</f>
        <v>5.0361335660289939</v>
      </c>
      <c r="S93" s="2">
        <f>ARIMAForecast[[#This Row],[LLY]]-Data!S92</f>
        <v>5.5881052744500153</v>
      </c>
      <c r="T93" s="2">
        <f>ARIMAForecast[[#This Row],[UPS]]-Data!T92</f>
        <v>-0.64626667447490149</v>
      </c>
      <c r="U93" s="2">
        <f>ARIMAForecast[[#This Row],[CAT]]-Data!U92</f>
        <v>-2.9007798909349987</v>
      </c>
      <c r="X93" s="1">
        <v>43963</v>
      </c>
      <c r="Y93" s="2">
        <f>Data!Y93-Data!Y92</f>
        <v>-0.4728626999999932</v>
      </c>
      <c r="Z93" s="2">
        <f>Data!Z93-Data!Z92</f>
        <v>-3.6211140000000057</v>
      </c>
      <c r="AA93" s="2">
        <f>Data!AA93-Data!AA92</f>
        <v>-1.9419591999999994</v>
      </c>
      <c r="AB93" s="2">
        <f>Data!AB93-Data!AB92</f>
        <v>-1.2819180099999983</v>
      </c>
      <c r="AC93" s="2">
        <f>Data!AC93-Data!AC92</f>
        <v>-1.850095500000009</v>
      </c>
      <c r="AD93" s="2">
        <f>Data!AD93-Data!AD92</f>
        <v>-0.22165964000000571</v>
      </c>
      <c r="AE93" s="2">
        <f>Data!AE93-Data!AE92</f>
        <v>-2.2576034499999906</v>
      </c>
      <c r="AF93" s="2">
        <f>Data!AF93-Data!AF92</f>
        <v>-1.3361633399999988</v>
      </c>
      <c r="AG93" s="2">
        <f>Data!AG93-Data!AG92</f>
        <v>-0.52028450000000248</v>
      </c>
      <c r="AH93" s="2">
        <f>Data!AH93-Data!AH92</f>
        <v>-2.9154903099999956</v>
      </c>
      <c r="AI93" s="2">
        <f>Data!AI93-Data!AI92</f>
        <v>-5.1426884000000541</v>
      </c>
      <c r="AJ93" s="2">
        <f>Data!AJ93-Data!AJ92</f>
        <v>-3.8868273999999872</v>
      </c>
      <c r="AK93" s="2">
        <f>Data!AK93-Data!AK92</f>
        <v>-0.71036893999999862</v>
      </c>
      <c r="AL93" s="2">
        <f>Data!AL93-Data!AL92</f>
        <v>-2.5235483999999815</v>
      </c>
      <c r="AM93" s="2">
        <f>Data!AM93-Data!AM92</f>
        <v>-6.8932231999999658</v>
      </c>
      <c r="AN93" s="2">
        <f>Data!AN93-Data!AN92</f>
        <v>-0.31980760999999802</v>
      </c>
      <c r="AO93" s="2">
        <f>Data!AO93-Data!AO92</f>
        <v>2.9352472899999924</v>
      </c>
      <c r="AP93" s="2">
        <f>Data!AP93-Data!AP92</f>
        <v>4.1175199999997858E-2</v>
      </c>
      <c r="AQ93" s="2">
        <f>Data!AQ93-Data!AQ92</f>
        <v>-1.0369219899999962</v>
      </c>
      <c r="AR93" s="2">
        <f>Data!AR93-Data!AR92</f>
        <v>-3.5888610999999884</v>
      </c>
      <c r="AS93" s="2"/>
      <c r="AT93" s="1">
        <v>43963</v>
      </c>
      <c r="AU93" s="2">
        <f>Data!AV94-FaktiskeKurser[[#This Row],[AAPL]]</f>
        <v>-0.90000100000000316</v>
      </c>
      <c r="AV93" s="2">
        <f>Data!AW94-FaktiskeKurser[[#This Row],[MSFT]]</f>
        <v>-4.2300099999999929</v>
      </c>
      <c r="AW93" s="2">
        <f>Data!AX94-FaktiskeKurser[[#This Row],[AMZN]]</f>
        <v>-2.6024929999999955</v>
      </c>
      <c r="AX93" s="2">
        <f>Data!AY94-FaktiskeKurser[[#This Row],[GOOGL]]</f>
        <v>-1.4204939999999908</v>
      </c>
      <c r="AY93" s="2">
        <f>Data!AZ94-FaktiskeKurser[[#This Row],[BRK-B]]</f>
        <v>-1.8300009999999816</v>
      </c>
      <c r="AZ93" s="2">
        <f>Data!BA94-FaktiskeKurser[[#This Row],[TSLA]]</f>
        <v>-0.12533200000000022</v>
      </c>
      <c r="BA93" s="2">
        <f>Data!BB94-FaktiskeKurser[[#This Row],[NVDA]]</f>
        <v>-2.629997000000003</v>
      </c>
      <c r="BB93" s="2">
        <f>Data!BC94-FaktiskeKurser[[#This Row],[GOOG]]</f>
        <v>-1.3759990000000073</v>
      </c>
      <c r="BC93" s="2">
        <f>Data!BD94-FaktiskeKurser[[#This Row],[UNH]]</f>
        <v>-0.9899899999999775</v>
      </c>
      <c r="BD93" s="2">
        <f>Data!BE94-FaktiskeKurser[[#This Row],[JPM]]</f>
        <v>-2.9400019999999927</v>
      </c>
      <c r="BE93" s="2">
        <f>Data!BF94-FaktiskeKurser[[#This Row],[AVGO]]</f>
        <v>-6.9499819999999772</v>
      </c>
      <c r="BF93" s="2">
        <f>Data!BG94-FaktiskeKurser[[#This Row],[V]]</f>
        <v>-4.089997000000011</v>
      </c>
      <c r="BG93" s="2">
        <f>Data!BH94-FaktiskeKurser[[#This Row],[BAC]]</f>
        <v>-0.70999899999999982</v>
      </c>
      <c r="BH93" s="2">
        <f>Data!BI94-FaktiskeKurser[[#This Row],[HD]]</f>
        <v>-3.6600040000000149</v>
      </c>
      <c r="BI93" s="2">
        <f>Data!BJ94-FaktiskeKurser[[#This Row],[MA]]</f>
        <v>-9.1200259999999957</v>
      </c>
      <c r="BJ93" s="2">
        <f>Data!BK94-FaktiskeKurser[[#This Row],[MRK]]</f>
        <v>-0.6870270000000005</v>
      </c>
      <c r="BK93" s="2">
        <f>Data!BL94-FaktiskeKurser[[#This Row],[ABBV]]</f>
        <v>2.5599969999999956</v>
      </c>
      <c r="BL93" s="2">
        <f>Data!BM94-FaktiskeKurser[[#This Row],[LLY]]</f>
        <v>-0.83000200000000746</v>
      </c>
      <c r="BM93" s="2">
        <f>Data!BN94-FaktiskeKurser[[#This Row],[UPS]]</f>
        <v>-1.0600060000000013</v>
      </c>
      <c r="BN93" s="2">
        <f>Data!BO94-FaktiskeKurser[[#This Row],[CAT]]</f>
        <v>-3.6100009999999969</v>
      </c>
    </row>
    <row r="94" spans="1:71" x14ac:dyDescent="0.35">
      <c r="A94" s="1">
        <v>43964</v>
      </c>
      <c r="B94" s="2">
        <f>ARIMAForecast[[#This Row],[AAPL]]-FaktiskeKurser[[#This Row],[AAPL]]</f>
        <v>0.4476804386321902</v>
      </c>
      <c r="C94" s="2">
        <f>ARIMAForecast[[#This Row],[MSFT]]-Data!C93</f>
        <v>-3.9400645610579943</v>
      </c>
      <c r="D94" s="2">
        <f>ARIMAForecast[[#This Row],[AMZN]]-Data!D93</f>
        <v>-2.5482983674550042</v>
      </c>
      <c r="E94" s="2">
        <f>ARIMAForecast[[#This Row],[GOOGL]]-Data!E93</f>
        <v>-1.3662954888200005</v>
      </c>
      <c r="F94" s="2">
        <f>ARIMAForecast[[#This Row],[BRK-B]]-Data!F93</f>
        <v>-2.4613468651789958</v>
      </c>
      <c r="G94" s="2">
        <f>ARIMAForecast[[#This Row],[TSLA]]-Data!G93</f>
        <v>-0.32556930932899775</v>
      </c>
      <c r="H94" s="2">
        <f>ARIMAForecast[[#This Row],[NVDA]]-Data!H93</f>
        <v>-2.7527071515910961</v>
      </c>
      <c r="I94" s="2">
        <f>ARIMAForecast[[#This Row],[GOOG]]-Data!I93</f>
        <v>-1.4005345820197022</v>
      </c>
      <c r="J94" s="2">
        <f>ARIMAForecast[[#This Row],[UNH]]-Data!J93</f>
        <v>0.14279378317695546</v>
      </c>
      <c r="K94" s="2">
        <f>ARIMAForecast[[#This Row],[JPM]]-Data!K93</f>
        <v>-3.5804154886228048</v>
      </c>
      <c r="L94" s="2">
        <f>ARIMAForecast[[#This Row],[AVGO]]-Data!L93</f>
        <v>-6.8831630717679673</v>
      </c>
      <c r="M94" s="2">
        <f>ARIMAForecast[[#This Row],[V]]-Data!M93</f>
        <v>-4.5589642151229839</v>
      </c>
      <c r="N94" s="2">
        <f>ARIMAForecast[[#This Row],[BAC]]-Data!N93</f>
        <v>-0.87470315227569984</v>
      </c>
      <c r="O94" s="2">
        <f>ARIMAForecast[[#This Row],[HD]]-Data!O93</f>
        <v>-4.6604395658399937</v>
      </c>
      <c r="P94" s="2">
        <f>ARIMAForecast[[#This Row],[MA]]-Data!P93</f>
        <v>-8.075581072758041</v>
      </c>
      <c r="Q94" s="2">
        <f>ARIMAForecast[[#This Row],[MRK]]-Data!Q93</f>
        <v>-1.2223890992962936</v>
      </c>
      <c r="R94" s="2">
        <f>ARIMAForecast[[#This Row],[ABBV]]-Data!R93</f>
        <v>1.8301700914398111</v>
      </c>
      <c r="S94" s="2">
        <f>ARIMAForecast[[#This Row],[LLY]]-Data!S93</f>
        <v>-0.60531645492201847</v>
      </c>
      <c r="T94" s="2">
        <f>ARIMAForecast[[#This Row],[UPS]]-Data!T93</f>
        <v>-0.24971815306319911</v>
      </c>
      <c r="U94" s="2">
        <f>ARIMAForecast[[#This Row],[CAT]]-Data!U93</f>
        <v>-4.6636401303570096</v>
      </c>
      <c r="X94" s="1">
        <v>43964</v>
      </c>
      <c r="Y94" s="2">
        <f>Data!Y94-Data!Y93</f>
        <v>-0.9295099600000043</v>
      </c>
      <c r="Z94" s="2">
        <f>Data!Z94-Data!Z93</f>
        <v>-3.2241981999999894</v>
      </c>
      <c r="AA94" s="2">
        <f>Data!AA94-Data!AA93</f>
        <v>-1.400470000000098E-2</v>
      </c>
      <c r="AB94" s="2">
        <f>Data!AB94-Data!AB93</f>
        <v>-1.3474017399999951</v>
      </c>
      <c r="AC94" s="2">
        <f>Data!AC94-Data!AC93</f>
        <v>-2.217305400000015</v>
      </c>
      <c r="AD94" s="2">
        <f>Data!AD94-Data!AD93</f>
        <v>-1.0137117599999996</v>
      </c>
      <c r="AE94" s="2">
        <f>Data!AE94-Data!AE93</f>
        <v>-0.32290914000000726</v>
      </c>
      <c r="AF94" s="2">
        <f>Data!AF94-Data!AF93</f>
        <v>-1.3208656200000064</v>
      </c>
      <c r="AG94" s="2">
        <f>Data!AG94-Data!AG93</f>
        <v>-9.3560397999999623</v>
      </c>
      <c r="AH94" s="2">
        <f>Data!AH94-Data!AH93</f>
        <v>-2.9915143500000028</v>
      </c>
      <c r="AI94" s="2">
        <f>Data!AI94-Data!AI93</f>
        <v>-5.7055793999999764</v>
      </c>
      <c r="AJ94" s="2">
        <f>Data!AJ94-Data!AJ93</f>
        <v>-2.560979599999996</v>
      </c>
      <c r="AK94" s="2">
        <f>Data!AK94-Data!AK93</f>
        <v>-0.99898899000000085</v>
      </c>
      <c r="AL94" s="2">
        <f>Data!AL94-Data!AL93</f>
        <v>-3.0364811000000032</v>
      </c>
      <c r="AM94" s="2">
        <f>Data!AM94-Data!AM93</f>
        <v>-4.7653982000000497</v>
      </c>
      <c r="AN94" s="2">
        <f>Data!AN94-Data!AN93</f>
        <v>0.48482337000000086</v>
      </c>
      <c r="AO94" s="2">
        <f>Data!AO94-Data!AO93</f>
        <v>-1.2721256600000004</v>
      </c>
      <c r="AP94" s="2">
        <f>Data!AP94-Data!AP93</f>
        <v>0.18126749999998992</v>
      </c>
      <c r="AQ94" s="2">
        <f>Data!AQ94-Data!AQ93</f>
        <v>-1.9580453300000045</v>
      </c>
      <c r="AR94" s="2">
        <f>Data!AR94-Data!AR93</f>
        <v>-1.101579600000008</v>
      </c>
      <c r="AS94" s="2"/>
      <c r="AT94" s="1">
        <v>43964</v>
      </c>
      <c r="AU94" s="2">
        <f>Data!AV95-FaktiskeKurser[[#This Row],[AAPL]]</f>
        <v>-0.94000300000000436</v>
      </c>
      <c r="AV94" s="2">
        <f>Data!AW95-FaktiskeKurser[[#This Row],[MSFT]]</f>
        <v>-2.7599950000000035</v>
      </c>
      <c r="AW94" s="2">
        <f>Data!AX95-FaktiskeKurser[[#This Row],[AMZN]]</f>
        <v>0.54850000000000421</v>
      </c>
      <c r="AX94" s="2">
        <f>Data!AY95-FaktiskeKurser[[#This Row],[GOOGL]]</f>
        <v>-1.3425070000000119</v>
      </c>
      <c r="AY94" s="2">
        <f>Data!AZ95-FaktiskeKurser[[#This Row],[BRK-B]]</f>
        <v>-2.2399910000000034</v>
      </c>
      <c r="AZ94" s="2">
        <f>Data!BA95-FaktiskeKurser[[#This Row],[TSLA]]</f>
        <v>-1.230000000000004</v>
      </c>
      <c r="BA94" s="2">
        <f>Data!BB95-FaktiskeKurser[[#This Row],[NVDA]]</f>
        <v>-0.22499899999999684</v>
      </c>
      <c r="BB94" s="2">
        <f>Data!BC95-FaktiskeKurser[[#This Row],[GOOG]]</f>
        <v>-1.3205039999999997</v>
      </c>
      <c r="BC94" s="2">
        <f>Data!BD95-FaktiskeKurser[[#This Row],[UNH]]</f>
        <v>-9.7000120000000152</v>
      </c>
      <c r="BD94" s="2">
        <f>Data!BE95-FaktiskeKurser[[#This Row],[JPM]]</f>
        <v>-3</v>
      </c>
      <c r="BE94" s="2">
        <f>Data!BF95-FaktiskeKurser[[#This Row],[AVGO]]</f>
        <v>-5.3000180000000228</v>
      </c>
      <c r="BF94" s="2">
        <f>Data!BG95-FaktiskeKurser[[#This Row],[V]]</f>
        <v>-2.3800049999999828</v>
      </c>
      <c r="BG94" s="2">
        <f>Data!BH95-FaktiskeKurser[[#This Row],[BAC]]</f>
        <v>-1</v>
      </c>
      <c r="BH94" s="2">
        <f>Data!BI95-FaktiskeKurser[[#This Row],[HD]]</f>
        <v>-2.7999879999999848</v>
      </c>
      <c r="BI94" s="2">
        <f>Data!BJ95-FaktiskeKurser[[#This Row],[MA]]</f>
        <v>-2.9499809999999798</v>
      </c>
      <c r="BJ94" s="2">
        <f>Data!BK95-FaktiskeKurser[[#This Row],[MRK]]</f>
        <v>0.66793800000000658</v>
      </c>
      <c r="BK94" s="2">
        <f>Data!BL95-FaktiskeKurser[[#This Row],[ABBV]]</f>
        <v>-1.5899959999999993</v>
      </c>
      <c r="BL94" s="2">
        <f>Data!BM95-FaktiskeKurser[[#This Row],[LLY]]</f>
        <v>0.20999199999999973</v>
      </c>
      <c r="BM94" s="2">
        <f>Data!BN95-FaktiskeKurser[[#This Row],[UPS]]</f>
        <v>-2.1099999999999994</v>
      </c>
      <c r="BN94" s="2">
        <f>Data!BO95-FaktiskeKurser[[#This Row],[CAT]]</f>
        <v>-0.5199970000000036</v>
      </c>
    </row>
    <row r="95" spans="1:71" x14ac:dyDescent="0.35">
      <c r="A95" s="1">
        <v>43965</v>
      </c>
      <c r="B95" s="2">
        <f>ARIMAForecast[[#This Row],[AAPL]]-FaktiskeKurser[[#This Row],[AAPL]]</f>
        <v>-0.14357515183209557</v>
      </c>
      <c r="C95" s="2">
        <f>ARIMAForecast[[#This Row],[MSFT]]-Data!C94</f>
        <v>-2.7317959202079862</v>
      </c>
      <c r="D95" s="2">
        <f>ARIMAForecast[[#This Row],[AMZN]]-Data!D94</f>
        <v>0.49897031144701032</v>
      </c>
      <c r="E95" s="2">
        <f>ARIMAForecast[[#This Row],[GOOGL]]-Data!E94</f>
        <v>-1.3924360064010983</v>
      </c>
      <c r="F95" s="2">
        <f>ARIMAForecast[[#This Row],[BRK-B]]-Data!F94</f>
        <v>-2.0156074394540155</v>
      </c>
      <c r="G95" s="2">
        <f>ARIMAForecast[[#This Row],[TSLA]]-Data!G94</f>
        <v>-1.0943039898334987</v>
      </c>
      <c r="H95" s="2">
        <f>ARIMAForecast[[#This Row],[NVDA]]-Data!H94</f>
        <v>-0.56610032208730843</v>
      </c>
      <c r="I95" s="2">
        <f>ARIMAForecast[[#This Row],[GOOG]]-Data!I94</f>
        <v>-1.6402442920959004</v>
      </c>
      <c r="J95" s="2">
        <f>ARIMAForecast[[#This Row],[UNH]]-Data!J94</f>
        <v>-10.411561949323982</v>
      </c>
      <c r="K95" s="2">
        <f>ARIMAForecast[[#This Row],[JPM]]-Data!K94</f>
        <v>-2.9230555398568043</v>
      </c>
      <c r="L95" s="2">
        <f>ARIMAForecast[[#This Row],[AVGO]]-Data!L94</f>
        <v>-6.4875557589809887</v>
      </c>
      <c r="M95" s="2">
        <f>ARIMAForecast[[#This Row],[V]]-Data!M94</f>
        <v>-2.3051573130690031</v>
      </c>
      <c r="N95" s="2">
        <f>ARIMAForecast[[#This Row],[BAC]]-Data!N94</f>
        <v>-1.1121222240588011</v>
      </c>
      <c r="O95" s="2">
        <f>ARIMAForecast[[#This Row],[HD]]-Data!O94</f>
        <v>-2.0056347811959938</v>
      </c>
      <c r="P95" s="2">
        <f>ARIMAForecast[[#This Row],[MA]]-Data!P94</f>
        <v>-3.4280467259599732</v>
      </c>
      <c r="Q95" s="2">
        <f>ARIMAForecast[[#This Row],[MRK]]-Data!Q94</f>
        <v>0.83070477004869758</v>
      </c>
      <c r="R95" s="2">
        <f>ARIMAForecast[[#This Row],[ABBV]]-Data!R94</f>
        <v>-1.3231312423888113</v>
      </c>
      <c r="S95" s="2">
        <f>ARIMAForecast[[#This Row],[LLY]]-Data!S94</f>
        <v>0.48739512032202015</v>
      </c>
      <c r="T95" s="2">
        <f>ARIMAForecast[[#This Row],[UPS]]-Data!T94</f>
        <v>-3.0425863210354009</v>
      </c>
      <c r="U95" s="2">
        <f>ARIMAForecast[[#This Row],[CAT]]-Data!U94</f>
        <v>-0.96587331874299309</v>
      </c>
      <c r="X95" s="1">
        <v>43965</v>
      </c>
      <c r="Y95" s="2">
        <f>Data!Y95-Data!Y94</f>
        <v>0.16722223000000724</v>
      </c>
      <c r="Z95" s="2">
        <f>Data!Z95-Data!Z94</f>
        <v>0.93156609999999773</v>
      </c>
      <c r="AA95" s="2">
        <f>Data!AA95-Data!AA94</f>
        <v>0.97913320000000681</v>
      </c>
      <c r="AB95" s="2">
        <f>Data!AB95-Data!AB94</f>
        <v>0.43460628999999074</v>
      </c>
      <c r="AC95" s="2">
        <f>Data!AC95-Data!AC94</f>
        <v>0.27203850000000784</v>
      </c>
      <c r="AD95" s="2">
        <f>Data!AD95-Data!AD94</f>
        <v>0.4369358200000022</v>
      </c>
      <c r="AE95" s="2">
        <f>Data!AE95-Data!AE94</f>
        <v>2.2344122000000084</v>
      </c>
      <c r="AF95" s="2">
        <f>Data!AF95-Data!AF94</f>
        <v>0.39942053000000044</v>
      </c>
      <c r="AG95" s="2">
        <f>Data!AG95-Data!AG94</f>
        <v>8.6705496999999809</v>
      </c>
      <c r="AH95" s="2">
        <f>Data!AH95-Data!AH94</f>
        <v>2.7358306900000002</v>
      </c>
      <c r="AI95" s="2">
        <f>Data!AI95-Data!AI94</f>
        <v>1.637577599999986</v>
      </c>
      <c r="AJ95" s="2">
        <f>Data!AJ95-Data!AJ94</f>
        <v>2.8015014999999721</v>
      </c>
      <c r="AK95" s="2">
        <f>Data!AK95-Data!AK94</f>
        <v>0.6740030300000015</v>
      </c>
      <c r="AL95" s="2">
        <f>Data!AL95-Data!AL94</f>
        <v>3.071553300000005</v>
      </c>
      <c r="AM95" s="2">
        <f>Data!AM95-Data!AM94</f>
        <v>5.1499602000000095</v>
      </c>
      <c r="AN95" s="2">
        <f>Data!AN95-Data!AN94</f>
        <v>1.7049097999999958</v>
      </c>
      <c r="AO95" s="2">
        <f>Data!AO95-Data!AO94</f>
        <v>1.0039210700000041</v>
      </c>
      <c r="AP95" s="2">
        <f>Data!AP95-Data!AP94</f>
        <v>0.4726143000000036</v>
      </c>
      <c r="AQ95" s="2">
        <f>Data!AQ95-Data!AQ94</f>
        <v>0.71159569000000999</v>
      </c>
      <c r="AR95" s="2">
        <f>Data!AR95-Data!AR94</f>
        <v>1.3011213999999995</v>
      </c>
      <c r="AS95" s="2"/>
      <c r="AT95" s="1">
        <v>43965</v>
      </c>
      <c r="AU95" s="2">
        <f>Data!AV96-FaktiskeKurser[[#This Row],[AAPL]]</f>
        <v>0.4725040000000007</v>
      </c>
      <c r="AV95" s="2">
        <f>Data!AW96-FaktiskeKurser[[#This Row],[MSFT]]</f>
        <v>0.77999900000000366</v>
      </c>
      <c r="AW95" s="2">
        <f>Data!AX96-FaktiskeKurser[[#This Row],[AMZN]]</f>
        <v>1.0464929999999981</v>
      </c>
      <c r="AX95" s="2">
        <f>Data!AY96-FaktiskeKurser[[#This Row],[GOOGL]]</f>
        <v>0.42650600000000338</v>
      </c>
      <c r="AY95" s="2">
        <f>Data!AZ96-FaktiskeKurser[[#This Row],[BRK-B]]</f>
        <v>0.35998599999999215</v>
      </c>
      <c r="AZ95" s="2">
        <f>Data!BA96-FaktiskeKurser[[#This Row],[TSLA]]</f>
        <v>0.82466500000000309</v>
      </c>
      <c r="BA95" s="2">
        <f>Data!BB96-FaktiskeKurser[[#This Row],[NVDA]]</f>
        <v>2.504997000000003</v>
      </c>
      <c r="BB95" s="2">
        <f>Data!BC96-FaktiskeKurser[[#This Row],[GOOG]]</f>
        <v>0.34000400000000752</v>
      </c>
      <c r="BC95" s="2">
        <f>Data!BD96-FaktiskeKurser[[#This Row],[UNH]]</f>
        <v>12.609984999999995</v>
      </c>
      <c r="BD95" s="2">
        <f>Data!BE96-FaktiskeKurser[[#This Row],[JPM]]</f>
        <v>3.4899979999999999</v>
      </c>
      <c r="BE95" s="2">
        <f>Data!BF96-FaktiskeKurser[[#This Row],[AVGO]]</f>
        <v>3.4500120000000152</v>
      </c>
      <c r="BF95" s="2">
        <f>Data!BG96-FaktiskeKurser[[#This Row],[V]]</f>
        <v>3.8099979999999789</v>
      </c>
      <c r="BG95" s="2">
        <f>Data!BH96-FaktiskeKurser[[#This Row],[BAC]]</f>
        <v>0.83999800000000135</v>
      </c>
      <c r="BH95" s="2">
        <f>Data!BI96-FaktiskeKurser[[#This Row],[HD]]</f>
        <v>4.3799899999999923</v>
      </c>
      <c r="BI95" s="2">
        <f>Data!BJ96-FaktiskeKurser[[#This Row],[MA]]</f>
        <v>8.1499939999999924</v>
      </c>
      <c r="BJ95" s="2">
        <f>Data!BK96-FaktiskeKurser[[#This Row],[MRK]]</f>
        <v>2.0610739999999907</v>
      </c>
      <c r="BK95" s="2">
        <f>Data!BL96-FaktiskeKurser[[#This Row],[ABBV]]</f>
        <v>1.0699990000000099</v>
      </c>
      <c r="BL95" s="2">
        <f>Data!BM96-FaktiskeKurser[[#This Row],[LLY]]</f>
        <v>0.45001200000001518</v>
      </c>
      <c r="BM95" s="2">
        <f>Data!BN96-FaktiskeKurser[[#This Row],[UPS]]</f>
        <v>0.95000400000000695</v>
      </c>
      <c r="BN95" s="2">
        <f>Data!BO96-FaktiskeKurser[[#This Row],[CAT]]</f>
        <v>1.7099990000000105</v>
      </c>
    </row>
    <row r="96" spans="1:71" x14ac:dyDescent="0.35">
      <c r="A96" s="1">
        <v>43966</v>
      </c>
      <c r="B96" s="2">
        <f>ARIMAForecast[[#This Row],[AAPL]]-FaktiskeKurser[[#This Row],[AAPL]]</f>
        <v>2.0903146652401006E-2</v>
      </c>
      <c r="C96" s="2">
        <f>ARIMAForecast[[#This Row],[MSFT]]-Data!C95</f>
        <v>1.0224893883300012</v>
      </c>
      <c r="D96" s="2">
        <f>ARIMAForecast[[#This Row],[AMZN]]-Data!D95</f>
        <v>0.88459333230599668</v>
      </c>
      <c r="E96" s="2">
        <f>ARIMAForecast[[#This Row],[GOOGL]]-Data!E95</f>
        <v>-1.5101806996000278E-2</v>
      </c>
      <c r="F96" s="2">
        <f>ARIMAForecast[[#This Row],[BRK-B]]-Data!F95</f>
        <v>-0.25603896967200512</v>
      </c>
      <c r="G96" s="2">
        <f>ARIMAForecast[[#This Row],[TSLA]]-Data!G95</f>
        <v>0.71873554143979845</v>
      </c>
      <c r="H96" s="2">
        <f>ARIMAForecast[[#This Row],[NVDA]]-Data!H95</f>
        <v>2.496287138053205</v>
      </c>
      <c r="I96" s="2">
        <f>ARIMAForecast[[#This Row],[GOOG]]-Data!I95</f>
        <v>0.60121891341589162</v>
      </c>
      <c r="J96" s="2">
        <f>ARIMAForecast[[#This Row],[UNH]]-Data!J95</f>
        <v>11.095905409581007</v>
      </c>
      <c r="K96" s="2">
        <f>ARIMAForecast[[#This Row],[JPM]]-Data!K95</f>
        <v>3.0185469917287975</v>
      </c>
      <c r="L96" s="2">
        <f>ARIMAForecast[[#This Row],[AVGO]]-Data!L95</f>
        <v>3.667576368625987</v>
      </c>
      <c r="M96" s="2">
        <f>ARIMAForecast[[#This Row],[V]]-Data!M95</f>
        <v>2.6545891471149901</v>
      </c>
      <c r="N96" s="2">
        <f>ARIMAForecast[[#This Row],[BAC]]-Data!N95</f>
        <v>0.77590718675880055</v>
      </c>
      <c r="O96" s="2">
        <f>ARIMAForecast[[#This Row],[HD]]-Data!O95</f>
        <v>2.8880546929989919</v>
      </c>
      <c r="P96" s="2">
        <f>ARIMAForecast[[#This Row],[MA]]-Data!P95</f>
        <v>7.200916871932975</v>
      </c>
      <c r="Q96" s="2">
        <f>ARIMAForecast[[#This Row],[MRK]]-Data!Q95</f>
        <v>1.9452548035108919</v>
      </c>
      <c r="R96" s="2">
        <f>ARIMAForecast[[#This Row],[ABBV]]-Data!R95</f>
        <v>1.6312294550286026</v>
      </c>
      <c r="S96" s="2">
        <f>ARIMAForecast[[#This Row],[LLY]]-Data!S95</f>
        <v>8.6794470891987885E-2</v>
      </c>
      <c r="T96" s="2">
        <f>ARIMAForecast[[#This Row],[UPS]]-Data!T95</f>
        <v>1.9191279442466112</v>
      </c>
      <c r="U96" s="2">
        <f>ARIMAForecast[[#This Row],[CAT]]-Data!U95</f>
        <v>2.0821492551589955</v>
      </c>
      <c r="X96" s="1">
        <v>43966</v>
      </c>
      <c r="Y96" s="2">
        <f>Data!Y96-Data!Y95</f>
        <v>-0.30462789999999984</v>
      </c>
      <c r="Z96" s="2">
        <f>Data!Z96-Data!Z95</f>
        <v>2.3045144000000164</v>
      </c>
      <c r="AA96" s="2">
        <f>Data!AA96-Data!AA95</f>
        <v>1.0464999999999947</v>
      </c>
      <c r="AB96" s="2">
        <f>Data!AB96-Data!AB95</f>
        <v>0.70467285000000857</v>
      </c>
      <c r="AC96" s="2">
        <f>Data!AC96-Data!AC95</f>
        <v>-1.6247797000000048</v>
      </c>
      <c r="AD96" s="2">
        <f>Data!AD96-Data!AD95</f>
        <v>-7.1484800000000348E-2</v>
      </c>
      <c r="AE96" s="2">
        <f>Data!AE96-Data!AE95</f>
        <v>4.1747312799999889</v>
      </c>
      <c r="AF96" s="2">
        <f>Data!AF96-Data!AF95</f>
        <v>0.73626735000000565</v>
      </c>
      <c r="AG96" s="2">
        <f>Data!AG96-Data!AG95</f>
        <v>3.7732300000000123</v>
      </c>
      <c r="AH96" s="2">
        <f>Data!AH96-Data!AH95</f>
        <v>-0.96066559999999868</v>
      </c>
      <c r="AI96" s="2">
        <f>Data!AI96-Data!AI95</f>
        <v>-4.1444503999999824</v>
      </c>
      <c r="AJ96" s="2">
        <f>Data!AJ96-Data!AJ95</f>
        <v>2.9050277000000051</v>
      </c>
      <c r="AK96" s="2">
        <f>Data!AK96-Data!AK95</f>
        <v>-0.13769014000000013</v>
      </c>
      <c r="AL96" s="2">
        <f>Data!AL96-Data!AL95</f>
        <v>4.7727768999999967</v>
      </c>
      <c r="AM96" s="2">
        <f>Data!AM96-Data!AM95</f>
        <v>3.7207809000000225</v>
      </c>
      <c r="AN96" s="2">
        <f>Data!AN96-Data!AN95</f>
        <v>0.21359553000000631</v>
      </c>
      <c r="AO96" s="2">
        <f>Data!AO96-Data!AO95</f>
        <v>0.8802886400000034</v>
      </c>
      <c r="AP96" s="2">
        <f>Data!AP96-Data!AP95</f>
        <v>0.83865529999999922</v>
      </c>
      <c r="AQ96" s="2">
        <f>Data!AQ96-Data!AQ95</f>
        <v>-0.6150722800000068</v>
      </c>
      <c r="AR96" s="2">
        <f>Data!AR96-Data!AR95</f>
        <v>1.7247892999999976</v>
      </c>
      <c r="AS96" s="2"/>
      <c r="AT96" s="1">
        <v>43966</v>
      </c>
      <c r="AU96" s="2">
        <f>Data!AV97-FaktiskeKurser[[#This Row],[AAPL]]</f>
        <v>-0.45750400000000013</v>
      </c>
      <c r="AV96" s="2">
        <f>Data!AW97-FaktiskeKurser[[#This Row],[MSFT]]</f>
        <v>2.6300049999999828</v>
      </c>
      <c r="AW96" s="2">
        <f>Data!AX97-FaktiskeKurser[[#This Row],[AMZN]]</f>
        <v>1.0465009999999921</v>
      </c>
      <c r="AX96" s="2">
        <f>Data!AY97-FaktiskeKurser[[#This Row],[GOOGL]]</f>
        <v>0.80999800000000732</v>
      </c>
      <c r="AY96" s="2">
        <f>Data!AZ97-FaktiskeKurser[[#This Row],[BRK-B]]</f>
        <v>-1.6799929999999961</v>
      </c>
      <c r="AZ96" s="2">
        <f>Data!BA97-FaktiskeKurser[[#This Row],[TSLA]]</f>
        <v>-0.27733200000000124</v>
      </c>
      <c r="BA96" s="2">
        <f>Data!BB97-FaktiskeKurser[[#This Row],[NVDA]]</f>
        <v>4.6025009999999895</v>
      </c>
      <c r="BB96" s="2">
        <f>Data!BC97-FaktiskeKurser[[#This Row],[GOOG]]</f>
        <v>0.85299699999998779</v>
      </c>
      <c r="BC96" s="2">
        <f>Data!BD97-FaktiskeKurser[[#This Row],[UNH]]</f>
        <v>0.35000600000000759</v>
      </c>
      <c r="BD96" s="2">
        <f>Data!BE97-FaktiskeKurser[[#This Row],[JPM]]</f>
        <v>-1.619995000000003</v>
      </c>
      <c r="BE96" s="2">
        <f>Data!BF97-FaktiskeKurser[[#This Row],[AVGO]]</f>
        <v>-6.1900019999999927</v>
      </c>
      <c r="BF96" s="2">
        <f>Data!BG97-FaktiskeKurser[[#This Row],[V]]</f>
        <v>2.5900110000000041</v>
      </c>
      <c r="BG96" s="2">
        <f>Data!BH97-FaktiskeKurser[[#This Row],[BAC]]</f>
        <v>-0.26999800000000107</v>
      </c>
      <c r="BH96" s="2">
        <f>Data!BI97-FaktiskeKurser[[#This Row],[HD]]</f>
        <v>4.8500060000000076</v>
      </c>
      <c r="BI96" s="2">
        <f>Data!BJ97-FaktiskeKurser[[#This Row],[MA]]</f>
        <v>1.6300039999999854</v>
      </c>
      <c r="BJ96" s="2">
        <f>Data!BK97-FaktiskeKurser[[#This Row],[MRK]]</f>
        <v>-0.25763700000000256</v>
      </c>
      <c r="BK96" s="2">
        <f>Data!BL97-FaktiskeKurser[[#This Row],[ABBV]]</f>
        <v>0.76999699999998938</v>
      </c>
      <c r="BL96" s="2">
        <f>Data!BM97-FaktiskeKurser[[#This Row],[LLY]]</f>
        <v>0.84999099999998862</v>
      </c>
      <c r="BM96" s="2">
        <f>Data!BN97-FaktiskeKurser[[#This Row],[UPS]]</f>
        <v>-0.66000300000000323</v>
      </c>
      <c r="BN96" s="2">
        <f>Data!BO97-FaktiskeKurser[[#This Row],[CAT]]</f>
        <v>1.7299959999999999</v>
      </c>
    </row>
    <row r="97" spans="1:66" x14ac:dyDescent="0.35">
      <c r="A97" s="1">
        <v>43969</v>
      </c>
      <c r="B97" s="2">
        <f>ARIMAForecast[[#This Row],[AAPL]]-FaktiskeKurser[[#This Row],[AAPL]]</f>
        <v>0.20030108926430046</v>
      </c>
      <c r="C97" s="2">
        <f>ARIMAForecast[[#This Row],[MSFT]]-Data!C96</f>
        <v>2.3911497888149995</v>
      </c>
      <c r="D97" s="2">
        <f>ARIMAForecast[[#This Row],[AMZN]]-Data!D96</f>
        <v>0.91987641306299395</v>
      </c>
      <c r="E97" s="2">
        <f>ARIMAForecast[[#This Row],[GOOGL]]-Data!E96</f>
        <v>0.81279681736950238</v>
      </c>
      <c r="F97" s="2">
        <f>ARIMAForecast[[#This Row],[BRK-B]]-Data!F96</f>
        <v>-0.66200377312298997</v>
      </c>
      <c r="G97" s="2">
        <f>ARIMAForecast[[#This Row],[TSLA]]-Data!G96</f>
        <v>-0.24251284681680119</v>
      </c>
      <c r="H97" s="2">
        <f>ARIMAForecast[[#This Row],[NVDA]]-Data!H96</f>
        <v>4.0212649856650984</v>
      </c>
      <c r="I97" s="2">
        <f>ARIMAForecast[[#This Row],[GOOG]]-Data!I96</f>
        <v>0.73293173882700557</v>
      </c>
      <c r="J97" s="2">
        <f>ARIMAForecast[[#This Row],[UNH]]-Data!J96</f>
        <v>3.6712559739800099</v>
      </c>
      <c r="K97" s="2">
        <f>ARIMAForecast[[#This Row],[JPM]]-Data!K96</f>
        <v>-0.7704474217124897</v>
      </c>
      <c r="L97" s="2">
        <f>ARIMAForecast[[#This Row],[AVGO]]-Data!L96</f>
        <v>-5.6336012650330076</v>
      </c>
      <c r="M97" s="2">
        <f>ARIMAForecast[[#This Row],[V]]-Data!M96</f>
        <v>2.7801001370420124</v>
      </c>
      <c r="N97" s="2">
        <f>ARIMAForecast[[#This Row],[BAC]]-Data!N96</f>
        <v>2.9904783485399378E-2</v>
      </c>
      <c r="O97" s="2">
        <f>ARIMAForecast[[#This Row],[HD]]-Data!O96</f>
        <v>6.4544945341210109</v>
      </c>
      <c r="P97" s="2">
        <f>ARIMAForecast[[#This Row],[MA]]-Data!P96</f>
        <v>1.6052524080760122</v>
      </c>
      <c r="Q97" s="2">
        <f>ARIMAForecast[[#This Row],[MRK]]-Data!Q96</f>
        <v>-0.34010913614939398</v>
      </c>
      <c r="R97" s="2">
        <f>ARIMAForecast[[#This Row],[ABBV]]-Data!R96</f>
        <v>0.51951178793630959</v>
      </c>
      <c r="S97" s="2">
        <f>ARIMAForecast[[#This Row],[LLY]]-Data!S96</f>
        <v>0.57268756616801397</v>
      </c>
      <c r="T97" s="2">
        <f>ARIMAForecast[[#This Row],[UPS]]-Data!T96</f>
        <v>-0.81988816252500385</v>
      </c>
      <c r="U97" s="2">
        <f>ARIMAForecast[[#This Row],[CAT]]-Data!U96</f>
        <v>2.7127053972180022</v>
      </c>
      <c r="X97" s="1">
        <v>43969</v>
      </c>
      <c r="Y97" s="2">
        <f>Data!Y97-Data!Y96</f>
        <v>1.4557089799999972</v>
      </c>
      <c r="Z97" s="2">
        <f>Data!Z97-Data!Z96</f>
        <v>1.8279340999999931</v>
      </c>
      <c r="AA97" s="2">
        <f>Data!AA97-Data!AA96</f>
        <v>0.84318930000000591</v>
      </c>
      <c r="AB97" s="2">
        <f>Data!AB97-Data!AB96</f>
        <v>0.65936415000000181</v>
      </c>
      <c r="AC97" s="2">
        <f>Data!AC97-Data!AC96</f>
        <v>4.9076108000000147</v>
      </c>
      <c r="AD97" s="2">
        <f>Data!AD97-Data!AD96</f>
        <v>0.71688902999999726</v>
      </c>
      <c r="AE97" s="2">
        <f>Data!AE97-Data!AE96</f>
        <v>3.0086858300000046</v>
      </c>
      <c r="AF97" s="2">
        <f>Data!AF97-Data!AF96</f>
        <v>0.60398571999999717</v>
      </c>
      <c r="AG97" s="2">
        <f>Data!AG97-Data!AG96</f>
        <v>1.8760687999999845</v>
      </c>
      <c r="AH97" s="2">
        <f>Data!AH97-Data!AH96</f>
        <v>3.3089680299999884</v>
      </c>
      <c r="AI97" s="2">
        <f>Data!AI97-Data!AI96</f>
        <v>9.480820499999993</v>
      </c>
      <c r="AJ97" s="2">
        <f>Data!AJ97-Data!AJ96</f>
        <v>6.3152088000000219</v>
      </c>
      <c r="AK97" s="2">
        <f>Data!AK97-Data!AK96</f>
        <v>1.1400007899999984</v>
      </c>
      <c r="AL97" s="2">
        <f>Data!AL97-Data!AL96</f>
        <v>5.9165431999999782</v>
      </c>
      <c r="AM97" s="2">
        <f>Data!AM97-Data!AM96</f>
        <v>6.8710125000000062</v>
      </c>
      <c r="AN97" s="2">
        <f>Data!AN97-Data!AN96</f>
        <v>-0.1246259499999951</v>
      </c>
      <c r="AO97" s="2">
        <f>Data!AO97-Data!AO96</f>
        <v>0.76338493000000085</v>
      </c>
      <c r="AP97" s="2">
        <f>Data!AP97-Data!AP96</f>
        <v>-1.1650774999999953</v>
      </c>
      <c r="AQ97" s="2">
        <f>Data!AQ97-Data!AQ96</f>
        <v>4.4069470299999978</v>
      </c>
      <c r="AR97" s="2">
        <f>Data!AR97-Data!AR96</f>
        <v>6.3008738999999991</v>
      </c>
      <c r="AS97" s="2"/>
      <c r="AT97" s="1">
        <v>43969</v>
      </c>
      <c r="AU97" s="2">
        <f>Data!AV98-FaktiskeKurser[[#This Row],[AAPL]]</f>
        <v>1.8125</v>
      </c>
      <c r="AV97" s="2">
        <f>Data!AW98-FaktiskeKurser[[#This Row],[MSFT]]</f>
        <v>1.75</v>
      </c>
      <c r="AW97" s="2">
        <f>Data!AX98-FaktiskeKurser[[#This Row],[AMZN]]</f>
        <v>0.82400600000001134</v>
      </c>
      <c r="AX97" s="2">
        <f>Data!AY98-FaktiskeKurser[[#This Row],[GOOGL]]</f>
        <v>0.60600300000000118</v>
      </c>
      <c r="AY97" s="2">
        <f>Data!AZ98-FaktiskeKurser[[#This Row],[BRK-B]]</f>
        <v>6.2100069999999903</v>
      </c>
      <c r="AZ97" s="2">
        <f>Data!BA98-FaktiskeKurser[[#This Row],[TSLA]]</f>
        <v>0.96400100000000322</v>
      </c>
      <c r="BA97" s="2">
        <f>Data!BB98-FaktiskeKurser[[#This Row],[NVDA]]</f>
        <v>2.5950010000000105</v>
      </c>
      <c r="BB97" s="2">
        <f>Data!BC98-FaktiskeKurser[[#This Row],[GOOG]]</f>
        <v>0.53749900000001105</v>
      </c>
      <c r="BC97" s="2">
        <f>Data!BD98-FaktiskeKurser[[#This Row],[UNH]]</f>
        <v>2.3999939999999924</v>
      </c>
      <c r="BD97" s="2">
        <f>Data!BE98-FaktiskeKurser[[#This Row],[JPM]]</f>
        <v>4.5499949999999956</v>
      </c>
      <c r="BE97" s="2">
        <f>Data!BF98-FaktiskeKurser[[#This Row],[AVGO]]</f>
        <v>13.11999499999996</v>
      </c>
      <c r="BF97" s="2">
        <f>Data!BG98-FaktiskeKurser[[#This Row],[V]]</f>
        <v>7.8900000000000148</v>
      </c>
      <c r="BG97" s="2">
        <f>Data!BH98-FaktiskeKurser[[#This Row],[BAC]]</f>
        <v>1.489999000000001</v>
      </c>
      <c r="BH97" s="2">
        <f>Data!BI98-FaktiskeKurser[[#This Row],[HD]]</f>
        <v>6.0200040000000001</v>
      </c>
      <c r="BI97" s="2">
        <f>Data!BJ98-FaktiskeKurser[[#This Row],[MA]]</f>
        <v>10.959992</v>
      </c>
      <c r="BJ97" s="2">
        <f>Data!BK98-FaktiskeKurser[[#This Row],[MRK]]</f>
        <v>-5.7250999999993724E-2</v>
      </c>
      <c r="BK97" s="2">
        <f>Data!BL98-FaktiskeKurser[[#This Row],[ABBV]]</f>
        <v>0.76000200000000007</v>
      </c>
      <c r="BL97" s="2">
        <f>Data!BM98-FaktiskeKurser[[#This Row],[LLY]]</f>
        <v>-1.2699890000000096</v>
      </c>
      <c r="BM97" s="2">
        <f>Data!BN98-FaktiskeKurser[[#This Row],[UPS]]</f>
        <v>5.0699989999999957</v>
      </c>
      <c r="BN97" s="2">
        <f>Data!BO98-FaktiskeKurser[[#This Row],[CAT]]</f>
        <v>7.0999989999999968</v>
      </c>
    </row>
    <row r="98" spans="1:66" x14ac:dyDescent="0.35">
      <c r="A98" s="1">
        <v>43970</v>
      </c>
      <c r="B98" s="2">
        <f>ARIMAForecast[[#This Row],[AAPL]]-FaktiskeKurser[[#This Row],[AAPL]]</f>
        <v>-4.7968116922902482E-2</v>
      </c>
      <c r="C98" s="2">
        <f>ARIMAForecast[[#This Row],[MSFT]]-Data!C97</f>
        <v>2.2422024161189995</v>
      </c>
      <c r="D98" s="2">
        <f>ARIMAForecast[[#This Row],[AMZN]]-Data!D97</f>
        <v>1.0413399901670033</v>
      </c>
      <c r="E98" s="2">
        <f>ARIMAForecast[[#This Row],[GOOGL]]-Data!E97</f>
        <v>0.85979363983670964</v>
      </c>
      <c r="F98" s="2">
        <f>ARIMAForecast[[#This Row],[BRK-B]]-Data!F97</f>
        <v>5.4034596217919955</v>
      </c>
      <c r="G98" s="2">
        <f>ARIMAForecast[[#This Row],[TSLA]]-Data!G97</f>
        <v>0.94863938713800167</v>
      </c>
      <c r="H98" s="2">
        <f>ARIMAForecast[[#This Row],[NVDA]]-Data!H97</f>
        <v>3.4774035137897954</v>
      </c>
      <c r="I98" s="2">
        <f>ARIMAForecast[[#This Row],[GOOG]]-Data!I97</f>
        <v>0.46028813746329433</v>
      </c>
      <c r="J98" s="2">
        <f>ARIMAForecast[[#This Row],[UNH]]-Data!J97</f>
        <v>0.25568567547401244</v>
      </c>
      <c r="K98" s="2">
        <f>ARIMAForecast[[#This Row],[JPM]]-Data!K97</f>
        <v>4.0046702103108913</v>
      </c>
      <c r="L98" s="2">
        <f>ARIMAForecast[[#This Row],[AVGO]]-Data!L97</f>
        <v>11.760995010141016</v>
      </c>
      <c r="M98" s="2">
        <f>ARIMAForecast[[#This Row],[V]]-Data!M97</f>
        <v>6.8579650897069939</v>
      </c>
      <c r="N98" s="2">
        <f>ARIMAForecast[[#This Row],[BAC]]-Data!N97</f>
        <v>1.4324334158669991</v>
      </c>
      <c r="O98" s="2">
        <f>ARIMAForecast[[#This Row],[HD]]-Data!O97</f>
        <v>4.865041272959985</v>
      </c>
      <c r="P98" s="2">
        <f>ARIMAForecast[[#This Row],[MA]]-Data!P97</f>
        <v>9.9641740402619803</v>
      </c>
      <c r="Q98" s="2">
        <f>ARIMAForecast[[#This Row],[MRK]]-Data!Q97</f>
        <v>0.16542173137469263</v>
      </c>
      <c r="R98" s="2">
        <f>ARIMAForecast[[#This Row],[ABBV]]-Data!R97</f>
        <v>0.54864376345169319</v>
      </c>
      <c r="S98" s="2">
        <f>ARIMAForecast[[#This Row],[LLY]]-Data!S97</f>
        <v>-1.4130930138090037</v>
      </c>
      <c r="T98" s="2">
        <f>ARIMAForecast[[#This Row],[UPS]]-Data!T97</f>
        <v>5.5388281386995004</v>
      </c>
      <c r="U98" s="2">
        <f>ARIMAForecast[[#This Row],[CAT]]-Data!U97</f>
        <v>7.5278919421720047</v>
      </c>
      <c r="X98" s="1">
        <v>43970</v>
      </c>
      <c r="Y98" s="2">
        <f>Data!Y98-Data!Y97</f>
        <v>-9.8941310000000726E-2</v>
      </c>
      <c r="Z98" s="2">
        <f>Data!Z98-Data!Z97</f>
        <v>-1.1079955000000155</v>
      </c>
      <c r="AA98" s="2">
        <f>Data!AA98-Data!AA97</f>
        <v>1.1290400000000034</v>
      </c>
      <c r="AB98" s="2">
        <f>Data!AB98-Data!AB97</f>
        <v>-0.54771694000000082</v>
      </c>
      <c r="AC98" s="2">
        <f>Data!AC98-Data!AC97</f>
        <v>-1.5947319999999934</v>
      </c>
      <c r="AD98" s="2">
        <f>Data!AD98-Data!AD97</f>
        <v>-0.10214363000000048</v>
      </c>
      <c r="AE98" s="2">
        <f>Data!AE98-Data!AE97</f>
        <v>0.91701734000000101</v>
      </c>
      <c r="AF98" s="2">
        <f>Data!AF98-Data!AF97</f>
        <v>-0.552295909999998</v>
      </c>
      <c r="AG98" s="2">
        <f>Data!AG98-Data!AG97</f>
        <v>-3.12024550000001</v>
      </c>
      <c r="AH98" s="2">
        <f>Data!AH98-Data!AH97</f>
        <v>-0.53033778999999015</v>
      </c>
      <c r="AI98" s="2">
        <f>Data!AI98-Data!AI97</f>
        <v>0.3599427999999989</v>
      </c>
      <c r="AJ98" s="2">
        <f>Data!AJ98-Data!AJ97</f>
        <v>0.23457789999997658</v>
      </c>
      <c r="AK98" s="2">
        <f>Data!AK98-Data!AK97</f>
        <v>-0.3377634399999998</v>
      </c>
      <c r="AL98" s="2">
        <f>Data!AL98-Data!AL97</f>
        <v>-4.9462234999999737</v>
      </c>
      <c r="AM98" s="2">
        <f>Data!AM98-Data!AM97</f>
        <v>5.1028897999999572</v>
      </c>
      <c r="AN98" s="2">
        <f>Data!AN98-Data!AN97</f>
        <v>-1.6250766200000015</v>
      </c>
      <c r="AO98" s="2">
        <f>Data!AO98-Data!AO97</f>
        <v>-0.33873992000000896</v>
      </c>
      <c r="AP98" s="2">
        <f>Data!AP98-Data!AP97</f>
        <v>-1.2624006000000065</v>
      </c>
      <c r="AQ98" s="2">
        <f>Data!AQ98-Data!AQ97</f>
        <v>1.0560712400000085</v>
      </c>
      <c r="AR98" s="2">
        <f>Data!AR98-Data!AR97</f>
        <v>-1.277762299999992</v>
      </c>
      <c r="AS98" s="2"/>
      <c r="AT98" s="1">
        <v>43970</v>
      </c>
      <c r="AU98" s="2">
        <f>Data!AV99-FaktiskeKurser[[#This Row],[AAPL]]</f>
        <v>-0.45499399999999923</v>
      </c>
      <c r="AV98" s="2">
        <f>Data!AW99-FaktiskeKurser[[#This Row],[MSFT]]</f>
        <v>-1.2799989999999752</v>
      </c>
      <c r="AW98" s="2">
        <f>Data!AX99-FaktiskeKurser[[#This Row],[AMZN]]</f>
        <v>1.1534949999999924</v>
      </c>
      <c r="AX98" s="2">
        <f>Data!AY99-FaktiskeKurser[[#This Row],[GOOGL]]</f>
        <v>-0.53900200000001064</v>
      </c>
      <c r="AY98" s="2">
        <f>Data!AZ99-FaktiskeKurser[[#This Row],[BRK-B]]</f>
        <v>-2.9700019999999938</v>
      </c>
      <c r="AZ98" s="2">
        <f>Data!BA99-FaktiskeKurser[[#This Row],[TSLA]]</f>
        <v>-0.37466900000000436</v>
      </c>
      <c r="BA98" s="2">
        <f>Data!BB99-FaktiskeKurser[[#This Row],[NVDA]]</f>
        <v>0.55249799999999993</v>
      </c>
      <c r="BB98" s="2">
        <f>Data!BC99-FaktiskeKurser[[#This Row],[GOOG]]</f>
        <v>-0.52275099999999952</v>
      </c>
      <c r="BC98" s="2">
        <f>Data!BD99-FaktiskeKurser[[#This Row],[UNH]]</f>
        <v>-4.3099970000000098</v>
      </c>
      <c r="BD98" s="2">
        <f>Data!BE99-FaktiskeKurser[[#This Row],[JPM]]</f>
        <v>-1.7799989999999895</v>
      </c>
      <c r="BE98" s="2">
        <f>Data!BF99-FaktiskeKurser[[#This Row],[AVGO]]</f>
        <v>-1.5799869999999601</v>
      </c>
      <c r="BF98" s="2">
        <f>Data!BG99-FaktiskeKurser[[#This Row],[V]]</f>
        <v>-2.0200040000000001</v>
      </c>
      <c r="BG98" s="2">
        <f>Data!BH99-FaktiskeKurser[[#This Row],[BAC]]</f>
        <v>-0.72000099999999989</v>
      </c>
      <c r="BH98" s="2">
        <f>Data!BI99-FaktiskeKurser[[#This Row],[HD]]</f>
        <v>-7.25</v>
      </c>
      <c r="BI98" s="2">
        <f>Data!BJ99-FaktiskeKurser[[#This Row],[MA]]</f>
        <v>0.83001699999999801</v>
      </c>
      <c r="BJ98" s="2">
        <f>Data!BK99-FaktiskeKurser[[#This Row],[MRK]]</f>
        <v>-2.0706100000000021</v>
      </c>
      <c r="BK98" s="2">
        <f>Data!BL99-FaktiskeKurser[[#This Row],[ABBV]]</f>
        <v>-0.27000400000000013</v>
      </c>
      <c r="BL98" s="2">
        <f>Data!BM99-FaktiskeKurser[[#This Row],[LLY]]</f>
        <v>-1.2600099999999941</v>
      </c>
      <c r="BM98" s="2">
        <f>Data!BN99-FaktiskeKurser[[#This Row],[UPS]]</f>
        <v>0.33000200000000746</v>
      </c>
      <c r="BN98" s="2">
        <f>Data!BO99-FaktiskeKurser[[#This Row],[CAT]]</f>
        <v>-2.9399950000000104</v>
      </c>
    </row>
    <row r="99" spans="1:66" x14ac:dyDescent="0.35">
      <c r="A99" s="1">
        <v>43971</v>
      </c>
      <c r="B99" s="2">
        <f>ARIMAForecast[[#This Row],[AAPL]]-FaktiskeKurser[[#This Row],[AAPL]]</f>
        <v>-0.43942945982320225</v>
      </c>
      <c r="C99" s="2">
        <f>ARIMAForecast[[#This Row],[MSFT]]-Data!C98</f>
        <v>-1.3615258223660192</v>
      </c>
      <c r="D99" s="2">
        <f>ARIMAForecast[[#This Row],[AMZN]]-Data!D98</f>
        <v>0.88063249751600381</v>
      </c>
      <c r="E99" s="2">
        <f>ARIMAForecast[[#This Row],[GOOGL]]-Data!E98</f>
        <v>-0.5860129221172059</v>
      </c>
      <c r="F99" s="2">
        <f>ARIMAForecast[[#This Row],[BRK-B]]-Data!F98</f>
        <v>-2.2811805215609979</v>
      </c>
      <c r="G99" s="2">
        <f>ARIMAForecast[[#This Row],[TSLA]]-Data!G98</f>
        <v>-0.3487732379038988</v>
      </c>
      <c r="H99" s="2">
        <f>ARIMAForecast[[#This Row],[NVDA]]-Data!H98</f>
        <v>0.57741456140860237</v>
      </c>
      <c r="I99" s="2">
        <f>ARIMAForecast[[#This Row],[GOOG]]-Data!I98</f>
        <v>-0.57698907014479062</v>
      </c>
      <c r="J99" s="2">
        <f>ARIMAForecast[[#This Row],[UNH]]-Data!J98</f>
        <v>-4.0164502827650495</v>
      </c>
      <c r="K99" s="2">
        <f>ARIMAForecast[[#This Row],[JPM]]-Data!K98</f>
        <v>-1.8791091757261</v>
      </c>
      <c r="L99" s="2">
        <f>ARIMAForecast[[#This Row],[AVGO]]-Data!L98</f>
        <v>0.64352090059895772</v>
      </c>
      <c r="M99" s="2">
        <f>ARIMAForecast[[#This Row],[V]]-Data!M98</f>
        <v>-0.14899820206301229</v>
      </c>
      <c r="N99" s="2">
        <f>ARIMAForecast[[#This Row],[BAC]]-Data!N98</f>
        <v>-0.84135393309559703</v>
      </c>
      <c r="O99" s="2">
        <f>ARIMAForecast[[#This Row],[HD]]-Data!O98</f>
        <v>-5.73282141021798</v>
      </c>
      <c r="P99" s="2">
        <f>ARIMAForecast[[#This Row],[MA]]-Data!P98</f>
        <v>1.2567459894530089</v>
      </c>
      <c r="Q99" s="2">
        <f>ARIMAForecast[[#This Row],[MRK]]-Data!Q98</f>
        <v>-2.1796425277031943</v>
      </c>
      <c r="R99" s="2">
        <f>ARIMAForecast[[#This Row],[ABBV]]-Data!R98</f>
        <v>-0.4580497654563942</v>
      </c>
      <c r="S99" s="2">
        <f>ARIMAForecast[[#This Row],[LLY]]-Data!S98</f>
        <v>-1.0335759013260031</v>
      </c>
      <c r="T99" s="2">
        <f>ARIMAForecast[[#This Row],[UPS]]-Data!T98</f>
        <v>0.15042714341329599</v>
      </c>
      <c r="U99" s="2">
        <f>ARIMAForecast[[#This Row],[CAT]]-Data!U98</f>
        <v>-3.9931751404360085</v>
      </c>
      <c r="X99" s="1">
        <v>43971</v>
      </c>
      <c r="Y99" s="2">
        <f>Data!Y99-Data!Y98</f>
        <v>1.1997724499999975</v>
      </c>
      <c r="Z99" s="2">
        <f>Data!Z99-Data!Z98</f>
        <v>1.813718300000005</v>
      </c>
      <c r="AA99" s="2">
        <f>Data!AA99-Data!AA98</f>
        <v>2.1991611999999918</v>
      </c>
      <c r="AB99" s="2">
        <f>Data!AB99-Data!AB98</f>
        <v>1.5990906099999904</v>
      </c>
      <c r="AC99" s="2">
        <f>Data!AC99-Data!AC98</f>
        <v>2.6360748999999828</v>
      </c>
      <c r="AD99" s="2">
        <f>Data!AD99-Data!AD98</f>
        <v>0.37429303000000402</v>
      </c>
      <c r="AE99" s="2">
        <f>Data!AE99-Data!AE98</f>
        <v>1.4298315000000059</v>
      </c>
      <c r="AF99" s="2">
        <f>Data!AF99-Data!AF98</f>
        <v>1.6110127599999942</v>
      </c>
      <c r="AG99" s="2">
        <f>Data!AG99-Data!AG98</f>
        <v>-1.5494994999999676</v>
      </c>
      <c r="AH99" s="2">
        <f>Data!AH99-Data!AH98</f>
        <v>2.2607031999999947</v>
      </c>
      <c r="AI99" s="2">
        <f>Data!AI99-Data!AI98</f>
        <v>5.4804927000000134</v>
      </c>
      <c r="AJ99" s="2">
        <f>Data!AJ99-Data!AJ98</f>
        <v>3.3125200000000063</v>
      </c>
      <c r="AK99" s="2">
        <f>Data!AK99-Data!AK98</f>
        <v>0.54723860000000002</v>
      </c>
      <c r="AL99" s="2">
        <f>Data!AL99-Data!AL98</f>
        <v>-1.1538802000000032</v>
      </c>
      <c r="AM99" s="2">
        <f>Data!AM99-Data!AM98</f>
        <v>5.8463381000000254</v>
      </c>
      <c r="AN99" s="2">
        <f>Data!AN99-Data!AN98</f>
        <v>-0.9524957900000004</v>
      </c>
      <c r="AO99" s="2">
        <f>Data!AO99-Data!AO98</f>
        <v>8.4843310000010774E-2</v>
      </c>
      <c r="AP99" s="2">
        <f>Data!AP99-Data!AP98</f>
        <v>-3.3239374999999995</v>
      </c>
      <c r="AQ99" s="2">
        <f>Data!AQ99-Data!AQ98</f>
        <v>0.70244586999999115</v>
      </c>
      <c r="AR99" s="2">
        <f>Data!AR99-Data!AR98</f>
        <v>2.3186486999999971</v>
      </c>
      <c r="AS99" s="2"/>
      <c r="AT99" s="1">
        <v>43971</v>
      </c>
      <c r="AU99" s="2">
        <f>Data!AV100-FaktiskeKurser[[#This Row],[AAPL]]</f>
        <v>1.5224989999999963</v>
      </c>
      <c r="AV99" s="2">
        <f>Data!AW100-FaktiskeKurser[[#This Row],[MSFT]]</f>
        <v>2.0299989999999752</v>
      </c>
      <c r="AW99" s="2">
        <f>Data!AX100-FaktiskeKurser[[#This Row],[AMZN]]</f>
        <v>2.4305039999999991</v>
      </c>
      <c r="AX99" s="2">
        <f>Data!AY100-FaktiskeKurser[[#This Row],[GOOGL]]</f>
        <v>1.7379990000000021</v>
      </c>
      <c r="AY99" s="2">
        <f>Data!AZ100-FaktiskeKurser[[#This Row],[BRK-B]]</f>
        <v>3.5299990000000037</v>
      </c>
      <c r="AZ99" s="2">
        <f>Data!BA100-FaktiskeKurser[[#This Row],[TSLA]]</f>
        <v>0.50333499999999987</v>
      </c>
      <c r="BA99" s="2">
        <f>Data!BB100-FaktiskeKurser[[#This Row],[NVDA]]</f>
        <v>1.6449969999999894</v>
      </c>
      <c r="BB99" s="2">
        <f>Data!BC100-FaktiskeKurser[[#This Row],[GOOG]]</f>
        <v>1.6617509999999953</v>
      </c>
      <c r="BC99" s="2">
        <f>Data!BD100-FaktiskeKurser[[#This Row],[UNH]]</f>
        <v>-1.0599980000000073</v>
      </c>
      <c r="BD99" s="2">
        <f>Data!BE100-FaktiskeKurser[[#This Row],[JPM]]</f>
        <v>2.6600039999999865</v>
      </c>
      <c r="BE99" s="2">
        <f>Data!BF100-FaktiskeKurser[[#This Row],[AVGO]]</f>
        <v>6.7299810000000093</v>
      </c>
      <c r="BF99" s="2">
        <f>Data!BG100-FaktiskeKurser[[#This Row],[V]]</f>
        <v>4.5</v>
      </c>
      <c r="BG99" s="2">
        <f>Data!BH100-FaktiskeKurser[[#This Row],[BAC]]</f>
        <v>0.70000100000000032</v>
      </c>
      <c r="BH99" s="2">
        <f>Data!BI100-FaktiskeKurser[[#This Row],[HD]]</f>
        <v>8.9995999999985088E-2</v>
      </c>
      <c r="BI99" s="2">
        <f>Data!BJ100-FaktiskeKurser[[#This Row],[MA]]</f>
        <v>8.0699769999999944</v>
      </c>
      <c r="BJ99" s="2">
        <f>Data!BK100-FaktiskeKurser[[#This Row],[MRK]]</f>
        <v>-0.62976899999999603</v>
      </c>
      <c r="BK99" s="2">
        <f>Data!BL100-FaktiskeKurser[[#This Row],[ABBV]]</f>
        <v>-9.994999999989318E-3</v>
      </c>
      <c r="BL99" s="2">
        <f>Data!BM100-FaktiskeKurser[[#This Row],[LLY]]</f>
        <v>-3.569991999999985</v>
      </c>
      <c r="BM99" s="2">
        <f>Data!BN100-FaktiskeKurser[[#This Row],[UPS]]</f>
        <v>0.75</v>
      </c>
      <c r="BN99" s="2">
        <f>Data!BO100-FaktiskeKurser[[#This Row],[CAT]]</f>
        <v>3.6100000000000136</v>
      </c>
    </row>
    <row r="100" spans="1:66" x14ac:dyDescent="0.35">
      <c r="A100" s="1">
        <v>43972</v>
      </c>
      <c r="B100" s="2">
        <f>ARIMAForecast[[#This Row],[AAPL]]-FaktiskeKurser[[#This Row],[AAPL]]</f>
        <v>0.84433618569509861</v>
      </c>
      <c r="C100" s="2">
        <f>ARIMAForecast[[#This Row],[MSFT]]-Data!C99</f>
        <v>2.0187939088680196</v>
      </c>
      <c r="D100" s="2">
        <f>ARIMAForecast[[#This Row],[AMZN]]-Data!D99</f>
        <v>2.5315344328810028</v>
      </c>
      <c r="E100" s="2">
        <f>ARIMAForecast[[#This Row],[GOOGL]]-Data!E99</f>
        <v>2.408779138515996</v>
      </c>
      <c r="F100" s="2">
        <f>ARIMAForecast[[#This Row],[BRK-B]]-Data!F99</f>
        <v>2.6378212487909991</v>
      </c>
      <c r="G100" s="2">
        <f>ARIMAForecast[[#This Row],[TSLA]]-Data!G99</f>
        <v>0.54411730549689707</v>
      </c>
      <c r="H100" s="2">
        <f>ARIMAForecast[[#This Row],[NVDA]]-Data!H99</f>
        <v>1.6627560187401969</v>
      </c>
      <c r="I100" s="2">
        <f>ARIMAForecast[[#This Row],[GOOG]]-Data!I99</f>
        <v>2.0397757293466015</v>
      </c>
      <c r="J100" s="2">
        <f>ARIMAForecast[[#This Row],[UNH]]-Data!J99</f>
        <v>-0.37189751832198681</v>
      </c>
      <c r="K100" s="2">
        <f>ARIMAForecast[[#This Row],[JPM]]-Data!K99</f>
        <v>2.9689424065469012</v>
      </c>
      <c r="L100" s="2">
        <f>ARIMAForecast[[#This Row],[AVGO]]-Data!L99</f>
        <v>4.945211807876035</v>
      </c>
      <c r="M100" s="2">
        <f>ARIMAForecast[[#This Row],[V]]-Data!M99</f>
        <v>3.368893363967004</v>
      </c>
      <c r="N100" s="2">
        <f>ARIMAForecast[[#This Row],[BAC]]-Data!N99</f>
        <v>0.72558922432759942</v>
      </c>
      <c r="O100" s="2">
        <f>ARIMAForecast[[#This Row],[HD]]-Data!O99</f>
        <v>-1.6455526416630164</v>
      </c>
      <c r="P100" s="2">
        <f>ARIMAForecast[[#This Row],[MA]]-Data!P99</f>
        <v>8.0161750094350168</v>
      </c>
      <c r="Q100" s="2">
        <f>ARIMAForecast[[#This Row],[MRK]]-Data!Q99</f>
        <v>-0.38419538882340021</v>
      </c>
      <c r="R100" s="2">
        <f>ARIMAForecast[[#This Row],[ABBV]]-Data!R99</f>
        <v>0.89857028563528729</v>
      </c>
      <c r="S100" s="2">
        <f>ARIMAForecast[[#This Row],[LLY]]-Data!S99</f>
        <v>-3.1572379775249999</v>
      </c>
      <c r="T100" s="2">
        <f>ARIMAForecast[[#This Row],[UPS]]-Data!T99</f>
        <v>0.35989204261420582</v>
      </c>
      <c r="U100" s="2">
        <f>ARIMAForecast[[#This Row],[CAT]]-Data!U99</f>
        <v>3.39223973239001</v>
      </c>
      <c r="X100" s="1">
        <v>43972</v>
      </c>
      <c r="Y100" s="2">
        <f>Data!Y100-Data!Y99</f>
        <v>-0.22617597999999361</v>
      </c>
      <c r="Z100" s="2">
        <f>Data!Z100-Data!Z99</f>
        <v>-2.0999644000000046</v>
      </c>
      <c r="AA100" s="2">
        <f>Data!AA100-Data!AA99</f>
        <v>-1.7040781999999979</v>
      </c>
      <c r="AB100" s="2">
        <f>Data!AB100-Data!AB99</f>
        <v>-5.167115999999794E-2</v>
      </c>
      <c r="AC100" s="2">
        <f>Data!AC100-Data!AC99</f>
        <v>-0.2702707999999916</v>
      </c>
      <c r="AD100" s="2">
        <f>Data!AD100-Data!AD99</f>
        <v>0.70727275000000134</v>
      </c>
      <c r="AE100" s="2">
        <f>Data!AE100-Data!AE99</f>
        <v>-1.7697308800000116</v>
      </c>
      <c r="AF100" s="2">
        <f>Data!AF100-Data!AF99</f>
        <v>-0.18317436999998904</v>
      </c>
      <c r="AG100" s="2">
        <f>Data!AG100-Data!AG99</f>
        <v>-1.0788058000000547</v>
      </c>
      <c r="AH100" s="2">
        <f>Data!AH100-Data!AH99</f>
        <v>-0.83998961999999722</v>
      </c>
      <c r="AI100" s="2">
        <f>Data!AI100-Data!AI99</f>
        <v>-1.5969800999999961</v>
      </c>
      <c r="AJ100" s="2">
        <f>Data!AJ100-Data!AJ99</f>
        <v>-1.9727390999999841</v>
      </c>
      <c r="AK100" s="2">
        <f>Data!AK100-Data!AK99</f>
        <v>7.9268880000000763E-2</v>
      </c>
      <c r="AL100" s="2">
        <f>Data!AL100-Data!AL99</f>
        <v>2.0784455999999807</v>
      </c>
      <c r="AM100" s="2">
        <f>Data!AM100-Data!AM99</f>
        <v>-1.3707352999999785</v>
      </c>
      <c r="AN100" s="2">
        <f>Data!AN100-Data!AN99</f>
        <v>-0.35371784000000162</v>
      </c>
      <c r="AO100" s="2">
        <f>Data!AO100-Data!AO99</f>
        <v>1.5856412599999885</v>
      </c>
      <c r="AP100" s="2">
        <f>Data!AP100-Data!AP99</f>
        <v>-1.177636299999989</v>
      </c>
      <c r="AQ100" s="2">
        <f>Data!AQ100-Data!AQ99</f>
        <v>0.13865945999999951</v>
      </c>
      <c r="AR100" s="2">
        <f>Data!AR100-Data!AR99</f>
        <v>-0.62684360000000083</v>
      </c>
      <c r="AS100" s="2"/>
      <c r="AT100" s="1">
        <v>43972</v>
      </c>
      <c r="AU100" s="2">
        <f>Data!AV101-FaktiskeKurser[[#This Row],[AAPL]]</f>
        <v>-0.59500099999999634</v>
      </c>
      <c r="AV100" s="2">
        <f>Data!AW101-FaktiskeKurser[[#This Row],[MSFT]]</f>
        <v>-2.2300109999999904</v>
      </c>
      <c r="AW100" s="2">
        <f>Data!AX101-FaktiskeKurser[[#This Row],[AMZN]]</f>
        <v>-2.5600050000000039</v>
      </c>
      <c r="AX100" s="2">
        <f>Data!AY101-FaktiskeKurser[[#This Row],[GOOGL]]</f>
        <v>-0.12049799999999777</v>
      </c>
      <c r="AY100" s="2">
        <f>Data!AZ101-FaktiskeKurser[[#This Row],[BRK-B]]</f>
        <v>-1.0800020000000075</v>
      </c>
      <c r="AZ100" s="2">
        <f>Data!BA101-FaktiskeKurser[[#This Row],[TSLA]]</f>
        <v>0.80266500000000462</v>
      </c>
      <c r="BA100" s="2">
        <f>Data!BB101-FaktiskeKurser[[#This Row],[NVDA]]</f>
        <v>-1.9474949999999893</v>
      </c>
      <c r="BB100" s="2">
        <f>Data!BC101-FaktiskeKurser[[#This Row],[GOOG]]</f>
        <v>-0.19599999999999795</v>
      </c>
      <c r="BC100" s="2">
        <f>Data!BD101-FaktiskeKurser[[#This Row],[UNH]]</f>
        <v>-1.0799859999999626</v>
      </c>
      <c r="BD100" s="2">
        <f>Data!BE101-FaktiskeKurser[[#This Row],[JPM]]</f>
        <v>-1.1600039999999865</v>
      </c>
      <c r="BE100" s="2">
        <f>Data!BF101-FaktiskeKurser[[#This Row],[AVGO]]</f>
        <v>-3.8800050000000397</v>
      </c>
      <c r="BF100" s="2">
        <f>Data!BG101-FaktiskeKurser[[#This Row],[V]]</f>
        <v>-3.2400060000000224</v>
      </c>
      <c r="BG100" s="2">
        <f>Data!BH101-FaktiskeKurser[[#This Row],[BAC]]</f>
        <v>-1.0000000000001563E-2</v>
      </c>
      <c r="BH100" s="2">
        <f>Data!BI101-FaktiskeKurser[[#This Row],[HD]]</f>
        <v>2.6900030000000186</v>
      </c>
      <c r="BI100" s="2">
        <f>Data!BJ101-FaktiskeKurser[[#This Row],[MA]]</f>
        <v>-4.5399779999999623</v>
      </c>
      <c r="BJ100" s="2">
        <f>Data!BK101-FaktiskeKurser[[#This Row],[MRK]]</f>
        <v>-0.32443200000000161</v>
      </c>
      <c r="BK100" s="2">
        <f>Data!BL101-FaktiskeKurser[[#This Row],[ABBV]]</f>
        <v>1.8299949999999967</v>
      </c>
      <c r="BL100" s="2">
        <f>Data!BM101-FaktiskeKurser[[#This Row],[LLY]]</f>
        <v>-0.85000600000000759</v>
      </c>
      <c r="BM100" s="2">
        <f>Data!BN101-FaktiskeKurser[[#This Row],[UPS]]</f>
        <v>0.12999799999998629</v>
      </c>
      <c r="BN100" s="2">
        <f>Data!BO101-FaktiskeKurser[[#This Row],[CAT]]</f>
        <v>-1.6300040000000138</v>
      </c>
    </row>
    <row r="101" spans="1:66" x14ac:dyDescent="0.35">
      <c r="A101" s="1">
        <v>43973</v>
      </c>
      <c r="B101" s="2">
        <f>ARIMAForecast[[#This Row],[AAPL]]-FaktiskeKurser[[#This Row],[AAPL]]</f>
        <v>-0.18435558268859609</v>
      </c>
      <c r="C101" s="2">
        <f>ARIMAForecast[[#This Row],[MSFT]]-Data!C100</f>
        <v>-2.118100395986005</v>
      </c>
      <c r="D101" s="2">
        <f>ARIMAForecast[[#This Row],[AMZN]]-Data!D100</f>
        <v>-2.2949409126150044</v>
      </c>
      <c r="E101" s="2">
        <f>ARIMAForecast[[#This Row],[GOOGL]]-Data!E100</f>
        <v>-0.8403316043009994</v>
      </c>
      <c r="F101" s="2">
        <f>ARIMAForecast[[#This Row],[BRK-B]]-Data!F100</f>
        <v>-0.82739279635597995</v>
      </c>
      <c r="G101" s="2">
        <f>ARIMAForecast[[#This Row],[TSLA]]-Data!G100</f>
        <v>0.78252713892099734</v>
      </c>
      <c r="H101" s="2">
        <f>ARIMAForecast[[#This Row],[NVDA]]-Data!H100</f>
        <v>-2.1080072477970901</v>
      </c>
      <c r="I101" s="2">
        <f>ARIMAForecast[[#This Row],[GOOG]]-Data!I100</f>
        <v>-0.55545954756379956</v>
      </c>
      <c r="J101" s="2">
        <f>ARIMAForecast[[#This Row],[UNH]]-Data!J100</f>
        <v>-3.2070207955019896</v>
      </c>
      <c r="K101" s="2">
        <f>ARIMAForecast[[#This Row],[JPM]]-Data!K100</f>
        <v>-1.8722813578478963</v>
      </c>
      <c r="L101" s="2">
        <f>ARIMAForecast[[#This Row],[AVGO]]-Data!L100</f>
        <v>-2.8748881095340266</v>
      </c>
      <c r="M101" s="2">
        <f>ARIMAForecast[[#This Row],[V]]-Data!M100</f>
        <v>-1.8450337777960044</v>
      </c>
      <c r="N101" s="2">
        <f>ARIMAForecast[[#This Row],[BAC]]-Data!N100</f>
        <v>-0.23835376378940154</v>
      </c>
      <c r="O101" s="2">
        <f>ARIMAForecast[[#This Row],[HD]]-Data!O100</f>
        <v>3.0254723931910235</v>
      </c>
      <c r="P101" s="2">
        <f>ARIMAForecast[[#This Row],[MA]]-Data!P100</f>
        <v>-3.9431236472009914</v>
      </c>
      <c r="Q101" s="2">
        <f>ARIMAForecast[[#This Row],[MRK]]-Data!Q100</f>
        <v>-0.65034282773160612</v>
      </c>
      <c r="R101" s="2">
        <f>ARIMAForecast[[#This Row],[ABBV]]-Data!R100</f>
        <v>0.552221801774607</v>
      </c>
      <c r="S101" s="2">
        <f>ARIMAForecast[[#This Row],[LLY]]-Data!S100</f>
        <v>-0.82097444807200759</v>
      </c>
      <c r="T101" s="2">
        <f>ARIMAForecast[[#This Row],[UPS]]-Data!T100</f>
        <v>-0.83736085932500259</v>
      </c>
      <c r="U101" s="2">
        <f>ARIMAForecast[[#This Row],[CAT]]-Data!U100</f>
        <v>-1.2776169165720006</v>
      </c>
      <c r="X101" s="1">
        <v>43973</v>
      </c>
      <c r="Y101" s="2">
        <f>Data!Y101-Data!Y100</f>
        <v>0.30476973999999757</v>
      </c>
      <c r="Z101" s="2">
        <f>Data!Z101-Data!Z100</f>
        <v>9.2774300000002086E-2</v>
      </c>
      <c r="AA101" s="2">
        <f>Data!AA101-Data!AA100</f>
        <v>-0.92414510000000405</v>
      </c>
      <c r="AB101" s="2">
        <f>Data!AB101-Data!AB100</f>
        <v>0.46288588999999547</v>
      </c>
      <c r="AC101" s="2">
        <f>Data!AC101-Data!AC100</f>
        <v>-0.11055630000001315</v>
      </c>
      <c r="AD101" s="2">
        <f>Data!AD101-Data!AD100</f>
        <v>-0.41971027000000305</v>
      </c>
      <c r="AE101" s="2">
        <f>Data!AE101-Data!AE100</f>
        <v>2.1961832400000105</v>
      </c>
      <c r="AF101" s="2">
        <f>Data!AF101-Data!AF100</f>
        <v>0.49499188999999433</v>
      </c>
      <c r="AG101" s="2">
        <f>Data!AG101-Data!AG100</f>
        <v>2.1400636000000191</v>
      </c>
      <c r="AH101" s="2">
        <f>Data!AH101-Data!AH100</f>
        <v>-0.83204136000000517</v>
      </c>
      <c r="AI101" s="2">
        <f>Data!AI101-Data!AI100</f>
        <v>0.83254469999997127</v>
      </c>
      <c r="AJ101" s="2">
        <f>Data!AJ101-Data!AJ100</f>
        <v>0.1736560999999881</v>
      </c>
      <c r="AK101" s="2">
        <f>Data!AK101-Data!AK100</f>
        <v>-0.21393579000000074</v>
      </c>
      <c r="AL101" s="2">
        <f>Data!AL101-Data!AL100</f>
        <v>1.4677349000000106</v>
      </c>
      <c r="AM101" s="2">
        <f>Data!AM101-Data!AM100</f>
        <v>-0.26088790000000017</v>
      </c>
      <c r="AN101" s="2">
        <f>Data!AN101-Data!AN100</f>
        <v>-0.26065948999999478</v>
      </c>
      <c r="AO101" s="2">
        <f>Data!AO101-Data!AO100</f>
        <v>-0.72131965999999181</v>
      </c>
      <c r="AP101" s="2">
        <f>Data!AP101-Data!AP100</f>
        <v>-1.0693818999999962</v>
      </c>
      <c r="AQ101" s="2">
        <f>Data!AQ101-Data!AQ100</f>
        <v>-0.63049391999999216</v>
      </c>
      <c r="AR101" s="2">
        <f>Data!AR101-Data!AR100</f>
        <v>-1.6011115000000018</v>
      </c>
      <c r="AS101" s="2"/>
      <c r="AT101" s="1">
        <v>43973</v>
      </c>
      <c r="AU101" s="2">
        <f>Data!AV102-FaktiskeKurser[[#This Row],[AAPL]]</f>
        <v>0.51000200000000007</v>
      </c>
      <c r="AV101" s="2">
        <f>Data!AW102-FaktiskeKurser[[#This Row],[MSFT]]</f>
        <v>8.0002000000007456E-2</v>
      </c>
      <c r="AW101" s="2">
        <f>Data!AX102-FaktiskeKurser[[#This Row],[AMZN]]</f>
        <v>-0.49299599999999089</v>
      </c>
      <c r="AX101" s="2">
        <f>Data!AY102-FaktiskeKurser[[#This Row],[GOOGL]]</f>
        <v>0.32450099999999793</v>
      </c>
      <c r="AY101" s="2">
        <f>Data!AZ102-FaktiskeKurser[[#This Row],[BRK-B]]</f>
        <v>-1.0008999999996604E-2</v>
      </c>
      <c r="AZ101" s="2">
        <f>Data!BA102-FaktiskeKurser[[#This Row],[TSLA]]</f>
        <v>-0.71466399999999908</v>
      </c>
      <c r="BA101" s="2">
        <f>Data!BB102-FaktiskeKurser[[#This Row],[NVDA]]</f>
        <v>2.5099949999999893</v>
      </c>
      <c r="BB101" s="2">
        <f>Data!BC102-FaktiskeKurser[[#This Row],[GOOG]]</f>
        <v>0.38100500000000181</v>
      </c>
      <c r="BC101" s="2">
        <f>Data!BD102-FaktiskeKurser[[#This Row],[UNH]]</f>
        <v>3.0299979999999778</v>
      </c>
      <c r="BD101" s="2">
        <f>Data!BE102-FaktiskeKurser[[#This Row],[JPM]]</f>
        <v>-0.69999700000001042</v>
      </c>
      <c r="BE101" s="2">
        <f>Data!BF102-FaktiskeKurser[[#This Row],[AVGO]]</f>
        <v>1.8500060000000076</v>
      </c>
      <c r="BF101" s="2">
        <f>Data!BG102-FaktiskeKurser[[#This Row],[V]]</f>
        <v>0.24000600000002237</v>
      </c>
      <c r="BG101" s="2">
        <f>Data!BH102-FaktiskeKurser[[#This Row],[BAC]]</f>
        <v>-0.23999999999999844</v>
      </c>
      <c r="BH101" s="2">
        <f>Data!BI102-FaktiskeKurser[[#This Row],[HD]]</f>
        <v>1</v>
      </c>
      <c r="BI101" s="2">
        <f>Data!BJ102-FaktiskeKurser[[#This Row],[MA]]</f>
        <v>0.64999399999999241</v>
      </c>
      <c r="BJ101" s="2">
        <f>Data!BK102-FaktiskeKurser[[#This Row],[MRK]]</f>
        <v>-0.17175299999999538</v>
      </c>
      <c r="BK101" s="2">
        <f>Data!BL102-FaktiskeKurser[[#This Row],[ABBV]]</f>
        <v>-0.91999900000000423</v>
      </c>
      <c r="BL101" s="2">
        <f>Data!BM102-FaktiskeKurser[[#This Row],[LLY]]</f>
        <v>-1.1199950000000172</v>
      </c>
      <c r="BM101" s="2">
        <f>Data!BN102-FaktiskeKurser[[#This Row],[UPS]]</f>
        <v>-0.58999699999999677</v>
      </c>
      <c r="BN101" s="2">
        <f>Data!BO102-FaktiskeKurser[[#This Row],[CAT]]</f>
        <v>-1.5899969999999968</v>
      </c>
    </row>
    <row r="102" spans="1:66" x14ac:dyDescent="0.35">
      <c r="A102" s="1">
        <v>43977</v>
      </c>
      <c r="B102" s="2">
        <f>ARIMAForecast[[#This Row],[AAPL]]-FaktiskeKurser[[#This Row],[AAPL]]</f>
        <v>-7.8336109706000912E-2</v>
      </c>
      <c r="C102" s="2">
        <f>ARIMAForecast[[#This Row],[MSFT]]-Data!C101</f>
        <v>-0.1154488579749966</v>
      </c>
      <c r="D102" s="2">
        <f>ARIMAForecast[[#This Row],[AMZN]]-Data!D101</f>
        <v>-0.89279737203199261</v>
      </c>
      <c r="E102" s="2">
        <f>ARIMAForecast[[#This Row],[GOOGL]]-Data!E101</f>
        <v>0.40657812776230173</v>
      </c>
      <c r="F102" s="2">
        <f>ARIMAForecast[[#This Row],[BRK-B]]-Data!F101</f>
        <v>0.63699431944999674</v>
      </c>
      <c r="G102" s="2">
        <f>ARIMAForecast[[#This Row],[TSLA]]-Data!G101</f>
        <v>-0.77684503716969999</v>
      </c>
      <c r="H102" s="2">
        <f>ARIMAForecast[[#This Row],[NVDA]]-Data!H101</f>
        <v>2.0369058433366973</v>
      </c>
      <c r="I102" s="2">
        <f>ARIMAForecast[[#This Row],[GOOG]]-Data!I101</f>
        <v>0.61913302264629522</v>
      </c>
      <c r="J102" s="2">
        <f>ARIMAForecast[[#This Row],[UNH]]-Data!J101</f>
        <v>6.030456652925011</v>
      </c>
      <c r="K102" s="2">
        <f>ARIMAForecast[[#This Row],[JPM]]-Data!K101</f>
        <v>0.46858549578719533</v>
      </c>
      <c r="L102" s="2">
        <f>ARIMAForecast[[#This Row],[AVGO]]-Data!L101</f>
        <v>1.8243796269380255</v>
      </c>
      <c r="M102" s="2">
        <f>ARIMAForecast[[#This Row],[V]]-Data!M101</f>
        <v>-0.69862519626400399</v>
      </c>
      <c r="N102" s="2">
        <f>ARIMAForecast[[#This Row],[BAC]]-Data!N101</f>
        <v>0.22021757040850076</v>
      </c>
      <c r="O102" s="2">
        <f>ARIMAForecast[[#This Row],[HD]]-Data!O101</f>
        <v>2.2883118163689744</v>
      </c>
      <c r="P102" s="2">
        <f>ARIMAForecast[[#This Row],[MA]]-Data!P101</f>
        <v>1.0811272884719756</v>
      </c>
      <c r="Q102" s="2">
        <f>ARIMAForecast[[#This Row],[MRK]]-Data!Q101</f>
        <v>0.22366069381141074</v>
      </c>
      <c r="R102" s="2">
        <f>ARIMAForecast[[#This Row],[ABBV]]-Data!R101</f>
        <v>0.30841371050479438</v>
      </c>
      <c r="S102" s="2">
        <f>ARIMAForecast[[#This Row],[LLY]]-Data!S101</f>
        <v>-1.3429369067160053</v>
      </c>
      <c r="T102" s="2">
        <f>ARIMAForecast[[#This Row],[UPS]]-Data!T101</f>
        <v>7.5152132332704014E-2</v>
      </c>
      <c r="U102" s="2">
        <f>ARIMAForecast[[#This Row],[CAT]]-Data!U101</f>
        <v>-2.3049260205920064</v>
      </c>
      <c r="X102" s="1">
        <v>43977</v>
      </c>
      <c r="Y102" s="2">
        <f>Data!Y102-Data!Y101</f>
        <v>-0.35399859000000333</v>
      </c>
      <c r="Z102" s="2">
        <f>Data!Z102-Data!Z101</f>
        <v>-1.937095400000004</v>
      </c>
      <c r="AA102" s="2">
        <f>Data!AA102-Data!AA101</f>
        <v>-0.70997369999999194</v>
      </c>
      <c r="AB102" s="2">
        <f>Data!AB102-Data!AB101</f>
        <v>0.40237853000000712</v>
      </c>
      <c r="AC102" s="2">
        <f>Data!AC102-Data!AC101</f>
        <v>4.3535763000000145</v>
      </c>
      <c r="AD102" s="2">
        <f>Data!AD102-Data!AD101</f>
        <v>-3.7546000000077129E-4</v>
      </c>
      <c r="AE102" s="2">
        <f>Data!AE102-Data!AE101</f>
        <v>-2.6643077800000015</v>
      </c>
      <c r="AF102" s="2">
        <f>Data!AF102-Data!AF101</f>
        <v>0.33414349000000243</v>
      </c>
      <c r="AG102" s="2">
        <f>Data!AG102-Data!AG101</f>
        <v>4.5230895999999916</v>
      </c>
      <c r="AH102" s="2">
        <f>Data!AH102-Data!AH101</f>
        <v>3.9608273400000087</v>
      </c>
      <c r="AI102" s="2">
        <f>Data!AI102-Data!AI101</f>
        <v>4.3792508000000225</v>
      </c>
      <c r="AJ102" s="2">
        <f>Data!AJ102-Data!AJ101</f>
        <v>1.7245843000000036</v>
      </c>
      <c r="AK102" s="2">
        <f>Data!AK102-Data!AK101</f>
        <v>1.1984888399999996</v>
      </c>
      <c r="AL102" s="2">
        <f>Data!AL102-Data!AL101</f>
        <v>0.69244459999998753</v>
      </c>
      <c r="AM102" s="2">
        <f>Data!AM102-Data!AM101</f>
        <v>5.93738239999999</v>
      </c>
      <c r="AN102" s="2">
        <f>Data!AN102-Data!AN101</f>
        <v>0.77986266999999998</v>
      </c>
      <c r="AO102" s="2">
        <f>Data!AO102-Data!AO101</f>
        <v>-1.4137939200000034</v>
      </c>
      <c r="AP102" s="2">
        <f>Data!AP102-Data!AP101</f>
        <v>-2.9474005000000147</v>
      </c>
      <c r="AQ102" s="2">
        <f>Data!AQ102-Data!AQ101</f>
        <v>0.43180565000000115</v>
      </c>
      <c r="AR102" s="2">
        <f>Data!AR102-Data!AR101</f>
        <v>3.8496730000000099</v>
      </c>
      <c r="AS102" s="2"/>
      <c r="AT102" s="1">
        <v>43977</v>
      </c>
      <c r="AU102" s="2">
        <f>Data!AV103-FaktiskeKurser[[#This Row],[AAPL]]</f>
        <v>-0.54000100000000373</v>
      </c>
      <c r="AV102" s="2">
        <f>Data!AW103-FaktiskeKurser[[#This Row],[MSFT]]</f>
        <v>-1.9399879999999996</v>
      </c>
      <c r="AW102" s="2">
        <f>Data!AX103-FaktiskeKurser[[#This Row],[AMZN]]</f>
        <v>-0.75100000000000477</v>
      </c>
      <c r="AX102" s="2">
        <f>Data!AY103-FaktiskeKurser[[#This Row],[GOOGL]]</f>
        <v>0.40649399999999503</v>
      </c>
      <c r="AY102" s="2">
        <f>Data!AZ103-FaktiskeKurser[[#This Row],[BRK-B]]</f>
        <v>5.4100030000000174</v>
      </c>
      <c r="AZ102" s="2">
        <f>Data!BA103-FaktiskeKurser[[#This Row],[TSLA]]</f>
        <v>0.13266299999999376</v>
      </c>
      <c r="BA102" s="2">
        <f>Data!BB103-FaktiskeKurser[[#This Row],[NVDA]]</f>
        <v>-3.0849989999999963</v>
      </c>
      <c r="BB102" s="2">
        <f>Data!BC103-FaktiskeKurser[[#This Row],[GOOG]]</f>
        <v>0.32999399999999923</v>
      </c>
      <c r="BC102" s="2">
        <f>Data!BD103-FaktiskeKurser[[#This Row],[UNH]]</f>
        <v>4.9500130000000127</v>
      </c>
      <c r="BD102" s="2">
        <f>Data!BE103-FaktiskeKurser[[#This Row],[JPM]]</f>
        <v>6.3499989999999968</v>
      </c>
      <c r="BE102" s="2">
        <f>Data!BF103-FaktiskeKurser[[#This Row],[AVGO]]</f>
        <v>5.3699950000000172</v>
      </c>
      <c r="BF102" s="2">
        <f>Data!BG103-FaktiskeKurser[[#This Row],[V]]</f>
        <v>2.3599999999999852</v>
      </c>
      <c r="BG102" s="2">
        <f>Data!BH103-FaktiskeKurser[[#This Row],[BAC]]</f>
        <v>1.6200009999999985</v>
      </c>
      <c r="BH102" s="2">
        <f>Data!BI103-FaktiskeKurser[[#This Row],[HD]]</f>
        <v>0.59999099999998862</v>
      </c>
      <c r="BI102" s="2">
        <f>Data!BJ103-FaktiskeKurser[[#This Row],[MA]]</f>
        <v>8.419983000000002</v>
      </c>
      <c r="BJ102" s="2">
        <f>Data!BK103-FaktiskeKurser[[#This Row],[MRK]]</f>
        <v>0.84923599999999055</v>
      </c>
      <c r="BK102" s="2">
        <f>Data!BL103-FaktiskeKurser[[#This Row],[ABBV]]</f>
        <v>-1.3899990000000031</v>
      </c>
      <c r="BL102" s="2">
        <f>Data!BM103-FaktiskeKurser[[#This Row],[LLY]]</f>
        <v>-3.1999969999999962</v>
      </c>
      <c r="BM102" s="2">
        <f>Data!BN103-FaktiskeKurser[[#This Row],[UPS]]</f>
        <v>0.34999899999999684</v>
      </c>
      <c r="BN102" s="2">
        <f>Data!BO103-FaktiskeKurser[[#This Row],[CAT]]</f>
        <v>4.9400030000000044</v>
      </c>
    </row>
    <row r="103" spans="1:66" x14ac:dyDescent="0.35">
      <c r="A103" s="1">
        <v>43978</v>
      </c>
      <c r="B103" s="2">
        <f>ARIMAForecast[[#This Row],[AAPL]]-FaktiskeKurser[[#This Row],[AAPL]]</f>
        <v>0.14877565094070633</v>
      </c>
      <c r="C103" s="2">
        <f>ARIMAForecast[[#This Row],[MSFT]]-Data!C102</f>
        <v>-1.9916291911330006</v>
      </c>
      <c r="D103" s="2">
        <f>ARIMAForecast[[#This Row],[AMZN]]-Data!D102</f>
        <v>-0.45328484377000677</v>
      </c>
      <c r="E103" s="2">
        <f>ARIMAForecast[[#This Row],[GOOGL]]-Data!E102</f>
        <v>0.38962690656890686</v>
      </c>
      <c r="F103" s="2">
        <f>ARIMAForecast[[#This Row],[BRK-B]]-Data!F102</f>
        <v>3.5524768833899998</v>
      </c>
      <c r="G103" s="2">
        <f>ARIMAForecast[[#This Row],[TSLA]]-Data!G102</f>
        <v>0.18122135596550493</v>
      </c>
      <c r="H103" s="2">
        <f>ARIMAForecast[[#This Row],[NVDA]]-Data!H102</f>
        <v>-2.6605896719585047</v>
      </c>
      <c r="I103" s="2">
        <f>ARIMAForecast[[#This Row],[GOOG]]-Data!I102</f>
        <v>9.9664427309306802E-2</v>
      </c>
      <c r="J103" s="2">
        <f>ARIMAForecast[[#This Row],[UNH]]-Data!J102</f>
        <v>2.0325993343699906</v>
      </c>
      <c r="K103" s="2">
        <f>ARIMAForecast[[#This Row],[JPM]]-Data!K102</f>
        <v>4.2143562628789084</v>
      </c>
      <c r="L103" s="2">
        <f>ARIMAForecast[[#This Row],[AVGO]]-Data!L102</f>
        <v>2.9973184299959712</v>
      </c>
      <c r="M103" s="2">
        <f>ARIMAForecast[[#This Row],[V]]-Data!M102</f>
        <v>2.2902684188000251</v>
      </c>
      <c r="N103" s="2">
        <f>ARIMAForecast[[#This Row],[BAC]]-Data!N102</f>
        <v>1.0281616549476986</v>
      </c>
      <c r="O103" s="2">
        <f>ARIMAForecast[[#This Row],[HD]]-Data!O102</f>
        <v>-1.3781611638159745</v>
      </c>
      <c r="P103" s="2">
        <f>ARIMAForecast[[#This Row],[MA]]-Data!P102</f>
        <v>7.3735699976260207</v>
      </c>
      <c r="Q103" s="2">
        <f>ARIMAForecast[[#This Row],[MRK]]-Data!Q102</f>
        <v>0.42628134969540099</v>
      </c>
      <c r="R103" s="2">
        <f>ARIMAForecast[[#This Row],[ABBV]]-Data!R102</f>
        <v>-1.4972338266217946</v>
      </c>
      <c r="S103" s="2">
        <f>ARIMAForecast[[#This Row],[LLY]]-Data!S102</f>
        <v>-3.3893284664999896</v>
      </c>
      <c r="T103" s="2">
        <f>ARIMAForecast[[#This Row],[UPS]]-Data!T102</f>
        <v>-0.38759755643430083</v>
      </c>
      <c r="U103" s="2">
        <f>ARIMAForecast[[#This Row],[CAT]]-Data!U102</f>
        <v>4.3807002721650008</v>
      </c>
      <c r="X103" s="1">
        <v>43978</v>
      </c>
      <c r="Y103" s="2">
        <f>Data!Y103-Data!Y102</f>
        <v>0.18634838999999204</v>
      </c>
      <c r="Z103" s="2">
        <f>Data!Z103-Data!Z102</f>
        <v>0.34200030000002357</v>
      </c>
      <c r="AA103" s="2">
        <f>Data!AA103-Data!AA102</f>
        <v>-0.60581500000000688</v>
      </c>
      <c r="AB103" s="2">
        <f>Data!AB103-Data!AB102</f>
        <v>-0.1813262099999946</v>
      </c>
      <c r="AC103" s="2">
        <f>Data!AC103-Data!AC102</f>
        <v>5.4266087999999968</v>
      </c>
      <c r="AD103" s="2">
        <f>Data!AD103-Data!AD102</f>
        <v>0.10762702000000246</v>
      </c>
      <c r="AE103" s="2">
        <f>Data!AE103-Data!AE102</f>
        <v>-2.0335326200000026</v>
      </c>
      <c r="AF103" s="2">
        <f>Data!AF103-Data!AF102</f>
        <v>-1.8528369999998517E-2</v>
      </c>
      <c r="AG103" s="2">
        <f>Data!AG103-Data!AG102</f>
        <v>8.1343901000000187</v>
      </c>
      <c r="AH103" s="2">
        <f>Data!AH103-Data!AH102</f>
        <v>6.1896764499999932</v>
      </c>
      <c r="AI103" s="2">
        <f>Data!AI103-Data!AI102</f>
        <v>5.5345958999999993</v>
      </c>
      <c r="AJ103" s="2">
        <f>Data!AJ103-Data!AJ102</f>
        <v>8.7612799999988056E-2</v>
      </c>
      <c r="AK103" s="2">
        <f>Data!AK103-Data!AK102</f>
        <v>1.6486193200000017</v>
      </c>
      <c r="AL103" s="2">
        <f>Data!AL103-Data!AL102</f>
        <v>3.9713059000000044</v>
      </c>
      <c r="AM103" s="2">
        <f>Data!AM103-Data!AM102</f>
        <v>-0.30255529999999453</v>
      </c>
      <c r="AN103" s="2">
        <f>Data!AN103-Data!AN102</f>
        <v>0.41581594999999538</v>
      </c>
      <c r="AO103" s="2">
        <f>Data!AO103-Data!AO102</f>
        <v>-0.70872396000000037</v>
      </c>
      <c r="AP103" s="2">
        <f>Data!AP103-Data!AP102</f>
        <v>-2.3188029000000085</v>
      </c>
      <c r="AQ103" s="2">
        <f>Data!AQ103-Data!AQ102</f>
        <v>2.1665348499999908</v>
      </c>
      <c r="AR103" s="2">
        <f>Data!AR103-Data!AR102</f>
        <v>5.0066755000000001</v>
      </c>
      <c r="AS103" s="2"/>
      <c r="AT103" s="1">
        <v>43978</v>
      </c>
      <c r="AU103" s="2">
        <f>Data!AV104-FaktiskeKurser[[#This Row],[AAPL]]</f>
        <v>0.34499300000000233</v>
      </c>
      <c r="AV103" s="2">
        <f>Data!AW104-FaktiskeKurser[[#This Row],[MSFT]]</f>
        <v>0.2399910000000034</v>
      </c>
      <c r="AW103" s="2">
        <f>Data!AX104-FaktiskeKurser[[#This Row],[AMZN]]</f>
        <v>-0.57350099999999316</v>
      </c>
      <c r="AX103" s="2">
        <f>Data!AY104-FaktiskeKurser[[#This Row],[GOOGL]]</f>
        <v>-5.4496999999997797E-2</v>
      </c>
      <c r="AY103" s="2">
        <f>Data!AZ104-FaktiskeKurser[[#This Row],[BRK-B]]</f>
        <v>5.4300079999999866</v>
      </c>
      <c r="AZ103" s="2">
        <f>Data!BA104-FaktiskeKurser[[#This Row],[TSLA]]</f>
        <v>9.0668000000000859E-2</v>
      </c>
      <c r="BA103" s="2">
        <f>Data!BB104-FaktiskeKurser[[#This Row],[NVDA]]</f>
        <v>-1.924995999999993</v>
      </c>
      <c r="BB103" s="2">
        <f>Data!BC104-FaktiskeKurser[[#This Row],[GOOG]]</f>
        <v>4.0999999999996817E-2</v>
      </c>
      <c r="BC103" s="2">
        <f>Data!BD104-FaktiskeKurser[[#This Row],[UNH]]</f>
        <v>8.8799740000000043</v>
      </c>
      <c r="BD103" s="2">
        <f>Data!BE104-FaktiskeKurser[[#This Row],[JPM]]</f>
        <v>5.5500030000000038</v>
      </c>
      <c r="BE103" s="2">
        <f>Data!BF104-FaktiskeKurser[[#This Row],[AVGO]]</f>
        <v>5.5700069999999755</v>
      </c>
      <c r="BF103" s="2">
        <f>Data!BG104-FaktiskeKurser[[#This Row],[V]]</f>
        <v>-0.39999399999999241</v>
      </c>
      <c r="BG103" s="2">
        <f>Data!BH104-FaktiskeKurser[[#This Row],[BAC]]</f>
        <v>1.6999990000000018</v>
      </c>
      <c r="BH103" s="2">
        <f>Data!BI104-FaktiskeKurser[[#This Row],[HD]]</f>
        <v>4.8800050000000113</v>
      </c>
      <c r="BI103" s="2">
        <f>Data!BJ104-FaktiskeKurser[[#This Row],[MA]]</f>
        <v>-3.5599980000000073</v>
      </c>
      <c r="BJ103" s="2">
        <f>Data!BK104-FaktiskeKurser[[#This Row],[MRK]]</f>
        <v>0.27671800000000246</v>
      </c>
      <c r="BK103" s="2">
        <f>Data!BL104-FaktiskeKurser[[#This Row],[ABBV]]</f>
        <v>-0.72999599999999987</v>
      </c>
      <c r="BL103" s="2">
        <f>Data!BM104-FaktiskeKurser[[#This Row],[LLY]]</f>
        <v>-2.2600099999999941</v>
      </c>
      <c r="BM103" s="2">
        <f>Data!BN104-FaktiskeKurser[[#This Row],[UPS]]</f>
        <v>2.5500030000000038</v>
      </c>
      <c r="BN103" s="2">
        <f>Data!BO104-FaktiskeKurser[[#This Row],[CAT]]</f>
        <v>5.0099940000000061</v>
      </c>
    </row>
    <row r="104" spans="1:66" x14ac:dyDescent="0.35">
      <c r="A104" s="1">
        <v>43979</v>
      </c>
      <c r="B104" s="2">
        <f>ARIMAForecast[[#This Row],[AAPL]]-FaktiskeKurser[[#This Row],[AAPL]]</f>
        <v>0.15680068607660758</v>
      </c>
      <c r="C104" s="2">
        <f>ARIMAForecast[[#This Row],[MSFT]]-Data!C103</f>
        <v>0.18766031497600011</v>
      </c>
      <c r="D104" s="2">
        <f>ARIMAForecast[[#This Row],[AMZN]]-Data!D103</f>
        <v>-0.50570187243299358</v>
      </c>
      <c r="E104" s="2">
        <f>ARIMAForecast[[#This Row],[GOOGL]]-Data!E103</f>
        <v>-8.8941347444603025E-2</v>
      </c>
      <c r="F104" s="2">
        <f>ARIMAForecast[[#This Row],[BRK-B]]-Data!F103</f>
        <v>7.1840329875989823</v>
      </c>
      <c r="G104" s="2">
        <f>ARIMAForecast[[#This Row],[TSLA]]-Data!G103</f>
        <v>2.6773443983401535E-2</v>
      </c>
      <c r="H104" s="2">
        <f>ARIMAForecast[[#This Row],[NVDA]]-Data!H103</f>
        <v>-2.0274597095332041</v>
      </c>
      <c r="I104" s="2">
        <f>ARIMAForecast[[#This Row],[GOOG]]-Data!I103</f>
        <v>0.13528053821099206</v>
      </c>
      <c r="J104" s="2">
        <f>ARIMAForecast[[#This Row],[UNH]]-Data!J103</f>
        <v>11.522039894013005</v>
      </c>
      <c r="K104" s="2">
        <f>ARIMAForecast[[#This Row],[JPM]]-Data!K103</f>
        <v>7.3930423071502958</v>
      </c>
      <c r="L104" s="2">
        <f>ARIMAForecast[[#This Row],[AVGO]]-Data!L103</f>
        <v>9.3404049121140247</v>
      </c>
      <c r="M104" s="2">
        <f>ARIMAForecast[[#This Row],[V]]-Data!M103</f>
        <v>9.6582966772984946E-2</v>
      </c>
      <c r="N104" s="2">
        <f>ARIMAForecast[[#This Row],[BAC]]-Data!N103</f>
        <v>2.3726583102155026</v>
      </c>
      <c r="O104" s="2">
        <f>ARIMAForecast[[#This Row],[HD]]-Data!O103</f>
        <v>6.5249820049509992</v>
      </c>
      <c r="P104" s="2">
        <f>ARIMAForecast[[#This Row],[MA]]-Data!P103</f>
        <v>-2.7810070850389934</v>
      </c>
      <c r="Q104" s="2">
        <f>ARIMAForecast[[#This Row],[MRK]]-Data!Q103</f>
        <v>0.71093466141608985</v>
      </c>
      <c r="R104" s="2">
        <f>ARIMAForecast[[#This Row],[ABBV]]-Data!R103</f>
        <v>-0.27445546130809362</v>
      </c>
      <c r="S104" s="2">
        <f>ARIMAForecast[[#This Row],[LLY]]-Data!S103</f>
        <v>-2.6491277115740104</v>
      </c>
      <c r="T104" s="2">
        <f>ARIMAForecast[[#This Row],[UPS]]-Data!T103</f>
        <v>3.9011911325781909</v>
      </c>
      <c r="U104" s="2">
        <f>ARIMAForecast[[#This Row],[CAT]]-Data!U103</f>
        <v>7.0487432692369936</v>
      </c>
      <c r="X104" s="1">
        <v>43979</v>
      </c>
      <c r="Y104" s="2">
        <f>Data!Y104-Data!Y103</f>
        <v>9.0696000000008326E-2</v>
      </c>
      <c r="Z104" s="2">
        <f>Data!Z104-Data!Z103</f>
        <v>-0.56412020000001917</v>
      </c>
      <c r="AA104" s="2">
        <f>Data!AA104-Data!AA103</f>
        <v>-0.47737309999999411</v>
      </c>
      <c r="AB104" s="2">
        <f>Data!AB104-Data!AB103</f>
        <v>-0.11030440000000397</v>
      </c>
      <c r="AC104" s="2">
        <f>Data!AC104-Data!AC103</f>
        <v>0.41944810000001098</v>
      </c>
      <c r="AD104" s="2">
        <f>Data!AD104-Data!AD103</f>
        <v>-0.80800528000000327</v>
      </c>
      <c r="AE104" s="2">
        <f>Data!AE104-Data!AE103</f>
        <v>-0.45400300999999388</v>
      </c>
      <c r="AF104" s="2">
        <f>Data!AF104-Data!AF103</f>
        <v>-0.10264795000000504</v>
      </c>
      <c r="AG104" s="2">
        <f>Data!AG104-Data!AG103</f>
        <v>2.030920100000003</v>
      </c>
      <c r="AH104" s="2">
        <f>Data!AH104-Data!AH103</f>
        <v>0.43463966000000198</v>
      </c>
      <c r="AI104" s="2">
        <f>Data!AI104-Data!AI103</f>
        <v>-2.2234002000000146</v>
      </c>
      <c r="AJ104" s="2">
        <f>Data!AJ104-Data!AJ103</f>
        <v>1.1992543000000069</v>
      </c>
      <c r="AK104" s="2">
        <f>Data!AK104-Data!AK103</f>
        <v>-0.59501226000000074</v>
      </c>
      <c r="AL104" s="2">
        <f>Data!AL104-Data!AL103</f>
        <v>-0.98209199999999441</v>
      </c>
      <c r="AM104" s="2">
        <f>Data!AM104-Data!AM103</f>
        <v>1.3289466999999604</v>
      </c>
      <c r="AN104" s="2">
        <f>Data!AN104-Data!AN103</f>
        <v>1.121631789999995</v>
      </c>
      <c r="AO104" s="2">
        <f>Data!AO104-Data!AO103</f>
        <v>0.12200042999999994</v>
      </c>
      <c r="AP104" s="2">
        <f>Data!AP104-Data!AP103</f>
        <v>3.8799245000000155</v>
      </c>
      <c r="AQ104" s="2">
        <f>Data!AQ104-Data!AQ103</f>
        <v>0.43521475000000009</v>
      </c>
      <c r="AR104" s="2">
        <f>Data!AR104-Data!AR103</f>
        <v>-0.56079689999999971</v>
      </c>
      <c r="AS104" s="2"/>
      <c r="AT104" s="1">
        <v>43979</v>
      </c>
      <c r="AU104" s="2">
        <f>Data!AV105-FaktiskeKurser[[#This Row],[AAPL]]</f>
        <v>3.5004000000000701E-2</v>
      </c>
      <c r="AV104" s="2">
        <f>Data!AW105-FaktiskeKurser[[#This Row],[MSFT]]</f>
        <v>-0.41000400000001491</v>
      </c>
      <c r="AW104" s="2">
        <f>Data!AX105-FaktiskeKurser[[#This Row],[AMZN]]</f>
        <v>-0.4645009999999985</v>
      </c>
      <c r="AX104" s="2">
        <f>Data!AY105-FaktiskeKurser[[#This Row],[GOOGL]]</f>
        <v>-0.10199699999999723</v>
      </c>
      <c r="AY104" s="2">
        <f>Data!AZ105-FaktiskeKurser[[#This Row],[BRK-B]]</f>
        <v>-0.66999799999999254</v>
      </c>
      <c r="AZ104" s="2">
        <f>Data!BA105-FaktiskeKurser[[#This Row],[TSLA]]</f>
        <v>-0.96132999999999669</v>
      </c>
      <c r="BA104" s="2">
        <f>Data!BB105-FaktiskeKurser[[#This Row],[NVDA]]</f>
        <v>-0.38249900000000991</v>
      </c>
      <c r="BB104" s="2">
        <f>Data!BC105-FaktiskeKurser[[#This Row],[GOOG]]</f>
        <v>-5.5496000000005097E-2</v>
      </c>
      <c r="BC104" s="2">
        <f>Data!BD105-FaktiskeKurser[[#This Row],[UNH]]</f>
        <v>0.20001200000001518</v>
      </c>
      <c r="BD104" s="2">
        <f>Data!BE105-FaktiskeKurser[[#This Row],[JPM]]</f>
        <v>-1.5100020000000001</v>
      </c>
      <c r="BE104" s="2">
        <f>Data!BF105-FaktiskeKurser[[#This Row],[AVGO]]</f>
        <v>-4.4499809999999798</v>
      </c>
      <c r="BF104" s="2">
        <f>Data!BG105-FaktiskeKurser[[#This Row],[V]]</f>
        <v>1.4399879999999996</v>
      </c>
      <c r="BG104" s="2">
        <f>Data!BH105-FaktiskeKurser[[#This Row],[BAC]]</f>
        <v>-1.119999</v>
      </c>
      <c r="BH104" s="2">
        <f>Data!BI105-FaktiskeKurser[[#This Row],[HD]]</f>
        <v>-2.2200020000000222</v>
      </c>
      <c r="BI104" s="2">
        <f>Data!BJ105-FaktiskeKurser[[#This Row],[MA]]</f>
        <v>2.5299989999999752</v>
      </c>
      <c r="BJ104" s="2">
        <f>Data!BK105-FaktiskeKurser[[#This Row],[MRK]]</f>
        <v>1.4217530000000096</v>
      </c>
      <c r="BK104" s="2">
        <f>Data!BL105-FaktiskeKurser[[#This Row],[ABBV]]</f>
        <v>4.9996000000007257E-2</v>
      </c>
      <c r="BL104" s="2">
        <f>Data!BM105-FaktiskeKurser[[#This Row],[LLY]]</f>
        <v>4.9499969999999962</v>
      </c>
      <c r="BM104" s="2">
        <f>Data!BN105-FaktiskeKurser[[#This Row],[UPS]]</f>
        <v>9.9997999999999365E-2</v>
      </c>
      <c r="BN104" s="2">
        <f>Data!BO105-FaktiskeKurser[[#This Row],[CAT]]</f>
        <v>-1.6800000000000068</v>
      </c>
    </row>
    <row r="105" spans="1:66" x14ac:dyDescent="0.35">
      <c r="A105" s="1">
        <v>43980</v>
      </c>
      <c r="B105" s="2">
        <f>ARIMAForecast[[#This Row],[AAPL]]-FaktiskeKurser[[#This Row],[AAPL]]</f>
        <v>-0.42822675361469464</v>
      </c>
      <c r="C105" s="2">
        <f>ARIMAForecast[[#This Row],[MSFT]]-Data!C104</f>
        <v>-0.79591029900501553</v>
      </c>
      <c r="D105" s="2">
        <f>ARIMAForecast[[#This Row],[AMZN]]-Data!D104</f>
        <v>-0.68061105833901081</v>
      </c>
      <c r="E105" s="2">
        <f>ARIMAForecast[[#This Row],[GOOGL]]-Data!E104</f>
        <v>-0.20136779121069992</v>
      </c>
      <c r="F105" s="2">
        <f>ARIMAForecast[[#This Row],[BRK-B]]-Data!F104</f>
        <v>-1.426886860259998</v>
      </c>
      <c r="G105" s="2">
        <f>ARIMAForecast[[#This Row],[TSLA]]-Data!G104</f>
        <v>-0.96897001708380515</v>
      </c>
      <c r="H105" s="2">
        <f>ARIMAForecast[[#This Row],[NVDA]]-Data!H104</f>
        <v>-0.54114304760570064</v>
      </c>
      <c r="I105" s="2">
        <f>ARIMAForecast[[#This Row],[GOOG]]-Data!I104</f>
        <v>-0.25625794037989635</v>
      </c>
      <c r="J105" s="2">
        <f>ARIMAForecast[[#This Row],[UNH]]-Data!J104</f>
        <v>-1.2413158262330057</v>
      </c>
      <c r="K105" s="2">
        <f>ARIMAForecast[[#This Row],[JPM]]-Data!K104</f>
        <v>-1.6479747586739961</v>
      </c>
      <c r="L105" s="2">
        <f>ARIMAForecast[[#This Row],[AVGO]]-Data!L104</f>
        <v>-7.5373750942799802</v>
      </c>
      <c r="M105" s="2">
        <f>ARIMAForecast[[#This Row],[V]]-Data!M104</f>
        <v>1.1134099631850063</v>
      </c>
      <c r="N105" s="2">
        <f>ARIMAForecast[[#This Row],[BAC]]-Data!N104</f>
        <v>-1.3151113854029006</v>
      </c>
      <c r="O105" s="2">
        <f>ARIMAForecast[[#This Row],[HD]]-Data!O104</f>
        <v>-3.0868315190740248</v>
      </c>
      <c r="P105" s="2">
        <f>ARIMAForecast[[#This Row],[MA]]-Data!P104</f>
        <v>2.5674759442749746</v>
      </c>
      <c r="Q105" s="2">
        <f>ARIMAForecast[[#This Row],[MRK]]-Data!Q104</f>
        <v>1.0125756164237032</v>
      </c>
      <c r="R105" s="2">
        <f>ARIMAForecast[[#This Row],[ABBV]]-Data!R104</f>
        <v>-0.78092323131271257</v>
      </c>
      <c r="S105" s="2">
        <f>ARIMAForecast[[#This Row],[LLY]]-Data!S104</f>
        <v>5.3097483892560149</v>
      </c>
      <c r="T105" s="2">
        <f>ARIMAForecast[[#This Row],[UPS]]-Data!T104</f>
        <v>-0.45186688930769492</v>
      </c>
      <c r="U105" s="2">
        <f>ARIMAForecast[[#This Row],[CAT]]-Data!U104</f>
        <v>-2.5514325626029972</v>
      </c>
      <c r="X105" s="1">
        <v>43980</v>
      </c>
      <c r="Y105" s="2">
        <f>Data!Y105-Data!Y104</f>
        <v>-0.1149786000000006</v>
      </c>
      <c r="Z105" s="2">
        <f>Data!Z105-Data!Z104</f>
        <v>1.7830974999999967</v>
      </c>
      <c r="AA105" s="2">
        <f>Data!AA105-Data!AA104</f>
        <v>1.7270080999999919</v>
      </c>
      <c r="AB105" s="2">
        <f>Data!AB105-Data!AB104</f>
        <v>0.80199705999999082</v>
      </c>
      <c r="AC105" s="2">
        <f>Data!AC105-Data!AC104</f>
        <v>0.47593499999999267</v>
      </c>
      <c r="AD105" s="2">
        <f>Data!AD105-Data!AD104</f>
        <v>1.36554675</v>
      </c>
      <c r="AE105" s="2">
        <f>Data!AE105-Data!AE104</f>
        <v>3.394955259999989</v>
      </c>
      <c r="AF105" s="2">
        <f>Data!AF105-Data!AF104</f>
        <v>0.6463308000000012</v>
      </c>
      <c r="AG105" s="2">
        <f>Data!AG105-Data!AG104</f>
        <v>0.86080420000001823</v>
      </c>
      <c r="AH105" s="2">
        <f>Data!AH105-Data!AH104</f>
        <v>-2.4958143599999971</v>
      </c>
      <c r="AI105" s="2">
        <f>Data!AI105-Data!AI104</f>
        <v>5.3802580999999918</v>
      </c>
      <c r="AJ105" s="2">
        <f>Data!AJ105-Data!AJ104</f>
        <v>1.1531387999999936</v>
      </c>
      <c r="AK105" s="2">
        <f>Data!AK105-Data!AK104</f>
        <v>-0.75544018999999807</v>
      </c>
      <c r="AL105" s="2">
        <f>Data!AL105-Data!AL104</f>
        <v>2.3592700000000093</v>
      </c>
      <c r="AM105" s="2">
        <f>Data!AM105-Data!AM104</f>
        <v>-0.68562229999997726</v>
      </c>
      <c r="AN105" s="2">
        <f>Data!AN105-Data!AN104</f>
        <v>1.546849960000003</v>
      </c>
      <c r="AO105" s="2">
        <f>Data!AO105-Data!AO104</f>
        <v>2.2000384899999972</v>
      </c>
      <c r="AP105" s="2">
        <f>Data!AP105-Data!AP104</f>
        <v>3.0451812999999959</v>
      </c>
      <c r="AQ105" s="2">
        <f>Data!AQ105-Data!AQ104</f>
        <v>-4.2358809999996083E-2</v>
      </c>
      <c r="AR105" s="2">
        <f>Data!AR105-Data!AR104</f>
        <v>-0.7924033000000037</v>
      </c>
      <c r="AS105" s="2"/>
      <c r="AT105" s="1">
        <v>43980</v>
      </c>
      <c r="AU105" s="2">
        <f>Data!AV106-FaktiskeKurser[[#This Row],[AAPL]]</f>
        <v>-7.7499000000003093E-2</v>
      </c>
      <c r="AV105" s="2">
        <f>Data!AW106-FaktiskeKurser[[#This Row],[MSFT]]</f>
        <v>1.8500060000000076</v>
      </c>
      <c r="AW105" s="2">
        <f>Data!AX106-FaktiskeKurser[[#This Row],[AMZN]]</f>
        <v>2.0634999999999906</v>
      </c>
      <c r="AX105" s="2">
        <f>Data!AY106-FaktiskeKurser[[#This Row],[GOOGL]]</f>
        <v>0.76399999999999579</v>
      </c>
      <c r="AY105" s="2">
        <f>Data!AZ106-FaktiskeKurser[[#This Row],[BRK-B]]</f>
        <v>0.47999599999999987</v>
      </c>
      <c r="AZ105" s="2">
        <f>Data!BA106-FaktiskeKurser[[#This Row],[TSLA]]</f>
        <v>1.9459990000000005</v>
      </c>
      <c r="BA105" s="2">
        <f>Data!BB106-FaktiskeKurser[[#This Row],[NVDA]]</f>
        <v>3.8849940000000061</v>
      </c>
      <c r="BB105" s="2">
        <f>Data!BC106-FaktiskeKurser[[#This Row],[GOOG]]</f>
        <v>0.60949700000000462</v>
      </c>
      <c r="BC105" s="2">
        <f>Data!BD106-FaktiskeKurser[[#This Row],[UNH]]</f>
        <v>0.88000499999998283</v>
      </c>
      <c r="BD105" s="2">
        <f>Data!BE106-FaktiskeKurser[[#This Row],[JPM]]</f>
        <v>-2.5500030000000038</v>
      </c>
      <c r="BE105" s="2">
        <f>Data!BF106-FaktiskeKurser[[#This Row],[AVGO]]</f>
        <v>8.1299740000000043</v>
      </c>
      <c r="BF105" s="2">
        <f>Data!BG106-FaktiskeKurser[[#This Row],[V]]</f>
        <v>0.98000999999999294</v>
      </c>
      <c r="BG105" s="2">
        <f>Data!BH106-FaktiskeKurser[[#This Row],[BAC]]</f>
        <v>-0.74000000000000199</v>
      </c>
      <c r="BH105" s="2">
        <f>Data!BI106-FaktiskeKurser[[#This Row],[HD]]</f>
        <v>3.339997000000011</v>
      </c>
      <c r="BI105" s="2">
        <f>Data!BJ106-FaktiskeKurser[[#This Row],[MA]]</f>
        <v>-1.4099729999999795</v>
      </c>
      <c r="BJ105" s="2">
        <f>Data!BK106-FaktiskeKurser[[#This Row],[MRK]]</f>
        <v>1.6030569999999926</v>
      </c>
      <c r="BK105" s="2">
        <f>Data!BL106-FaktiskeKurser[[#This Row],[ABBV]]</f>
        <v>2.6399990000000031</v>
      </c>
      <c r="BL105" s="2">
        <f>Data!BM106-FaktiskeKurser[[#This Row],[LLY]]</f>
        <v>2.3000030000000038</v>
      </c>
      <c r="BM105" s="2">
        <f>Data!BN106-FaktiskeKurser[[#This Row],[UPS]]</f>
        <v>-1.0002000000000066E-2</v>
      </c>
      <c r="BN105" s="2">
        <f>Data!BO106-FaktiskeKurser[[#This Row],[CAT]]</f>
        <v>-0.61000099999999691</v>
      </c>
    </row>
    <row r="106" spans="1:66" x14ac:dyDescent="0.35">
      <c r="A106" s="1">
        <v>43983</v>
      </c>
      <c r="B106" s="2">
        <f>ARIMAForecast[[#This Row],[AAPL]]-FaktiskeKurser[[#This Row],[AAPL]]</f>
        <v>0.51838072072700925</v>
      </c>
      <c r="C106" s="2">
        <f>ARIMAForecast[[#This Row],[MSFT]]-Data!C105</f>
        <v>2.0196935059730095</v>
      </c>
      <c r="D106" s="2">
        <f>ARIMAForecast[[#This Row],[AMZN]]-Data!D105</f>
        <v>1.9273214990880092</v>
      </c>
      <c r="E106" s="2">
        <f>ARIMAForecast[[#This Row],[GOOGL]]-Data!E105</f>
        <v>1.0449868741867903</v>
      </c>
      <c r="F106" s="2">
        <f>ARIMAForecast[[#This Row],[BRK-B]]-Data!F105</f>
        <v>1.3590406093439924</v>
      </c>
      <c r="G106" s="2">
        <f>ARIMAForecast[[#This Row],[TSLA]]-Data!G105</f>
        <v>2.0886409305221036</v>
      </c>
      <c r="H106" s="2">
        <f>ARIMAForecast[[#This Row],[NVDA]]-Data!H105</f>
        <v>3.8888280565147113</v>
      </c>
      <c r="I106" s="2">
        <f>ARIMAForecast[[#This Row],[GOOG]]-Data!I105</f>
        <v>0.89100831148459747</v>
      </c>
      <c r="J106" s="2">
        <f>ARIMAForecast[[#This Row],[UNH]]-Data!J105</f>
        <v>0.76042925671998773</v>
      </c>
      <c r="K106" s="2">
        <f>ARIMAForecast[[#This Row],[JPM]]-Data!K105</f>
        <v>-2.7601927692837052</v>
      </c>
      <c r="L106" s="2">
        <f>ARIMAForecast[[#This Row],[AVGO]]-Data!L105</f>
        <v>9.8431663301489607</v>
      </c>
      <c r="M106" s="2">
        <f>ARIMAForecast[[#This Row],[V]]-Data!M105</f>
        <v>1.0605350222880077</v>
      </c>
      <c r="N106" s="2">
        <f>ARIMAForecast[[#This Row],[BAC]]-Data!N105</f>
        <v>-0.68933145451790168</v>
      </c>
      <c r="O106" s="2">
        <f>ARIMAForecast[[#This Row],[HD]]-Data!O105</f>
        <v>3.5454791899060183</v>
      </c>
      <c r="P106" s="2">
        <f>ARIMAForecast[[#This Row],[MA]]-Data!P105</f>
        <v>-1.274584838627959</v>
      </c>
      <c r="Q106" s="2">
        <f>ARIMAForecast[[#This Row],[MRK]]-Data!Q105</f>
        <v>1.7307162774896057</v>
      </c>
      <c r="R106" s="2">
        <f>ARIMAForecast[[#This Row],[ABBV]]-Data!R105</f>
        <v>2.2837570182440032</v>
      </c>
      <c r="S106" s="2">
        <f>ARIMAForecast[[#This Row],[LLY]]-Data!S105</f>
        <v>2.5746372140600045</v>
      </c>
      <c r="T106" s="2">
        <f>ARIMAForecast[[#This Row],[UPS]]-Data!T105</f>
        <v>1.0649901179747019</v>
      </c>
      <c r="U106" s="2">
        <f>ARIMAForecast[[#This Row],[CAT]]-Data!U105</f>
        <v>0.2370077607120038</v>
      </c>
      <c r="X106" s="1">
        <v>43983</v>
      </c>
      <c r="Y106" s="2">
        <f>Data!Y106-Data!Y105</f>
        <v>0.83892097000000376</v>
      </c>
      <c r="Z106" s="2">
        <f>Data!Z106-Data!Z105</f>
        <v>-0.35157989999999018</v>
      </c>
      <c r="AA106" s="2">
        <f>Data!AA106-Data!AA105</f>
        <v>1.5601393999999971</v>
      </c>
      <c r="AB106" s="2">
        <f>Data!AB106-Data!AB105</f>
        <v>8.5568320000007247E-2</v>
      </c>
      <c r="AC106" s="2">
        <f>Data!AC106-Data!AC105</f>
        <v>-1.6494974999999954</v>
      </c>
      <c r="AD106" s="2">
        <f>Data!AD106-Data!AD105</f>
        <v>3.4316147600000022</v>
      </c>
      <c r="AE106" s="2">
        <f>Data!AE106-Data!AE105</f>
        <v>-0.20859425999999814</v>
      </c>
      <c r="AF106" s="2">
        <f>Data!AF106-Data!AF105</f>
        <v>0.21687323999999819</v>
      </c>
      <c r="AG106" s="2">
        <f>Data!AG106-Data!AG105</f>
        <v>1.0304707999999891</v>
      </c>
      <c r="AH106" s="2">
        <f>Data!AH106-Data!AH105</f>
        <v>0.97653529000000105</v>
      </c>
      <c r="AI106" s="2">
        <f>Data!AI106-Data!AI105</f>
        <v>0.17650520000000824</v>
      </c>
      <c r="AJ106" s="2">
        <f>Data!AJ106-Data!AJ105</f>
        <v>-0.73899620000000255</v>
      </c>
      <c r="AK106" s="2">
        <f>Data!AK106-Data!AK105</f>
        <v>0.37655985999999686</v>
      </c>
      <c r="AL106" s="2">
        <f>Data!AL106-Data!AL105</f>
        <v>-0.47033179999999675</v>
      </c>
      <c r="AM106" s="2">
        <f>Data!AM106-Data!AM105</f>
        <v>0.22760279999999966</v>
      </c>
      <c r="AN106" s="2">
        <f>Data!AN106-Data!AN105</f>
        <v>-0.56935097999999584</v>
      </c>
      <c r="AO106" s="2">
        <f>Data!AO106-Data!AO105</f>
        <v>-1.6037677199999933</v>
      </c>
      <c r="AP106" s="2">
        <f>Data!AP106-Data!AP105</f>
        <v>-0.50991460000000188</v>
      </c>
      <c r="AQ106" s="2">
        <f>Data!AQ106-Data!AQ105</f>
        <v>-0.47106281000000649</v>
      </c>
      <c r="AR106" s="2">
        <f>Data!AR106-Data!AR105</f>
        <v>0.29885919999999544</v>
      </c>
      <c r="AS106" s="2"/>
      <c r="AT106" s="1">
        <v>43983</v>
      </c>
      <c r="AU106" s="2">
        <f>Data!AV107-FaktiskeKurser[[#This Row],[AAPL]]</f>
        <v>0.97750100000000373</v>
      </c>
      <c r="AV106" s="2">
        <f>Data!AW107-FaktiskeKurser[[#This Row],[MSFT]]</f>
        <v>-0.41999799999999254</v>
      </c>
      <c r="AW106" s="2">
        <f>Data!AX107-FaktiskeKurser[[#This Row],[AMZN]]</f>
        <v>1.4335020000000043</v>
      </c>
      <c r="AX106" s="2">
        <f>Data!AY107-FaktiskeKurser[[#This Row],[GOOGL]]</f>
        <v>6.7497000000003027E-2</v>
      </c>
      <c r="AY106" s="2">
        <f>Data!AZ107-FaktiskeKurser[[#This Row],[BRK-B]]</f>
        <v>-1.7400059999999939</v>
      </c>
      <c r="AZ106" s="2">
        <f>Data!BA107-FaktiskeKurser[[#This Row],[TSLA]]</f>
        <v>4.206665000000001</v>
      </c>
      <c r="BA106" s="2">
        <f>Data!BB107-FaktiskeKurser[[#This Row],[NVDA]]</f>
        <v>-0.69249700000000303</v>
      </c>
      <c r="BB106" s="2">
        <f>Data!BC107-FaktiskeKurser[[#This Row],[GOOG]]</f>
        <v>0.14500400000000013</v>
      </c>
      <c r="BC106" s="2">
        <f>Data!BD107-FaktiskeKurser[[#This Row],[UNH]]</f>
        <v>1.0799870000000169</v>
      </c>
      <c r="BD106" s="2">
        <f>Data!BE107-FaktiskeKurser[[#This Row],[JPM]]</f>
        <v>1.2900000000000063</v>
      </c>
      <c r="BE106" s="2">
        <f>Data!BF107-FaktiskeKurser[[#This Row],[AVGO]]</f>
        <v>-1.2799990000000321</v>
      </c>
      <c r="BF106" s="2">
        <f>Data!BG107-FaktiskeKurser[[#This Row],[V]]</f>
        <v>-0.88999899999998888</v>
      </c>
      <c r="BG106" s="2">
        <f>Data!BH107-FaktiskeKurser[[#This Row],[BAC]]</f>
        <v>0.49000000000000199</v>
      </c>
      <c r="BH106" s="2">
        <f>Data!BI107-FaktiskeKurser[[#This Row],[HD]]</f>
        <v>-1.1900029999999902</v>
      </c>
      <c r="BI106" s="2">
        <f>Data!BJ107-FaktiskeKurser[[#This Row],[MA]]</f>
        <v>0.50997899999998708</v>
      </c>
      <c r="BJ106" s="2">
        <f>Data!BK107-FaktiskeKurser[[#This Row],[MRK]]</f>
        <v>-1.1068719999999956</v>
      </c>
      <c r="BK106" s="2">
        <f>Data!BL107-FaktiskeKurser[[#This Row],[ABBV]]</f>
        <v>-1.9700010000000105</v>
      </c>
      <c r="BL106" s="2">
        <f>Data!BM107-FaktiskeKurser[[#This Row],[LLY]]</f>
        <v>-0.5</v>
      </c>
      <c r="BM106" s="2">
        <f>Data!BN107-FaktiskeKurser[[#This Row],[UPS]]</f>
        <v>-0.42999999999999261</v>
      </c>
      <c r="BN106" s="2">
        <f>Data!BO107-FaktiskeKurser[[#This Row],[CAT]]</f>
        <v>0.37000299999999697</v>
      </c>
    </row>
    <row r="107" spans="1:66" x14ac:dyDescent="0.35">
      <c r="A107" s="1">
        <v>43984</v>
      </c>
      <c r="B107" s="2">
        <f>ARIMAForecast[[#This Row],[AAPL]]-FaktiskeKurser[[#This Row],[AAPL]]</f>
        <v>0.26422453832070403</v>
      </c>
      <c r="C107" s="2">
        <f>ARIMAForecast[[#This Row],[MSFT]]-Data!C106</f>
        <v>-0.8212470212679932</v>
      </c>
      <c r="D107" s="2">
        <f>ARIMAForecast[[#This Row],[AMZN]]-Data!D106</f>
        <v>1.6924410705299948</v>
      </c>
      <c r="E107" s="2">
        <f>ARIMAForecast[[#This Row],[GOOGL]]-Data!E106</f>
        <v>-0.42973715192358952</v>
      </c>
      <c r="F107" s="2">
        <f>ARIMAForecast[[#This Row],[BRK-B]]-Data!F106</f>
        <v>-2.2821897252799772</v>
      </c>
      <c r="G107" s="2">
        <f>ARIMAForecast[[#This Row],[TSLA]]-Data!G106</f>
        <v>4.2705404711599968</v>
      </c>
      <c r="H107" s="2">
        <f>ARIMAForecast[[#This Row],[NVDA]]-Data!H106</f>
        <v>-0.65444005175390885</v>
      </c>
      <c r="I107" s="2">
        <f>ARIMAForecast[[#This Row],[GOOG]]-Data!I106</f>
        <v>-0.14991705805019251</v>
      </c>
      <c r="J107" s="2">
        <f>ARIMAForecast[[#This Row],[UNH]]-Data!J106</f>
        <v>0.84429794557598825</v>
      </c>
      <c r="K107" s="2">
        <f>ARIMAForecast[[#This Row],[JPM]]-Data!K106</f>
        <v>0.26774245968300647</v>
      </c>
      <c r="L107" s="2">
        <f>ARIMAForecast[[#This Row],[AVGO]]-Data!L106</f>
        <v>-2.1621423918409732</v>
      </c>
      <c r="M107" s="2">
        <f>ARIMAForecast[[#This Row],[V]]-Data!M106</f>
        <v>-0.54700157861802268</v>
      </c>
      <c r="N107" s="2">
        <f>ARIMAForecast[[#This Row],[BAC]]-Data!N106</f>
        <v>8.7751142555301698E-2</v>
      </c>
      <c r="O107" s="2">
        <f>ARIMAForecast[[#This Row],[HD]]-Data!O106</f>
        <v>-1.2836013427620117</v>
      </c>
      <c r="P107" s="2">
        <f>ARIMAForecast[[#This Row],[MA]]-Data!P106</f>
        <v>0.60063659462798569</v>
      </c>
      <c r="Q107" s="2">
        <f>ARIMAForecast[[#This Row],[MRK]]-Data!Q106</f>
        <v>-1.0340913055108985</v>
      </c>
      <c r="R107" s="2">
        <f>ARIMAForecast[[#This Row],[ABBV]]-Data!R106</f>
        <v>-0.93468333452619845</v>
      </c>
      <c r="S107" s="2">
        <f>ARIMAForecast[[#This Row],[LLY]]-Data!S106</f>
        <v>-0.83272997136000981</v>
      </c>
      <c r="T107" s="2">
        <f>ARIMAForecast[[#This Row],[UPS]]-Data!T106</f>
        <v>-1.446041721571703</v>
      </c>
      <c r="U107" s="2">
        <f>ARIMAForecast[[#This Row],[CAT]]-Data!U106</f>
        <v>-1.0858429293970033</v>
      </c>
      <c r="X107" s="1">
        <v>43984</v>
      </c>
      <c r="Y107" s="2">
        <f>Data!Y107-Data!Y106</f>
        <v>0.48868254999999294</v>
      </c>
      <c r="Z107" s="2">
        <f>Data!Z107-Data!Z106</f>
        <v>1.9775055000000066</v>
      </c>
      <c r="AA107" s="2">
        <f>Data!AA107-Data!AA106</f>
        <v>0.18695480000000941</v>
      </c>
      <c r="AB107" s="2">
        <f>Data!AB107-Data!AB106</f>
        <v>0.45500420000000474</v>
      </c>
      <c r="AC107" s="2">
        <f>Data!AC107-Data!AC106</f>
        <v>1.555347299999994</v>
      </c>
      <c r="AD107" s="2">
        <f>Data!AD107-Data!AD106</f>
        <v>0.2776925499999976</v>
      </c>
      <c r="AE107" s="2">
        <f>Data!AE107-Data!AE106</f>
        <v>0.30594172000000697</v>
      </c>
      <c r="AF107" s="2">
        <f>Data!AF107-Data!AF106</f>
        <v>0.36518397999999763</v>
      </c>
      <c r="AG107" s="2">
        <f>Data!AG107-Data!AG106</f>
        <v>0.50855669999998554</v>
      </c>
      <c r="AH107" s="2">
        <f>Data!AH107-Data!AH106</f>
        <v>0.42072711999999512</v>
      </c>
      <c r="AI107" s="2">
        <f>Data!AI107-Data!AI106</f>
        <v>6.6237315000000194</v>
      </c>
      <c r="AJ107" s="2">
        <f>Data!AJ107-Data!AJ106</f>
        <v>1.5274571000000208</v>
      </c>
      <c r="AK107" s="2">
        <f>Data!AK107-Data!AK106</f>
        <v>0.27047698000000153</v>
      </c>
      <c r="AL107" s="2">
        <f>Data!AL107-Data!AL106</f>
        <v>4.3913747999999941</v>
      </c>
      <c r="AM107" s="2">
        <f>Data!AM107-Data!AM106</f>
        <v>1.8230209000000173</v>
      </c>
      <c r="AN107" s="2">
        <f>Data!AN107-Data!AN106</f>
        <v>0.80328648999999075</v>
      </c>
      <c r="AO107" s="2">
        <f>Data!AO107-Data!AO106</f>
        <v>0.45593896999999117</v>
      </c>
      <c r="AP107" s="2">
        <f>Data!AP107-Data!AP106</f>
        <v>1.4064931999999999</v>
      </c>
      <c r="AQ107" s="2">
        <f>Data!AQ107-Data!AQ106</f>
        <v>1.7027587100000119</v>
      </c>
      <c r="AR107" s="2">
        <f>Data!AR107-Data!AR106</f>
        <v>2.2171450999999962</v>
      </c>
      <c r="AS107" s="2"/>
      <c r="AT107" s="1">
        <v>43984</v>
      </c>
      <c r="AU107" s="2">
        <f>Data!AV108-FaktiskeKurser[[#This Row],[AAPL]]</f>
        <v>0.37249699999999564</v>
      </c>
      <c r="AV107" s="2">
        <f>Data!AW108-FaktiskeKurser[[#This Row],[MSFT]]</f>
        <v>2.080001999999979</v>
      </c>
      <c r="AW107" s="2">
        <f>Data!AX108-FaktiskeKurser[[#This Row],[AMZN]]</f>
        <v>6.8496999999993591E-2</v>
      </c>
      <c r="AX107" s="2">
        <f>Data!AY108-FaktiskeKurser[[#This Row],[GOOGL]]</f>
        <v>0.37200099999999736</v>
      </c>
      <c r="AY107" s="2">
        <f>Data!AZ108-FaktiskeKurser[[#This Row],[BRK-B]]</f>
        <v>2.1000059999999792</v>
      </c>
      <c r="AZ107" s="2">
        <f>Data!BA108-FaktiskeKurser[[#This Row],[TSLA]]</f>
        <v>-1.1026650000000018</v>
      </c>
      <c r="BA107" s="2">
        <f>Data!BB108-FaktiskeKurser[[#This Row],[NVDA]]</f>
        <v>0.19000200000000689</v>
      </c>
      <c r="BB107" s="2">
        <f>Data!BC108-FaktiskeKurser[[#This Row],[GOOG]]</f>
        <v>0.36999600000000044</v>
      </c>
      <c r="BC107" s="2">
        <f>Data!BD108-FaktiskeKurser[[#This Row],[UNH]]</f>
        <v>0.38000499999998283</v>
      </c>
      <c r="BD107" s="2">
        <f>Data!BE108-FaktiskeKurser[[#This Row],[JPM]]</f>
        <v>0.33000200000000746</v>
      </c>
      <c r="BE107" s="2">
        <f>Data!BF108-FaktiskeKurser[[#This Row],[AVGO]]</f>
        <v>8.0700080000000298</v>
      </c>
      <c r="BF107" s="2">
        <f>Data!BG108-FaktiskeKurser[[#This Row],[V]]</f>
        <v>2.0099950000000035</v>
      </c>
      <c r="BG107" s="2">
        <f>Data!BH108-FaktiskeKurser[[#This Row],[BAC]]</f>
        <v>0.2299989999999994</v>
      </c>
      <c r="BH107" s="2">
        <f>Data!BI108-FaktiskeKurser[[#This Row],[HD]]</f>
        <v>5.4200139999999806</v>
      </c>
      <c r="BI107" s="2">
        <f>Data!BJ108-FaktiskeKurser[[#This Row],[MA]]</f>
        <v>2.1900019999999927</v>
      </c>
      <c r="BJ107" s="2">
        <f>Data!BK108-FaktiskeKurser[[#This Row],[MRK]]</f>
        <v>1.2213739999999973</v>
      </c>
      <c r="BK107" s="2">
        <f>Data!BL108-FaktiskeKurser[[#This Row],[ABBV]]</f>
        <v>0.34000400000000752</v>
      </c>
      <c r="BL107" s="2">
        <f>Data!BM108-FaktiskeKurser[[#This Row],[LLY]]</f>
        <v>1.4100040000000149</v>
      </c>
      <c r="BM107" s="2">
        <f>Data!BN108-FaktiskeKurser[[#This Row],[UPS]]</f>
        <v>1.8899990000000031</v>
      </c>
      <c r="BN107" s="2">
        <f>Data!BO108-FaktiskeKurser[[#This Row],[CAT]]</f>
        <v>2.8199999999999932</v>
      </c>
    </row>
    <row r="108" spans="1:66" x14ac:dyDescent="0.35">
      <c r="A108" s="1">
        <v>43985</v>
      </c>
      <c r="B108" s="2">
        <f>ARIMAForecast[[#This Row],[AAPL]]-FaktiskeKurser[[#This Row],[AAPL]]</f>
        <v>-0.36681715644070323</v>
      </c>
      <c r="C108" s="2">
        <f>ARIMAForecast[[#This Row],[MSFT]]-Data!C107</f>
        <v>2.2528164678589917</v>
      </c>
      <c r="D108" s="2">
        <f>ARIMAForecast[[#This Row],[AMZN]]-Data!D107</f>
        <v>5.1130230818003497E-2</v>
      </c>
      <c r="E108" s="2">
        <f>ARIMAForecast[[#This Row],[GOOGL]]-Data!E107</f>
        <v>0.85850083856259118</v>
      </c>
      <c r="F108" s="2">
        <f>ARIMAForecast[[#This Row],[BRK-B]]-Data!F107</f>
        <v>1.7632371596659766</v>
      </c>
      <c r="G108" s="2">
        <f>ARIMAForecast[[#This Row],[TSLA]]-Data!G107</f>
        <v>-1.2171980196707963</v>
      </c>
      <c r="H108" s="2">
        <f>ARIMAForecast[[#This Row],[NVDA]]-Data!H107</f>
        <v>0.9067715660538056</v>
      </c>
      <c r="I108" s="2">
        <f>ARIMAForecast[[#This Row],[GOOG]]-Data!I107</f>
        <v>0.64527001112328719</v>
      </c>
      <c r="J108" s="2">
        <f>ARIMAForecast[[#This Row],[UNH]]-Data!J107</f>
        <v>0.48161210787503705</v>
      </c>
      <c r="K108" s="2">
        <f>ARIMAForecast[[#This Row],[JPM]]-Data!K107</f>
        <v>1.6574914090332982</v>
      </c>
      <c r="L108" s="2">
        <f>ARIMAForecast[[#This Row],[AVGO]]-Data!L107</f>
        <v>7.7621964884239674</v>
      </c>
      <c r="M108" s="2">
        <f>ARIMAForecast[[#This Row],[V]]-Data!M107</f>
        <v>1.4874844229790085</v>
      </c>
      <c r="N108" s="2">
        <f>ARIMAForecast[[#This Row],[BAC]]-Data!N107</f>
        <v>0.60689059310369942</v>
      </c>
      <c r="O108" s="2">
        <f>ARIMAForecast[[#This Row],[HD]]-Data!O107</f>
        <v>5.3737026735479958</v>
      </c>
      <c r="P108" s="2">
        <f>ARIMAForecast[[#This Row],[MA]]-Data!P107</f>
        <v>1.9414741545979837</v>
      </c>
      <c r="Q108" s="2">
        <f>ARIMAForecast[[#This Row],[MRK]]-Data!Q107</f>
        <v>0.87304172253659829</v>
      </c>
      <c r="R108" s="2">
        <f>ARIMAForecast[[#This Row],[ABBV]]-Data!R107</f>
        <v>-0.3116338952301021</v>
      </c>
      <c r="S108" s="2">
        <f>ARIMAForecast[[#This Row],[LLY]]-Data!S107</f>
        <v>1.4423468290430037</v>
      </c>
      <c r="T108" s="2">
        <f>ARIMAForecast[[#This Row],[UPS]]-Data!T107</f>
        <v>1.8760879375897019</v>
      </c>
      <c r="U108" s="2">
        <f>ARIMAForecast[[#This Row],[CAT]]-Data!U107</f>
        <v>2.2870088315579977</v>
      </c>
      <c r="X108" s="1">
        <v>43985</v>
      </c>
      <c r="Y108" s="2">
        <f>Data!Y108-Data!Y107</f>
        <v>0.43341637999999705</v>
      </c>
      <c r="Z108" s="2">
        <f>Data!Z108-Data!Z107</f>
        <v>0.81109250000000088</v>
      </c>
      <c r="AA108" s="2">
        <f>Data!AA108-Data!AA107</f>
        <v>0.3133285999999913</v>
      </c>
      <c r="AB108" s="2">
        <f>Data!AB108-Data!AB107</f>
        <v>-0.28774517000000799</v>
      </c>
      <c r="AC108" s="2">
        <f>Data!AC108-Data!AC107</f>
        <v>4.3441503999999895</v>
      </c>
      <c r="AD108" s="2">
        <f>Data!AD108-Data!AD107</f>
        <v>-8.4871029999995073E-2</v>
      </c>
      <c r="AE108" s="2">
        <f>Data!AE108-Data!AE107</f>
        <v>-0.67234138000000598</v>
      </c>
      <c r="AF108" s="2">
        <f>Data!AF108-Data!AF107</f>
        <v>-0.26059485999999765</v>
      </c>
      <c r="AG108" s="2">
        <f>Data!AG108-Data!AG107</f>
        <v>-0.7952356999999779</v>
      </c>
      <c r="AH108" s="2">
        <f>Data!AH108-Data!AH107</f>
        <v>3.7227736500000077</v>
      </c>
      <c r="AI108" s="2">
        <f>Data!AI108-Data!AI107</f>
        <v>11.090570099999979</v>
      </c>
      <c r="AJ108" s="2">
        <f>Data!AJ108-Data!AJ107</f>
        <v>1.0007962999999904</v>
      </c>
      <c r="AK108" s="2">
        <f>Data!AK108-Data!AK107</f>
        <v>0.99314070000000143</v>
      </c>
      <c r="AL108" s="2">
        <f>Data!AL108-Data!AL107</f>
        <v>-0.57133820000001379</v>
      </c>
      <c r="AM108" s="2">
        <f>Data!AM108-Data!AM107</f>
        <v>3.331383599999981</v>
      </c>
      <c r="AN108" s="2">
        <f>Data!AN108-Data!AN107</f>
        <v>1.1818507800000049</v>
      </c>
      <c r="AO108" s="2">
        <f>Data!AO108-Data!AO107</f>
        <v>-0.28463179999999966</v>
      </c>
      <c r="AP108" s="2">
        <f>Data!AP108-Data!AP107</f>
        <v>-1.1377460999999869</v>
      </c>
      <c r="AQ108" s="2">
        <f>Data!AQ108-Data!AQ107</f>
        <v>2.4119315999999884</v>
      </c>
      <c r="AR108" s="2">
        <f>Data!AR108-Data!AR107</f>
        <v>3.5799866000000122</v>
      </c>
      <c r="AS108" s="2"/>
      <c r="AT108" s="1">
        <v>43985</v>
      </c>
      <c r="AU108" s="2">
        <f>Data!AV109-FaktiskeKurser[[#This Row],[AAPL]]</f>
        <v>0.44500000000000739</v>
      </c>
      <c r="AV108" s="2">
        <f>Data!AW109-FaktiskeKurser[[#This Row],[MSFT]]</f>
        <v>0.44999700000002463</v>
      </c>
      <c r="AW108" s="2">
        <f>Data!AX109-FaktiskeKurser[[#This Row],[AMZN]]</f>
        <v>0.29949900000001151</v>
      </c>
      <c r="AX108" s="2">
        <f>Data!AY109-FaktiskeKurser[[#This Row],[GOOGL]]</f>
        <v>-0.15299899999999411</v>
      </c>
      <c r="AY108" s="2">
        <f>Data!AZ109-FaktiskeKurser[[#This Row],[BRK-B]]</f>
        <v>4.8800050000000113</v>
      </c>
      <c r="AZ108" s="2">
        <f>Data!BA109-FaktiskeKurser[[#This Row],[TSLA]]</f>
        <v>9.3330000000001689E-2</v>
      </c>
      <c r="BA108" s="2">
        <f>Data!BB109-FaktiskeKurser[[#This Row],[NVDA]]</f>
        <v>-0.55750200000001371</v>
      </c>
      <c r="BB108" s="2">
        <f>Data!BC109-FaktiskeKurser[[#This Row],[GOOG]]</f>
        <v>-0.14199899999999843</v>
      </c>
      <c r="BC108" s="2">
        <f>Data!BD109-FaktiskeKurser[[#This Row],[UNH]]</f>
        <v>-0.95999199999999973</v>
      </c>
      <c r="BD108" s="2">
        <f>Data!BE109-FaktiskeKurser[[#This Row],[JPM]]</f>
        <v>5.3399969999999968</v>
      </c>
      <c r="BE108" s="2">
        <f>Data!BF109-FaktiskeKurser[[#This Row],[AVGO]]</f>
        <v>11.470000999999968</v>
      </c>
      <c r="BF108" s="2">
        <f>Data!BG109-FaktiskeKurser[[#This Row],[V]]</f>
        <v>0.50999399999997763</v>
      </c>
      <c r="BG108" s="2">
        <f>Data!BH109-FaktiskeKurser[[#This Row],[BAC]]</f>
        <v>1.1499999999999986</v>
      </c>
      <c r="BH108" s="2">
        <f>Data!BI109-FaktiskeKurser[[#This Row],[HD]]</f>
        <v>-1.7100069999999903</v>
      </c>
      <c r="BI108" s="2">
        <f>Data!BJ109-FaktiskeKurser[[#This Row],[MA]]</f>
        <v>3.4800109999999904</v>
      </c>
      <c r="BJ108" s="2">
        <f>Data!BK109-FaktiskeKurser[[#This Row],[MRK]]</f>
        <v>1.164124000000001</v>
      </c>
      <c r="BK108" s="2">
        <f>Data!BL109-FaktiskeKurser[[#This Row],[ABBV]]</f>
        <v>-0.15000200000000063</v>
      </c>
      <c r="BL108" s="2">
        <f>Data!BM109-FaktiskeKurser[[#This Row],[LLY]]</f>
        <v>-1.3300020000000075</v>
      </c>
      <c r="BM108" s="2">
        <f>Data!BN109-FaktiskeKurser[[#This Row],[UPS]]</f>
        <v>2.4800039999999939</v>
      </c>
      <c r="BN108" s="2">
        <f>Data!BO109-FaktiskeKurser[[#This Row],[CAT]]</f>
        <v>3.7699960000000061</v>
      </c>
    </row>
    <row r="109" spans="1:66" x14ac:dyDescent="0.35">
      <c r="A109" s="1">
        <v>43986</v>
      </c>
      <c r="B109" s="2">
        <f>ARIMAForecast[[#This Row],[AAPL]]-FaktiskeKurser[[#This Row],[AAPL]]</f>
        <v>0.18648840578170223</v>
      </c>
      <c r="C109" s="2">
        <f>ARIMAForecast[[#This Row],[MSFT]]-Data!C108</f>
        <v>-1.0335661867003409E-2</v>
      </c>
      <c r="D109" s="2">
        <f>ARIMAForecast[[#This Row],[AMZN]]-Data!D108</f>
        <v>0.25520974999899693</v>
      </c>
      <c r="E109" s="2">
        <f>ARIMAForecast[[#This Row],[GOOGL]]-Data!E108</f>
        <v>-0.17074637260809311</v>
      </c>
      <c r="F109" s="2">
        <f>ARIMAForecast[[#This Row],[BRK-B]]-Data!F108</f>
        <v>5.5045939278760159</v>
      </c>
      <c r="G109" s="2">
        <f>ARIMAForecast[[#This Row],[TSLA]]-Data!G108</f>
        <v>0.21102939220730121</v>
      </c>
      <c r="H109" s="2">
        <f>ARIMAForecast[[#This Row],[NVDA]]-Data!H108</f>
        <v>-1.0337385128012073</v>
      </c>
      <c r="I109" s="2">
        <f>ARIMAForecast[[#This Row],[GOOG]]-Data!I108</f>
        <v>-0.37070942725709699</v>
      </c>
      <c r="J109" s="2">
        <f>ARIMAForecast[[#This Row],[UNH]]-Data!J108</f>
        <v>-0.96674170062601661</v>
      </c>
      <c r="K109" s="2">
        <f>ARIMAForecast[[#This Row],[JPM]]-Data!K108</f>
        <v>4.5755562380783914</v>
      </c>
      <c r="L109" s="2">
        <f>ARIMAForecast[[#This Row],[AVGO]]-Data!L108</f>
        <v>11.713589017606012</v>
      </c>
      <c r="M109" s="2">
        <f>ARIMAForecast[[#This Row],[V]]-Data!M108</f>
        <v>0.77621080297600997</v>
      </c>
      <c r="N109" s="2">
        <f>ARIMAForecast[[#This Row],[BAC]]-Data!N108</f>
        <v>1.2293533740556981</v>
      </c>
      <c r="O109" s="2">
        <f>ARIMAForecast[[#This Row],[HD]]-Data!O108</f>
        <v>-1.5871087770750023</v>
      </c>
      <c r="P109" s="2">
        <f>ARIMAForecast[[#This Row],[MA]]-Data!P108</f>
        <v>3.2493784207439944</v>
      </c>
      <c r="Q109" s="2">
        <f>ARIMAForecast[[#This Row],[MRK]]-Data!Q108</f>
        <v>1.3960264343629945</v>
      </c>
      <c r="R109" s="2">
        <f>ARIMAForecast[[#This Row],[ABBV]]-Data!R108</f>
        <v>-6.6012183752690134E-2</v>
      </c>
      <c r="S109" s="2">
        <f>ARIMAForecast[[#This Row],[LLY]]-Data!S108</f>
        <v>-1.1312061574519987</v>
      </c>
      <c r="T109" s="2">
        <f>ARIMAForecast[[#This Row],[UPS]]-Data!T108</f>
        <v>2.6053675329879979</v>
      </c>
      <c r="U109" s="2">
        <f>ARIMAForecast[[#This Row],[CAT]]-Data!U108</f>
        <v>5.0078366567780108</v>
      </c>
      <c r="X109" s="1">
        <v>43986</v>
      </c>
      <c r="Y109" s="2">
        <f>Data!Y109-Data!Y108</f>
        <v>-0.47007834000000059</v>
      </c>
      <c r="Z109" s="2">
        <f>Data!Z109-Data!Z108</f>
        <v>-2.6654611000000159</v>
      </c>
      <c r="AA109" s="2">
        <f>Data!AA109-Data!AA108</f>
        <v>-0.7495467999999903</v>
      </c>
      <c r="AB109" s="2">
        <f>Data!AB109-Data!AB108</f>
        <v>-1.132900719999995</v>
      </c>
      <c r="AC109" s="2">
        <f>Data!AC109-Data!AC108</f>
        <v>2.0353062000000079</v>
      </c>
      <c r="AD109" s="2">
        <f>Data!AD109-Data!AD108</f>
        <v>-1.0349418600000035</v>
      </c>
      <c r="AE109" s="2">
        <f>Data!AE109-Data!AE108</f>
        <v>4.7483790000001136E-2</v>
      </c>
      <c r="AF109" s="2">
        <f>Data!AF109-Data!AF108</f>
        <v>-1.1474603199999933</v>
      </c>
      <c r="AG109" s="2">
        <f>Data!AG109-Data!AG108</f>
        <v>-7.0690104000000247</v>
      </c>
      <c r="AH109" s="2">
        <f>Data!AH109-Data!AH108</f>
        <v>3.6412628999999868</v>
      </c>
      <c r="AI109" s="2">
        <f>Data!AI109-Data!AI108</f>
        <v>1.1944339000000355</v>
      </c>
      <c r="AJ109" s="2">
        <f>Data!AJ109-Data!AJ108</f>
        <v>-3.1085507999999891</v>
      </c>
      <c r="AK109" s="2">
        <f>Data!AK109-Data!AK108</f>
        <v>0.86026693999999893</v>
      </c>
      <c r="AL109" s="2">
        <f>Data!AL109-Data!AL108</f>
        <v>-1.9409168999999906</v>
      </c>
      <c r="AM109" s="2">
        <f>Data!AM109-Data!AM108</f>
        <v>-4.0563616000000025</v>
      </c>
      <c r="AN109" s="2">
        <f>Data!AN109-Data!AN108</f>
        <v>-0.23061694000000443</v>
      </c>
      <c r="AO109" s="2">
        <f>Data!AO109-Data!AO108</f>
        <v>1.9350846900000107</v>
      </c>
      <c r="AP109" s="2">
        <f>Data!AP109-Data!AP108</f>
        <v>-1.7250434000000041</v>
      </c>
      <c r="AQ109" s="2">
        <f>Data!AQ109-Data!AQ108</f>
        <v>-0.19184559999999351</v>
      </c>
      <c r="AR109" s="2">
        <f>Data!AR109-Data!AR108</f>
        <v>2.2920014999999978</v>
      </c>
      <c r="AS109" s="2"/>
      <c r="AT109" s="1">
        <v>43986</v>
      </c>
      <c r="AU109" s="2">
        <f>Data!AV110-FaktiskeKurser[[#This Row],[AAPL]]</f>
        <v>-0.69999700000001042</v>
      </c>
      <c r="AV109" s="2">
        <f>Data!AW110-FaktiskeKurser[[#This Row],[MSFT]]</f>
        <v>-2.4400030000000186</v>
      </c>
      <c r="AW109" s="2">
        <f>Data!AX110-FaktiskeKurser[[#This Row],[AMZN]]</f>
        <v>-0.88999900000000309</v>
      </c>
      <c r="AX109" s="2">
        <f>Data!AY110-FaktiskeKurser[[#This Row],[GOOGL]]</f>
        <v>-1.2475060000000013</v>
      </c>
      <c r="AY109" s="2">
        <f>Data!AZ110-FaktiskeKurser[[#This Row],[BRK-B]]</f>
        <v>1.2299959999999999</v>
      </c>
      <c r="AZ109" s="2">
        <f>Data!BA110-FaktiskeKurser[[#This Row],[TSLA]]</f>
        <v>-1.238666000000002</v>
      </c>
      <c r="BA109" s="2">
        <f>Data!BB110-FaktiskeKurser[[#This Row],[NVDA]]</f>
        <v>-2.9998999999989451E-2</v>
      </c>
      <c r="BB109" s="2">
        <f>Data!BC110-FaktiskeKurser[[#This Row],[GOOG]]</f>
        <v>-1.2099989999999963</v>
      </c>
      <c r="BC109" s="2">
        <f>Data!BD110-FaktiskeKurser[[#This Row],[UNH]]</f>
        <v>-7.2700189999999907</v>
      </c>
      <c r="BD109" s="2">
        <f>Data!BE110-FaktiskeKurser[[#This Row],[JPM]]</f>
        <v>2.1700050000000033</v>
      </c>
      <c r="BE109" s="2">
        <f>Data!BF110-FaktiskeKurser[[#This Row],[AVGO]]</f>
        <v>-0.63998399999996991</v>
      </c>
      <c r="BF109" s="2">
        <f>Data!BG110-FaktiskeKurser[[#This Row],[V]]</f>
        <v>-3.2299959999999999</v>
      </c>
      <c r="BG109" s="2">
        <f>Data!BH110-FaktiskeKurser[[#This Row],[BAC]]</f>
        <v>0.79000100000000018</v>
      </c>
      <c r="BH109" s="2">
        <f>Data!BI110-FaktiskeKurser[[#This Row],[HD]]</f>
        <v>-2.0500030000000038</v>
      </c>
      <c r="BI109" s="2">
        <f>Data!BJ110-FaktiskeKurser[[#This Row],[MA]]</f>
        <v>-5.7000119999999583</v>
      </c>
      <c r="BJ109" s="2">
        <f>Data!BK110-FaktiskeKurser[[#This Row],[MRK]]</f>
        <v>-0.48664100000000587</v>
      </c>
      <c r="BK109" s="2">
        <f>Data!BL110-FaktiskeKurser[[#This Row],[ABBV]]</f>
        <v>2.1500020000000006</v>
      </c>
      <c r="BL109" s="2">
        <f>Data!BM110-FaktiskeKurser[[#This Row],[LLY]]</f>
        <v>-1.8199920000000134</v>
      </c>
      <c r="BM109" s="2">
        <f>Data!BN110-FaktiskeKurser[[#This Row],[UPS]]</f>
        <v>-0.45000500000000443</v>
      </c>
      <c r="BN109" s="2">
        <f>Data!BO110-FaktiskeKurser[[#This Row],[CAT]]</f>
        <v>1.870010999999991</v>
      </c>
    </row>
    <row r="110" spans="1:66" x14ac:dyDescent="0.35">
      <c r="A110" s="1">
        <v>43987</v>
      </c>
      <c r="B110" s="2">
        <f>ARIMAForecast[[#This Row],[AAPL]]-FaktiskeKurser[[#This Row],[AAPL]]</f>
        <v>0.19195626301271318</v>
      </c>
      <c r="C110" s="2">
        <f>ARIMAForecast[[#This Row],[MSFT]]-Data!C109</f>
        <v>-1.6015817426529964</v>
      </c>
      <c r="D110" s="2">
        <f>ARIMAForecast[[#This Row],[AMZN]]-Data!D109</f>
        <v>-0.81519427520800036</v>
      </c>
      <c r="E110" s="2">
        <f>ARIMAForecast[[#This Row],[GOOGL]]-Data!E109</f>
        <v>-1.6414939632446988</v>
      </c>
      <c r="F110" s="2">
        <f>ARIMAForecast[[#This Row],[BRK-B]]-Data!F109</f>
        <v>1.569834454855993</v>
      </c>
      <c r="G110" s="2">
        <f>ARIMAForecast[[#This Row],[TSLA]]-Data!G109</f>
        <v>-1.4288466451432029</v>
      </c>
      <c r="H110" s="2">
        <f>ARIMAForecast[[#This Row],[NVDA]]-Data!H109</f>
        <v>5.1906032954804004E-2</v>
      </c>
      <c r="I110" s="2">
        <f>ARIMAForecast[[#This Row],[GOOG]]-Data!I109</f>
        <v>-0.97308628444379508</v>
      </c>
      <c r="J110" s="2">
        <f>ARIMAForecast[[#This Row],[UNH]]-Data!J109</f>
        <v>-6.7626164224050171</v>
      </c>
      <c r="K110" s="2">
        <f>ARIMAForecast[[#This Row],[JPM]]-Data!K109</f>
        <v>2.627682064715998</v>
      </c>
      <c r="L110" s="2">
        <f>ARIMAForecast[[#This Row],[AVGO]]-Data!L109</f>
        <v>0.58304802276802548</v>
      </c>
      <c r="M110" s="2">
        <f>ARIMAForecast[[#This Row],[V]]-Data!M109</f>
        <v>-2.5466083717369941</v>
      </c>
      <c r="N110" s="2">
        <f>ARIMAForecast[[#This Row],[BAC]]-Data!N109</f>
        <v>0.86719445642530246</v>
      </c>
      <c r="O110" s="2">
        <f>ARIMAForecast[[#This Row],[HD]]-Data!O109</f>
        <v>-1.5219648415069855</v>
      </c>
      <c r="P110" s="2">
        <f>ARIMAForecast[[#This Row],[MA]]-Data!P109</f>
        <v>-4.9223479221780053</v>
      </c>
      <c r="Q110" s="2">
        <f>ARIMAForecast[[#This Row],[MRK]]-Data!Q109</f>
        <v>-0.62752323856020098</v>
      </c>
      <c r="R110" s="2">
        <f>ARIMAForecast[[#This Row],[ABBV]]-Data!R109</f>
        <v>1.8315291266781912</v>
      </c>
      <c r="S110" s="2">
        <f>ARIMAForecast[[#This Row],[LLY]]-Data!S109</f>
        <v>-2.2901524657870027</v>
      </c>
      <c r="T110" s="2">
        <f>ARIMAForecast[[#This Row],[UPS]]-Data!T109</f>
        <v>-0.87194322910299604</v>
      </c>
      <c r="U110" s="2">
        <f>ARIMAForecast[[#This Row],[CAT]]-Data!U109</f>
        <v>1.2098221321610083</v>
      </c>
      <c r="X110" s="1">
        <v>43987</v>
      </c>
      <c r="Y110" s="2">
        <f>Data!Y110-Data!Y109</f>
        <v>1.7990082800000096</v>
      </c>
      <c r="Z110" s="2">
        <f>Data!Z110-Data!Z109</f>
        <v>3.9867063000000087</v>
      </c>
      <c r="AA110" s="2">
        <f>Data!AA110-Data!AA109</f>
        <v>0.86912309999999593</v>
      </c>
      <c r="AB110" s="2">
        <f>Data!AB110-Data!AB109</f>
        <v>1.1198630399999985</v>
      </c>
      <c r="AC110" s="2">
        <f>Data!AC110-Data!AC109</f>
        <v>7.1001171999999997</v>
      </c>
      <c r="AD110" s="2">
        <f>Data!AD110-Data!AD109</f>
        <v>0.883095449999999</v>
      </c>
      <c r="AE110" s="2">
        <f>Data!AE110-Data!AE109</f>
        <v>1.3766722800000082</v>
      </c>
      <c r="AF110" s="2">
        <f>Data!AF110-Data!AF109</f>
        <v>1.2250015599999955</v>
      </c>
      <c r="AG110" s="2">
        <f>Data!AG110-Data!AG109</f>
        <v>9.2130733999999848</v>
      </c>
      <c r="AH110" s="2">
        <f>Data!AH110-Data!AH109</f>
        <v>3.7118222000000003</v>
      </c>
      <c r="AI110" s="2">
        <f>Data!AI110-Data!AI109</f>
        <v>6.7143664999999828</v>
      </c>
      <c r="AJ110" s="2">
        <f>Data!AJ110-Data!AJ109</f>
        <v>4.2512732999999798</v>
      </c>
      <c r="AK110" s="2">
        <f>Data!AK110-Data!AK109</f>
        <v>1.1889187799999981</v>
      </c>
      <c r="AL110" s="2">
        <f>Data!AL110-Data!AL109</f>
        <v>4.659940000000006</v>
      </c>
      <c r="AM110" s="2">
        <f>Data!AM110-Data!AM109</f>
        <v>5.4038901000000124</v>
      </c>
      <c r="AN110" s="2">
        <f>Data!AN110-Data!AN109</f>
        <v>0.5182362999999981</v>
      </c>
      <c r="AO110" s="2">
        <f>Data!AO110-Data!AO109</f>
        <v>1.0503164099999935</v>
      </c>
      <c r="AP110" s="2">
        <f>Data!AP110-Data!AP109</f>
        <v>-1.5566186000000073</v>
      </c>
      <c r="AQ110" s="2">
        <f>Data!AQ110-Data!AQ109</f>
        <v>3.1071182999999962</v>
      </c>
      <c r="AR110" s="2">
        <f>Data!AR110-Data!AR109</f>
        <v>5.5604371000000015</v>
      </c>
      <c r="AS110" s="2"/>
      <c r="AT110" s="1">
        <v>43987</v>
      </c>
      <c r="AU110" s="2">
        <f>Data!AV111-FaktiskeKurser[[#This Row],[AAPL]]</f>
        <v>2.2949980000000068</v>
      </c>
      <c r="AV110" s="2">
        <f>Data!AW111-FaktiskeKurser[[#This Row],[MSFT]]</f>
        <v>4.2799990000000037</v>
      </c>
      <c r="AW110" s="2">
        <f>Data!AX111-FaktiskeKurser[[#This Row],[AMZN]]</f>
        <v>1.120002999999997</v>
      </c>
      <c r="AX110" s="2">
        <f>Data!AY111-FaktiskeKurser[[#This Row],[GOOGL]]</f>
        <v>1.2860029999999938</v>
      </c>
      <c r="AY110" s="2">
        <f>Data!AZ111-FaktiskeKurser[[#This Row],[BRK-B]]</f>
        <v>8.6100009999999827</v>
      </c>
      <c r="AZ110" s="2">
        <f>Data!BA111-FaktiskeKurser[[#This Row],[TSLA]]</f>
        <v>1.4186669999999992</v>
      </c>
      <c r="BA110" s="2">
        <f>Data!BB111-FaktiskeKurser[[#This Row],[NVDA]]</f>
        <v>1.5349959999999925</v>
      </c>
      <c r="BB110" s="2">
        <f>Data!BC111-FaktiskeKurser[[#This Row],[GOOG]]</f>
        <v>1.3105009999999879</v>
      </c>
      <c r="BC110" s="2">
        <f>Data!BD111-FaktiskeKurser[[#This Row],[UNH]]</f>
        <v>13.770018999999991</v>
      </c>
      <c r="BD110" s="2">
        <f>Data!BE111-FaktiskeKurser[[#This Row],[JPM]]</f>
        <v>4.7900009999999895</v>
      </c>
      <c r="BE110" s="2">
        <f>Data!BF111-FaktiskeKurser[[#This Row],[AVGO]]</f>
        <v>8.1899720000000116</v>
      </c>
      <c r="BF110" s="2">
        <f>Data!BG111-FaktiskeKurser[[#This Row],[V]]</f>
        <v>5.9700020000000222</v>
      </c>
      <c r="BG110" s="2">
        <f>Data!BH111-FaktiskeKurser[[#This Row],[BAC]]</f>
        <v>1.3300000000000018</v>
      </c>
      <c r="BH110" s="2">
        <f>Data!BI111-FaktiskeKurser[[#This Row],[HD]]</f>
        <v>5.9499969999999962</v>
      </c>
      <c r="BI110" s="2">
        <f>Data!BJ111-FaktiskeKurser[[#This Row],[MA]]</f>
        <v>10.510009999999966</v>
      </c>
      <c r="BJ110" s="2">
        <f>Data!BK111-FaktiskeKurser[[#This Row],[MRK]]</f>
        <v>0.67747500000000116</v>
      </c>
      <c r="BK110" s="2">
        <f>Data!BL111-FaktiskeKurser[[#This Row],[ABBV]]</f>
        <v>0.80999699999999564</v>
      </c>
      <c r="BL110" s="2">
        <f>Data!BM111-FaktiskeKurser[[#This Row],[LLY]]</f>
        <v>-1.5</v>
      </c>
      <c r="BM110" s="2">
        <f>Data!BN111-FaktiskeKurser[[#This Row],[UPS]]</f>
        <v>3.4500050000000044</v>
      </c>
      <c r="BN110" s="2">
        <f>Data!BO111-FaktiskeKurser[[#This Row],[CAT]]</f>
        <v>6.1599879999999985</v>
      </c>
    </row>
    <row r="111" spans="1:66" x14ac:dyDescent="0.35">
      <c r="A111" s="1">
        <v>43990</v>
      </c>
      <c r="B111" s="2">
        <f>ARIMAForecast[[#This Row],[AAPL]]-FaktiskeKurser[[#This Row],[AAPL]]</f>
        <v>-0.35152124140120122</v>
      </c>
      <c r="C111" s="2">
        <f>ARIMAForecast[[#This Row],[MSFT]]-Data!C110</f>
        <v>3.166317461226015</v>
      </c>
      <c r="D111" s="2">
        <f>ARIMAForecast[[#This Row],[AMZN]]-Data!D110</f>
        <v>1.1377994949470036</v>
      </c>
      <c r="E111" s="2">
        <f>ARIMAForecast[[#This Row],[GOOGL]]-Data!E110</f>
        <v>1.4500220974262987</v>
      </c>
      <c r="F111" s="2">
        <f>ARIMAForecast[[#This Row],[BRK-B]]-Data!F110</f>
        <v>6.609547910361016</v>
      </c>
      <c r="G111" s="2">
        <f>ARIMAForecast[[#This Row],[TSLA]]-Data!G110</f>
        <v>1.6504521035387967</v>
      </c>
      <c r="H111" s="2">
        <f>ARIMAForecast[[#This Row],[NVDA]]-Data!H110</f>
        <v>1.1069575850524984</v>
      </c>
      <c r="I111" s="2">
        <f>ARIMAForecast[[#This Row],[GOOG]]-Data!I110</f>
        <v>1.240558000385704</v>
      </c>
      <c r="J111" s="2">
        <f>ARIMAForecast[[#This Row],[UNH]]-Data!J110</f>
        <v>11.647500141663045</v>
      </c>
      <c r="K111" s="2">
        <f>ARIMAForecast[[#This Row],[JPM]]-Data!K110</f>
        <v>4.4215434418540127</v>
      </c>
      <c r="L111" s="2">
        <f>ARIMAForecast[[#This Row],[AVGO]]-Data!L110</f>
        <v>5.8495457479789934</v>
      </c>
      <c r="M111" s="2">
        <f>ARIMAForecast[[#This Row],[V]]-Data!M110</f>
        <v>4.3016658039539948</v>
      </c>
      <c r="N111" s="2">
        <f>ARIMAForecast[[#This Row],[BAC]]-Data!N110</f>
        <v>0.8473979192930976</v>
      </c>
      <c r="O111" s="2">
        <f>ARIMAForecast[[#This Row],[HD]]-Data!O110</f>
        <v>3.9002393478409942</v>
      </c>
      <c r="P111" s="2">
        <f>ARIMAForecast[[#This Row],[MA]]-Data!P110</f>
        <v>9.3676286395860302</v>
      </c>
      <c r="Q111" s="2">
        <f>ARIMAForecast[[#This Row],[MRK]]-Data!Q110</f>
        <v>0.77343562057269821</v>
      </c>
      <c r="R111" s="2">
        <f>ARIMAForecast[[#This Row],[ABBV]]-Data!R110</f>
        <v>1.6750622670488013</v>
      </c>
      <c r="S111" s="2">
        <f>ARIMAForecast[[#This Row],[LLY]]-Data!S110</f>
        <v>-1.1493318599970053</v>
      </c>
      <c r="T111" s="2">
        <f>ARIMAForecast[[#This Row],[UPS]]-Data!T110</f>
        <v>3.2514884301750016</v>
      </c>
      <c r="U111" s="2">
        <f>ARIMAForecast[[#This Row],[CAT]]-Data!U110</f>
        <v>7.3340340228669731</v>
      </c>
      <c r="X111" s="1">
        <v>43990</v>
      </c>
      <c r="Y111" s="2">
        <f>Data!Y111-Data!Y110</f>
        <v>0.74831566999999666</v>
      </c>
      <c r="Z111" s="2">
        <f>Data!Z111-Data!Z110</f>
        <v>1.4990803000000028</v>
      </c>
      <c r="AA111" s="2">
        <f>Data!AA111-Data!AA110</f>
        <v>1.9068802000000034</v>
      </c>
      <c r="AB111" s="2">
        <f>Data!AB111-Data!AB110</f>
        <v>0.58421273999999812</v>
      </c>
      <c r="AC111" s="2">
        <f>Data!AC111-Data!AC110</f>
        <v>2.5398217999999986</v>
      </c>
      <c r="AD111" s="2">
        <f>Data!AD111-Data!AD110</f>
        <v>3.3658285200000009</v>
      </c>
      <c r="AE111" s="2">
        <f>Data!AE111-Data!AE110</f>
        <v>-1.0593959700000113</v>
      </c>
      <c r="AF111" s="2">
        <f>Data!AF111-Data!AF110</f>
        <v>0.543917289999996</v>
      </c>
      <c r="AG111" s="2">
        <f>Data!AG111-Data!AG110</f>
        <v>2.2252980000000093</v>
      </c>
      <c r="AH111" s="2">
        <f>Data!AH111-Data!AH110</f>
        <v>3.2941139000000135</v>
      </c>
      <c r="AI111" s="2">
        <f>Data!AI111-Data!AI110</f>
        <v>2.0525087999999982</v>
      </c>
      <c r="AJ111" s="2">
        <f>Data!AJ111-Data!AJ110</f>
        <v>1.4928819000000146</v>
      </c>
      <c r="AK111" s="2">
        <f>Data!AK111-Data!AK110</f>
        <v>0.62779478000000211</v>
      </c>
      <c r="AL111" s="2">
        <f>Data!AL111-Data!AL110</f>
        <v>2.5048036999999965</v>
      </c>
      <c r="AM111" s="2">
        <f>Data!AM111-Data!AM110</f>
        <v>2.8000797999999918</v>
      </c>
      <c r="AN111" s="2">
        <f>Data!AN111-Data!AN110</f>
        <v>0.62011853000001338</v>
      </c>
      <c r="AO111" s="2">
        <f>Data!AO111-Data!AO110</f>
        <v>0.76382293000000345</v>
      </c>
      <c r="AP111" s="2">
        <f>Data!AP111-Data!AP110</f>
        <v>-0.22460029999999165</v>
      </c>
      <c r="AQ111" s="2">
        <f>Data!AQ111-Data!AQ110</f>
        <v>3.7626680999999991</v>
      </c>
      <c r="AR111" s="2">
        <f>Data!AR111-Data!AR110</f>
        <v>3.0190805999999952</v>
      </c>
      <c r="AS111" s="2"/>
      <c r="AT111" s="1">
        <v>43990</v>
      </c>
      <c r="AU111" s="2">
        <f>Data!AV112-FaktiskeKurser[[#This Row],[AAPL]]</f>
        <v>0.48999799999999993</v>
      </c>
      <c r="AV111" s="2">
        <f>Data!AW112-FaktiskeKurser[[#This Row],[MSFT]]</f>
        <v>1.1600040000000149</v>
      </c>
      <c r="AW111" s="2">
        <f>Data!AX112-FaktiskeKurser[[#This Row],[AMZN]]</f>
        <v>2.0530009999999947</v>
      </c>
      <c r="AX111" s="2">
        <f>Data!AY112-FaktiskeKurser[[#This Row],[GOOGL]]</f>
        <v>0.40100100000000793</v>
      </c>
      <c r="AY111" s="2">
        <f>Data!AZ112-FaktiskeKurser[[#This Row],[BRK-B]]</f>
        <v>0.89999400000002083</v>
      </c>
      <c r="AZ111" s="2">
        <f>Data!BA112-FaktiskeKurser[[#This Row],[TSLA]]</f>
        <v>4.2839999999999989</v>
      </c>
      <c r="BA111" s="2">
        <f>Data!BB112-FaktiskeKurser[[#This Row],[NVDA]]</f>
        <v>-1.1499939999999924</v>
      </c>
      <c r="BB111" s="2">
        <f>Data!BC112-FaktiskeKurser[[#This Row],[GOOG]]</f>
        <v>0.41099600000001146</v>
      </c>
      <c r="BC111" s="2">
        <f>Data!BD112-FaktiskeKurser[[#This Row],[UNH]]</f>
        <v>-2.3699950000000172</v>
      </c>
      <c r="BD111" s="2">
        <f>Data!BE112-FaktiskeKurser[[#This Row],[JPM]]</f>
        <v>2.2199939999999998</v>
      </c>
      <c r="BE111" s="2">
        <f>Data!BF112-FaktiskeKurser[[#This Row],[AVGO]]</f>
        <v>0.44000199999999268</v>
      </c>
      <c r="BF111" s="2">
        <f>Data!BG112-FaktiskeKurser[[#This Row],[V]]</f>
        <v>-9.9950000000035288E-3</v>
      </c>
      <c r="BG111" s="2">
        <f>Data!BH112-FaktiskeKurser[[#This Row],[BAC]]</f>
        <v>0.42999999999999972</v>
      </c>
      <c r="BH111" s="2">
        <f>Data!BI112-FaktiskeKurser[[#This Row],[HD]]</f>
        <v>1.8699950000000172</v>
      </c>
      <c r="BI111" s="2">
        <f>Data!BJ112-FaktiskeKurser[[#This Row],[MA]]</f>
        <v>-1.4700009999999679</v>
      </c>
      <c r="BJ111" s="2">
        <f>Data!BK112-FaktiskeKurser[[#This Row],[MRK]]</f>
        <v>0.61068699999999865</v>
      </c>
      <c r="BK111" s="2">
        <f>Data!BL112-FaktiskeKurser[[#This Row],[ABBV]]</f>
        <v>0.73999799999999993</v>
      </c>
      <c r="BL111" s="2">
        <f>Data!BM112-FaktiskeKurser[[#This Row],[LLY]]</f>
        <v>0</v>
      </c>
      <c r="BM111" s="2">
        <f>Data!BN112-FaktiskeKurser[[#This Row],[UPS]]</f>
        <v>3.7999949999999956</v>
      </c>
      <c r="BN111" s="2">
        <f>Data!BO112-FaktiskeKurser[[#This Row],[CAT]]</f>
        <v>2.6000060000000076</v>
      </c>
    </row>
    <row r="112" spans="1:66" x14ac:dyDescent="0.35">
      <c r="A112" s="1">
        <v>43991</v>
      </c>
      <c r="B112" s="2">
        <f>ARIMAForecast[[#This Row],[AAPL]]-FaktiskeKurser[[#This Row],[AAPL]]</f>
        <v>8.8085113293203676E-2</v>
      </c>
      <c r="C112" s="2">
        <f>ARIMAForecast[[#This Row],[MSFT]]-Data!C111</f>
        <v>1.8883244891149786</v>
      </c>
      <c r="D112" s="2">
        <f>ARIMAForecast[[#This Row],[AMZN]]-Data!D111</f>
        <v>2.2250393043789956</v>
      </c>
      <c r="E112" s="2">
        <f>ARIMAForecast[[#This Row],[GOOGL]]-Data!E111</f>
        <v>0.46339455485589554</v>
      </c>
      <c r="F112" s="2">
        <f>ARIMAForecast[[#This Row],[BRK-B]]-Data!F111</f>
        <v>2.1641557195199823</v>
      </c>
      <c r="G112" s="2">
        <f>ARIMAForecast[[#This Row],[TSLA]]-Data!G111</f>
        <v>4.2108497214016012</v>
      </c>
      <c r="H112" s="2">
        <f>ARIMAForecast[[#This Row],[NVDA]]-Data!H111</f>
        <v>-0.61137827881519513</v>
      </c>
      <c r="I112" s="2">
        <f>ARIMAForecast[[#This Row],[GOOG]]-Data!I111</f>
        <v>0.29313202717818854</v>
      </c>
      <c r="J112" s="2">
        <f>ARIMAForecast[[#This Row],[UNH]]-Data!J111</f>
        <v>1.6287848136669822</v>
      </c>
      <c r="K112" s="2">
        <f>ARIMAForecast[[#This Row],[JPM]]-Data!K111</f>
        <v>2.0592223931439975</v>
      </c>
      <c r="L112" s="2">
        <f>ARIMAForecast[[#This Row],[AVGO]]-Data!L111</f>
        <v>3.0301641352999695</v>
      </c>
      <c r="M112" s="2">
        <f>ARIMAForecast[[#This Row],[V]]-Data!M111</f>
        <v>1.0504578877269921</v>
      </c>
      <c r="N112" s="2">
        <f>ARIMAForecast[[#This Row],[BAC]]-Data!N111</f>
        <v>0.69196852409460163</v>
      </c>
      <c r="O112" s="2">
        <f>ARIMAForecast[[#This Row],[HD]]-Data!O111</f>
        <v>4.6877399526680108</v>
      </c>
      <c r="P112" s="2">
        <f>ARIMAForecast[[#This Row],[MA]]-Data!P111</f>
        <v>-0.96726344332603276</v>
      </c>
      <c r="Q112" s="2">
        <f>ARIMAForecast[[#This Row],[MRK]]-Data!Q111</f>
        <v>0.72211826484929986</v>
      </c>
      <c r="R112" s="2">
        <f>ARIMAForecast[[#This Row],[ABBV]]-Data!R111</f>
        <v>-0.49809346943290222</v>
      </c>
      <c r="S112" s="2">
        <f>ARIMAForecast[[#This Row],[LLY]]-Data!S111</f>
        <v>0.19153107346201637</v>
      </c>
      <c r="T112" s="2">
        <f>ARIMAForecast[[#This Row],[UPS]]-Data!T111</f>
        <v>3.7292777102299937</v>
      </c>
      <c r="U112" s="2">
        <f>ARIMAForecast[[#This Row],[CAT]]-Data!U111</f>
        <v>3.5211188279000112</v>
      </c>
      <c r="X112" s="1">
        <v>43991</v>
      </c>
      <c r="Y112" s="2">
        <f>Data!Y112-Data!Y111</f>
        <v>2.3212669299999931</v>
      </c>
      <c r="Z112" s="2">
        <f>Data!Z112-Data!Z111</f>
        <v>1.3711316000000124</v>
      </c>
      <c r="AA112" s="2">
        <f>Data!AA112-Data!AA111</f>
        <v>3.4790986000000004</v>
      </c>
      <c r="AB112" s="2">
        <f>Data!AB112-Data!AB111</f>
        <v>0.18974506000000702</v>
      </c>
      <c r="AC112" s="2">
        <f>Data!AC112-Data!AC111</f>
        <v>-5.1884541999999954</v>
      </c>
      <c r="AD112" s="2">
        <f>Data!AD112-Data!AD111</f>
        <v>0.7345421899999991</v>
      </c>
      <c r="AE112" s="2">
        <f>Data!AE112-Data!AE111</f>
        <v>2.1801391799999976</v>
      </c>
      <c r="AF112" s="2">
        <f>Data!AF112-Data!AF111</f>
        <v>0.45609161000000142</v>
      </c>
      <c r="AG112" s="2">
        <f>Data!AG112-Data!AG111</f>
        <v>-0.68184899999999971</v>
      </c>
      <c r="AH112" s="2">
        <f>Data!AH112-Data!AH111</f>
        <v>-2.5015037000000007</v>
      </c>
      <c r="AI112" s="2">
        <f>Data!AI112-Data!AI111</f>
        <v>-2.0406611000000225</v>
      </c>
      <c r="AJ112" s="2">
        <f>Data!AJ112-Data!AJ111</f>
        <v>-0.49836659999999711</v>
      </c>
      <c r="AK112" s="2">
        <f>Data!AK112-Data!AK111</f>
        <v>-0.23395925999999889</v>
      </c>
      <c r="AL112" s="2">
        <f>Data!AL112-Data!AL111</f>
        <v>0.38045549999998229</v>
      </c>
      <c r="AM112" s="2">
        <f>Data!AM112-Data!AM111</f>
        <v>0.67687189999998054</v>
      </c>
      <c r="AN112" s="2">
        <f>Data!AN112-Data!AN111</f>
        <v>-0.45246694000000787</v>
      </c>
      <c r="AO112" s="2">
        <f>Data!AO112-Data!AO111</f>
        <v>1.3715018399999934</v>
      </c>
      <c r="AP112" s="2">
        <f>Data!AP112-Data!AP111</f>
        <v>-7.8445400000020982E-2</v>
      </c>
      <c r="AQ112" s="2">
        <f>Data!AQ112-Data!AQ111</f>
        <v>-1.9490124999999949</v>
      </c>
      <c r="AR112" s="2">
        <f>Data!AR112-Data!AR111</f>
        <v>-2.334142600000007</v>
      </c>
      <c r="AS112" s="2"/>
      <c r="AT112" s="1">
        <v>43991</v>
      </c>
      <c r="AU112" s="2">
        <f>Data!AV113-FaktiskeKurser[[#This Row],[AAPL]]</f>
        <v>2.6324999999999932</v>
      </c>
      <c r="AV112" s="2">
        <f>Data!AW113-FaktiskeKurser[[#This Row],[MSFT]]</f>
        <v>1.4400019999999927</v>
      </c>
      <c r="AW112" s="2">
        <f>Data!AX113-FaktiskeKurser[[#This Row],[AMZN]]</f>
        <v>3.8399960000000135</v>
      </c>
      <c r="AX112" s="2">
        <f>Data!AY113-FaktiskeKurser[[#This Row],[GOOGL]]</f>
        <v>0.20199599999999407</v>
      </c>
      <c r="AY112" s="2">
        <f>Data!AZ113-FaktiskeKurser[[#This Row],[BRK-B]]</f>
        <v>-5.4899910000000034</v>
      </c>
      <c r="AZ112" s="2">
        <f>Data!BA113-FaktiskeKurser[[#This Row],[TSLA]]</f>
        <v>-0.61666499999999758</v>
      </c>
      <c r="BA112" s="2">
        <f>Data!BB113-FaktiskeKurser[[#This Row],[NVDA]]</f>
        <v>2.4099959999999925</v>
      </c>
      <c r="BB112" s="2">
        <f>Data!BC113-FaktiskeKurser[[#This Row],[GOOG]]</f>
        <v>0.47750099999998952</v>
      </c>
      <c r="BC112" s="2">
        <f>Data!BD113-FaktiskeKurser[[#This Row],[UNH]]</f>
        <v>-0.27001999999998816</v>
      </c>
      <c r="BD112" s="2">
        <f>Data!BE113-FaktiskeKurser[[#This Row],[JPM]]</f>
        <v>-2.9099959999999925</v>
      </c>
      <c r="BE112" s="2">
        <f>Data!BF113-FaktiskeKurser[[#This Row],[AVGO]]</f>
        <v>-2.1999820000000341</v>
      </c>
      <c r="BF112" s="2">
        <f>Data!BG113-FaktiskeKurser[[#This Row],[V]]</f>
        <v>-0.52000400000000013</v>
      </c>
      <c r="BG112" s="2">
        <f>Data!BH113-FaktiskeKurser[[#This Row],[BAC]]</f>
        <v>-0.32000199999999879</v>
      </c>
      <c r="BH112" s="2">
        <f>Data!BI113-FaktiskeKurser[[#This Row],[HD]]</f>
        <v>-9.9789999999870815E-3</v>
      </c>
      <c r="BI112" s="2">
        <f>Data!BJ113-FaktiskeKurser[[#This Row],[MA]]</f>
        <v>1.0799859999999626</v>
      </c>
      <c r="BJ112" s="2">
        <f>Data!BK113-FaktiskeKurser[[#This Row],[MRK]]</f>
        <v>-0.61068699999999865</v>
      </c>
      <c r="BK112" s="2">
        <f>Data!BL113-FaktiskeKurser[[#This Row],[ABBV]]</f>
        <v>1.5800020000000075</v>
      </c>
      <c r="BL112" s="2">
        <f>Data!BM113-FaktiskeKurser[[#This Row],[LLY]]</f>
        <v>-8.0001999999979034E-2</v>
      </c>
      <c r="BM112" s="2">
        <f>Data!BN113-FaktiskeKurser[[#This Row],[UPS]]</f>
        <v>-2.619995000000003</v>
      </c>
      <c r="BN112" s="2">
        <f>Data!BO113-FaktiskeKurser[[#This Row],[CAT]]</f>
        <v>-3.5299990000000037</v>
      </c>
    </row>
    <row r="113" spans="1:66" x14ac:dyDescent="0.35">
      <c r="A113" s="1">
        <v>43992</v>
      </c>
      <c r="B113" s="2">
        <f>ARIMAForecast[[#This Row],[AAPL]]-FaktiskeKurser[[#This Row],[AAPL]]</f>
        <v>0.59424634374811092</v>
      </c>
      <c r="C113" s="2">
        <f>ARIMAForecast[[#This Row],[MSFT]]-Data!C112</f>
        <v>1.1439311723670187</v>
      </c>
      <c r="D113" s="2">
        <f>ARIMAForecast[[#This Row],[AMZN]]-Data!D112</f>
        <v>3.5699597230590001</v>
      </c>
      <c r="E113" s="2">
        <f>ARIMAForecast[[#This Row],[GOOGL]]-Data!E112</f>
        <v>0.31333763847150919</v>
      </c>
      <c r="F113" s="2">
        <f>ARIMAForecast[[#This Row],[BRK-B]]-Data!F112</f>
        <v>-4.6355160216419904</v>
      </c>
      <c r="G113" s="2">
        <f>ARIMAForecast[[#This Row],[TSLA]]-Data!G112</f>
        <v>-0.57552801822969712</v>
      </c>
      <c r="H113" s="2">
        <f>ARIMAForecast[[#This Row],[NVDA]]-Data!H112</f>
        <v>2.0518852120743958</v>
      </c>
      <c r="I113" s="2">
        <f>ARIMAForecast[[#This Row],[GOOG]]-Data!I112</f>
        <v>0.6125876954213112</v>
      </c>
      <c r="J113" s="2">
        <f>ARIMAForecast[[#This Row],[UNH]]-Data!J112</f>
        <v>-3.2041421252440045</v>
      </c>
      <c r="K113" s="2">
        <f>ARIMAForecast[[#This Row],[JPM]]-Data!K112</f>
        <v>-2.0256349370860107</v>
      </c>
      <c r="L113" s="2">
        <f>ARIMAForecast[[#This Row],[AVGO]]-Data!L112</f>
        <v>-4.3492182260599748</v>
      </c>
      <c r="M113" s="2">
        <f>ARIMAForecast[[#This Row],[V]]-Data!M112</f>
        <v>-0.39281178886798784</v>
      </c>
      <c r="N113" s="2">
        <f>ARIMAForecast[[#This Row],[BAC]]-Data!N112</f>
        <v>-0.24811604600899884</v>
      </c>
      <c r="O113" s="2">
        <f>ARIMAForecast[[#This Row],[HD]]-Data!O112</f>
        <v>-2.1577709521640145</v>
      </c>
      <c r="P113" s="2">
        <f>ARIMAForecast[[#This Row],[MA]]-Data!P112</f>
        <v>1.1415885039280056</v>
      </c>
      <c r="Q113" s="2">
        <f>ARIMAForecast[[#This Row],[MRK]]-Data!Q112</f>
        <v>-0.56673754021478828</v>
      </c>
      <c r="R113" s="2">
        <f>ARIMAForecast[[#This Row],[ABBV]]-Data!R112</f>
        <v>1.8223637819006058</v>
      </c>
      <c r="S113" s="2">
        <f>ARIMAForecast[[#This Row],[LLY]]-Data!S112</f>
        <v>-6.1554363742999385E-2</v>
      </c>
      <c r="T113" s="2">
        <f>ARIMAForecast[[#This Row],[UPS]]-Data!T112</f>
        <v>-1.8232262341559959</v>
      </c>
      <c r="U113" s="2">
        <f>ARIMAForecast[[#This Row],[CAT]]-Data!U112</f>
        <v>-4.552146763775994</v>
      </c>
      <c r="X113" s="1">
        <v>43992</v>
      </c>
      <c r="Y113" s="2">
        <f>Data!Y113-Data!Y112</f>
        <v>2.2762682200000057</v>
      </c>
      <c r="Z113" s="2">
        <f>Data!Z113-Data!Z112</f>
        <v>5.3415683999999999</v>
      </c>
      <c r="AA113" s="2">
        <f>Data!AA113-Data!AA112</f>
        <v>2.6271045999999956</v>
      </c>
      <c r="AB113" s="2">
        <f>Data!AB113-Data!AB112</f>
        <v>0.58013088999999241</v>
      </c>
      <c r="AC113" s="2">
        <f>Data!AC113-Data!AC112</f>
        <v>-4.542088299999989</v>
      </c>
      <c r="AD113" s="2">
        <f>Data!AD113-Data!AD112</f>
        <v>3.2821826900000062</v>
      </c>
      <c r="AE113" s="2">
        <f>Data!AE113-Data!AE112</f>
        <v>3.0766396600000121</v>
      </c>
      <c r="AF113" s="2">
        <f>Data!AF113-Data!AF112</f>
        <v>0.48233297999999536</v>
      </c>
      <c r="AG113" s="2">
        <f>Data!AG113-Data!AG112</f>
        <v>-2.7941467999999645</v>
      </c>
      <c r="AH113" s="2">
        <f>Data!AH113-Data!AH112</f>
        <v>-4.026800900000012</v>
      </c>
      <c r="AI113" s="2">
        <f>Data!AI113-Data!AI112</f>
        <v>-0.50442279999998618</v>
      </c>
      <c r="AJ113" s="2">
        <f>Data!AJ113-Data!AJ112</f>
        <v>1.1556800999999837</v>
      </c>
      <c r="AK113" s="2">
        <f>Data!AK113-Data!AK112</f>
        <v>-1.430916510000003</v>
      </c>
      <c r="AL113" s="2">
        <f>Data!AL113-Data!AL112</f>
        <v>-1.980559999999997</v>
      </c>
      <c r="AM113" s="2">
        <f>Data!AM113-Data!AM112</f>
        <v>1.5290185000000065</v>
      </c>
      <c r="AN113" s="2">
        <f>Data!AN113-Data!AN112</f>
        <v>-0.47656675000000348</v>
      </c>
      <c r="AO113" s="2">
        <f>Data!AO113-Data!AO112</f>
        <v>0.94183055999999965</v>
      </c>
      <c r="AP113" s="2">
        <f>Data!AP113-Data!AP112</f>
        <v>1.8742862000000002</v>
      </c>
      <c r="AQ113" s="2">
        <f>Data!AQ113-Data!AQ112</f>
        <v>-1.3626081000000028</v>
      </c>
      <c r="AR113" s="2">
        <f>Data!AR113-Data!AR112</f>
        <v>-2.1268965999999807</v>
      </c>
      <c r="AS113" s="2"/>
      <c r="AT113" s="1">
        <v>43992</v>
      </c>
      <c r="AU113" s="2">
        <f>Data!AV114-FaktiskeKurser[[#This Row],[AAPL]]</f>
        <v>2.2125010000000032</v>
      </c>
      <c r="AV113" s="2">
        <f>Data!AW114-FaktiskeKurser[[#This Row],[MSFT]]</f>
        <v>7.0399930000000097</v>
      </c>
      <c r="AW113" s="2">
        <f>Data!AX114-FaktiskeKurser[[#This Row],[AMZN]]</f>
        <v>2.3294989999999984</v>
      </c>
      <c r="AX113" s="2">
        <f>Data!AY114-FaktiskeKurser[[#This Row],[GOOGL]]</f>
        <v>0.63100500000000181</v>
      </c>
      <c r="AY113" s="2">
        <f>Data!AZ114-FaktiskeKurser[[#This Row],[BRK-B]]</f>
        <v>-4.5600120000000004</v>
      </c>
      <c r="AZ113" s="2">
        <f>Data!BA114-FaktiskeKurser[[#This Row],[TSLA]]</f>
        <v>5.6253359999999972</v>
      </c>
      <c r="BA113" s="2">
        <f>Data!BB114-FaktiskeKurser[[#This Row],[NVDA]]</f>
        <v>3.2075040000000001</v>
      </c>
      <c r="BB113" s="2">
        <f>Data!BC114-FaktiskeKurser[[#This Row],[GOOG]]</f>
        <v>0.48450400000000116</v>
      </c>
      <c r="BC113" s="2">
        <f>Data!BD114-FaktiskeKurser[[#This Row],[UNH]]</f>
        <v>-3.4599910000000023</v>
      </c>
      <c r="BD113" s="2">
        <f>Data!BE114-FaktiskeKurser[[#This Row],[JPM]]</f>
        <v>-4.4800030000000106</v>
      </c>
      <c r="BE113" s="2">
        <f>Data!BF114-FaktiskeKurser[[#This Row],[AVGO]]</f>
        <v>-0.27999799999997776</v>
      </c>
      <c r="BF113" s="2">
        <f>Data!BG114-FaktiskeKurser[[#This Row],[V]]</f>
        <v>1.3999939999999924</v>
      </c>
      <c r="BG113" s="2">
        <f>Data!BH114-FaktiskeKurser[[#This Row],[BAC]]</f>
        <v>-1.619999</v>
      </c>
      <c r="BH113" s="2">
        <f>Data!BI114-FaktiskeKurser[[#This Row],[HD]]</f>
        <v>-2.3100130000000263</v>
      </c>
      <c r="BI113" s="2">
        <f>Data!BJ114-FaktiskeKurser[[#This Row],[MA]]</f>
        <v>1.6600040000000149</v>
      </c>
      <c r="BJ113" s="2">
        <f>Data!BK114-FaktiskeKurser[[#This Row],[MRK]]</f>
        <v>-0.46755199999999775</v>
      </c>
      <c r="BK113" s="2">
        <f>Data!BL114-FaktiskeKurser[[#This Row],[ABBV]]</f>
        <v>0.73000399999999388</v>
      </c>
      <c r="BL113" s="2">
        <f>Data!BM114-FaktiskeKurser[[#This Row],[LLY]]</f>
        <v>1.8699949999999887</v>
      </c>
      <c r="BM113" s="2">
        <f>Data!BN114-FaktiskeKurser[[#This Row],[UPS]]</f>
        <v>-1.2000049999999902</v>
      </c>
      <c r="BN113" s="2">
        <f>Data!BO114-FaktiskeKurser[[#This Row],[CAT]]</f>
        <v>-1.75</v>
      </c>
    </row>
    <row r="114" spans="1:66" x14ac:dyDescent="0.35">
      <c r="A114" s="1">
        <v>43993</v>
      </c>
      <c r="B114" s="2">
        <f>ARIMAForecast[[#This Row],[AAPL]]-FaktiskeKurser[[#This Row],[AAPL]]</f>
        <v>-0.45169843624519501</v>
      </c>
      <c r="C114" s="2">
        <f>ARIMAForecast[[#This Row],[MSFT]]-Data!C113</f>
        <v>6.4194684966649902</v>
      </c>
      <c r="D114" s="2">
        <f>ARIMAForecast[[#This Row],[AMZN]]-Data!D113</f>
        <v>2.2430836388849968</v>
      </c>
      <c r="E114" s="2">
        <f>ARIMAForecast[[#This Row],[GOOGL]]-Data!E113</f>
        <v>0.47880417889469129</v>
      </c>
      <c r="F114" s="2">
        <f>ARIMAForecast[[#This Row],[BRK-B]]-Data!F113</f>
        <v>-4.4996671900470062</v>
      </c>
      <c r="G114" s="2">
        <f>ARIMAForecast[[#This Row],[TSLA]]-Data!G113</f>
        <v>5.9692065258365972</v>
      </c>
      <c r="H114" s="2">
        <f>ARIMAForecast[[#This Row],[NVDA]]-Data!H113</f>
        <v>3.2907953239033958</v>
      </c>
      <c r="I114" s="2">
        <f>ARIMAForecast[[#This Row],[GOOG]]-Data!I113</f>
        <v>0.4674444490409968</v>
      </c>
      <c r="J114" s="2">
        <f>ARIMAForecast[[#This Row],[UNH]]-Data!J113</f>
        <v>-2.8675092547289864</v>
      </c>
      <c r="K114" s="2">
        <f>ARIMAForecast[[#This Row],[JPM]]-Data!K113</f>
        <v>-5.0144911039529916</v>
      </c>
      <c r="L114" s="2">
        <f>ARIMAForecast[[#This Row],[AVGO]]-Data!L113</f>
        <v>0.63408020785999497</v>
      </c>
      <c r="M114" s="2">
        <f>ARIMAForecast[[#This Row],[V]]-Data!M113</f>
        <v>1.0556361364549787</v>
      </c>
      <c r="N114" s="2">
        <f>ARIMAForecast[[#This Row],[BAC]]-Data!N113</f>
        <v>-1.7327007338111997</v>
      </c>
      <c r="O114" s="2">
        <f>ARIMAForecast[[#This Row],[HD]]-Data!O113</f>
        <v>-1.0212650981860065</v>
      </c>
      <c r="P114" s="2">
        <f>ARIMAForecast[[#This Row],[MA]]-Data!P113</f>
        <v>1.641297992754005</v>
      </c>
      <c r="Q114" s="2">
        <f>ARIMAForecast[[#This Row],[MRK]]-Data!Q113</f>
        <v>-0.42692626510860521</v>
      </c>
      <c r="R114" s="2">
        <f>ARIMAForecast[[#This Row],[ABBV]]-Data!R113</f>
        <v>1.7379847994829021</v>
      </c>
      <c r="S114" s="2">
        <f>ARIMAForecast[[#This Row],[LLY]]-Data!S113</f>
        <v>1.739916544480991</v>
      </c>
      <c r="T114" s="2">
        <f>ARIMAForecast[[#This Row],[UPS]]-Data!T113</f>
        <v>-1.3647169142769968</v>
      </c>
      <c r="U114" s="2">
        <f>ARIMAForecast[[#This Row],[CAT]]-Data!U113</f>
        <v>-2.6847325066840142</v>
      </c>
      <c r="X114" s="1">
        <v>43993</v>
      </c>
      <c r="Y114" s="2">
        <f>Data!Y114-Data!Y113</f>
        <v>-2.5357158399999946</v>
      </c>
      <c r="Z114" s="2">
        <f>Data!Z114-Data!Z113</f>
        <v>-2.9442359000000238</v>
      </c>
      <c r="AA114" s="2">
        <f>Data!AA114-Data!AA113</f>
        <v>-3.0441211000000123</v>
      </c>
      <c r="AB114" s="2">
        <f>Data!AB114-Data!AB113</f>
        <v>-2.5327333099999976</v>
      </c>
      <c r="AC114" s="2">
        <f>Data!AC114-Data!AC113</f>
        <v>-11.870090600000026</v>
      </c>
      <c r="AD114" s="2">
        <f>Data!AD114-Data!AD113</f>
        <v>5.273873000000151E-2</v>
      </c>
      <c r="AE114" s="2">
        <f>Data!AE114-Data!AE113</f>
        <v>-4.445449030000006</v>
      </c>
      <c r="AF114" s="2">
        <f>Data!AF114-Data!AF113</f>
        <v>-2.6310292199999878</v>
      </c>
      <c r="AG114" s="2">
        <f>Data!AG114-Data!AG113</f>
        <v>-14.209316900000033</v>
      </c>
      <c r="AH114" s="2">
        <f>Data!AH114-Data!AH113</f>
        <v>-5.7830669999999884</v>
      </c>
      <c r="AI114" s="2">
        <f>Data!AI114-Data!AI113</f>
        <v>-18.777438099999983</v>
      </c>
      <c r="AJ114" s="2">
        <f>Data!AJ114-Data!AJ113</f>
        <v>-8.0627336000000014</v>
      </c>
      <c r="AK114" s="2">
        <f>Data!AK114-Data!AK113</f>
        <v>-1.9994282499999976</v>
      </c>
      <c r="AL114" s="2">
        <f>Data!AL114-Data!AL113</f>
        <v>-12.024259999999998</v>
      </c>
      <c r="AM114" s="2">
        <f>Data!AM114-Data!AM113</f>
        <v>-9.502684199999976</v>
      </c>
      <c r="AN114" s="2">
        <f>Data!AN114-Data!AN113</f>
        <v>-3.4398659799999933</v>
      </c>
      <c r="AO114" s="2">
        <f>Data!AO114-Data!AO113</f>
        <v>-4.3152421599999968</v>
      </c>
      <c r="AP114" s="2">
        <f>Data!AP114-Data!AP113</f>
        <v>-5.5830239000000006</v>
      </c>
      <c r="AQ114" s="2">
        <f>Data!AQ114-Data!AQ113</f>
        <v>-5.5734257999999954</v>
      </c>
      <c r="AR114" s="2">
        <f>Data!AR114-Data!AR113</f>
        <v>-9.0271635000000146</v>
      </c>
      <c r="AS114" s="2"/>
      <c r="AT114" s="1">
        <v>43993</v>
      </c>
      <c r="AU114" s="2">
        <f>Data!AV115-FaktiskeKurser[[#This Row],[AAPL]]</f>
        <v>-4.2350009999999969</v>
      </c>
      <c r="AV114" s="2">
        <f>Data!AW115-FaktiskeKurser[[#This Row],[MSFT]]</f>
        <v>-10.569992000000013</v>
      </c>
      <c r="AW114" s="2">
        <f>Data!AX115-FaktiskeKurser[[#This Row],[AMZN]]</f>
        <v>-4.4744950000000046</v>
      </c>
      <c r="AX114" s="2">
        <f>Data!AY115-FaktiskeKurser[[#This Row],[GOOGL]]</f>
        <v>-3.1400000000000006</v>
      </c>
      <c r="AY114" s="2">
        <f>Data!AZ115-FaktiskeKurser[[#This Row],[BRK-B]]</f>
        <v>-13.489991000000003</v>
      </c>
      <c r="AZ114" s="2">
        <f>Data!BA115-FaktiskeKurser[[#This Row],[TSLA]]</f>
        <v>-3.4806669999999968</v>
      </c>
      <c r="BA114" s="2">
        <f>Data!BB115-FaktiskeKurser[[#This Row],[NVDA]]</f>
        <v>-5.7050009999999958</v>
      </c>
      <c r="BB114" s="2">
        <f>Data!BC115-FaktiskeKurser[[#This Row],[GOOG]]</f>
        <v>-3.1005019999999917</v>
      </c>
      <c r="BC114" s="2">
        <f>Data!BD115-FaktiskeKurser[[#This Row],[UNH]]</f>
        <v>-22.01998900000001</v>
      </c>
      <c r="BD114" s="2">
        <f>Data!BE115-FaktiskeKurser[[#This Row],[JPM]]</f>
        <v>-8.8499989999999968</v>
      </c>
      <c r="BE114" s="2">
        <f>Data!BF115-FaktiskeKurser[[#This Row],[AVGO]]</f>
        <v>-21.290008999999998</v>
      </c>
      <c r="BF114" s="2">
        <f>Data!BG115-FaktiskeKurser[[#This Row],[V]]</f>
        <v>-11.599990999999989</v>
      </c>
      <c r="BG114" s="2">
        <f>Data!BH115-FaktiskeKurser[[#This Row],[BAC]]</f>
        <v>-2.6700000000000017</v>
      </c>
      <c r="BH114" s="2">
        <f>Data!BI115-FaktiskeKurser[[#This Row],[HD]]</f>
        <v>-14.979996</v>
      </c>
      <c r="BI114" s="2">
        <f>Data!BJ115-FaktiskeKurser[[#This Row],[MA]]</f>
        <v>-21.899993999999992</v>
      </c>
      <c r="BJ114" s="2">
        <f>Data!BK115-FaktiskeKurser[[#This Row],[MRK]]</f>
        <v>-4.217560000000006</v>
      </c>
      <c r="BK114" s="2">
        <f>Data!BL115-FaktiskeKurser[[#This Row],[ABBV]]</f>
        <v>-4.6400000000000006</v>
      </c>
      <c r="BL114" s="2">
        <f>Data!BM115-FaktiskeKurser[[#This Row],[LLY]]</f>
        <v>-6.9199979999999925</v>
      </c>
      <c r="BM114" s="2">
        <f>Data!BN115-FaktiskeKurser[[#This Row],[UPS]]</f>
        <v>-6.1599960000000067</v>
      </c>
      <c r="BN114" s="2">
        <f>Data!BO115-FaktiskeKurser[[#This Row],[CAT]]</f>
        <v>-10.889998999999989</v>
      </c>
    </row>
    <row r="115" spans="1:66" x14ac:dyDescent="0.35">
      <c r="A115" s="1">
        <v>43994</v>
      </c>
      <c r="B115" s="2">
        <f>ARIMAForecast[[#This Row],[AAPL]]-FaktiskeKurser[[#This Row],[AAPL]]</f>
        <v>0.1902294389641952</v>
      </c>
      <c r="C115" s="2">
        <f>ARIMAForecast[[#This Row],[MSFT]]-Data!C114</f>
        <v>-8.6177094450339951</v>
      </c>
      <c r="D115" s="2">
        <f>ARIMAForecast[[#This Row],[AMZN]]-Data!D114</f>
        <v>-4.3872829048919897</v>
      </c>
      <c r="E115" s="2">
        <f>ARIMAForecast[[#This Row],[GOOGL]]-Data!E114</f>
        <v>-2.8200946166984977</v>
      </c>
      <c r="F115" s="2">
        <f>ARIMAForecast[[#This Row],[BRK-B]]-Data!F114</f>
        <v>-11.867360697134984</v>
      </c>
      <c r="G115" s="2">
        <f>ARIMAForecast[[#This Row],[TSLA]]-Data!G114</f>
        <v>-4.0807599018189933</v>
      </c>
      <c r="H115" s="2">
        <f>ARIMAForecast[[#This Row],[NVDA]]-Data!H114</f>
        <v>-5.0194919707981995</v>
      </c>
      <c r="I115" s="2">
        <f>ARIMAForecast[[#This Row],[GOOG]]-Data!I114</f>
        <v>-2.8850856542603083</v>
      </c>
      <c r="J115" s="2">
        <f>ARIMAForecast[[#This Row],[UNH]]-Data!J114</f>
        <v>-19.506064536048996</v>
      </c>
      <c r="K115" s="2">
        <f>ARIMAForecast[[#This Row],[JPM]]-Data!K114</f>
        <v>-8.1912802613248061</v>
      </c>
      <c r="L115" s="2">
        <f>ARIMAForecast[[#This Row],[AVGO]]-Data!L114</f>
        <v>-19.631013015354995</v>
      </c>
      <c r="M115" s="2">
        <f>ARIMAForecast[[#This Row],[V]]-Data!M114</f>
        <v>-9.2903510805059852</v>
      </c>
      <c r="N115" s="2">
        <f>ARIMAForecast[[#This Row],[BAC]]-Data!N114</f>
        <v>-2.546917558770101</v>
      </c>
      <c r="O115" s="2">
        <f>ARIMAForecast[[#This Row],[HD]]-Data!O114</f>
        <v>-14.487555110220001</v>
      </c>
      <c r="P115" s="2">
        <f>ARIMAForecast[[#This Row],[MA]]-Data!P114</f>
        <v>-19.668211082954997</v>
      </c>
      <c r="Q115" s="2">
        <f>ARIMAForecast[[#This Row],[MRK]]-Data!Q114</f>
        <v>-3.9435062088408017</v>
      </c>
      <c r="R115" s="2">
        <f>ARIMAForecast[[#This Row],[ABBV]]-Data!R114</f>
        <v>-5.1547495273085104</v>
      </c>
      <c r="S115" s="2">
        <f>ARIMAForecast[[#This Row],[LLY]]-Data!S114</f>
        <v>-6.8636008818679954</v>
      </c>
      <c r="T115" s="2">
        <f>ARIMAForecast[[#This Row],[UPS]]-Data!T114</f>
        <v>-6.1988037848920072</v>
      </c>
      <c r="U115" s="2">
        <f>ARIMAForecast[[#This Row],[CAT]]-Data!U114</f>
        <v>-11.836529981142988</v>
      </c>
      <c r="X115" s="1">
        <v>43994</v>
      </c>
      <c r="Y115" s="2">
        <f>Data!Y115-Data!Y114</f>
        <v>-0.77657922000000212</v>
      </c>
      <c r="Z115" s="2">
        <f>Data!Z115-Data!Z114</f>
        <v>-4.4638056999999947</v>
      </c>
      <c r="AA115" s="2">
        <f>Data!AA115-Data!AA114</f>
        <v>-1.6541235999999913</v>
      </c>
      <c r="AB115" s="2">
        <f>Data!AB115-Data!AB114</f>
        <v>-3.2123740000002954E-2</v>
      </c>
      <c r="AC115" s="2">
        <f>Data!AC115-Data!AC114</f>
        <v>0.63836100000000329</v>
      </c>
      <c r="AD115" s="2">
        <f>Data!AD115-Data!AD114</f>
        <v>-3.1663125100000045</v>
      </c>
      <c r="AE115" s="2">
        <f>Data!AE115-Data!AE114</f>
        <v>0.40460369999999557</v>
      </c>
      <c r="AF115" s="2">
        <f>Data!AF115-Data!AF114</f>
        <v>2.9948999999902526E-3</v>
      </c>
      <c r="AG115" s="2">
        <f>Data!AG115-Data!AG114</f>
        <v>-7.2910734000000161</v>
      </c>
      <c r="AH115" s="2">
        <f>Data!AH115-Data!AH114</f>
        <v>-1.333160570000004</v>
      </c>
      <c r="AI115" s="2">
        <f>Data!AI115-Data!AI114</f>
        <v>2.7864907999999673</v>
      </c>
      <c r="AJ115" s="2">
        <f>Data!AJ115-Data!AJ114</f>
        <v>-0.67852510000000166</v>
      </c>
      <c r="AK115" s="2">
        <f>Data!AK115-Data!AK114</f>
        <v>-0.15778703000000149</v>
      </c>
      <c r="AL115" s="2">
        <f>Data!AL115-Data!AL114</f>
        <v>-0.93637409999999477</v>
      </c>
      <c r="AM115" s="2">
        <f>Data!AM115-Data!AM114</f>
        <v>-7.0128177999999934</v>
      </c>
      <c r="AN115" s="2">
        <f>Data!AN115-Data!AN114</f>
        <v>-1.6561154000000045</v>
      </c>
      <c r="AO115" s="2">
        <f>Data!AO115-Data!AO114</f>
        <v>-3.5406710000003727E-2</v>
      </c>
      <c r="AP115" s="2">
        <f>Data!AP115-Data!AP114</f>
        <v>-1.8779672000000005</v>
      </c>
      <c r="AQ115" s="2">
        <f>Data!AQ115-Data!AQ114</f>
        <v>0.28655340000000251</v>
      </c>
      <c r="AR115" s="2">
        <f>Data!AR115-Data!AR114</f>
        <v>-0.83290019999999743</v>
      </c>
      <c r="AS115" s="2"/>
      <c r="AT115" s="1">
        <v>43994</v>
      </c>
      <c r="AU115" s="2">
        <f>Data!AV116-FaktiskeKurser[[#This Row],[AAPL]]</f>
        <v>0.72499899999999684</v>
      </c>
      <c r="AV115" s="2">
        <f>Data!AW116-FaktiskeKurser[[#This Row],[MSFT]]</f>
        <v>1.4700009999999963</v>
      </c>
      <c r="AW115" s="2">
        <f>Data!AX116-FaktiskeKurser[[#This Row],[AMZN]]</f>
        <v>-0.64700400000000968</v>
      </c>
      <c r="AX115" s="2">
        <f>Data!AY116-FaktiskeKurser[[#This Row],[GOOGL]]</f>
        <v>0.55100300000000857</v>
      </c>
      <c r="AY115" s="2">
        <f>Data!AZ116-FaktiskeKurser[[#This Row],[BRK-B]]</f>
        <v>3.1900029999999902</v>
      </c>
      <c r="AZ115" s="2">
        <f>Data!BA116-FaktiskeKurser[[#This Row],[TSLA]]</f>
        <v>-2.5040019999999998</v>
      </c>
      <c r="BA115" s="2">
        <f>Data!BB116-FaktiskeKurser[[#This Row],[NVDA]]</f>
        <v>1.3624949999999956</v>
      </c>
      <c r="BB115" s="2">
        <f>Data!BC116-FaktiskeKurser[[#This Row],[GOOG]]</f>
        <v>0.46699599999999464</v>
      </c>
      <c r="BC115" s="2">
        <f>Data!BD116-FaktiskeKurser[[#This Row],[UNH]]</f>
        <v>1.419983000000002</v>
      </c>
      <c r="BD115" s="2">
        <f>Data!BE116-FaktiskeKurser[[#This Row],[JPM]]</f>
        <v>2.6600040000000007</v>
      </c>
      <c r="BE115" s="2">
        <f>Data!BF116-FaktiskeKurser[[#This Row],[AVGO]]</f>
        <v>6.5</v>
      </c>
      <c r="BF115" s="2">
        <f>Data!BG116-FaktiskeKurser[[#This Row],[V]]</f>
        <v>3.3799899999999923</v>
      </c>
      <c r="BG115" s="2">
        <f>Data!BH116-FaktiskeKurser[[#This Row],[BAC]]</f>
        <v>0.8500009999999989</v>
      </c>
      <c r="BH115" s="2">
        <f>Data!BI116-FaktiskeKurser[[#This Row],[HD]]</f>
        <v>2.9799959999999999</v>
      </c>
      <c r="BI115" s="2">
        <f>Data!BJ116-FaktiskeKurser[[#This Row],[MA]]</f>
        <v>6.5400089999999977</v>
      </c>
      <c r="BJ115" s="2">
        <f>Data!BK116-FaktiskeKurser[[#This Row],[MRK]]</f>
        <v>-1.0019069999999886</v>
      </c>
      <c r="BK115" s="2">
        <f>Data!BL116-FaktiskeKurser[[#This Row],[ABBV]]</f>
        <v>0.19999699999999621</v>
      </c>
      <c r="BL115" s="2">
        <f>Data!BM116-FaktiskeKurser[[#This Row],[LLY]]</f>
        <v>-0.54000899999999774</v>
      </c>
      <c r="BM115" s="2">
        <f>Data!BN116-FaktiskeKurser[[#This Row],[UPS]]</f>
        <v>1.0100020000000001</v>
      </c>
      <c r="BN115" s="2">
        <f>Data!BO116-FaktiskeKurser[[#This Row],[CAT]]</f>
        <v>1.5999989999999968</v>
      </c>
    </row>
    <row r="116" spans="1:66" x14ac:dyDescent="0.35">
      <c r="A116" s="1">
        <v>43997</v>
      </c>
      <c r="B116" s="2">
        <f>ARIMAForecast[[#This Row],[AAPL]]-FaktiskeKurser[[#This Row],[AAPL]]</f>
        <v>-0.15978718512940304</v>
      </c>
      <c r="C116" s="2">
        <f>ARIMAForecast[[#This Row],[MSFT]]-Data!C115</f>
        <v>-0.27684715967600937</v>
      </c>
      <c r="D116" s="2">
        <f>ARIMAForecast[[#This Row],[AMZN]]-Data!D115</f>
        <v>-0.55540803976900577</v>
      </c>
      <c r="E116" s="2">
        <f>ARIMAForecast[[#This Row],[GOOGL]]-Data!E115</f>
        <v>0.13909192066549281</v>
      </c>
      <c r="F116" s="2">
        <f>ARIMAForecast[[#This Row],[BRK-B]]-Data!F115</f>
        <v>0.16668878946498467</v>
      </c>
      <c r="G116" s="2">
        <f>ARIMAForecast[[#This Row],[TSLA]]-Data!G115</f>
        <v>-2.1361252444933072</v>
      </c>
      <c r="H116" s="2">
        <f>ARIMAForecast[[#This Row],[NVDA]]-Data!H115</f>
        <v>0.41359510208300776</v>
      </c>
      <c r="I116" s="2">
        <f>ARIMAForecast[[#This Row],[GOOG]]-Data!I115</f>
        <v>4.6085806363407755E-2</v>
      </c>
      <c r="J116" s="2">
        <f>ARIMAForecast[[#This Row],[UNH]]-Data!J115</f>
        <v>-4.4935848280750292</v>
      </c>
      <c r="K116" s="2">
        <f>ARIMAForecast[[#This Row],[JPM]]-Data!K115</f>
        <v>1.7166216137557058</v>
      </c>
      <c r="L116" s="2">
        <f>ARIMAForecast[[#This Row],[AVGO]]-Data!L115</f>
        <v>1.6573067312800163</v>
      </c>
      <c r="M116" s="2">
        <f>ARIMAForecast[[#This Row],[V]]-Data!M115</f>
        <v>0.76295062554200399</v>
      </c>
      <c r="N116" s="2">
        <f>ARIMAForecast[[#This Row],[BAC]]-Data!N115</f>
        <v>0.64535929700619832</v>
      </c>
      <c r="O116" s="2">
        <f>ARIMAForecast[[#This Row],[HD]]-Data!O115</f>
        <v>0.51880272393302107</v>
      </c>
      <c r="P116" s="2">
        <f>ARIMAForecast[[#This Row],[MA]]-Data!P115</f>
        <v>5.2555083259309754</v>
      </c>
      <c r="Q116" s="2">
        <f>ARIMAForecast[[#This Row],[MRK]]-Data!Q115</f>
        <v>-1.2246322763091939</v>
      </c>
      <c r="R116" s="2">
        <f>ARIMAForecast[[#This Row],[ABBV]]-Data!R115</f>
        <v>-0.15125906186469251</v>
      </c>
      <c r="S116" s="2">
        <f>ARIMAForecast[[#This Row],[LLY]]-Data!S115</f>
        <v>-0.95121971079601053</v>
      </c>
      <c r="T116" s="2">
        <f>ARIMAForecast[[#This Row],[UPS]]-Data!T115</f>
        <v>1.0782218518420024</v>
      </c>
      <c r="U116" s="2">
        <f>ARIMAForecast[[#This Row],[CAT]]-Data!U115</f>
        <v>2.2537796413759992</v>
      </c>
      <c r="X116" s="1">
        <v>43997</v>
      </c>
      <c r="Y116" s="2">
        <f>Data!Y116-Data!Y115</f>
        <v>0.99086022000000185</v>
      </c>
      <c r="Z116" s="2">
        <f>Data!Z116-Data!Z115</f>
        <v>1.2644620000000089</v>
      </c>
      <c r="AA116" s="2">
        <f>Data!AA116-Data!AA115</f>
        <v>1.1538322000000107</v>
      </c>
      <c r="AB116" s="2">
        <f>Data!AB116-Data!AB115</f>
        <v>0.43152329999999495</v>
      </c>
      <c r="AC116" s="2">
        <f>Data!AC116-Data!AC115</f>
        <v>1.0387395000000197</v>
      </c>
      <c r="AD116" s="2">
        <f>Data!AD116-Data!AD115</f>
        <v>2.1514503200000021</v>
      </c>
      <c r="AE116" s="2">
        <f>Data!AE116-Data!AE115</f>
        <v>2.2413209700000039</v>
      </c>
      <c r="AF116" s="2">
        <f>Data!AF116-Data!AF115</f>
        <v>0.36290999000000568</v>
      </c>
      <c r="AG116" s="2">
        <f>Data!AG116-Data!AG115</f>
        <v>1.2301668000000063</v>
      </c>
      <c r="AH116" s="2">
        <f>Data!AH116-Data!AH115</f>
        <v>1.4918557700000008</v>
      </c>
      <c r="AI116" s="2">
        <f>Data!AI116-Data!AI115</f>
        <v>4.5425491999999963</v>
      </c>
      <c r="AJ116" s="2">
        <f>Data!AJ116-Data!AJ115</f>
        <v>0.26245550000001572</v>
      </c>
      <c r="AK116" s="2">
        <f>Data!AK116-Data!AK115</f>
        <v>0.44410824000000204</v>
      </c>
      <c r="AL116" s="2">
        <f>Data!AL116-Data!AL115</f>
        <v>-0.42941609999999741</v>
      </c>
      <c r="AM116" s="2">
        <f>Data!AM116-Data!AM115</f>
        <v>0.93517259999998714</v>
      </c>
      <c r="AN116" s="2">
        <f>Data!AN116-Data!AN115</f>
        <v>-1.9441225899999921</v>
      </c>
      <c r="AO116" s="2">
        <f>Data!AO116-Data!AO115</f>
        <v>0.56094729000000143</v>
      </c>
      <c r="AP116" s="2">
        <f>Data!AP116-Data!AP115</f>
        <v>-1.7171293999999762</v>
      </c>
      <c r="AQ116" s="2">
        <f>Data!AQ116-Data!AQ115</f>
        <v>3.7404634999999899</v>
      </c>
      <c r="AR116" s="2">
        <f>Data!AR116-Data!AR115</f>
        <v>0.74059689999999989</v>
      </c>
      <c r="AS116" s="2"/>
      <c r="AT116" s="1">
        <v>43997</v>
      </c>
      <c r="AU116" s="2">
        <f>Data!AV117-FaktiskeKurser[[#This Row],[AAPL]]</f>
        <v>1.0475009999999969</v>
      </c>
      <c r="AV116" s="2">
        <f>Data!AW117-FaktiskeKurser[[#This Row],[MSFT]]</f>
        <v>1.1999969999999962</v>
      </c>
      <c r="AW116" s="2">
        <f>Data!AX117-FaktiskeKurser[[#This Row],[AMZN]]</f>
        <v>1.3830040000000139</v>
      </c>
      <c r="AX116" s="2">
        <f>Data!AY117-FaktiskeKurser[[#This Row],[GOOGL]]</f>
        <v>0.39099899999999366</v>
      </c>
      <c r="AY116" s="2">
        <f>Data!AZ117-FaktiskeKurser[[#This Row],[BRK-B]]</f>
        <v>0.33999600000001351</v>
      </c>
      <c r="AZ116" s="2">
        <f>Data!BA117-FaktiskeKurser[[#This Row],[TSLA]]</f>
        <v>3.7079969999999918</v>
      </c>
      <c r="BA116" s="2">
        <f>Data!BB117-FaktiskeKurser[[#This Row],[NVDA]]</f>
        <v>2.4125060000000076</v>
      </c>
      <c r="BB116" s="2">
        <f>Data!BC117-FaktiskeKurser[[#This Row],[GOOG]]</f>
        <v>0.33350300000000743</v>
      </c>
      <c r="BC116" s="2">
        <f>Data!BD117-FaktiskeKurser[[#This Row],[UNH]]</f>
        <v>1.1300049999999828</v>
      </c>
      <c r="BD116" s="2">
        <f>Data!BE117-FaktiskeKurser[[#This Row],[JPM]]</f>
        <v>1.379997000000003</v>
      </c>
      <c r="BE116" s="2">
        <f>Data!BF117-FaktiskeKurser[[#This Row],[AVGO]]</f>
        <v>3.8399959999999851</v>
      </c>
      <c r="BF116" s="2">
        <f>Data!BG117-FaktiskeKurser[[#This Row],[V]]</f>
        <v>-0.5</v>
      </c>
      <c r="BG116" s="2">
        <f>Data!BH117-FaktiskeKurser[[#This Row],[BAC]]</f>
        <v>0.36999899999999997</v>
      </c>
      <c r="BH116" s="2">
        <f>Data!BI117-FaktiskeKurser[[#This Row],[HD]]</f>
        <v>-1.0899959999999851</v>
      </c>
      <c r="BI116" s="2">
        <f>Data!BJ117-FaktiskeKurser[[#This Row],[MA]]</f>
        <v>-0.61999600000001465</v>
      </c>
      <c r="BJ116" s="2">
        <f>Data!BK117-FaktiskeKurser[[#This Row],[MRK]]</f>
        <v>-2.1755760000000066</v>
      </c>
      <c r="BK116" s="2">
        <f>Data!BL117-FaktiskeKurser[[#This Row],[ABBV]]</f>
        <v>0.62000299999999697</v>
      </c>
      <c r="BL116" s="2">
        <f>Data!BM117-FaktiskeKurser[[#This Row],[LLY]]</f>
        <v>-2.0199890000000096</v>
      </c>
      <c r="BM116" s="2">
        <f>Data!BN117-FaktiskeKurser[[#This Row],[UPS]]</f>
        <v>4.1599960000000067</v>
      </c>
      <c r="BN116" s="2">
        <f>Data!BO117-FaktiskeKurser[[#This Row],[CAT]]</f>
        <v>0.45999899999999627</v>
      </c>
    </row>
    <row r="117" spans="1:66" x14ac:dyDescent="0.35">
      <c r="A117" s="1">
        <v>43998</v>
      </c>
      <c r="B117" s="2">
        <f>ARIMAForecast[[#This Row],[AAPL]]-FaktiskeKurser[[#This Row],[AAPL]]</f>
        <v>-8.0049456294290167E-2</v>
      </c>
      <c r="C117" s="2">
        <f>ARIMAForecast[[#This Row],[MSFT]]-Data!C116</f>
        <v>2.1782436069640028</v>
      </c>
      <c r="D117" s="2">
        <f>ARIMAForecast[[#This Row],[AMZN]]-Data!D116</f>
        <v>1.4667452851599876</v>
      </c>
      <c r="E117" s="2">
        <f>ARIMAForecast[[#This Row],[GOOGL]]-Data!E116</f>
        <v>0.73763632187110773</v>
      </c>
      <c r="F117" s="2">
        <f>ARIMAForecast[[#This Row],[BRK-B]]-Data!F116</f>
        <v>2.5915200532650147</v>
      </c>
      <c r="G117" s="2">
        <f>ARIMAForecast[[#This Row],[TSLA]]-Data!G116</f>
        <v>3.5620736820171075</v>
      </c>
      <c r="H117" s="2">
        <f>ARIMAForecast[[#This Row],[NVDA]]-Data!H116</f>
        <v>2.8341318653571932</v>
      </c>
      <c r="I117" s="2">
        <f>ARIMAForecast[[#This Row],[GOOG]]-Data!I116</f>
        <v>0.68009729033619237</v>
      </c>
      <c r="J117" s="2">
        <f>ARIMAForecast[[#This Row],[UNH]]-Data!J116</f>
        <v>8.2161696462790133</v>
      </c>
      <c r="K117" s="2">
        <f>ARIMAForecast[[#This Row],[JPM]]-Data!K116</f>
        <v>2.0895862495161026</v>
      </c>
      <c r="L117" s="2">
        <f>ARIMAForecast[[#This Row],[AVGO]]-Data!L116</f>
        <v>8.1006401963849726</v>
      </c>
      <c r="M117" s="2">
        <f>ARIMAForecast[[#This Row],[V]]-Data!M116</f>
        <v>0.12408405984800197</v>
      </c>
      <c r="N117" s="2">
        <f>ARIMAForecast[[#This Row],[BAC]]-Data!N116</f>
        <v>0.74469535953249988</v>
      </c>
      <c r="O117" s="2">
        <f>ARIMAForecast[[#This Row],[HD]]-Data!O116</f>
        <v>1.620091680414987</v>
      </c>
      <c r="P117" s="2">
        <f>ARIMAForecast[[#This Row],[MA]]-Data!P116</f>
        <v>-0.75382188070398115</v>
      </c>
      <c r="Q117" s="2">
        <f>ARIMAForecast[[#This Row],[MRK]]-Data!Q116</f>
        <v>-2.1401926250907053</v>
      </c>
      <c r="R117" s="2">
        <f>ARIMAForecast[[#This Row],[ABBV]]-Data!R116</f>
        <v>0.48301451606789669</v>
      </c>
      <c r="S117" s="2">
        <f>ARIMAForecast[[#This Row],[LLY]]-Data!S116</f>
        <v>-1.8199520473669963</v>
      </c>
      <c r="T117" s="2">
        <f>ARIMAForecast[[#This Row],[UPS]]-Data!T116</f>
        <v>4.4844478533400007</v>
      </c>
      <c r="U117" s="2">
        <f>ARIMAForecast[[#This Row],[CAT]]-Data!U116</f>
        <v>2.2746704218349976</v>
      </c>
      <c r="X117" s="1">
        <v>43998</v>
      </c>
      <c r="Y117" s="2">
        <f>Data!Y117-Data!Y116</f>
        <v>2.1236054099999961</v>
      </c>
      <c r="Z117" s="2">
        <f>Data!Z117-Data!Z116</f>
        <v>4.2071344000000011</v>
      </c>
      <c r="AA117" s="2">
        <f>Data!AA117-Data!AA116</f>
        <v>1.9813254000000029</v>
      </c>
      <c r="AB117" s="2">
        <f>Data!AB117-Data!AB116</f>
        <v>1.1017314600000105</v>
      </c>
      <c r="AC117" s="2">
        <f>Data!AC117-Data!AC116</f>
        <v>0.68351899999998977</v>
      </c>
      <c r="AD117" s="2">
        <f>Data!AD117-Data!AD116</f>
        <v>0.43554847999999424</v>
      </c>
      <c r="AE117" s="2">
        <f>Data!AE117-Data!AE116</f>
        <v>-0.83008508999999719</v>
      </c>
      <c r="AF117" s="2">
        <f>Data!AF117-Data!AF116</f>
        <v>1.00143731</v>
      </c>
      <c r="AG117" s="2">
        <f>Data!AG117-Data!AG116</f>
        <v>5.3537368000000356</v>
      </c>
      <c r="AH117" s="2">
        <f>Data!AH117-Data!AH116</f>
        <v>0.904200000000003</v>
      </c>
      <c r="AI117" s="2">
        <f>Data!AI117-Data!AI116</f>
        <v>5.8981705000000488</v>
      </c>
      <c r="AJ117" s="2">
        <f>Data!AJ117-Data!AJ116</f>
        <v>0.98765779999999381</v>
      </c>
      <c r="AK117" s="2">
        <f>Data!AK117-Data!AK116</f>
        <v>0.59769919000000016</v>
      </c>
      <c r="AL117" s="2">
        <f>Data!AL117-Data!AL116</f>
        <v>7.1831846000000041</v>
      </c>
      <c r="AM117" s="2">
        <f>Data!AM117-Data!AM116</f>
        <v>5.3391512000000034</v>
      </c>
      <c r="AN117" s="2">
        <f>Data!AN117-Data!AN116</f>
        <v>1.8237620700000008</v>
      </c>
      <c r="AO117" s="2">
        <f>Data!AO117-Data!AO116</f>
        <v>2.4479377199999988</v>
      </c>
      <c r="AP117" s="2">
        <f>Data!AP117-Data!AP116</f>
        <v>5.5762638999999865</v>
      </c>
      <c r="AQ117" s="2">
        <f>Data!AQ117-Data!AQ116</f>
        <v>0.70627540000000977</v>
      </c>
      <c r="AR117" s="2">
        <f>Data!AR117-Data!AR116</f>
        <v>5.5045879999999983</v>
      </c>
      <c r="AS117" s="2"/>
      <c r="AT117" s="1">
        <v>43998</v>
      </c>
      <c r="AU117" s="2">
        <f>Data!AV118-FaktiskeKurser[[#This Row],[AAPL]]</f>
        <v>2.2724990000000105</v>
      </c>
      <c r="AV117" s="2">
        <f>Data!AW118-FaktiskeKurser[[#This Row],[MSFT]]</f>
        <v>4.6300050000000113</v>
      </c>
      <c r="AW117" s="2">
        <f>Data!AX118-FaktiskeKurser[[#This Row],[AMZN]]</f>
        <v>2.1295010000000048</v>
      </c>
      <c r="AX117" s="2">
        <f>Data!AY118-FaktiskeKurser[[#This Row],[GOOGL]]</f>
        <v>1.2864990000000063</v>
      </c>
      <c r="AY117" s="2">
        <f>Data!AZ118-FaktiskeKurser[[#This Row],[BRK-B]]</f>
        <v>0.75</v>
      </c>
      <c r="AZ117" s="2">
        <f>Data!BA118-FaktiskeKurser[[#This Row],[TSLA]]</f>
        <v>-0.58466399999998941</v>
      </c>
      <c r="BA117" s="2">
        <f>Data!BB118-FaktiskeKurser[[#This Row],[NVDA]]</f>
        <v>-1.0525050000000107</v>
      </c>
      <c r="BB117" s="2">
        <f>Data!BC118-FaktiskeKurser[[#This Row],[GOOG]]</f>
        <v>1.143501999999998</v>
      </c>
      <c r="BC117" s="2">
        <f>Data!BD118-FaktiskeKurser[[#This Row],[UNH]]</f>
        <v>6.7200010000000248</v>
      </c>
      <c r="BD117" s="2">
        <f>Data!BE118-FaktiskeKurser[[#This Row],[JPM]]</f>
        <v>0.80999799999999311</v>
      </c>
      <c r="BE117" s="2">
        <f>Data!BF118-FaktiskeKurser[[#This Row],[AVGO]]</f>
        <v>6.6300050000000397</v>
      </c>
      <c r="BF117" s="2">
        <f>Data!BG118-FaktiskeKurser[[#This Row],[V]]</f>
        <v>1.1200100000000077</v>
      </c>
      <c r="BG117" s="2">
        <f>Data!BH118-FaktiskeKurser[[#This Row],[BAC]]</f>
        <v>0.6499990000000011</v>
      </c>
      <c r="BH117" s="2">
        <f>Data!BI118-FaktiskeKurser[[#This Row],[HD]]</f>
        <v>8.5899959999999851</v>
      </c>
      <c r="BI117" s="2">
        <f>Data!BJ118-FaktiskeKurser[[#This Row],[MA]]</f>
        <v>7.3099980000000073</v>
      </c>
      <c r="BJ117" s="2">
        <f>Data!BK118-FaktiskeKurser[[#This Row],[MRK]]</f>
        <v>2.8148879999999963</v>
      </c>
      <c r="BK117" s="2">
        <f>Data!BL118-FaktiskeKurser[[#This Row],[ABBV]]</f>
        <v>2.9799959999999999</v>
      </c>
      <c r="BL117" s="2">
        <f>Data!BM118-FaktiskeKurser[[#This Row],[LLY]]</f>
        <v>22.19000299999999</v>
      </c>
      <c r="BM117" s="2">
        <f>Data!BN118-FaktiskeKurser[[#This Row],[UPS]]</f>
        <v>0.19000299999999015</v>
      </c>
      <c r="BN117" s="2">
        <f>Data!BO118-FaktiskeKurser[[#This Row],[CAT]]</f>
        <v>6.5000000000000142</v>
      </c>
    </row>
    <row r="118" spans="1:66" x14ac:dyDescent="0.35">
      <c r="A118" s="1">
        <v>43999</v>
      </c>
      <c r="B118" s="2">
        <f>ARIMAForecast[[#This Row],[AAPL]]-FaktiskeKurser[[#This Row],[AAPL]]</f>
        <v>-0.16261060555559936</v>
      </c>
      <c r="C118" s="2">
        <f>ARIMAForecast[[#This Row],[MSFT]]-Data!C117</f>
        <v>4.7276816396870061</v>
      </c>
      <c r="D118" s="2">
        <f>ARIMAForecast[[#This Row],[AMZN]]-Data!D117</f>
        <v>2.1986516321300087</v>
      </c>
      <c r="E118" s="2">
        <f>ARIMAForecast[[#This Row],[GOOGL]]-Data!E117</f>
        <v>1.1221855455744958</v>
      </c>
      <c r="F118" s="2">
        <f>ARIMAForecast[[#This Row],[BRK-B]]-Data!F117</f>
        <v>0.20529506340497505</v>
      </c>
      <c r="G118" s="2">
        <f>ARIMAForecast[[#This Row],[TSLA]]-Data!G117</f>
        <v>-0.55045080753400555</v>
      </c>
      <c r="H118" s="2">
        <f>ARIMAForecast[[#This Row],[NVDA]]-Data!H117</f>
        <v>-1.4824575727137983</v>
      </c>
      <c r="I118" s="2">
        <f>ARIMAForecast[[#This Row],[GOOG]]-Data!I117</f>
        <v>0.93609828558000174</v>
      </c>
      <c r="J118" s="2">
        <f>ARIMAForecast[[#This Row],[UNH]]-Data!J117</f>
        <v>2.849185148530978</v>
      </c>
      <c r="K118" s="2">
        <f>ARIMAForecast[[#This Row],[JPM]]-Data!K117</f>
        <v>1.5653168673159996</v>
      </c>
      <c r="L118" s="2">
        <f>ARIMAForecast[[#This Row],[AVGO]]-Data!L117</f>
        <v>4.7933919667519831</v>
      </c>
      <c r="M118" s="2">
        <f>ARIMAForecast[[#This Row],[V]]-Data!M117</f>
        <v>1.014470404101985</v>
      </c>
      <c r="N118" s="2">
        <f>ARIMAForecast[[#This Row],[BAC]]-Data!N117</f>
        <v>0.70173996123149962</v>
      </c>
      <c r="O118" s="2">
        <f>ARIMAForecast[[#This Row],[HD]]-Data!O117</f>
        <v>6.7348059397729969</v>
      </c>
      <c r="P118" s="2">
        <f>ARIMAForecast[[#This Row],[MA]]-Data!P117</f>
        <v>6.426744799477035</v>
      </c>
      <c r="Q118" s="2">
        <f>ARIMAForecast[[#This Row],[MRK]]-Data!Q117</f>
        <v>2.6563179223385021</v>
      </c>
      <c r="R118" s="2">
        <f>ARIMAForecast[[#This Row],[ABBV]]-Data!R117</f>
        <v>3.7520279252337048</v>
      </c>
      <c r="S118" s="2">
        <f>ARIMAForecast[[#This Row],[LLY]]-Data!S117</f>
        <v>20.964810536567001</v>
      </c>
      <c r="T118" s="2">
        <f>ARIMAForecast[[#This Row],[UPS]]-Data!T117</f>
        <v>0.69421880777399281</v>
      </c>
      <c r="U118" s="2">
        <f>ARIMAForecast[[#This Row],[CAT]]-Data!U117</f>
        <v>6.9963960102190015</v>
      </c>
      <c r="X118" s="1">
        <v>43999</v>
      </c>
      <c r="Y118" s="2">
        <f>Data!Y118-Data!Y117</f>
        <v>0.17431274999999857</v>
      </c>
      <c r="Z118" s="2">
        <f>Data!Z118-Data!Z117</f>
        <v>1.2423068999999884</v>
      </c>
      <c r="AA118" s="2">
        <f>Data!AA118-Data!AA117</f>
        <v>1.4406160999999997</v>
      </c>
      <c r="AB118" s="2">
        <f>Data!AB118-Data!AB117</f>
        <v>0.489391040000001</v>
      </c>
      <c r="AC118" s="2">
        <f>Data!AC118-Data!AC117</f>
        <v>-1.3298828000000071</v>
      </c>
      <c r="AD118" s="2">
        <f>Data!AD118-Data!AD117</f>
        <v>0.4229256600000042</v>
      </c>
      <c r="AE118" s="2">
        <f>Data!AE118-Data!AE117</f>
        <v>1.5684965399999982</v>
      </c>
      <c r="AF118" s="2">
        <f>Data!AF118-Data!AF117</f>
        <v>0.54786858999999311</v>
      </c>
      <c r="AG118" s="2">
        <f>Data!AG118-Data!AG117</f>
        <v>1.1708333999999923</v>
      </c>
      <c r="AH118" s="2">
        <f>Data!AH118-Data!AH117</f>
        <v>-2.3465538600000002</v>
      </c>
      <c r="AI118" s="2">
        <f>Data!AI118-Data!AI117</f>
        <v>3.8134187999999654</v>
      </c>
      <c r="AJ118" s="2">
        <f>Data!AJ118-Data!AJ117</f>
        <v>0.83128740000000789</v>
      </c>
      <c r="AK118" s="2">
        <f>Data!AK118-Data!AK117</f>
        <v>-0.65824489000000241</v>
      </c>
      <c r="AL118" s="2">
        <f>Data!AL118-Data!AL117</f>
        <v>2.1961387999999999</v>
      </c>
      <c r="AM118" s="2">
        <f>Data!AM118-Data!AM117</f>
        <v>1.2831256000000053</v>
      </c>
      <c r="AN118" s="2">
        <f>Data!AN118-Data!AN117</f>
        <v>3.3867999999870335E-3</v>
      </c>
      <c r="AO118" s="2">
        <f>Data!AO118-Data!AO117</f>
        <v>0.10046581000000288</v>
      </c>
      <c r="AP118" s="2">
        <f>Data!AP118-Data!AP117</f>
        <v>12.995736499999992</v>
      </c>
      <c r="AQ118" s="2">
        <f>Data!AQ118-Data!AQ117</f>
        <v>1.0233002999999883</v>
      </c>
      <c r="AR118" s="2">
        <f>Data!AR118-Data!AR117</f>
        <v>-0.5637313000000006</v>
      </c>
      <c r="AS118" s="2"/>
      <c r="AT118" s="1">
        <v>43999</v>
      </c>
      <c r="AU118" s="2">
        <f>Data!AV119-FaktiskeKurser[[#This Row],[AAPL]]</f>
        <v>-0.12249800000000732</v>
      </c>
      <c r="AV118" s="2">
        <f>Data!AW119-FaktiskeKurser[[#This Row],[MSFT]]</f>
        <v>0.66999799999999254</v>
      </c>
      <c r="AW118" s="2">
        <f>Data!AX119-FaktiskeKurser[[#This Row],[AMZN]]</f>
        <v>1.2854919999999765</v>
      </c>
      <c r="AX118" s="2">
        <f>Data!AY119-FaktiskeKurser[[#This Row],[GOOGL]]</f>
        <v>0.30349699999999302</v>
      </c>
      <c r="AY118" s="2">
        <f>Data!AZ119-FaktiskeKurser[[#This Row],[BRK-B]]</f>
        <v>-1.4400019999999927</v>
      </c>
      <c r="AZ118" s="2">
        <f>Data!BA119-FaktiskeKurser[[#This Row],[TSLA]]</f>
        <v>0.64399699999999882</v>
      </c>
      <c r="BA118" s="2">
        <f>Data!BB119-FaktiskeKurser[[#This Row],[NVDA]]</f>
        <v>1.6750030000000038</v>
      </c>
      <c r="BB118" s="2">
        <f>Data!BC119-FaktiskeKurser[[#This Row],[GOOG]]</f>
        <v>0.41999799999999254</v>
      </c>
      <c r="BC118" s="2">
        <f>Data!BD119-FaktiskeKurser[[#This Row],[UNH]]</f>
        <v>-0.39999399999999241</v>
      </c>
      <c r="BD118" s="2">
        <f>Data!BE119-FaktiskeKurser[[#This Row],[JPM]]</f>
        <v>-2.5799949999999967</v>
      </c>
      <c r="BE118" s="2">
        <f>Data!BF119-FaktiskeKurser[[#This Row],[AVGO]]</f>
        <v>2.7200009999999679</v>
      </c>
      <c r="BF118" s="2">
        <f>Data!BG119-FaktiskeKurser[[#This Row],[V]]</f>
        <v>0.67999299999999607</v>
      </c>
      <c r="BG118" s="2">
        <f>Data!BH119-FaktiskeKurser[[#This Row],[BAC]]</f>
        <v>-0.79999899999999968</v>
      </c>
      <c r="BH118" s="2">
        <f>Data!BI119-FaktiskeKurser[[#This Row],[HD]]</f>
        <v>0.90000900000001138</v>
      </c>
      <c r="BI118" s="2">
        <f>Data!BJ119-FaktiskeKurser[[#This Row],[MA]]</f>
        <v>-0.72000099999996792</v>
      </c>
      <c r="BJ118" s="2">
        <f>Data!BK119-FaktiskeKurser[[#This Row],[MRK]]</f>
        <v>-0.64885699999999247</v>
      </c>
      <c r="BK118" s="2">
        <f>Data!BL119-FaktiskeKurser[[#This Row],[ABBV]]</f>
        <v>-0.31999999999999318</v>
      </c>
      <c r="BL118" s="2">
        <f>Data!BM119-FaktiskeKurser[[#This Row],[LLY]]</f>
        <v>-3.7400059999999939</v>
      </c>
      <c r="BM118" s="2">
        <f>Data!BN119-FaktiskeKurser[[#This Row],[UPS]]</f>
        <v>1.1599960000000067</v>
      </c>
      <c r="BN118" s="2">
        <f>Data!BO119-FaktiskeKurser[[#This Row],[CAT]]</f>
        <v>-1.8800050000000113</v>
      </c>
    </row>
    <row r="119" spans="1:66" x14ac:dyDescent="0.35">
      <c r="A119" s="1">
        <v>44000</v>
      </c>
      <c r="B119" s="2">
        <f>ARIMAForecast[[#This Row],[AAPL]]-FaktiskeKurser[[#This Row],[AAPL]]</f>
        <v>0.67837125386570563</v>
      </c>
      <c r="C119" s="2">
        <f>ARIMAForecast[[#This Row],[MSFT]]-Data!C118</f>
        <v>0.10369165178400408</v>
      </c>
      <c r="D119" s="2">
        <f>ARIMAForecast[[#This Row],[AMZN]]-Data!D118</f>
        <v>1.1145981649860062</v>
      </c>
      <c r="E119" s="2">
        <f>ARIMAForecast[[#This Row],[GOOGL]]-Data!E118</f>
        <v>0.2701225018867035</v>
      </c>
      <c r="F119" s="2">
        <f>ARIMAForecast[[#This Row],[BRK-B]]-Data!F118</f>
        <v>-2.2666765174939769</v>
      </c>
      <c r="G119" s="2">
        <f>ARIMAForecast[[#This Row],[TSLA]]-Data!G118</f>
        <v>0.60960711912279919</v>
      </c>
      <c r="H119" s="2">
        <f>ARIMAForecast[[#This Row],[NVDA]]-Data!H118</f>
        <v>2.0147863715817067</v>
      </c>
      <c r="I119" s="2">
        <f>ARIMAForecast[[#This Row],[GOOG]]-Data!I118</f>
        <v>0.43541319711511051</v>
      </c>
      <c r="J119" s="2">
        <f>ARIMAForecast[[#This Row],[UNH]]-Data!J118</f>
        <v>1.760673156747032</v>
      </c>
      <c r="K119" s="2">
        <f>ARIMAForecast[[#This Row],[JPM]]-Data!K118</f>
        <v>-3.6679267412413026</v>
      </c>
      <c r="L119" s="2">
        <f>ARIMAForecast[[#This Row],[AVGO]]-Data!L118</f>
        <v>3.4841077862690213</v>
      </c>
      <c r="M119" s="2">
        <f>ARIMAForecast[[#This Row],[V]]-Data!M118</f>
        <v>0.72523134159899882</v>
      </c>
      <c r="N119" s="2">
        <f>ARIMAForecast[[#This Row],[BAC]]-Data!N118</f>
        <v>-1.1132965896799973</v>
      </c>
      <c r="O119" s="2">
        <f>ARIMAForecast[[#This Row],[HD]]-Data!O118</f>
        <v>1.828167831154019</v>
      </c>
      <c r="P119" s="2">
        <f>ARIMAForecast[[#This Row],[MA]]-Data!P118</f>
        <v>-0.47547377931203982</v>
      </c>
      <c r="Q119" s="2">
        <f>ARIMAForecast[[#This Row],[MRK]]-Data!Q118</f>
        <v>-0.64415861774440941</v>
      </c>
      <c r="R119" s="2">
        <f>ARIMAForecast[[#This Row],[ABBV]]-Data!R118</f>
        <v>-1.0430620800036081</v>
      </c>
      <c r="S119" s="2">
        <f>ARIMAForecast[[#This Row],[LLY]]-Data!S118</f>
        <v>-2.1555870804029951</v>
      </c>
      <c r="T119" s="2">
        <f>ARIMAForecast[[#This Row],[UPS]]-Data!T118</f>
        <v>-8.4771780640991778E-2</v>
      </c>
      <c r="U119" s="2">
        <f>ARIMAForecast[[#This Row],[CAT]]-Data!U118</f>
        <v>-2.7590574829860088</v>
      </c>
      <c r="X119" s="1">
        <v>44000</v>
      </c>
      <c r="Y119" s="2">
        <f>Data!Y119-Data!Y118</f>
        <v>7.2697619999999574E-2</v>
      </c>
      <c r="Z119" s="2">
        <f>Data!Z119-Data!Z118</f>
        <v>1.7600233000000003</v>
      </c>
      <c r="AA119" s="2">
        <f>Data!AA119-Data!AA118</f>
        <v>0.70789940000000229</v>
      </c>
      <c r="AB119" s="2">
        <f>Data!AB119-Data!AB118</f>
        <v>-0.95195482000001164</v>
      </c>
      <c r="AC119" s="2">
        <f>Data!AC119-Data!AC118</f>
        <v>-0.28980429999998591</v>
      </c>
      <c r="AD119" s="2">
        <f>Data!AD119-Data!AD118</f>
        <v>0.75805760000000078</v>
      </c>
      <c r="AE119" s="2">
        <f>Data!AE119-Data!AE118</f>
        <v>-2.773181999999963E-2</v>
      </c>
      <c r="AF119" s="2">
        <f>Data!AF119-Data!AF118</f>
        <v>-0.801551879999991</v>
      </c>
      <c r="AG119" s="2">
        <f>Data!AG119-Data!AG118</f>
        <v>-1.0084630000000061</v>
      </c>
      <c r="AH119" s="2">
        <f>Data!AH119-Data!AH118</f>
        <v>-0.81467320000000143</v>
      </c>
      <c r="AI119" s="2">
        <f>Data!AI119-Data!AI118</f>
        <v>4.4564283000000273</v>
      </c>
      <c r="AJ119" s="2">
        <f>Data!AJ119-Data!AJ118</f>
        <v>0.47165300000000343</v>
      </c>
      <c r="AK119" s="2">
        <f>Data!AK119-Data!AK118</f>
        <v>3.6419599999995E-3</v>
      </c>
      <c r="AL119" s="2">
        <f>Data!AL119-Data!AL118</f>
        <v>-1.4258629999999926</v>
      </c>
      <c r="AM119" s="2">
        <f>Data!AM119-Data!AM118</f>
        <v>0.7864514999999983</v>
      </c>
      <c r="AN119" s="2">
        <f>Data!AN119-Data!AN118</f>
        <v>-0.19603060000000028</v>
      </c>
      <c r="AO119" s="2">
        <f>Data!AO119-Data!AO118</f>
        <v>0.62760690999999724</v>
      </c>
      <c r="AP119" s="2">
        <f>Data!AP119-Data!AP118</f>
        <v>0.71549490000001015</v>
      </c>
      <c r="AQ119" s="2">
        <f>Data!AQ119-Data!AQ118</f>
        <v>0.74001530000001026</v>
      </c>
      <c r="AR119" s="2">
        <f>Data!AR119-Data!AR118</f>
        <v>-0.86989769999999567</v>
      </c>
      <c r="AS119" s="2"/>
      <c r="AT119" s="1">
        <v>44000</v>
      </c>
      <c r="AU119" s="2">
        <f>Data!AV120-FaktiskeKurser[[#This Row],[AAPL]]</f>
        <v>3.5004000000000701E-2</v>
      </c>
      <c r="AV119" s="2">
        <f>Data!AW120-FaktiskeKurser[[#This Row],[MSFT]]</f>
        <v>2.0800020000000075</v>
      </c>
      <c r="AW119" s="2">
        <f>Data!AX120-FaktiskeKurser[[#This Row],[AMZN]]</f>
        <v>0.65000900000001138</v>
      </c>
      <c r="AX119" s="2">
        <f>Data!AY120-FaktiskeKurser[[#This Row],[GOOGL]]</f>
        <v>-0.92099799999999732</v>
      </c>
      <c r="AY119" s="2">
        <f>Data!AZ120-FaktiskeKurser[[#This Row],[BRK-B]]</f>
        <v>-0.13000500000001125</v>
      </c>
      <c r="AZ119" s="2">
        <f>Data!BA120-FaktiskeKurser[[#This Row],[TSLA]]</f>
        <v>0.81133299999999053</v>
      </c>
      <c r="BA119" s="2">
        <f>Data!BB120-FaktiskeKurser[[#This Row],[NVDA]]</f>
        <v>-0.18000099999999009</v>
      </c>
      <c r="BB119" s="2">
        <f>Data!BC120-FaktiskeKurser[[#This Row],[GOOG]]</f>
        <v>-0.7580030000000022</v>
      </c>
      <c r="BC119" s="2">
        <f>Data!BD120-FaktiskeKurser[[#This Row],[UNH]]</f>
        <v>-1.1199950000000172</v>
      </c>
      <c r="BD119" s="2">
        <f>Data!BE120-FaktiskeKurser[[#This Row],[JPM]]</f>
        <v>-0.54000099999998952</v>
      </c>
      <c r="BE119" s="2">
        <f>Data!BF120-FaktiskeKurser[[#This Row],[AVGO]]</f>
        <v>5.2699890000000096</v>
      </c>
      <c r="BF119" s="2">
        <f>Data!BG120-FaktiskeKurser[[#This Row],[V]]</f>
        <v>0.35000599999997917</v>
      </c>
      <c r="BG119" s="2">
        <f>Data!BH120-FaktiskeKurser[[#This Row],[BAC]]</f>
        <v>4.0001000000000175E-2</v>
      </c>
      <c r="BH119" s="2">
        <f>Data!BI120-FaktiskeKurser[[#This Row],[HD]]</f>
        <v>-1.6399990000000173</v>
      </c>
      <c r="BI119" s="2">
        <f>Data!BJ120-FaktiskeKurser[[#This Row],[MA]]</f>
        <v>1.0899959999999851</v>
      </c>
      <c r="BJ119" s="2">
        <f>Data!BK120-FaktiskeKurser[[#This Row],[MRK]]</f>
        <v>-6.6787000000005037E-2</v>
      </c>
      <c r="BK119" s="2">
        <f>Data!BL120-FaktiskeKurser[[#This Row],[ABBV]]</f>
        <v>0.49000499999999647</v>
      </c>
      <c r="BL119" s="2">
        <f>Data!BM120-FaktiskeKurser[[#This Row],[LLY]]</f>
        <v>1.1000060000000076</v>
      </c>
      <c r="BM119" s="2">
        <f>Data!BN120-FaktiskeKurser[[#This Row],[UPS]]</f>
        <v>0.59000399999999331</v>
      </c>
      <c r="BN119" s="2">
        <f>Data!BO120-FaktiskeKurser[[#This Row],[CAT]]</f>
        <v>-0.64000000000000057</v>
      </c>
    </row>
    <row r="120" spans="1:66" x14ac:dyDescent="0.35">
      <c r="A120" s="1">
        <v>44001</v>
      </c>
      <c r="B120" s="2">
        <f>ARIMAForecast[[#This Row],[AAPL]]-FaktiskeKurser[[#This Row],[AAPL]]</f>
        <v>0.25539106328250227</v>
      </c>
      <c r="C120" s="2">
        <f>ARIMAForecast[[#This Row],[MSFT]]-Data!C119</f>
        <v>3.3866793206899786</v>
      </c>
      <c r="D120" s="2">
        <f>ARIMAForecast[[#This Row],[AMZN]]-Data!D119</f>
        <v>0.58975303520099942</v>
      </c>
      <c r="E120" s="2">
        <f>ARIMAForecast[[#This Row],[GOOGL]]-Data!E119</f>
        <v>-0.64488151674059679</v>
      </c>
      <c r="F120" s="2">
        <f>ARIMAForecast[[#This Row],[BRK-B]]-Data!F119</f>
        <v>-0.19799074477501222</v>
      </c>
      <c r="G120" s="2">
        <f>ARIMAForecast[[#This Row],[TSLA]]-Data!G119</f>
        <v>0.89769057063899993</v>
      </c>
      <c r="H120" s="2">
        <f>ARIMAForecast[[#This Row],[NVDA]]-Data!H119</f>
        <v>0.24389724466969653</v>
      </c>
      <c r="I120" s="2">
        <f>ARIMAForecast[[#This Row],[GOOG]]-Data!I119</f>
        <v>-0.44432952286780392</v>
      </c>
      <c r="J120" s="2">
        <f>ARIMAForecast[[#This Row],[UNH]]-Data!J119</f>
        <v>-1.2952968467070036</v>
      </c>
      <c r="K120" s="2">
        <f>ARIMAForecast[[#This Row],[JPM]]-Data!K119</f>
        <v>-0.28673987912179655</v>
      </c>
      <c r="L120" s="2">
        <f>ARIMAForecast[[#This Row],[AVGO]]-Data!L119</f>
        <v>6.280390487901002</v>
      </c>
      <c r="M120" s="2">
        <f>ARIMAForecast[[#This Row],[V]]-Data!M119</f>
        <v>0.33857424952299198</v>
      </c>
      <c r="N120" s="2">
        <f>ARIMAForecast[[#This Row],[BAC]]-Data!N119</f>
        <v>-0.13667591520020039</v>
      </c>
      <c r="O120" s="2">
        <f>ARIMAForecast[[#This Row],[HD]]-Data!O119</f>
        <v>-0.8159805634080044</v>
      </c>
      <c r="P120" s="2">
        <f>ARIMAForecast[[#This Row],[MA]]-Data!P119</f>
        <v>1.0670428573230311</v>
      </c>
      <c r="Q120" s="2">
        <f>ARIMAForecast[[#This Row],[MRK]]-Data!Q119</f>
        <v>0.27658590696530894</v>
      </c>
      <c r="R120" s="2">
        <f>ARIMAForecast[[#This Row],[ABBV]]-Data!R119</f>
        <v>0.61609668579281163</v>
      </c>
      <c r="S120" s="2">
        <f>ARIMAForecast[[#This Row],[LLY]]-Data!S119</f>
        <v>0.53510549540399666</v>
      </c>
      <c r="T120" s="2">
        <f>ARIMAForecast[[#This Row],[UPS]]-Data!T119</f>
        <v>0.77133774248299858</v>
      </c>
      <c r="U120" s="2">
        <f>ARIMAForecast[[#This Row],[CAT]]-Data!U119</f>
        <v>-0.96570628257899216</v>
      </c>
      <c r="X120" s="1">
        <v>44001</v>
      </c>
      <c r="Y120" s="2">
        <f>Data!Y120-Data!Y119</f>
        <v>-0.41254155999999398</v>
      </c>
      <c r="Z120" s="2">
        <f>Data!Z120-Data!Z119</f>
        <v>-0.93656279999999015</v>
      </c>
      <c r="AA120" s="2">
        <f>Data!AA120-Data!AA119</f>
        <v>1.0055571999999984</v>
      </c>
      <c r="AB120" s="2">
        <f>Data!AB120-Data!AB119</f>
        <v>-0.52160389999998813</v>
      </c>
      <c r="AC120" s="2">
        <f>Data!AC120-Data!AC119</f>
        <v>-0.85807420000000434</v>
      </c>
      <c r="AD120" s="2">
        <f>Data!AD120-Data!AD119</f>
        <v>-1.6707040000000006E-2</v>
      </c>
      <c r="AE120" s="2">
        <f>Data!AE120-Data!AE119</f>
        <v>0.51795592000000568</v>
      </c>
      <c r="AF120" s="2">
        <f>Data!AF120-Data!AF119</f>
        <v>-0.27162098000000867</v>
      </c>
      <c r="AG120" s="2">
        <f>Data!AG120-Data!AG119</f>
        <v>-0.44206719999999677</v>
      </c>
      <c r="AH120" s="2">
        <f>Data!AH120-Data!AH119</f>
        <v>-0.98553271000000109</v>
      </c>
      <c r="AI120" s="2">
        <f>Data!AI120-Data!AI119</f>
        <v>-12.339907200000027</v>
      </c>
      <c r="AJ120" s="2">
        <f>Data!AJ120-Data!AJ119</f>
        <v>-1.7384536000000139</v>
      </c>
      <c r="AK120" s="2">
        <f>Data!AK120-Data!AK119</f>
        <v>0.17566401000000198</v>
      </c>
      <c r="AL120" s="2">
        <f>Data!AL120-Data!AL119</f>
        <v>-2.298730599999999</v>
      </c>
      <c r="AM120" s="2">
        <f>Data!AM120-Data!AM119</f>
        <v>-6.1293360000000234</v>
      </c>
      <c r="AN120" s="2">
        <f>Data!AN120-Data!AN119</f>
        <v>1.3236564299999998</v>
      </c>
      <c r="AO120" s="2">
        <f>Data!AO120-Data!AO119</f>
        <v>0.48185465000000249</v>
      </c>
      <c r="AP120" s="2">
        <f>Data!AP120-Data!AP119</f>
        <v>-1.0345131999999921</v>
      </c>
      <c r="AQ120" s="2">
        <f>Data!AQ120-Data!AQ119</f>
        <v>0.17667819999999779</v>
      </c>
      <c r="AR120" s="2">
        <f>Data!AR120-Data!AR119</f>
        <v>-0.29888139999999908</v>
      </c>
      <c r="AS120" s="2"/>
      <c r="AT120" s="1">
        <v>44001</v>
      </c>
      <c r="AU120" s="2">
        <f>Data!AV121-FaktiskeKurser[[#This Row],[AAPL]]</f>
        <v>-0.50250299999999015</v>
      </c>
      <c r="AV120" s="2">
        <f>Data!AW121-FaktiskeKurser[[#This Row],[MSFT]]</f>
        <v>-1.1700130000000115</v>
      </c>
      <c r="AW120" s="2">
        <f>Data!AX121-FaktiskeKurser[[#This Row],[AMZN]]</f>
        <v>1.0514990000000068</v>
      </c>
      <c r="AX120" s="2">
        <f>Data!AY121-FaktiskeKurser[[#This Row],[GOOGL]]</f>
        <v>-0.47399900000000628</v>
      </c>
      <c r="AY120" s="2">
        <f>Data!AZ121-FaktiskeKurser[[#This Row],[BRK-B]]</f>
        <v>-1.0099950000000035</v>
      </c>
      <c r="AZ120" s="2">
        <f>Data!BA121-FaktiskeKurser[[#This Row],[TSLA]]</f>
        <v>-0.20399499999999193</v>
      </c>
      <c r="BA120" s="2">
        <f>Data!BB121-FaktiskeKurser[[#This Row],[NVDA]]</f>
        <v>0.43250299999999697</v>
      </c>
      <c r="BB120" s="2">
        <f>Data!BC121-FaktiskeKurser[[#This Row],[GOOG]]</f>
        <v>-0.21199799999999414</v>
      </c>
      <c r="BC120" s="2">
        <f>Data!BD121-FaktiskeKurser[[#This Row],[UNH]]</f>
        <v>-0.24002100000001292</v>
      </c>
      <c r="BD120" s="2">
        <f>Data!BE121-FaktiskeKurser[[#This Row],[JPM]]</f>
        <v>-1.1300040000000138</v>
      </c>
      <c r="BE120" s="2">
        <f>Data!BF121-FaktiskeKurser[[#This Row],[AVGO]]</f>
        <v>-15.940001999999993</v>
      </c>
      <c r="BF120" s="2">
        <f>Data!BG121-FaktiskeKurser[[#This Row],[V]]</f>
        <v>-1.7100069999999903</v>
      </c>
      <c r="BG120" s="2">
        <f>Data!BH121-FaktiskeKurser[[#This Row],[BAC]]</f>
        <v>0.20999899999999982</v>
      </c>
      <c r="BH120" s="2">
        <f>Data!BI121-FaktiskeKurser[[#This Row],[HD]]</f>
        <v>-2.5600129999999979</v>
      </c>
      <c r="BI120" s="2">
        <f>Data!BJ121-FaktiskeKurser[[#This Row],[MA]]</f>
        <v>-8.3500060000000076</v>
      </c>
      <c r="BJ120" s="2">
        <f>Data!BK121-FaktiskeKurser[[#This Row],[MRK]]</f>
        <v>1.6030499999999961</v>
      </c>
      <c r="BK120" s="2">
        <f>Data!BL121-FaktiskeKurser[[#This Row],[ABBV]]</f>
        <v>0.47999599999999987</v>
      </c>
      <c r="BL120" s="2">
        <f>Data!BM121-FaktiskeKurser[[#This Row],[LLY]]</f>
        <v>-1.1300050000000113</v>
      </c>
      <c r="BM120" s="2">
        <f>Data!BN121-FaktiskeKurser[[#This Row],[UPS]]</f>
        <v>0.18999500000001035</v>
      </c>
      <c r="BN120" s="2">
        <f>Data!BO121-FaktiskeKurser[[#This Row],[CAT]]</f>
        <v>-0.12999700000000303</v>
      </c>
    </row>
    <row r="121" spans="1:66" x14ac:dyDescent="0.35">
      <c r="A121" s="1">
        <v>44004</v>
      </c>
      <c r="B121" s="2">
        <f>ARIMAForecast[[#This Row],[AAPL]]-FaktiskeKurser[[#This Row],[AAPL]]</f>
        <v>-0.83785280079990798</v>
      </c>
      <c r="C121" s="2">
        <f>ARIMAForecast[[#This Row],[MSFT]]-Data!C120</f>
        <v>-2.6042744729559786</v>
      </c>
      <c r="D121" s="2">
        <f>ARIMAForecast[[#This Row],[AMZN]]-Data!D120</f>
        <v>1.0160012730339929</v>
      </c>
      <c r="E121" s="2">
        <f>ARIMAForecast[[#This Row],[GOOGL]]-Data!E120</f>
        <v>-1.1237391472841978</v>
      </c>
      <c r="F121" s="2">
        <f>ARIMAForecast[[#This Row],[BRK-B]]-Data!F120</f>
        <v>-2.7361486191869915</v>
      </c>
      <c r="G121" s="2">
        <f>ARIMAForecast[[#This Row],[TSLA]]-Data!G120</f>
        <v>-0.31745974933510013</v>
      </c>
      <c r="H121" s="2">
        <f>ARIMAForecast[[#This Row],[NVDA]]-Data!H120</f>
        <v>-0.27864534554740317</v>
      </c>
      <c r="I121" s="2">
        <f>ARIMAForecast[[#This Row],[GOOG]]-Data!I120</f>
        <v>-0.87902410888480631</v>
      </c>
      <c r="J121" s="2">
        <f>ARIMAForecast[[#This Row],[UNH]]-Data!J120</f>
        <v>-2.7381351908659894</v>
      </c>
      <c r="K121" s="2">
        <f>ARIMAForecast[[#This Row],[JPM]]-Data!K120</f>
        <v>-1.4622797154342067</v>
      </c>
      <c r="L121" s="2">
        <f>ARIMAForecast[[#This Row],[AVGO]]-Data!L120</f>
        <v>-17.443128304053005</v>
      </c>
      <c r="M121" s="2">
        <f>ARIMAForecast[[#This Row],[V]]-Data!M120</f>
        <v>-1.3705355056839892</v>
      </c>
      <c r="N121" s="2">
        <f>ARIMAForecast[[#This Row],[BAC]]-Data!N120</f>
        <v>-2.8734308277002185E-2</v>
      </c>
      <c r="O121" s="2">
        <f>ARIMAForecast[[#This Row],[HD]]-Data!O120</f>
        <v>-4.8276752345060174</v>
      </c>
      <c r="P121" s="2">
        <f>ARIMAForecast[[#This Row],[MA]]-Data!P120</f>
        <v>-7.4332876442470024</v>
      </c>
      <c r="Q121" s="2">
        <f>ARIMAForecast[[#This Row],[MRK]]-Data!Q120</f>
        <v>0.87040900467630422</v>
      </c>
      <c r="R121" s="2">
        <f>ARIMAForecast[[#This Row],[ABBV]]-Data!R120</f>
        <v>0.56511230025179771</v>
      </c>
      <c r="S121" s="2">
        <f>ARIMAForecast[[#This Row],[LLY]]-Data!S120</f>
        <v>-1.5420755868230174</v>
      </c>
      <c r="T121" s="2">
        <f>ARIMAForecast[[#This Row],[UPS]]-Data!T120</f>
        <v>-0.61642965584699994</v>
      </c>
      <c r="U121" s="2">
        <f>ARIMAForecast[[#This Row],[CAT]]-Data!U120</f>
        <v>-1.8977866699879939</v>
      </c>
      <c r="X121" s="1">
        <v>44004</v>
      </c>
      <c r="Y121" s="2">
        <f>Data!Y121-Data!Y120</f>
        <v>1.8610225999999983</v>
      </c>
      <c r="Z121" s="2">
        <f>Data!Z121-Data!Z120</f>
        <v>4.6121374999999887</v>
      </c>
      <c r="AA121" s="2">
        <f>Data!AA121-Data!AA120</f>
        <v>1.8160278000000005</v>
      </c>
      <c r="AB121" s="2">
        <f>Data!AB121-Data!AB120</f>
        <v>1.1931797299999971</v>
      </c>
      <c r="AC121" s="2">
        <f>Data!AC121-Data!AC120</f>
        <v>0.39230349999999703</v>
      </c>
      <c r="AD121" s="2">
        <f>Data!AD121-Data!AD120</f>
        <v>-0.38583475000000078</v>
      </c>
      <c r="AE121" s="2">
        <f>Data!AE121-Data!AE120</f>
        <v>2.2634532799999931</v>
      </c>
      <c r="AF121" s="2">
        <f>Data!AF121-Data!AF120</f>
        <v>0.99025736000000109</v>
      </c>
      <c r="AG121" s="2">
        <f>Data!AG121-Data!AG120</f>
        <v>1.2124486999999817</v>
      </c>
      <c r="AH121" s="2">
        <f>Data!AH121-Data!AH120</f>
        <v>-1.0851707700000048</v>
      </c>
      <c r="AI121" s="2">
        <f>Data!AI121-Data!AI120</f>
        <v>6.2346830000000182</v>
      </c>
      <c r="AJ121" s="2">
        <f>Data!AJ121-Data!AJ120</f>
        <v>2.0438621000000126</v>
      </c>
      <c r="AK121" s="2">
        <f>Data!AK121-Data!AK120</f>
        <v>-0.55240528000000211</v>
      </c>
      <c r="AL121" s="2">
        <f>Data!AL121-Data!AL120</f>
        <v>1.5822810999999888</v>
      </c>
      <c r="AM121" s="2">
        <f>Data!AM121-Data!AM120</f>
        <v>3.6408470000000079</v>
      </c>
      <c r="AN121" s="2">
        <f>Data!AN121-Data!AN120</f>
        <v>-0.56175958999999409</v>
      </c>
      <c r="AO121" s="2">
        <f>Data!AO121-Data!AO120</f>
        <v>0.54457048000000441</v>
      </c>
      <c r="AP121" s="2">
        <f>Data!AP121-Data!AP120</f>
        <v>0.44418449999997733</v>
      </c>
      <c r="AQ121" s="2">
        <f>Data!AQ121-Data!AQ120</f>
        <v>-0.88924099999999839</v>
      </c>
      <c r="AR121" s="2">
        <f>Data!AR121-Data!AR120</f>
        <v>-1.3195613999999978</v>
      </c>
      <c r="AS121" s="2"/>
      <c r="AT121" s="1">
        <v>44004</v>
      </c>
      <c r="AU121" s="2">
        <f>Data!AV122-FaktiskeKurser[[#This Row],[AAPL]]</f>
        <v>2.2874989999999968</v>
      </c>
      <c r="AV121" s="2">
        <f>Data!AW122-FaktiskeKurser[[#This Row],[MSFT]]</f>
        <v>5.4200130000000115</v>
      </c>
      <c r="AW121" s="2">
        <f>Data!AX122-FaktiskeKurser[[#This Row],[AMZN]]</f>
        <v>1.9404899999999827</v>
      </c>
      <c r="AX121" s="2">
        <f>Data!AY122-FaktiskeKurser[[#This Row],[GOOGL]]</f>
        <v>1.3009950000000003</v>
      </c>
      <c r="AY121" s="2">
        <f>Data!AZ122-FaktiskeKurser[[#This Row],[BRK-B]]</f>
        <v>0.44999699999999621</v>
      </c>
      <c r="AZ121" s="2">
        <f>Data!BA122-FaktiskeKurser[[#This Row],[TSLA]]</f>
        <v>-0.43866699999999526</v>
      </c>
      <c r="BA121" s="2">
        <f>Data!BB122-FaktiskeKurser[[#This Row],[NVDA]]</f>
        <v>2.6549989999999895</v>
      </c>
      <c r="BB121" s="2">
        <f>Data!BC122-FaktiskeKurser[[#This Row],[GOOG]]</f>
        <v>1.0070029999999974</v>
      </c>
      <c r="BC121" s="2">
        <f>Data!BD122-FaktiskeKurser[[#This Row],[UNH]]</f>
        <v>1.4300230000000056</v>
      </c>
      <c r="BD121" s="2">
        <f>Data!BE122-FaktiskeKurser[[#This Row],[JPM]]</f>
        <v>-1.0599979999999931</v>
      </c>
      <c r="BE121" s="2">
        <f>Data!BF122-FaktiskeKurser[[#This Row],[AVGO]]</f>
        <v>10.770019999999988</v>
      </c>
      <c r="BF121" s="2">
        <f>Data!BG122-FaktiskeKurser[[#This Row],[V]]</f>
        <v>2.7600099999999941</v>
      </c>
      <c r="BG121" s="2">
        <f>Data!BH122-FaktiskeKurser[[#This Row],[BAC]]</f>
        <v>-0.62999900000000153</v>
      </c>
      <c r="BH121" s="2">
        <f>Data!BI122-FaktiskeKurser[[#This Row],[HD]]</f>
        <v>2.5100099999999941</v>
      </c>
      <c r="BI121" s="2">
        <f>Data!BJ122-FaktiskeKurser[[#This Row],[MA]]</f>
        <v>7.9400019999999927</v>
      </c>
      <c r="BJ121" s="2">
        <f>Data!BK122-FaktiskeKurser[[#This Row],[MRK]]</f>
        <v>-1.0973279999999903</v>
      </c>
      <c r="BK121" s="2">
        <f>Data!BL122-FaktiskeKurser[[#This Row],[ABBV]]</f>
        <v>0.55999800000000732</v>
      </c>
      <c r="BL121" s="2">
        <f>Data!BM122-FaktiskeKurser[[#This Row],[LLY]]</f>
        <v>0.50999500000000353</v>
      </c>
      <c r="BM121" s="2">
        <f>Data!BN122-FaktiskeKurser[[#This Row],[UPS]]</f>
        <v>-0.86999500000000296</v>
      </c>
      <c r="BN121" s="2">
        <f>Data!BO122-FaktiskeKurser[[#This Row],[CAT]]</f>
        <v>-1.6699979999999925</v>
      </c>
    </row>
    <row r="122" spans="1:66" x14ac:dyDescent="0.35">
      <c r="A122" s="1">
        <v>44005</v>
      </c>
      <c r="B122" s="2">
        <f>ARIMAForecast[[#This Row],[AAPL]]-FaktiskeKurser[[#This Row],[AAPL]]</f>
        <v>0.57234063521119083</v>
      </c>
      <c r="C122" s="2">
        <f>ARIMAForecast[[#This Row],[MSFT]]-Data!C121</f>
        <v>6.6196156534289798</v>
      </c>
      <c r="D122" s="2">
        <f>ARIMAForecast[[#This Row],[AMZN]]-Data!D121</f>
        <v>2.1230162064429976</v>
      </c>
      <c r="E122" s="2">
        <f>ARIMAForecast[[#This Row],[GOOGL]]-Data!E121</f>
        <v>1.937275541216394</v>
      </c>
      <c r="F122" s="2">
        <f>ARIMAForecast[[#This Row],[BRK-B]]-Data!F121</f>
        <v>3.1195975360240027</v>
      </c>
      <c r="G122" s="2">
        <f>ARIMAForecast[[#This Row],[TSLA]]-Data!G121</f>
        <v>-0.38234644299929244</v>
      </c>
      <c r="H122" s="2">
        <f>ARIMAForecast[[#This Row],[NVDA]]-Data!H121</f>
        <v>3.0617719039305058</v>
      </c>
      <c r="I122" s="2">
        <f>ARIMAForecast[[#This Row],[GOOG]]-Data!I121</f>
        <v>1.5807073740250104</v>
      </c>
      <c r="J122" s="2">
        <f>ARIMAForecast[[#This Row],[UNH]]-Data!J121</f>
        <v>4.900831786271965</v>
      </c>
      <c r="K122" s="2">
        <f>ARIMAForecast[[#This Row],[JPM]]-Data!K121</f>
        <v>-0.30388708674109921</v>
      </c>
      <c r="L122" s="2">
        <f>ARIMAForecast[[#This Row],[AVGO]]-Data!L121</f>
        <v>10.936524947130977</v>
      </c>
      <c r="M122" s="2">
        <f>ARIMAForecast[[#This Row],[V]]-Data!M121</f>
        <v>1.9593094885790094</v>
      </c>
      <c r="N122" s="2">
        <f>ARIMAForecast[[#This Row],[BAC]]-Data!N121</f>
        <v>-7.2904358532799307E-2</v>
      </c>
      <c r="O122" s="2">
        <f>ARIMAForecast[[#This Row],[HD]]-Data!O121</f>
        <v>4.9685860371970136</v>
      </c>
      <c r="P122" s="2">
        <f>ARIMAForecast[[#This Row],[MA]]-Data!P121</f>
        <v>6.9171838154849752</v>
      </c>
      <c r="Q122" s="2">
        <f>ARIMAForecast[[#This Row],[MRK]]-Data!Q121</f>
        <v>-0.15665601236941029</v>
      </c>
      <c r="R122" s="2">
        <f>ARIMAForecast[[#This Row],[ABBV]]-Data!R121</f>
        <v>0.64154625804469845</v>
      </c>
      <c r="S122" s="2">
        <f>ARIMAForecast[[#This Row],[LLY]]-Data!S121</f>
        <v>2.5772955453110171</v>
      </c>
      <c r="T122" s="2">
        <f>ARIMAForecast[[#This Row],[UPS]]-Data!T121</f>
        <v>7.2970488891002105E-2</v>
      </c>
      <c r="U122" s="2">
        <f>ARIMAForecast[[#This Row],[CAT]]-Data!U121</f>
        <v>-0.86218409798399875</v>
      </c>
      <c r="X122" s="1">
        <v>44005</v>
      </c>
      <c r="Y122" s="2">
        <f>Data!Y122-Data!Y121</f>
        <v>1.9600698799999918</v>
      </c>
      <c r="Z122" s="2">
        <f>Data!Z122-Data!Z121</f>
        <v>2.0497186999999997</v>
      </c>
      <c r="AA122" s="2">
        <f>Data!AA122-Data!AA121</f>
        <v>2.3951622999999813</v>
      </c>
      <c r="AB122" s="2">
        <f>Data!AB122-Data!AB121</f>
        <v>0.77722276999999451</v>
      </c>
      <c r="AC122" s="2">
        <f>Data!AC122-Data!AC121</f>
        <v>0.78447019999998702</v>
      </c>
      <c r="AD122" s="2">
        <f>Data!AD122-Data!AD121</f>
        <v>0.35687991999999724</v>
      </c>
      <c r="AE122" s="2">
        <f>Data!AE122-Data!AE121</f>
        <v>-0.51167413000000295</v>
      </c>
      <c r="AF122" s="2">
        <f>Data!AF122-Data!AF121</f>
        <v>0.68747391000000846</v>
      </c>
      <c r="AG122" s="2">
        <f>Data!AG122-Data!AG121</f>
        <v>4.0348576000000094</v>
      </c>
      <c r="AH122" s="2">
        <f>Data!AH122-Data!AH121</f>
        <v>1.0350151600000004</v>
      </c>
      <c r="AI122" s="2">
        <f>Data!AI122-Data!AI121</f>
        <v>-0.11385819999998148</v>
      </c>
      <c r="AJ122" s="2">
        <f>Data!AJ122-Data!AJ121</f>
        <v>2.9466724999999769</v>
      </c>
      <c r="AK122" s="2">
        <f>Data!AK122-Data!AK121</f>
        <v>0.10356455000000153</v>
      </c>
      <c r="AL122" s="2">
        <f>Data!AL122-Data!AL121</f>
        <v>1.5072341999999992</v>
      </c>
      <c r="AM122" s="2">
        <f>Data!AM122-Data!AM121</f>
        <v>4.210276599999986</v>
      </c>
      <c r="AN122" s="2">
        <f>Data!AN122-Data!AN121</f>
        <v>0.14992546000000573</v>
      </c>
      <c r="AO122" s="2">
        <f>Data!AO122-Data!AO121</f>
        <v>3.4408900000002518E-2</v>
      </c>
      <c r="AP122" s="2">
        <f>Data!AP122-Data!AP121</f>
        <v>-1.0481269999999938</v>
      </c>
      <c r="AQ122" s="2">
        <f>Data!AQ122-Data!AQ121</f>
        <v>3.2713648999999947</v>
      </c>
      <c r="AR122" s="2">
        <f>Data!AR122-Data!AR121</f>
        <v>0.18748279999999795</v>
      </c>
      <c r="AS122" s="2"/>
      <c r="AT122" s="1">
        <v>44005</v>
      </c>
      <c r="AU122" s="2">
        <f>Data!AV123-FaktiskeKurser[[#This Row],[AAPL]]</f>
        <v>1.9150009999999895</v>
      </c>
      <c r="AV122" s="2">
        <f>Data!AW123-FaktiskeKurser[[#This Row],[MSFT]]</f>
        <v>1.3399969999999826</v>
      </c>
      <c r="AW122" s="2">
        <f>Data!AX123-FaktiskeKurser[[#This Row],[AMZN]]</f>
        <v>2.5295110000000136</v>
      </c>
      <c r="AX122" s="2">
        <f>Data!AY123-FaktiskeKurser[[#This Row],[GOOGL]]</f>
        <v>0.66600000000001103</v>
      </c>
      <c r="AY122" s="2">
        <f>Data!AZ123-FaktiskeKurser[[#This Row],[BRK-B]]</f>
        <v>0.83999700000001098</v>
      </c>
      <c r="AZ122" s="2">
        <f>Data!BA123-FaktiskeKurser[[#This Row],[TSLA]]</f>
        <v>0.49732999999999095</v>
      </c>
      <c r="BA122" s="2">
        <f>Data!BB123-FaktiskeKurser[[#This Row],[NVDA]]</f>
        <v>-0.76750199999999325</v>
      </c>
      <c r="BB122" s="2">
        <f>Data!BC123-FaktiskeKurser[[#This Row],[GOOG]]</f>
        <v>0.62749499999999614</v>
      </c>
      <c r="BC122" s="2">
        <f>Data!BD123-FaktiskeKurser[[#This Row],[UNH]]</f>
        <v>4.9299930000000245</v>
      </c>
      <c r="BD122" s="2">
        <f>Data!BE123-FaktiskeKurser[[#This Row],[JPM]]</f>
        <v>1.1800000000000068</v>
      </c>
      <c r="BE122" s="2">
        <f>Data!BF123-FaktiskeKurser[[#This Row],[AVGO]]</f>
        <v>-2.2400210000000129</v>
      </c>
      <c r="BF122" s="2">
        <f>Data!BG123-FaktiskeKurser[[#This Row],[V]]</f>
        <v>3.0099940000000061</v>
      </c>
      <c r="BG122" s="2">
        <f>Data!BH123-FaktiskeKurser[[#This Row],[BAC]]</f>
        <v>0.17000000000000171</v>
      </c>
      <c r="BH122" s="2">
        <f>Data!BI123-FaktiskeKurser[[#This Row],[HD]]</f>
        <v>1.1499940000000208</v>
      </c>
      <c r="BI122" s="2">
        <f>Data!BJ123-FaktiskeKurser[[#This Row],[MA]]</f>
        <v>2.4400029999999902</v>
      </c>
      <c r="BJ122" s="2">
        <f>Data!BK123-FaktiskeKurser[[#This Row],[MRK]]</f>
        <v>0.35304999999999609</v>
      </c>
      <c r="BK122" s="2">
        <f>Data!BL123-FaktiskeKurser[[#This Row],[ABBV]]</f>
        <v>4.0000999999989517E-2</v>
      </c>
      <c r="BL122" s="2">
        <f>Data!BM123-FaktiskeKurser[[#This Row],[LLY]]</f>
        <v>-1.1100009999999827</v>
      </c>
      <c r="BM122" s="2">
        <f>Data!BN123-FaktiskeKurser[[#This Row],[UPS]]</f>
        <v>3.7099989999999963</v>
      </c>
      <c r="BN122" s="2">
        <f>Data!BO123-FaktiskeKurser[[#This Row],[CAT]]</f>
        <v>0.45999899999999627</v>
      </c>
    </row>
    <row r="123" spans="1:66" x14ac:dyDescent="0.35">
      <c r="A123" s="1">
        <v>44006</v>
      </c>
      <c r="B123" s="2">
        <f>ARIMAForecast[[#This Row],[AAPL]]-FaktiskeKurser[[#This Row],[AAPL]]</f>
        <v>-0.2501132481918944</v>
      </c>
      <c r="C123" s="2">
        <f>ARIMAForecast[[#This Row],[MSFT]]-Data!C122</f>
        <v>7.675669511300498E-2</v>
      </c>
      <c r="D123" s="2">
        <f>ARIMAForecast[[#This Row],[AMZN]]-Data!D122</f>
        <v>2.4205056110280054</v>
      </c>
      <c r="E123" s="2">
        <f>ARIMAForecast[[#This Row],[GOOGL]]-Data!E122</f>
        <v>0.11402915472440611</v>
      </c>
      <c r="F123" s="2">
        <f>ARIMAForecast[[#This Row],[BRK-B]]-Data!F122</f>
        <v>-0.73345598638900356</v>
      </c>
      <c r="G123" s="2">
        <f>ARIMAForecast[[#This Row],[TSLA]]-Data!G122</f>
        <v>0.44285009143099785</v>
      </c>
      <c r="H123" s="2">
        <f>ARIMAForecast[[#This Row],[NVDA]]-Data!H122</f>
        <v>-0.85729053240780217</v>
      </c>
      <c r="I123" s="2">
        <f>ARIMAForecast[[#This Row],[GOOG]]-Data!I122</f>
        <v>8.5312753628898008E-2</v>
      </c>
      <c r="J123" s="2">
        <f>ARIMAForecast[[#This Row],[UNH]]-Data!J122</f>
        <v>1.0583309713219933</v>
      </c>
      <c r="K123" s="2">
        <f>ARIMAForecast[[#This Row],[JPM]]-Data!K122</f>
        <v>0.2928340354145007</v>
      </c>
      <c r="L123" s="2">
        <f>ARIMAForecast[[#This Row],[AVGO]]-Data!L122</f>
        <v>-2.6317552143869989</v>
      </c>
      <c r="M123" s="2">
        <f>ARIMAForecast[[#This Row],[V]]-Data!M122</f>
        <v>2.9729277800410046</v>
      </c>
      <c r="N123" s="2">
        <f>ARIMAForecast[[#This Row],[BAC]]-Data!N122</f>
        <v>-0.17915398334039878</v>
      </c>
      <c r="O123" s="2">
        <f>ARIMAForecast[[#This Row],[HD]]-Data!O122</f>
        <v>-1.1426263603509881</v>
      </c>
      <c r="P123" s="2">
        <f>ARIMAForecast[[#This Row],[MA]]-Data!P122</f>
        <v>2.3263890702020262</v>
      </c>
      <c r="Q123" s="2">
        <f>ARIMAForecast[[#This Row],[MRK]]-Data!Q122</f>
        <v>-0.74407596728980252</v>
      </c>
      <c r="R123" s="2">
        <f>ARIMAForecast[[#This Row],[ABBV]]-Data!R122</f>
        <v>-0.25648758335920263</v>
      </c>
      <c r="S123" s="2">
        <f>ARIMAForecast[[#This Row],[LLY]]-Data!S122</f>
        <v>-3.3748634711000136</v>
      </c>
      <c r="T123" s="2">
        <f>ARIMAForecast[[#This Row],[UPS]]-Data!T122</f>
        <v>2.7842693998979939</v>
      </c>
      <c r="U123" s="2">
        <f>ARIMAForecast[[#This Row],[CAT]]-Data!U122</f>
        <v>6.7380543228992451E-2</v>
      </c>
      <c r="X123" s="1">
        <v>44006</v>
      </c>
      <c r="Y123" s="2">
        <f>Data!Y123-Data!Y122</f>
        <v>-0.9175564499999922</v>
      </c>
      <c r="Z123" s="2">
        <f>Data!Z123-Data!Z122</f>
        <v>-3.675569199999984</v>
      </c>
      <c r="AA123" s="2">
        <f>Data!AA123-Data!AA122</f>
        <v>-0.85987599999998565</v>
      </c>
      <c r="AB123" s="2">
        <f>Data!AB123-Data!AB122</f>
        <v>-1.4866617799999915</v>
      </c>
      <c r="AC123" s="2">
        <f>Data!AC123-Data!AC122</f>
        <v>-3.2414949999999862</v>
      </c>
      <c r="AD123" s="2">
        <f>Data!AD123-Data!AD122</f>
        <v>-1.8887843299999929</v>
      </c>
      <c r="AE123" s="2">
        <f>Data!AE123-Data!AE122</f>
        <v>-2.0495768099999907</v>
      </c>
      <c r="AF123" s="2">
        <f>Data!AF123-Data!AF122</f>
        <v>-1.5959060100000073</v>
      </c>
      <c r="AG123" s="2">
        <f>Data!AG123-Data!AG122</f>
        <v>-6.9130976999999803</v>
      </c>
      <c r="AH123" s="2">
        <f>Data!AH123-Data!AH122</f>
        <v>-2.8766452800000053</v>
      </c>
      <c r="AI123" s="2">
        <f>Data!AI123-Data!AI122</f>
        <v>-3.3953135000000429</v>
      </c>
      <c r="AJ123" s="2">
        <f>Data!AJ123-Data!AJ122</f>
        <v>-4.9751991999999916</v>
      </c>
      <c r="AK123" s="2">
        <f>Data!AK123-Data!AK122</f>
        <v>-0.91808651999999924</v>
      </c>
      <c r="AL123" s="2">
        <f>Data!AL123-Data!AL122</f>
        <v>-3.1676093000000094</v>
      </c>
      <c r="AM123" s="2">
        <f>Data!AM123-Data!AM122</f>
        <v>-7.6285207999999898</v>
      </c>
      <c r="AN123" s="2">
        <f>Data!AN123-Data!AN122</f>
        <v>-0.97012890000000596</v>
      </c>
      <c r="AO123" s="2">
        <f>Data!AO123-Data!AO122</f>
        <v>-2.2201533200000085</v>
      </c>
      <c r="AP123" s="2">
        <f>Data!AP123-Data!AP122</f>
        <v>-2.1101227999999992</v>
      </c>
      <c r="AQ123" s="2">
        <f>Data!AQ123-Data!AQ122</f>
        <v>-0.63308870000000184</v>
      </c>
      <c r="AR123" s="2">
        <f>Data!AR123-Data!AR122</f>
        <v>-3.4010952000000003</v>
      </c>
      <c r="AS123" s="2"/>
      <c r="AT123" s="1">
        <v>44006</v>
      </c>
      <c r="AU123" s="2">
        <f>Data!AV124-FaktiskeKurser[[#This Row],[AAPL]]</f>
        <v>-1.6175009999999901</v>
      </c>
      <c r="AV123" s="2">
        <f>Data!AW124-FaktiskeKurser[[#This Row],[MSFT]]</f>
        <v>-4.070007999999973</v>
      </c>
      <c r="AW123" s="2">
        <f>Data!AX124-FaktiskeKurser[[#This Row],[AMZN]]</f>
        <v>-1.5005040000000065</v>
      </c>
      <c r="AX123" s="2">
        <f>Data!AY124-FaktiskeKurser[[#This Row],[GOOGL]]</f>
        <v>-1.5639950000000056</v>
      </c>
      <c r="AY123" s="2">
        <f>Data!AZ124-FaktiskeKurser[[#This Row],[BRK-B]]</f>
        <v>-3.4799959999999999</v>
      </c>
      <c r="AZ123" s="2">
        <f>Data!BA124-FaktiskeKurser[[#This Row],[TSLA]]</f>
        <v>-2.728667999999999</v>
      </c>
      <c r="BA123" s="2">
        <f>Data!BB124-FaktiskeKurser[[#This Row],[NVDA]]</f>
        <v>-2.1449970000000036</v>
      </c>
      <c r="BB123" s="2">
        <f>Data!BC124-FaktiskeKurser[[#This Row],[GOOG]]</f>
        <v>-1.6219940000000008</v>
      </c>
      <c r="BC123" s="2">
        <f>Data!BD124-FaktiskeKurser[[#This Row],[UNH]]</f>
        <v>-8.4200129999999831</v>
      </c>
      <c r="BD123" s="2">
        <f>Data!BE124-FaktiskeKurser[[#This Row],[JPM]]</f>
        <v>-3.2699960000000061</v>
      </c>
      <c r="BE123" s="2">
        <f>Data!BF124-FaktiskeKurser[[#This Row],[AVGO]]</f>
        <v>-4.3299869999999601</v>
      </c>
      <c r="BF123" s="2">
        <f>Data!BG124-FaktiskeKurser[[#This Row],[V]]</f>
        <v>-6.5599970000000098</v>
      </c>
      <c r="BG123" s="2">
        <f>Data!BH124-FaktiskeKurser[[#This Row],[BAC]]</f>
        <v>-0.98000199999999893</v>
      </c>
      <c r="BH123" s="2">
        <f>Data!BI124-FaktiskeKurser[[#This Row],[HD]]</f>
        <v>-4.1799929999999961</v>
      </c>
      <c r="BI123" s="2">
        <f>Data!BJ124-FaktiskeKurser[[#This Row],[MA]]</f>
        <v>-12.86999499999996</v>
      </c>
      <c r="BJ123" s="2">
        <f>Data!BK124-FaktiskeKurser[[#This Row],[MRK]]</f>
        <v>-1.1927490000000063</v>
      </c>
      <c r="BK123" s="2">
        <f>Data!BL124-FaktiskeKurser[[#This Row],[ABBV]]</f>
        <v>-2.16999899999999</v>
      </c>
      <c r="BL123" s="2">
        <f>Data!BM124-FaktiskeKurser[[#This Row],[LLY]]</f>
        <v>-2.3099970000000098</v>
      </c>
      <c r="BM123" s="2">
        <f>Data!BN124-FaktiskeKurser[[#This Row],[UPS]]</f>
        <v>-1.1100009999999969</v>
      </c>
      <c r="BN123" s="2">
        <f>Data!BO124-FaktiskeKurser[[#This Row],[CAT]]</f>
        <v>-4.1900020000000069</v>
      </c>
    </row>
    <row r="124" spans="1:66" x14ac:dyDescent="0.35">
      <c r="A124" s="1">
        <v>44007</v>
      </c>
      <c r="B124" s="2">
        <f>ARIMAForecast[[#This Row],[AAPL]]-FaktiskeKurser[[#This Row],[AAPL]]</f>
        <v>0.12446540023130126</v>
      </c>
      <c r="C124" s="2">
        <f>ARIMAForecast[[#This Row],[MSFT]]-Data!C123</f>
        <v>-2.5576876601599849</v>
      </c>
      <c r="D124" s="2">
        <f>ARIMAForecast[[#This Row],[AMZN]]-Data!D123</f>
        <v>-1.4391101254730074</v>
      </c>
      <c r="E124" s="2">
        <f>ARIMAForecast[[#This Row],[GOOGL]]-Data!E123</f>
        <v>-1.0199859173702066</v>
      </c>
      <c r="F124" s="2">
        <f>ARIMAForecast[[#This Row],[BRK-B]]-Data!F123</f>
        <v>-1.9514995098670056</v>
      </c>
      <c r="G124" s="2">
        <f>ARIMAForecast[[#This Row],[TSLA]]-Data!G123</f>
        <v>-2.8488217056289074</v>
      </c>
      <c r="H124" s="2">
        <f>ARIMAForecast[[#This Row],[NVDA]]-Data!H123</f>
        <v>-2.026724629931806</v>
      </c>
      <c r="I124" s="2">
        <f>ARIMAForecast[[#This Row],[GOOG]]-Data!I123</f>
        <v>-1.0672448195071098</v>
      </c>
      <c r="J124" s="2">
        <f>ARIMAForecast[[#This Row],[UNH]]-Data!J123</f>
        <v>-3.9924714386519895</v>
      </c>
      <c r="K124" s="2">
        <f>ARIMAForecast[[#This Row],[JPM]]-Data!K123</f>
        <v>-2.3212238597006944</v>
      </c>
      <c r="L124" s="2">
        <f>ARIMAForecast[[#This Row],[AVGO]]-Data!L123</f>
        <v>-2.149100066285996</v>
      </c>
      <c r="M124" s="2">
        <f>ARIMAForecast[[#This Row],[V]]-Data!M123</f>
        <v>-4.9152621692290097</v>
      </c>
      <c r="N124" s="2">
        <f>ARIMAForecast[[#This Row],[BAC]]-Data!N123</f>
        <v>-0.71451180494599953</v>
      </c>
      <c r="O124" s="2">
        <f>ARIMAForecast[[#This Row],[HD]]-Data!O123</f>
        <v>-1.5807839184640216</v>
      </c>
      <c r="P124" s="2">
        <f>ARIMAForecast[[#This Row],[MA]]-Data!P123</f>
        <v>-11.408765348562042</v>
      </c>
      <c r="Q124" s="2">
        <f>ARIMAForecast[[#This Row],[MRK]]-Data!Q123</f>
        <v>-0.25886204753929576</v>
      </c>
      <c r="R124" s="2">
        <f>ARIMAForecast[[#This Row],[ABBV]]-Data!R123</f>
        <v>-1.6369202698523964</v>
      </c>
      <c r="S124" s="2">
        <f>ARIMAForecast[[#This Row],[LLY]]-Data!S123</f>
        <v>0.20296536735600057</v>
      </c>
      <c r="T124" s="2">
        <f>ARIMAForecast[[#This Row],[UPS]]-Data!T123</f>
        <v>0.15693004563399882</v>
      </c>
      <c r="U124" s="2">
        <f>ARIMAForecast[[#This Row],[CAT]]-Data!U123</f>
        <v>-2.0228410154689982</v>
      </c>
      <c r="X124" s="1">
        <v>44007</v>
      </c>
      <c r="Y124" s="2">
        <f>Data!Y124-Data!Y123</f>
        <v>0.58139579000000197</v>
      </c>
      <c r="Z124" s="2">
        <f>Data!Z124-Data!Z123</f>
        <v>1.9451889999999992</v>
      </c>
      <c r="AA124" s="2">
        <f>Data!AA124-Data!AA123</f>
        <v>0.63067659999998682</v>
      </c>
      <c r="AB124" s="2">
        <f>Data!AB124-Data!AB123</f>
        <v>0.41194999999999027</v>
      </c>
      <c r="AC124" s="2">
        <f>Data!AC124-Data!AC123</f>
        <v>0.90761439999999993</v>
      </c>
      <c r="AD124" s="2">
        <f>Data!AD124-Data!AD123</f>
        <v>0.5396138299999933</v>
      </c>
      <c r="AE124" s="2">
        <f>Data!AE124-Data!AE123</f>
        <v>2.2110709999999898</v>
      </c>
      <c r="AF124" s="2">
        <f>Data!AF124-Data!AF123</f>
        <v>0.48631663000000458</v>
      </c>
      <c r="AG124" s="2">
        <f>Data!AG124-Data!AG123</f>
        <v>5.1113169999999855</v>
      </c>
      <c r="AH124" s="2">
        <f>Data!AH124-Data!AH123</f>
        <v>2.5769475600000078</v>
      </c>
      <c r="AI124" s="2">
        <f>Data!AI124-Data!AI123</f>
        <v>0.7137395999999967</v>
      </c>
      <c r="AJ124" s="2">
        <f>Data!AJ124-Data!AJ123</f>
        <v>1.0963586000000021</v>
      </c>
      <c r="AK124" s="2">
        <f>Data!AK124-Data!AK123</f>
        <v>0.73717036999999763</v>
      </c>
      <c r="AL124" s="2">
        <f>Data!AL124-Data!AL123</f>
        <v>-1.5900034000000005</v>
      </c>
      <c r="AM124" s="2">
        <f>Data!AM124-Data!AM123</f>
        <v>-1.3667952000000128</v>
      </c>
      <c r="AN124" s="2">
        <f>Data!AN124-Data!AN123</f>
        <v>0.34717550999999958</v>
      </c>
      <c r="AO124" s="2">
        <f>Data!AO124-Data!AO123</f>
        <v>1.6325946999999985</v>
      </c>
      <c r="AP124" s="2">
        <f>Data!AP124-Data!AP123</f>
        <v>4.2277109999999993</v>
      </c>
      <c r="AQ124" s="2">
        <f>Data!AQ124-Data!AQ123</f>
        <v>0.90143270000000086</v>
      </c>
      <c r="AR124" s="2">
        <f>Data!AR124-Data!AR123</f>
        <v>1.3196677999999906</v>
      </c>
      <c r="AS124" s="2"/>
      <c r="AT124" s="1">
        <v>44007</v>
      </c>
      <c r="AU124" s="2">
        <f>Data!AV125-FaktiskeKurser[[#This Row],[AAPL]]</f>
        <v>1.1949999999999932</v>
      </c>
      <c r="AV124" s="2">
        <f>Data!AW125-FaktiskeKurser[[#This Row],[MSFT]]</f>
        <v>2.5</v>
      </c>
      <c r="AW124" s="2">
        <f>Data!AX125-FaktiskeKurser[[#This Row],[AMZN]]</f>
        <v>1.009003000000007</v>
      </c>
      <c r="AX124" s="2">
        <f>Data!AY125-FaktiskeKurser[[#This Row],[GOOGL]]</f>
        <v>0.41999800000000675</v>
      </c>
      <c r="AY124" s="2">
        <f>Data!AZ125-FaktiskeKurser[[#This Row],[BRK-B]]</f>
        <v>1.3200070000000039</v>
      </c>
      <c r="AZ124" s="2">
        <f>Data!BA125-FaktiskeKurser[[#This Row],[TSLA]]</f>
        <v>1.6753379999999964</v>
      </c>
      <c r="BA124" s="2">
        <f>Data!BB125-FaktiskeKurser[[#This Row],[NVDA]]</f>
        <v>2.5449990000000042</v>
      </c>
      <c r="BB124" s="2">
        <f>Data!BC125-FaktiskeKurser[[#This Row],[GOOG]]</f>
        <v>0.46799500000000194</v>
      </c>
      <c r="BC124" s="2">
        <f>Data!BD125-FaktiskeKurser[[#This Row],[UNH]]</f>
        <v>7.0400080000000003</v>
      </c>
      <c r="BD124" s="2">
        <f>Data!BE125-FaktiskeKurser[[#This Row],[JPM]]</f>
        <v>3.2999949999999956</v>
      </c>
      <c r="BE124" s="2">
        <f>Data!BF125-FaktiskeKurser[[#This Row],[AVGO]]</f>
        <v>1.8800049999999828</v>
      </c>
      <c r="BF124" s="2">
        <f>Data!BG125-FaktiskeKurser[[#This Row],[V]]</f>
        <v>2.5699920000000134</v>
      </c>
      <c r="BG124" s="2">
        <f>Data!BH125-FaktiskeKurser[[#This Row],[BAC]]</f>
        <v>0.91000000000000014</v>
      </c>
      <c r="BH124" s="2">
        <f>Data!BI125-FaktiskeKurser[[#This Row],[HD]]</f>
        <v>-0.75</v>
      </c>
      <c r="BI124" s="2">
        <f>Data!BJ125-FaktiskeKurser[[#This Row],[MA]]</f>
        <v>4</v>
      </c>
      <c r="BJ124" s="2">
        <f>Data!BK125-FaktiskeKurser[[#This Row],[MRK]]</f>
        <v>0.66794600000000059</v>
      </c>
      <c r="BK124" s="2">
        <f>Data!BL125-FaktiskeKurser[[#This Row],[ABBV]]</f>
        <v>1.8499989999999968</v>
      </c>
      <c r="BL124" s="2">
        <f>Data!BM125-FaktiskeKurser[[#This Row],[LLY]]</f>
        <v>5.8300020000000075</v>
      </c>
      <c r="BM124" s="2">
        <f>Data!BN125-FaktiskeKurser[[#This Row],[UPS]]</f>
        <v>1.0199970000000036</v>
      </c>
      <c r="BN124" s="2">
        <f>Data!BO125-FaktiskeKurser[[#This Row],[CAT]]</f>
        <v>2.6500010000000032</v>
      </c>
    </row>
    <row r="125" spans="1:66" x14ac:dyDescent="0.35">
      <c r="A125" s="1">
        <v>44008</v>
      </c>
      <c r="B125" s="2">
        <f>ARIMAForecast[[#This Row],[AAPL]]-FaktiskeKurser[[#This Row],[AAPL]]</f>
        <v>0.32418442607639975</v>
      </c>
      <c r="C125" s="2">
        <f>ARIMAForecast[[#This Row],[MSFT]]-Data!C124</f>
        <v>0.86557567298498839</v>
      </c>
      <c r="D125" s="2">
        <f>ARIMAForecast[[#This Row],[AMZN]]-Data!D124</f>
        <v>1.020675175885998</v>
      </c>
      <c r="E125" s="2">
        <f>ARIMAForecast[[#This Row],[GOOGL]]-Data!E124</f>
        <v>0.20189997003760141</v>
      </c>
      <c r="F125" s="2">
        <f>ARIMAForecast[[#This Row],[BRK-B]]-Data!F124</f>
        <v>-0.26472084263301099</v>
      </c>
      <c r="G125" s="2">
        <f>ARIMAForecast[[#This Row],[TSLA]]-Data!G124</f>
        <v>1.8726178449641964</v>
      </c>
      <c r="H125" s="2">
        <f>ARIMAForecast[[#This Row],[NVDA]]-Data!H124</f>
        <v>2.3190117055853108</v>
      </c>
      <c r="I125" s="2">
        <f>ARIMAForecast[[#This Row],[GOOG]]-Data!I124</f>
        <v>0.11745214165920004</v>
      </c>
      <c r="J125" s="2">
        <f>ARIMAForecast[[#This Row],[UNH]]-Data!J124</f>
        <v>1.9367664470020145</v>
      </c>
      <c r="K125" s="2">
        <f>ARIMAForecast[[#This Row],[JPM]]-Data!K124</f>
        <v>2.2344976314403908</v>
      </c>
      <c r="L125" s="2">
        <f>ARIMAForecast[[#This Row],[AVGO]]-Data!L124</f>
        <v>-1.1289936305059882</v>
      </c>
      <c r="M125" s="2">
        <f>ARIMAForecast[[#This Row],[V]]-Data!M124</f>
        <v>0.92619744944900617</v>
      </c>
      <c r="N125" s="2">
        <f>ARIMAForecast[[#This Row],[BAC]]-Data!N124</f>
        <v>0.68595326760939912</v>
      </c>
      <c r="O125" s="2">
        <f>ARIMAForecast[[#This Row],[HD]]-Data!O124</f>
        <v>-3.2880136310670025</v>
      </c>
      <c r="P125" s="2">
        <f>ARIMAForecast[[#This Row],[MA]]-Data!P124</f>
        <v>3.2349803615820178</v>
      </c>
      <c r="Q125" s="2">
        <f>ARIMAForecast[[#This Row],[MRK]]-Data!Q124</f>
        <v>-5.364693428720102E-2</v>
      </c>
      <c r="R125" s="2">
        <f>ARIMAForecast[[#This Row],[ABBV]]-Data!R124</f>
        <v>1.9766724297235925</v>
      </c>
      <c r="S125" s="2">
        <f>ARIMAForecast[[#This Row],[LLY]]-Data!S124</f>
        <v>2.8191884041050059</v>
      </c>
      <c r="T125" s="2">
        <f>ARIMAForecast[[#This Row],[UPS]]-Data!T124</f>
        <v>1.5950462857760073</v>
      </c>
      <c r="U125" s="2">
        <f>ARIMAForecast[[#This Row],[CAT]]-Data!U124</f>
        <v>2.6581303685260025</v>
      </c>
      <c r="X125" s="1">
        <v>44008</v>
      </c>
      <c r="Y125" s="2">
        <f>Data!Y125-Data!Y124</f>
        <v>-1.8346073000000018</v>
      </c>
      <c r="Z125" s="2">
        <f>Data!Z125-Data!Z124</f>
        <v>-3.4842821999999956</v>
      </c>
      <c r="AA125" s="2">
        <f>Data!AA125-Data!AA124</f>
        <v>-2.3302213999999992</v>
      </c>
      <c r="AB125" s="2">
        <f>Data!AB125-Data!AB124</f>
        <v>-2.8815423199999941</v>
      </c>
      <c r="AC125" s="2">
        <f>Data!AC125-Data!AC124</f>
        <v>-3.0676175000000114</v>
      </c>
      <c r="AD125" s="2">
        <f>Data!AD125-Data!AD124</f>
        <v>-1.0516366100000027</v>
      </c>
      <c r="AE125" s="2">
        <f>Data!AE125-Data!AE124</f>
        <v>-2.8855956599999928</v>
      </c>
      <c r="AF125" s="2">
        <f>Data!AF125-Data!AF124</f>
        <v>-2.9966898300000082</v>
      </c>
      <c r="AG125" s="2">
        <f>Data!AG125-Data!AG124</f>
        <v>-7.3247296999999776</v>
      </c>
      <c r="AH125" s="2">
        <f>Data!AH125-Data!AH124</f>
        <v>-3.7912951699999979</v>
      </c>
      <c r="AI125" s="2">
        <f>Data!AI125-Data!AI124</f>
        <v>-1.4868915999999786</v>
      </c>
      <c r="AJ125" s="2">
        <f>Data!AJ125-Data!AJ124</f>
        <v>-3.725689200000005</v>
      </c>
      <c r="AK125" s="2">
        <f>Data!AK125-Data!AK124</f>
        <v>-1.2480010799999981</v>
      </c>
      <c r="AL125" s="2">
        <f>Data!AL125-Data!AL124</f>
        <v>-3.4795261999999809</v>
      </c>
      <c r="AM125" s="2">
        <f>Data!AM125-Data!AM124</f>
        <v>-5.8609275999999682</v>
      </c>
      <c r="AN125" s="2">
        <f>Data!AN125-Data!AN124</f>
        <v>-0.97071744000000137</v>
      </c>
      <c r="AO125" s="2">
        <f>Data!AO125-Data!AO124</f>
        <v>-0.65527272999999298</v>
      </c>
      <c r="AP125" s="2">
        <f>Data!AP125-Data!AP124</f>
        <v>1.2333576999999991</v>
      </c>
      <c r="AQ125" s="2">
        <f>Data!AQ125-Data!AQ124</f>
        <v>-2.8530939999999987</v>
      </c>
      <c r="AR125" s="2">
        <f>Data!AR125-Data!AR124</f>
        <v>-1.359854299999995</v>
      </c>
      <c r="AS125" s="2"/>
      <c r="AT125" s="1">
        <v>44008</v>
      </c>
      <c r="AU125" s="2">
        <f>Data!AV126-FaktiskeKurser[[#This Row],[AAPL]]</f>
        <v>-2.8024979999999999</v>
      </c>
      <c r="AV125" s="2">
        <f>Data!AW126-FaktiskeKurser[[#This Row],[MSFT]]</f>
        <v>-4.0099940000000061</v>
      </c>
      <c r="AW125" s="2">
        <f>Data!AX126-FaktiskeKurser[[#This Row],[AMZN]]</f>
        <v>-3.0855099999999993</v>
      </c>
      <c r="AX125" s="2">
        <f>Data!AY126-FaktiskeKurser[[#This Row],[GOOGL]]</f>
        <v>-3.928001000000009</v>
      </c>
      <c r="AY125" s="2">
        <f>Data!AZ126-FaktiskeKurser[[#This Row],[BRK-B]]</f>
        <v>-3.4800110000000188</v>
      </c>
      <c r="AZ125" s="2">
        <f>Data!BA126-FaktiskeKurser[[#This Row],[TSLA]]</f>
        <v>-1.7493359999999925</v>
      </c>
      <c r="BA125" s="2">
        <f>Data!BB126-FaktiskeKurser[[#This Row],[NVDA]]</f>
        <v>-3.3499989999999968</v>
      </c>
      <c r="BB125" s="2">
        <f>Data!BC126-FaktiskeKurser[[#This Row],[GOOG]]</f>
        <v>-4.0714949999999988</v>
      </c>
      <c r="BC125" s="2">
        <f>Data!BD126-FaktiskeKurser[[#This Row],[UNH]]</f>
        <v>-9.3399960000000419</v>
      </c>
      <c r="BD125" s="2">
        <f>Data!BE126-FaktiskeKurser[[#This Row],[JPM]]</f>
        <v>-5.370002999999997</v>
      </c>
      <c r="BE125" s="2">
        <f>Data!BF126-FaktiskeKurser[[#This Row],[AVGO]]</f>
        <v>-1.4400019999999927</v>
      </c>
      <c r="BF125" s="2">
        <f>Data!BG126-FaktiskeKurser[[#This Row],[V]]</f>
        <v>-4.7099919999999997</v>
      </c>
      <c r="BG125" s="2">
        <f>Data!BH126-FaktiskeKurser[[#This Row],[BAC]]</f>
        <v>-1.5699990000000028</v>
      </c>
      <c r="BH125" s="2">
        <f>Data!BI126-FaktiskeKurser[[#This Row],[HD]]</f>
        <v>-4.3700100000000077</v>
      </c>
      <c r="BI125" s="2">
        <f>Data!BJ126-FaktiskeKurser[[#This Row],[MA]]</f>
        <v>-8.6700140000000374</v>
      </c>
      <c r="BJ125" s="2">
        <f>Data!BK126-FaktiskeKurser[[#This Row],[MRK]]</f>
        <v>-1.3167959999999965</v>
      </c>
      <c r="BK125" s="2">
        <f>Data!BL126-FaktiskeKurser[[#This Row],[ABBV]]</f>
        <v>-0.86000099999999691</v>
      </c>
      <c r="BL125" s="2">
        <f>Data!BM126-FaktiskeKurser[[#This Row],[LLY]]</f>
        <v>-2.9999000000003662E-2</v>
      </c>
      <c r="BM125" s="2">
        <f>Data!BN126-FaktiskeKurser[[#This Row],[UPS]]</f>
        <v>-3.1999970000000104</v>
      </c>
      <c r="BN125" s="2">
        <f>Data!BO126-FaktiskeKurser[[#This Row],[CAT]]</f>
        <v>-2.3199999999999932</v>
      </c>
    </row>
    <row r="126" spans="1:66" x14ac:dyDescent="0.35">
      <c r="A126" s="1">
        <v>44011</v>
      </c>
      <c r="B126" s="2">
        <f>ARIMAForecast[[#This Row],[AAPL]]-FaktiskeKurser[[#This Row],[AAPL]]</f>
        <v>0.55284097768340246</v>
      </c>
      <c r="C126" s="2">
        <f>ARIMAForecast[[#This Row],[MSFT]]-Data!C125</f>
        <v>-2.6285797908290078</v>
      </c>
      <c r="D126" s="2">
        <f>ARIMAForecast[[#This Row],[AMZN]]-Data!D125</f>
        <v>-3.0444226083849912</v>
      </c>
      <c r="E126" s="2">
        <f>ARIMAForecast[[#This Row],[GOOGL]]-Data!E125</f>
        <v>-3.8406650713546071</v>
      </c>
      <c r="F126" s="2">
        <f>ARIMAForecast[[#This Row],[BRK-B]]-Data!F125</f>
        <v>-2.4123772795699949</v>
      </c>
      <c r="G126" s="2">
        <f>ARIMAForecast[[#This Row],[TSLA]]-Data!G125</f>
        <v>-2.0972527974526969</v>
      </c>
      <c r="H126" s="2">
        <f>ARIMAForecast[[#This Row],[NVDA]]-Data!H125</f>
        <v>-3.2161917989258058</v>
      </c>
      <c r="I126" s="2">
        <f>ARIMAForecast[[#This Row],[GOOG]]-Data!I125</f>
        <v>-3.79115514172139</v>
      </c>
      <c r="J126" s="2">
        <f>ARIMAForecast[[#This Row],[UNH]]-Data!J125</f>
        <v>-4.5652169754879992</v>
      </c>
      <c r="K126" s="2">
        <f>ARIMAForecast[[#This Row],[JPM]]-Data!K125</f>
        <v>-4.3793817437692013</v>
      </c>
      <c r="L126" s="2">
        <f>ARIMAForecast[[#This Row],[AVGO]]-Data!L125</f>
        <v>1.5016271056850314</v>
      </c>
      <c r="M126" s="2">
        <f>ARIMAForecast[[#This Row],[V]]-Data!M125</f>
        <v>-3.2240907715519995</v>
      </c>
      <c r="N126" s="2">
        <f>ARIMAForecast[[#This Row],[BAC]]-Data!N125</f>
        <v>-1.2701116814202997</v>
      </c>
      <c r="O126" s="2">
        <f>ARIMAForecast[[#This Row],[HD]]-Data!O125</f>
        <v>-2.2922388907949767</v>
      </c>
      <c r="P126" s="2">
        <f>ARIMAForecast[[#This Row],[MA]]-Data!P125</f>
        <v>-7.8973389001189958</v>
      </c>
      <c r="Q126" s="2">
        <f>ARIMAForecast[[#This Row],[MRK]]-Data!Q125</f>
        <v>-0.92134274061729116</v>
      </c>
      <c r="R126" s="2">
        <f>ARIMAForecast[[#This Row],[ABBV]]-Data!R125</f>
        <v>-1.2833660909074922</v>
      </c>
      <c r="S126" s="2">
        <f>ARIMAForecast[[#This Row],[LLY]]-Data!S125</f>
        <v>2.3862614941870106</v>
      </c>
      <c r="T126" s="2">
        <f>ARIMAForecast[[#This Row],[UPS]]-Data!T125</f>
        <v>-4.2347936953109979</v>
      </c>
      <c r="U126" s="2">
        <f>ARIMAForecast[[#This Row],[CAT]]-Data!U125</f>
        <v>-2.6464296537260026</v>
      </c>
      <c r="X126" s="1">
        <v>44011</v>
      </c>
      <c r="Y126" s="2">
        <f>Data!Y126-Data!Y125</f>
        <v>0.96929081000000394</v>
      </c>
      <c r="Z126" s="2">
        <f>Data!Z126-Data!Z125</f>
        <v>1.6049099999999896</v>
      </c>
      <c r="AA126" s="2">
        <f>Data!AA126-Data!AA125</f>
        <v>-1.1781096999999932</v>
      </c>
      <c r="AB126" s="2">
        <f>Data!AB126-Data!AB125</f>
        <v>0.48471644999999342</v>
      </c>
      <c r="AC126" s="2">
        <f>Data!AC126-Data!AC125</f>
        <v>1.2519168000000036</v>
      </c>
      <c r="AD126" s="2">
        <f>Data!AD126-Data!AD125</f>
        <v>2.2325021200000066</v>
      </c>
      <c r="AE126" s="2">
        <f>Data!AE126-Data!AE125</f>
        <v>0.35782958000000065</v>
      </c>
      <c r="AF126" s="2">
        <f>Data!AF126-Data!AF125</f>
        <v>0.58310176000000524</v>
      </c>
      <c r="AG126" s="2">
        <f>Data!AG126-Data!AG125</f>
        <v>1.7483228999999483</v>
      </c>
      <c r="AH126" s="2">
        <f>Data!AH126-Data!AH125</f>
        <v>-0.75924760000000902</v>
      </c>
      <c r="AI126" s="2">
        <f>Data!AI126-Data!AI125</f>
        <v>2.3455119000000195</v>
      </c>
      <c r="AJ126" s="2">
        <f>Data!AJ126-Data!AJ125</f>
        <v>1.2414658000000145</v>
      </c>
      <c r="AK126" s="2">
        <f>Data!AK126-Data!AK125</f>
        <v>1.7152700000000465E-2</v>
      </c>
      <c r="AL126" s="2">
        <f>Data!AL126-Data!AL125</f>
        <v>3.2675906999999995</v>
      </c>
      <c r="AM126" s="2">
        <f>Data!AM126-Data!AM125</f>
        <v>0.81015370000000075</v>
      </c>
      <c r="AN126" s="2">
        <f>Data!AN126-Data!AN125</f>
        <v>0.51790732999999989</v>
      </c>
      <c r="AO126" s="2">
        <f>Data!AO126-Data!AO125</f>
        <v>0.42239512999999818</v>
      </c>
      <c r="AP126" s="2">
        <f>Data!AP126-Data!AP125</f>
        <v>-0.11217249999998558</v>
      </c>
      <c r="AQ126" s="2">
        <f>Data!AQ126-Data!AQ125</f>
        <v>1.5997600000000034</v>
      </c>
      <c r="AR126" s="2">
        <f>Data!AR126-Data!AR125</f>
        <v>1.8512149000000022</v>
      </c>
      <c r="AS126" s="2"/>
      <c r="AT126" s="1">
        <v>44011</v>
      </c>
      <c r="AU126" s="2">
        <f>Data!AV127-FaktiskeKurser[[#This Row],[AAPL]]</f>
        <v>2.0374989999999968</v>
      </c>
      <c r="AV126" s="2">
        <f>Data!AW127-FaktiskeKurser[[#This Row],[MSFT]]</f>
        <v>2.1099999999999852</v>
      </c>
      <c r="AW126" s="2">
        <f>Data!AX127-FaktiskeKurser[[#This Row],[AMZN]]</f>
        <v>-0.62449699999999098</v>
      </c>
      <c r="AX126" s="2">
        <f>Data!AY127-FaktiskeKurser[[#This Row],[GOOGL]]</f>
        <v>1.7314989999999995</v>
      </c>
      <c r="AY126" s="2">
        <f>Data!AZ127-FaktiskeKurser[[#This Row],[BRK-B]]</f>
        <v>1.8200070000000039</v>
      </c>
      <c r="AZ126" s="2">
        <f>Data!BA127-FaktiskeKurser[[#This Row],[TSLA]]</f>
        <v>3.3073350000000019</v>
      </c>
      <c r="BA126" s="2">
        <f>Data!BB127-FaktiskeKurser[[#This Row],[NVDA]]</f>
        <v>0.44999699999999621</v>
      </c>
      <c r="BB126" s="2">
        <f>Data!BC127-FaktiskeKurser[[#This Row],[GOOG]]</f>
        <v>1.7534940000000034</v>
      </c>
      <c r="BC126" s="2">
        <f>Data!BD127-FaktiskeKurser[[#This Row],[UNH]]</f>
        <v>2.8800050000000397</v>
      </c>
      <c r="BD126" s="2">
        <f>Data!BE127-FaktiskeKurser[[#This Row],[JPM]]</f>
        <v>0.4100040000000007</v>
      </c>
      <c r="BE126" s="2">
        <f>Data!BF127-FaktiskeKurser[[#This Row],[AVGO]]</f>
        <v>2.3699949999999603</v>
      </c>
      <c r="BF126" s="2">
        <f>Data!BG127-FaktiskeKurser[[#This Row],[V]]</f>
        <v>2.1100010000000111</v>
      </c>
      <c r="BG126" s="2">
        <f>Data!BH127-FaktiskeKurser[[#This Row],[BAC]]</f>
        <v>0.23999900000000096</v>
      </c>
      <c r="BH126" s="2">
        <f>Data!BI127-FaktiskeKurser[[#This Row],[HD]]</f>
        <v>5.1099999999999852</v>
      </c>
      <c r="BI126" s="2">
        <f>Data!BJ127-FaktiskeKurser[[#This Row],[MA]]</f>
        <v>3.5899970000000394</v>
      </c>
      <c r="BJ126" s="2">
        <f>Data!BK127-FaktiskeKurser[[#This Row],[MRK]]</f>
        <v>0.88740599999999858</v>
      </c>
      <c r="BK126" s="2">
        <f>Data!BL127-FaktiskeKurser[[#This Row],[ABBV]]</f>
        <v>0.31000500000000386</v>
      </c>
      <c r="BL126" s="2">
        <f>Data!BM127-FaktiskeKurser[[#This Row],[LLY]]</f>
        <v>-0.11000100000001112</v>
      </c>
      <c r="BM126" s="2">
        <f>Data!BN127-FaktiskeKurser[[#This Row],[UPS]]</f>
        <v>2.1600030000000032</v>
      </c>
      <c r="BN126" s="2">
        <f>Data!BO127-FaktiskeKurser[[#This Row],[CAT]]</f>
        <v>2.8600009999999969</v>
      </c>
    </row>
    <row r="127" spans="1:66" x14ac:dyDescent="0.35">
      <c r="A127" s="1">
        <v>44012</v>
      </c>
      <c r="B127" s="2">
        <f>ARIMAForecast[[#This Row],[AAPL]]-FaktiskeKurser[[#This Row],[AAPL]]</f>
        <v>-0.72480416401889158</v>
      </c>
      <c r="C127" s="2">
        <f>ARIMAForecast[[#This Row],[MSFT]]-Data!C126</f>
        <v>1.2463403993170061</v>
      </c>
      <c r="D127" s="2">
        <f>ARIMAForecast[[#This Row],[AMZN]]-Data!D126</f>
        <v>-0.51994542575499736</v>
      </c>
      <c r="E127" s="2">
        <f>ARIMAForecast[[#This Row],[GOOGL]]-Data!E126</f>
        <v>1.6914188423073995</v>
      </c>
      <c r="F127" s="2">
        <f>ARIMAForecast[[#This Row],[BRK-B]]-Data!F126</f>
        <v>1.3586951075949969</v>
      </c>
      <c r="G127" s="2">
        <f>ARIMAForecast[[#This Row],[TSLA]]-Data!G126</f>
        <v>3.8402304028620051</v>
      </c>
      <c r="H127" s="2">
        <f>ARIMAForecast[[#This Row],[NVDA]]-Data!H126</f>
        <v>0.28297123221609866</v>
      </c>
      <c r="I127" s="2">
        <f>ARIMAForecast[[#This Row],[GOOG]]-Data!I126</f>
        <v>1.708327737564602</v>
      </c>
      <c r="J127" s="2">
        <f>ARIMAForecast[[#This Row],[UNH]]-Data!J126</f>
        <v>-0.43452909220297897</v>
      </c>
      <c r="K127" s="2">
        <f>ARIMAForecast[[#This Row],[JPM]]-Data!K126</f>
        <v>4.951305655808369E-3</v>
      </c>
      <c r="L127" s="2">
        <f>ARIMAForecast[[#This Row],[AVGO]]-Data!L126</f>
        <v>-0.65469504173904625</v>
      </c>
      <c r="M127" s="2">
        <f>ARIMAForecast[[#This Row],[V]]-Data!M126</f>
        <v>0.83817363739200346</v>
      </c>
      <c r="N127" s="2">
        <f>ARIMAForecast[[#This Row],[BAC]]-Data!N126</f>
        <v>6.3513836501400078E-2</v>
      </c>
      <c r="O127" s="2">
        <f>ARIMAForecast[[#This Row],[HD]]-Data!O126</f>
        <v>3.3718874222579984</v>
      </c>
      <c r="P127" s="2">
        <f>ARIMAForecast[[#This Row],[MA]]-Data!P126</f>
        <v>2.8575476426860291</v>
      </c>
      <c r="Q127" s="2">
        <f>ARIMAForecast[[#This Row],[MRK]]-Data!Q126</f>
        <v>0.88480139584069661</v>
      </c>
      <c r="R127" s="2">
        <f>ARIMAForecast[[#This Row],[ABBV]]-Data!R126</f>
        <v>0.27983780574359685</v>
      </c>
      <c r="S127" s="2">
        <f>ARIMAForecast[[#This Row],[LLY]]-Data!S126</f>
        <v>-1.726227769860003</v>
      </c>
      <c r="T127" s="2">
        <f>ARIMAForecast[[#This Row],[UPS]]-Data!T126</f>
        <v>2.8662944577610006</v>
      </c>
      <c r="U127" s="2">
        <f>ARIMAForecast[[#This Row],[CAT]]-Data!U126</f>
        <v>2.1105452998010037</v>
      </c>
      <c r="X127" s="1">
        <v>44012</v>
      </c>
      <c r="Y127" s="2">
        <f>Data!Y127-Data!Y126</f>
        <v>0.92576052999999092</v>
      </c>
      <c r="Z127" s="2">
        <f>Data!Z127-Data!Z126</f>
        <v>4.6600850000000094</v>
      </c>
      <c r="AA127" s="2">
        <f>Data!AA127-Data!AA126</f>
        <v>3.1946541000000082</v>
      </c>
      <c r="AB127" s="2">
        <f>Data!AB127-Data!AB126</f>
        <v>1.0861038100000115</v>
      </c>
      <c r="AC127" s="2">
        <f>Data!AC127-Data!AC126</f>
        <v>1.4756940999999983</v>
      </c>
      <c r="AD127" s="2">
        <f>Data!AD127-Data!AD126</f>
        <v>3.9259626899999915</v>
      </c>
      <c r="AE127" s="2">
        <f>Data!AE127-Data!AE126</f>
        <v>2.5352658099999985</v>
      </c>
      <c r="AF127" s="2">
        <f>Data!AF127-Data!AF126</f>
        <v>0.93036155000000065</v>
      </c>
      <c r="AG127" s="2">
        <f>Data!AG127-Data!AG126</f>
        <v>4.6712787000000162</v>
      </c>
      <c r="AH127" s="2">
        <f>Data!AH127-Data!AH126</f>
        <v>0.99836615000000961</v>
      </c>
      <c r="AI127" s="2">
        <f>Data!AI127-Data!AI126</f>
        <v>4.8300322999999707</v>
      </c>
      <c r="AJ127" s="2">
        <f>Data!AJ127-Data!AJ126</f>
        <v>1.8731314999999995</v>
      </c>
      <c r="AK127" s="2">
        <f>Data!AK127-Data!AK126</f>
        <v>0.34355698999999973</v>
      </c>
      <c r="AL127" s="2">
        <f>Data!AL127-Data!AL126</f>
        <v>4.4936572000000012</v>
      </c>
      <c r="AM127" s="2">
        <f>Data!AM127-Data!AM126</f>
        <v>2.7910388999999896</v>
      </c>
      <c r="AN127" s="2">
        <f>Data!AN127-Data!AN126</f>
        <v>1.0837886500000025</v>
      </c>
      <c r="AO127" s="2">
        <f>Data!AO127-Data!AO126</f>
        <v>1.4342807900000025</v>
      </c>
      <c r="AP127" s="2">
        <f>Data!AP127-Data!AP126</f>
        <v>1.4587210999999911</v>
      </c>
      <c r="AQ127" s="2">
        <f>Data!AQ127-Data!AQ126</f>
        <v>1.7641108999999915</v>
      </c>
      <c r="AR127" s="2">
        <f>Data!AR127-Data!AR126</f>
        <v>1.6599343999999974</v>
      </c>
      <c r="AS127" s="2"/>
      <c r="AT127" s="1">
        <v>44012</v>
      </c>
      <c r="AU127" s="2">
        <f>Data!AV128-FaktiskeKurser[[#This Row],[AAPL]]</f>
        <v>0.75499700000000303</v>
      </c>
      <c r="AV127" s="2">
        <f>Data!AW128-FaktiskeKurser[[#This Row],[MSFT]]</f>
        <v>5.0699930000000109</v>
      </c>
      <c r="AW127" s="2">
        <f>Data!AX128-FaktiskeKurser[[#This Row],[AMZN]]</f>
        <v>3.9219969999999762</v>
      </c>
      <c r="AX127" s="2">
        <f>Data!AY128-FaktiskeKurser[[#This Row],[GOOGL]]</f>
        <v>1.043998000000002</v>
      </c>
      <c r="AY127" s="2">
        <f>Data!AZ128-FaktiskeKurser[[#This Row],[BRK-B]]</f>
        <v>1.3199930000000109</v>
      </c>
      <c r="AZ127" s="2">
        <f>Data!BA128-FaktiskeKurser[[#This Row],[TSLA]]</f>
        <v>4.6973339999999979</v>
      </c>
      <c r="BA127" s="2">
        <f>Data!BB128-FaktiskeKurser[[#This Row],[NVDA]]</f>
        <v>2.9775010000000037</v>
      </c>
      <c r="BB127" s="2">
        <f>Data!BC128-FaktiskeKurser[[#This Row],[GOOG]]</f>
        <v>0.93199900000000468</v>
      </c>
      <c r="BC127" s="2">
        <f>Data!BD128-FaktiskeKurser[[#This Row],[UNH]]</f>
        <v>5.1900019999999927</v>
      </c>
      <c r="BD127" s="2">
        <f>Data!BE128-FaktiskeKurser[[#This Row],[JPM]]</f>
        <v>1.0599979999999931</v>
      </c>
      <c r="BE127" s="2">
        <f>Data!BF128-FaktiskeKurser[[#This Row],[AVGO]]</f>
        <v>5.8299860000000194</v>
      </c>
      <c r="BF127" s="2">
        <f>Data!BG128-FaktiskeKurser[[#This Row],[V]]</f>
        <v>1.7899929999999813</v>
      </c>
      <c r="BG127" s="2">
        <f>Data!BH128-FaktiskeKurser[[#This Row],[BAC]]</f>
        <v>0.36000100000000046</v>
      </c>
      <c r="BH127" s="2">
        <f>Data!BI128-FaktiskeKurser[[#This Row],[HD]]</f>
        <v>4.3900000000000148</v>
      </c>
      <c r="BI127" s="2">
        <f>Data!BJ128-FaktiskeKurser[[#This Row],[MA]]</f>
        <v>2.7700189999999907</v>
      </c>
      <c r="BJ127" s="2">
        <f>Data!BK128-FaktiskeKurser[[#This Row],[MRK]]</f>
        <v>1.1545789999999982</v>
      </c>
      <c r="BK127" s="2">
        <f>Data!BL128-FaktiskeKurser[[#This Row],[ABBV]]</f>
        <v>1.7399979999999999</v>
      </c>
      <c r="BL127" s="2">
        <f>Data!BM128-FaktiskeKurser[[#This Row],[LLY]]</f>
        <v>1.4599919999999997</v>
      </c>
      <c r="BM127" s="2">
        <f>Data!BN128-FaktiskeKurser[[#This Row],[UPS]]</f>
        <v>1.6999970000000104</v>
      </c>
      <c r="BN127" s="2">
        <f>Data!BO128-FaktiskeKurser[[#This Row],[CAT]]</f>
        <v>1.25</v>
      </c>
    </row>
    <row r="128" spans="1:66" x14ac:dyDescent="0.35">
      <c r="A128" s="1">
        <v>44013</v>
      </c>
      <c r="B128" s="2">
        <f>ARIMAForecast[[#This Row],[AAPL]]-FaktiskeKurser[[#This Row],[AAPL]]</f>
        <v>-3.837508068708928E-2</v>
      </c>
      <c r="C128" s="2">
        <f>ARIMAForecast[[#This Row],[MSFT]]-Data!C127</f>
        <v>4.6871131590440029</v>
      </c>
      <c r="D128" s="2">
        <f>ARIMAForecast[[#This Row],[AMZN]]-Data!D127</f>
        <v>3.9050772211980131</v>
      </c>
      <c r="E128" s="2">
        <f>ARIMAForecast[[#This Row],[GOOGL]]-Data!E127</f>
        <v>0.83859791159480324</v>
      </c>
      <c r="F128" s="2">
        <f>ARIMAForecast[[#This Row],[BRK-B]]-Data!F127</f>
        <v>1.2361290479060187</v>
      </c>
      <c r="G128" s="2">
        <f>ARIMAForecast[[#This Row],[TSLA]]-Data!G127</f>
        <v>4.3879423515693929</v>
      </c>
      <c r="H128" s="2">
        <f>ARIMAForecast[[#This Row],[NVDA]]-Data!H127</f>
        <v>2.8729624370907061</v>
      </c>
      <c r="I128" s="2">
        <f>ARIMAForecast[[#This Row],[GOOG]]-Data!I127</f>
        <v>0.5894407734574969</v>
      </c>
      <c r="J128" s="2">
        <f>ARIMAForecast[[#This Row],[UNH]]-Data!J127</f>
        <v>5.6497051475669764</v>
      </c>
      <c r="K128" s="2">
        <f>ARIMAForecast[[#This Row],[JPM]]-Data!K127</f>
        <v>0.35216189313879909</v>
      </c>
      <c r="L128" s="2">
        <f>ARIMAForecast[[#This Row],[AVGO]]-Data!L127</f>
        <v>8.2816368005330219</v>
      </c>
      <c r="M128" s="2">
        <f>ARIMAForecast[[#This Row],[V]]-Data!M127</f>
        <v>1.9389805761009882</v>
      </c>
      <c r="N128" s="2">
        <f>ARIMAForecast[[#This Row],[BAC]]-Data!N127</f>
        <v>0.21487002945649891</v>
      </c>
      <c r="O128" s="2">
        <f>ARIMAForecast[[#This Row],[HD]]-Data!O127</f>
        <v>5.2369388744109813</v>
      </c>
      <c r="P128" s="2">
        <f>ARIMAForecast[[#This Row],[MA]]-Data!P127</f>
        <v>2.4119617089319831</v>
      </c>
      <c r="Q128" s="2">
        <f>ARIMAForecast[[#This Row],[MRK]]-Data!Q127</f>
        <v>0.72492446751019202</v>
      </c>
      <c r="R128" s="2">
        <f>ARIMAForecast[[#This Row],[ABBV]]-Data!R127</f>
        <v>2.2043279042595003</v>
      </c>
      <c r="S128" s="2">
        <f>ARIMAForecast[[#This Row],[LLY]]-Data!S127</f>
        <v>1.7379186305939811</v>
      </c>
      <c r="T128" s="2">
        <f>ARIMAForecast[[#This Row],[UPS]]-Data!T127</f>
        <v>0.51605642926099904</v>
      </c>
      <c r="U128" s="2">
        <f>ARIMAForecast[[#This Row],[CAT]]-Data!U127</f>
        <v>4.5412305447996459E-2</v>
      </c>
      <c r="X128" s="1">
        <v>44013</v>
      </c>
      <c r="Y128" s="2">
        <f>Data!Y128-Data!Y127</f>
        <v>-5.5958129999993389E-2</v>
      </c>
      <c r="Z128" s="2">
        <f>Data!Z128-Data!Z127</f>
        <v>1.7775879999999802</v>
      </c>
      <c r="AA128" s="2">
        <f>Data!AA128-Data!AA127</f>
        <v>5.8391218999999808</v>
      </c>
      <c r="AB128" s="2">
        <f>Data!AB128-Data!AB127</f>
        <v>1.1786615799999964</v>
      </c>
      <c r="AC128" s="2">
        <f>Data!AC128-Data!AC127</f>
        <v>-0.33368709999999169</v>
      </c>
      <c r="AD128" s="2">
        <f>Data!AD128-Data!AD127</f>
        <v>3.6146671800000121</v>
      </c>
      <c r="AE128" s="2">
        <f>Data!AE128-Data!AE127</f>
        <v>0.77353691999999796</v>
      </c>
      <c r="AF128" s="2">
        <f>Data!AF128-Data!AF127</f>
        <v>1.204454179999999</v>
      </c>
      <c r="AG128" s="2">
        <f>Data!AG128-Data!AG127</f>
        <v>3.3234931000000074</v>
      </c>
      <c r="AH128" s="2">
        <f>Data!AH128-Data!AH127</f>
        <v>-0.75032896000000449</v>
      </c>
      <c r="AI128" s="2">
        <f>Data!AI128-Data!AI127</f>
        <v>-1.2544778000000179</v>
      </c>
      <c r="AJ128" s="2">
        <f>Data!AJ128-Data!AJ127</f>
        <v>1.0024046000000055</v>
      </c>
      <c r="AK128" s="2">
        <f>Data!AK128-Data!AK127</f>
        <v>-0.39477409000000208</v>
      </c>
      <c r="AL128" s="2">
        <f>Data!AL128-Data!AL127</f>
        <v>-1.1655597000000171</v>
      </c>
      <c r="AM128" s="2">
        <f>Data!AM128-Data!AM127</f>
        <v>5.0492606999999907</v>
      </c>
      <c r="AN128" s="2">
        <f>Data!AN128-Data!AN127</f>
        <v>0.84314303000000734</v>
      </c>
      <c r="AO128" s="2">
        <f>Data!AO128-Data!AO127</f>
        <v>1.0976924799999921</v>
      </c>
      <c r="AP128" s="2">
        <f>Data!AP128-Data!AP127</f>
        <v>-0.78071479999999838</v>
      </c>
      <c r="AQ128" s="2">
        <f>Data!AQ128-Data!AQ127</f>
        <v>3.0771449000000075</v>
      </c>
      <c r="AR128" s="2">
        <f>Data!AR128-Data!AR127</f>
        <v>-0.18751319999999794</v>
      </c>
      <c r="AS128" s="2"/>
      <c r="AT128" s="1">
        <v>44013</v>
      </c>
      <c r="AU128" s="2">
        <f>Data!AV129-FaktiskeKurser[[#This Row],[AAPL]]</f>
        <v>-0.17250099999999691</v>
      </c>
      <c r="AV128" s="2">
        <f>Data!AW129-FaktiskeKurser[[#This Row],[MSFT]]</f>
        <v>1.1900019999999927</v>
      </c>
      <c r="AW128" s="2">
        <f>Data!AX129-FaktiskeKurser[[#This Row],[AMZN]]</f>
        <v>5.9940040000000181</v>
      </c>
      <c r="AX128" s="2">
        <f>Data!AY129-FaktiskeKurser[[#This Row],[GOOGL]]</f>
        <v>1.1975020000000001</v>
      </c>
      <c r="AY128" s="2">
        <f>Data!AZ129-FaktiskeKurser[[#This Row],[BRK-B]]</f>
        <v>-0.51999000000000706</v>
      </c>
      <c r="AZ128" s="2">
        <f>Data!BA129-FaktiskeKurser[[#This Row],[TSLA]]</f>
        <v>2.6546629999999993</v>
      </c>
      <c r="BA128" s="2">
        <f>Data!BB129-FaktiskeKurser[[#This Row],[NVDA]]</f>
        <v>0.32250200000000007</v>
      </c>
      <c r="BB128" s="2">
        <f>Data!BC129-FaktiskeKurser[[#This Row],[GOOG]]</f>
        <v>1.2215039999999959</v>
      </c>
      <c r="BC128" s="2">
        <f>Data!BD129-FaktiskeKurser[[#This Row],[UNH]]</f>
        <v>2.7799989999999752</v>
      </c>
      <c r="BD128" s="2">
        <f>Data!BE129-FaktiskeKurser[[#This Row],[JPM]]</f>
        <v>-0.79999599999999305</v>
      </c>
      <c r="BE128" s="2">
        <f>Data!BF129-FaktiskeKurser[[#This Row],[AVGO]]</f>
        <v>-2.8799740000000043</v>
      </c>
      <c r="BF128" s="2">
        <f>Data!BG129-FaktiskeKurser[[#This Row],[V]]</f>
        <v>0.61000100000001112</v>
      </c>
      <c r="BG128" s="2">
        <f>Data!BH129-FaktiskeKurser[[#This Row],[BAC]]</f>
        <v>-0.48999999999999844</v>
      </c>
      <c r="BH128" s="2">
        <f>Data!BI129-FaktiskeKurser[[#This Row],[HD]]</f>
        <v>-2.3600010000000111</v>
      </c>
      <c r="BI128" s="2">
        <f>Data!BJ129-FaktiskeKurser[[#This Row],[MA]]</f>
        <v>5.4700009999999679</v>
      </c>
      <c r="BJ128" s="2">
        <f>Data!BK129-FaktiskeKurser[[#This Row],[MRK]]</f>
        <v>0.75381500000000301</v>
      </c>
      <c r="BK128" s="2">
        <f>Data!BL129-FaktiskeKurser[[#This Row],[ABBV]]</f>
        <v>0.95999899999999627</v>
      </c>
      <c r="BL128" s="2">
        <f>Data!BM129-FaktiskeKurser[[#This Row],[LLY]]</f>
        <v>-0.87998999999999228</v>
      </c>
      <c r="BM128" s="2">
        <f>Data!BN129-FaktiskeKurser[[#This Row],[UPS]]</f>
        <v>3.2399979999999999</v>
      </c>
      <c r="BN128" s="2">
        <f>Data!BO129-FaktiskeKurser[[#This Row],[CAT]]</f>
        <v>-0.44000200000000689</v>
      </c>
    </row>
    <row r="129" spans="1:66" x14ac:dyDescent="0.35">
      <c r="A129" s="1">
        <v>44014</v>
      </c>
      <c r="B129" s="2">
        <f>ARIMAForecast[[#This Row],[AAPL]]-FaktiskeKurser[[#This Row],[AAPL]]</f>
        <v>0.73380385204690413</v>
      </c>
      <c r="C129" s="2">
        <f>ARIMAForecast[[#This Row],[MSFT]]-Data!C128</f>
        <v>2.2725460196899974</v>
      </c>
      <c r="D129" s="2">
        <f>ARIMAForecast[[#This Row],[AMZN]]-Data!D128</f>
        <v>5.9246738313719902</v>
      </c>
      <c r="E129" s="2">
        <f>ARIMAForecast[[#This Row],[GOOGL]]-Data!E128</f>
        <v>1.7709505081299</v>
      </c>
      <c r="F129" s="2">
        <f>ARIMAForecast[[#This Row],[BRK-B]]-Data!F128</f>
        <v>7.5236370135002062E-2</v>
      </c>
      <c r="G129" s="2">
        <f>ARIMAForecast[[#This Row],[TSLA]]-Data!G128</f>
        <v>3.1093359267879066</v>
      </c>
      <c r="H129" s="2">
        <f>ARIMAForecast[[#This Row],[NVDA]]-Data!H128</f>
        <v>0.74140401346998885</v>
      </c>
      <c r="I129" s="2">
        <f>ARIMAForecast[[#This Row],[GOOG]]-Data!I128</f>
        <v>1.9162933105367017</v>
      </c>
      <c r="J129" s="2">
        <f>ARIMAForecast[[#This Row],[UNH]]-Data!J128</f>
        <v>5.8243849978929916</v>
      </c>
      <c r="K129" s="2">
        <f>ARIMAForecast[[#This Row],[JPM]]-Data!K128</f>
        <v>0.6245815758724973</v>
      </c>
      <c r="L129" s="2">
        <f>ARIMAForecast[[#This Row],[AVGO]]-Data!L128</f>
        <v>-3.660083485865016</v>
      </c>
      <c r="M129" s="2">
        <f>ARIMAForecast[[#This Row],[V]]-Data!M128</f>
        <v>0.69301512312699742</v>
      </c>
      <c r="N129" s="2">
        <f>ARIMAForecast[[#This Row],[BAC]]-Data!N128</f>
        <v>-0.1196903939946985</v>
      </c>
      <c r="O129" s="2">
        <f>ARIMAForecast[[#This Row],[HD]]-Data!O128</f>
        <v>-1.3838952772839832</v>
      </c>
      <c r="P129" s="2">
        <f>ARIMAForecast[[#This Row],[MA]]-Data!P128</f>
        <v>4.9745058390760164</v>
      </c>
      <c r="Q129" s="2">
        <f>ARIMAForecast[[#This Row],[MRK]]-Data!Q128</f>
        <v>1.505492869710011</v>
      </c>
      <c r="R129" s="2">
        <f>ARIMAForecast[[#This Row],[ABBV]]-Data!R128</f>
        <v>0.88775767339470235</v>
      </c>
      <c r="S129" s="2">
        <f>ARIMAForecast[[#This Row],[LLY]]-Data!S128</f>
        <v>9.9515409761011142E-2</v>
      </c>
      <c r="T129" s="2">
        <f>ARIMAForecast[[#This Row],[UPS]]-Data!T128</f>
        <v>4.3037088326040021</v>
      </c>
      <c r="U129" s="2">
        <f>ARIMAForecast[[#This Row],[CAT]]-Data!U128</f>
        <v>0.47258441533800521</v>
      </c>
      <c r="X129" s="1">
        <v>44014</v>
      </c>
      <c r="Y129" s="2">
        <f>Data!Y129-Data!Y128</f>
        <v>4.7759200000001556E-3</v>
      </c>
      <c r="Z129" s="2">
        <f>Data!Z129-Data!Z128</f>
        <v>1.4742743000000189</v>
      </c>
      <c r="AA129" s="2">
        <f>Data!AA129-Data!AA128</f>
        <v>1.3169626000000108</v>
      </c>
      <c r="AB129" s="2">
        <f>Data!AB129-Data!AB128</f>
        <v>1.3897418600000009</v>
      </c>
      <c r="AC129" s="2">
        <f>Data!AC129-Data!AC128</f>
        <v>0.82758129999999142</v>
      </c>
      <c r="AD129" s="2">
        <f>Data!AD129-Data!AD128</f>
        <v>3.9992749599999939</v>
      </c>
      <c r="AE129" s="2">
        <f>Data!AE129-Data!AE128</f>
        <v>0.76076052000000516</v>
      </c>
      <c r="AF129" s="2">
        <f>Data!AF129-Data!AF128</f>
        <v>1.3330201299999942</v>
      </c>
      <c r="AG129" s="2">
        <f>Data!AG129-Data!AG128</f>
        <v>1.1680001999999945</v>
      </c>
      <c r="AH129" s="2">
        <f>Data!AH129-Data!AH128</f>
        <v>-0.63465408999999795</v>
      </c>
      <c r="AI129" s="2">
        <f>Data!AI129-Data!AI128</f>
        <v>2.0345709000000056</v>
      </c>
      <c r="AJ129" s="2">
        <f>Data!AJ129-Data!AJ128</f>
        <v>1.4715374999999824</v>
      </c>
      <c r="AK129" s="2">
        <f>Data!AK129-Data!AK128</f>
        <v>-1.8660219999997452E-2</v>
      </c>
      <c r="AL129" s="2">
        <f>Data!AL129-Data!AL128</f>
        <v>3.1172499999996717E-2</v>
      </c>
      <c r="AM129" s="2">
        <f>Data!AM129-Data!AM128</f>
        <v>2.0320254000000091</v>
      </c>
      <c r="AN129" s="2">
        <f>Data!AN129-Data!AN128</f>
        <v>0.64047746999999333</v>
      </c>
      <c r="AO129" s="2">
        <f>Data!AO129-Data!AO128</f>
        <v>-0.25656372999999633</v>
      </c>
      <c r="AP129" s="2">
        <f>Data!AP129-Data!AP128</f>
        <v>0.54590600000000222</v>
      </c>
      <c r="AQ129" s="2">
        <f>Data!AQ129-Data!AQ128</f>
        <v>0.28926169999999729</v>
      </c>
      <c r="AR129" s="2">
        <f>Data!AR129-Data!AR128</f>
        <v>1.2917987999999951</v>
      </c>
      <c r="AS129" s="2"/>
      <c r="AT129" s="1">
        <v>44014</v>
      </c>
      <c r="AU129" s="2">
        <f>Data!AV130-FaktiskeKurser[[#This Row],[AAPL]]</f>
        <v>0</v>
      </c>
      <c r="AV129" s="2">
        <f>Data!AW130-FaktiskeKurser[[#This Row],[MSFT]]</f>
        <v>1.5599980000000073</v>
      </c>
      <c r="AW129" s="2">
        <f>Data!AX130-FaktiskeKurser[[#This Row],[AMZN]]</f>
        <v>0.58000099999998156</v>
      </c>
      <c r="AX129" s="2">
        <f>Data!AY130-FaktiskeKurser[[#This Row],[GOOGL]]</f>
        <v>1.3965000000000032</v>
      </c>
      <c r="AY129" s="2">
        <f>Data!AZ130-FaktiskeKurser[[#This Row],[BRK-B]]</f>
        <v>0.83999700000001098</v>
      </c>
      <c r="AZ129" s="2">
        <f>Data!BA130-FaktiskeKurser[[#This Row],[TSLA]]</f>
        <v>5.9353339999999974</v>
      </c>
      <c r="BA129" s="2">
        <f>Data!BB130-FaktiskeKurser[[#This Row],[NVDA]]</f>
        <v>0.82249499999998932</v>
      </c>
      <c r="BB129" s="2">
        <f>Data!BC130-FaktiskeKurser[[#This Row],[GOOG]]</f>
        <v>1.3330009999999959</v>
      </c>
      <c r="BC129" s="2">
        <f>Data!BD130-FaktiskeKurser[[#This Row],[UNH]]</f>
        <v>0.52999900000003208</v>
      </c>
      <c r="BD129" s="2">
        <f>Data!BE130-FaktiskeKurser[[#This Row],[JPM]]</f>
        <v>-0.59999799999999937</v>
      </c>
      <c r="BE129" s="2">
        <f>Data!BF130-FaktiskeKurser[[#This Row],[AVGO]]</f>
        <v>2.7399900000000343</v>
      </c>
      <c r="BF129" s="2">
        <f>Data!BG130-FaktiskeKurser[[#This Row],[V]]</f>
        <v>1.8899989999999889</v>
      </c>
      <c r="BG129" s="2">
        <f>Data!BH130-FaktiskeKurser[[#This Row],[BAC]]</f>
        <v>3.0000999999998612E-2</v>
      </c>
      <c r="BH129" s="2">
        <f>Data!BI130-FaktiskeKurser[[#This Row],[HD]]</f>
        <v>0.35000600000000759</v>
      </c>
      <c r="BI129" s="2">
        <f>Data!BJ130-FaktiskeKurser[[#This Row],[MA]]</f>
        <v>1.25</v>
      </c>
      <c r="BJ129" s="2">
        <f>Data!BK130-FaktiskeKurser[[#This Row],[MRK]]</f>
        <v>0.62976799999999855</v>
      </c>
      <c r="BK129" s="2">
        <f>Data!BL130-FaktiskeKurser[[#This Row],[ABBV]]</f>
        <v>-0.26000200000000007</v>
      </c>
      <c r="BL129" s="2">
        <f>Data!BM130-FaktiskeKurser[[#This Row],[LLY]]</f>
        <v>0.56999199999998496</v>
      </c>
      <c r="BM129" s="2">
        <f>Data!BN130-FaktiskeKurser[[#This Row],[UPS]]</f>
        <v>-5.9997000000009848E-2</v>
      </c>
      <c r="BN129" s="2">
        <f>Data!BO130-FaktiskeKurser[[#This Row],[CAT]]</f>
        <v>1.6600030000000032</v>
      </c>
    </row>
    <row r="130" spans="1:66" x14ac:dyDescent="0.35">
      <c r="A130" s="1">
        <v>44018</v>
      </c>
      <c r="B130" s="2">
        <f>ARIMAForecast[[#This Row],[AAPL]]-FaktiskeKurser[[#This Row],[AAPL]]</f>
        <v>-0.68748647832730114</v>
      </c>
      <c r="C130" s="2">
        <f>ARIMAForecast[[#This Row],[MSFT]]-Data!C129</f>
        <v>-6.4870159419001538E-2</v>
      </c>
      <c r="D130" s="2">
        <f>ARIMAForecast[[#This Row],[AMZN]]-Data!D129</f>
        <v>0.27748655913899256</v>
      </c>
      <c r="E130" s="2">
        <f>ARIMAForecast[[#This Row],[GOOGL]]-Data!E129</f>
        <v>0.41586929680330798</v>
      </c>
      <c r="F130" s="2">
        <f>ARIMAForecast[[#This Row],[BRK-B]]-Data!F129</f>
        <v>-0.55235103237001226</v>
      </c>
      <c r="G130" s="2">
        <f>ARIMAForecast[[#This Row],[TSLA]]-Data!G129</f>
        <v>5.8392776095401047</v>
      </c>
      <c r="H130" s="2">
        <f>ARIMAForecast[[#This Row],[NVDA]]-Data!H129</f>
        <v>0.54016121858050781</v>
      </c>
      <c r="I130" s="2">
        <f>ARIMAForecast[[#This Row],[GOOG]]-Data!I129</f>
        <v>0.43673268966099954</v>
      </c>
      <c r="J130" s="2">
        <f>ARIMAForecast[[#This Row],[UNH]]-Data!J129</f>
        <v>-4.4060782456489846</v>
      </c>
      <c r="K130" s="2">
        <f>ARIMAForecast[[#This Row],[JPM]]-Data!K129</f>
        <v>-1.7253457906037966</v>
      </c>
      <c r="L130" s="2">
        <f>ARIMAForecast[[#This Row],[AVGO]]-Data!L129</f>
        <v>2.2062799367440107</v>
      </c>
      <c r="M130" s="2">
        <f>ARIMAForecast[[#This Row],[V]]-Data!M129</f>
        <v>1.5807376723359994</v>
      </c>
      <c r="N130" s="2">
        <f>ARIMAForecast[[#This Row],[BAC]]-Data!N129</f>
        <v>-0.34099142619210099</v>
      </c>
      <c r="O130" s="2">
        <f>ARIMAForecast[[#This Row],[HD]]-Data!O129</f>
        <v>-1.877334553032</v>
      </c>
      <c r="P130" s="2">
        <f>ARIMAForecast[[#This Row],[MA]]-Data!P129</f>
        <v>1.3545558283199739</v>
      </c>
      <c r="Q130" s="2">
        <f>ARIMAForecast[[#This Row],[MRK]]-Data!Q129</f>
        <v>-0.28031142025950828</v>
      </c>
      <c r="R130" s="2">
        <f>ARIMAForecast[[#This Row],[ABBV]]-Data!R129</f>
        <v>-1.3170985522009033</v>
      </c>
      <c r="S130" s="2">
        <f>ARIMAForecast[[#This Row],[LLY]]-Data!S129</f>
        <v>-1.1484662931920013</v>
      </c>
      <c r="T130" s="2">
        <f>ARIMAForecast[[#This Row],[UPS]]-Data!T129</f>
        <v>-1.3578934780770027</v>
      </c>
      <c r="U130" s="2">
        <f>ARIMAForecast[[#This Row],[CAT]]-Data!U129</f>
        <v>0.97334540240599665</v>
      </c>
      <c r="X130" s="1">
        <v>44018</v>
      </c>
      <c r="Y130" s="2">
        <f>Data!Y130-Data!Y129</f>
        <v>2.0907283999999891</v>
      </c>
      <c r="Z130" s="2">
        <f>Data!Z130-Data!Z129</f>
        <v>4.1552693999999804</v>
      </c>
      <c r="AA130" s="2">
        <f>Data!AA130-Data!AA129</f>
        <v>7.4519779999999969</v>
      </c>
      <c r="AB130" s="2">
        <f>Data!AB130-Data!AB129</f>
        <v>1.4825210399999946</v>
      </c>
      <c r="AC130" s="2">
        <f>Data!AC130-Data!AC129</f>
        <v>3.1302281000000107</v>
      </c>
      <c r="AD130" s="2">
        <f>Data!AD130-Data!AD129</f>
        <v>6.2153274899999928</v>
      </c>
      <c r="AE130" s="2">
        <f>Data!AE130-Data!AE129</f>
        <v>1.9932593099999991</v>
      </c>
      <c r="AF130" s="2">
        <f>Data!AF130-Data!AF129</f>
        <v>1.5571245200000021</v>
      </c>
      <c r="AG130" s="2">
        <f>Data!AG130-Data!AG129</f>
        <v>3.506155299999989</v>
      </c>
      <c r="AH130" s="2">
        <f>Data!AH130-Data!AH129</f>
        <v>2.2199236099999951</v>
      </c>
      <c r="AI130" s="2">
        <f>Data!AI130-Data!AI129</f>
        <v>3.1545398000000091</v>
      </c>
      <c r="AJ130" s="2">
        <f>Data!AJ130-Data!AJ129</f>
        <v>2.0379741000000138</v>
      </c>
      <c r="AK130" s="2">
        <f>Data!AK130-Data!AK129</f>
        <v>0.3217222900000003</v>
      </c>
      <c r="AL130" s="2">
        <f>Data!AL130-Data!AL129</f>
        <v>0.89218150000002083</v>
      </c>
      <c r="AM130" s="2">
        <f>Data!AM130-Data!AM129</f>
        <v>2.7649273999999764</v>
      </c>
      <c r="AN130" s="2">
        <f>Data!AN130-Data!AN129</f>
        <v>0.75156264999999678</v>
      </c>
      <c r="AO130" s="2">
        <f>Data!AO130-Data!AO129</f>
        <v>0.2772033399999998</v>
      </c>
      <c r="AP130" s="2">
        <f>Data!AP130-Data!AP129</f>
        <v>2.9007282000000032</v>
      </c>
      <c r="AQ130" s="2">
        <f>Data!AQ130-Data!AQ129</f>
        <v>0.96842870000000403</v>
      </c>
      <c r="AR130" s="2">
        <f>Data!AR130-Data!AR129</f>
        <v>1.6970934000000142</v>
      </c>
      <c r="AS130" s="2"/>
      <c r="AT130" s="1">
        <v>44018</v>
      </c>
      <c r="AU130" s="2">
        <f>Data!AV131-FaktiskeKurser[[#This Row],[AAPL]]</f>
        <v>2.4350060000000013</v>
      </c>
      <c r="AV130" s="2">
        <f>Data!AW131-FaktiskeKurser[[#This Row],[MSFT]]</f>
        <v>4.4400019999999927</v>
      </c>
      <c r="AW130" s="2">
        <f>Data!AX131-FaktiskeKurser[[#This Row],[AMZN]]</f>
        <v>8.3370060000000024</v>
      </c>
      <c r="AX130" s="2">
        <f>Data!AY131-FaktiskeKurser[[#This Row],[GOOGL]]</f>
        <v>1.4860000000000042</v>
      </c>
      <c r="AY130" s="2">
        <f>Data!AZ131-FaktiskeKurser[[#This Row],[BRK-B]]</f>
        <v>3.8899989999999889</v>
      </c>
      <c r="AZ130" s="2">
        <f>Data!BA131-FaktiskeKurser[[#This Row],[TSLA]]</f>
        <v>10.861334999999997</v>
      </c>
      <c r="BA130" s="2">
        <f>Data!BB131-FaktiskeKurser[[#This Row],[NVDA]]</f>
        <v>2.2700040000000001</v>
      </c>
      <c r="BB130" s="2">
        <f>Data!BC131-FaktiskeKurser[[#This Row],[GOOG]]</f>
        <v>1.5500030000000038</v>
      </c>
      <c r="BC130" s="2">
        <f>Data!BD131-FaktiskeKurser[[#This Row],[UNH]]</f>
        <v>4.5499879999999848</v>
      </c>
      <c r="BD130" s="2">
        <f>Data!BE131-FaktiskeKurser[[#This Row],[JPM]]</f>
        <v>2.3399959999999993</v>
      </c>
      <c r="BE130" s="2">
        <f>Data!BF131-FaktiskeKurser[[#This Row],[AVGO]]</f>
        <v>3.320007999999973</v>
      </c>
      <c r="BF130" s="2">
        <f>Data!BG131-FaktiskeKurser[[#This Row],[V]]</f>
        <v>2.089997000000011</v>
      </c>
      <c r="BG130" s="2">
        <f>Data!BH131-FaktiskeKurser[[#This Row],[BAC]]</f>
        <v>0.36999899999999997</v>
      </c>
      <c r="BH130" s="2">
        <f>Data!BI131-FaktiskeKurser[[#This Row],[HD]]</f>
        <v>1.0500030000000038</v>
      </c>
      <c r="BI130" s="2">
        <f>Data!BJ131-FaktiskeKurser[[#This Row],[MA]]</f>
        <v>3.1499939999999924</v>
      </c>
      <c r="BJ130" s="2">
        <f>Data!BK131-FaktiskeKurser[[#This Row],[MRK]]</f>
        <v>0.76335900000000834</v>
      </c>
      <c r="BK130" s="2">
        <f>Data!BL131-FaktiskeKurser[[#This Row],[ABBV]]</f>
        <v>0.13000499999999704</v>
      </c>
      <c r="BL130" s="2">
        <f>Data!BM131-FaktiskeKurser[[#This Row],[LLY]]</f>
        <v>3.0200040000000001</v>
      </c>
      <c r="BM130" s="2">
        <f>Data!BN131-FaktiskeKurser[[#This Row],[UPS]]</f>
        <v>1</v>
      </c>
      <c r="BN130" s="2">
        <f>Data!BO131-FaktiskeKurser[[#This Row],[CAT]]</f>
        <v>1.7099919999999997</v>
      </c>
    </row>
    <row r="131" spans="1:66" x14ac:dyDescent="0.35">
      <c r="A131" s="1">
        <v>44019</v>
      </c>
      <c r="B131" s="2">
        <f>ARIMAForecast[[#This Row],[AAPL]]-FaktiskeKurser[[#This Row],[AAPL]]</f>
        <v>0.72007845965019612</v>
      </c>
      <c r="C131" s="2">
        <f>ARIMAForecast[[#This Row],[MSFT]]-Data!C130</f>
        <v>5.7336496920769946</v>
      </c>
      <c r="D131" s="2">
        <f>ARIMAForecast[[#This Row],[AMZN]]-Data!D130</f>
        <v>8.4753529167199986</v>
      </c>
      <c r="E131" s="2">
        <f>ARIMAForecast[[#This Row],[GOOGL]]-Data!E130</f>
        <v>2.2731171095584983</v>
      </c>
      <c r="F131" s="2">
        <f>ARIMAForecast[[#This Row],[BRK-B]]-Data!F130</f>
        <v>4.6194364734720068</v>
      </c>
      <c r="G131" s="2">
        <f>ARIMAForecast[[#This Row],[TSLA]]-Data!G130</f>
        <v>11.792330123252796</v>
      </c>
      <c r="H131" s="2">
        <f>ARIMAForecast[[#This Row],[NVDA]]-Data!H130</f>
        <v>2.7674144453833946</v>
      </c>
      <c r="I131" s="2">
        <f>ARIMAForecast[[#This Row],[GOOG]]-Data!I130</f>
        <v>2.4612201418525927</v>
      </c>
      <c r="J131" s="2">
        <f>ARIMAForecast[[#This Row],[UNH]]-Data!J130</f>
        <v>9.1580227954709699</v>
      </c>
      <c r="K131" s="2">
        <f>ARIMAForecast[[#This Row],[JPM]]-Data!K130</f>
        <v>2.5679645368132924</v>
      </c>
      <c r="L131" s="2">
        <f>ARIMAForecast[[#This Row],[AVGO]]-Data!L130</f>
        <v>3.9998590932569869</v>
      </c>
      <c r="M131" s="2">
        <f>ARIMAForecast[[#This Row],[V]]-Data!M130</f>
        <v>2.0235259838240154</v>
      </c>
      <c r="N131" s="2">
        <f>ARIMAForecast[[#This Row],[BAC]]-Data!N130</f>
        <v>0.62328680550159987</v>
      </c>
      <c r="O131" s="2">
        <f>ARIMAForecast[[#This Row],[HD]]-Data!O130</f>
        <v>3.2792285306079805</v>
      </c>
      <c r="P131" s="2">
        <f>ARIMAForecast[[#This Row],[MA]]-Data!P130</f>
        <v>3.027161501284013</v>
      </c>
      <c r="Q131" s="2">
        <f>ARIMAForecast[[#This Row],[MRK]]-Data!Q130</f>
        <v>1.6758703377163044</v>
      </c>
      <c r="R131" s="2">
        <f>ARIMAForecast[[#This Row],[ABBV]]-Data!R130</f>
        <v>1.058093379306797</v>
      </c>
      <c r="S131" s="2">
        <f>ARIMAForecast[[#This Row],[LLY]]-Data!S130</f>
        <v>4.8519414555850062</v>
      </c>
      <c r="T131" s="2">
        <f>ARIMAForecast[[#This Row],[UPS]]-Data!T130</f>
        <v>1.4253529958349986</v>
      </c>
      <c r="U131" s="2">
        <f>ARIMAForecast[[#This Row],[CAT]]-Data!U130</f>
        <v>3.6054450180209869</v>
      </c>
      <c r="X131" s="1">
        <v>44019</v>
      </c>
      <c r="Y131" s="2">
        <f>Data!Y131-Data!Y130</f>
        <v>9.7404450000013298E-2</v>
      </c>
      <c r="Z131" s="2">
        <f>Data!Z131-Data!Z130</f>
        <v>-2.1172416999999939</v>
      </c>
      <c r="AA131" s="2">
        <f>Data!AA131-Data!AA130</f>
        <v>-1.3256548999999893</v>
      </c>
      <c r="AB131" s="2">
        <f>Data!AB131-Data!AB130</f>
        <v>-0.36966262999999344</v>
      </c>
      <c r="AC131" s="2">
        <f>Data!AC131-Data!AC130</f>
        <v>-0.68665559999999459</v>
      </c>
      <c r="AD131" s="2">
        <f>Data!AD131-Data!AD130</f>
        <v>8.075872860000004</v>
      </c>
      <c r="AE131" s="2">
        <f>Data!AE131-Data!AE130</f>
        <v>0.66369788000000085</v>
      </c>
      <c r="AF131" s="2">
        <f>Data!AF131-Data!AF130</f>
        <v>-0.46887519999999938</v>
      </c>
      <c r="AG131" s="2">
        <f>Data!AG131-Data!AG130</f>
        <v>-4.6526648999999907</v>
      </c>
      <c r="AH131" s="2">
        <f>Data!AH131-Data!AH130</f>
        <v>-2.2844253699999939</v>
      </c>
      <c r="AI131" s="2">
        <f>Data!AI131-Data!AI130</f>
        <v>-3.7996655000000032</v>
      </c>
      <c r="AJ131" s="2">
        <f>Data!AJ131-Data!AJ130</f>
        <v>-2.8889520000000175</v>
      </c>
      <c r="AK131" s="2">
        <f>Data!AK131-Data!AK130</f>
        <v>-0.55482197999999983</v>
      </c>
      <c r="AL131" s="2">
        <f>Data!AL131-Data!AL130</f>
        <v>-1.7637876000000006</v>
      </c>
      <c r="AM131" s="2">
        <f>Data!AM131-Data!AM130</f>
        <v>-4.0211941000000024</v>
      </c>
      <c r="AN131" s="2">
        <f>Data!AN131-Data!AN130</f>
        <v>-0.58968018999999572</v>
      </c>
      <c r="AO131" s="2">
        <f>Data!AO131-Data!AO130</f>
        <v>0.35275409000000479</v>
      </c>
      <c r="AP131" s="2">
        <f>Data!AP131-Data!AP130</f>
        <v>-9.9056600000011485E-2</v>
      </c>
      <c r="AQ131" s="2">
        <f>Data!AQ131-Data!AQ130</f>
        <v>-0.83315950000000782</v>
      </c>
      <c r="AR131" s="2">
        <f>Data!AR131-Data!AR130</f>
        <v>-1.5221301000000125</v>
      </c>
      <c r="AS131" s="2"/>
      <c r="AT131" s="1">
        <v>44019</v>
      </c>
      <c r="AU131" s="2">
        <f>Data!AV132-FaktiskeKurser[[#This Row],[AAPL]]</f>
        <v>-0.29000100000000373</v>
      </c>
      <c r="AV131" s="2">
        <f>Data!AW132-FaktiskeKurser[[#This Row],[MSFT]]</f>
        <v>-2.4499969999999962</v>
      </c>
      <c r="AW131" s="2">
        <f>Data!AX132-FaktiskeKurser[[#This Row],[AMZN]]</f>
        <v>-2.8460079999999834</v>
      </c>
      <c r="AX131" s="2">
        <f>Data!AY132-FaktiskeKurser[[#This Row],[GOOGL]]</f>
        <v>-0.48649600000000248</v>
      </c>
      <c r="AY131" s="2">
        <f>Data!AZ132-FaktiskeKurser[[#This Row],[BRK-B]]</f>
        <v>-1.5700070000000039</v>
      </c>
      <c r="AZ131" s="2">
        <f>Data!BA132-FaktiskeKurser[[#This Row],[TSLA]]</f>
        <v>1.2186659999999989</v>
      </c>
      <c r="BA131" s="2">
        <f>Data!BB132-FaktiskeKurser[[#This Row],[NVDA]]</f>
        <v>0.32499700000001042</v>
      </c>
      <c r="BB131" s="2">
        <f>Data!BC132-FaktiskeKurser[[#This Row],[GOOG]]</f>
        <v>-0.52600099999999372</v>
      </c>
      <c r="BC131" s="2">
        <f>Data!BD132-FaktiskeKurser[[#This Row],[UNH]]</f>
        <v>-6.1600040000000149</v>
      </c>
      <c r="BD131" s="2">
        <f>Data!BE132-FaktiskeKurser[[#This Row],[JPM]]</f>
        <v>-2.6800000000000068</v>
      </c>
      <c r="BE131" s="2">
        <f>Data!BF132-FaktiskeKurser[[#This Row],[AVGO]]</f>
        <v>-5.6700139999999806</v>
      </c>
      <c r="BF131" s="2">
        <f>Data!BG132-FaktiskeKurser[[#This Row],[V]]</f>
        <v>-3.5599980000000073</v>
      </c>
      <c r="BG131" s="2">
        <f>Data!BH132-FaktiskeKurser[[#This Row],[BAC]]</f>
        <v>-0.64999999999999858</v>
      </c>
      <c r="BH131" s="2">
        <f>Data!BI132-FaktiskeKurser[[#This Row],[HD]]</f>
        <v>-2.1999969999999962</v>
      </c>
      <c r="BI131" s="2">
        <f>Data!BJ132-FaktiskeKurser[[#This Row],[MA]]</f>
        <v>-5.6600029999999606</v>
      </c>
      <c r="BJ131" s="2">
        <f>Data!BK132-FaktiskeKurser[[#This Row],[MRK]]</f>
        <v>-0.82061000000000206</v>
      </c>
      <c r="BK131" s="2">
        <f>Data!BL132-FaktiskeKurser[[#This Row],[ABBV]]</f>
        <v>0.3399959999999993</v>
      </c>
      <c r="BL131" s="2">
        <f>Data!BM132-FaktiskeKurser[[#This Row],[LLY]]</f>
        <v>-0.13999899999998888</v>
      </c>
      <c r="BM131" s="2">
        <f>Data!BN132-FaktiskeKurser[[#This Row],[UPS]]</f>
        <v>-0.9100040000000007</v>
      </c>
      <c r="BN131" s="2">
        <f>Data!BO132-FaktiskeKurser[[#This Row],[CAT]]</f>
        <v>-2.2299959999999999</v>
      </c>
    </row>
    <row r="132" spans="1:66" x14ac:dyDescent="0.35">
      <c r="A132" s="1">
        <v>44020</v>
      </c>
      <c r="B132" s="2">
        <f>ARIMAForecast[[#This Row],[AAPL]]-FaktiskeKurser[[#This Row],[AAPL]]</f>
        <v>0.15180553190110402</v>
      </c>
      <c r="C132" s="2">
        <f>ARIMAForecast[[#This Row],[MSFT]]-Data!C131</f>
        <v>-3.0770363277079866</v>
      </c>
      <c r="D132" s="2">
        <f>ARIMAForecast[[#This Row],[AMZN]]-Data!D131</f>
        <v>-3.2614970877209828</v>
      </c>
      <c r="E132" s="2">
        <f>ARIMAForecast[[#This Row],[GOOGL]]-Data!E131</f>
        <v>-1.3599615463072041</v>
      </c>
      <c r="F132" s="2">
        <f>ARIMAForecast[[#This Row],[BRK-B]]-Data!F131</f>
        <v>-1.6525051307449985</v>
      </c>
      <c r="G132" s="2">
        <f>ARIMAForecast[[#This Row],[TSLA]]-Data!G131</f>
        <v>0.33137034968500245</v>
      </c>
      <c r="H132" s="2">
        <f>ARIMAForecast[[#This Row],[NVDA]]-Data!H131</f>
        <v>-0.1978425929037968</v>
      </c>
      <c r="I132" s="2">
        <f>ARIMAForecast[[#This Row],[GOOG]]-Data!I131</f>
        <v>-1.6653170962250954</v>
      </c>
      <c r="J132" s="2">
        <f>ARIMAForecast[[#This Row],[UNH]]-Data!J131</f>
        <v>-9.6365996827859703</v>
      </c>
      <c r="K132" s="2">
        <f>ARIMAForecast[[#This Row],[JPM]]-Data!K131</f>
        <v>-2.4935664956498016</v>
      </c>
      <c r="L132" s="2">
        <f>ARIMAForecast[[#This Row],[AVGO]]-Data!L131</f>
        <v>-5.7634744014039825</v>
      </c>
      <c r="M132" s="2">
        <f>ARIMAForecast[[#This Row],[V]]-Data!M131</f>
        <v>-2.6119343123780254</v>
      </c>
      <c r="N132" s="2">
        <f>ARIMAForecast[[#This Row],[BAC]]-Data!N131</f>
        <v>-0.89189971233819776</v>
      </c>
      <c r="O132" s="2">
        <f>ARIMAForecast[[#This Row],[HD]]-Data!O131</f>
        <v>-3.649782669209003</v>
      </c>
      <c r="P132" s="2">
        <f>ARIMAForecast[[#This Row],[MA]]-Data!P131</f>
        <v>-4.8747599890369884</v>
      </c>
      <c r="Q132" s="2">
        <f>ARIMAForecast[[#This Row],[MRK]]-Data!Q131</f>
        <v>-1.5815315953320948</v>
      </c>
      <c r="R132" s="2">
        <f>ARIMAForecast[[#This Row],[ABBV]]-Data!R131</f>
        <v>0.42771533485000646</v>
      </c>
      <c r="S132" s="2">
        <f>ARIMAForecast[[#This Row],[LLY]]-Data!S131</f>
        <v>-1.7262501440490041</v>
      </c>
      <c r="T132" s="2">
        <f>ARIMAForecast[[#This Row],[UPS]]-Data!T131</f>
        <v>-1.5205676004139974</v>
      </c>
      <c r="U132" s="2">
        <f>ARIMAForecast[[#This Row],[CAT]]-Data!U131</f>
        <v>-2.6697339105389943</v>
      </c>
      <c r="X132" s="1">
        <v>44020</v>
      </c>
      <c r="Y132" s="2">
        <f>Data!Y132-Data!Y131</f>
        <v>1.8188901999999985</v>
      </c>
      <c r="Z132" s="2">
        <f>Data!Z132-Data!Z131</f>
        <v>4.207483400000001</v>
      </c>
      <c r="AA132" s="2">
        <f>Data!AA132-Data!AA131</f>
        <v>2.8151306999999974</v>
      </c>
      <c r="AB132" s="2">
        <f>Data!AB132-Data!AB131</f>
        <v>0.68041578999999786</v>
      </c>
      <c r="AC132" s="2">
        <f>Data!AC132-Data!AC131</f>
        <v>-3.5304100000018934E-2</v>
      </c>
      <c r="AD132" s="2">
        <f>Data!AD132-Data!AD131</f>
        <v>-1.026577439999997</v>
      </c>
      <c r="AE132" s="2">
        <f>Data!AE132-Data!AE131</f>
        <v>2.9080206000000004</v>
      </c>
      <c r="AF132" s="2">
        <f>Data!AF132-Data!AF131</f>
        <v>0.56918993000000739</v>
      </c>
      <c r="AG132" s="2">
        <f>Data!AG132-Data!AG131</f>
        <v>0.95512050000002091</v>
      </c>
      <c r="AH132" s="2">
        <f>Data!AH132-Data!AH131</f>
        <v>0.70445626000000061</v>
      </c>
      <c r="AI132" s="2">
        <f>Data!AI132-Data!AI131</f>
        <v>3.6975228000000016</v>
      </c>
      <c r="AJ132" s="2">
        <f>Data!AJ132-Data!AJ131</f>
        <v>0.59282710000002226</v>
      </c>
      <c r="AK132" s="2">
        <f>Data!AK132-Data!AK131</f>
        <v>4.7049679999997096E-2</v>
      </c>
      <c r="AL132" s="2">
        <f>Data!AL132-Data!AL131</f>
        <v>1.1364073000000019</v>
      </c>
      <c r="AM132" s="2">
        <f>Data!AM132-Data!AM131</f>
        <v>-0.83913199999994958</v>
      </c>
      <c r="AN132" s="2">
        <f>Data!AN132-Data!AN131</f>
        <v>-0.78214827000000753</v>
      </c>
      <c r="AO132" s="2">
        <f>Data!AO132-Data!AO131</f>
        <v>-0.17044275000000653</v>
      </c>
      <c r="AP132" s="2">
        <f>Data!AP132-Data!AP131</f>
        <v>2.3936755000000005</v>
      </c>
      <c r="AQ132" s="2">
        <f>Data!AQ132-Data!AQ131</f>
        <v>-5.3755999999935966E-3</v>
      </c>
      <c r="AR132" s="2">
        <f>Data!AR132-Data!AR131</f>
        <v>0.42199090000001149</v>
      </c>
      <c r="AS132" s="2"/>
      <c r="AT132" s="1">
        <v>44020</v>
      </c>
      <c r="AU132" s="2">
        <f>Data!AV133-FaktiskeKurser[[#This Row],[AAPL]]</f>
        <v>2.1699980000000068</v>
      </c>
      <c r="AV132" s="2">
        <f>Data!AW133-FaktiskeKurser[[#This Row],[MSFT]]</f>
        <v>4.5800020000000075</v>
      </c>
      <c r="AW132" s="2">
        <f>Data!AX133-FaktiskeKurser[[#This Row],[AMZN]]</f>
        <v>4.0494989999999973</v>
      </c>
      <c r="AX132" s="2">
        <f>Data!AY133-FaktiskeKurser[[#This Row],[GOOGL]]</f>
        <v>0.68399800000000255</v>
      </c>
      <c r="AY132" s="2">
        <f>Data!AZ133-FaktiskeKurser[[#This Row],[BRK-B]]</f>
        <v>5.0003000000003794E-2</v>
      </c>
      <c r="AZ132" s="2">
        <f>Data!BA133-FaktiskeKurser[[#This Row],[TSLA]]</f>
        <v>-1.5986629999999877</v>
      </c>
      <c r="BA132" s="2">
        <f>Data!BB133-FaktiskeKurser[[#This Row],[NVDA]]</f>
        <v>3.442504999999997</v>
      </c>
      <c r="BB132" s="2">
        <f>Data!BC133-FaktiskeKurser[[#This Row],[GOOG]]</f>
        <v>0.54099999999999682</v>
      </c>
      <c r="BC132" s="2">
        <f>Data!BD133-FaktiskeKurser[[#This Row],[UNH]]</f>
        <v>1.7099910000000023</v>
      </c>
      <c r="BD132" s="2">
        <f>Data!BE133-FaktiskeKurser[[#This Row],[JPM]]</f>
        <v>0.98000300000001062</v>
      </c>
      <c r="BE132" s="2">
        <f>Data!BF133-FaktiskeKurser[[#This Row],[AVGO]]</f>
        <v>6.4500119999999583</v>
      </c>
      <c r="BF132" s="2">
        <f>Data!BG133-FaktiskeKurser[[#This Row],[V]]</f>
        <v>0.87001000000000772</v>
      </c>
      <c r="BG132" s="2">
        <f>Data!BH133-FaktiskeKurser[[#This Row],[BAC]]</f>
        <v>8.9999999999999858E-2</v>
      </c>
      <c r="BH132" s="2">
        <f>Data!BI133-FaktiskeKurser[[#This Row],[HD]]</f>
        <v>1.819991999999985</v>
      </c>
      <c r="BI132" s="2">
        <f>Data!BJ133-FaktiskeKurser[[#This Row],[MA]]</f>
        <v>0.2399899999999775</v>
      </c>
      <c r="BJ132" s="2">
        <f>Data!BK133-FaktiskeKurser[[#This Row],[MRK]]</f>
        <v>-0.76335900000000834</v>
      </c>
      <c r="BK132" s="2">
        <f>Data!BL133-FaktiskeKurser[[#This Row],[ABBV]]</f>
        <v>-6.9998999999995704E-2</v>
      </c>
      <c r="BL132" s="2">
        <f>Data!BM133-FaktiskeKurser[[#This Row],[LLY]]</f>
        <v>2.3800050000000113</v>
      </c>
      <c r="BM132" s="2">
        <f>Data!BN133-FaktiskeKurser[[#This Row],[UPS]]</f>
        <v>2.0004000000000133E-2</v>
      </c>
      <c r="BN132" s="2">
        <f>Data!BO133-FaktiskeKurser[[#This Row],[CAT]]</f>
        <v>0.93000800000001504</v>
      </c>
    </row>
    <row r="133" spans="1:66" x14ac:dyDescent="0.35">
      <c r="A133" s="1">
        <v>44021</v>
      </c>
      <c r="B133" s="2">
        <f>ARIMAForecast[[#This Row],[AAPL]]-FaktiskeKurser[[#This Row],[AAPL]]</f>
        <v>-0.15949035326259775</v>
      </c>
      <c r="C133" s="2">
        <f>ARIMAForecast[[#This Row],[MSFT]]-Data!C132</f>
        <v>4.6832606313190013</v>
      </c>
      <c r="D133" s="2">
        <f>ARIMAForecast[[#This Row],[AMZN]]-Data!D132</f>
        <v>4.6275772928749745</v>
      </c>
      <c r="E133" s="2">
        <f>ARIMAForecast[[#This Row],[GOOGL]]-Data!E132</f>
        <v>1.8236407308621949</v>
      </c>
      <c r="F133" s="2">
        <f>ARIMAForecast[[#This Row],[BRK-B]]-Data!F132</f>
        <v>0.65589006043998666</v>
      </c>
      <c r="G133" s="2">
        <f>ARIMAForecast[[#This Row],[TSLA]]-Data!G132</f>
        <v>-0.95045094394490093</v>
      </c>
      <c r="H133" s="2">
        <f>ARIMAForecast[[#This Row],[NVDA]]-Data!H132</f>
        <v>3.5140343489217969</v>
      </c>
      <c r="I133" s="2">
        <f>ARIMAForecast[[#This Row],[GOOG]]-Data!I132</f>
        <v>1.7133837710845938</v>
      </c>
      <c r="J133" s="2">
        <f>ARIMAForecast[[#This Row],[UNH]]-Data!J132</f>
        <v>3.2333569784959764</v>
      </c>
      <c r="K133" s="2">
        <f>ARIMAForecast[[#This Row],[JPM]]-Data!K132</f>
        <v>0.99480411840531247</v>
      </c>
      <c r="L133" s="2">
        <f>ARIMAForecast[[#This Row],[AVGO]]-Data!L132</f>
        <v>5.6584607013180062</v>
      </c>
      <c r="M133" s="2">
        <f>ARIMAForecast[[#This Row],[V]]-Data!M132</f>
        <v>0.11873031298000569</v>
      </c>
      <c r="N133" s="2">
        <f>ARIMAForecast[[#This Row],[BAC]]-Data!N132</f>
        <v>0.27203513897419995</v>
      </c>
      <c r="O133" s="2">
        <f>ARIMAForecast[[#This Row],[HD]]-Data!O132</f>
        <v>2.3754188796860092</v>
      </c>
      <c r="P133" s="2">
        <f>ARIMAForecast[[#This Row],[MA]]-Data!P132</f>
        <v>0.17397186671098552</v>
      </c>
      <c r="Q133" s="2">
        <f>ARIMAForecast[[#This Row],[MRK]]-Data!Q132</f>
        <v>-0.18545733191371028</v>
      </c>
      <c r="R133" s="2">
        <f>ARIMAForecast[[#This Row],[ABBV]]-Data!R132</f>
        <v>-0.354909799664199</v>
      </c>
      <c r="S133" s="2">
        <f>ARIMAForecast[[#This Row],[LLY]]-Data!S132</f>
        <v>3.3781988549280015</v>
      </c>
      <c r="T133" s="2">
        <f>ARIMAForecast[[#This Row],[UPS]]-Data!T132</f>
        <v>0.97736331751200112</v>
      </c>
      <c r="U133" s="2">
        <f>ARIMAForecast[[#This Row],[CAT]]-Data!U132</f>
        <v>-0.24870877974198891</v>
      </c>
      <c r="X133" s="1">
        <v>44021</v>
      </c>
      <c r="Y133" s="2">
        <f>Data!Y133-Data!Y132</f>
        <v>0.66515769000000091</v>
      </c>
      <c r="Z133" s="2">
        <f>Data!Z133-Data!Z132</f>
        <v>1.82884039999999</v>
      </c>
      <c r="AA133" s="2">
        <f>Data!AA133-Data!AA132</f>
        <v>4.981261499999988</v>
      </c>
      <c r="AB133" s="2">
        <f>Data!AB133-Data!AB132</f>
        <v>0.73506145999999717</v>
      </c>
      <c r="AC133" s="2">
        <f>Data!AC133-Data!AC132</f>
        <v>-2.2652034999999842</v>
      </c>
      <c r="AD133" s="2">
        <f>Data!AD133-Data!AD132</f>
        <v>1.195325749999995</v>
      </c>
      <c r="AE133" s="2">
        <f>Data!AE133-Data!AE132</f>
        <v>3.0212013000000013</v>
      </c>
      <c r="AF133" s="2">
        <f>Data!AF133-Data!AF132</f>
        <v>0.70090411999998992</v>
      </c>
      <c r="AG133" s="2">
        <f>Data!AG133-Data!AG132</f>
        <v>-6.5235008000000221</v>
      </c>
      <c r="AH133" s="2">
        <f>Data!AH133-Data!AH132</f>
        <v>-1.7824649500000049</v>
      </c>
      <c r="AI133" s="2">
        <f>Data!AI133-Data!AI132</f>
        <v>3.1233579000000304</v>
      </c>
      <c r="AJ133" s="2">
        <f>Data!AJ133-Data!AJ132</f>
        <v>-2.6553846000000192</v>
      </c>
      <c r="AK133" s="2">
        <f>Data!AK133-Data!AK132</f>
        <v>-0.30533405999999985</v>
      </c>
      <c r="AL133" s="2">
        <f>Data!AL133-Data!AL132</f>
        <v>-0.7773585000000196</v>
      </c>
      <c r="AM133" s="2">
        <f>Data!AM133-Data!AM132</f>
        <v>-4.5052143000000342</v>
      </c>
      <c r="AN133" s="2">
        <f>Data!AN133-Data!AN132</f>
        <v>-1.0629595099999989</v>
      </c>
      <c r="AO133" s="2">
        <f>Data!AO133-Data!AO132</f>
        <v>-1.3742475099999893</v>
      </c>
      <c r="AP133" s="2">
        <f>Data!AP133-Data!AP132</f>
        <v>-2.3223810000000071</v>
      </c>
      <c r="AQ133" s="2">
        <f>Data!AQ133-Data!AQ132</f>
        <v>-2.991900000000669E-2</v>
      </c>
      <c r="AR133" s="2">
        <f>Data!AR133-Data!AR132</f>
        <v>-1.8551181000000128</v>
      </c>
      <c r="AS133" s="2"/>
      <c r="AT133" s="1">
        <v>44021</v>
      </c>
      <c r="AU133" s="2">
        <f>Data!AV134-FaktiskeKurser[[#This Row],[AAPL]]</f>
        <v>0.41000300000000323</v>
      </c>
      <c r="AV133" s="2">
        <f>Data!AW134-FaktiskeKurser[[#This Row],[MSFT]]</f>
        <v>1.4900049999999965</v>
      </c>
      <c r="AW133" s="2">
        <f>Data!AX134-FaktiskeKurser[[#This Row],[AMZN]]</f>
        <v>5.0760039999999833</v>
      </c>
      <c r="AX133" s="2">
        <f>Data!AY134-FaktiskeKurser[[#This Row],[GOOGL]]</f>
        <v>0.75299899999998843</v>
      </c>
      <c r="AY133" s="2">
        <f>Data!AZ134-FaktiskeKurser[[#This Row],[BRK-B]]</f>
        <v>-2.3999939999999924</v>
      </c>
      <c r="AZ133" s="2">
        <f>Data!BA134-FaktiskeKurser[[#This Row],[TSLA]]</f>
        <v>1.8933329999999984</v>
      </c>
      <c r="BA133" s="2">
        <f>Data!BB134-FaktiskeKurser[[#This Row],[NVDA]]</f>
        <v>2.9299919999999986</v>
      </c>
      <c r="BB133" s="2">
        <f>Data!BC134-FaktiskeKurser[[#This Row],[GOOG]]</f>
        <v>0.74949699999999098</v>
      </c>
      <c r="BC133" s="2">
        <f>Data!BD134-FaktiskeKurser[[#This Row],[UNH]]</f>
        <v>-7.1999809999999798</v>
      </c>
      <c r="BD133" s="2">
        <f>Data!BE134-FaktiskeKurser[[#This Row],[JPM]]</f>
        <v>-2.0200040000000001</v>
      </c>
      <c r="BE133" s="2">
        <f>Data!BF134-FaktiskeKurser[[#This Row],[AVGO]]</f>
        <v>1.9299930000000245</v>
      </c>
      <c r="BF133" s="2">
        <f>Data!BG134-FaktiskeKurser[[#This Row],[V]]</f>
        <v>-2.8600000000000136</v>
      </c>
      <c r="BG133" s="2">
        <f>Data!BH134-FaktiskeKurser[[#This Row],[BAC]]</f>
        <v>-0.33000000000000185</v>
      </c>
      <c r="BH133" s="2">
        <f>Data!BI134-FaktiskeKurser[[#This Row],[HD]]</f>
        <v>-1.2099910000000023</v>
      </c>
      <c r="BI133" s="2">
        <f>Data!BJ134-FaktiskeKurser[[#This Row],[MA]]</f>
        <v>-5.5599980000000073</v>
      </c>
      <c r="BJ133" s="2">
        <f>Data!BK134-FaktiskeKurser[[#This Row],[MRK]]</f>
        <v>-1.1736599999999981</v>
      </c>
      <c r="BK133" s="2">
        <f>Data!BL134-FaktiskeKurser[[#This Row],[ABBV]]</f>
        <v>-1.3399969999999968</v>
      </c>
      <c r="BL133" s="2">
        <f>Data!BM134-FaktiskeKurser[[#This Row],[LLY]]</f>
        <v>-2.680008000000015</v>
      </c>
      <c r="BM133" s="2">
        <f>Data!BN134-FaktiskeKurser[[#This Row],[UPS]]</f>
        <v>-2.0004000000000133E-2</v>
      </c>
      <c r="BN133" s="2">
        <f>Data!BO134-FaktiskeKurser[[#This Row],[CAT]]</f>
        <v>-2.4000020000000148</v>
      </c>
    </row>
    <row r="134" spans="1:66" x14ac:dyDescent="0.35">
      <c r="A134" s="1">
        <v>44022</v>
      </c>
      <c r="B134" s="2">
        <f>ARIMAForecast[[#This Row],[AAPL]]-FaktiskeKurser[[#This Row],[AAPL]]</f>
        <v>-0.43888082793711192</v>
      </c>
      <c r="C134" s="2">
        <f>ARIMAForecast[[#This Row],[MSFT]]-Data!C133</f>
        <v>1.3242867744660032</v>
      </c>
      <c r="D134" s="2">
        <f>ARIMAForecast[[#This Row],[AMZN]]-Data!D133</f>
        <v>4.9391434473740219</v>
      </c>
      <c r="E134" s="2">
        <f>ARIMAForecast[[#This Row],[GOOGL]]-Data!E133</f>
        <v>-4.8797696011192215E-2</v>
      </c>
      <c r="F134" s="2">
        <f>ARIMAForecast[[#This Row],[BRK-B]]-Data!F133</f>
        <v>-2.4851182441219919</v>
      </c>
      <c r="G134" s="2">
        <f>ARIMAForecast[[#This Row],[TSLA]]-Data!G133</f>
        <v>1.3445089556326906</v>
      </c>
      <c r="H134" s="2">
        <f>ARIMAForecast[[#This Row],[NVDA]]-Data!H133</f>
        <v>3.0032135857230031</v>
      </c>
      <c r="I134" s="2">
        <f>ARIMAForecast[[#This Row],[GOOG]]-Data!I133</f>
        <v>-0.20606112190979786</v>
      </c>
      <c r="J134" s="2">
        <f>ARIMAForecast[[#This Row],[UNH]]-Data!J133</f>
        <v>-7.3250026565509643</v>
      </c>
      <c r="K134" s="2">
        <f>ARIMAForecast[[#This Row],[JPM]]-Data!K133</f>
        <v>-2.4311255579583104</v>
      </c>
      <c r="L134" s="2">
        <f>ARIMAForecast[[#This Row],[AVGO]]-Data!L133</f>
        <v>2.8110137495469871</v>
      </c>
      <c r="M134" s="2">
        <f>ARIMAForecast[[#This Row],[V]]-Data!M133</f>
        <v>-2.067531164178007</v>
      </c>
      <c r="N134" s="2">
        <f>ARIMAForecast[[#This Row],[BAC]]-Data!N133</f>
        <v>-0.38548663019340168</v>
      </c>
      <c r="O134" s="2">
        <f>ARIMAForecast[[#This Row],[HD]]-Data!O133</f>
        <v>-1.1058657256820084</v>
      </c>
      <c r="P134" s="2">
        <f>ARIMAForecast[[#This Row],[MA]]-Data!P133</f>
        <v>-5.0533283414089851</v>
      </c>
      <c r="Q134" s="2">
        <f>ARIMAForecast[[#This Row],[MRK]]-Data!Q133</f>
        <v>-1.493710540915103</v>
      </c>
      <c r="R134" s="2">
        <f>ARIMAForecast[[#This Row],[ABBV]]-Data!R133</f>
        <v>-1.5544351410150057</v>
      </c>
      <c r="S134" s="2">
        <f>ARIMAForecast[[#This Row],[LLY]]-Data!S133</f>
        <v>-2.9997183176529916</v>
      </c>
      <c r="T134" s="2">
        <f>ARIMAForecast[[#This Row],[UPS]]-Data!T133</f>
        <v>-0.1057362176100014</v>
      </c>
      <c r="U134" s="2">
        <f>ARIMAForecast[[#This Row],[CAT]]-Data!U133</f>
        <v>-2.1960730828860022</v>
      </c>
      <c r="X134" s="1">
        <v>44022</v>
      </c>
      <c r="Y134" s="2">
        <f>Data!Y134-Data!Y133</f>
        <v>0.22813265999999999</v>
      </c>
      <c r="Z134" s="2">
        <f>Data!Z134-Data!Z133</f>
        <v>-0.60991659999999115</v>
      </c>
      <c r="AA134" s="2">
        <f>Data!AA134-Data!AA133</f>
        <v>1.5148432000000014</v>
      </c>
      <c r="AB134" s="2">
        <f>Data!AB134-Data!AB133</f>
        <v>0.95620864999999355</v>
      </c>
      <c r="AC134" s="2">
        <f>Data!AC134-Data!AC133</f>
        <v>3.1266330999999923</v>
      </c>
      <c r="AD134" s="2">
        <f>Data!AD134-Data!AD133</f>
        <v>4.112180390000006</v>
      </c>
      <c r="AE134" s="2">
        <f>Data!AE134-Data!AE133</f>
        <v>2.4466699999990738E-2</v>
      </c>
      <c r="AF134" s="2">
        <f>Data!AF134-Data!AF133</f>
        <v>1.5001759300000117</v>
      </c>
      <c r="AG134" s="2">
        <f>Data!AG134-Data!AG133</f>
        <v>-0.39832869999997911</v>
      </c>
      <c r="AH134" s="2">
        <f>Data!AH134-Data!AH133</f>
        <v>3.4319202900000079</v>
      </c>
      <c r="AI134" s="2">
        <f>Data!AI134-Data!AI133</f>
        <v>-1.8868932000000314</v>
      </c>
      <c r="AJ134" s="2">
        <f>Data!AJ134-Data!AJ133</f>
        <v>0.31962720000001354</v>
      </c>
      <c r="AK134" s="2">
        <f>Data!AK134-Data!AK133</f>
        <v>0.99725212000000241</v>
      </c>
      <c r="AL134" s="2">
        <f>Data!AL134-Data!AL133</f>
        <v>1.6529480000000092</v>
      </c>
      <c r="AM134" s="2">
        <f>Data!AM134-Data!AM133</f>
        <v>-0.11742279999998573</v>
      </c>
      <c r="AN134" s="2">
        <f>Data!AN134-Data!AN133</f>
        <v>-0.20131612999999504</v>
      </c>
      <c r="AO134" s="2">
        <f>Data!AO134-Data!AO133</f>
        <v>-1.0989548000000013</v>
      </c>
      <c r="AP134" s="2">
        <f>Data!AP134-Data!AP133</f>
        <v>-3.0674602999999934</v>
      </c>
      <c r="AQ134" s="2">
        <f>Data!AQ134-Data!AQ133</f>
        <v>0.67957900000000393</v>
      </c>
      <c r="AR134" s="2">
        <f>Data!AR134-Data!AR133</f>
        <v>1.3931885000000079</v>
      </c>
      <c r="AS134" s="2"/>
      <c r="AT134" s="1">
        <v>44022</v>
      </c>
      <c r="AU134" s="2">
        <f>Data!AV135-FaktiskeKurser[[#This Row],[AAPL]]</f>
        <v>0.16749599999999987</v>
      </c>
      <c r="AV134" s="2">
        <f>Data!AW135-FaktiskeKurser[[#This Row],[MSFT]]</f>
        <v>-0.65000900000001138</v>
      </c>
      <c r="AW134" s="2">
        <f>Data!AX135-FaktiskeKurser[[#This Row],[AMZN]]</f>
        <v>0.8685000000000116</v>
      </c>
      <c r="AX134" s="2">
        <f>Data!AY135-FaktiskeKurser[[#This Row],[GOOGL]]</f>
        <v>1.01750100000001</v>
      </c>
      <c r="AY134" s="2">
        <f>Data!AZ135-FaktiskeKurser[[#This Row],[BRK-B]]</f>
        <v>4.0999909999999886</v>
      </c>
      <c r="AZ134" s="2">
        <f>Data!BA135-FaktiskeKurser[[#This Row],[TSLA]]</f>
        <v>10.024665999999996</v>
      </c>
      <c r="BA134" s="2">
        <f>Data!BB135-FaktiskeKurser[[#This Row],[NVDA]]</f>
        <v>-0.29749300000000289</v>
      </c>
      <c r="BB134" s="2">
        <f>Data!BC135-FaktiskeKurser[[#This Row],[GOOG]]</f>
        <v>1.5374979999999994</v>
      </c>
      <c r="BC134" s="2">
        <f>Data!BD135-FaktiskeKurser[[#This Row],[UNH]]</f>
        <v>7.0006999999975505E-2</v>
      </c>
      <c r="BD134" s="2">
        <f>Data!BE135-FaktiskeKurser[[#This Row],[JPM]]</f>
        <v>4.9899979999999999</v>
      </c>
      <c r="BE134" s="2">
        <f>Data!BF135-FaktiskeKurser[[#This Row],[AVGO]]</f>
        <v>-2.0599980000000073</v>
      </c>
      <c r="BF134" s="2">
        <f>Data!BG135-FaktiskeKurser[[#This Row],[V]]</f>
        <v>0.33999600000001351</v>
      </c>
      <c r="BG134" s="2">
        <f>Data!BH135-FaktiskeKurser[[#This Row],[BAC]]</f>
        <v>1.25</v>
      </c>
      <c r="BH134" s="2">
        <f>Data!BI135-FaktiskeKurser[[#This Row],[HD]]</f>
        <v>2.1499940000000208</v>
      </c>
      <c r="BI134" s="2">
        <f>Data!BJ135-FaktiskeKurser[[#This Row],[MA]]</f>
        <v>1.0899970000000394</v>
      </c>
      <c r="BJ134" s="2">
        <f>Data!BK135-FaktiskeKurser[[#This Row],[MRK]]</f>
        <v>3.8169000000010556E-2</v>
      </c>
      <c r="BK134" s="2">
        <f>Data!BL135-FaktiskeKurser[[#This Row],[ABBV]]</f>
        <v>-1.1100000000000136</v>
      </c>
      <c r="BL134" s="2">
        <f>Data!BM135-FaktiskeKurser[[#This Row],[LLY]]</f>
        <v>-3.0899959999999851</v>
      </c>
      <c r="BM134" s="2">
        <f>Data!BN135-FaktiskeKurser[[#This Row],[UPS]]</f>
        <v>0.62000299999999697</v>
      </c>
      <c r="BN134" s="2">
        <f>Data!BO135-FaktiskeKurser[[#This Row],[CAT]]</f>
        <v>2.2799920000000071</v>
      </c>
    </row>
    <row r="135" spans="1:66" x14ac:dyDescent="0.35">
      <c r="A135" s="1">
        <v>44025</v>
      </c>
      <c r="B135" s="2">
        <f>ARIMAForecast[[#This Row],[AAPL]]-FaktiskeKurser[[#This Row],[AAPL]]</f>
        <v>0.61646439245409113</v>
      </c>
      <c r="C135" s="2">
        <f>ARIMAForecast[[#This Row],[MSFT]]-Data!C134</f>
        <v>-0.24153412792600193</v>
      </c>
      <c r="D135" s="2">
        <f>ARIMAForecast[[#This Row],[AMZN]]-Data!D134</f>
        <v>1.2613957881380031</v>
      </c>
      <c r="E135" s="2">
        <f>ARIMAForecast[[#This Row],[GOOGL]]-Data!E134</f>
        <v>1.3733613719898017</v>
      </c>
      <c r="F135" s="2">
        <f>ARIMAForecast[[#This Row],[BRK-B]]-Data!F134</f>
        <v>3.0306620712269989</v>
      </c>
      <c r="G135" s="2">
        <f>ARIMAForecast[[#This Row],[TSLA]]-Data!G134</f>
        <v>11.393401603867702</v>
      </c>
      <c r="H135" s="2">
        <f>ARIMAForecast[[#This Row],[NVDA]]-Data!H134</f>
        <v>-0.24241322097400086</v>
      </c>
      <c r="I135" s="2">
        <f>ARIMAForecast[[#This Row],[GOOG]]-Data!I134</f>
        <v>1.9179833930458017</v>
      </c>
      <c r="J135" s="2">
        <f>ARIMAForecast[[#This Row],[UNH]]-Data!J134</f>
        <v>-0.44775478760902843</v>
      </c>
      <c r="K135" s="2">
        <f>ARIMAForecast[[#This Row],[JPM]]-Data!K134</f>
        <v>5.217434229310399</v>
      </c>
      <c r="L135" s="2">
        <f>ARIMAForecast[[#This Row],[AVGO]]-Data!L134</f>
        <v>-2.2165292652280186</v>
      </c>
      <c r="M135" s="2">
        <f>ARIMAForecast[[#This Row],[V]]-Data!M134</f>
        <v>-0.21715778402898422</v>
      </c>
      <c r="N135" s="2">
        <f>ARIMAForecast[[#This Row],[BAC]]-Data!N134</f>
        <v>1.1697458022377987</v>
      </c>
      <c r="O135" s="2">
        <f>ARIMAForecast[[#This Row],[HD]]-Data!O134</f>
        <v>1.7116681535330258</v>
      </c>
      <c r="P135" s="2">
        <f>ARIMAForecast[[#This Row],[MA]]-Data!P134</f>
        <v>0.77888118813399387</v>
      </c>
      <c r="Q135" s="2">
        <f>ARIMAForecast[[#This Row],[MRK]]-Data!Q134</f>
        <v>0.13850472112510204</v>
      </c>
      <c r="R135" s="2">
        <f>ARIMAForecast[[#This Row],[ABBV]]-Data!R134</f>
        <v>-0.56273274309469912</v>
      </c>
      <c r="S135" s="2">
        <f>ARIMAForecast[[#This Row],[LLY]]-Data!S134</f>
        <v>-2.8766627170290064</v>
      </c>
      <c r="T135" s="2">
        <f>ARIMAForecast[[#This Row],[UPS]]-Data!T134</f>
        <v>1.2790038262719889</v>
      </c>
      <c r="U135" s="2">
        <f>ARIMAForecast[[#This Row],[CAT]]-Data!U134</f>
        <v>2.0739658993729932</v>
      </c>
      <c r="X135" s="1">
        <v>44025</v>
      </c>
      <c r="Y135" s="2">
        <f>Data!Y135-Data!Y134</f>
        <v>-0.36418857000001026</v>
      </c>
      <c r="Z135" s="2">
        <f>Data!Z135-Data!Z134</f>
        <v>-4.3986787000000049</v>
      </c>
      <c r="AA135" s="2">
        <f>Data!AA135-Data!AA134</f>
        <v>-3.4656718999999896</v>
      </c>
      <c r="AB135" s="2">
        <f>Data!AB135-Data!AB134</f>
        <v>-1.1951876999999911</v>
      </c>
      <c r="AC135" s="2">
        <f>Data!AC135-Data!AC134</f>
        <v>1.8913527999999928</v>
      </c>
      <c r="AD135" s="2">
        <f>Data!AD135-Data!AD134</f>
        <v>4.2133751599999982</v>
      </c>
      <c r="AE135" s="2">
        <f>Data!AE135-Data!AE134</f>
        <v>-3.8744429999999994</v>
      </c>
      <c r="AF135" s="2">
        <f>Data!AF135-Data!AF134</f>
        <v>-1.4373910999999993</v>
      </c>
      <c r="AG135" s="2">
        <f>Data!AG135-Data!AG134</f>
        <v>6.7684059000000047</v>
      </c>
      <c r="AH135" s="2">
        <f>Data!AH135-Data!AH134</f>
        <v>2.6401635599999906</v>
      </c>
      <c r="AI135" s="2">
        <f>Data!AI135-Data!AI134</f>
        <v>-6.2268189999999777</v>
      </c>
      <c r="AJ135" s="2">
        <f>Data!AJ135-Data!AJ134</f>
        <v>-3.4408691000000147</v>
      </c>
      <c r="AK135" s="2">
        <f>Data!AK135-Data!AK134</f>
        <v>0.37577357999999705</v>
      </c>
      <c r="AL135" s="2">
        <f>Data!AL135-Data!AL134</f>
        <v>-0.13588429999998652</v>
      </c>
      <c r="AM135" s="2">
        <f>Data!AM135-Data!AM134</f>
        <v>-4.3067446000000018</v>
      </c>
      <c r="AN135" s="2">
        <f>Data!AN135-Data!AN134</f>
        <v>0.52642960000000016</v>
      </c>
      <c r="AO135" s="2">
        <f>Data!AO135-Data!AO134</f>
        <v>0.96353206999999941</v>
      </c>
      <c r="AP135" s="2">
        <f>Data!AP135-Data!AP134</f>
        <v>-1.4906976999999983</v>
      </c>
      <c r="AQ135" s="2">
        <f>Data!AQ135-Data!AQ134</f>
        <v>-1.2558647999999977</v>
      </c>
      <c r="AR135" s="2">
        <f>Data!AR135-Data!AR134</f>
        <v>2.4909662999999824</v>
      </c>
      <c r="AS135" s="2"/>
      <c r="AT135" s="1">
        <v>44025</v>
      </c>
      <c r="AU135" s="2">
        <f>Data!AV136-FaktiskeKurser[[#This Row],[AAPL]]</f>
        <v>-0.44249700000000303</v>
      </c>
      <c r="AV135" s="2">
        <f>Data!AW136-FaktiskeKurser[[#This Row],[MSFT]]</f>
        <v>-6.5999909999999886</v>
      </c>
      <c r="AW135" s="2">
        <f>Data!AX136-FaktiskeKurser[[#This Row],[AMZN]]</f>
        <v>-4.8000030000000038</v>
      </c>
      <c r="AX135" s="2">
        <f>Data!AY136-FaktiskeKurser[[#This Row],[GOOGL]]</f>
        <v>-1.3389960000000087</v>
      </c>
      <c r="AY135" s="2">
        <f>Data!AZ136-FaktiskeKurser[[#This Row],[BRK-B]]</f>
        <v>1.2300110000000188</v>
      </c>
      <c r="AZ135" s="2">
        <f>Data!BA136-FaktiskeKurser[[#This Row],[TSLA]]</f>
        <v>-3.1726680000000016</v>
      </c>
      <c r="BA135" s="2">
        <f>Data!BB136-FaktiskeKurser[[#This Row],[NVDA]]</f>
        <v>-4.2700040000000001</v>
      </c>
      <c r="BB135" s="2">
        <f>Data!BC136-FaktiskeKurser[[#This Row],[GOOG]]</f>
        <v>-1.5199969999999894</v>
      </c>
      <c r="BC135" s="2">
        <f>Data!BD136-FaktiskeKurser[[#This Row],[UNH]]</f>
        <v>8.4799800000000118</v>
      </c>
      <c r="BD135" s="2">
        <f>Data!BE136-FaktiskeKurser[[#This Row],[JPM]]</f>
        <v>1.380004999999997</v>
      </c>
      <c r="BE135" s="2">
        <f>Data!BF136-FaktiskeKurser[[#This Row],[AVGO]]</f>
        <v>-8.1300039999999854</v>
      </c>
      <c r="BF135" s="2">
        <f>Data!BG136-FaktiskeKurser[[#This Row],[V]]</f>
        <v>-3.5299990000000037</v>
      </c>
      <c r="BG135" s="2">
        <f>Data!BH136-FaktiskeKurser[[#This Row],[BAC]]</f>
        <v>0.17000099999999918</v>
      </c>
      <c r="BH135" s="2">
        <f>Data!BI136-FaktiskeKurser[[#This Row],[HD]]</f>
        <v>-0.49000600000002237</v>
      </c>
      <c r="BI135" s="2">
        <f>Data!BJ136-FaktiskeKurser[[#This Row],[MA]]</f>
        <v>-5.5</v>
      </c>
      <c r="BJ135" s="2">
        <f>Data!BK136-FaktiskeKurser[[#This Row],[MRK]]</f>
        <v>0.591598999999988</v>
      </c>
      <c r="BK135" s="2">
        <f>Data!BL136-FaktiskeKurser[[#This Row],[ABBV]]</f>
        <v>1.0299990000000037</v>
      </c>
      <c r="BL135" s="2">
        <f>Data!BM136-FaktiskeKurser[[#This Row],[LLY]]</f>
        <v>-1.2799990000000037</v>
      </c>
      <c r="BM135" s="2">
        <f>Data!BN136-FaktiskeKurser[[#This Row],[UPS]]</f>
        <v>-1.3099979999999931</v>
      </c>
      <c r="BN135" s="2">
        <f>Data!BO136-FaktiskeKurser[[#This Row],[CAT]]</f>
        <v>2.5600120000000004</v>
      </c>
    </row>
    <row r="136" spans="1:66" x14ac:dyDescent="0.35">
      <c r="A136" s="1">
        <v>44026</v>
      </c>
      <c r="B136" s="2">
        <f>ARIMAForecast[[#This Row],[AAPL]]-FaktiskeKurser[[#This Row],[AAPL]]</f>
        <v>-6.699637367890432E-2</v>
      </c>
      <c r="C136" s="2">
        <f>ARIMAForecast[[#This Row],[MSFT]]-Data!C135</f>
        <v>-6.3191308696709996</v>
      </c>
      <c r="D136" s="2">
        <f>ARIMAForecast[[#This Row],[AMZN]]-Data!D135</f>
        <v>-5.0180513286220219</v>
      </c>
      <c r="E136" s="2">
        <f>ARIMAForecast[[#This Row],[GOOGL]]-Data!E135</f>
        <v>-1.5097043089310063</v>
      </c>
      <c r="F136" s="2">
        <f>ARIMAForecast[[#This Row],[BRK-B]]-Data!F135</f>
        <v>2.0356850319699902</v>
      </c>
      <c r="G136" s="2">
        <f>ARIMAForecast[[#This Row],[TSLA]]-Data!G135</f>
        <v>-4.748139281967994</v>
      </c>
      <c r="H136" s="2">
        <f>ARIMAForecast[[#This Row],[NVDA]]-Data!H135</f>
        <v>-3.9061185257930049</v>
      </c>
      <c r="I136" s="2">
        <f>ARIMAForecast[[#This Row],[GOOG]]-Data!I135</f>
        <v>-1.2944660784824009</v>
      </c>
      <c r="J136" s="2">
        <f>ARIMAForecast[[#This Row],[UNH]]-Data!J135</f>
        <v>8.3685103847000164</v>
      </c>
      <c r="K136" s="2">
        <f>ARIMAForecast[[#This Row],[JPM]]-Data!K135</f>
        <v>0.99746801408230112</v>
      </c>
      <c r="L136" s="2">
        <f>ARIMAForecast[[#This Row],[AVGO]]-Data!L135</f>
        <v>-7.5108571152609898</v>
      </c>
      <c r="M136" s="2">
        <f>ARIMAForecast[[#This Row],[V]]-Data!M135</f>
        <v>-2.774137485396011</v>
      </c>
      <c r="N136" s="2">
        <f>ARIMAForecast[[#This Row],[BAC]]-Data!N135</f>
        <v>0.27012423594020163</v>
      </c>
      <c r="O136" s="2">
        <f>ARIMAForecast[[#This Row],[HD]]-Data!O135</f>
        <v>6.1638105639985952E-2</v>
      </c>
      <c r="P136" s="2">
        <f>ARIMAForecast[[#This Row],[MA]]-Data!P135</f>
        <v>-5.0850931431789945</v>
      </c>
      <c r="Q136" s="2">
        <f>ARIMAForecast[[#This Row],[MRK]]-Data!Q135</f>
        <v>0.60173763646930922</v>
      </c>
      <c r="R136" s="2">
        <f>ARIMAForecast[[#This Row],[ABBV]]-Data!R135</f>
        <v>0.77095342379199394</v>
      </c>
      <c r="S136" s="2">
        <f>ARIMAForecast[[#This Row],[LLY]]-Data!S135</f>
        <v>-1.2696309808339947</v>
      </c>
      <c r="T136" s="2">
        <f>ARIMAForecast[[#This Row],[UPS]]-Data!T135</f>
        <v>-1.4272949540899873</v>
      </c>
      <c r="U136" s="2">
        <f>ARIMAForecast[[#This Row],[CAT]]-Data!U135</f>
        <v>4.1777978758240124</v>
      </c>
      <c r="X136" s="1">
        <v>44026</v>
      </c>
      <c r="Y136" s="2">
        <f>Data!Y136-Data!Y135</f>
        <v>1.2537549000000041</v>
      </c>
      <c r="Z136" s="2">
        <f>Data!Z136-Data!Z135</f>
        <v>-0.91336409999999546</v>
      </c>
      <c r="AA136" s="2">
        <f>Data!AA136-Data!AA135</f>
        <v>-2.0987326999999993</v>
      </c>
      <c r="AB136" s="2">
        <f>Data!AB136-Data!AB135</f>
        <v>0.43889693999999224</v>
      </c>
      <c r="AC136" s="2">
        <f>Data!AC136-Data!AC135</f>
        <v>4.6539601000000062</v>
      </c>
      <c r="AD136" s="2">
        <f>Data!AD136-Data!AD135</f>
        <v>-5.2330699999998842E-2</v>
      </c>
      <c r="AE136" s="2">
        <f>Data!AE136-Data!AE135</f>
        <v>2.4749412000000035</v>
      </c>
      <c r="AF136" s="2">
        <f>Data!AF136-Data!AF135</f>
        <v>0.48902997999999798</v>
      </c>
      <c r="AG136" s="2">
        <f>Data!AG136-Data!AG135</f>
        <v>8.7452010999999743</v>
      </c>
      <c r="AH136" s="2">
        <f>Data!AH136-Data!AH135</f>
        <v>0.66896137000000522</v>
      </c>
      <c r="AI136" s="2">
        <f>Data!AI136-Data!AI135</f>
        <v>1.2159285999999838</v>
      </c>
      <c r="AJ136" s="2">
        <f>Data!AJ136-Data!AJ135</f>
        <v>3.0637104000000193</v>
      </c>
      <c r="AK136" s="2">
        <f>Data!AK136-Data!AK135</f>
        <v>-5.9815029999999325E-2</v>
      </c>
      <c r="AL136" s="2">
        <f>Data!AL136-Data!AL135</f>
        <v>6.9695523000000037</v>
      </c>
      <c r="AM136" s="2">
        <f>Data!AM136-Data!AM135</f>
        <v>4.9608901999999944</v>
      </c>
      <c r="AN136" s="2">
        <f>Data!AN136-Data!AN135</f>
        <v>0.82812282000000437</v>
      </c>
      <c r="AO136" s="2">
        <f>Data!AO136-Data!AO135</f>
        <v>1.0177287899999925</v>
      </c>
      <c r="AP136" s="2">
        <f>Data!AP136-Data!AP135</f>
        <v>1.6296698000000163</v>
      </c>
      <c r="AQ136" s="2">
        <f>Data!AQ136-Data!AQ135</f>
        <v>1.2827460000000031</v>
      </c>
      <c r="AR136" s="2">
        <f>Data!AR136-Data!AR135</f>
        <v>5.8623277000000087</v>
      </c>
      <c r="AS136" s="2"/>
      <c r="AT136" s="1">
        <v>44026</v>
      </c>
      <c r="AU136" s="2">
        <f>Data!AV137-FaktiskeKurser[[#This Row],[AAPL]]</f>
        <v>1.5800019999999932</v>
      </c>
      <c r="AV136" s="2">
        <f>Data!AW137-FaktiskeKurser[[#This Row],[MSFT]]</f>
        <v>1.2799990000000037</v>
      </c>
      <c r="AW136" s="2">
        <f>Data!AX137-FaktiskeKurser[[#This Row],[AMZN]]</f>
        <v>-1</v>
      </c>
      <c r="AX136" s="2">
        <f>Data!AY137-FaktiskeKurser[[#This Row],[GOOGL]]</f>
        <v>0.43149499999999819</v>
      </c>
      <c r="AY136" s="2">
        <f>Data!AZ137-FaktiskeKurser[[#This Row],[BRK-B]]</f>
        <v>5.580001999999979</v>
      </c>
      <c r="AZ136" s="2">
        <f>Data!BA137-FaktiskeKurser[[#This Row],[TSLA]]</f>
        <v>1.3160019999999975</v>
      </c>
      <c r="BA136" s="2">
        <f>Data!BB137-FaktiskeKurser[[#This Row],[NVDA]]</f>
        <v>3.2474980000000073</v>
      </c>
      <c r="BB136" s="2">
        <f>Data!BC137-FaktiskeKurser[[#This Row],[GOOG]]</f>
        <v>0.46199799999999414</v>
      </c>
      <c r="BC136" s="2">
        <f>Data!BD137-FaktiskeKurser[[#This Row],[UNH]]</f>
        <v>8.8099980000000073</v>
      </c>
      <c r="BD136" s="2">
        <f>Data!BE137-FaktiskeKurser[[#This Row],[JPM]]</f>
        <v>0.55999699999999564</v>
      </c>
      <c r="BE136" s="2">
        <f>Data!BF137-FaktiskeKurser[[#This Row],[AVGO]]</f>
        <v>3.7699890000000096</v>
      </c>
      <c r="BF136" s="2">
        <f>Data!BG137-FaktiskeKurser[[#This Row],[V]]</f>
        <v>4.3099980000000073</v>
      </c>
      <c r="BG136" s="2">
        <f>Data!BH137-FaktiskeKurser[[#This Row],[BAC]]</f>
        <v>-5.0001999999999214E-2</v>
      </c>
      <c r="BH136" s="2">
        <f>Data!BI137-FaktiskeKurser[[#This Row],[HD]]</f>
        <v>8.170014000000009</v>
      </c>
      <c r="BI136" s="2">
        <f>Data!BJ137-FaktiskeKurser[[#This Row],[MA]]</f>
        <v>8.7700189999999907</v>
      </c>
      <c r="BJ136" s="2">
        <f>Data!BK137-FaktiskeKurser[[#This Row],[MRK]]</f>
        <v>0.85878000000001009</v>
      </c>
      <c r="BK136" s="2">
        <f>Data!BL137-FaktiskeKurser[[#This Row],[ABBV]]</f>
        <v>1.0100020000000001</v>
      </c>
      <c r="BL136" s="2">
        <f>Data!BM137-FaktiskeKurser[[#This Row],[LLY]]</f>
        <v>1.8000030000000038</v>
      </c>
      <c r="BM136" s="2">
        <f>Data!BN137-FaktiskeKurser[[#This Row],[UPS]]</f>
        <v>1.5699999999999932</v>
      </c>
      <c r="BN136" s="2">
        <f>Data!BO137-FaktiskeKurser[[#This Row],[CAT]]</f>
        <v>6.3099980000000073</v>
      </c>
    </row>
    <row r="137" spans="1:66" x14ac:dyDescent="0.35">
      <c r="A137" s="1">
        <v>44027</v>
      </c>
      <c r="B137" s="2">
        <f>ARIMAForecast[[#This Row],[AAPL]]-FaktiskeKurser[[#This Row],[AAPL]]</f>
        <v>-1.0837584748699669E-2</v>
      </c>
      <c r="C137" s="2">
        <f>ARIMAForecast[[#This Row],[MSFT]]-Data!C136</f>
        <v>1.0124969501289911</v>
      </c>
      <c r="D137" s="2">
        <f>ARIMAForecast[[#This Row],[AMZN]]-Data!D136</f>
        <v>-0.61356044839598667</v>
      </c>
      <c r="E137" s="2">
        <f>ARIMAForecast[[#This Row],[GOOGL]]-Data!E136</f>
        <v>0.44132928972661034</v>
      </c>
      <c r="F137" s="2">
        <f>ARIMAForecast[[#This Row],[BRK-B]]-Data!F136</f>
        <v>5.411671217464999</v>
      </c>
      <c r="G137" s="2">
        <f>ARIMAForecast[[#This Row],[TSLA]]-Data!G136</f>
        <v>2.7574409202789951</v>
      </c>
      <c r="H137" s="2">
        <f>ARIMAForecast[[#This Row],[NVDA]]-Data!H136</f>
        <v>2.3877772728590116</v>
      </c>
      <c r="I137" s="2">
        <f>ARIMAForecast[[#This Row],[GOOG]]-Data!I136</f>
        <v>0.18845495749009444</v>
      </c>
      <c r="J137" s="2">
        <f>ARIMAForecast[[#This Row],[UNH]]-Data!J136</f>
        <v>10.247875187710974</v>
      </c>
      <c r="K137" s="2">
        <f>ARIMAForecast[[#This Row],[JPM]]-Data!K136</f>
        <v>1.6302007409779975</v>
      </c>
      <c r="L137" s="2">
        <f>ARIMAForecast[[#This Row],[AVGO]]-Data!L136</f>
        <v>2.1698259673740381</v>
      </c>
      <c r="M137" s="2">
        <f>ARIMAForecast[[#This Row],[V]]-Data!M136</f>
        <v>2.927791974658021</v>
      </c>
      <c r="N137" s="2">
        <f>ARIMAForecast[[#This Row],[BAC]]-Data!N136</f>
        <v>0.10745133740750035</v>
      </c>
      <c r="O137" s="2">
        <f>ARIMAForecast[[#This Row],[HD]]-Data!O136</f>
        <v>7.2420513850450163</v>
      </c>
      <c r="P137" s="2">
        <f>ARIMAForecast[[#This Row],[MA]]-Data!P136</f>
        <v>7.6934803921789694</v>
      </c>
      <c r="Q137" s="2">
        <f>ARIMAForecast[[#This Row],[MRK]]-Data!Q136</f>
        <v>0.75751784613919426</v>
      </c>
      <c r="R137" s="2">
        <f>ARIMAForecast[[#This Row],[ABBV]]-Data!R136</f>
        <v>0.45633679699730578</v>
      </c>
      <c r="S137" s="2">
        <f>ARIMAForecast[[#This Row],[LLY]]-Data!S136</f>
        <v>1.5853290433549887</v>
      </c>
      <c r="T137" s="2">
        <f>ARIMAForecast[[#This Row],[UPS]]-Data!T136</f>
        <v>1.3238485078659892</v>
      </c>
      <c r="U137" s="2">
        <f>ARIMAForecast[[#This Row],[CAT]]-Data!U136</f>
        <v>5.6713314186289949</v>
      </c>
      <c r="X137" s="1">
        <v>44027</v>
      </c>
      <c r="Y137" s="2">
        <f>Data!Y137-Data!Y136</f>
        <v>0.8016081699999944</v>
      </c>
      <c r="Z137" s="2">
        <f>Data!Z137-Data!Z136</f>
        <v>-0.36763819999998759</v>
      </c>
      <c r="AA137" s="2">
        <f>Data!AA137-Data!AA136</f>
        <v>-3.0437028999999995</v>
      </c>
      <c r="AB137" s="2">
        <f>Data!AB137-Data!AB136</f>
        <v>-0.32018889999999089</v>
      </c>
      <c r="AC137" s="2">
        <f>Data!AC137-Data!AC136</f>
        <v>1.9137511000000131</v>
      </c>
      <c r="AD137" s="2">
        <f>Data!AD137-Data!AD136</f>
        <v>1.831739099999993</v>
      </c>
      <c r="AE137" s="2">
        <f>Data!AE137-Data!AE136</f>
        <v>-1.0963272000000046</v>
      </c>
      <c r="AF137" s="2">
        <f>Data!AF137-Data!AF136</f>
        <v>-0.43143358999999748</v>
      </c>
      <c r="AG137" s="2">
        <f>Data!AG137-Data!AG136</f>
        <v>-1.9309367999999836</v>
      </c>
      <c r="AH137" s="2">
        <f>Data!AH137-Data!AH136</f>
        <v>1.3926639499999993</v>
      </c>
      <c r="AI137" s="2">
        <f>Data!AI137-Data!AI136</f>
        <v>-0.90090149999997493</v>
      </c>
      <c r="AJ137" s="2">
        <f>Data!AJ137-Data!AJ136</f>
        <v>3.5133198999999991</v>
      </c>
      <c r="AK137" s="2">
        <f>Data!AK137-Data!AK136</f>
        <v>0.42058176000000103</v>
      </c>
      <c r="AL137" s="2">
        <f>Data!AL137-Data!AL136</f>
        <v>1.3146650999999565</v>
      </c>
      <c r="AM137" s="2">
        <f>Data!AM137-Data!AM136</f>
        <v>7.9839081000000078</v>
      </c>
      <c r="AN137" s="2">
        <f>Data!AN137-Data!AN136</f>
        <v>1.0655443099999928</v>
      </c>
      <c r="AO137" s="2">
        <f>Data!AO137-Data!AO136</f>
        <v>1.4983353100000016</v>
      </c>
      <c r="AP137" s="2">
        <f>Data!AP137-Data!AP136</f>
        <v>1.5630477999999925</v>
      </c>
      <c r="AQ137" s="2">
        <f>Data!AQ137-Data!AQ136</f>
        <v>3.6279538999999943</v>
      </c>
      <c r="AR137" s="2">
        <f>Data!AR137-Data!AR136</f>
        <v>2.1966077000000155</v>
      </c>
      <c r="AS137" s="2"/>
      <c r="AT137" s="1">
        <v>44027</v>
      </c>
      <c r="AU137" s="2">
        <f>Data!AV138-FaktiskeKurser[[#This Row],[AAPL]]</f>
        <v>0.66749500000000239</v>
      </c>
      <c r="AV137" s="2">
        <f>Data!AW138-FaktiskeKurser[[#This Row],[MSFT]]</f>
        <v>-0.31001299999999787</v>
      </c>
      <c r="AW137" s="2">
        <f>Data!AX138-FaktiskeKurser[[#This Row],[AMZN]]</f>
        <v>-3.7564999999999884</v>
      </c>
      <c r="AX137" s="2">
        <f>Data!AY138-FaktiskeKurser[[#This Row],[GOOGL]]</f>
        <v>-0.19899699999999143</v>
      </c>
      <c r="AY137" s="2">
        <f>Data!AZ138-FaktiskeKurser[[#This Row],[BRK-B]]</f>
        <v>0.84999100000001704</v>
      </c>
      <c r="AZ137" s="2">
        <f>Data!BA138-FaktiskeKurser[[#This Row],[TSLA]]</f>
        <v>1.9473260000000039</v>
      </c>
      <c r="BA137" s="2">
        <f>Data!BB138-FaktiskeKurser[[#This Row],[NVDA]]</f>
        <v>-1.4974980000000073</v>
      </c>
      <c r="BB137" s="2">
        <f>Data!BC138-FaktiskeKurser[[#This Row],[GOOG]]</f>
        <v>-0.3469999999999942</v>
      </c>
      <c r="BC137" s="2">
        <f>Data!BD138-FaktiskeKurser[[#This Row],[UNH]]</f>
        <v>-4.4499820000000341</v>
      </c>
      <c r="BD137" s="2">
        <f>Data!BE138-FaktiskeKurser[[#This Row],[JPM]]</f>
        <v>1.5200040000000001</v>
      </c>
      <c r="BE137" s="2">
        <f>Data!BF138-FaktiskeKurser[[#This Row],[AVGO]]</f>
        <v>-1.2999880000000417</v>
      </c>
      <c r="BF137" s="2">
        <f>Data!BG138-FaktiskeKurser[[#This Row],[V]]</f>
        <v>3.2200009999999963</v>
      </c>
      <c r="BG137" s="2">
        <f>Data!BH138-FaktiskeKurser[[#This Row],[BAC]]</f>
        <v>0.46000100000000188</v>
      </c>
      <c r="BH137" s="2">
        <f>Data!BI138-FaktiskeKurser[[#This Row],[HD]]</f>
        <v>9.9789999999870815E-3</v>
      </c>
      <c r="BI137" s="2">
        <f>Data!BJ138-FaktiskeKurser[[#This Row],[MA]]</f>
        <v>6.7699890000000096</v>
      </c>
      <c r="BJ137" s="2">
        <f>Data!BK138-FaktiskeKurser[[#This Row],[MRK]]</f>
        <v>1.1354979999999983</v>
      </c>
      <c r="BK137" s="2">
        <f>Data!BL138-FaktiskeKurser[[#This Row],[ABBV]]</f>
        <v>1.6099999999999994</v>
      </c>
      <c r="BL137" s="2">
        <f>Data!BM138-FaktiskeKurser[[#This Row],[LLY]]</f>
        <v>1.569991999999985</v>
      </c>
      <c r="BM137" s="2">
        <f>Data!BN138-FaktiskeKurser[[#This Row],[UPS]]</f>
        <v>3.879997000000003</v>
      </c>
      <c r="BN137" s="2">
        <f>Data!BO138-FaktiskeKurser[[#This Row],[CAT]]</f>
        <v>1.4799959999999999</v>
      </c>
    </row>
    <row r="138" spans="1:66" x14ac:dyDescent="0.35">
      <c r="A138" s="1">
        <v>44028</v>
      </c>
      <c r="B138" s="2">
        <f>ARIMAForecast[[#This Row],[AAPL]]-FaktiskeKurser[[#This Row],[AAPL]]</f>
        <v>0.72521343942550232</v>
      </c>
      <c r="C138" s="2">
        <f>ARIMAForecast[[#This Row],[MSFT]]-Data!C137</f>
        <v>-1.1863185107984009E-2</v>
      </c>
      <c r="D138" s="2">
        <f>ARIMAForecast[[#This Row],[AMZN]]-Data!D137</f>
        <v>-4.144843873985991</v>
      </c>
      <c r="E138" s="2">
        <f>ARIMAForecast[[#This Row],[GOOGL]]-Data!E137</f>
        <v>-8.2664684420308276E-4</v>
      </c>
      <c r="F138" s="2">
        <f>ARIMAForecast[[#This Row],[BRK-B]]-Data!F137</f>
        <v>0.76241281344400136</v>
      </c>
      <c r="G138" s="2">
        <f>ARIMAForecast[[#This Row],[TSLA]]-Data!G137</f>
        <v>0.57043985348499859</v>
      </c>
      <c r="H138" s="2">
        <f>ARIMAForecast[[#This Row],[NVDA]]-Data!H137</f>
        <v>-1.2199361747560005</v>
      </c>
      <c r="I138" s="2">
        <f>ARIMAForecast[[#This Row],[GOOG]]-Data!I137</f>
        <v>-0.28408612585869264</v>
      </c>
      <c r="J138" s="2">
        <f>ARIMAForecast[[#This Row],[UNH]]-Data!J137</f>
        <v>-5.147630857443005</v>
      </c>
      <c r="K138" s="2">
        <f>ARIMAForecast[[#This Row],[JPM]]-Data!K137</f>
        <v>-0.20478769917839657</v>
      </c>
      <c r="L138" s="2">
        <f>ARIMAForecast[[#This Row],[AVGO]]-Data!L137</f>
        <v>-0.37311100484600956</v>
      </c>
      <c r="M138" s="2">
        <f>ARIMAForecast[[#This Row],[V]]-Data!M137</f>
        <v>3.4244487988399896</v>
      </c>
      <c r="N138" s="2">
        <f>ARIMAForecast[[#This Row],[BAC]]-Data!N137</f>
        <v>2.6494789565099097E-2</v>
      </c>
      <c r="O138" s="2">
        <f>ARIMAForecast[[#This Row],[HD]]-Data!O137</f>
        <v>1.2060922708969883</v>
      </c>
      <c r="P138" s="2">
        <f>ARIMAForecast[[#This Row],[MA]]-Data!P137</f>
        <v>6.2804155240889941</v>
      </c>
      <c r="Q138" s="2">
        <f>ARIMAForecast[[#This Row],[MRK]]-Data!Q137</f>
        <v>1.2808087794343948</v>
      </c>
      <c r="R138" s="2">
        <f>ARIMAForecast[[#This Row],[ABBV]]-Data!R137</f>
        <v>2.1491423027141963</v>
      </c>
      <c r="S138" s="2">
        <f>ARIMAForecast[[#This Row],[LLY]]-Data!S137</f>
        <v>1.7367026855360166</v>
      </c>
      <c r="T138" s="2">
        <f>ARIMAForecast[[#This Row],[UPS]]-Data!T137</f>
        <v>3.4139481013410062</v>
      </c>
      <c r="U138" s="2">
        <f>ARIMAForecast[[#This Row],[CAT]]-Data!U137</f>
        <v>1.9235024699729877</v>
      </c>
      <c r="X138" s="1">
        <v>44028</v>
      </c>
      <c r="Y138" s="2">
        <f>Data!Y138-Data!Y137</f>
        <v>-0.78489913999999317</v>
      </c>
      <c r="Z138" s="2">
        <f>Data!Z138-Data!Z137</f>
        <v>-3.6575585000000217</v>
      </c>
      <c r="AA138" s="2">
        <f>Data!AA138-Data!AA137</f>
        <v>-1.2299111000000096</v>
      </c>
      <c r="AB138" s="2">
        <f>Data!AB138-Data!AB137</f>
        <v>-0.10758228000000258</v>
      </c>
      <c r="AC138" s="2">
        <f>Data!AC138-Data!AC137</f>
        <v>0.50675780000000259</v>
      </c>
      <c r="AD138" s="2">
        <f>Data!AD138-Data!AD137</f>
        <v>-1.6462030999999939</v>
      </c>
      <c r="AE138" s="2">
        <f>Data!AE138-Data!AE137</f>
        <v>-0.97126609999999403</v>
      </c>
      <c r="AF138" s="2">
        <f>Data!AF138-Data!AF137</f>
        <v>0.34081821999998851</v>
      </c>
      <c r="AG138" s="2">
        <f>Data!AG138-Data!AG137</f>
        <v>1.7047013999999763</v>
      </c>
      <c r="AH138" s="2">
        <f>Data!AH138-Data!AH137</f>
        <v>0.39092444999999998</v>
      </c>
      <c r="AI138" s="2">
        <f>Data!AI138-Data!AI137</f>
        <v>-2.0160676000000421</v>
      </c>
      <c r="AJ138" s="2">
        <f>Data!AJ138-Data!AJ137</f>
        <v>-2.1492994000000181</v>
      </c>
      <c r="AK138" s="2">
        <f>Data!AK138-Data!AK137</f>
        <v>-0.55663613999999839</v>
      </c>
      <c r="AL138" s="2">
        <f>Data!AL138-Data!AL137</f>
        <v>0.29745640000004414</v>
      </c>
      <c r="AM138" s="2">
        <f>Data!AM138-Data!AM137</f>
        <v>-3.5369565999999963</v>
      </c>
      <c r="AN138" s="2">
        <f>Data!AN138-Data!AN137</f>
        <v>0.1030822000000029</v>
      </c>
      <c r="AO138" s="2">
        <f>Data!AO138-Data!AO137</f>
        <v>-0.39587537999999256</v>
      </c>
      <c r="AP138" s="2">
        <f>Data!AP138-Data!AP137</f>
        <v>-0.45359999999999445</v>
      </c>
      <c r="AQ138" s="2">
        <f>Data!AQ138-Data!AQ137</f>
        <v>1.0331089999999961</v>
      </c>
      <c r="AR138" s="2">
        <f>Data!AR138-Data!AR137</f>
        <v>0.49983749999998395</v>
      </c>
      <c r="AS138" s="2"/>
      <c r="AT138" s="1">
        <v>44028</v>
      </c>
      <c r="AU138" s="2">
        <f>Data!AV139-FaktiskeKurser[[#This Row],[AAPL]]</f>
        <v>-1.2024990000000031</v>
      </c>
      <c r="AV138" s="2">
        <f>Data!AW139-FaktiskeKurser[[#This Row],[MSFT]]</f>
        <v>-4.1199950000000172</v>
      </c>
      <c r="AW138" s="2">
        <f>Data!AX139-FaktiskeKurser[[#This Row],[AMZN]]</f>
        <v>-0.44850200000001905</v>
      </c>
      <c r="AX138" s="2">
        <f>Data!AY139-FaktiskeKurser[[#This Row],[GOOGL]]</f>
        <v>-9.7999999999998977E-2</v>
      </c>
      <c r="AY138" s="2">
        <f>Data!AZ139-FaktiskeKurser[[#This Row],[BRK-B]]</f>
        <v>0.44999699999999621</v>
      </c>
      <c r="AZ138" s="2">
        <f>Data!BA139-FaktiskeKurser[[#This Row],[TSLA]]</f>
        <v>-3.0246649999999988</v>
      </c>
      <c r="BA138" s="2">
        <f>Data!BB139-FaktiskeKurser[[#This Row],[NVDA]]</f>
        <v>-0.92499499999999557</v>
      </c>
      <c r="BB138" s="2">
        <f>Data!BC139-FaktiskeKurser[[#This Row],[GOOG]]</f>
        <v>0.21800299999999595</v>
      </c>
      <c r="BC138" s="2">
        <f>Data!BD139-FaktiskeKurser[[#This Row],[UNH]]</f>
        <v>3.0799870000000169</v>
      </c>
      <c r="BD138" s="2">
        <f>Data!BE139-FaktiskeKurser[[#This Row],[JPM]]</f>
        <v>0.27999900000000366</v>
      </c>
      <c r="BE138" s="2">
        <f>Data!BF139-FaktiskeKurser[[#This Row],[AVGO]]</f>
        <v>-2.4400029999999902</v>
      </c>
      <c r="BF138" s="2">
        <f>Data!BG139-FaktiskeKurser[[#This Row],[V]]</f>
        <v>-3.0500030000000038</v>
      </c>
      <c r="BG138" s="2">
        <f>Data!BH139-FaktiskeKurser[[#This Row],[BAC]]</f>
        <v>-0.67000000000000171</v>
      </c>
      <c r="BH138" s="2">
        <f>Data!BI139-FaktiskeKurser[[#This Row],[HD]]</f>
        <v>0.27999900000003208</v>
      </c>
      <c r="BI138" s="2">
        <f>Data!BJ139-FaktiskeKurser[[#This Row],[MA]]</f>
        <v>-6.3699950000000172</v>
      </c>
      <c r="BJ138" s="2">
        <f>Data!BK139-FaktiskeKurser[[#This Row],[MRK]]</f>
        <v>-3.8170000000008031E-2</v>
      </c>
      <c r="BK138" s="2">
        <f>Data!BL139-FaktiskeKurser[[#This Row],[ABBV]]</f>
        <v>-0.56000499999998965</v>
      </c>
      <c r="BL138" s="2">
        <f>Data!BM139-FaktiskeKurser[[#This Row],[LLY]]</f>
        <v>-0.44999699999999621</v>
      </c>
      <c r="BM138" s="2">
        <f>Data!BN139-FaktiskeKurser[[#This Row],[UPS]]</f>
        <v>0.52999900000000366</v>
      </c>
      <c r="BN138" s="2">
        <f>Data!BO139-FaktiskeKurser[[#This Row],[CAT]]</f>
        <v>0.19999699999999621</v>
      </c>
    </row>
    <row r="139" spans="1:66" x14ac:dyDescent="0.35">
      <c r="A139" s="1">
        <v>44029</v>
      </c>
      <c r="B139" s="2">
        <f>ARIMAForecast[[#This Row],[AAPL]]-FaktiskeKurser[[#This Row],[AAPL]]</f>
        <v>-0.13468985175789783</v>
      </c>
      <c r="C139" s="2">
        <f>ARIMAForecast[[#This Row],[MSFT]]-Data!C138</f>
        <v>-3.5620836765880028</v>
      </c>
      <c r="D139" s="2">
        <f>ARIMAForecast[[#This Row],[AMZN]]-Data!D138</f>
        <v>-0.23382818982301501</v>
      </c>
      <c r="E139" s="2">
        <f>ARIMAForecast[[#This Row],[GOOGL]]-Data!E138</f>
        <v>-0.18099292163479674</v>
      </c>
      <c r="F139" s="2">
        <f>ARIMAForecast[[#This Row],[BRK-B]]-Data!F138</f>
        <v>0.60137439711999718</v>
      </c>
      <c r="G139" s="2">
        <f>ARIMAForecast[[#This Row],[TSLA]]-Data!G138</f>
        <v>-1.9852781858919997</v>
      </c>
      <c r="H139" s="2">
        <f>ARIMAForecast[[#This Row],[NVDA]]-Data!H138</f>
        <v>-0.94065163967100318</v>
      </c>
      <c r="I139" s="2">
        <f>ARIMAForecast[[#This Row],[GOOG]]-Data!I138</f>
        <v>0.24492097941849522</v>
      </c>
      <c r="J139" s="2">
        <f>ARIMAForecast[[#This Row],[UNH]]-Data!J138</f>
        <v>1.9384982833760205</v>
      </c>
      <c r="K139" s="2">
        <f>ARIMAForecast[[#This Row],[JPM]]-Data!K138</f>
        <v>1.6959194174173007</v>
      </c>
      <c r="L139" s="2">
        <f>ARIMAForecast[[#This Row],[AVGO]]-Data!L138</f>
        <v>-1.6175838572140151</v>
      </c>
      <c r="M139" s="2">
        <f>ARIMAForecast[[#This Row],[V]]-Data!M138</f>
        <v>-2.1498907774220015</v>
      </c>
      <c r="N139" s="2">
        <f>ARIMAForecast[[#This Row],[BAC]]-Data!N138</f>
        <v>-0.26966798115619994</v>
      </c>
      <c r="O139" s="2">
        <f>ARIMAForecast[[#This Row],[HD]]-Data!O138</f>
        <v>-0.38597034736500291</v>
      </c>
      <c r="P139" s="2">
        <f>ARIMAForecast[[#This Row],[MA]]-Data!P138</f>
        <v>-5.4446005063979896</v>
      </c>
      <c r="Q139" s="2">
        <f>ARIMAForecast[[#This Row],[MRK]]-Data!Q138</f>
        <v>-0.11728843912929676</v>
      </c>
      <c r="R139" s="2">
        <f>ARIMAForecast[[#This Row],[ABBV]]-Data!R138</f>
        <v>-0.21603391002599892</v>
      </c>
      <c r="S139" s="2">
        <f>ARIMAForecast[[#This Row],[LLY]]-Data!S138</f>
        <v>-0.61148033463902607</v>
      </c>
      <c r="T139" s="2">
        <f>ARIMAForecast[[#This Row],[UPS]]-Data!T138</f>
        <v>0.69636365434799075</v>
      </c>
      <c r="U139" s="2">
        <f>ARIMAForecast[[#This Row],[CAT]]-Data!U138</f>
        <v>-0.70641517880898164</v>
      </c>
      <c r="X139" s="1">
        <v>44029</v>
      </c>
      <c r="Y139" s="2">
        <f>Data!Y139-Data!Y138</f>
        <v>-0.50003508000000352</v>
      </c>
      <c r="Z139" s="2">
        <f>Data!Z139-Data!Z138</f>
        <v>-1.3705803999999944</v>
      </c>
      <c r="AA139" s="2">
        <f>Data!AA139-Data!AA138</f>
        <v>-1.5913801000000092</v>
      </c>
      <c r="AB139" s="2">
        <f>Data!AB139-Data!AB138</f>
        <v>0.16727486999999996</v>
      </c>
      <c r="AC139" s="2">
        <f>Data!AC139-Data!AC138</f>
        <v>-0.35065080000001103</v>
      </c>
      <c r="AD139" s="2">
        <f>Data!AD139-Data!AD138</f>
        <v>-0.96010959999999557</v>
      </c>
      <c r="AE139" s="2">
        <f>Data!AE139-Data!AE138</f>
        <v>0.76932979999999418</v>
      </c>
      <c r="AF139" s="2">
        <f>Data!AF139-Data!AF138</f>
        <v>-0.25288673000000017</v>
      </c>
      <c r="AG139" s="2">
        <f>Data!AG139-Data!AG138</f>
        <v>0.2342098999999962</v>
      </c>
      <c r="AH139" s="2">
        <f>Data!AH139-Data!AH138</f>
        <v>-1.6518926399999998</v>
      </c>
      <c r="AI139" s="2">
        <f>Data!AI139-Data!AI138</f>
        <v>1.0679017000000499</v>
      </c>
      <c r="AJ139" s="2">
        <f>Data!AJ139-Data!AJ138</f>
        <v>1.1046137000000158</v>
      </c>
      <c r="AK139" s="2">
        <f>Data!AK139-Data!AK138</f>
        <v>-0.71201588000000271</v>
      </c>
      <c r="AL139" s="2">
        <f>Data!AL139-Data!AL138</f>
        <v>1.7889137999999889</v>
      </c>
      <c r="AM139" s="2">
        <f>Data!AM139-Data!AM138</f>
        <v>2.7159996999999976</v>
      </c>
      <c r="AN139" s="2">
        <f>Data!AN139-Data!AN138</f>
        <v>0.45824312999999961</v>
      </c>
      <c r="AO139" s="2">
        <f>Data!AO139-Data!AO138</f>
        <v>0.8950574799999913</v>
      </c>
      <c r="AP139" s="2">
        <f>Data!AP139-Data!AP138</f>
        <v>1.0341416999999922</v>
      </c>
      <c r="AQ139" s="2">
        <f>Data!AQ139-Data!AQ138</f>
        <v>-1.1770580999999964</v>
      </c>
      <c r="AR139" s="2">
        <f>Data!AR139-Data!AR138</f>
        <v>-1.4392919000000006</v>
      </c>
      <c r="AS139" s="2"/>
      <c r="AT139" s="1">
        <v>44029</v>
      </c>
      <c r="AU139" s="2">
        <f>Data!AV140-FaktiskeKurser[[#This Row],[AAPL]]</f>
        <v>-0.19499999999999318</v>
      </c>
      <c r="AV139" s="2">
        <f>Data!AW140-FaktiskeKurser[[#This Row],[MSFT]]</f>
        <v>-1.0399929999999813</v>
      </c>
      <c r="AW139" s="2">
        <f>Data!AX140-FaktiskeKurser[[#This Row],[AMZN]]</f>
        <v>-1.8964999999999748</v>
      </c>
      <c r="AX139" s="2">
        <f>Data!AY140-FaktiskeKurser[[#This Row],[GOOGL]]</f>
        <v>9.6496999999999389E-2</v>
      </c>
      <c r="AY139" s="2">
        <f>Data!AZ140-FaktiskeKurser[[#This Row],[BRK-B]]</f>
        <v>-0.25</v>
      </c>
      <c r="AZ139" s="2">
        <f>Data!BA140-FaktiskeKurser[[#This Row],[TSLA]]</f>
        <v>1.3335999999995352E-2</v>
      </c>
      <c r="BA139" s="2">
        <f>Data!BB140-FaktiskeKurser[[#This Row],[NVDA]]</f>
        <v>0.66749500000000239</v>
      </c>
      <c r="BB139" s="2">
        <f>Data!BC140-FaktiskeKurser[[#This Row],[GOOG]]</f>
        <v>-0.12250600000000134</v>
      </c>
      <c r="BC139" s="2">
        <f>Data!BD140-FaktiskeKurser[[#This Row],[UNH]]</f>
        <v>-0.61999500000001717</v>
      </c>
      <c r="BD139" s="2">
        <f>Data!BE140-FaktiskeKurser[[#This Row],[JPM]]</f>
        <v>-1.8499979999999994</v>
      </c>
      <c r="BE139" s="2">
        <f>Data!BF140-FaktiskeKurser[[#This Row],[AVGO]]</f>
        <v>1.3699950000000172</v>
      </c>
      <c r="BF139" s="2">
        <f>Data!BG140-FaktiskeKurser[[#This Row],[V]]</f>
        <v>1.5899960000000135</v>
      </c>
      <c r="BG139" s="2">
        <f>Data!BH140-FaktiskeKurser[[#This Row],[BAC]]</f>
        <v>-0.71000099999999833</v>
      </c>
      <c r="BH139" s="2">
        <f>Data!BI140-FaktiskeKurser[[#This Row],[HD]]</f>
        <v>2.3000179999999659</v>
      </c>
      <c r="BI139" s="2">
        <f>Data!BJ140-FaktiskeKurser[[#This Row],[MA]]</f>
        <v>4.7099919999999997</v>
      </c>
      <c r="BJ139" s="2">
        <f>Data!BK140-FaktiskeKurser[[#This Row],[MRK]]</f>
        <v>0.44847100000001205</v>
      </c>
      <c r="BK139" s="2">
        <f>Data!BL140-FaktiskeKurser[[#This Row],[ABBV]]</f>
        <v>0.91000399999998649</v>
      </c>
      <c r="BL139" s="2">
        <f>Data!BM140-FaktiskeKurser[[#This Row],[LLY]]</f>
        <v>0.96000699999999028</v>
      </c>
      <c r="BM139" s="2">
        <f>Data!BN140-FaktiskeKurser[[#This Row],[UPS]]</f>
        <v>-1.1899949999999961</v>
      </c>
      <c r="BN139" s="2">
        <f>Data!BO140-FaktiskeKurser[[#This Row],[CAT]]</f>
        <v>-1.6600040000000149</v>
      </c>
    </row>
    <row r="140" spans="1:66" x14ac:dyDescent="0.35">
      <c r="A140" s="1">
        <v>44033</v>
      </c>
      <c r="B140" s="2">
        <f>ARIMAForecast[[#This Row],[AAPL]]-FaktiskeKurser[[#This Row],[AAPL]]</f>
        <v>-0.31813743506680225</v>
      </c>
      <c r="C140" s="2">
        <f>ARIMAForecast[[#This Row],[MSFT]]-Data!C139</f>
        <v>-1.597761696876006</v>
      </c>
      <c r="D140" s="2">
        <f>ARIMAForecast[[#This Row],[AMZN]]-Data!D139</f>
        <v>-2.1996283986439948</v>
      </c>
      <c r="E140" s="2">
        <f>ARIMAForecast[[#This Row],[GOOGL]]-Data!E139</f>
        <v>7.82476969308874E-2</v>
      </c>
      <c r="F140" s="2">
        <f>ARIMAForecast[[#This Row],[BRK-B]]-Data!F139</f>
        <v>-0.92122560300097689</v>
      </c>
      <c r="G140" s="2">
        <f>ARIMAForecast[[#This Row],[TSLA]]-Data!G139</f>
        <v>-1.0777251136159975</v>
      </c>
      <c r="H140" s="2">
        <f>ARIMAForecast[[#This Row],[NVDA]]-Data!H139</f>
        <v>0.75976330925999491</v>
      </c>
      <c r="I140" s="2">
        <f>ARIMAForecast[[#This Row],[GOOG]]-Data!I139</f>
        <v>-5.9594493844500107E-2</v>
      </c>
      <c r="J140" s="2">
        <f>ARIMAForecast[[#This Row],[UNH]]-Data!J139</f>
        <v>0.20486752605199854</v>
      </c>
      <c r="K140" s="2">
        <f>ARIMAForecast[[#This Row],[JPM]]-Data!K139</f>
        <v>-2.4562607245664907</v>
      </c>
      <c r="L140" s="2">
        <f>ARIMAForecast[[#This Row],[AVGO]]-Data!L139</f>
        <v>-0.29603377444999524</v>
      </c>
      <c r="M140" s="2">
        <f>ARIMAForecast[[#This Row],[V]]-Data!M139</f>
        <v>0.7595643845529878</v>
      </c>
      <c r="N140" s="2">
        <f>ARIMAForecast[[#This Row],[BAC]]-Data!N139</f>
        <v>-0.89859554111080087</v>
      </c>
      <c r="O140" s="2">
        <f>ARIMAForecast[[#This Row],[HD]]-Data!O139</f>
        <v>1.6397157434619771</v>
      </c>
      <c r="P140" s="2">
        <f>ARIMAForecast[[#This Row],[MA]]-Data!P139</f>
        <v>4.2615251856730083</v>
      </c>
      <c r="Q140" s="2">
        <f>ARIMAForecast[[#This Row],[MRK]]-Data!Q139</f>
        <v>0.45408485056489667</v>
      </c>
      <c r="R140" s="2">
        <f>ARIMAForecast[[#This Row],[ABBV]]-Data!R139</f>
        <v>0.48853089004700223</v>
      </c>
      <c r="S140" s="2">
        <f>ARIMAForecast[[#This Row],[LLY]]-Data!S139</f>
        <v>0.97027841324700148</v>
      </c>
      <c r="T140" s="2">
        <f>ARIMAForecast[[#This Row],[UPS]]-Data!T139</f>
        <v>-1.7360029435059943</v>
      </c>
      <c r="U140" s="2">
        <f>ARIMAForecast[[#This Row],[CAT]]-Data!U139</f>
        <v>-3.0214760161980223</v>
      </c>
      <c r="X140" s="1">
        <v>44033</v>
      </c>
      <c r="Y140" s="2">
        <f>Data!Y140-Data!Y139</f>
        <v>0.55916856999999709</v>
      </c>
      <c r="Z140" s="2">
        <f>Data!Z140-Data!Z139</f>
        <v>4.8316247000000203</v>
      </c>
      <c r="AA140" s="2">
        <f>Data!AA140-Data!AA139</f>
        <v>7.4437114000000122</v>
      </c>
      <c r="AB140" s="2">
        <f>Data!AB140-Data!AB139</f>
        <v>1.7971168100000057</v>
      </c>
      <c r="AC140" s="2">
        <f>Data!AC140-Data!AC139</f>
        <v>1.3219298999999864</v>
      </c>
      <c r="AD140" s="2">
        <f>Data!AD140-Data!AD139</f>
        <v>3.1324970999999948</v>
      </c>
      <c r="AE140" s="2">
        <f>Data!AE140-Data!AE139</f>
        <v>1.1455528000000044</v>
      </c>
      <c r="AF140" s="2">
        <f>Data!AF140-Data!AF139</f>
        <v>2.1611249600000093</v>
      </c>
      <c r="AG140" s="2">
        <f>Data!AG140-Data!AG139</f>
        <v>-1.3509990999999673</v>
      </c>
      <c r="AH140" s="2">
        <f>Data!AH140-Data!AH139</f>
        <v>0.97678168999999571</v>
      </c>
      <c r="AI140" s="2">
        <f>Data!AI140-Data!AI139</f>
        <v>1.6141587999999842</v>
      </c>
      <c r="AJ140" s="2">
        <f>Data!AJ140-Data!AJ139</f>
        <v>1.458476399999995</v>
      </c>
      <c r="AK140" s="2">
        <f>Data!AK140-Data!AK139</f>
        <v>0.95092595999999929</v>
      </c>
      <c r="AL140" s="2">
        <f>Data!AL140-Data!AL139</f>
        <v>2.0987933000000112</v>
      </c>
      <c r="AM140" s="2">
        <f>Data!AM140-Data!AM139</f>
        <v>3.699985799999979</v>
      </c>
      <c r="AN140" s="2">
        <f>Data!AN140-Data!AN139</f>
        <v>-0.72982564999999511</v>
      </c>
      <c r="AO140" s="2">
        <f>Data!AO140-Data!AO139</f>
        <v>-3.2326501200000024</v>
      </c>
      <c r="AP140" s="2">
        <f>Data!AP140-Data!AP139</f>
        <v>-0.68207849999998871</v>
      </c>
      <c r="AQ140" s="2">
        <f>Data!AQ140-Data!AQ139</f>
        <v>0.48056800000000521</v>
      </c>
      <c r="AR140" s="2">
        <f>Data!AR140-Data!AR139</f>
        <v>-1.1293672999999842</v>
      </c>
      <c r="AS140" s="2"/>
      <c r="AT140" s="1">
        <v>44033</v>
      </c>
      <c r="AU140" s="2">
        <f>Data!AV142-FaktiskeKurser[[#This Row],[AAPL]]</f>
        <v>0.67250099999999691</v>
      </c>
      <c r="AV140" s="2">
        <f>Data!AW142-FaktiskeKurser[[#This Row],[MSFT]]</f>
        <v>5.8699949999999887</v>
      </c>
      <c r="AW140" s="2">
        <f>Data!AX142-FaktiskeKurser[[#This Row],[AMZN]]</f>
        <v>8.8160099999999773</v>
      </c>
      <c r="AX140" s="2">
        <f>Data!AY142-FaktiskeKurser[[#This Row],[GOOGL]]</f>
        <v>1.9534989999999937</v>
      </c>
      <c r="AY140" s="2">
        <f>Data!AZ142-FaktiskeKurser[[#This Row],[BRK-B]]</f>
        <v>1.5100089999999966</v>
      </c>
      <c r="AZ140" s="2">
        <f>Data!BA142-FaktiskeKurser[[#This Row],[TSLA]]</f>
        <v>4.5013349999999974</v>
      </c>
      <c r="BA140" s="2">
        <f>Data!BB142-FaktiskeKurser[[#This Row],[NVDA]]</f>
        <v>1.2700049999999976</v>
      </c>
      <c r="BB140" s="2">
        <f>Data!BC142-FaktiskeKurser[[#This Row],[GOOG]]</f>
        <v>2.143501999999998</v>
      </c>
      <c r="BC140" s="2">
        <f>Data!BD142-FaktiskeKurser[[#This Row],[UNH]]</f>
        <v>-1.4200139999999806</v>
      </c>
      <c r="BD140" s="2">
        <f>Data!BE142-FaktiskeKurser[[#This Row],[JPM]]</f>
        <v>1.25</v>
      </c>
      <c r="BE140" s="2">
        <f>Data!BF142-FaktiskeKurser[[#This Row],[AVGO]]</f>
        <v>1.6300049999999828</v>
      </c>
      <c r="BF140" s="2">
        <f>Data!BG142-FaktiskeKurser[[#This Row],[V]]</f>
        <v>1.3899999999999864</v>
      </c>
      <c r="BG140" s="2">
        <f>Data!BH142-FaktiskeKurser[[#This Row],[BAC]]</f>
        <v>1.2000010000000003</v>
      </c>
      <c r="BH140" s="2">
        <f>Data!BI142-FaktiskeKurser[[#This Row],[HD]]</f>
        <v>2.0400080000000003</v>
      </c>
      <c r="BI140" s="2">
        <f>Data!BJ142-FaktiskeKurser[[#This Row],[MA]]</f>
        <v>3.5400080000000003</v>
      </c>
      <c r="BJ140" s="2">
        <f>Data!BK142-FaktiskeKurser[[#This Row],[MRK]]</f>
        <v>-0.93511200000000372</v>
      </c>
      <c r="BK140" s="2">
        <f>Data!BL142-FaktiskeKurser[[#This Row],[ABBV]]</f>
        <v>-3.4299999999999926</v>
      </c>
      <c r="BL140" s="2">
        <f>Data!BM142-FaktiskeKurser[[#This Row],[LLY]]</f>
        <v>-0.66000399999998649</v>
      </c>
      <c r="BM140" s="2">
        <f>Data!BN142-FaktiskeKurser[[#This Row],[UPS]]</f>
        <v>0.48999799999999993</v>
      </c>
      <c r="BN140" s="2">
        <f>Data!BO142-FaktiskeKurser[[#This Row],[CAT]]</f>
        <v>-1.0299990000000037</v>
      </c>
    </row>
    <row r="141" spans="1:66" x14ac:dyDescent="0.35">
      <c r="A141" s="1">
        <v>44034</v>
      </c>
      <c r="B141" s="2">
        <f>ARIMAForecast[[#This Row],[AAPL]]-FaktiskeKurser[[#This Row],[AAPL]]</f>
        <v>-1.1066139288368078</v>
      </c>
      <c r="C141" s="2">
        <f>ARIMAForecast[[#This Row],[MSFT]]-Data!C140</f>
        <v>6.0912892960730005</v>
      </c>
      <c r="D141" s="2">
        <f>ARIMAForecast[[#This Row],[AMZN]]-Data!D140</f>
        <v>9.0063100942670076</v>
      </c>
      <c r="E141" s="2">
        <f>ARIMAForecast[[#This Row],[GOOGL]]-Data!E140</f>
        <v>1.8473666428543112</v>
      </c>
      <c r="F141" s="2">
        <f>ARIMAForecast[[#This Row],[BRK-B]]-Data!F140</f>
        <v>2.6809760410519914</v>
      </c>
      <c r="G141" s="2">
        <f>ARIMAForecast[[#This Row],[TSLA]]-Data!G140</f>
        <v>5.860669582564995</v>
      </c>
      <c r="H141" s="2">
        <f>ARIMAForecast[[#This Row],[NVDA]]-Data!H140</f>
        <v>1.4632439355579976</v>
      </c>
      <c r="I141" s="2">
        <f>ARIMAForecast[[#This Row],[GOOG]]-Data!I140</f>
        <v>1.9829709064955097</v>
      </c>
      <c r="J141" s="2">
        <f>ARIMAForecast[[#This Row],[UNH]]-Data!J140</f>
        <v>-1.4661502925059722</v>
      </c>
      <c r="K141" s="2">
        <f>ARIMAForecast[[#This Row],[JPM]]-Data!K140</f>
        <v>1.5033878508422873</v>
      </c>
      <c r="L141" s="2">
        <f>ARIMAForecast[[#This Row],[AVGO]]-Data!L140</f>
        <v>3.2522293372520039</v>
      </c>
      <c r="M141" s="2">
        <f>ARIMAForecast[[#This Row],[V]]-Data!M140</f>
        <v>1.5130037624560089</v>
      </c>
      <c r="N141" s="2">
        <f>ARIMAForecast[[#This Row],[BAC]]-Data!N140</f>
        <v>1.4088246236636017</v>
      </c>
      <c r="O141" s="2">
        <f>ARIMAForecast[[#This Row],[HD]]-Data!O140</f>
        <v>3.4547161123880414</v>
      </c>
      <c r="P141" s="2">
        <f>ARIMAForecast[[#This Row],[MA]]-Data!P140</f>
        <v>3.3667104115239681</v>
      </c>
      <c r="Q141" s="2">
        <f>ARIMAForecast[[#This Row],[MRK]]-Data!Q140</f>
        <v>-0.94947375969108805</v>
      </c>
      <c r="R141" s="2">
        <f>ARIMAForecast[[#This Row],[ABBV]]-Data!R140</f>
        <v>-3.5625446589501024</v>
      </c>
      <c r="S141" s="2">
        <f>ARIMAForecast[[#This Row],[LLY]]-Data!S140</f>
        <v>-0.51876464854998972</v>
      </c>
      <c r="T141" s="2">
        <f>ARIMAForecast[[#This Row],[UPS]]-Data!T140</f>
        <v>0.12841549855400558</v>
      </c>
      <c r="U141" s="2">
        <f>ARIMAForecast[[#This Row],[CAT]]-Data!U140</f>
        <v>-0.2652697273699971</v>
      </c>
      <c r="X141" s="1">
        <v>44034</v>
      </c>
      <c r="Y141" s="2">
        <f>Data!Y141-Data!Y140</f>
        <v>0.35566180000000713</v>
      </c>
      <c r="Z141" s="2">
        <f>Data!Z141-Data!Z140</f>
        <v>3.7871662000000015</v>
      </c>
      <c r="AA141" s="2">
        <f>Data!AA141-Data!AA140</f>
        <v>-0.54300649999998996</v>
      </c>
      <c r="AB141" s="2">
        <f>Data!AB141-Data!AB140</f>
        <v>0.6601763099999971</v>
      </c>
      <c r="AC141" s="2">
        <f>Data!AC141-Data!AC140</f>
        <v>9.0318000000024767E-3</v>
      </c>
      <c r="AD141" s="2">
        <f>Data!AD141-Data!AD140</f>
        <v>2.6249901000000051</v>
      </c>
      <c r="AE141" s="2">
        <f>Data!AE141-Data!AE140</f>
        <v>1.1464241000000044</v>
      </c>
      <c r="AF141" s="2">
        <f>Data!AF141-Data!AF140</f>
        <v>0.56504523999998924</v>
      </c>
      <c r="AG141" s="2">
        <f>Data!AG141-Data!AG140</f>
        <v>1.1250802000000135</v>
      </c>
      <c r="AH141" s="2">
        <f>Data!AH141-Data!AH140</f>
        <v>-0.65809433999999101</v>
      </c>
      <c r="AI141" s="2">
        <f>Data!AI141-Data!AI140</f>
        <v>-0.61307349999998451</v>
      </c>
      <c r="AJ141" s="2">
        <f>Data!AJ141-Data!AJ140</f>
        <v>2.1088604999999916</v>
      </c>
      <c r="AK141" s="2">
        <f>Data!AK141-Data!AK140</f>
        <v>8.7804530000003211E-2</v>
      </c>
      <c r="AL141" s="2">
        <f>Data!AL141-Data!AL140</f>
        <v>2.5724910999999793</v>
      </c>
      <c r="AM141" s="2">
        <f>Data!AM141-Data!AM140</f>
        <v>5.2485343000000171</v>
      </c>
      <c r="AN141" s="2">
        <f>Data!AN141-Data!AN140</f>
        <v>-0.33653132000000596</v>
      </c>
      <c r="AO141" s="2">
        <f>Data!AO141-Data!AO140</f>
        <v>0.25365237000001173</v>
      </c>
      <c r="AP141" s="2">
        <f>Data!AP141-Data!AP140</f>
        <v>-0.51134370000002605</v>
      </c>
      <c r="AQ141" s="2">
        <f>Data!AQ141-Data!AQ140</f>
        <v>-0.44448490000000618</v>
      </c>
      <c r="AR141" s="2">
        <f>Data!AR141-Data!AR140</f>
        <v>0.79470989999998665</v>
      </c>
      <c r="AS141" s="2"/>
      <c r="AT141" s="1">
        <v>44034</v>
      </c>
      <c r="AU141" s="2">
        <f>Data!AV143-FaktiskeKurser[[#This Row],[AAPL]]</f>
        <v>-1.0849990000000105</v>
      </c>
      <c r="AV141" s="2">
        <f>Data!AW143-FaktiskeKurser[[#This Row],[MSFT]]</f>
        <v>0.14999399999999241</v>
      </c>
      <c r="AW141" s="2">
        <f>Data!AX143-FaktiskeKurser[[#This Row],[AMZN]]</f>
        <v>-4.8464960000000019</v>
      </c>
      <c r="AX141" s="2">
        <f>Data!AY143-FaktiskeKurser[[#This Row],[GOOGL]]</f>
        <v>5.049900000000207E-2</v>
      </c>
      <c r="AY141" s="2">
        <f>Data!AZ143-FaktiskeKurser[[#This Row],[BRK-B]]</f>
        <v>1.6200100000000077</v>
      </c>
      <c r="AZ141" s="2">
        <f>Data!BA143-FaktiskeKurser[[#This Row],[TSLA]]</f>
        <v>-3.3779990000000026</v>
      </c>
      <c r="BA141" s="2">
        <f>Data!BB143-FaktiskeKurser[[#This Row],[NVDA]]</f>
        <v>-0.72000100000001055</v>
      </c>
      <c r="BB141" s="2">
        <f>Data!BC143-FaktiskeKurser[[#This Row],[GOOG]]</f>
        <v>0.13849700000000098</v>
      </c>
      <c r="BC141" s="2">
        <f>Data!BD143-FaktiskeKurser[[#This Row],[UNH]]</f>
        <v>3.25</v>
      </c>
      <c r="BD141" s="2">
        <f>Data!BE143-FaktiskeKurser[[#This Row],[JPM]]</f>
        <v>1.3899990000000031</v>
      </c>
      <c r="BE141" s="2">
        <f>Data!BF143-FaktiskeKurser[[#This Row],[AVGO]]</f>
        <v>-3.330016999999998</v>
      </c>
      <c r="BF141" s="2">
        <f>Data!BG143-FaktiskeKurser[[#This Row],[V]]</f>
        <v>0.39000000000001478</v>
      </c>
      <c r="BG141" s="2">
        <f>Data!BH143-FaktiskeKurser[[#This Row],[BAC]]</f>
        <v>0.72999900000000295</v>
      </c>
      <c r="BH141" s="2">
        <f>Data!BI143-FaktiskeKurser[[#This Row],[HD]]</f>
        <v>5</v>
      </c>
      <c r="BI141" s="2">
        <f>Data!BJ143-FaktiskeKurser[[#This Row],[MA]]</f>
        <v>1.4100040000000149</v>
      </c>
      <c r="BJ141" s="2">
        <f>Data!BK143-FaktiskeKurser[[#This Row],[MRK]]</f>
        <v>-0.60115000000000407</v>
      </c>
      <c r="BK141" s="2">
        <f>Data!BL143-FaktiskeKurser[[#This Row],[ABBV]]</f>
        <v>-1.8400040000000075</v>
      </c>
      <c r="BL141" s="2">
        <f>Data!BM143-FaktiskeKurser[[#This Row],[LLY]]</f>
        <v>-2.1999969999999962</v>
      </c>
      <c r="BM141" s="2">
        <f>Data!BN143-FaktiskeKurser[[#This Row],[UPS]]</f>
        <v>0.37000299999999697</v>
      </c>
      <c r="BN141" s="2">
        <f>Data!BO143-FaktiskeKurser[[#This Row],[CAT]]</f>
        <v>2.3499909999999886</v>
      </c>
    </row>
    <row r="142" spans="1:66" x14ac:dyDescent="0.35">
      <c r="A142" s="1">
        <v>44035</v>
      </c>
      <c r="B142" s="2">
        <f>ARIMAForecast[[#This Row],[AAPL]]-FaktiskeKurser[[#This Row],[AAPL]]</f>
        <v>0.58158904806839473</v>
      </c>
      <c r="C142" s="2">
        <f>ARIMAForecast[[#This Row],[MSFT]]-Data!C141</f>
        <v>2.7877697107259962</v>
      </c>
      <c r="D142" s="2">
        <f>ARIMAForecast[[#This Row],[AMZN]]-Data!D141</f>
        <v>-2.6047795556890208</v>
      </c>
      <c r="E142" s="2">
        <f>ARIMAForecast[[#This Row],[GOOGL]]-Data!E141</f>
        <v>0.30331774138899448</v>
      </c>
      <c r="F142" s="2">
        <f>ARIMAForecast[[#This Row],[BRK-B]]-Data!F141</f>
        <v>-0.77298493734201656</v>
      </c>
      <c r="G142" s="2">
        <f>ARIMAForecast[[#This Row],[TSLA]]-Data!G141</f>
        <v>0.25238324047600713</v>
      </c>
      <c r="H142" s="2">
        <f>ARIMAForecast[[#This Row],[NVDA]]-Data!H141</f>
        <v>0.68884795309000424</v>
      </c>
      <c r="I142" s="2">
        <f>ARIMAForecast[[#This Row],[GOOG]]-Data!I141</f>
        <v>0.48052630540749419</v>
      </c>
      <c r="J142" s="2">
        <f>ARIMAForecast[[#This Row],[UNH]]-Data!J141</f>
        <v>0.63442583104995265</v>
      </c>
      <c r="K142" s="2">
        <f>ARIMAForecast[[#This Row],[JPM]]-Data!K141</f>
        <v>-0.97457812953479106</v>
      </c>
      <c r="L142" s="2">
        <f>ARIMAForecast[[#This Row],[AVGO]]-Data!L141</f>
        <v>-1.8676641474399958</v>
      </c>
      <c r="M142" s="2">
        <f>ARIMAForecast[[#This Row],[V]]-Data!M141</f>
        <v>2.1423067897030137</v>
      </c>
      <c r="N142" s="2">
        <f>ARIMAForecast[[#This Row],[BAC]]-Data!N141</f>
        <v>1.379573258997624E-3</v>
      </c>
      <c r="O142" s="2">
        <f>ARIMAForecast[[#This Row],[HD]]-Data!O141</f>
        <v>1.0597980766139585</v>
      </c>
      <c r="P142" s="2">
        <f>ARIMAForecast[[#This Row],[MA]]-Data!P141</f>
        <v>5.4522652082800391</v>
      </c>
      <c r="Q142" s="2">
        <f>ARIMAForecast[[#This Row],[MRK]]-Data!Q141</f>
        <v>-0.11265576764149898</v>
      </c>
      <c r="R142" s="2">
        <f>ARIMAForecast[[#This Row],[ABBV]]-Data!R141</f>
        <v>0.82702415671710128</v>
      </c>
      <c r="S142" s="2">
        <f>ARIMAForecast[[#This Row],[LLY]]-Data!S141</f>
        <v>-0.53581409548098691</v>
      </c>
      <c r="T142" s="2">
        <f>ARIMAForecast[[#This Row],[UPS]]-Data!T141</f>
        <v>3.0329142818999344E-2</v>
      </c>
      <c r="U142" s="2">
        <f>ARIMAForecast[[#This Row],[CAT]]-Data!U141</f>
        <v>1.1048048481790147</v>
      </c>
      <c r="X142" s="1">
        <v>44035</v>
      </c>
      <c r="Y142" s="2">
        <f>Data!Y142-Data!Y141</f>
        <v>-2.9175746500000059</v>
      </c>
      <c r="Z142" s="2">
        <f>Data!Z142-Data!Z141</f>
        <v>-4.4508969000000036</v>
      </c>
      <c r="AA142" s="2">
        <f>Data!AA142-Data!AA141</f>
        <v>-4.4253381999999988</v>
      </c>
      <c r="AB142" s="2">
        <f>Data!AB142-Data!AB141</f>
        <v>-2.1966363599999994</v>
      </c>
      <c r="AC142" s="2">
        <f>Data!AC142-Data!AC141</f>
        <v>1.0990092000000118</v>
      </c>
      <c r="AD142" s="2">
        <f>Data!AD142-Data!AD141</f>
        <v>-2.0243963000000065</v>
      </c>
      <c r="AE142" s="2">
        <f>Data!AE142-Data!AE141</f>
        <v>-2.9223411000000112</v>
      </c>
      <c r="AF142" s="2">
        <f>Data!AF142-Data!AF141</f>
        <v>-2.3870195299999892</v>
      </c>
      <c r="AG142" s="2">
        <f>Data!AG142-Data!AG141</f>
        <v>-2.7384844000000044</v>
      </c>
      <c r="AH142" s="2">
        <f>Data!AH142-Data!AH141</f>
        <v>0.30599801999998988</v>
      </c>
      <c r="AI142" s="2">
        <f>Data!AI142-Data!AI141</f>
        <v>-2.9761646000000042</v>
      </c>
      <c r="AJ142" s="2">
        <f>Data!AJ142-Data!AJ141</f>
        <v>-0.81227400000000216</v>
      </c>
      <c r="AK142" s="2">
        <f>Data!AK142-Data!AK141</f>
        <v>0.20709813999999938</v>
      </c>
      <c r="AL142" s="2">
        <f>Data!AL142-Data!AL141</f>
        <v>-0.68842829999999822</v>
      </c>
      <c r="AM142" s="2">
        <f>Data!AM142-Data!AM141</f>
        <v>-1.6863299999999981</v>
      </c>
      <c r="AN142" s="2">
        <f>Data!AN142-Data!AN141</f>
        <v>-0.5402565999999922</v>
      </c>
      <c r="AO142" s="2">
        <f>Data!AO142-Data!AO141</f>
        <v>0.32542709999999886</v>
      </c>
      <c r="AP142" s="2">
        <f>Data!AP142-Data!AP141</f>
        <v>-2.9157979999999952</v>
      </c>
      <c r="AQ142" s="2">
        <f>Data!AQ142-Data!AQ141</f>
        <v>-0.53794229999999743</v>
      </c>
      <c r="AR142" s="2">
        <f>Data!AR142-Data!AR141</f>
        <v>-0.19226670000000468</v>
      </c>
      <c r="AS142" s="2"/>
      <c r="AT142" s="1">
        <v>44035</v>
      </c>
      <c r="AU142" s="2">
        <f>Data!AV144-FaktiskeKurser[[#This Row],[AAPL]]</f>
        <v>-4.1549990000000037</v>
      </c>
      <c r="AV142" s="2">
        <f>Data!AW144-FaktiskeKurser[[#This Row],[MSFT]]</f>
        <v>-6.2100069999999903</v>
      </c>
      <c r="AW142" s="2">
        <f>Data!AX144-FaktiskeKurser[[#This Row],[AMZN]]</f>
        <v>-7.5870060000000024</v>
      </c>
      <c r="AX142" s="2">
        <f>Data!AY144-FaktiskeKurser[[#This Row],[GOOGL]]</f>
        <v>-1.9584959999999967</v>
      </c>
      <c r="AY142" s="2">
        <f>Data!AZ144-FaktiskeKurser[[#This Row],[BRK-B]]</f>
        <v>0.97999599999999987</v>
      </c>
      <c r="AZ142" s="2">
        <f>Data!BA144-FaktiskeKurser[[#This Row],[TSLA]]</f>
        <v>-3.6860049999999944</v>
      </c>
      <c r="BA142" s="2">
        <f>Data!BB144-FaktiskeKurser[[#This Row],[NVDA]]</f>
        <v>-1.9875030000000038</v>
      </c>
      <c r="BB142" s="2">
        <f>Data!BC144-FaktiskeKurser[[#This Row],[GOOG]]</f>
        <v>-2.1370009999999979</v>
      </c>
      <c r="BC142" s="2">
        <f>Data!BD144-FaktiskeKurser[[#This Row],[UNH]]</f>
        <v>-2.1399839999999699</v>
      </c>
      <c r="BD142" s="2">
        <f>Data!BE144-FaktiskeKurser[[#This Row],[JPM]]</f>
        <v>-0.4300010000000043</v>
      </c>
      <c r="BE142" s="2">
        <f>Data!BF144-FaktiskeKurser[[#This Row],[AVGO]]</f>
        <v>-4.669983000000002</v>
      </c>
      <c r="BF142" s="2">
        <f>Data!BG144-FaktiskeKurser[[#This Row],[V]]</f>
        <v>0.94999699999999621</v>
      </c>
      <c r="BG142" s="2">
        <f>Data!BH144-FaktiskeKurser[[#This Row],[BAC]]</f>
        <v>0.12000099999999847</v>
      </c>
      <c r="BH142" s="2">
        <f>Data!BI144-FaktiskeKurser[[#This Row],[HD]]</f>
        <v>1.3899850000000242</v>
      </c>
      <c r="BI142" s="2">
        <f>Data!BJ144-FaktiskeKurser[[#This Row],[MA]]</f>
        <v>2.2999879999999848</v>
      </c>
      <c r="BJ142" s="2">
        <f>Data!BK144-FaktiskeKurser[[#This Row],[MRK]]</f>
        <v>-0.79198399999999936</v>
      </c>
      <c r="BK142" s="2">
        <f>Data!BL144-FaktiskeKurser[[#This Row],[ABBV]]</f>
        <v>0.62999700000000303</v>
      </c>
      <c r="BL142" s="2">
        <f>Data!BM144-FaktiskeKurser[[#This Row],[LLY]]</f>
        <v>-3.7799990000000037</v>
      </c>
      <c r="BM142" s="2">
        <f>Data!BN144-FaktiskeKurser[[#This Row],[UPS]]</f>
        <v>-0.90000200000000063</v>
      </c>
      <c r="BN142" s="2">
        <f>Data!BO144-FaktiskeKurser[[#This Row],[CAT]]</f>
        <v>0.73001100000001884</v>
      </c>
    </row>
    <row r="143" spans="1:66" x14ac:dyDescent="0.35">
      <c r="A143" s="1">
        <v>44036</v>
      </c>
      <c r="B143" s="2">
        <f>ARIMAForecast[[#This Row],[AAPL]]-FaktiskeKurser[[#This Row],[AAPL]]</f>
        <v>-4.348412474543494</v>
      </c>
      <c r="C143" s="2">
        <f>ARIMAForecast[[#This Row],[MSFT]]-Data!C142</f>
        <v>-8.2856566862000136</v>
      </c>
      <c r="D143" s="2">
        <f>ARIMAForecast[[#This Row],[AMZN]]-Data!D142</f>
        <v>-5.214107637620998</v>
      </c>
      <c r="E143" s="2">
        <f>ARIMAForecast[[#This Row],[GOOGL]]-Data!E142</f>
        <v>-1.8374862363693012</v>
      </c>
      <c r="F143" s="2">
        <f>ARIMAForecast[[#This Row],[BRK-B]]-Data!F142</f>
        <v>2.0333400954680201</v>
      </c>
      <c r="G143" s="2">
        <f>ARIMAForecast[[#This Row],[TSLA]]-Data!G142</f>
        <v>-4.4250648628849945</v>
      </c>
      <c r="H143" s="2">
        <f>ARIMAForecast[[#This Row],[NVDA]]-Data!H142</f>
        <v>-2.1546073345609926</v>
      </c>
      <c r="I143" s="2">
        <f>ARIMAForecast[[#This Row],[GOOG]]-Data!I142</f>
        <v>-2.0972922732717052</v>
      </c>
      <c r="J143" s="2">
        <f>ARIMAForecast[[#This Row],[UNH]]-Data!J142</f>
        <v>-1.735784381813005</v>
      </c>
      <c r="K143" s="2">
        <f>ARIMAForecast[[#This Row],[JPM]]-Data!K142</f>
        <v>0.92982508601089364</v>
      </c>
      <c r="L143" s="2">
        <f>ARIMAForecast[[#This Row],[AVGO]]-Data!L142</f>
        <v>-2.5511356841830093</v>
      </c>
      <c r="M143" s="2">
        <f>ARIMAForecast[[#This Row],[V]]-Data!M142</f>
        <v>-0.81386031370001888</v>
      </c>
      <c r="N143" s="2">
        <f>ARIMAForecast[[#This Row],[BAC]]-Data!N142</f>
        <v>3.8327321243500023E-2</v>
      </c>
      <c r="O143" s="2">
        <f>ARIMAForecast[[#This Row],[HD]]-Data!O142</f>
        <v>0.42854766250400189</v>
      </c>
      <c r="P143" s="2">
        <f>ARIMAForecast[[#This Row],[MA]]-Data!P142</f>
        <v>-2.800297126541011</v>
      </c>
      <c r="Q143" s="2">
        <f>ARIMAForecast[[#This Row],[MRK]]-Data!Q142</f>
        <v>-0.7005432103231044</v>
      </c>
      <c r="R143" s="2">
        <f>ARIMAForecast[[#This Row],[ABBV]]-Data!R142</f>
        <v>9.4037632145102634E-2</v>
      </c>
      <c r="S143" s="2">
        <f>ARIMAForecast[[#This Row],[LLY]]-Data!S142</f>
        <v>-3.0703195155930132</v>
      </c>
      <c r="T143" s="2">
        <f>ARIMAForecast[[#This Row],[UPS]]-Data!T142</f>
        <v>0.17031653326900198</v>
      </c>
      <c r="U143" s="2">
        <f>ARIMAForecast[[#This Row],[CAT]]-Data!U142</f>
        <v>0.96408050992698691</v>
      </c>
      <c r="X143" s="1">
        <v>44036</v>
      </c>
      <c r="Y143" s="2">
        <f>Data!Y143-Data!Y142</f>
        <v>-1.6961552100000006</v>
      </c>
      <c r="Z143" s="2">
        <f>Data!Z143-Data!Z142</f>
        <v>-5.7445188000000087</v>
      </c>
      <c r="AA143" s="2">
        <f>Data!AA143-Data!AA142</f>
        <v>-0.61642969999999764</v>
      </c>
      <c r="AB143" s="2">
        <f>Data!AB143-Data!AB142</f>
        <v>-0.7153627699999987</v>
      </c>
      <c r="AC143" s="2">
        <f>Data!AC143-Data!AC142</f>
        <v>1.2193871999999999</v>
      </c>
      <c r="AD143" s="2">
        <f>Data!AD143-Data!AD142</f>
        <v>-5.3283059299999991</v>
      </c>
      <c r="AE143" s="2">
        <f>Data!AE143-Data!AE142</f>
        <v>0.56319020000000819</v>
      </c>
      <c r="AF143" s="2">
        <f>Data!AF143-Data!AF142</f>
        <v>-0.52159033000000932</v>
      </c>
      <c r="AG143" s="2">
        <f>Data!AG143-Data!AG142</f>
        <v>-2.5410486000000105</v>
      </c>
      <c r="AH143" s="2">
        <f>Data!AH143-Data!AH142</f>
        <v>-0.71923184999999989</v>
      </c>
      <c r="AI143" s="2">
        <f>Data!AI143-Data!AI142</f>
        <v>-3.9617946000000188</v>
      </c>
      <c r="AJ143" s="2">
        <f>Data!AJ143-Data!AJ142</f>
        <v>-2.2615945999999951</v>
      </c>
      <c r="AK143" s="2">
        <f>Data!AK143-Data!AK142</f>
        <v>-0.15195411999999919</v>
      </c>
      <c r="AL143" s="2">
        <f>Data!AL143-Data!AL142</f>
        <v>1.1329609000000005</v>
      </c>
      <c r="AM143" s="2">
        <f>Data!AM143-Data!AM142</f>
        <v>-3.0468561999999793</v>
      </c>
      <c r="AN143" s="2">
        <f>Data!AN143-Data!AN142</f>
        <v>-0.83896869000000152</v>
      </c>
      <c r="AO143" s="2">
        <f>Data!AO143-Data!AO142</f>
        <v>-1.0332499800000079</v>
      </c>
      <c r="AP143" s="2">
        <f>Data!AP143-Data!AP142</f>
        <v>-2.0754025999999897</v>
      </c>
      <c r="AQ143" s="2">
        <f>Data!AQ143-Data!AQ142</f>
        <v>0.26726960000000588</v>
      </c>
      <c r="AR143" s="2">
        <f>Data!AR143-Data!AR142</f>
        <v>0.819017400000007</v>
      </c>
      <c r="AS143" s="2"/>
      <c r="AT143" s="1">
        <v>44036</v>
      </c>
      <c r="AU143" s="2">
        <f>Data!AV145-FaktiskeKurser[[#This Row],[AAPL]]</f>
        <v>-4.6575009999999963</v>
      </c>
      <c r="AV143" s="2">
        <f>Data!AW145-FaktiskeKurser[[#This Row],[MSFT]]</f>
        <v>-10.449996999999996</v>
      </c>
      <c r="AW143" s="2">
        <f>Data!AX145-FaktiskeKurser[[#This Row],[AMZN]]</f>
        <v>-4.5500030000000038</v>
      </c>
      <c r="AX143" s="2">
        <f>Data!AY145-FaktiskeKurser[[#This Row],[GOOGL]]</f>
        <v>-2.8320000000000078</v>
      </c>
      <c r="AY143" s="2">
        <f>Data!AZ145-FaktiskeKurser[[#This Row],[BRK-B]]</f>
        <v>2.4199979999999925</v>
      </c>
      <c r="AZ143" s="2">
        <f>Data!BA145-FaktiskeKurser[[#This Row],[TSLA]]</f>
        <v>-11.688666999999995</v>
      </c>
      <c r="BA143" s="2">
        <f>Data!BB145-FaktiskeKurser[[#This Row],[NVDA]]</f>
        <v>-2.442497000000003</v>
      </c>
      <c r="BB143" s="2">
        <f>Data!BC145-FaktiskeKurser[[#This Row],[GOOG]]</f>
        <v>-2.831001999999998</v>
      </c>
      <c r="BC143" s="2">
        <f>Data!BD145-FaktiskeKurser[[#This Row],[UNH]]</f>
        <v>-5.9199820000000045</v>
      </c>
      <c r="BD143" s="2">
        <f>Data!BE145-FaktiskeKurser[[#This Row],[JPM]]</f>
        <v>-0.41000300000000323</v>
      </c>
      <c r="BE143" s="2">
        <f>Data!BF145-FaktiskeKurser[[#This Row],[AVGO]]</f>
        <v>-8.0099789999999871</v>
      </c>
      <c r="BF143" s="2">
        <f>Data!BG145-FaktiskeKurser[[#This Row],[V]]</f>
        <v>-3.7100070000000187</v>
      </c>
      <c r="BG143" s="2">
        <f>Data!BH145-FaktiskeKurser[[#This Row],[BAC]]</f>
        <v>4.0001000000000175E-2</v>
      </c>
      <c r="BH143" s="2">
        <f>Data!BI145-FaktiskeKurser[[#This Row],[HD]]</f>
        <v>0.13998500000002423</v>
      </c>
      <c r="BI143" s="2">
        <f>Data!BJ145-FaktiskeKurser[[#This Row],[MA]]</f>
        <v>-6.4499820000000341</v>
      </c>
      <c r="BJ143" s="2">
        <f>Data!BK145-FaktiskeKurser[[#This Row],[MRK]]</f>
        <v>-1.6030499999999961</v>
      </c>
      <c r="BK143" s="2">
        <f>Data!BL145-FaktiskeKurser[[#This Row],[ABBV]]</f>
        <v>-0.5899959999999993</v>
      </c>
      <c r="BL143" s="2">
        <f>Data!BM145-FaktiskeKurser[[#This Row],[LLY]]</f>
        <v>-5.3000030000000038</v>
      </c>
      <c r="BM143" s="2">
        <f>Data!BN145-FaktiskeKurser[[#This Row],[UPS]]</f>
        <v>-0.37000299999999697</v>
      </c>
      <c r="BN143" s="2">
        <f>Data!BO145-FaktiskeKurser[[#This Row],[CAT]]</f>
        <v>0.60000600000000759</v>
      </c>
    </row>
    <row r="144" spans="1:66" x14ac:dyDescent="0.35">
      <c r="A144" s="1">
        <v>44039</v>
      </c>
      <c r="B144" s="2">
        <f>ARIMAForecast[[#This Row],[AAPL]]-FaktiskeKurser[[#This Row],[AAPL]]</f>
        <v>0.1981910963628053</v>
      </c>
      <c r="C144" s="2">
        <f>ARIMAForecast[[#This Row],[MSFT]]-Data!C143</f>
        <v>-2.1323010870829933</v>
      </c>
      <c r="D144" s="2">
        <f>ARIMAForecast[[#This Row],[AMZN]]-Data!D143</f>
        <v>1.0812851668910071</v>
      </c>
      <c r="E144" s="2">
        <f>ARIMAForecast[[#This Row],[GOOGL]]-Data!E143</f>
        <v>-0.85751724927089867</v>
      </c>
      <c r="F144" s="2">
        <f>ARIMAForecast[[#This Row],[BRK-B]]-Data!F143</f>
        <v>0.39866946350298349</v>
      </c>
      <c r="G144" s="2">
        <f>ARIMAForecast[[#This Row],[TSLA]]-Data!G143</f>
        <v>-7.5743868538104095</v>
      </c>
      <c r="H144" s="2">
        <f>ARIMAForecast[[#This Row],[NVDA]]-Data!H143</f>
        <v>-0.20168876465200469</v>
      </c>
      <c r="I144" s="2">
        <f>ARIMAForecast[[#This Row],[GOOG]]-Data!I143</f>
        <v>-0.82517688229299324</v>
      </c>
      <c r="J144" s="2">
        <f>ARIMAForecast[[#This Row],[UNH]]-Data!J143</f>
        <v>-4.2686172028469969</v>
      </c>
      <c r="K144" s="2">
        <f>ARIMAForecast[[#This Row],[JPM]]-Data!K143</f>
        <v>-1.3908546570161917</v>
      </c>
      <c r="L144" s="2">
        <f>ARIMAForecast[[#This Row],[AVGO]]-Data!L143</f>
        <v>-5.0740960955799892</v>
      </c>
      <c r="M144" s="2">
        <f>ARIMAForecast[[#This Row],[V]]-Data!M143</f>
        <v>-2.1250201742730042</v>
      </c>
      <c r="N144" s="2">
        <f>ARIMAForecast[[#This Row],[BAC]]-Data!N143</f>
        <v>-0.40918112530359707</v>
      </c>
      <c r="O144" s="2">
        <f>ARIMAForecast[[#This Row],[HD]]-Data!O143</f>
        <v>-0.21467700318299876</v>
      </c>
      <c r="P144" s="2">
        <f>ARIMAForecast[[#This Row],[MA]]-Data!P143</f>
        <v>-2.6069357451499968</v>
      </c>
      <c r="Q144" s="2">
        <f>ARIMAForecast[[#This Row],[MRK]]-Data!Q143</f>
        <v>-0.73271241530250109</v>
      </c>
      <c r="R144" s="2">
        <f>ARIMAForecast[[#This Row],[ABBV]]-Data!R143</f>
        <v>-1.0771692462390945</v>
      </c>
      <c r="S144" s="2">
        <f>ARIMAForecast[[#This Row],[LLY]]-Data!S143</f>
        <v>-2.0302951724249851</v>
      </c>
      <c r="T144" s="2">
        <f>ARIMAForecast[[#This Row],[UPS]]-Data!T143</f>
        <v>0.28109610200999668</v>
      </c>
      <c r="U144" s="2">
        <f>ARIMAForecast[[#This Row],[CAT]]-Data!U143</f>
        <v>0.74958757567000589</v>
      </c>
      <c r="X144" s="1">
        <v>44039</v>
      </c>
      <c r="Y144" s="2">
        <f>Data!Y144-Data!Y143</f>
        <v>1.8637351600000045</v>
      </c>
      <c r="Z144" s="2">
        <f>Data!Z144-Data!Z143</f>
        <v>2.297237999999993</v>
      </c>
      <c r="AA144" s="2">
        <f>Data!AA144-Data!AA143</f>
        <v>2.1088547999999889</v>
      </c>
      <c r="AB144" s="2">
        <f>Data!AB144-Data!AB143</f>
        <v>0.98438017999998806</v>
      </c>
      <c r="AC144" s="2">
        <f>Data!AC144-Data!AC143</f>
        <v>-2.0522041000000115</v>
      </c>
      <c r="AD144" s="2">
        <f>Data!AD144-Data!AD143</f>
        <v>-0.34191547999999727</v>
      </c>
      <c r="AE144" s="2">
        <f>Data!AE144-Data!AE143</f>
        <v>1.9700479999999914</v>
      </c>
      <c r="AF144" s="2">
        <f>Data!AF144-Data!AF143</f>
        <v>0.90956251000000066</v>
      </c>
      <c r="AG144" s="2">
        <f>Data!AG144-Data!AG143</f>
        <v>-2.187466900000004</v>
      </c>
      <c r="AH144" s="2">
        <f>Data!AH144-Data!AH143</f>
        <v>-1.1961978599999981</v>
      </c>
      <c r="AI144" s="2">
        <f>Data!AI144-Data!AI143</f>
        <v>4.5690392999999858</v>
      </c>
      <c r="AJ144" s="2">
        <f>Data!AJ144-Data!AJ143</f>
        <v>1.2827971000000105</v>
      </c>
      <c r="AK144" s="2">
        <f>Data!AK144-Data!AK143</f>
        <v>-0.21097034000000292</v>
      </c>
      <c r="AL144" s="2">
        <f>Data!AL144-Data!AL143</f>
        <v>1.968262999999979</v>
      </c>
      <c r="AM144" s="2">
        <f>Data!AM144-Data!AM143</f>
        <v>0.94989339999995082</v>
      </c>
      <c r="AN144" s="2">
        <f>Data!AN144-Data!AN143</f>
        <v>1.2097409799999923</v>
      </c>
      <c r="AO144" s="2">
        <f>Data!AO144-Data!AO143</f>
        <v>0.1194862300000068</v>
      </c>
      <c r="AP144" s="2">
        <f>Data!AP144-Data!AP143</f>
        <v>0.72461580000000936</v>
      </c>
      <c r="AQ144" s="2">
        <f>Data!AQ144-Data!AQ143</f>
        <v>2.2940387000000015</v>
      </c>
      <c r="AR144" s="2">
        <f>Data!AR144-Data!AR143</f>
        <v>1.9699696000000131</v>
      </c>
      <c r="AS144" s="2"/>
      <c r="AT144" s="1">
        <v>44039</v>
      </c>
      <c r="AU144" s="2">
        <f>Data!AV146-FaktiskeKurser[[#This Row],[AAPL]]</f>
        <v>1.9649969999999968</v>
      </c>
      <c r="AV144" s="2">
        <f>Data!AW146-FaktiskeKurser[[#This Row],[MSFT]]</f>
        <v>1.3100129999999979</v>
      </c>
      <c r="AW144" s="2">
        <f>Data!AX146-FaktiskeKurser[[#This Row],[AMZN]]</f>
        <v>3.4329990000000237</v>
      </c>
      <c r="AX144" s="2">
        <f>Data!AY146-FaktiskeKurser[[#This Row],[GOOGL]]</f>
        <v>0.63399499999999875</v>
      </c>
      <c r="AY144" s="2">
        <f>Data!AZ146-FaktiskeKurser[[#This Row],[BRK-B]]</f>
        <v>-1.1100010000000111</v>
      </c>
      <c r="AZ144" s="2">
        <f>Data!BA146-FaktiskeKurser[[#This Row],[TSLA]]</f>
        <v>1.7686690000000027</v>
      </c>
      <c r="BA144" s="2">
        <f>Data!BB146-FaktiskeKurser[[#This Row],[NVDA]]</f>
        <v>2.9174950000000024</v>
      </c>
      <c r="BB144" s="2">
        <f>Data!BC146-FaktiskeKurser[[#This Row],[GOOG]]</f>
        <v>0.72600500000000068</v>
      </c>
      <c r="BC144" s="2">
        <f>Data!BD146-FaktiskeKurser[[#This Row],[UNH]]</f>
        <v>-4.3699950000000172</v>
      </c>
      <c r="BD144" s="2">
        <f>Data!BE146-FaktiskeKurser[[#This Row],[JPM]]</f>
        <v>-2.0800009999999958</v>
      </c>
      <c r="BE144" s="2">
        <f>Data!BF146-FaktiskeKurser[[#This Row],[AVGO]]</f>
        <v>3.0099800000000414</v>
      </c>
      <c r="BF144" s="2">
        <f>Data!BG146-FaktiskeKurser[[#This Row],[V]]</f>
        <v>-0.51998900000000958</v>
      </c>
      <c r="BG144" s="2">
        <f>Data!BH146-FaktiskeKurser[[#This Row],[BAC]]</f>
        <v>-0.40000200000000063</v>
      </c>
      <c r="BH144" s="2">
        <f>Data!BI146-FaktiskeKurser[[#This Row],[HD]]</f>
        <v>3.6100149999999758</v>
      </c>
      <c r="BI144" s="2">
        <f>Data!BJ146-FaktiskeKurser[[#This Row],[MA]]</f>
        <v>-1.0400089999999977</v>
      </c>
      <c r="BJ144" s="2">
        <f>Data!BK146-FaktiskeKurser[[#This Row],[MRK]]</f>
        <v>0.83015399999999318</v>
      </c>
      <c r="BK144" s="2">
        <f>Data!BL146-FaktiskeKurser[[#This Row],[ABBV]]</f>
        <v>-0.86999500000000296</v>
      </c>
      <c r="BL144" s="2">
        <f>Data!BM146-FaktiskeKurser[[#This Row],[LLY]]</f>
        <v>-1.0200040000000001</v>
      </c>
      <c r="BM144" s="2">
        <f>Data!BN146-FaktiskeKurser[[#This Row],[UPS]]</f>
        <v>2.870002999999997</v>
      </c>
      <c r="BN144" s="2">
        <f>Data!BO146-FaktiskeKurser[[#This Row],[CAT]]</f>
        <v>3.2899929999999813</v>
      </c>
    </row>
    <row r="145" spans="1:66" x14ac:dyDescent="0.35">
      <c r="A145" s="1">
        <v>44040</v>
      </c>
      <c r="B145" s="2">
        <f>ARIMAForecast[[#This Row],[AAPL]]-FaktiskeKurser[[#This Row],[AAPL]]</f>
        <v>2.280293842066996</v>
      </c>
      <c r="C145" s="2">
        <f>ARIMAForecast[[#This Row],[MSFT]]-Data!C144</f>
        <v>2.6684853440970073</v>
      </c>
      <c r="D145" s="2">
        <f>ARIMAForecast[[#This Row],[AMZN]]-Data!D144</f>
        <v>2.7987853156870131</v>
      </c>
      <c r="E145" s="2">
        <f>ARIMAForecast[[#This Row],[GOOGL]]-Data!E144</f>
        <v>1.2701712463806984</v>
      </c>
      <c r="F145" s="2">
        <f>ARIMAForecast[[#This Row],[BRK-B]]-Data!F144</f>
        <v>-1.7039365712429912</v>
      </c>
      <c r="G145" s="2">
        <f>ARIMAForecast[[#This Row],[TSLA]]-Data!G144</f>
        <v>9.7950366289214088</v>
      </c>
      <c r="H145" s="2">
        <f>ARIMAForecast[[#This Row],[NVDA]]-Data!H144</f>
        <v>2.4028864931100031</v>
      </c>
      <c r="I145" s="2">
        <f>ARIMAForecast[[#This Row],[GOOG]]-Data!I144</f>
        <v>1.2176808602620923</v>
      </c>
      <c r="J145" s="2">
        <f>ARIMAForecast[[#This Row],[UNH]]-Data!J144</f>
        <v>-0.50371064325599946</v>
      </c>
      <c r="K145" s="2">
        <f>ARIMAForecast[[#This Row],[JPM]]-Data!K144</f>
        <v>-0.65233335598639997</v>
      </c>
      <c r="L145" s="2">
        <f>ARIMAForecast[[#This Row],[AVGO]]-Data!L144</f>
        <v>6.252518859468978</v>
      </c>
      <c r="M145" s="2">
        <f>ARIMAForecast[[#This Row],[V]]-Data!M144</f>
        <v>1.1728280250059981</v>
      </c>
      <c r="N145" s="2">
        <f>ARIMAForecast[[#This Row],[BAC]]-Data!N144</f>
        <v>-0.12184173264390097</v>
      </c>
      <c r="O145" s="2">
        <f>ARIMAForecast[[#This Row],[HD]]-Data!O144</f>
        <v>3.1262560732880047</v>
      </c>
      <c r="P145" s="2">
        <f>ARIMAForecast[[#This Row],[MA]]-Data!P144</f>
        <v>1.7450937063879906</v>
      </c>
      <c r="Q145" s="2">
        <f>ARIMAForecast[[#This Row],[MRK]]-Data!Q144</f>
        <v>1.4255260500079032</v>
      </c>
      <c r="R145" s="2">
        <f>ARIMAForecast[[#This Row],[ABBV]]-Data!R144</f>
        <v>8.3878057397399175E-2</v>
      </c>
      <c r="S145" s="2">
        <f>ARIMAForecast[[#This Row],[LLY]]-Data!S144</f>
        <v>0.79088976938797373</v>
      </c>
      <c r="T145" s="2">
        <f>ARIMAForecast[[#This Row],[UPS]]-Data!T144</f>
        <v>2.874316812008999</v>
      </c>
      <c r="U145" s="2">
        <f>ARIMAForecast[[#This Row],[CAT]]-Data!U144</f>
        <v>2.0359664404089983</v>
      </c>
      <c r="X145" s="1">
        <v>44040</v>
      </c>
      <c r="Y145" s="2">
        <f>Data!Y145-Data!Y144</f>
        <v>-0.84063727999999571</v>
      </c>
      <c r="Z145" s="2">
        <f>Data!Z145-Data!Z144</f>
        <v>-1.6415781000000038</v>
      </c>
      <c r="AA145" s="2">
        <f>Data!AA145-Data!AA144</f>
        <v>-1.8672532999999873</v>
      </c>
      <c r="AB145" s="2">
        <f>Data!AB145-Data!AB144</f>
        <v>-1.1396299499999998</v>
      </c>
      <c r="AC145" s="2">
        <f>Data!AC145-Data!AC144</f>
        <v>1.4289473000000044</v>
      </c>
      <c r="AD145" s="2">
        <f>Data!AD145-Data!AD144</f>
        <v>2.2408455099999998</v>
      </c>
      <c r="AE145" s="2">
        <f>Data!AE145-Data!AE144</f>
        <v>-1.7749804999999981</v>
      </c>
      <c r="AF145" s="2">
        <f>Data!AF145-Data!AF144</f>
        <v>-1.4239308699999924</v>
      </c>
      <c r="AG145" s="2">
        <f>Data!AG145-Data!AG144</f>
        <v>0.75891330000001744</v>
      </c>
      <c r="AH145" s="2">
        <f>Data!AH145-Data!AH144</f>
        <v>0.26702382999999941</v>
      </c>
      <c r="AI145" s="2">
        <f>Data!AI145-Data!AI144</f>
        <v>-2.5681449999999586</v>
      </c>
      <c r="AJ145" s="2">
        <f>Data!AJ145-Data!AJ144</f>
        <v>0.13021249999999895</v>
      </c>
      <c r="AK145" s="2">
        <f>Data!AK145-Data!AK144</f>
        <v>0.18298378000000071</v>
      </c>
      <c r="AL145" s="2">
        <f>Data!AL145-Data!AL144</f>
        <v>-1.4156755999999859</v>
      </c>
      <c r="AM145" s="2">
        <f>Data!AM145-Data!AM144</f>
        <v>-1.6174829999999929</v>
      </c>
      <c r="AN145" s="2">
        <f>Data!AN145-Data!AN144</f>
        <v>0.99887203000000113</v>
      </c>
      <c r="AO145" s="2">
        <f>Data!AO145-Data!AO144</f>
        <v>-0.55231520000000955</v>
      </c>
      <c r="AP145" s="2">
        <f>Data!AP145-Data!AP144</f>
        <v>2.0920285999999919</v>
      </c>
      <c r="AQ145" s="2">
        <f>Data!AQ145-Data!AQ144</f>
        <v>-0.95478350000000489</v>
      </c>
      <c r="AR145" s="2">
        <f>Data!AR145-Data!AR144</f>
        <v>-1.0856944000000226</v>
      </c>
      <c r="AS145" s="2"/>
      <c r="AT145" s="1">
        <v>44040</v>
      </c>
      <c r="AU145" s="2">
        <f>Data!AV147-FaktiskeKurser[[#This Row],[AAPL]]</f>
        <v>0.63750400000000695</v>
      </c>
      <c r="AV145" s="2">
        <f>Data!AW147-FaktiskeKurser[[#This Row],[MSFT]]</f>
        <v>0.72000099999999634</v>
      </c>
      <c r="AW145" s="2">
        <f>Data!AX147-FaktiskeKurser[[#This Row],[AMZN]]</f>
        <v>-0.42900099999999952</v>
      </c>
      <c r="AX145" s="2">
        <f>Data!AY147-FaktiskeKurser[[#This Row],[GOOGL]]</f>
        <v>-0.227997000000002</v>
      </c>
      <c r="AY145" s="2">
        <f>Data!AZ147-FaktiskeKurser[[#This Row],[BRK-B]]</f>
        <v>-0.40000900000001138</v>
      </c>
      <c r="AZ145" s="2">
        <f>Data!BA147-FaktiskeKurser[[#This Row],[TSLA]]</f>
        <v>3.9660039999999981</v>
      </c>
      <c r="BA145" s="2">
        <f>Data!BB147-FaktiskeKurser[[#This Row],[NVDA]]</f>
        <v>0.20999900000001048</v>
      </c>
      <c r="BB145" s="2">
        <f>Data!BC147-FaktiskeKurser[[#This Row],[GOOG]]</f>
        <v>-0.57649999999999579</v>
      </c>
      <c r="BC145" s="2">
        <f>Data!BD147-FaktiskeKurser[[#This Row],[UNH]]</f>
        <v>-0.86001599999997325</v>
      </c>
      <c r="BD145" s="2">
        <f>Data!BE147-FaktiskeKurser[[#This Row],[JPM]]</f>
        <v>-0.95999900000001048</v>
      </c>
      <c r="BE145" s="2">
        <f>Data!BF147-FaktiskeKurser[[#This Row],[AVGO]]</f>
        <v>1.5599970000000098</v>
      </c>
      <c r="BF145" s="2">
        <f>Data!BG147-FaktiskeKurser[[#This Row],[V]]</f>
        <v>1.5900110000000041</v>
      </c>
      <c r="BG145" s="2">
        <f>Data!BH147-FaktiskeKurser[[#This Row],[BAC]]</f>
        <v>1.0000999999999038E-2</v>
      </c>
      <c r="BH145" s="2">
        <f>Data!BI147-FaktiskeKurser[[#This Row],[HD]]</f>
        <v>-2.9999000000032083E-2</v>
      </c>
      <c r="BI145" s="2">
        <f>Data!BJ147-FaktiskeKurser[[#This Row],[MA]]</f>
        <v>-0.59002599999996619</v>
      </c>
      <c r="BJ145" s="2">
        <f>Data!BK147-FaktiskeKurser[[#This Row],[MRK]]</f>
        <v>2.4713739999999973</v>
      </c>
      <c r="BK145" s="2">
        <f>Data!BL147-FaktiskeKurser[[#This Row],[ABBV]]</f>
        <v>-0.40000200000000063</v>
      </c>
      <c r="BL145" s="2">
        <f>Data!BM147-FaktiskeKurser[[#This Row],[LLY]]</f>
        <v>3.1100009999999827</v>
      </c>
      <c r="BM145" s="2">
        <f>Data!BN147-FaktiskeKurser[[#This Row],[UPS]]</f>
        <v>1.2700049999999976</v>
      </c>
      <c r="BN145" s="2">
        <f>Data!BO147-FaktiskeKurser[[#This Row],[CAT]]</f>
        <v>0.44999699999999621</v>
      </c>
    </row>
    <row r="146" spans="1:66" x14ac:dyDescent="0.35">
      <c r="A146" s="1">
        <v>44041</v>
      </c>
      <c r="B146" s="2">
        <f>ARIMAForecast[[#This Row],[AAPL]]-FaktiskeKurser[[#This Row],[AAPL]]</f>
        <v>-1.9001911605896993</v>
      </c>
      <c r="C146" s="2">
        <f>ARIMAForecast[[#This Row],[MSFT]]-Data!C145</f>
        <v>-1.4653993919540085</v>
      </c>
      <c r="D146" s="2">
        <f>ARIMAForecast[[#This Row],[AMZN]]-Data!D145</f>
        <v>-3.0108517477130192</v>
      </c>
      <c r="E146" s="2">
        <f>ARIMAForecast[[#This Row],[GOOGL]]-Data!E145</f>
        <v>-1.409928071658797</v>
      </c>
      <c r="F146" s="2">
        <f>ARIMAForecast[[#This Row],[BRK-B]]-Data!F145</f>
        <v>1.0734155141670101</v>
      </c>
      <c r="G146" s="2">
        <f>ARIMAForecast[[#This Row],[TSLA]]-Data!G145</f>
        <v>-6.1792710746292983</v>
      </c>
      <c r="H146" s="2">
        <f>ARIMAForecast[[#This Row],[NVDA]]-Data!H145</f>
        <v>-1.8404045670270079</v>
      </c>
      <c r="I146" s="2">
        <f>ARIMAForecast[[#This Row],[GOOG]]-Data!I145</f>
        <v>-1.570557222436193</v>
      </c>
      <c r="J146" s="2">
        <f>ARIMAForecast[[#This Row],[UNH]]-Data!J145</f>
        <v>0.46011169791000839</v>
      </c>
      <c r="K146" s="2">
        <f>ARIMAForecast[[#This Row],[JPM]]-Data!K145</f>
        <v>-0.36228547387310073</v>
      </c>
      <c r="L146" s="2">
        <f>ARIMAForecast[[#This Row],[AVGO]]-Data!L145</f>
        <v>-3.1231842644230028</v>
      </c>
      <c r="M146" s="2">
        <f>ARIMAForecast[[#This Row],[V]]-Data!M145</f>
        <v>0.20471062999300216</v>
      </c>
      <c r="N146" s="2">
        <f>ARIMAForecast[[#This Row],[BAC]]-Data!N145</f>
        <v>0.16899390753509991</v>
      </c>
      <c r="O146" s="2">
        <f>ARIMAForecast[[#This Row],[HD]]-Data!O145</f>
        <v>-2.0834597315370047</v>
      </c>
      <c r="P146" s="2">
        <f>ARIMAForecast[[#This Row],[MA]]-Data!P145</f>
        <v>-2.2436350724809699</v>
      </c>
      <c r="Q146" s="2">
        <f>ARIMAForecast[[#This Row],[MRK]]-Data!Q145</f>
        <v>1.071997015448801</v>
      </c>
      <c r="R146" s="2">
        <f>ARIMAForecast[[#This Row],[ABBV]]-Data!R145</f>
        <v>9.8226144514100611E-2</v>
      </c>
      <c r="S146" s="2">
        <f>ARIMAForecast[[#This Row],[LLY]]-Data!S145</f>
        <v>2.2669365353200135</v>
      </c>
      <c r="T146" s="2">
        <f>ARIMAForecast[[#This Row],[UPS]]-Data!T145</f>
        <v>-1.0287904757090018</v>
      </c>
      <c r="U146" s="2">
        <f>ARIMAForecast[[#This Row],[CAT]]-Data!U145</f>
        <v>-2.031365001937985</v>
      </c>
      <c r="X146" s="1">
        <v>44041</v>
      </c>
      <c r="Y146" s="2">
        <f>Data!Y146-Data!Y145</f>
        <v>1.1179234600000001</v>
      </c>
      <c r="Z146" s="2">
        <f>Data!Z146-Data!Z145</f>
        <v>1.882762299999996</v>
      </c>
      <c r="AA146" s="2">
        <f>Data!AA146-Data!AA145</f>
        <v>0.9284877999999992</v>
      </c>
      <c r="AB146" s="2">
        <f>Data!AB146-Data!AB145</f>
        <v>0.85632813000000851</v>
      </c>
      <c r="AC146" s="2">
        <f>Data!AC146-Data!AC145</f>
        <v>2.2245371000000205</v>
      </c>
      <c r="AD146" s="2">
        <f>Data!AD146-Data!AD145</f>
        <v>-0.74495253000000616</v>
      </c>
      <c r="AE146" s="2">
        <f>Data!AE146-Data!AE145</f>
        <v>2.1794459999999987</v>
      </c>
      <c r="AF146" s="2">
        <f>Data!AF146-Data!AF145</f>
        <v>1.0007689899999974</v>
      </c>
      <c r="AG146" s="2">
        <f>Data!AG146-Data!AG145</f>
        <v>5.4482476999999676</v>
      </c>
      <c r="AH146" s="2">
        <f>Data!AH146-Data!AH145</f>
        <v>2.1909892799999966</v>
      </c>
      <c r="AI146" s="2">
        <f>Data!AI146-Data!AI145</f>
        <v>6.7342099999962102E-2</v>
      </c>
      <c r="AJ146" s="2">
        <f>Data!AJ146-Data!AJ145</f>
        <v>1.5190165999999863</v>
      </c>
      <c r="AK146" s="2">
        <f>Data!AK146-Data!AK145</f>
        <v>0.81108255999999912</v>
      </c>
      <c r="AL146" s="2">
        <f>Data!AL146-Data!AL145</f>
        <v>-0.95227319999997917</v>
      </c>
      <c r="AM146" s="2">
        <f>Data!AM146-Data!AM145</f>
        <v>1.838675300000034</v>
      </c>
      <c r="AN146" s="2">
        <f>Data!AN146-Data!AN145</f>
        <v>-0.18062772999999765</v>
      </c>
      <c r="AO146" s="2">
        <f>Data!AO146-Data!AO145</f>
        <v>0.45065562000000625</v>
      </c>
      <c r="AP146" s="2">
        <f>Data!AP146-Data!AP145</f>
        <v>-0.81205370000000698</v>
      </c>
      <c r="AQ146" s="2">
        <f>Data!AQ146-Data!AQ145</f>
        <v>3.4854681000000056</v>
      </c>
      <c r="AR146" s="2">
        <f>Data!AR146-Data!AR145</f>
        <v>1.6787241000000108</v>
      </c>
      <c r="AS146" s="2"/>
      <c r="AT146" s="1">
        <v>44041</v>
      </c>
      <c r="AU146" s="2">
        <f>Data!AV148-FaktiskeKurser[[#This Row],[AAPL]]</f>
        <v>0.23000300000001062</v>
      </c>
      <c r="AV146" s="2">
        <f>Data!AW148-FaktiskeKurser[[#This Row],[MSFT]]</f>
        <v>0.20999199999999973</v>
      </c>
      <c r="AW146" s="2">
        <f>Data!AX148-FaktiskeKurser[[#This Row],[AMZN]]</f>
        <v>-1.0840000000000032</v>
      </c>
      <c r="AX146" s="2">
        <f>Data!AY148-FaktiskeKurser[[#This Row],[GOOGL]]</f>
        <v>-0.29599799999999732</v>
      </c>
      <c r="AY146" s="2">
        <f>Data!AZ148-FaktiskeKurser[[#This Row],[BRK-B]]</f>
        <v>4.2700049999999976</v>
      </c>
      <c r="AZ146" s="2">
        <f>Data!BA148-FaktiskeKurser[[#This Row],[TSLA]]</f>
        <v>-2.69933300000001</v>
      </c>
      <c r="BA146" s="2">
        <f>Data!BB148-FaktiskeKurser[[#This Row],[NVDA]]</f>
        <v>0.44000300000000436</v>
      </c>
      <c r="BB146" s="2">
        <f>Data!BC148-FaktiskeKurser[[#This Row],[GOOG]]</f>
        <v>-0.40900399999999593</v>
      </c>
      <c r="BC146" s="2">
        <f>Data!BD148-FaktiskeKurser[[#This Row],[UNH]]</f>
        <v>8.0799870000000169</v>
      </c>
      <c r="BD146" s="2">
        <f>Data!BE148-FaktiskeKurser[[#This Row],[JPM]]</f>
        <v>2.7799980000000062</v>
      </c>
      <c r="BE146" s="2">
        <f>Data!BF148-FaktiskeKurser[[#This Row],[AVGO]]</f>
        <v>-3.8299870000000169</v>
      </c>
      <c r="BF146" s="2">
        <f>Data!BG148-FaktiskeKurser[[#This Row],[V]]</f>
        <v>1.669998000000021</v>
      </c>
      <c r="BG146" s="2">
        <f>Data!BH148-FaktiskeKurser[[#This Row],[BAC]]</f>
        <v>1.130001</v>
      </c>
      <c r="BH146" s="2">
        <f>Data!BI148-FaktiskeKurser[[#This Row],[HD]]</f>
        <v>-2.7600089999999682</v>
      </c>
      <c r="BI146" s="2">
        <f>Data!BJ148-FaktiskeKurser[[#This Row],[MA]]</f>
        <v>0.44000299999999015</v>
      </c>
      <c r="BJ146" s="2">
        <f>Data!BK148-FaktiskeKurser[[#This Row],[MRK]]</f>
        <v>0.40076400000000945</v>
      </c>
      <c r="BK146" s="2">
        <f>Data!BL148-FaktiskeKurser[[#This Row],[ABBV]]</f>
        <v>-0.15000200000000063</v>
      </c>
      <c r="BL146" s="2">
        <f>Data!BM148-FaktiskeKurser[[#This Row],[LLY]]</f>
        <v>1.25</v>
      </c>
      <c r="BM146" s="2">
        <f>Data!BN148-FaktiskeKurser[[#This Row],[UPS]]</f>
        <v>2.6699980000000068</v>
      </c>
      <c r="BN146" s="2">
        <f>Data!BO148-FaktiskeKurser[[#This Row],[CAT]]</f>
        <v>0.64000000000001478</v>
      </c>
    </row>
    <row r="147" spans="1:66" x14ac:dyDescent="0.35">
      <c r="A147" s="1">
        <v>44042</v>
      </c>
      <c r="B147" s="2">
        <f>ARIMAForecast[[#This Row],[AAPL]]-FaktiskeKurser[[#This Row],[AAPL]]</f>
        <v>1.8510954643724915</v>
      </c>
      <c r="C147" s="2">
        <f>ARIMAForecast[[#This Row],[MSFT]]-Data!C146</f>
        <v>1.0911906420149933</v>
      </c>
      <c r="D147" s="2">
        <f>ARIMAForecast[[#This Row],[AMZN]]-Data!D146</f>
        <v>1.9619096793620088</v>
      </c>
      <c r="E147" s="2">
        <f>ARIMAForecast[[#This Row],[GOOGL]]-Data!E146</f>
        <v>1.1353567855085913</v>
      </c>
      <c r="F147" s="2">
        <f>ARIMAForecast[[#This Row],[BRK-B]]-Data!F146</f>
        <v>2.5497767082169958</v>
      </c>
      <c r="G147" s="2">
        <f>ARIMAForecast[[#This Row],[TSLA]]-Data!G146</f>
        <v>3.4003689741832943</v>
      </c>
      <c r="H147" s="2">
        <f>ARIMAForecast[[#This Row],[NVDA]]-Data!H146</f>
        <v>2.1171394743700063</v>
      </c>
      <c r="I147" s="2">
        <f>ARIMAForecast[[#This Row],[GOOG]]-Data!I146</f>
        <v>1.2687478510461005</v>
      </c>
      <c r="J147" s="2">
        <f>ARIMAForecast[[#This Row],[UNH]]-Data!J146</f>
        <v>6.8770087346500191</v>
      </c>
      <c r="K147" s="2">
        <f>ARIMAForecast[[#This Row],[JPM]]-Data!K146</f>
        <v>2.7853992859523942</v>
      </c>
      <c r="L147" s="2">
        <f>ARIMAForecast[[#This Row],[AVGO]]-Data!L146</f>
        <v>-0.53937686697997833</v>
      </c>
      <c r="M147" s="2">
        <f>ARIMAForecast[[#This Row],[V]]-Data!M146</f>
        <v>1.4402006067690252</v>
      </c>
      <c r="N147" s="2">
        <f>ARIMAForecast[[#This Row],[BAC]]-Data!N146</f>
        <v>1.3131033834479986</v>
      </c>
      <c r="O147" s="2">
        <f>ARIMAForecast[[#This Row],[HD]]-Data!O146</f>
        <v>-1.4229865809729745</v>
      </c>
      <c r="P147" s="2">
        <f>ARIMAForecast[[#This Row],[MA]]-Data!P146</f>
        <v>2.6450341407349924</v>
      </c>
      <c r="Q147" s="2">
        <f>ARIMAForecast[[#This Row],[MRK]]-Data!Q146</f>
        <v>-0.51125670834920811</v>
      </c>
      <c r="R147" s="2">
        <f>ARIMAForecast[[#This Row],[ABBV]]-Data!R146</f>
        <v>-0.2194762048566048</v>
      </c>
      <c r="S147" s="2">
        <f>ARIMAForecast[[#This Row],[LLY]]-Data!S146</f>
        <v>-1.0680514854579997</v>
      </c>
      <c r="T147" s="2">
        <f>ARIMAForecast[[#This Row],[UPS]]-Data!T146</f>
        <v>3.3687582326840015</v>
      </c>
      <c r="U147" s="2">
        <f>ARIMAForecast[[#This Row],[CAT]]-Data!U146</f>
        <v>1.8563994006489963</v>
      </c>
      <c r="X147" s="1">
        <v>44042</v>
      </c>
      <c r="Y147" s="2">
        <f>Data!Y147-Data!Y146</f>
        <v>1.2280204199999929</v>
      </c>
      <c r="Z147" s="2">
        <f>Data!Z147-Data!Z146</f>
        <v>-6.8098999999989474E-2</v>
      </c>
      <c r="AA147" s="2">
        <f>Data!AA147-Data!AA146</f>
        <v>0.99200139999999237</v>
      </c>
      <c r="AB147" s="2">
        <f>Data!AB147-Data!AB146</f>
        <v>0.80228098999999986</v>
      </c>
      <c r="AC147" s="2">
        <f>Data!AC147-Data!AC146</f>
        <v>-1.5075026000000094</v>
      </c>
      <c r="AD147" s="2">
        <f>Data!AD147-Data!AD146</f>
        <v>-0.30224647000000004</v>
      </c>
      <c r="AE147" s="2">
        <f>Data!AE147-Data!AE146</f>
        <v>1.6469414000000029</v>
      </c>
      <c r="AF147" s="2">
        <f>Data!AF147-Data!AF146</f>
        <v>0.58003243999999654</v>
      </c>
      <c r="AG147" s="2">
        <f>Data!AG147-Data!AG146</f>
        <v>0.25843400000002248</v>
      </c>
      <c r="AH147" s="2">
        <f>Data!AH147-Data!AH146</f>
        <v>-2.2637816599999923</v>
      </c>
      <c r="AI147" s="2">
        <f>Data!AI147-Data!AI146</f>
        <v>2.9267594000000372</v>
      </c>
      <c r="AJ147" s="2">
        <f>Data!AJ147-Data!AJ146</f>
        <v>-3.7595196000000044</v>
      </c>
      <c r="AK147" s="2">
        <f>Data!AK147-Data!AK146</f>
        <v>-0.2578482099999988</v>
      </c>
      <c r="AL147" s="2">
        <f>Data!AL147-Data!AL146</f>
        <v>1.3592868999999723</v>
      </c>
      <c r="AM147" s="2">
        <f>Data!AM147-Data!AM146</f>
        <v>0.27303269999998747</v>
      </c>
      <c r="AN147" s="2">
        <f>Data!AN147-Data!AN146</f>
        <v>-0.33716712999999743</v>
      </c>
      <c r="AO147" s="2">
        <f>Data!AO147-Data!AO146</f>
        <v>-1.0951473300000032</v>
      </c>
      <c r="AP147" s="2">
        <f>Data!AP147-Data!AP146</f>
        <v>-6.439324599999992</v>
      </c>
      <c r="AQ147" s="2">
        <f>Data!AQ147-Data!AQ146</f>
        <v>8.2620083999999991</v>
      </c>
      <c r="AR147" s="2">
        <f>Data!AR147-Data!AR146</f>
        <v>-2.5770972999999913</v>
      </c>
      <c r="AS147" s="2"/>
      <c r="AT147" s="1">
        <v>44042</v>
      </c>
      <c r="AU147" s="2">
        <f>Data!AV149-FaktiskeKurser[[#This Row],[AAPL]]</f>
        <v>2.9375</v>
      </c>
      <c r="AV147" s="2">
        <f>Data!AW149-FaktiskeKurser[[#This Row],[MSFT]]</f>
        <v>1.8799899999999923</v>
      </c>
      <c r="AW147" s="2">
        <f>Data!AX149-FaktiskeKurser[[#This Row],[AMZN]]</f>
        <v>2.5774990000000173</v>
      </c>
      <c r="AX147" s="2">
        <f>Data!AY149-FaktiskeKurser[[#This Row],[GOOGL]]</f>
        <v>1.7360000000000042</v>
      </c>
      <c r="AY147" s="2">
        <f>Data!AZ149-FaktiskeKurser[[#This Row],[BRK-B]]</f>
        <v>0.18000800000001504</v>
      </c>
      <c r="AZ147" s="2">
        <f>Data!BA149-FaktiskeKurser[[#This Row],[TSLA]]</f>
        <v>0.73332899999999768</v>
      </c>
      <c r="BA147" s="2">
        <f>Data!BB149-FaktiskeKurser[[#This Row],[NVDA]]</f>
        <v>3.9849999999999994</v>
      </c>
      <c r="BB147" s="2">
        <f>Data!BC149-FaktiskeKurser[[#This Row],[GOOG]]</f>
        <v>1.5555039999999991</v>
      </c>
      <c r="BC147" s="2">
        <f>Data!BD149-FaktiskeKurser[[#This Row],[UNH]]</f>
        <v>5.3000179999999659</v>
      </c>
      <c r="BD147" s="2">
        <f>Data!BE149-FaktiskeKurser[[#This Row],[JPM]]</f>
        <v>-0.30000299999998958</v>
      </c>
      <c r="BE147" s="2">
        <f>Data!BF149-FaktiskeKurser[[#This Row],[AVGO]]</f>
        <v>4.75</v>
      </c>
      <c r="BF147" s="2">
        <f>Data!BG149-FaktiskeKurser[[#This Row],[V]]</f>
        <v>-2.6800069999999891</v>
      </c>
      <c r="BG147" s="2">
        <f>Data!BH149-FaktiskeKurser[[#This Row],[BAC]]</f>
        <v>0.4799989999999994</v>
      </c>
      <c r="BH147" s="2">
        <f>Data!BI149-FaktiskeKurser[[#This Row],[HD]]</f>
        <v>1.0299990000000321</v>
      </c>
      <c r="BI147" s="2">
        <f>Data!BJ149-FaktiskeKurser[[#This Row],[MA]]</f>
        <v>2.6700129999999831</v>
      </c>
      <c r="BJ147" s="2">
        <f>Data!BK149-FaktiskeKurser[[#This Row],[MRK]]</f>
        <v>-0.66793799999999237</v>
      </c>
      <c r="BK147" s="2">
        <f>Data!BL149-FaktiskeKurser[[#This Row],[ABBV]]</f>
        <v>-0.66999799999999254</v>
      </c>
      <c r="BL147" s="2">
        <f>Data!BM149-FaktiskeKurser[[#This Row],[LLY]]</f>
        <v>-9.6499939999999924</v>
      </c>
      <c r="BM147" s="2">
        <f>Data!BN149-FaktiskeKurser[[#This Row],[UPS]]</f>
        <v>21.840003999999993</v>
      </c>
      <c r="BN147" s="2">
        <f>Data!BO149-FaktiskeKurser[[#This Row],[CAT]]</f>
        <v>-1.3000030000000038</v>
      </c>
    </row>
    <row r="148" spans="1:66" x14ac:dyDescent="0.35">
      <c r="A148" s="1">
        <v>44043</v>
      </c>
      <c r="B148" s="2">
        <f>ARIMAForecast[[#This Row],[AAPL]]-FaktiskeKurser[[#This Row],[AAPL]]</f>
        <v>1.5988905306990944</v>
      </c>
      <c r="C148" s="2">
        <f>ARIMAForecast[[#This Row],[MSFT]]-Data!C147</f>
        <v>0.52319258443401395</v>
      </c>
      <c r="D148" s="2">
        <f>ARIMAForecast[[#This Row],[AMZN]]-Data!D147</f>
        <v>0.42171869186000777</v>
      </c>
      <c r="E148" s="2">
        <f>ARIMAForecast[[#This Row],[GOOGL]]-Data!E147</f>
        <v>0.62737751672911202</v>
      </c>
      <c r="F148" s="2">
        <f>ARIMAForecast[[#This Row],[BRK-B]]-Data!F147</f>
        <v>-1.3337279872820034</v>
      </c>
      <c r="G148" s="2">
        <f>ARIMAForecast[[#This Row],[TSLA]]-Data!G147</f>
        <v>-2.7340696304768954</v>
      </c>
      <c r="H148" s="2">
        <f>ARIMAForecast[[#This Row],[NVDA]]-Data!H147</f>
        <v>2.1025788673999983</v>
      </c>
      <c r="I148" s="2">
        <f>ARIMAForecast[[#This Row],[GOOG]]-Data!I147</f>
        <v>0.23805416254970169</v>
      </c>
      <c r="J148" s="2">
        <f>ARIMAForecast[[#This Row],[UNH]]-Data!J147</f>
        <v>-4.3890650480989279E-2</v>
      </c>
      <c r="K148" s="2">
        <f>ARIMAForecast[[#This Row],[JPM]]-Data!K147</f>
        <v>-2.4285926589571005</v>
      </c>
      <c r="L148" s="2">
        <f>ARIMAForecast[[#This Row],[AVGO]]-Data!L147</f>
        <v>4.1367067910489936</v>
      </c>
      <c r="M148" s="2">
        <f>ARIMAForecast[[#This Row],[V]]-Data!M147</f>
        <v>-3.4396302856740135</v>
      </c>
      <c r="N148" s="2">
        <f>ARIMAForecast[[#This Row],[BAC]]-Data!N147</f>
        <v>-0.64125328643329738</v>
      </c>
      <c r="O148" s="2">
        <f>ARIMAForecast[[#This Row],[HD]]-Data!O147</f>
        <v>2.4665092089890095</v>
      </c>
      <c r="P148" s="2">
        <f>ARIMAForecast[[#This Row],[MA]]-Data!P147</f>
        <v>-0.20975576825702547</v>
      </c>
      <c r="Q148" s="2">
        <f>ARIMAForecast[[#This Row],[MRK]]-Data!Q147</f>
        <v>-0.24481609861030051</v>
      </c>
      <c r="R148" s="2">
        <f>ARIMAForecast[[#This Row],[ABBV]]-Data!R147</f>
        <v>-1.0685218467691016</v>
      </c>
      <c r="S148" s="2">
        <f>ARIMAForecast[[#This Row],[LLY]]-Data!S147</f>
        <v>-8.0883464914809906</v>
      </c>
      <c r="T148" s="2">
        <f>ARIMAForecast[[#This Row],[UPS]]-Data!T147</f>
        <v>16.756257037179012</v>
      </c>
      <c r="U148" s="2">
        <f>ARIMAForecast[[#This Row],[CAT]]-Data!U147</f>
        <v>-2.7398043033290094</v>
      </c>
      <c r="X148" s="1">
        <v>44043</v>
      </c>
      <c r="Y148" s="2">
        <f>Data!Y148-Data!Y147</f>
        <v>4.5924647800000002</v>
      </c>
      <c r="Z148" s="2">
        <f>Data!Z148-Data!Z147</f>
        <v>1.2077584000000172</v>
      </c>
      <c r="AA148" s="2">
        <f>Data!AA148-Data!AA147</f>
        <v>4.9670198000000028</v>
      </c>
      <c r="AB148" s="2">
        <f>Data!AB148-Data!AB147</f>
        <v>-2.1835324799999967</v>
      </c>
      <c r="AC148" s="2">
        <f>Data!AC148-Data!AC147</f>
        <v>1.098126399999984</v>
      </c>
      <c r="AD148" s="2">
        <f>Data!AD148-Data!AD147</f>
        <v>-2.3689764699999927</v>
      </c>
      <c r="AE148" s="2">
        <f>Data!AE148-Data!AE147</f>
        <v>0.16400680000000989</v>
      </c>
      <c r="AF148" s="2">
        <f>Data!AF148-Data!AF147</f>
        <v>-2.2648961700000001</v>
      </c>
      <c r="AG148" s="2">
        <f>Data!AG148-Data!AG147</f>
        <v>-2.2212432000000035</v>
      </c>
      <c r="AH148" s="2">
        <f>Data!AH148-Data!AH147</f>
        <v>-0.66547642999999823</v>
      </c>
      <c r="AI148" s="2">
        <f>Data!AI148-Data!AI147</f>
        <v>4.2004270999999562</v>
      </c>
      <c r="AJ148" s="2">
        <f>Data!AJ148-Data!AJ147</f>
        <v>-3.8013818999999955</v>
      </c>
      <c r="AK148" s="2">
        <f>Data!AK148-Data!AK147</f>
        <v>1.9371700000014869E-3</v>
      </c>
      <c r="AL148" s="2">
        <f>Data!AL148-Data!AL147</f>
        <v>-0.47943309999999428</v>
      </c>
      <c r="AM148" s="2">
        <f>Data!AM148-Data!AM147</f>
        <v>-0.40773680000000923</v>
      </c>
      <c r="AN148" s="2">
        <f>Data!AN148-Data!AN147</f>
        <v>0.93922876999999971</v>
      </c>
      <c r="AO148" s="2">
        <f>Data!AO148-Data!AO147</f>
        <v>-1.1356793599999975</v>
      </c>
      <c r="AP148" s="2">
        <f>Data!AP148-Data!AP147</f>
        <v>-4.7539964999999995</v>
      </c>
      <c r="AQ148" s="2">
        <f>Data!AQ148-Data!AQ147</f>
        <v>11.149453300000005</v>
      </c>
      <c r="AR148" s="2">
        <f>Data!AR148-Data!AR147</f>
        <v>-3.8406724000000168</v>
      </c>
      <c r="AS148" s="2"/>
      <c r="AT148" s="1">
        <v>44043</v>
      </c>
      <c r="AU148" s="2">
        <f>Data!AV150-FaktiskeKurser[[#This Row],[AAPL]]</f>
        <v>11.220000999999996</v>
      </c>
      <c r="AV148" s="2">
        <f>Data!AW150-FaktiskeKurser[[#This Row],[MSFT]]</f>
        <v>0.94999699999999621</v>
      </c>
      <c r="AW148" s="2">
        <f>Data!AX150-FaktiskeKurser[[#This Row],[AMZN]]</f>
        <v>6.5574959999999862</v>
      </c>
      <c r="AX148" s="2">
        <f>Data!AY150-FaktiskeKurser[[#This Row],[GOOGL]]</f>
        <v>-1.7780000000000058</v>
      </c>
      <c r="AY148" s="2">
        <f>Data!AZ150-FaktiskeKurser[[#This Row],[BRK-B]]</f>
        <v>-0.63000499999998283</v>
      </c>
      <c r="AZ148" s="2">
        <f>Data!BA150-FaktiskeKurser[[#This Row],[TSLA]]</f>
        <v>-4.5566629999999861</v>
      </c>
      <c r="BA148" s="2">
        <f>Data!BB150-FaktiskeKurser[[#This Row],[NVDA]]</f>
        <v>1.4924999999999926</v>
      </c>
      <c r="BB148" s="2">
        <f>Data!BC150-FaktiskeKurser[[#This Row],[GOOG]]</f>
        <v>-1.9529950000000014</v>
      </c>
      <c r="BC148" s="2">
        <f>Data!BD150-FaktiskeKurser[[#This Row],[UNH]]</f>
        <v>-3.8999940000000493</v>
      </c>
      <c r="BD148" s="2">
        <f>Data!BE150-FaktiskeKurser[[#This Row],[JPM]]</f>
        <v>-3.0400010000000037</v>
      </c>
      <c r="BE148" s="2">
        <f>Data!BF150-FaktiskeKurser[[#This Row],[AVGO]]</f>
        <v>7.8999939999999924</v>
      </c>
      <c r="BF148" s="2">
        <f>Data!BG150-FaktiskeKurser[[#This Row],[V]]</f>
        <v>-8.180008000000015</v>
      </c>
      <c r="BG148" s="2">
        <f>Data!BH150-FaktiskeKurser[[#This Row],[BAC]]</f>
        <v>-0.39000099999999804</v>
      </c>
      <c r="BH148" s="2">
        <f>Data!BI150-FaktiskeKurser[[#This Row],[HD]]</f>
        <v>0.82998599999996259</v>
      </c>
      <c r="BI148" s="2">
        <f>Data!BJ150-FaktiskeKurser[[#This Row],[MA]]</f>
        <v>-0.76998900000000958</v>
      </c>
      <c r="BJ148" s="2">
        <f>Data!BK150-FaktiskeKurser[[#This Row],[MRK]]</f>
        <v>0.84923599999999055</v>
      </c>
      <c r="BK148" s="2">
        <f>Data!BL150-FaktiskeKurser[[#This Row],[ABBV]]</f>
        <v>-2.0999979999999994</v>
      </c>
      <c r="BL148" s="2">
        <f>Data!BM150-FaktiskeKurser[[#This Row],[LLY]]</f>
        <v>-11.46000699999999</v>
      </c>
      <c r="BM148" s="2">
        <f>Data!BN150-FaktiskeKurser[[#This Row],[UPS]]</f>
        <v>19.079994999999997</v>
      </c>
      <c r="BN148" s="2">
        <f>Data!BO150-FaktiskeKurser[[#This Row],[CAT]]</f>
        <v>-7.6499939999999924</v>
      </c>
    </row>
    <row r="149" spans="1:66" x14ac:dyDescent="0.35">
      <c r="A149" s="1">
        <v>44046</v>
      </c>
      <c r="B149" s="2">
        <f>ARIMAForecast[[#This Row],[AAPL]]-FaktiskeKurser[[#This Row],[AAPL]]</f>
        <v>9.4652586412299939</v>
      </c>
      <c r="C149" s="2">
        <f>ARIMAForecast[[#This Row],[MSFT]]-Data!C148</f>
        <v>0.19169657191500278</v>
      </c>
      <c r="D149" s="2">
        <f>ARIMAForecast[[#This Row],[AMZN]]-Data!D148</f>
        <v>5.7880784886039862</v>
      </c>
      <c r="E149" s="2">
        <f>ARIMAForecast[[#This Row],[GOOGL]]-Data!E148</f>
        <v>-2.5095464890785024</v>
      </c>
      <c r="F149" s="2">
        <f>ARIMAForecast[[#This Row],[BRK-B]]-Data!F148</f>
        <v>0.59932052178399431</v>
      </c>
      <c r="G149" s="2">
        <f>ARIMAForecast[[#This Row],[TSLA]]-Data!G148</f>
        <v>-2.2538785216347037</v>
      </c>
      <c r="H149" s="2">
        <f>ARIMAForecast[[#This Row],[NVDA]]-Data!H148</f>
        <v>-0.51898628048199669</v>
      </c>
      <c r="I149" s="2">
        <f>ARIMAForecast[[#This Row],[GOOG]]-Data!I148</f>
        <v>-2.3419768166325099</v>
      </c>
      <c r="J149" s="2">
        <f>ARIMAForecast[[#This Row],[UNH]]-Data!J148</f>
        <v>-4.422815272168009</v>
      </c>
      <c r="K149" s="2">
        <f>ARIMAForecast[[#This Row],[JPM]]-Data!K148</f>
        <v>-0.57548156843769505</v>
      </c>
      <c r="L149" s="2">
        <f>ARIMAForecast[[#This Row],[AVGO]]-Data!L148</f>
        <v>4.3536641197779886</v>
      </c>
      <c r="M149" s="2">
        <f>ARIMAForecast[[#This Row],[V]]-Data!M148</f>
        <v>-3.7464674676799916</v>
      </c>
      <c r="N149" s="2">
        <f>ARIMAForecast[[#This Row],[BAC]]-Data!N148</f>
        <v>-0.1366339150990008</v>
      </c>
      <c r="O149" s="2">
        <f>ARIMAForecast[[#This Row],[HD]]-Data!O148</f>
        <v>-1.2934192114100256</v>
      </c>
      <c r="P149" s="2">
        <f>ARIMAForecast[[#This Row],[MA]]-Data!P148</f>
        <v>-0.39513952453597767</v>
      </c>
      <c r="Q149" s="2">
        <f>ARIMAForecast[[#This Row],[MRK]]-Data!Q148</f>
        <v>1.0537817501480049</v>
      </c>
      <c r="R149" s="2">
        <f>ARIMAForecast[[#This Row],[ABBV]]-Data!R148</f>
        <v>-0.62421037510870292</v>
      </c>
      <c r="S149" s="2">
        <f>ARIMAForecast[[#This Row],[LLY]]-Data!S148</f>
        <v>-3.2665497409680029</v>
      </c>
      <c r="T149" s="2">
        <f>ARIMAForecast[[#This Row],[UPS]]-Data!T148</f>
        <v>2.8052330076869794</v>
      </c>
      <c r="U149" s="2">
        <f>ARIMAForecast[[#This Row],[CAT]]-Data!U148</f>
        <v>-4.455508085383002</v>
      </c>
      <c r="X149" s="1">
        <v>44046</v>
      </c>
      <c r="Y149" s="2">
        <f>Data!Y149-Data!Y148</f>
        <v>7.9554065000000094</v>
      </c>
      <c r="Z149" s="2">
        <f>Data!Z149-Data!Z148</f>
        <v>5.9453122999999835</v>
      </c>
      <c r="AA149" s="2">
        <f>Data!AA149-Data!AA148</f>
        <v>-1.3369425000000206</v>
      </c>
      <c r="AB149" s="2">
        <f>Data!AB149-Data!AB148</f>
        <v>-0.62167066000000659</v>
      </c>
      <c r="AC149" s="2">
        <f>Data!AC149-Data!AC148</f>
        <v>3.0247929000000227</v>
      </c>
      <c r="AD149" s="2">
        <f>Data!AD149-Data!AD148</f>
        <v>1.1950568299999986</v>
      </c>
      <c r="AE149" s="2">
        <f>Data!AE149-Data!AE148</f>
        <v>3.3700337999999874</v>
      </c>
      <c r="AF149" s="2">
        <f>Data!AF149-Data!AF148</f>
        <v>-0.65016579000000263</v>
      </c>
      <c r="AG149" s="2">
        <f>Data!AG149-Data!AG148</f>
        <v>0.33872059999998783</v>
      </c>
      <c r="AH149" s="2">
        <f>Data!AH149-Data!AH148</f>
        <v>-0.53569950000000688</v>
      </c>
      <c r="AI149" s="2">
        <f>Data!AI149-Data!AI148</f>
        <v>4.5304787000000033</v>
      </c>
      <c r="AJ149" s="2">
        <f>Data!AJ149-Data!AJ148</f>
        <v>0.18351230000001806</v>
      </c>
      <c r="AK149" s="2">
        <f>Data!AK149-Data!AK148</f>
        <v>0.10425478999999882</v>
      </c>
      <c r="AL149" s="2">
        <f>Data!AL149-Data!AL148</f>
        <v>0.64914900000002262</v>
      </c>
      <c r="AM149" s="2">
        <f>Data!AM149-Data!AM148</f>
        <v>3.4005900000000224</v>
      </c>
      <c r="AN149" s="2">
        <f>Data!AN149-Data!AN148</f>
        <v>1.9159805000000034</v>
      </c>
      <c r="AO149" s="2">
        <f>Data!AO149-Data!AO148</f>
        <v>0.96457578999999782</v>
      </c>
      <c r="AP149" s="2">
        <f>Data!AP149-Data!AP148</f>
        <v>2.1810015000000078</v>
      </c>
      <c r="AQ149" s="2">
        <f>Data!AQ149-Data!AQ148</f>
        <v>-0.46346060000001899</v>
      </c>
      <c r="AR149" s="2">
        <f>Data!AR149-Data!AR148</f>
        <v>-1.6435613999999816</v>
      </c>
      <c r="AS149" s="2"/>
      <c r="AT149" s="1">
        <v>44046</v>
      </c>
      <c r="AU149" s="2">
        <f>Data!AV151-FaktiskeKurser[[#This Row],[AAPL]]</f>
        <v>12.747497999999993</v>
      </c>
      <c r="AV149" s="2">
        <f>Data!AW151-FaktiskeKurser[[#This Row],[MSFT]]</f>
        <v>12.639999000000017</v>
      </c>
      <c r="AW149" s="2">
        <f>Data!AX151-FaktiskeKurser[[#This Row],[AMZN]]</f>
        <v>3.0005039999999781</v>
      </c>
      <c r="AX149" s="2">
        <f>Data!AY151-FaktiskeKurser[[#This Row],[GOOGL]]</f>
        <v>-2.780502999999996</v>
      </c>
      <c r="AY149" s="2">
        <f>Data!AZ151-FaktiskeKurser[[#This Row],[BRK-B]]</f>
        <v>4.9599919999999997</v>
      </c>
      <c r="AZ149" s="2">
        <f>Data!BA151-FaktiskeKurser[[#This Row],[TSLA]]</f>
        <v>-0.16599999999999682</v>
      </c>
      <c r="BA149" s="2">
        <f>Data!BB151-FaktiskeKurser[[#This Row],[NVDA]]</f>
        <v>3.9625020000000006</v>
      </c>
      <c r="BB149" s="2">
        <f>Data!BC151-FaktiskeKurser[[#This Row],[GOOG]]</f>
        <v>-2.8499979999999994</v>
      </c>
      <c r="BC149" s="2">
        <f>Data!BD151-FaktiskeKurser[[#This Row],[UNH]]</f>
        <v>-1.6200259999999957</v>
      </c>
      <c r="BD149" s="2">
        <f>Data!BE151-FaktiskeKurser[[#This Row],[JPM]]</f>
        <v>-0.91999900000000423</v>
      </c>
      <c r="BE149" s="2">
        <f>Data!BF151-FaktiskeKurser[[#This Row],[AVGO]]</f>
        <v>9.1300049999999828</v>
      </c>
      <c r="BF149" s="2">
        <f>Data!BG151-FaktiskeKurser[[#This Row],[V]]</f>
        <v>-3.3699960000000146</v>
      </c>
      <c r="BG149" s="2">
        <f>Data!BH151-FaktiskeKurser[[#This Row],[BAC]]</f>
        <v>0.14999999999999858</v>
      </c>
      <c r="BH149" s="2">
        <f>Data!BI151-FaktiskeKurser[[#This Row],[HD]]</f>
        <v>-0.13000499999998283</v>
      </c>
      <c r="BI149" s="2">
        <f>Data!BJ151-FaktiskeKurser[[#This Row],[MA]]</f>
        <v>3.5899959999999851</v>
      </c>
      <c r="BJ149" s="2">
        <f>Data!BK151-FaktiskeKurser[[#This Row],[MRK]]</f>
        <v>3.3874050000000011</v>
      </c>
      <c r="BK149" s="2">
        <f>Data!BL151-FaktiskeKurser[[#This Row],[ABBV]]</f>
        <v>-9.999899999999684E-2</v>
      </c>
      <c r="BL149" s="2">
        <f>Data!BM151-FaktiskeKurser[[#This Row],[LLY]]</f>
        <v>-0.16000399999998649</v>
      </c>
      <c r="BM149" s="2">
        <f>Data!BN151-FaktiskeKurser[[#This Row],[UPS]]</f>
        <v>0.71998600000000579</v>
      </c>
      <c r="BN149" s="2">
        <f>Data!BO151-FaktiskeKurser[[#This Row],[CAT]]</f>
        <v>-4.9499969999999962</v>
      </c>
    </row>
    <row r="150" spans="1:66" x14ac:dyDescent="0.35">
      <c r="A150" s="1">
        <v>44047</v>
      </c>
      <c r="B150" s="2">
        <f>ARIMAForecast[[#This Row],[AAPL]]-FaktiskeKurser[[#This Row],[AAPL]]</f>
        <v>3.1774469602279964</v>
      </c>
      <c r="C150" s="2">
        <f>ARIMAForecast[[#This Row],[MSFT]]-Data!C149</f>
        <v>11.114856986055997</v>
      </c>
      <c r="D150" s="2">
        <f>ARIMAForecast[[#This Row],[AMZN]]-Data!D149</f>
        <v>-3.1712203508569985</v>
      </c>
      <c r="E150" s="2">
        <f>ARIMAForecast[[#This Row],[GOOGL]]-Data!E149</f>
        <v>-0.22250182453940681</v>
      </c>
      <c r="F150" s="2">
        <f>ARIMAForecast[[#This Row],[BRK-B]]-Data!F149</f>
        <v>3.4238346805390165</v>
      </c>
      <c r="G150" s="2">
        <f>ARIMAForecast[[#This Row],[TSLA]]-Data!G149</f>
        <v>2.2969101974816937</v>
      </c>
      <c r="H150" s="2">
        <f>ARIMAForecast[[#This Row],[NVDA]]-Data!H149</f>
        <v>4.1845751759369989</v>
      </c>
      <c r="I150" s="2">
        <f>ARIMAForecast[[#This Row],[GOOG]]-Data!I149</f>
        <v>-0.32307445200089546</v>
      </c>
      <c r="J150" s="2">
        <f>ARIMAForecast[[#This Row],[UNH]]-Data!J149</f>
        <v>1.7627300295749819</v>
      </c>
      <c r="K150" s="2">
        <f>ARIMAForecast[[#This Row],[JPM]]-Data!K149</f>
        <v>-0.98679535005079799</v>
      </c>
      <c r="L150" s="2">
        <f>ARIMAForecast[[#This Row],[AVGO]]-Data!L149</f>
        <v>4.0695297050820045</v>
      </c>
      <c r="M150" s="2">
        <f>ARIMAForecast[[#This Row],[V]]-Data!M149</f>
        <v>-0.20544117798601746</v>
      </c>
      <c r="N150" s="2">
        <f>ARIMAForecast[[#This Row],[BAC]]-Data!N149</f>
        <v>1.6763181181797648E-2</v>
      </c>
      <c r="O150" s="2">
        <f>ARIMAForecast[[#This Row],[HD]]-Data!O149</f>
        <v>0.93057807885901411</v>
      </c>
      <c r="P150" s="2">
        <f>ARIMAForecast[[#This Row],[MA]]-Data!P149</f>
        <v>3.7006103679249804</v>
      </c>
      <c r="Q150" s="2">
        <f>ARIMAForecast[[#This Row],[MRK]]-Data!Q149</f>
        <v>1.9743764636159966</v>
      </c>
      <c r="R150" s="2">
        <f>ARIMAForecast[[#This Row],[ABBV]]-Data!R149</f>
        <v>0.84893814616479801</v>
      </c>
      <c r="S150" s="2">
        <f>ARIMAForecast[[#This Row],[LLY]]-Data!S149</f>
        <v>2.7410133469709876</v>
      </c>
      <c r="T150" s="2">
        <f>ARIMAForecast[[#This Row],[UPS]]-Data!T149</f>
        <v>-2.0598317784809979</v>
      </c>
      <c r="U150" s="2">
        <f>ARIMAForecast[[#This Row],[CAT]]-Data!U149</f>
        <v>-0.82300505198699625</v>
      </c>
      <c r="X150" s="1">
        <v>44047</v>
      </c>
      <c r="Y150" s="2">
        <f>Data!Y150-Data!Y149</f>
        <v>0.99685129999998878</v>
      </c>
      <c r="Z150" s="2">
        <f>Data!Z150-Data!Z149</f>
        <v>2.3631056000000115</v>
      </c>
      <c r="AA150" s="2">
        <f>Data!AA150-Data!AA149</f>
        <v>0.69096960000001673</v>
      </c>
      <c r="AB150" s="2">
        <f>Data!AB150-Data!AB149</f>
        <v>-0.43184562999999798</v>
      </c>
      <c r="AC150" s="2">
        <f>Data!AC150-Data!AC149</f>
        <v>1.6222233999999958</v>
      </c>
      <c r="AD150" s="2">
        <f>Data!AD150-Data!AD149</f>
        <v>0.99972737000000222</v>
      </c>
      <c r="AE150" s="2">
        <f>Data!AE150-Data!AE149</f>
        <v>2.4916808000000117</v>
      </c>
      <c r="AF150" s="2">
        <f>Data!AF150-Data!AF149</f>
        <v>-0.46501275999999336</v>
      </c>
      <c r="AG150" s="2">
        <f>Data!AG150-Data!AG149</f>
        <v>0.87637130000001662</v>
      </c>
      <c r="AH150" s="2">
        <f>Data!AH150-Data!AH149</f>
        <v>-0.54887298999999246</v>
      </c>
      <c r="AI150" s="2">
        <f>Data!AI150-Data!AI149</f>
        <v>6.4863050000000158</v>
      </c>
      <c r="AJ150" s="2">
        <f>Data!AJ150-Data!AJ149</f>
        <v>1.1493327000000022</v>
      </c>
      <c r="AK150" s="2">
        <f>Data!AK150-Data!AK149</f>
        <v>1.5138119999999589E-2</v>
      </c>
      <c r="AL150" s="2">
        <f>Data!AL150-Data!AL149</f>
        <v>1.3790012000000047</v>
      </c>
      <c r="AM150" s="2">
        <f>Data!AM150-Data!AM149</f>
        <v>2.0770363999999972</v>
      </c>
      <c r="AN150" s="2">
        <f>Data!AN150-Data!AN149</f>
        <v>-0.21708358000000771</v>
      </c>
      <c r="AO150" s="2">
        <f>Data!AO150-Data!AO149</f>
        <v>-1.6011355899999984</v>
      </c>
      <c r="AP150" s="2">
        <f>Data!AP150-Data!AP149</f>
        <v>2.0235358999999846</v>
      </c>
      <c r="AQ150" s="2">
        <f>Data!AQ150-Data!AQ149</f>
        <v>2.2420203000000072</v>
      </c>
      <c r="AR150" s="2">
        <f>Data!AR150-Data!AR149</f>
        <v>-0.4799603000000161</v>
      </c>
      <c r="AS150" s="2"/>
      <c r="AT150" s="1">
        <v>44047</v>
      </c>
      <c r="AU150" s="2">
        <f>Data!AV152-FaktiskeKurser[[#This Row],[AAPL]]</f>
        <v>3.4049990000000037</v>
      </c>
      <c r="AV150" s="2">
        <f>Data!AW152-FaktiskeKurser[[#This Row],[MSFT]]</f>
        <v>8.2799980000000062</v>
      </c>
      <c r="AW150" s="2">
        <f>Data!AX152-FaktiskeKurser[[#This Row],[AMZN]]</f>
        <v>-1.2924959999999999</v>
      </c>
      <c r="AX150" s="2">
        <f>Data!AY152-FaktiskeKurser[[#This Row],[GOOGL]]</f>
        <v>-0.73249799999999254</v>
      </c>
      <c r="AY150" s="2">
        <f>Data!AZ152-FaktiskeKurser[[#This Row],[BRK-B]]</f>
        <v>4.4600059999999928</v>
      </c>
      <c r="AZ150" s="2">
        <f>Data!BA152-FaktiskeKurser[[#This Row],[TSLA]]</f>
        <v>3.7493279999999913</v>
      </c>
      <c r="BA150" s="2">
        <f>Data!BB152-FaktiskeKurser[[#This Row],[NVDA]]</f>
        <v>6.129997000000003</v>
      </c>
      <c r="BB150" s="2">
        <f>Data!BC152-FaktiskeKurser[[#This Row],[GOOG]]</f>
        <v>-0.89950600000000236</v>
      </c>
      <c r="BC150" s="2">
        <f>Data!BD152-FaktiskeKurser[[#This Row],[UNH]]</f>
        <v>1.7200010000000248</v>
      </c>
      <c r="BD150" s="2">
        <f>Data!BE152-FaktiskeKurser[[#This Row],[JPM]]</f>
        <v>-1.0899959999999993</v>
      </c>
      <c r="BE150" s="2">
        <f>Data!BF152-FaktiskeKurser[[#This Row],[AVGO]]</f>
        <v>11.640015000000005</v>
      </c>
      <c r="BF150" s="2">
        <f>Data!BG152-FaktiskeKurser[[#This Row],[V]]</f>
        <v>1.8899990000000173</v>
      </c>
      <c r="BG150" s="2">
        <f>Data!BH152-FaktiskeKurser[[#This Row],[BAC]]</f>
        <v>0.13000100000000003</v>
      </c>
      <c r="BH150" s="2">
        <f>Data!BI152-FaktiskeKurser[[#This Row],[HD]]</f>
        <v>2.3800050000000397</v>
      </c>
      <c r="BI150" s="2">
        <f>Data!BJ152-FaktiskeKurser[[#This Row],[MA]]</f>
        <v>5.8600160000000301</v>
      </c>
      <c r="BJ150" s="2">
        <f>Data!BK152-FaktiskeKurser[[#This Row],[MRK]]</f>
        <v>1.3645020000000017</v>
      </c>
      <c r="BK150" s="2">
        <f>Data!BL152-FaktiskeKurser[[#This Row],[ABBV]]</f>
        <v>-0.62000299999999697</v>
      </c>
      <c r="BL150" s="2">
        <f>Data!BM152-FaktiskeKurser[[#This Row],[LLY]]</f>
        <v>4.5600129999999979</v>
      </c>
      <c r="BM150" s="2">
        <f>Data!BN152-FaktiskeKurser[[#This Row],[UPS]]</f>
        <v>1.9600059999999928</v>
      </c>
      <c r="BN150" s="2">
        <f>Data!BO152-FaktiskeKurser[[#This Row],[CAT]]</f>
        <v>-1.3600010000000111</v>
      </c>
    </row>
    <row r="151" spans="1:66" x14ac:dyDescent="0.35">
      <c r="A151" s="1">
        <v>44048</v>
      </c>
      <c r="B151" s="2">
        <f>ARIMAForecast[[#This Row],[AAPL]]-FaktiskeKurser[[#This Row],[AAPL]]</f>
        <v>1.3275859482360062</v>
      </c>
      <c r="C151" s="2">
        <f>ARIMAForecast[[#This Row],[MSFT]]-Data!C150</f>
        <v>-2.2889683123310078</v>
      </c>
      <c r="D151" s="2">
        <f>ARIMAForecast[[#This Row],[AMZN]]-Data!D150</f>
        <v>1.7527536721260049</v>
      </c>
      <c r="E151" s="2">
        <f>ARIMAForecast[[#This Row],[GOOGL]]-Data!E150</f>
        <v>-0.47844739872509479</v>
      </c>
      <c r="F151" s="2">
        <f>ARIMAForecast[[#This Row],[BRK-B]]-Data!F150</f>
        <v>1.0150716374309923</v>
      </c>
      <c r="G151" s="2">
        <f>ARIMAForecast[[#This Row],[TSLA]]-Data!G150</f>
        <v>1.4654769199568989</v>
      </c>
      <c r="H151" s="2">
        <f>ARIMAForecast[[#This Row],[NVDA]]-Data!H150</f>
        <v>2.2071848732509949</v>
      </c>
      <c r="I151" s="2">
        <f>ARIMAForecast[[#This Row],[GOOG]]-Data!I150</f>
        <v>-0.71285073402859211</v>
      </c>
      <c r="J151" s="2">
        <f>ARIMAForecast[[#This Row],[UNH]]-Data!J150</f>
        <v>0.70883484061198487</v>
      </c>
      <c r="K151" s="2">
        <f>ARIMAForecast[[#This Row],[JPM]]-Data!K150</f>
        <v>0.23652457581390252</v>
      </c>
      <c r="L151" s="2">
        <f>ARIMAForecast[[#This Row],[AVGO]]-Data!L150</f>
        <v>8.2161349972220137</v>
      </c>
      <c r="M151" s="2">
        <f>ARIMAForecast[[#This Row],[V]]-Data!M150</f>
        <v>1.4091635154530024</v>
      </c>
      <c r="N151" s="2">
        <f>ARIMAForecast[[#This Row],[BAC]]-Data!N150</f>
        <v>0.30019138772350118</v>
      </c>
      <c r="O151" s="2">
        <f>ARIMAForecast[[#This Row],[HD]]-Data!O150</f>
        <v>1.4235383536619679</v>
      </c>
      <c r="P151" s="2">
        <f>ARIMAForecast[[#This Row],[MA]]-Data!P150</f>
        <v>1.7723321366379992</v>
      </c>
      <c r="Q151" s="2">
        <f>ARIMAForecast[[#This Row],[MRK]]-Data!Q150</f>
        <v>-0.43208166598130049</v>
      </c>
      <c r="R151" s="2">
        <f>ARIMAForecast[[#This Row],[ABBV]]-Data!R150</f>
        <v>-1.9057607173294997</v>
      </c>
      <c r="S151" s="2">
        <f>ARIMAForecast[[#This Row],[LLY]]-Data!S150</f>
        <v>2.0007986701020002</v>
      </c>
      <c r="T151" s="2">
        <f>ARIMAForecast[[#This Row],[UPS]]-Data!T150</f>
        <v>0.96439372214999253</v>
      </c>
      <c r="U151" s="2">
        <f>ARIMAForecast[[#This Row],[CAT]]-Data!U150</f>
        <v>-0.32355964997199749</v>
      </c>
      <c r="X151" s="1">
        <v>44048</v>
      </c>
      <c r="Y151" s="2">
        <f>Data!Y151-Data!Y150</f>
        <v>0.46293719999999894</v>
      </c>
      <c r="Z151" s="2">
        <f>Data!Z151-Data!Z150</f>
        <v>-0.47837970000000496</v>
      </c>
      <c r="AA151" s="2">
        <f>Data!AA151-Data!AA150</f>
        <v>2.9035800000000052</v>
      </c>
      <c r="AB151" s="2">
        <f>Data!AB151-Data!AB150</f>
        <v>0.36753385999999466</v>
      </c>
      <c r="AC151" s="2">
        <f>Data!AC151-Data!AC150</f>
        <v>2.7576723999999899</v>
      </c>
      <c r="AD151" s="2">
        <f>Data!AD151-Data!AD150</f>
        <v>-0.1273172599999981</v>
      </c>
      <c r="AE151" s="2">
        <f>Data!AE151-Data!AE150</f>
        <v>0.8837497999999897</v>
      </c>
      <c r="AF151" s="2">
        <f>Data!AF151-Data!AF150</f>
        <v>0.50086738999999625</v>
      </c>
      <c r="AG151" s="2">
        <f>Data!AG151-Data!AG150</f>
        <v>6.3328427000000147</v>
      </c>
      <c r="AH151" s="2">
        <f>Data!AH151-Data!AH150</f>
        <v>1.5827675499999998</v>
      </c>
      <c r="AI151" s="2">
        <f>Data!AI151-Data!AI150</f>
        <v>2.5697455999999761</v>
      </c>
      <c r="AJ151" s="2">
        <f>Data!AJ151-Data!AJ150</f>
        <v>3.242100999999991</v>
      </c>
      <c r="AK151" s="2">
        <f>Data!AK151-Data!AK150</f>
        <v>0.33572427000000005</v>
      </c>
      <c r="AL151" s="2">
        <f>Data!AL151-Data!AL150</f>
        <v>-0.14977320000002692</v>
      </c>
      <c r="AM151" s="2">
        <f>Data!AM151-Data!AM150</f>
        <v>7.3982775999999717</v>
      </c>
      <c r="AN151" s="2">
        <f>Data!AN151-Data!AN150</f>
        <v>-0.20163119999999424</v>
      </c>
      <c r="AO151" s="2">
        <f>Data!AO151-Data!AO150</f>
        <v>-1.0223377100000022</v>
      </c>
      <c r="AP151" s="2">
        <f>Data!AP151-Data!AP150</f>
        <v>-0.51958650000000262</v>
      </c>
      <c r="AQ151" s="2">
        <f>Data!AQ151-Data!AQ150</f>
        <v>0.74323340000000826</v>
      </c>
      <c r="AR151" s="2">
        <f>Data!AR151-Data!AR150</f>
        <v>2.7742138000000125</v>
      </c>
      <c r="AS151" s="2"/>
      <c r="AT151" s="1">
        <v>44048</v>
      </c>
      <c r="AU151" s="2">
        <f>Data!AV153-FaktiskeKurser[[#This Row],[AAPL]]</f>
        <v>1.125</v>
      </c>
      <c r="AV151" s="2">
        <f>Data!AW153-FaktiskeKurser[[#This Row],[MSFT]]</f>
        <v>-3.599991000000017</v>
      </c>
      <c r="AW151" s="2">
        <f>Data!AX153-FaktiskeKurser[[#This Row],[AMZN]]</f>
        <v>4.6569970000000183</v>
      </c>
      <c r="AX151" s="2">
        <f>Data!AY153-FaktiskeKurser[[#This Row],[GOOGL]]</f>
        <v>-0.18350200000000427</v>
      </c>
      <c r="AY151" s="2">
        <f>Data!AZ153-FaktiskeKurser[[#This Row],[BRK-B]]</f>
        <v>4.3599999999999852</v>
      </c>
      <c r="AZ151" s="2">
        <f>Data!BA153-FaktiskeKurser[[#This Row],[TSLA]]</f>
        <v>1.3349999999974216E-3</v>
      </c>
      <c r="BA151" s="2">
        <f>Data!BB153-FaktiskeKurser[[#This Row],[NVDA]]</f>
        <v>2.7649990000000031</v>
      </c>
      <c r="BB151" s="2">
        <f>Data!BC153-FaktiskeKurser[[#This Row],[GOOG]]</f>
        <v>-4.2007999999995604E-2</v>
      </c>
      <c r="BC151" s="2">
        <f>Data!BD153-FaktiskeKurser[[#This Row],[UNH]]</f>
        <v>8.8600160000000301</v>
      </c>
      <c r="BD151" s="2">
        <f>Data!BE153-FaktiskeKurser[[#This Row],[JPM]]</f>
        <v>1.1100009999999969</v>
      </c>
      <c r="BE151" s="2">
        <f>Data!BF153-FaktiskeKurser[[#This Row],[AVGO]]</f>
        <v>8.3099980000000073</v>
      </c>
      <c r="BF151" s="2">
        <f>Data!BG153-FaktiskeKurser[[#This Row],[V]]</f>
        <v>5.4100040000000149</v>
      </c>
      <c r="BG151" s="2">
        <f>Data!BH153-FaktiskeKurser[[#This Row],[BAC]]</f>
        <v>0.3999990000000011</v>
      </c>
      <c r="BH151" s="2">
        <f>Data!BI153-FaktiskeKurser[[#This Row],[HD]]</f>
        <v>1.3000179999999659</v>
      </c>
      <c r="BI151" s="2">
        <f>Data!BJ153-FaktiskeKurser[[#This Row],[MA]]</f>
        <v>15.410004000000015</v>
      </c>
      <c r="BJ151" s="2">
        <f>Data!BK153-FaktiskeKurser[[#This Row],[MRK]]</f>
        <v>-0.85878000000001009</v>
      </c>
      <c r="BK151" s="2">
        <f>Data!BL153-FaktiskeKurser[[#This Row],[ABBV]]</f>
        <v>-2.6900020000000069</v>
      </c>
      <c r="BL151" s="2">
        <f>Data!BM153-FaktiskeKurser[[#This Row],[LLY]]</f>
        <v>1.5</v>
      </c>
      <c r="BM151" s="2">
        <f>Data!BN153-FaktiskeKurser[[#This Row],[UPS]]</f>
        <v>2.9000090000000114</v>
      </c>
      <c r="BN151" s="2">
        <f>Data!BO153-FaktiskeKurser[[#This Row],[CAT]]</f>
        <v>3.1900019999999927</v>
      </c>
    </row>
    <row r="152" spans="1:66" x14ac:dyDescent="0.35">
      <c r="A152" s="1">
        <v>44049</v>
      </c>
      <c r="B152" s="2">
        <f>ARIMAForecast[[#This Row],[AAPL]]-FaktiskeKurser[[#This Row],[AAPL]]</f>
        <v>-0.58658343629799958</v>
      </c>
      <c r="C152" s="2">
        <f>ARIMAForecast[[#This Row],[MSFT]]-Data!C151</f>
        <v>-1.1606231082609781</v>
      </c>
      <c r="D152" s="2">
        <f>ARIMAForecast[[#This Row],[AMZN]]-Data!D151</f>
        <v>3.0342827595270023</v>
      </c>
      <c r="E152" s="2">
        <f>ARIMAForecast[[#This Row],[GOOGL]]-Data!E151</f>
        <v>0.13507488709559823</v>
      </c>
      <c r="F152" s="2">
        <f>ARIMAForecast[[#This Row],[BRK-B]]-Data!F151</f>
        <v>3.5385706456760033</v>
      </c>
      <c r="G152" s="2">
        <f>ARIMAForecast[[#This Row],[TSLA]]-Data!G151</f>
        <v>-1.4725279171721013</v>
      </c>
      <c r="H152" s="2">
        <f>ARIMAForecast[[#This Row],[NVDA]]-Data!H151</f>
        <v>0.48421774997</v>
      </c>
      <c r="I152" s="2">
        <f>ARIMAForecast[[#This Row],[GOOG]]-Data!I151</f>
        <v>0.47266793312108746</v>
      </c>
      <c r="J152" s="2">
        <f>ARIMAForecast[[#This Row],[UNH]]-Data!J151</f>
        <v>7.4176406253140499</v>
      </c>
      <c r="K152" s="2">
        <f>ARIMAForecast[[#This Row],[JPM]]-Data!K151</f>
        <v>0.88729448539778843</v>
      </c>
      <c r="L152" s="2">
        <f>ARIMAForecast[[#This Row],[AVGO]]-Data!L151</f>
        <v>-0.15877564651799503</v>
      </c>
      <c r="M152" s="2">
        <f>ARIMAForecast[[#This Row],[V]]-Data!M151</f>
        <v>3.3269163141360139</v>
      </c>
      <c r="N152" s="2">
        <f>ARIMAForecast[[#This Row],[BAC]]-Data!N151</f>
        <v>0.37660131679449904</v>
      </c>
      <c r="O152" s="2">
        <f>ARIMAForecast[[#This Row],[HD]]-Data!O151</f>
        <v>2.8310540921040683E-2</v>
      </c>
      <c r="P152" s="2">
        <f>ARIMAForecast[[#This Row],[MA]]-Data!P151</f>
        <v>12.499101174666009</v>
      </c>
      <c r="Q152" s="2">
        <f>ARIMAForecast[[#This Row],[MRK]]-Data!Q151</f>
        <v>-0.32796171756369574</v>
      </c>
      <c r="R152" s="2">
        <f>ARIMAForecast[[#This Row],[ABBV]]-Data!R151</f>
        <v>-0.81916986658529822</v>
      </c>
      <c r="S152" s="2">
        <f>ARIMAForecast[[#This Row],[LLY]]-Data!S151</f>
        <v>-0.87023443278999935</v>
      </c>
      <c r="T152" s="2">
        <f>ARIMAForecast[[#This Row],[UPS]]-Data!T151</f>
        <v>2.1859153154650244</v>
      </c>
      <c r="U152" s="2">
        <f>ARIMAForecast[[#This Row],[CAT]]-Data!U151</f>
        <v>2.6872972486910101</v>
      </c>
      <c r="X152" s="1">
        <v>44049</v>
      </c>
      <c r="Y152" s="2">
        <f>Data!Y152-Data!Y151</f>
        <v>3.1492378000000087</v>
      </c>
      <c r="Z152" s="2">
        <f>Data!Z152-Data!Z151</f>
        <v>3.2839079000000027</v>
      </c>
      <c r="AA152" s="2">
        <f>Data!AA152-Data!AA151</f>
        <v>1.425594899999993</v>
      </c>
      <c r="AB152" s="2">
        <f>Data!AB152-Data!AB151</f>
        <v>1.1076797099999993</v>
      </c>
      <c r="AC152" s="2">
        <f>Data!AC152-Data!AC151</f>
        <v>1.8602497999999912</v>
      </c>
      <c r="AD152" s="2">
        <f>Data!AD152-Data!AD151</f>
        <v>0.26585992999999064</v>
      </c>
      <c r="AE152" s="2">
        <f>Data!AE152-Data!AE151</f>
        <v>0.50368180000000962</v>
      </c>
      <c r="AF152" s="2">
        <f>Data!AF152-Data!AF151</f>
        <v>1.1984495500000065</v>
      </c>
      <c r="AG152" s="2">
        <f>Data!AG152-Data!AG151</f>
        <v>3.0269329999999854</v>
      </c>
      <c r="AH152" s="2">
        <f>Data!AH152-Data!AH151</f>
        <v>7.3861149999999043E-2</v>
      </c>
      <c r="AI152" s="2">
        <f>Data!AI152-Data!AI151</f>
        <v>-0.45881719999999859</v>
      </c>
      <c r="AJ152" s="2">
        <f>Data!AJ152-Data!AJ151</f>
        <v>2.9648923999999965</v>
      </c>
      <c r="AK152" s="2">
        <f>Data!AK152-Data!AK151</f>
        <v>0.1361040899999999</v>
      </c>
      <c r="AL152" s="2">
        <f>Data!AL152-Data!AL151</f>
        <v>1.6031848000000082</v>
      </c>
      <c r="AM152" s="2">
        <f>Data!AM152-Data!AM151</f>
        <v>8.2729974000000084</v>
      </c>
      <c r="AN152" s="2">
        <f>Data!AN152-Data!AN151</f>
        <v>-0.4552228499999984</v>
      </c>
      <c r="AO152" s="2">
        <f>Data!AO152-Data!AO151</f>
        <v>-0.67459886000000324</v>
      </c>
      <c r="AP152" s="2">
        <f>Data!AP152-Data!AP151</f>
        <v>-1.2429855999999972</v>
      </c>
      <c r="AQ152" s="2">
        <f>Data!AQ152-Data!AQ151</f>
        <v>0.38989100000000576</v>
      </c>
      <c r="AR152" s="2">
        <f>Data!AR152-Data!AR151</f>
        <v>0.23018709999999487</v>
      </c>
      <c r="AS152" s="2"/>
      <c r="AT152" s="1">
        <v>44049</v>
      </c>
      <c r="AU152" s="2">
        <f>Data!AV154-FaktiskeKurser[[#This Row],[AAPL]]</f>
        <v>4.2374949999999956</v>
      </c>
      <c r="AV152" s="2">
        <f>Data!AW154-FaktiskeKurser[[#This Row],[MSFT]]</f>
        <v>3.0600129999999979</v>
      </c>
      <c r="AW152" s="2">
        <f>Data!AX154-FaktiskeKurser[[#This Row],[AMZN]]</f>
        <v>4.3085020000000043</v>
      </c>
      <c r="AX152" s="2">
        <f>Data!AY154-FaktiskeKurser[[#This Row],[GOOGL]]</f>
        <v>1.5824969999999894</v>
      </c>
      <c r="AY152" s="2">
        <f>Data!AZ154-FaktiskeKurser[[#This Row],[BRK-B]]</f>
        <v>4.7799990000000037</v>
      </c>
      <c r="AZ152" s="2">
        <f>Data!BA154-FaktiskeKurser[[#This Row],[TSLA]]</f>
        <v>0.17200499999999863</v>
      </c>
      <c r="BA152" s="2">
        <f>Data!BB154-FaktiskeKurser[[#This Row],[NVDA]]</f>
        <v>1.0775069999999971</v>
      </c>
      <c r="BB152" s="2">
        <f>Data!BC154-FaktiskeKurser[[#This Row],[GOOG]]</f>
        <v>1.7565000000000026</v>
      </c>
      <c r="BC152" s="2">
        <f>Data!BD154-FaktiskeKurser[[#This Row],[UNH]]</f>
        <v>9.5599980000000073</v>
      </c>
      <c r="BD152" s="2">
        <f>Data!BE154-FaktiskeKurser[[#This Row],[JPM]]</f>
        <v>1.6899949999999961</v>
      </c>
      <c r="BE152" s="2">
        <f>Data!BF154-FaktiskeKurser[[#This Row],[AVGO]]</f>
        <v>0.76998900000000958</v>
      </c>
      <c r="BF152" s="2">
        <f>Data!BG154-FaktiskeKurser[[#This Row],[V]]</f>
        <v>6.4800109999999904</v>
      </c>
      <c r="BG152" s="2">
        <f>Data!BH154-FaktiskeKurser[[#This Row],[BAC]]</f>
        <v>0.45999899999999982</v>
      </c>
      <c r="BH152" s="2">
        <f>Data!BI154-FaktiskeKurser[[#This Row],[HD]]</f>
        <v>1.5</v>
      </c>
      <c r="BI152" s="2">
        <f>Data!BJ154-FaktiskeKurser[[#This Row],[MA]]</f>
        <v>15.75</v>
      </c>
      <c r="BJ152" s="2">
        <f>Data!BK154-FaktiskeKurser[[#This Row],[MRK]]</f>
        <v>-0.59160599999999874</v>
      </c>
      <c r="BK152" s="2">
        <f>Data!BL154-FaktiskeKurser[[#This Row],[ABBV]]</f>
        <v>-1.7200010000000105</v>
      </c>
      <c r="BL152" s="2">
        <f>Data!BM154-FaktiskeKurser[[#This Row],[LLY]]</f>
        <v>-1.9700009999999963</v>
      </c>
      <c r="BM152" s="2">
        <f>Data!BN154-FaktiskeKurser[[#This Row],[UPS]]</f>
        <v>0.75</v>
      </c>
      <c r="BN152" s="2">
        <f>Data!BO154-FaktiskeKurser[[#This Row],[CAT]]</f>
        <v>2.8699949999999887</v>
      </c>
    </row>
    <row r="153" spans="1:66" x14ac:dyDescent="0.35">
      <c r="A153" s="1">
        <v>44050</v>
      </c>
      <c r="B153" s="2">
        <f>ARIMAForecast[[#This Row],[AAPL]]-FaktiskeKurser[[#This Row],[AAPL]]</f>
        <v>3.9280900997039936</v>
      </c>
      <c r="C153" s="2">
        <f>ARIMAForecast[[#This Row],[MSFT]]-Data!C152</f>
        <v>3.2971085385879917</v>
      </c>
      <c r="D153" s="2">
        <f>ARIMAForecast[[#This Row],[AMZN]]-Data!D152</f>
        <v>1.5943420864379902</v>
      </c>
      <c r="E153" s="2">
        <f>ARIMAForecast[[#This Row],[GOOGL]]-Data!E152</f>
        <v>1.4487700709651961</v>
      </c>
      <c r="F153" s="2">
        <f>ARIMAForecast[[#This Row],[BRK-B]]-Data!F152</f>
        <v>1.5877311671029872</v>
      </c>
      <c r="G153" s="2">
        <f>ARIMAForecast[[#This Row],[TSLA]]-Data!G152</f>
        <v>1.5539725044731085</v>
      </c>
      <c r="H153" s="2">
        <f>ARIMAForecast[[#This Row],[NVDA]]-Data!H152</f>
        <v>0.80898137741300502</v>
      </c>
      <c r="I153" s="2">
        <f>ARIMAForecast[[#This Row],[GOOG]]-Data!I152</f>
        <v>1.6129375869026035</v>
      </c>
      <c r="J153" s="2">
        <f>ARIMAForecast[[#This Row],[UNH]]-Data!J152</f>
        <v>2.9660579281009518</v>
      </c>
      <c r="K153" s="2">
        <f>ARIMAForecast[[#This Row],[JPM]]-Data!K152</f>
        <v>0.65063002240000856</v>
      </c>
      <c r="L153" s="2">
        <f>ARIMAForecast[[#This Row],[AVGO]]-Data!L152</f>
        <v>1.0858799446700118</v>
      </c>
      <c r="M153" s="2">
        <f>ARIMAForecast[[#This Row],[V]]-Data!M152</f>
        <v>2.7066822697740065</v>
      </c>
      <c r="N153" s="2">
        <f>ARIMAForecast[[#This Row],[BAC]]-Data!N152</f>
        <v>0.1868959406488031</v>
      </c>
      <c r="O153" s="2">
        <f>ARIMAForecast[[#This Row],[HD]]-Data!O152</f>
        <v>1.3651146311580078</v>
      </c>
      <c r="P153" s="2">
        <f>ARIMAForecast[[#This Row],[MA]]-Data!P152</f>
        <v>2.4879158659330187</v>
      </c>
      <c r="Q153" s="2">
        <f>ARIMAForecast[[#This Row],[MRK]]-Data!Q152</f>
        <v>-0.28153426601220133</v>
      </c>
      <c r="R153" s="2">
        <f>ARIMAForecast[[#This Row],[ABBV]]-Data!R152</f>
        <v>-0.40737919728059069</v>
      </c>
      <c r="S153" s="2">
        <f>ARIMAForecast[[#This Row],[LLY]]-Data!S152</f>
        <v>-0.99369071872800419</v>
      </c>
      <c r="T153" s="2">
        <f>ARIMAForecast[[#This Row],[UPS]]-Data!T152</f>
        <v>1.9671667710099996</v>
      </c>
      <c r="U153" s="2">
        <f>ARIMAForecast[[#This Row],[CAT]]-Data!U152</f>
        <v>0.52740434577697215</v>
      </c>
      <c r="X153" s="1">
        <v>44050</v>
      </c>
      <c r="Y153" s="2">
        <f>Data!Y153-Data!Y152</f>
        <v>-1.2767735000000044</v>
      </c>
      <c r="Z153" s="2">
        <f>Data!Z153-Data!Z152</f>
        <v>-3.4029488000000185</v>
      </c>
      <c r="AA153" s="2">
        <f>Data!AA153-Data!AA152</f>
        <v>-2.1777285999999947</v>
      </c>
      <c r="AB153" s="2">
        <f>Data!AB153-Data!AB152</f>
        <v>-0.25136937999999986</v>
      </c>
      <c r="AC153" s="2">
        <f>Data!AC153-Data!AC152</f>
        <v>3.7908368000000223</v>
      </c>
      <c r="AD153" s="2">
        <f>Data!AD153-Data!AD152</f>
        <v>-1.8028113900000022</v>
      </c>
      <c r="AE153" s="2">
        <f>Data!AE153-Data!AE152</f>
        <v>-1.4555703000000051</v>
      </c>
      <c r="AF153" s="2">
        <f>Data!AF153-Data!AF152</f>
        <v>-0.25488932999999747</v>
      </c>
      <c r="AG153" s="2">
        <f>Data!AG153-Data!AG152</f>
        <v>2.5493405999999936</v>
      </c>
      <c r="AH153" s="2">
        <f>Data!AH153-Data!AH152</f>
        <v>2.0781577700000042</v>
      </c>
      <c r="AI153" s="2">
        <f>Data!AI153-Data!AI152</f>
        <v>-2.4633728000000019</v>
      </c>
      <c r="AJ153" s="2">
        <f>Data!AJ153-Data!AJ152</f>
        <v>-1.6949095999999884</v>
      </c>
      <c r="AK153" s="2">
        <f>Data!AK153-Data!AK152</f>
        <v>0.53621281999999937</v>
      </c>
      <c r="AL153" s="2">
        <f>Data!AL153-Data!AL152</f>
        <v>2.1898213000000055</v>
      </c>
      <c r="AM153" s="2">
        <f>Data!AM153-Data!AM152</f>
        <v>-1.2722931999999787</v>
      </c>
      <c r="AN153" s="2">
        <f>Data!AN153-Data!AN152</f>
        <v>-0.13638315000000034</v>
      </c>
      <c r="AO153" s="2">
        <f>Data!AO153-Data!AO152</f>
        <v>0.46660224000000028</v>
      </c>
      <c r="AP153" s="2">
        <f>Data!AP153-Data!AP152</f>
        <v>-0.15716620000000603</v>
      </c>
      <c r="AQ153" s="2">
        <f>Data!AQ153-Data!AQ152</f>
        <v>6.9985205999999778</v>
      </c>
      <c r="AR153" s="2">
        <f>Data!AR153-Data!AR152</f>
        <v>0.41849909999999113</v>
      </c>
      <c r="AS153" s="2"/>
      <c r="AT153" s="1">
        <v>44050</v>
      </c>
      <c r="AU153" s="2">
        <f>Data!AV155-FaktiskeKurser[[#This Row],[AAPL]]</f>
        <v>1.0500030000000038</v>
      </c>
      <c r="AV153" s="2">
        <f>Data!AW155-FaktiskeKurser[[#This Row],[MSFT]]</f>
        <v>-0.46000599999999281</v>
      </c>
      <c r="AW153" s="2">
        <f>Data!AX155-FaktiskeKurser[[#This Row],[AMZN]]</f>
        <v>-1.8784940000000176</v>
      </c>
      <c r="AX153" s="2">
        <f>Data!AY155-FaktiskeKurser[[#This Row],[GOOGL]]</f>
        <v>0.96400500000000022</v>
      </c>
      <c r="AY153" s="2">
        <f>Data!AZ155-FaktiskeKurser[[#This Row],[BRK-B]]</f>
        <v>5.8600010000000111</v>
      </c>
      <c r="AZ153" s="2">
        <f>Data!BA155-FaktiskeKurser[[#This Row],[TSLA]]</f>
        <v>-2.1539989999999989</v>
      </c>
      <c r="BA153" s="2">
        <f>Data!BB155-FaktiskeKurser[[#This Row],[NVDA]]</f>
        <v>-0.87249700000000985</v>
      </c>
      <c r="BB153" s="2">
        <f>Data!BC155-FaktiskeKurser[[#This Row],[GOOG]]</f>
        <v>1.0440069999999935</v>
      </c>
      <c r="BC153" s="2">
        <f>Data!BD155-FaktiskeKurser[[#This Row],[UNH]]</f>
        <v>4.5599979999999505</v>
      </c>
      <c r="BD153" s="2">
        <f>Data!BE155-FaktiskeKurser[[#This Row],[JPM]]</f>
        <v>2.1699980000000068</v>
      </c>
      <c r="BE153" s="2">
        <f>Data!BF155-FaktiskeKurser[[#This Row],[AVGO]]</f>
        <v>-3.6100159999999732</v>
      </c>
      <c r="BF153" s="2">
        <f>Data!BG155-FaktiskeKurser[[#This Row],[V]]</f>
        <v>0.25999500000000353</v>
      </c>
      <c r="BG153" s="2">
        <f>Data!BH155-FaktiskeKurser[[#This Row],[BAC]]</f>
        <v>0.72000200000000092</v>
      </c>
      <c r="BH153" s="2">
        <f>Data!BI155-FaktiskeKurser[[#This Row],[HD]]</f>
        <v>4.1600040000000149</v>
      </c>
      <c r="BI153" s="2">
        <f>Data!BJ155-FaktiskeKurser[[#This Row],[MA]]</f>
        <v>1.9989000000009582E-2</v>
      </c>
      <c r="BJ153" s="2">
        <f>Data!BK155-FaktiskeKurser[[#This Row],[MRK]]</f>
        <v>-0.59160599999999874</v>
      </c>
      <c r="BK153" s="2">
        <f>Data!BL155-FaktiskeKurser[[#This Row],[ABBV]]</f>
        <v>-0.33000199999999325</v>
      </c>
      <c r="BL153" s="2">
        <f>Data!BM155-FaktiskeKurser[[#This Row],[LLY]]</f>
        <v>-1.4100030000000174</v>
      </c>
      <c r="BM153" s="2">
        <f>Data!BN155-FaktiskeKurser[[#This Row],[UPS]]</f>
        <v>11.819991999999985</v>
      </c>
      <c r="BN153" s="2">
        <f>Data!BO155-FaktiskeKurser[[#This Row],[CAT]]</f>
        <v>-5.0003000000003794E-2</v>
      </c>
    </row>
    <row r="154" spans="1:66" x14ac:dyDescent="0.35">
      <c r="A154" s="1">
        <v>44053</v>
      </c>
      <c r="B154" s="2">
        <f>ARIMAForecast[[#This Row],[AAPL]]-FaktiskeKurser[[#This Row],[AAPL]]</f>
        <v>-2.3675620087529978</v>
      </c>
      <c r="C154" s="2">
        <f>ARIMAForecast[[#This Row],[MSFT]]-Data!C153</f>
        <v>-3.0463636068240021</v>
      </c>
      <c r="D154" s="2">
        <f>ARIMAForecast[[#This Row],[AMZN]]-Data!D153</f>
        <v>-3.1268819006299964</v>
      </c>
      <c r="E154" s="2">
        <f>ARIMAForecast[[#This Row],[GOOGL]]-Data!E153</f>
        <v>-0.3077094838931913</v>
      </c>
      <c r="F154" s="2">
        <f>ARIMAForecast[[#This Row],[BRK-B]]-Data!F153</f>
        <v>3.3270357459269917</v>
      </c>
      <c r="G154" s="2">
        <f>ARIMAForecast[[#This Row],[TSLA]]-Data!G153</f>
        <v>-3.8995143348534071</v>
      </c>
      <c r="H154" s="2">
        <f>ARIMAForecast[[#This Row],[NVDA]]-Data!H153</f>
        <v>-1.6838881980600036</v>
      </c>
      <c r="I154" s="2">
        <f>ARIMAForecast[[#This Row],[GOOG]]-Data!I153</f>
        <v>-0.51455097060419064</v>
      </c>
      <c r="J154" s="2">
        <f>ARIMAForecast[[#This Row],[UNH]]-Data!J153</f>
        <v>1.3180709559200068</v>
      </c>
      <c r="K154" s="2">
        <f>ARIMAForecast[[#This Row],[JPM]]-Data!K153</f>
        <v>1.570239180027599</v>
      </c>
      <c r="L154" s="2">
        <f>ARIMAForecast[[#This Row],[AVGO]]-Data!L153</f>
        <v>-4.4900140487920339</v>
      </c>
      <c r="M154" s="2">
        <f>ARIMAForecast[[#This Row],[V]]-Data!M153</f>
        <v>-1.6934163765220092</v>
      </c>
      <c r="N154" s="2">
        <f>ARIMAForecast[[#This Row],[BAC]]-Data!N153</f>
        <v>0.25199310277699993</v>
      </c>
      <c r="O154" s="2">
        <f>ARIMAForecast[[#This Row],[HD]]-Data!O153</f>
        <v>2.6081285045329992</v>
      </c>
      <c r="P154" s="2">
        <f>ARIMAForecast[[#This Row],[MA]]-Data!P153</f>
        <v>-1.4881797934790484</v>
      </c>
      <c r="Q154" s="2">
        <f>ARIMAForecast[[#This Row],[MRK]]-Data!Q153</f>
        <v>-0.19458643287239852</v>
      </c>
      <c r="R154" s="2">
        <f>ARIMAForecast[[#This Row],[ABBV]]-Data!R153</f>
        <v>-6.9599704888403835E-2</v>
      </c>
      <c r="S154" s="2">
        <f>ARIMAForecast[[#This Row],[LLY]]-Data!S153</f>
        <v>-0.39760829905497985</v>
      </c>
      <c r="T154" s="2">
        <f>ARIMAForecast[[#This Row],[UPS]]-Data!T153</f>
        <v>11.769899307707988</v>
      </c>
      <c r="U154" s="2">
        <f>ARIMAForecast[[#This Row],[CAT]]-Data!U153</f>
        <v>-0.25898200706598118</v>
      </c>
      <c r="X154" s="1">
        <v>44053</v>
      </c>
      <c r="Y154" s="2">
        <f>Data!Y154-Data!Y153</f>
        <v>0.59896890000000269</v>
      </c>
      <c r="Z154" s="2">
        <f>Data!Z154-Data!Z153</f>
        <v>-4.0547194999999761</v>
      </c>
      <c r="AA154" s="2">
        <f>Data!AA154-Data!AA153</f>
        <v>-1.4215250000000026</v>
      </c>
      <c r="AB154" s="2">
        <f>Data!AB154-Data!AB153</f>
        <v>-0.10407628999999474</v>
      </c>
      <c r="AC154" s="2">
        <f>Data!AC154-Data!AC153</f>
        <v>3.3647639999999797</v>
      </c>
      <c r="AD154" s="2">
        <f>Data!AD154-Data!AD153</f>
        <v>-2.3665105399999931</v>
      </c>
      <c r="AE154" s="2">
        <f>Data!AE154-Data!AE153</f>
        <v>-0.36536040000000014</v>
      </c>
      <c r="AF154" s="2">
        <f>Data!AF154-Data!AF153</f>
        <v>0.16662571999999898</v>
      </c>
      <c r="AG154" s="2">
        <f>Data!AG154-Data!AG153</f>
        <v>2.3749578000000042</v>
      </c>
      <c r="AH154" s="2">
        <f>Data!AH154-Data!AH153</f>
        <v>1.3171773799999897</v>
      </c>
      <c r="AI154" s="2">
        <f>Data!AI154-Data!AI153</f>
        <v>0.72309240000004138</v>
      </c>
      <c r="AJ154" s="2">
        <f>Data!AJ154-Data!AJ153</f>
        <v>0.40904150000000072</v>
      </c>
      <c r="AK154" s="2">
        <f>Data!AK154-Data!AK153</f>
        <v>0.4826935799999994</v>
      </c>
      <c r="AL154" s="2">
        <f>Data!AL154-Data!AL153</f>
        <v>2.9213219999999751</v>
      </c>
      <c r="AM154" s="2">
        <f>Data!AM154-Data!AM153</f>
        <v>-4.6303780000000074</v>
      </c>
      <c r="AN154" s="2">
        <f>Data!AN154-Data!AN153</f>
        <v>-0.12403280000000905</v>
      </c>
      <c r="AO154" s="2">
        <f>Data!AO154-Data!AO153</f>
        <v>-0.66950844999999504</v>
      </c>
      <c r="AP154" s="2">
        <f>Data!AP154-Data!AP153</f>
        <v>7.8285200000010491E-2</v>
      </c>
      <c r="AQ154" s="2">
        <f>Data!AQ154-Data!AQ153</f>
        <v>6.7250396999999964</v>
      </c>
      <c r="AR154" s="2">
        <f>Data!AR154-Data!AR153</f>
        <v>6.0005960000000016</v>
      </c>
      <c r="AS154" s="2"/>
      <c r="AT154" s="1">
        <v>44053</v>
      </c>
      <c r="AU154" s="2">
        <f>Data!AV156-FaktiskeKurser[[#This Row],[AAPL]]</f>
        <v>-1.1749949999999956</v>
      </c>
      <c r="AV154" s="2">
        <f>Data!AW156-FaktiskeKurser[[#This Row],[MSFT]]</f>
        <v>-8.1000060000000076</v>
      </c>
      <c r="AW154" s="2">
        <f>Data!AX156-FaktiskeKurser[[#This Row],[AMZN]]</f>
        <v>-3.8419949999999972</v>
      </c>
      <c r="AX154" s="2">
        <f>Data!AY156-FaktiskeKurser[[#This Row],[GOOGL]]</f>
        <v>-0.4064949999999925</v>
      </c>
      <c r="AY154" s="2">
        <f>Data!AZ156-FaktiskeKurser[[#This Row],[BRK-B]]</f>
        <v>7.5599980000000073</v>
      </c>
      <c r="AZ154" s="2">
        <f>Data!BA156-FaktiskeKurser[[#This Row],[TSLA]]</f>
        <v>-4.7340009999999921</v>
      </c>
      <c r="BA154" s="2">
        <f>Data!BB156-FaktiskeKurser[[#This Row],[NVDA]]</f>
        <v>-1.7050009999999958</v>
      </c>
      <c r="BB154" s="2">
        <f>Data!BC156-FaktiskeKurser[[#This Row],[GOOG]]</f>
        <v>-0.19999699999999621</v>
      </c>
      <c r="BC154" s="2">
        <f>Data!BD156-FaktiskeKurser[[#This Row],[UNH]]</f>
        <v>5.0400080000000003</v>
      </c>
      <c r="BD154" s="2">
        <f>Data!BE156-FaktiskeKurser[[#This Row],[JPM]]</f>
        <v>3.4000010000000032</v>
      </c>
      <c r="BE154" s="2">
        <f>Data!BF156-FaktiskeKurser[[#This Row],[AVGO]]</f>
        <v>-1.8000190000000202</v>
      </c>
      <c r="BF154" s="2">
        <f>Data!BG156-FaktiskeKurser[[#This Row],[V]]</f>
        <v>-1.9800109999999904</v>
      </c>
      <c r="BG154" s="2">
        <f>Data!BH156-FaktiskeKurser[[#This Row],[BAC]]</f>
        <v>1.0899999999999999</v>
      </c>
      <c r="BH154" s="2">
        <f>Data!BI156-FaktiskeKurser[[#This Row],[HD]]</f>
        <v>5.3600159999999732</v>
      </c>
      <c r="BI154" s="2">
        <f>Data!BJ156-FaktiskeKurser[[#This Row],[MA]]</f>
        <v>-7.2600100000000225</v>
      </c>
      <c r="BJ154" s="2">
        <f>Data!BK156-FaktiskeKurser[[#This Row],[MRK]]</f>
        <v>-0.13358300000000156</v>
      </c>
      <c r="BK154" s="2">
        <f>Data!BL156-FaktiskeKurser[[#This Row],[ABBV]]</f>
        <v>-0.19000299999999015</v>
      </c>
      <c r="BL154" s="2">
        <f>Data!BM156-FaktiskeKurser[[#This Row],[LLY]]</f>
        <v>0.11999499999998875</v>
      </c>
      <c r="BM154" s="2">
        <f>Data!BN156-FaktiskeKurser[[#This Row],[UPS]]</f>
        <v>14.119995000000017</v>
      </c>
      <c r="BN154" s="2">
        <f>Data!BO156-FaktiskeKurser[[#This Row],[CAT]]</f>
        <v>7.6300050000000113</v>
      </c>
    </row>
    <row r="155" spans="1:66" x14ac:dyDescent="0.35">
      <c r="A155" s="1">
        <v>44054</v>
      </c>
      <c r="B155" s="2">
        <f>ARIMAForecast[[#This Row],[AAPL]]-FaktiskeKurser[[#This Row],[AAPL]]</f>
        <v>2.1929649364609958</v>
      </c>
      <c r="C155" s="2">
        <f>ARIMAForecast[[#This Row],[MSFT]]-Data!C154</f>
        <v>-4.7798713057810005</v>
      </c>
      <c r="D155" s="2">
        <f>ARIMAForecast[[#This Row],[AMZN]]-Data!D154</f>
        <v>-0.45636495004299604</v>
      </c>
      <c r="E155" s="2">
        <f>ARIMAForecast[[#This Row],[GOOGL]]-Data!E154</f>
        <v>-0.28533450539170246</v>
      </c>
      <c r="F155" s="2">
        <f>ARIMAForecast[[#This Row],[BRK-B]]-Data!F154</f>
        <v>3.7965129769480086</v>
      </c>
      <c r="G155" s="2">
        <f>ARIMAForecast[[#This Row],[TSLA]]-Data!G154</f>
        <v>-1.1354756631002942</v>
      </c>
      <c r="H155" s="2">
        <f>ARIMAForecast[[#This Row],[NVDA]]-Data!H154</f>
        <v>-0.4866065607649972</v>
      </c>
      <c r="I155" s="2">
        <f>ARIMAForecast[[#This Row],[GOOG]]-Data!I154</f>
        <v>-3.868458418170917E-2</v>
      </c>
      <c r="J155" s="2">
        <f>ARIMAForecast[[#This Row],[UNH]]-Data!J154</f>
        <v>2.6811912212730249</v>
      </c>
      <c r="K155" s="2">
        <f>ARIMAForecast[[#This Row],[JPM]]-Data!K154</f>
        <v>1.4648772935466923</v>
      </c>
      <c r="L155" s="2">
        <f>ARIMAForecast[[#This Row],[AVGO]]-Data!L154</f>
        <v>1.6444803175120342</v>
      </c>
      <c r="M155" s="2">
        <f>ARIMAForecast[[#This Row],[V]]-Data!M154</f>
        <v>-8.2379405129984207E-3</v>
      </c>
      <c r="N155" s="2">
        <f>ARIMAForecast[[#This Row],[BAC]]-Data!N154</f>
        <v>0.54820001609869706</v>
      </c>
      <c r="O155" s="2">
        <f>ARIMAForecast[[#This Row],[HD]]-Data!O154</f>
        <v>2.9852682287649941</v>
      </c>
      <c r="P155" s="2">
        <f>ARIMAForecast[[#This Row],[MA]]-Data!P154</f>
        <v>-4.4825287502179663</v>
      </c>
      <c r="Q155" s="2">
        <f>ARIMAForecast[[#This Row],[MRK]]-Data!Q154</f>
        <v>-0.10133665618710097</v>
      </c>
      <c r="R155" s="2">
        <f>ARIMAForecast[[#This Row],[ABBV]]-Data!R154</f>
        <v>-0.78595287266070102</v>
      </c>
      <c r="S155" s="2">
        <f>ARIMAForecast[[#This Row],[LLY]]-Data!S154</f>
        <v>0.49627236606198721</v>
      </c>
      <c r="T155" s="2">
        <f>ARIMAForecast[[#This Row],[UPS]]-Data!T154</f>
        <v>2.1439715367420149</v>
      </c>
      <c r="U155" s="2">
        <f>ARIMAForecast[[#This Row],[CAT]]-Data!U154</f>
        <v>7.8214981434419997</v>
      </c>
      <c r="X155" s="1">
        <v>44054</v>
      </c>
      <c r="Y155" s="2">
        <f>Data!Y155-Data!Y154</f>
        <v>-2.1256503999999978</v>
      </c>
      <c r="Z155" s="2">
        <f>Data!Z155-Data!Z154</f>
        <v>-4.4839333000000181</v>
      </c>
      <c r="AA155" s="2">
        <f>Data!AA155-Data!AA154</f>
        <v>-2.7803088999999943</v>
      </c>
      <c r="AB155" s="2">
        <f>Data!AB155-Data!AB154</f>
        <v>-0.71552427000000307</v>
      </c>
      <c r="AC155" s="2">
        <f>Data!AC155-Data!AC154</f>
        <v>0.73090810000002193</v>
      </c>
      <c r="AD155" s="2">
        <f>Data!AD155-Data!AD154</f>
        <v>-2.5623202900000024</v>
      </c>
      <c r="AE155" s="2">
        <f>Data!AE155-Data!AE154</f>
        <v>-2.9662677000000031</v>
      </c>
      <c r="AF155" s="2">
        <f>Data!AF155-Data!AF154</f>
        <v>-0.81177051000000233</v>
      </c>
      <c r="AG155" s="2">
        <f>Data!AG155-Data!AG154</f>
        <v>-2.4741877000000159</v>
      </c>
      <c r="AH155" s="2">
        <f>Data!AH155-Data!AH154</f>
        <v>2.9059883000000042</v>
      </c>
      <c r="AI155" s="2">
        <f>Data!AI155-Data!AI154</f>
        <v>-2.5695524000000205</v>
      </c>
      <c r="AJ155" s="2">
        <f>Data!AJ155-Data!AJ154</f>
        <v>0.78380749999999466</v>
      </c>
      <c r="AK155" s="2">
        <f>Data!AK155-Data!AK154</f>
        <v>0.3784908300000005</v>
      </c>
      <c r="AL155" s="2">
        <f>Data!AL155-Data!AL154</f>
        <v>0.8634653999999955</v>
      </c>
      <c r="AM155" s="2">
        <f>Data!AM155-Data!AM154</f>
        <v>3.6662263999999709</v>
      </c>
      <c r="AN155" s="2">
        <f>Data!AN155-Data!AN154</f>
        <v>2.6706020000005992E-2</v>
      </c>
      <c r="AO155" s="2">
        <f>Data!AO155-Data!AO154</f>
        <v>0.42871284000000287</v>
      </c>
      <c r="AP155" s="2">
        <f>Data!AP155-Data!AP154</f>
        <v>-2.0457384000000047</v>
      </c>
      <c r="AQ155" s="2">
        <f>Data!AQ155-Data!AQ154</f>
        <v>-3.0817000999999777</v>
      </c>
      <c r="AR155" s="2">
        <f>Data!AR155-Data!AR154</f>
        <v>1.612608200000011</v>
      </c>
      <c r="AS155" s="2"/>
      <c r="AT155" s="1">
        <v>44054</v>
      </c>
      <c r="AU155" s="2">
        <f>Data!AV157-FaktiskeKurser[[#This Row],[AAPL]]</f>
        <v>-1.7375030000000038</v>
      </c>
      <c r="AV155" s="2">
        <f>Data!AW157-FaktiskeKurser[[#This Row],[MSFT]]</f>
        <v>-9.0999909999999886</v>
      </c>
      <c r="AW155" s="2">
        <f>Data!AX157-FaktiskeKurser[[#This Row],[AMZN]]</f>
        <v>-4.339507999999995</v>
      </c>
      <c r="AX155" s="2">
        <f>Data!AY157-FaktiskeKurser[[#This Row],[GOOGL]]</f>
        <v>-0.89150300000000016</v>
      </c>
      <c r="AY155" s="2">
        <f>Data!AZ157-FaktiskeKurser[[#This Row],[BRK-B]]</f>
        <v>3.1800079999999866</v>
      </c>
      <c r="AZ155" s="2">
        <f>Data!BA157-FaktiskeKurser[[#This Row],[TSLA]]</f>
        <v>-5.2213370000000054</v>
      </c>
      <c r="BA155" s="2">
        <f>Data!BB157-FaktiskeKurser[[#This Row],[NVDA]]</f>
        <v>-3.495002999999997</v>
      </c>
      <c r="BB155" s="2">
        <f>Data!BC157-FaktiskeKurser[[#This Row],[GOOG]]</f>
        <v>-0.70850400000000491</v>
      </c>
      <c r="BC155" s="2">
        <f>Data!BD157-FaktiskeKurser[[#This Row],[UNH]]</f>
        <v>-1.4800109999999904</v>
      </c>
      <c r="BD155" s="2">
        <f>Data!BE157-FaktiskeKurser[[#This Row],[JPM]]</f>
        <v>4.4400029999999902</v>
      </c>
      <c r="BE155" s="2">
        <f>Data!BF157-FaktiskeKurser[[#This Row],[AVGO]]</f>
        <v>-1.8999940000000493</v>
      </c>
      <c r="BF155" s="2">
        <f>Data!BG157-FaktiskeKurser[[#This Row],[V]]</f>
        <v>1.410002999999989</v>
      </c>
      <c r="BG155" s="2">
        <f>Data!BH157-FaktiskeKurser[[#This Row],[BAC]]</f>
        <v>0.80999900000000125</v>
      </c>
      <c r="BH155" s="2">
        <f>Data!BI157-FaktiskeKurser[[#This Row],[HD]]</f>
        <v>3.2799979999999778</v>
      </c>
      <c r="BI155" s="2">
        <f>Data!BJ157-FaktiskeKurser[[#This Row],[MA]]</f>
        <v>0.52001999999998816</v>
      </c>
      <c r="BJ155" s="2">
        <f>Data!BK157-FaktiskeKurser[[#This Row],[MRK]]</f>
        <v>-0.10495699999999886</v>
      </c>
      <c r="BK155" s="2">
        <f>Data!BL157-FaktiskeKurser[[#This Row],[ABBV]]</f>
        <v>-0.25</v>
      </c>
      <c r="BL155" s="2">
        <f>Data!BM157-FaktiskeKurser[[#This Row],[LLY]]</f>
        <v>-2.2999879999999848</v>
      </c>
      <c r="BM155" s="2">
        <f>Data!BN157-FaktiskeKurser[[#This Row],[UPS]]</f>
        <v>-1.0499879999999848</v>
      </c>
      <c r="BN155" s="2">
        <f>Data!BO157-FaktiskeKurser[[#This Row],[CAT]]</f>
        <v>7.6100010000000111</v>
      </c>
    </row>
    <row r="156" spans="1:66" x14ac:dyDescent="0.35">
      <c r="A156" s="1">
        <v>44055</v>
      </c>
      <c r="B156" s="2">
        <f>ARIMAForecast[[#This Row],[AAPL]]-FaktiskeKurser[[#This Row],[AAPL]]</f>
        <v>-3.4676949249760014</v>
      </c>
      <c r="C156" s="2">
        <f>ARIMAForecast[[#This Row],[MSFT]]-Data!C155</f>
        <v>-3.923571100916007</v>
      </c>
      <c r="D156" s="2">
        <f>ARIMAForecast[[#This Row],[AMZN]]-Data!D155</f>
        <v>-3.7983961098699979</v>
      </c>
      <c r="E156" s="2">
        <f>ARIMAForecast[[#This Row],[GOOGL]]-Data!E155</f>
        <v>-0.54681129224580616</v>
      </c>
      <c r="F156" s="2">
        <f>ARIMAForecast[[#This Row],[BRK-B]]-Data!F155</f>
        <v>1.0556168521970051</v>
      </c>
      <c r="G156" s="2">
        <f>ARIMAForecast[[#This Row],[TSLA]]-Data!G155</f>
        <v>-4.1719946931378047</v>
      </c>
      <c r="H156" s="2">
        <f>ARIMAForecast[[#This Row],[NVDA]]-Data!H155</f>
        <v>-2.9985117526399989</v>
      </c>
      <c r="I156" s="2">
        <f>ARIMAForecast[[#This Row],[GOOG]]-Data!I155</f>
        <v>-0.37689063085959162</v>
      </c>
      <c r="J156" s="2">
        <f>ARIMAForecast[[#This Row],[UNH]]-Data!J155</f>
        <v>-3.2591598134770265</v>
      </c>
      <c r="K156" s="2">
        <f>ARIMAForecast[[#This Row],[JPM]]-Data!K155</f>
        <v>2.9687223625650034</v>
      </c>
      <c r="L156" s="2">
        <f>ARIMAForecast[[#This Row],[AVGO]]-Data!L155</f>
        <v>-2.7740777471560136</v>
      </c>
      <c r="M156" s="2">
        <f>ARIMAForecast[[#This Row],[V]]-Data!M155</f>
        <v>0.98470296047199213</v>
      </c>
      <c r="N156" s="2">
        <f>ARIMAForecast[[#This Row],[BAC]]-Data!N155</f>
        <v>0.51089594206210265</v>
      </c>
      <c r="O156" s="2">
        <f>ARIMAForecast[[#This Row],[HD]]-Data!O155</f>
        <v>0.22733998118297905</v>
      </c>
      <c r="P156" s="2">
        <f>ARIMAForecast[[#This Row],[MA]]-Data!P155</f>
        <v>5.138705556872992</v>
      </c>
      <c r="Q156" s="2">
        <f>ARIMAForecast[[#This Row],[MRK]]-Data!Q155</f>
        <v>0.22719448045150159</v>
      </c>
      <c r="R156" s="2">
        <f>ARIMAForecast[[#This Row],[ABBV]]-Data!R155</f>
        <v>0.77899022540279361</v>
      </c>
      <c r="S156" s="2">
        <f>ARIMAForecast[[#This Row],[LLY]]-Data!S155</f>
        <v>-2.5490968143780037</v>
      </c>
      <c r="T156" s="2">
        <f>ARIMAForecast[[#This Row],[UPS]]-Data!T155</f>
        <v>-1.7447350068910055</v>
      </c>
      <c r="U156" s="2">
        <f>ARIMAForecast[[#This Row],[CAT]]-Data!U155</f>
        <v>0.91182056525099142</v>
      </c>
      <c r="X156" s="1">
        <v>44055</v>
      </c>
      <c r="Y156" s="2">
        <f>Data!Y156-Data!Y155</f>
        <v>1.9947160999999909</v>
      </c>
      <c r="Z156" s="2">
        <f>Data!Z156-Data!Z155</f>
        <v>4.0317885000000047</v>
      </c>
      <c r="AA156" s="2">
        <f>Data!AA156-Data!AA155</f>
        <v>2.6944289999999853</v>
      </c>
      <c r="AB156" s="2">
        <f>Data!AB156-Data!AB155</f>
        <v>1.1840578999999991</v>
      </c>
      <c r="AC156" s="2">
        <f>Data!AC156-Data!AC155</f>
        <v>0.55190289999998754</v>
      </c>
      <c r="AD156" s="2">
        <f>Data!AD156-Data!AD155</f>
        <v>2.8343135300000029</v>
      </c>
      <c r="AE156" s="2">
        <f>Data!AE156-Data!AE155</f>
        <v>4.6114919000000043</v>
      </c>
      <c r="AF156" s="2">
        <f>Data!AF156-Data!AF155</f>
        <v>1.2259403599999956</v>
      </c>
      <c r="AG156" s="2">
        <f>Data!AG156-Data!AG155</f>
        <v>4.5330208000000312</v>
      </c>
      <c r="AH156" s="2">
        <f>Data!AH156-Data!AH155</f>
        <v>-0.50571630000000312</v>
      </c>
      <c r="AI156" s="2">
        <f>Data!AI156-Data!AI155</f>
        <v>6.9714126000000078</v>
      </c>
      <c r="AJ156" s="2">
        <f>Data!AJ156-Data!AJ155</f>
        <v>0.97380709999998771</v>
      </c>
      <c r="AK156" s="2">
        <f>Data!AK156-Data!AK155</f>
        <v>-0.13580347999999987</v>
      </c>
      <c r="AL156" s="2">
        <f>Data!AL156-Data!AL155</f>
        <v>5.5420522000000005</v>
      </c>
      <c r="AM156" s="2">
        <f>Data!AM156-Data!AM155</f>
        <v>0.31153290000003153</v>
      </c>
      <c r="AN156" s="2">
        <f>Data!AN156-Data!AN155</f>
        <v>1.3660490700000025</v>
      </c>
      <c r="AO156" s="2">
        <f>Data!AO156-Data!AO155</f>
        <v>2.2897682400000008</v>
      </c>
      <c r="AP156" s="2">
        <f>Data!AP156-Data!AP155</f>
        <v>1.5855362000000071</v>
      </c>
      <c r="AQ156" s="2">
        <f>Data!AQ156-Data!AQ155</f>
        <v>1.3616478999999799</v>
      </c>
      <c r="AR156" s="2">
        <f>Data!AR156-Data!AR155</f>
        <v>1.5693699999985711E-2</v>
      </c>
      <c r="AS156" s="2"/>
      <c r="AT156" s="1">
        <v>44055</v>
      </c>
      <c r="AU156" s="2">
        <f>Data!AV158-FaktiskeKurser[[#This Row],[AAPL]]</f>
        <v>0.28250099999999634</v>
      </c>
      <c r="AV156" s="2">
        <f>Data!AW158-FaktiskeKurser[[#This Row],[MSFT]]</f>
        <v>0.94000199999999268</v>
      </c>
      <c r="AW156" s="2">
        <f>Data!AX158-FaktiskeKurser[[#This Row],[AMZN]]</f>
        <v>0.70399499999999193</v>
      </c>
      <c r="AX156" s="2">
        <f>Data!AY158-FaktiskeKurser[[#This Row],[GOOGL]]</f>
        <v>0.52099699999999416</v>
      </c>
      <c r="AY156" s="2">
        <f>Data!AZ158-FaktiskeKurser[[#This Row],[BRK-B]]</f>
        <v>0.66000299999998902</v>
      </c>
      <c r="AZ156" s="2">
        <f>Data!BA158-FaktiskeKurser[[#This Row],[TSLA]]</f>
        <v>9.0793299999999988</v>
      </c>
      <c r="BA156" s="2">
        <f>Data!BB158-FaktiskeKurser[[#This Row],[NVDA]]</f>
        <v>2.7524939999999987</v>
      </c>
      <c r="BB156" s="2">
        <f>Data!BC158-FaktiskeKurser[[#This Row],[GOOG]]</f>
        <v>0.52600099999999372</v>
      </c>
      <c r="BC156" s="2">
        <f>Data!BD158-FaktiskeKurser[[#This Row],[UNH]]</f>
        <v>3.169983000000002</v>
      </c>
      <c r="BD156" s="2">
        <f>Data!BE158-FaktiskeKurser[[#This Row],[JPM]]</f>
        <v>2.3000030000000038</v>
      </c>
      <c r="BE156" s="2">
        <f>Data!BF158-FaktiskeKurser[[#This Row],[AVGO]]</f>
        <v>6.2800300000000107</v>
      </c>
      <c r="BF156" s="2">
        <f>Data!BG158-FaktiskeKurser[[#This Row],[V]]</f>
        <v>1.9500119999999868</v>
      </c>
      <c r="BG156" s="2">
        <f>Data!BH158-FaktiskeKurser[[#This Row],[BAC]]</f>
        <v>0.17000099999999918</v>
      </c>
      <c r="BH156" s="2">
        <f>Data!BI158-FaktiskeKurser[[#This Row],[HD]]</f>
        <v>6.8499760000000265</v>
      </c>
      <c r="BI156" s="2">
        <f>Data!BJ158-FaktiskeKurser[[#This Row],[MA]]</f>
        <v>4.75</v>
      </c>
      <c r="BJ156" s="2">
        <f>Data!BK158-FaktiskeKurser[[#This Row],[MRK]]</f>
        <v>1.6889260000000093</v>
      </c>
      <c r="BK156" s="2">
        <f>Data!BL158-FaktiskeKurser[[#This Row],[ABBV]]</f>
        <v>3.130004999999997</v>
      </c>
      <c r="BL156" s="2">
        <f>Data!BM158-FaktiskeKurser[[#This Row],[LLY]]</f>
        <v>-0.44999699999999621</v>
      </c>
      <c r="BM156" s="2">
        <f>Data!BN158-FaktiskeKurser[[#This Row],[UPS]]</f>
        <v>-1.8000030000000038</v>
      </c>
      <c r="BN156" s="2">
        <f>Data!BO158-FaktiskeKurser[[#This Row],[CAT]]</f>
        <v>0.55000300000000379</v>
      </c>
    </row>
    <row r="157" spans="1:66" x14ac:dyDescent="0.35">
      <c r="A157" s="1">
        <v>44056</v>
      </c>
      <c r="B157" s="2">
        <f>ARIMAForecast[[#This Row],[AAPL]]-FaktiskeKurser[[#This Row],[AAPL]]</f>
        <v>4.3218656357040004</v>
      </c>
      <c r="C157" s="2">
        <f>ARIMAForecast[[#This Row],[MSFT]]-Data!C156</f>
        <v>4.9422121238490035</v>
      </c>
      <c r="D157" s="2">
        <f>ARIMAForecast[[#This Row],[AMZN]]-Data!D156</f>
        <v>4.3810492039750102</v>
      </c>
      <c r="E157" s="2">
        <f>ARIMAForecast[[#This Row],[GOOGL]]-Data!E156</f>
        <v>1.1112307054644077</v>
      </c>
      <c r="F157" s="2">
        <f>ARIMAForecast[[#This Row],[BRK-B]]-Data!F156</f>
        <v>-0.25360145635301024</v>
      </c>
      <c r="G157" s="2">
        <f>ARIMAForecast[[#This Row],[TSLA]]-Data!G156</f>
        <v>14.062779937169509</v>
      </c>
      <c r="H157" s="2">
        <f>ARIMAForecast[[#This Row],[NVDA]]-Data!H156</f>
        <v>5.2723468244980012</v>
      </c>
      <c r="I157" s="2">
        <f>ARIMAForecast[[#This Row],[GOOG]]-Data!I156</f>
        <v>0.8854720443250983</v>
      </c>
      <c r="J157" s="2">
        <f>ARIMAForecast[[#This Row],[UNH]]-Data!J156</f>
        <v>4.8527138909630025</v>
      </c>
      <c r="K157" s="2">
        <f>ARIMAForecast[[#This Row],[JPM]]-Data!K156</f>
        <v>-0.56540902064800491</v>
      </c>
      <c r="L157" s="2">
        <f>ARIMAForecast[[#This Row],[AVGO]]-Data!L156</f>
        <v>8.1566306593139757</v>
      </c>
      <c r="M157" s="2">
        <f>ARIMAForecast[[#This Row],[V]]-Data!M156</f>
        <v>0.95535430018699685</v>
      </c>
      <c r="N157" s="2">
        <f>ARIMAForecast[[#This Row],[BAC]]-Data!N156</f>
        <v>-0.15619440070110002</v>
      </c>
      <c r="O157" s="2">
        <f>ARIMAForecast[[#This Row],[HD]]-Data!O156</f>
        <v>6.3157167301089885</v>
      </c>
      <c r="P157" s="2">
        <f>ARIMAForecast[[#This Row],[MA]]-Data!P156</f>
        <v>-0.65934340716898987</v>
      </c>
      <c r="Q157" s="2">
        <f>ARIMAForecast[[#This Row],[MRK]]-Data!Q156</f>
        <v>1.2924068754198004</v>
      </c>
      <c r="R157" s="2">
        <f>ARIMAForecast[[#This Row],[ABBV]]-Data!R156</f>
        <v>2.4922268272911055</v>
      </c>
      <c r="S157" s="2">
        <f>ARIMAForecast[[#This Row],[LLY]]-Data!S156</f>
        <v>1.7381247592290094</v>
      </c>
      <c r="T157" s="2">
        <f>ARIMAForecast[[#This Row],[UPS]]-Data!T156</f>
        <v>-2.47515200211501</v>
      </c>
      <c r="U157" s="2">
        <f>ARIMAForecast[[#This Row],[CAT]]-Data!U156</f>
        <v>-1.1731438101369918</v>
      </c>
      <c r="X157" s="1">
        <v>44056</v>
      </c>
      <c r="Y157" s="2">
        <f>Data!Y157-Data!Y156</f>
        <v>2.3699002000000036</v>
      </c>
      <c r="Z157" s="2">
        <f>Data!Z157-Data!Z156</f>
        <v>0.40330639999999107</v>
      </c>
      <c r="AA157" s="2">
        <f>Data!AA157-Data!AA156</f>
        <v>0.55448520000001622</v>
      </c>
      <c r="AB157" s="2">
        <f>Data!AB157-Data!AB156</f>
        <v>0.64178599000000247</v>
      </c>
      <c r="AC157" s="2">
        <f>Data!AC157-Data!AC156</f>
        <v>-1.155530199999987</v>
      </c>
      <c r="AD157" s="2">
        <f>Data!AD157-Data!AD156</f>
        <v>11.374847689999996</v>
      </c>
      <c r="AE157" s="2">
        <f>Data!AE157-Data!AE156</f>
        <v>1.212648999999999</v>
      </c>
      <c r="AF157" s="2">
        <f>Data!AF157-Data!AF156</f>
        <v>0.67052341999999499</v>
      </c>
      <c r="AG157" s="2">
        <f>Data!AG157-Data!AG156</f>
        <v>0.87882229999996753</v>
      </c>
      <c r="AH157" s="2">
        <f>Data!AH157-Data!AH156</f>
        <v>-0.63003729999999791</v>
      </c>
      <c r="AI157" s="2">
        <f>Data!AI157-Data!AI156</f>
        <v>-1.2440548000000149</v>
      </c>
      <c r="AJ157" s="2">
        <f>Data!AJ157-Data!AJ156</f>
        <v>-0.97916620000000876</v>
      </c>
      <c r="AK157" s="2">
        <f>Data!AK157-Data!AK156</f>
        <v>-0.34979663000000016</v>
      </c>
      <c r="AL157" s="2">
        <f>Data!AL157-Data!AL156</f>
        <v>1.1950145000000134</v>
      </c>
      <c r="AM157" s="2">
        <f>Data!AM157-Data!AM156</f>
        <v>-1.3837733999999955</v>
      </c>
      <c r="AN157" s="2">
        <f>Data!AN157-Data!AN156</f>
        <v>1.0673211099999946</v>
      </c>
      <c r="AO157" s="2">
        <f>Data!AO157-Data!AO156</f>
        <v>-0.39652825999999664</v>
      </c>
      <c r="AP157" s="2">
        <f>Data!AP157-Data!AP156</f>
        <v>-1.7814066999999909</v>
      </c>
      <c r="AQ157" s="2">
        <f>Data!AQ157-Data!AQ156</f>
        <v>1.5725135000000137</v>
      </c>
      <c r="AR157" s="2">
        <f>Data!AR157-Data!AR156</f>
        <v>-1.5397913999999844</v>
      </c>
      <c r="AS157" s="2"/>
      <c r="AT157" s="1">
        <v>44056</v>
      </c>
      <c r="AU157" s="2">
        <f>Data!AV159-FaktiskeKurser[[#This Row],[AAPL]]</f>
        <v>5.6350020000000001</v>
      </c>
      <c r="AV157" s="2">
        <f>Data!AW159-FaktiskeKurser[[#This Row],[MSFT]]</f>
        <v>5.319991999999985</v>
      </c>
      <c r="AW157" s="2">
        <f>Data!AX159-FaktiskeKurser[[#This Row],[AMZN]]</f>
        <v>4.0175020000000075</v>
      </c>
      <c r="AX157" s="2">
        <f>Data!AY159-FaktiskeKurser[[#This Row],[GOOGL]]</f>
        <v>1.8054970000000026</v>
      </c>
      <c r="AY157" s="2">
        <f>Data!AZ159-FaktiskeKurser[[#This Row],[BRK-B]]</f>
        <v>-0.68000799999998662</v>
      </c>
      <c r="AZ157" s="2">
        <f>Data!BA159-FaktiskeKurser[[#This Row],[TSLA]]</f>
        <v>16.440667000000005</v>
      </c>
      <c r="BA157" s="2">
        <f>Data!BB159-FaktiskeKurser[[#This Row],[NVDA]]</f>
        <v>5.9300000000000068</v>
      </c>
      <c r="BB157" s="2">
        <f>Data!BC159-FaktiskeKurser[[#This Row],[GOOG]]</f>
        <v>1.9065020000000032</v>
      </c>
      <c r="BC157" s="2">
        <f>Data!BD159-FaktiskeKurser[[#This Row],[UNH]]</f>
        <v>5.9700010000000248</v>
      </c>
      <c r="BD157" s="2">
        <f>Data!BE159-FaktiskeKurser[[#This Row],[JPM]]</f>
        <v>-1.4499969999999962</v>
      </c>
      <c r="BE157" s="2">
        <f>Data!BF159-FaktiskeKurser[[#This Row],[AVGO]]</f>
        <v>5.3900140000000079</v>
      </c>
      <c r="BF157" s="2">
        <f>Data!BG159-FaktiskeKurser[[#This Row],[V]]</f>
        <v>-0.19000199999999268</v>
      </c>
      <c r="BG157" s="2">
        <f>Data!BH159-FaktiskeKurser[[#This Row],[BAC]]</f>
        <v>-0.57000000000000028</v>
      </c>
      <c r="BH157" s="2">
        <f>Data!BI159-FaktiskeKurser[[#This Row],[HD]]</f>
        <v>6.7399910000000318</v>
      </c>
      <c r="BI157" s="2">
        <f>Data!BJ159-FaktiskeKurser[[#This Row],[MA]]</f>
        <v>-2.3500070000000051</v>
      </c>
      <c r="BJ157" s="2">
        <f>Data!BK159-FaktiskeKurser[[#This Row],[MRK]]</f>
        <v>2.5095359999999971</v>
      </c>
      <c r="BK157" s="2">
        <f>Data!BL159-FaktiskeKurser[[#This Row],[ABBV]]</f>
        <v>2.0100020000000001</v>
      </c>
      <c r="BL157" s="2">
        <f>Data!BM159-FaktiskeKurser[[#This Row],[LLY]]</f>
        <v>-0.16999800000002097</v>
      </c>
      <c r="BM157" s="2">
        <f>Data!BN159-FaktiskeKurser[[#This Row],[UPS]]</f>
        <v>3.4399870000000021</v>
      </c>
      <c r="BN157" s="2">
        <f>Data!BO159-FaktiskeKurser[[#This Row],[CAT]]</f>
        <v>-1.8600010000000111</v>
      </c>
    </row>
    <row r="158" spans="1:66" x14ac:dyDescent="0.35">
      <c r="A158" s="1">
        <v>44057</v>
      </c>
      <c r="B158" s="2">
        <f>ARIMAForecast[[#This Row],[AAPL]]-FaktiskeKurser[[#This Row],[AAPL]]</f>
        <v>1.4923880511639993</v>
      </c>
      <c r="C158" s="2">
        <f>ARIMAForecast[[#This Row],[MSFT]]-Data!C157</f>
        <v>0.50163218324300374</v>
      </c>
      <c r="D158" s="2">
        <f>ARIMAForecast[[#This Row],[AMZN]]-Data!D157</f>
        <v>-0.73437066006900409</v>
      </c>
      <c r="E158" s="2">
        <f>ARIMAForecast[[#This Row],[GOOGL]]-Data!E157</f>
        <v>0.65149609600560154</v>
      </c>
      <c r="F158" s="2">
        <f>ARIMAForecast[[#This Row],[BRK-B]]-Data!F157</f>
        <v>-0.73843863978299851</v>
      </c>
      <c r="G158" s="2">
        <f>ARIMAForecast[[#This Row],[TSLA]]-Data!G157</f>
        <v>2.4624975947419898</v>
      </c>
      <c r="H158" s="2">
        <f>ARIMAForecast[[#This Row],[NVDA]]-Data!H157</f>
        <v>0.7089891102409922</v>
      </c>
      <c r="I158" s="2">
        <f>ARIMAForecast[[#This Row],[GOOG]]-Data!I157</f>
        <v>0.6477522717510027</v>
      </c>
      <c r="J158" s="2">
        <f>ARIMAForecast[[#This Row],[UNH]]-Data!J157</f>
        <v>2.0074179610010106</v>
      </c>
      <c r="K158" s="2">
        <f>ARIMAForecast[[#This Row],[JPM]]-Data!K157</f>
        <v>-0.63672116935599377</v>
      </c>
      <c r="L158" s="2">
        <f>ARIMAForecast[[#This Row],[AVGO]]-Data!L157</f>
        <v>-1.9294192068230132</v>
      </c>
      <c r="M158" s="2">
        <f>ARIMAForecast[[#This Row],[V]]-Data!M157</f>
        <v>-0.82326124223698116</v>
      </c>
      <c r="N158" s="2">
        <f>ARIMAForecast[[#This Row],[BAC]]-Data!N157</f>
        <v>-0.40768388594930016</v>
      </c>
      <c r="O158" s="2">
        <f>ARIMAForecast[[#This Row],[HD]]-Data!O157</f>
        <v>0.65146254728000486</v>
      </c>
      <c r="P158" s="2">
        <f>ARIMAForecast[[#This Row],[MA]]-Data!P157</f>
        <v>-1.2343577723469821</v>
      </c>
      <c r="Q158" s="2">
        <f>ARIMAForecast[[#This Row],[MRK]]-Data!Q157</f>
        <v>1.2450529974272939</v>
      </c>
      <c r="R158" s="2">
        <f>ARIMAForecast[[#This Row],[ABBV]]-Data!R157</f>
        <v>-0.54737558078069526</v>
      </c>
      <c r="S158" s="2">
        <f>ARIMAForecast[[#This Row],[LLY]]-Data!S157</f>
        <v>-1.6587211953259953</v>
      </c>
      <c r="T158" s="2">
        <f>ARIMAForecast[[#This Row],[UPS]]-Data!T157</f>
        <v>2.4197766800590159</v>
      </c>
      <c r="U158" s="2">
        <f>ARIMAForecast[[#This Row],[CAT]]-Data!U157</f>
        <v>-1.3961854599569961</v>
      </c>
      <c r="X158" s="1">
        <v>44057</v>
      </c>
      <c r="Y158" s="2">
        <f>Data!Y158-Data!Y157</f>
        <v>0.15922500000000639</v>
      </c>
      <c r="Z158" s="2">
        <f>Data!Z158-Data!Z157</f>
        <v>0.3080274000000145</v>
      </c>
      <c r="AA158" s="2">
        <f>Data!AA158-Data!AA157</f>
        <v>-0.51170410000000288</v>
      </c>
      <c r="AB158" s="2">
        <f>Data!AB158-Data!AB157</f>
        <v>-0.64356356000000403</v>
      </c>
      <c r="AC158" s="2">
        <f>Data!AC158-Data!AC157</f>
        <v>-1.0294065000000217</v>
      </c>
      <c r="AD158" s="2">
        <f>Data!AD158-Data!AD157</f>
        <v>2.8813528000000019</v>
      </c>
      <c r="AE158" s="2">
        <f>Data!AE158-Data!AE157</f>
        <v>1.1116812000000067</v>
      </c>
      <c r="AF158" s="2">
        <f>Data!AF158-Data!AF157</f>
        <v>-0.54947407999999598</v>
      </c>
      <c r="AG158" s="2">
        <f>Data!AG158-Data!AG157</f>
        <v>1.6199763000000189</v>
      </c>
      <c r="AH158" s="2">
        <f>Data!AH158-Data!AH157</f>
        <v>7.0764999999965994E-3</v>
      </c>
      <c r="AI158" s="2">
        <f>Data!AI158-Data!AI157</f>
        <v>-2.739100800000017</v>
      </c>
      <c r="AJ158" s="2">
        <f>Data!AJ158-Data!AJ157</f>
        <v>-0.96739079999997557</v>
      </c>
      <c r="AK158" s="2">
        <f>Data!AK158-Data!AK157</f>
        <v>7.8351910000002079E-2</v>
      </c>
      <c r="AL158" s="2">
        <f>Data!AL158-Data!AL157</f>
        <v>-1.1073499999999967</v>
      </c>
      <c r="AM158" s="2">
        <f>Data!AM158-Data!AM157</f>
        <v>0.31349349999999276</v>
      </c>
      <c r="AN158" s="2">
        <f>Data!AN158-Data!AN157</f>
        <v>3.5524900000041271E-3</v>
      </c>
      <c r="AO158" s="2">
        <f>Data!AO158-Data!AO157</f>
        <v>0.49103968999999381</v>
      </c>
      <c r="AP158" s="2">
        <f>Data!AP158-Data!AP157</f>
        <v>-0.70559950000000526</v>
      </c>
      <c r="AQ158" s="2">
        <f>Data!AQ158-Data!AQ157</f>
        <v>1.4599790000000041</v>
      </c>
      <c r="AR158" s="2">
        <f>Data!AR158-Data!AR157</f>
        <v>-0.94929469999999583</v>
      </c>
      <c r="AS158" s="2"/>
      <c r="AT158" s="1">
        <v>44057</v>
      </c>
      <c r="AU158" s="2">
        <f>Data!AV160-FaktiskeKurser[[#This Row],[AAPL]]</f>
        <v>1.8974989999999963</v>
      </c>
      <c r="AV158" s="2">
        <f>Data!AW160-FaktiskeKurser[[#This Row],[MSFT]]</f>
        <v>-0.29000800000000027</v>
      </c>
      <c r="AW158" s="2">
        <f>Data!AX160-FaktiskeKurser[[#This Row],[AMZN]]</f>
        <v>-0.71099899999998684</v>
      </c>
      <c r="AX158" s="2">
        <f>Data!AY160-FaktiskeKurser[[#This Row],[GOOGL]]</f>
        <v>-0.13050099999999532</v>
      </c>
      <c r="AY158" s="2">
        <f>Data!AZ160-FaktiskeKurser[[#This Row],[BRK-B]]</f>
        <v>-2.2799980000000062</v>
      </c>
      <c r="AZ158" s="2">
        <f>Data!BA160-FaktiskeKurser[[#This Row],[TSLA]]</f>
        <v>6.3966679999999911</v>
      </c>
      <c r="BA158" s="2">
        <f>Data!BB160-FaktiskeKurser[[#This Row],[NVDA]]</f>
        <v>1.2375030000000038</v>
      </c>
      <c r="BB158" s="2">
        <f>Data!BC160-FaktiskeKurser[[#This Row],[GOOG]]</f>
        <v>5.5496000000005097E-2</v>
      </c>
      <c r="BC158" s="2">
        <f>Data!BD160-FaktiskeKurser[[#This Row],[UNH]]</f>
        <v>1.4300230000000056</v>
      </c>
      <c r="BD158" s="2">
        <f>Data!BE160-FaktiskeKurser[[#This Row],[JPM]]</f>
        <v>-0.52999800000000619</v>
      </c>
      <c r="BE158" s="2">
        <f>Data!BF160-FaktiskeKurser[[#This Row],[AVGO]]</f>
        <v>-5.8200080000000298</v>
      </c>
      <c r="BF158" s="2">
        <f>Data!BG160-FaktiskeKurser[[#This Row],[V]]</f>
        <v>-2.1000060000000076</v>
      </c>
      <c r="BG158" s="2">
        <f>Data!BH160-FaktiskeKurser[[#This Row],[BAC]]</f>
        <v>-0.26000099999999904</v>
      </c>
      <c r="BH158" s="2">
        <f>Data!BI160-FaktiskeKurser[[#This Row],[HD]]</f>
        <v>-1.0299990000000321</v>
      </c>
      <c r="BI158" s="2">
        <f>Data!BJ160-FaktiskeKurser[[#This Row],[MA]]</f>
        <v>-0.83001699999999801</v>
      </c>
      <c r="BJ158" s="2">
        <f>Data!BK160-FaktiskeKurser[[#This Row],[MRK]]</f>
        <v>0.7633599999999916</v>
      </c>
      <c r="BK158" s="2">
        <f>Data!BL160-FaktiskeKurser[[#This Row],[ABBV]]</f>
        <v>-0.44000200000000689</v>
      </c>
      <c r="BL158" s="2">
        <f>Data!BM160-FaktiskeKurser[[#This Row],[LLY]]</f>
        <v>-2.4600069999999903</v>
      </c>
      <c r="BM158" s="2">
        <f>Data!BN160-FaktiskeKurser[[#This Row],[UPS]]</f>
        <v>2.9500119999999868</v>
      </c>
      <c r="BN158" s="2">
        <f>Data!BO160-FaktiskeKurser[[#This Row],[CAT]]</f>
        <v>-2.6100000000000136</v>
      </c>
    </row>
    <row r="159" spans="1:66" x14ac:dyDescent="0.35">
      <c r="A159" s="1">
        <v>44060</v>
      </c>
      <c r="B159" s="2">
        <f>ARIMAForecast[[#This Row],[AAPL]]-FaktiskeKurser[[#This Row],[AAPL]]</f>
        <v>-0.36310637693300407</v>
      </c>
      <c r="C159" s="2">
        <f>ARIMAForecast[[#This Row],[MSFT]]-Data!C158</f>
        <v>0.18768374597300408</v>
      </c>
      <c r="D159" s="2">
        <f>ARIMAForecast[[#This Row],[AMZN]]-Data!D158</f>
        <v>-0.41668780560999608</v>
      </c>
      <c r="E159" s="2">
        <f>ARIMAForecast[[#This Row],[GOOGL]]-Data!E158</f>
        <v>-0.55727772337181136</v>
      </c>
      <c r="F159" s="2">
        <f>ARIMAForecast[[#This Row],[BRK-B]]-Data!F158</f>
        <v>-1.2694631666709881</v>
      </c>
      <c r="G159" s="2">
        <f>ARIMAForecast[[#This Row],[TSLA]]-Data!G158</f>
        <v>4.0632424179100042</v>
      </c>
      <c r="H159" s="2">
        <f>ARIMAForecast[[#This Row],[NVDA]]-Data!H158</f>
        <v>1.3703959032050079</v>
      </c>
      <c r="I159" s="2">
        <f>ARIMAForecast[[#This Row],[GOOG]]-Data!I158</f>
        <v>-0.22997117625550345</v>
      </c>
      <c r="J159" s="2">
        <f>ARIMAForecast[[#This Row],[UNH]]-Data!J158</f>
        <v>-0.15536684670001932</v>
      </c>
      <c r="K159" s="2">
        <f>ARIMAForecast[[#This Row],[JPM]]-Data!K158</f>
        <v>-0.32119974226399961</v>
      </c>
      <c r="L159" s="2">
        <f>ARIMAForecast[[#This Row],[AVGO]]-Data!L158</f>
        <v>-2.8984814207369709</v>
      </c>
      <c r="M159" s="2">
        <f>ARIMAForecast[[#This Row],[V]]-Data!M158</f>
        <v>-0.94526369783000064</v>
      </c>
      <c r="N159" s="2">
        <f>ARIMAForecast[[#This Row],[BAC]]-Data!N158</f>
        <v>-2.0882270737601516E-2</v>
      </c>
      <c r="O159" s="2">
        <f>ARIMAForecast[[#This Row],[HD]]-Data!O158</f>
        <v>-1.3120521047999887</v>
      </c>
      <c r="P159" s="2">
        <f>ARIMAForecast[[#This Row],[MA]]-Data!P158</f>
        <v>0.56654080847897603</v>
      </c>
      <c r="Q159" s="2">
        <f>ARIMAForecast[[#This Row],[MRK]]-Data!Q158</f>
        <v>-0.38825920407929004</v>
      </c>
      <c r="R159" s="2">
        <f>ARIMAForecast[[#This Row],[ABBV]]-Data!R158</f>
        <v>0.28109804114869519</v>
      </c>
      <c r="S159" s="2">
        <f>ARIMAForecast[[#This Row],[LLY]]-Data!S158</f>
        <v>-0.76871046178001734</v>
      </c>
      <c r="T159" s="2">
        <f>ARIMAForecast[[#This Row],[UPS]]-Data!T158</f>
        <v>1.0202136034529872</v>
      </c>
      <c r="U159" s="2">
        <f>ARIMAForecast[[#This Row],[CAT]]-Data!U158</f>
        <v>-1.2997020124320215</v>
      </c>
      <c r="X159" s="1">
        <v>44060</v>
      </c>
      <c r="Y159" s="2">
        <f>Data!Y159-Data!Y158</f>
        <v>-0.22705570000000819</v>
      </c>
      <c r="Z159" s="2">
        <f>Data!Z159-Data!Z158</f>
        <v>1.2849377999999945</v>
      </c>
      <c r="AA159" s="2">
        <f>Data!AA159-Data!AA158</f>
        <v>1.4318169000000012</v>
      </c>
      <c r="AB159" s="2">
        <f>Data!AB159-Data!AB158</f>
        <v>0.58797429999999906</v>
      </c>
      <c r="AC159" s="2">
        <f>Data!AC159-Data!AC158</f>
        <v>-4.0026786999999899</v>
      </c>
      <c r="AD159" s="2">
        <f>Data!AD159-Data!AD158</f>
        <v>4.1689348999999964</v>
      </c>
      <c r="AE159" s="2">
        <f>Data!AE159-Data!AE158</f>
        <v>5.7800103999999948</v>
      </c>
      <c r="AF159" s="2">
        <f>Data!AF159-Data!AF158</f>
        <v>0.54780553999999881</v>
      </c>
      <c r="AG159" s="2">
        <f>Data!AG159-Data!AG158</f>
        <v>-2.1538132000000019</v>
      </c>
      <c r="AH159" s="2">
        <f>Data!AH159-Data!AH158</f>
        <v>-2.3856050199999999</v>
      </c>
      <c r="AI159" s="2">
        <f>Data!AI159-Data!AI158</f>
        <v>2.4093955000000165</v>
      </c>
      <c r="AJ159" s="2">
        <f>Data!AJ159-Data!AJ158</f>
        <v>2.1045479</v>
      </c>
      <c r="AK159" s="2">
        <f>Data!AK159-Data!AK158</f>
        <v>-0.51456871000000248</v>
      </c>
      <c r="AL159" s="2">
        <f>Data!AL159-Data!AL158</f>
        <v>6.444532200000026</v>
      </c>
      <c r="AM159" s="2">
        <f>Data!AM159-Data!AM158</f>
        <v>2.9259675000000129</v>
      </c>
      <c r="AN159" s="2">
        <f>Data!AN159-Data!AN158</f>
        <v>1.0588178900000003</v>
      </c>
      <c r="AO159" s="2">
        <f>Data!AO159-Data!AO158</f>
        <v>1.0291789599999959</v>
      </c>
      <c r="AP159" s="2">
        <f>Data!AP159-Data!AP158</f>
        <v>1.4538352999999802</v>
      </c>
      <c r="AQ159" s="2">
        <f>Data!AQ159-Data!AQ158</f>
        <v>-0.32728640000001974</v>
      </c>
      <c r="AR159" s="2">
        <f>Data!AR159-Data!AR158</f>
        <v>-1.1407342000000256</v>
      </c>
      <c r="AS159" s="2"/>
      <c r="AT159" s="1">
        <v>44060</v>
      </c>
      <c r="AU159" s="2">
        <f>Data!AV161-FaktiskeKurser[[#This Row],[AAPL]]</f>
        <v>-0.40250399999999331</v>
      </c>
      <c r="AV159" s="2">
        <f>Data!AW161-FaktiskeKurser[[#This Row],[MSFT]]</f>
        <v>1.5800020000000075</v>
      </c>
      <c r="AW159" s="2">
        <f>Data!AX161-FaktiskeKurser[[#This Row],[AMZN]]</f>
        <v>1.0695039999999949</v>
      </c>
      <c r="AX159" s="2">
        <f>Data!AY161-FaktiskeKurser[[#This Row],[GOOGL]]</f>
        <v>-2.0501000000010094E-2</v>
      </c>
      <c r="AY159" s="2">
        <f>Data!AZ161-FaktiskeKurser[[#This Row],[BRK-B]]</f>
        <v>-5.1999969999999962</v>
      </c>
      <c r="AZ159" s="2">
        <f>Data!BA161-FaktiskeKurser[[#This Row],[TSLA]]</f>
        <v>14.309332999999995</v>
      </c>
      <c r="BA159" s="2">
        <f>Data!BB161-FaktiskeKurser[[#This Row],[NVDA]]</f>
        <v>8.9400029999999902</v>
      </c>
      <c r="BB159" s="2">
        <f>Data!BC161-FaktiskeKurser[[#This Row],[GOOG]]</f>
        <v>-2.3499000000001047E-2</v>
      </c>
      <c r="BC159" s="2">
        <f>Data!BD161-FaktiskeKurser[[#This Row],[UNH]]</f>
        <v>-1.0099789999999871</v>
      </c>
      <c r="BD159" s="2">
        <f>Data!BE161-FaktiskeKurser[[#This Row],[JPM]]</f>
        <v>-2.6600040000000007</v>
      </c>
      <c r="BE159" s="2">
        <f>Data!BF161-FaktiskeKurser[[#This Row],[AVGO]]</f>
        <v>0.89999399999999241</v>
      </c>
      <c r="BF159" s="2">
        <f>Data!BG161-FaktiskeKurser[[#This Row],[V]]</f>
        <v>1.8499909999999886</v>
      </c>
      <c r="BG159" s="2">
        <f>Data!BH161-FaktiskeKurser[[#This Row],[BAC]]</f>
        <v>-0.45000000000000284</v>
      </c>
      <c r="BH159" s="2">
        <f>Data!BI161-FaktiskeKurser[[#This Row],[HD]]</f>
        <v>6.5799859999999626</v>
      </c>
      <c r="BI159" s="2">
        <f>Data!BJ161-FaktiskeKurser[[#This Row],[MA]]</f>
        <v>4.0400089999999977</v>
      </c>
      <c r="BJ159" s="2">
        <f>Data!BK161-FaktiskeKurser[[#This Row],[MRK]]</f>
        <v>1.164124000000001</v>
      </c>
      <c r="BK159" s="2">
        <f>Data!BL161-FaktiskeKurser[[#This Row],[ABBV]]</f>
        <v>1.6699979999999925</v>
      </c>
      <c r="BL159" s="2">
        <f>Data!BM161-FaktiskeKurser[[#This Row],[LLY]]</f>
        <v>1.0699920000000134</v>
      </c>
      <c r="BM159" s="2">
        <f>Data!BN161-FaktiskeKurser[[#This Row],[UPS]]</f>
        <v>1.0100099999999941</v>
      </c>
      <c r="BN159" s="2">
        <f>Data!BO161-FaktiskeKurser[[#This Row],[CAT]]</f>
        <v>-1.9499969999999962</v>
      </c>
    </row>
    <row r="160" spans="1:66" x14ac:dyDescent="0.35">
      <c r="A160" s="1">
        <v>44061</v>
      </c>
      <c r="B160" s="2">
        <f>ARIMAForecast[[#This Row],[AAPL]]-FaktiskeKurser[[#This Row],[AAPL]]</f>
        <v>0.13127859710999701</v>
      </c>
      <c r="C160" s="2">
        <f>ARIMAForecast[[#This Row],[MSFT]]-Data!C159</f>
        <v>0.951601633742996</v>
      </c>
      <c r="D160" s="2">
        <f>ARIMAForecast[[#This Row],[AMZN]]-Data!D159</f>
        <v>1.3324410067039878</v>
      </c>
      <c r="E160" s="2">
        <f>ARIMAForecast[[#This Row],[GOOGL]]-Data!E159</f>
        <v>0.26471182096690882</v>
      </c>
      <c r="F160" s="2">
        <f>ARIMAForecast[[#This Row],[BRK-B]]-Data!F159</f>
        <v>-2.9900899340389913</v>
      </c>
      <c r="G160" s="2">
        <f>ARIMAForecast[[#This Row],[TSLA]]-Data!G159</f>
        <v>10.695820752132008</v>
      </c>
      <c r="H160" s="2">
        <f>ARIMAForecast[[#This Row],[NVDA]]-Data!H159</f>
        <v>7.222122254291989</v>
      </c>
      <c r="I160" s="2">
        <f>ARIMAForecast[[#This Row],[GOOG]]-Data!I159</f>
        <v>0.18143517372320161</v>
      </c>
      <c r="J160" s="2">
        <f>ARIMAForecast[[#This Row],[UNH]]-Data!J159</f>
        <v>-1.8122904953779653</v>
      </c>
      <c r="K160" s="2">
        <f>ARIMAForecast[[#This Row],[JPM]]-Data!K159</f>
        <v>-1.9101713892890047</v>
      </c>
      <c r="L160" s="2">
        <f>ARIMAForecast[[#This Row],[AVGO]]-Data!L159</f>
        <v>1.8968906631989739</v>
      </c>
      <c r="M160" s="2">
        <f>ARIMAForecast[[#This Row],[V]]-Data!M159</f>
        <v>2.2334777677169768</v>
      </c>
      <c r="N160" s="2">
        <f>ARIMAForecast[[#This Row],[BAC]]-Data!N159</f>
        <v>-0.41953974639140057</v>
      </c>
      <c r="O160" s="2">
        <f>ARIMAForecast[[#This Row],[HD]]-Data!O159</f>
        <v>6.6932600777320204</v>
      </c>
      <c r="P160" s="2">
        <f>ARIMAForecast[[#This Row],[MA]]-Data!P159</f>
        <v>3.1508483548320214</v>
      </c>
      <c r="Q160" s="2">
        <f>ARIMAForecast[[#This Row],[MRK]]-Data!Q159</f>
        <v>1.3402237353869992</v>
      </c>
      <c r="R160" s="2">
        <f>ARIMAForecast[[#This Row],[ABBV]]-Data!R159</f>
        <v>1.2131591835672992</v>
      </c>
      <c r="S160" s="2">
        <f>ARIMAForecast[[#This Row],[LLY]]-Data!S159</f>
        <v>1.4911372858960021</v>
      </c>
      <c r="T160" s="2">
        <f>ARIMAForecast[[#This Row],[UPS]]-Data!T159</f>
        <v>-0.21582766041800028</v>
      </c>
      <c r="U160" s="2">
        <f>ARIMAForecast[[#This Row],[CAT]]-Data!U159</f>
        <v>-0.6656725713029914</v>
      </c>
      <c r="X160" s="1">
        <v>44061</v>
      </c>
      <c r="Y160" s="2">
        <f>Data!Y160-Data!Y159</f>
        <v>0.74951910000000055</v>
      </c>
      <c r="Z160" s="2">
        <f>Data!Z160-Data!Z159</f>
        <v>1.2519096999999988</v>
      </c>
      <c r="AA160" s="2">
        <f>Data!AA160-Data!AA159</f>
        <v>5.8842503999999849</v>
      </c>
      <c r="AB160" s="2">
        <f>Data!AB160-Data!AB159</f>
        <v>1.8016770400000013</v>
      </c>
      <c r="AC160" s="2">
        <f>Data!AC160-Data!AC159</f>
        <v>1.0124979999999937</v>
      </c>
      <c r="AD160" s="2">
        <f>Data!AD160-Data!AD159</f>
        <v>11.220914700000009</v>
      </c>
      <c r="AE160" s="2">
        <f>Data!AE160-Data!AE159</f>
        <v>1.1953924000000029</v>
      </c>
      <c r="AF160" s="2">
        <f>Data!AF160-Data!AF159</f>
        <v>1.966192300000003</v>
      </c>
      <c r="AG160" s="2">
        <f>Data!AG160-Data!AG159</f>
        <v>-3.5867302999999993</v>
      </c>
      <c r="AH160" s="2">
        <f>Data!AH160-Data!AH159</f>
        <v>-1.4668730899999929</v>
      </c>
      <c r="AI160" s="2">
        <f>Data!AI160-Data!AI159</f>
        <v>-1.5639024000000177</v>
      </c>
      <c r="AJ160" s="2">
        <f>Data!AJ160-Data!AJ159</f>
        <v>0.1789833999999928</v>
      </c>
      <c r="AK160" s="2">
        <f>Data!AK160-Data!AK159</f>
        <v>-0.38486928999999748</v>
      </c>
      <c r="AL160" s="2">
        <f>Data!AL160-Data!AL159</f>
        <v>-1.4462850000000458</v>
      </c>
      <c r="AM160" s="2">
        <f>Data!AM160-Data!AM159</f>
        <v>1.2467742000000044</v>
      </c>
      <c r="AN160" s="2">
        <f>Data!AN160-Data!AN159</f>
        <v>-8.6912499999982629E-3</v>
      </c>
      <c r="AO160" s="2">
        <f>Data!AO160-Data!AO159</f>
        <v>-0.55698687999999663</v>
      </c>
      <c r="AP160" s="2">
        <f>Data!AP160-Data!AP159</f>
        <v>1.5833876000000089</v>
      </c>
      <c r="AQ160" s="2">
        <f>Data!AQ160-Data!AQ159</f>
        <v>-0.31503629999997429</v>
      </c>
      <c r="AR160" s="2">
        <f>Data!AR160-Data!AR159</f>
        <v>-0.51082409999997935</v>
      </c>
      <c r="AS160" s="2"/>
      <c r="AT160" s="1">
        <v>44061</v>
      </c>
      <c r="AU160" s="2">
        <f>Data!AV162-FaktiskeKurser[[#This Row],[AAPL]]</f>
        <v>0.65499900000000366</v>
      </c>
      <c r="AV160" s="2">
        <f>Data!AW162-FaktiskeKurser[[#This Row],[MSFT]]</f>
        <v>2.5900110000000041</v>
      </c>
      <c r="AW160" s="2">
        <f>Data!AX162-FaktiskeKurser[[#This Row],[AMZN]]</f>
        <v>8.2234949999999856</v>
      </c>
      <c r="AX160" s="2">
        <f>Data!AY162-FaktiskeKurser[[#This Row],[GOOGL]]</f>
        <v>2.5575019999999995</v>
      </c>
      <c r="AY160" s="2">
        <f>Data!AZ162-FaktiskeKurser[[#This Row],[BRK-B]]</f>
        <v>-2.6300049999999828</v>
      </c>
      <c r="AZ160" s="2">
        <f>Data!BA162-FaktiskeKurser[[#This Row],[TSLA]]</f>
        <v>15.758667000000003</v>
      </c>
      <c r="BA160" s="2">
        <f>Data!BB162-FaktiskeKurser[[#This Row],[NVDA]]</f>
        <v>6.9674990000000037</v>
      </c>
      <c r="BB160" s="2">
        <f>Data!BC162-FaktiskeKurser[[#This Row],[GOOG]]</f>
        <v>2.5435030000000012</v>
      </c>
      <c r="BC160" s="2">
        <f>Data!BD162-FaktiskeKurser[[#This Row],[UNH]]</f>
        <v>-6.8900140000000079</v>
      </c>
      <c r="BD160" s="2">
        <f>Data!BE162-FaktiskeKurser[[#This Row],[JPM]]</f>
        <v>-4.0900040000000075</v>
      </c>
      <c r="BE160" s="2">
        <f>Data!BF162-FaktiskeKurser[[#This Row],[AVGO]]</f>
        <v>0.82000800000002982</v>
      </c>
      <c r="BF160" s="2">
        <f>Data!BG162-FaktiskeKurser[[#This Row],[V]]</f>
        <v>2.3699960000000146</v>
      </c>
      <c r="BG160" s="2">
        <f>Data!BH162-FaktiskeKurser[[#This Row],[BAC]]</f>
        <v>-0.93999800000000278</v>
      </c>
      <c r="BH160" s="2">
        <f>Data!BI162-FaktiskeKurser[[#This Row],[HD]]</f>
        <v>4.4500120000000152</v>
      </c>
      <c r="BI160" s="2">
        <f>Data!BJ162-FaktiskeKurser[[#This Row],[MA]]</f>
        <v>4.2000120000000152</v>
      </c>
      <c r="BJ160" s="2">
        <f>Data!BK162-FaktiskeKurser[[#This Row],[MRK]]</f>
        <v>1.030532000000008</v>
      </c>
      <c r="BK160" s="2">
        <f>Data!BL162-FaktiskeKurser[[#This Row],[ABBV]]</f>
        <v>0.58000200000000746</v>
      </c>
      <c r="BL160" s="2">
        <f>Data!BM162-FaktiskeKurser[[#This Row],[LLY]]</f>
        <v>3.0200049999999976</v>
      </c>
      <c r="BM160" s="2">
        <f>Data!BN162-FaktiskeKurser[[#This Row],[UPS]]</f>
        <v>-0.75</v>
      </c>
      <c r="BN160" s="2">
        <f>Data!BO162-FaktiskeKurser[[#This Row],[CAT]]</f>
        <v>-1.5900120000000015</v>
      </c>
    </row>
    <row r="161" spans="1:66" x14ac:dyDescent="0.35">
      <c r="A161" s="1">
        <v>44062</v>
      </c>
      <c r="B161" s="2">
        <f>ARIMAForecast[[#This Row],[AAPL]]-FaktiskeKurser[[#This Row],[AAPL]]</f>
        <v>1.578073588203992</v>
      </c>
      <c r="C161" s="2">
        <f>ARIMAForecast[[#This Row],[MSFT]]-Data!C160</f>
        <v>2.1862772981429828</v>
      </c>
      <c r="D161" s="2">
        <f>ARIMAForecast[[#This Row],[AMZN]]-Data!D160</f>
        <v>6.9595689129930065</v>
      </c>
      <c r="E161" s="2">
        <f>ARIMAForecast[[#This Row],[GOOGL]]-Data!E160</f>
        <v>2.1473362233085993</v>
      </c>
      <c r="F161" s="2">
        <f>ARIMAForecast[[#This Row],[BRK-B]]-Data!F160</f>
        <v>0.32556300697598317</v>
      </c>
      <c r="G161" s="2">
        <f>ARIMAForecast[[#This Row],[TSLA]]-Data!G160</f>
        <v>5.5757404823600041</v>
      </c>
      <c r="H161" s="2">
        <f>ARIMAForecast[[#This Row],[NVDA]]-Data!H160</f>
        <v>0.25769779893700218</v>
      </c>
      <c r="I161" s="2">
        <f>ARIMAForecast[[#This Row],[GOOG]]-Data!I160</f>
        <v>2.1152882111967983</v>
      </c>
      <c r="J161" s="2">
        <f>ARIMAForecast[[#This Row],[UNH]]-Data!J160</f>
        <v>-3.9021263064599907</v>
      </c>
      <c r="K161" s="2">
        <f>ARIMAForecast[[#This Row],[JPM]]-Data!K160</f>
        <v>-1.7939272033948015</v>
      </c>
      <c r="L161" s="2">
        <f>ARIMAForecast[[#This Row],[AVGO]]-Data!L160</f>
        <v>2.6618882266006949E-2</v>
      </c>
      <c r="M161" s="2">
        <f>ARIMAForecast[[#This Row],[V]]-Data!M160</f>
        <v>8.0759892109000475E-2</v>
      </c>
      <c r="N161" s="2">
        <f>ARIMAForecast[[#This Row],[BAC]]-Data!N160</f>
        <v>-0.30837838138129925</v>
      </c>
      <c r="O161" s="2">
        <f>ARIMAForecast[[#This Row],[HD]]-Data!O160</f>
        <v>-1.103415851400996</v>
      </c>
      <c r="P161" s="2">
        <f>ARIMAForecast[[#This Row],[MA]]-Data!P160</f>
        <v>0.83276535253696693</v>
      </c>
      <c r="Q161" s="2">
        <f>ARIMAForecast[[#This Row],[MRK]]-Data!Q160</f>
        <v>-0.23038938988760549</v>
      </c>
      <c r="R161" s="2">
        <f>ARIMAForecast[[#This Row],[ABBV]]-Data!R160</f>
        <v>-0.8776171184382946</v>
      </c>
      <c r="S161" s="2">
        <f>ARIMAForecast[[#This Row],[LLY]]-Data!S160</f>
        <v>1.6853516914940201</v>
      </c>
      <c r="T161" s="2">
        <f>ARIMAForecast[[#This Row],[UPS]]-Data!T160</f>
        <v>0.19769950269699166</v>
      </c>
      <c r="U161" s="2">
        <f>ARIMAForecast[[#This Row],[CAT]]-Data!U160</f>
        <v>0.3337630216660159</v>
      </c>
      <c r="X161" s="1">
        <v>44062</v>
      </c>
      <c r="Y161" s="2">
        <f>Data!Y161-Data!Y160</f>
        <v>0.3170436000000052</v>
      </c>
      <c r="Z161" s="2">
        <f>Data!Z161-Data!Z160</f>
        <v>-1.7906491999999901</v>
      </c>
      <c r="AA161" s="2">
        <f>Data!AA161-Data!AA160</f>
        <v>-1.2742365000000007</v>
      </c>
      <c r="AB161" s="2">
        <f>Data!AB161-Data!AB160</f>
        <v>-0.3966241699999955</v>
      </c>
      <c r="AC161" s="2">
        <f>Data!AC161-Data!AC160</f>
        <v>-0.75399269999999774</v>
      </c>
      <c r="AD161" s="2">
        <f>Data!AD161-Data!AD160</f>
        <v>0.32131649999999468</v>
      </c>
      <c r="AE161" s="2">
        <f>Data!AE161-Data!AE160</f>
        <v>-1.2031711000000058</v>
      </c>
      <c r="AF161" s="2">
        <f>Data!AF161-Data!AF160</f>
        <v>-0.52214660999999296</v>
      </c>
      <c r="AG161" s="2">
        <f>Data!AG161-Data!AG160</f>
        <v>-1.9298823999999968</v>
      </c>
      <c r="AH161" s="2">
        <f>Data!AH161-Data!AH160</f>
        <v>5.1958249999998429E-2</v>
      </c>
      <c r="AI161" s="2">
        <f>Data!AI161-Data!AI160</f>
        <v>0.61694230000000516</v>
      </c>
      <c r="AJ161" s="2">
        <f>Data!AJ161-Data!AJ160</f>
        <v>1.5856193999999846</v>
      </c>
      <c r="AK161" s="2">
        <f>Data!AK161-Data!AK160</f>
        <v>-9.4403240000001887E-2</v>
      </c>
      <c r="AL161" s="2">
        <f>Data!AL161-Data!AL160</f>
        <v>-2.4317289999999616</v>
      </c>
      <c r="AM161" s="2">
        <f>Data!AM161-Data!AM160</f>
        <v>1.2678800999999567</v>
      </c>
      <c r="AN161" s="2">
        <f>Data!AN161-Data!AN160</f>
        <v>0.44381844999999487</v>
      </c>
      <c r="AO161" s="2">
        <f>Data!AO161-Data!AO160</f>
        <v>0.54744424000000436</v>
      </c>
      <c r="AP161" s="2">
        <f>Data!AP161-Data!AP160</f>
        <v>-0.7345209000000068</v>
      </c>
      <c r="AQ161" s="2">
        <f>Data!AQ161-Data!AQ160</f>
        <v>0.47574769999999944</v>
      </c>
      <c r="AR161" s="2">
        <f>Data!AR161-Data!AR160</f>
        <v>-0.35000110000001428</v>
      </c>
      <c r="AS161" s="2"/>
      <c r="AT161" s="1">
        <v>44062</v>
      </c>
      <c r="AU161" s="2">
        <f>Data!AV163-FaktiskeKurser[[#This Row],[AAPL]]</f>
        <v>1.0999989999999968</v>
      </c>
      <c r="AV161" s="2">
        <f>Data!AW163-FaktiskeKurser[[#This Row],[MSFT]]</f>
        <v>-0.58000200000000746</v>
      </c>
      <c r="AW161" s="2">
        <f>Data!AX163-FaktiskeKurser[[#This Row],[AMZN]]</f>
        <v>3.9035030000000006</v>
      </c>
      <c r="AX161" s="2">
        <f>Data!AY163-FaktiskeKurser[[#This Row],[GOOGL]]</f>
        <v>1.4185030000000012</v>
      </c>
      <c r="AY161" s="2">
        <f>Data!AZ163-FaktiskeKurser[[#This Row],[BRK-B]]</f>
        <v>0.43000799999998662</v>
      </c>
      <c r="AZ161" s="2">
        <f>Data!BA163-FaktiskeKurser[[#This Row],[TSLA]]</f>
        <v>2.8593370000000107</v>
      </c>
      <c r="BA161" s="2">
        <f>Data!BB163-FaktiskeKurser[[#This Row],[NVDA]]</f>
        <v>-1.9850009999999969</v>
      </c>
      <c r="BB161" s="2">
        <f>Data!BC163-FaktiskeKurser[[#This Row],[GOOG]]</f>
        <v>1.4775010000000037</v>
      </c>
      <c r="BC161" s="2">
        <f>Data!BD163-FaktiskeKurser[[#This Row],[UNH]]</f>
        <v>-5.1100160000000301</v>
      </c>
      <c r="BD161" s="2">
        <f>Data!BE163-FaktiskeKurser[[#This Row],[JPM]]</f>
        <v>-1.1599959999999925</v>
      </c>
      <c r="BE161" s="2">
        <f>Data!BF163-FaktiskeKurser[[#This Row],[AVGO]]</f>
        <v>-1.1100159999999732</v>
      </c>
      <c r="BF161" s="2">
        <f>Data!BG163-FaktiskeKurser[[#This Row],[V]]</f>
        <v>1.5600120000000004</v>
      </c>
      <c r="BG161" s="2">
        <f>Data!BH163-FaktiskeKurser[[#This Row],[BAC]]</f>
        <v>-0.39999999999999858</v>
      </c>
      <c r="BH161" s="2">
        <f>Data!BI163-FaktiskeKurser[[#This Row],[HD]]</f>
        <v>-5.3800049999999828</v>
      </c>
      <c r="BI161" s="2">
        <f>Data!BJ163-FaktiskeKurser[[#This Row],[MA]]</f>
        <v>2.169983000000002</v>
      </c>
      <c r="BJ161" s="2">
        <f>Data!BK163-FaktiskeKurser[[#This Row],[MRK]]</f>
        <v>0.25763700000000256</v>
      </c>
      <c r="BK161" s="2">
        <f>Data!BL163-FaktiskeKurser[[#This Row],[ABBV]]</f>
        <v>-0.25</v>
      </c>
      <c r="BL161" s="2">
        <f>Data!BM163-FaktiskeKurser[[#This Row],[LLY]]</f>
        <v>0.75999400000000605</v>
      </c>
      <c r="BM161" s="2">
        <f>Data!BN163-FaktiskeKurser[[#This Row],[UPS]]</f>
        <v>3.9993000000009715E-2</v>
      </c>
      <c r="BN161" s="2">
        <f>Data!BO163-FaktiskeKurser[[#This Row],[CAT]]</f>
        <v>-0.69999699999999621</v>
      </c>
    </row>
    <row r="162" spans="1:66" x14ac:dyDescent="0.35">
      <c r="A162" s="1">
        <v>44063</v>
      </c>
      <c r="B162" s="2">
        <f>ARIMAForecast[[#This Row],[AAPL]]-FaktiskeKurser[[#This Row],[AAPL]]</f>
        <v>-5.7665553543003512E-2</v>
      </c>
      <c r="C162" s="2">
        <f>ARIMAForecast[[#This Row],[MSFT]]-Data!C161</f>
        <v>-2.7251909682609892</v>
      </c>
      <c r="D162" s="2">
        <f>ARIMAForecast[[#This Row],[AMZN]]-Data!D161</f>
        <v>-2.9155891022720084</v>
      </c>
      <c r="E162" s="2">
        <f>ARIMAForecast[[#This Row],[GOOGL]]-Data!E161</f>
        <v>-0.70020495984699949</v>
      </c>
      <c r="F162" s="2">
        <f>ARIMAForecast[[#This Row],[BRK-B]]-Data!F161</f>
        <v>-0.76177951811200728</v>
      </c>
      <c r="G162" s="2">
        <f>ARIMAForecast[[#This Row],[TSLA]]-Data!G161</f>
        <v>-2.6370382652180098</v>
      </c>
      <c r="H162" s="2">
        <f>ARIMAForecast[[#This Row],[NVDA]]-Data!H161</f>
        <v>-2.1539151361020004</v>
      </c>
      <c r="I162" s="2">
        <f>ARIMAForecast[[#This Row],[GOOG]]-Data!I161</f>
        <v>-0.64304869304349666</v>
      </c>
      <c r="J162" s="2">
        <f>ARIMAForecast[[#This Row],[UNH]]-Data!J161</f>
        <v>-2.3730370709309909</v>
      </c>
      <c r="K162" s="2">
        <f>ARIMAForecast[[#This Row],[JPM]]-Data!K161</f>
        <v>0.19353124378790199</v>
      </c>
      <c r="L162" s="2">
        <f>ARIMAForecast[[#This Row],[AVGO]]-Data!L161</f>
        <v>-1.5647221169550107</v>
      </c>
      <c r="M162" s="2">
        <f>ARIMAForecast[[#This Row],[V]]-Data!M161</f>
        <v>1.5321625248110138</v>
      </c>
      <c r="N162" s="2">
        <f>ARIMAForecast[[#This Row],[BAC]]-Data!N161</f>
        <v>-5.8210399163598936E-2</v>
      </c>
      <c r="O162" s="2">
        <f>ARIMAForecast[[#This Row],[HD]]-Data!O161</f>
        <v>-4.2312103555190106</v>
      </c>
      <c r="P162" s="2">
        <f>ARIMAForecast[[#This Row],[MA]]-Data!P161</f>
        <v>1.3869306495390106</v>
      </c>
      <c r="Q162" s="2">
        <f>ARIMAForecast[[#This Row],[MRK]]-Data!Q161</f>
        <v>0.35054391294589493</v>
      </c>
      <c r="R162" s="2">
        <f>ARIMAForecast[[#This Row],[ABBV]]-Data!R161</f>
        <v>0.44603314878629874</v>
      </c>
      <c r="S162" s="2">
        <f>ARIMAForecast[[#This Row],[LLY]]-Data!S161</f>
        <v>-1.0784971580760043</v>
      </c>
      <c r="T162" s="2">
        <f>ARIMAForecast[[#This Row],[UPS]]-Data!T161</f>
        <v>0.59771360479101077</v>
      </c>
      <c r="U162" s="2">
        <f>ARIMAForecast[[#This Row],[CAT]]-Data!U161</f>
        <v>0.10071784400099659</v>
      </c>
      <c r="X162" s="1">
        <v>44063</v>
      </c>
      <c r="Y162" s="2">
        <f>Data!Y162-Data!Y161</f>
        <v>2.1883684000000017</v>
      </c>
      <c r="Z162" s="2">
        <f>Data!Z162-Data!Z161</f>
        <v>4.3741207999999858</v>
      </c>
      <c r="AA162" s="2">
        <f>Data!AA162-Data!AA161</f>
        <v>1.1113287999999955</v>
      </c>
      <c r="AB162" s="2">
        <f>Data!AB162-Data!AB161</f>
        <v>1.4492305299999941</v>
      </c>
      <c r="AC162" s="2">
        <f>Data!AC162-Data!AC161</f>
        <v>-1.0897058999999842</v>
      </c>
      <c r="AD162" s="2">
        <f>Data!AD162-Data!AD161</f>
        <v>3.5429391999999922</v>
      </c>
      <c r="AE162" s="2">
        <f>Data!AE162-Data!AE161</f>
        <v>9.5646200000004455E-2</v>
      </c>
      <c r="AF162" s="2">
        <f>Data!AF162-Data!AF161</f>
        <v>1.6598711799999961</v>
      </c>
      <c r="AG162" s="2">
        <f>Data!AG162-Data!AG161</f>
        <v>-1.9314709999999877</v>
      </c>
      <c r="AH162" s="2">
        <f>Data!AH162-Data!AH161</f>
        <v>-1.0476334300000048</v>
      </c>
      <c r="AI162" s="2">
        <f>Data!AI162-Data!AI161</f>
        <v>-0.47087649999997438</v>
      </c>
      <c r="AJ162" s="2">
        <f>Data!AJ162-Data!AJ161</f>
        <v>2.8613242000000128</v>
      </c>
      <c r="AK162" s="2">
        <f>Data!AK162-Data!AK161</f>
        <v>-0.33242856000000032</v>
      </c>
      <c r="AL162" s="2">
        <f>Data!AL162-Data!AL161</f>
        <v>-2.1700859000000037</v>
      </c>
      <c r="AM162" s="2">
        <f>Data!AM162-Data!AM161</f>
        <v>4.357249300000035</v>
      </c>
      <c r="AN162" s="2">
        <f>Data!AN162-Data!AN161</f>
        <v>4.2924000000255091E-4</v>
      </c>
      <c r="AO162" s="2">
        <f>Data!AO162-Data!AO161</f>
        <v>-0.99162847000000909</v>
      </c>
      <c r="AP162" s="2">
        <f>Data!AP162-Data!AP161</f>
        <v>-0.92592929999997864</v>
      </c>
      <c r="AQ162" s="2">
        <f>Data!AQ162-Data!AQ161</f>
        <v>-0.84427709999999934</v>
      </c>
      <c r="AR162" s="2">
        <f>Data!AR162-Data!AR161</f>
        <v>-0.46394889999999123</v>
      </c>
      <c r="AS162" s="2"/>
      <c r="AT162" s="1">
        <v>44063</v>
      </c>
      <c r="AU162" s="2">
        <f>Data!AV164-FaktiskeKurser[[#This Row],[AAPL]]</f>
        <v>2.7125020000000006</v>
      </c>
      <c r="AV162" s="2">
        <f>Data!AW164-FaktiskeKurser[[#This Row],[MSFT]]</f>
        <v>3.089997000000011</v>
      </c>
      <c r="AW162" s="2">
        <f>Data!AX164-FaktiskeKurser[[#This Row],[AMZN]]</f>
        <v>-0.7559959999999819</v>
      </c>
      <c r="AX162" s="2">
        <f>Data!AY164-FaktiskeKurser[[#This Row],[GOOGL]]</f>
        <v>1.023499000000001</v>
      </c>
      <c r="AY162" s="2">
        <f>Data!AZ164-FaktiskeKurser[[#This Row],[BRK-B]]</f>
        <v>-2.2100070000000187</v>
      </c>
      <c r="AZ162" s="2">
        <f>Data!BA164-FaktiskeKurser[[#This Row],[TSLA]]</f>
        <v>7.6493380000000144</v>
      </c>
      <c r="BA162" s="2">
        <f>Data!BB164-FaktiskeKurser[[#This Row],[NVDA]]</f>
        <v>-1.1974940000000061</v>
      </c>
      <c r="BB162" s="2">
        <f>Data!BC164-FaktiskeKurser[[#This Row],[GOOG]]</f>
        <v>1.1575019999999938</v>
      </c>
      <c r="BC162" s="2">
        <f>Data!BD164-FaktiskeKurser[[#This Row],[UNH]]</f>
        <v>-3.4800109999999904</v>
      </c>
      <c r="BD162" s="2">
        <f>Data!BE164-FaktiskeKurser[[#This Row],[JPM]]</f>
        <v>-0.94999699999999621</v>
      </c>
      <c r="BE162" s="2">
        <f>Data!BF164-FaktiskeKurser[[#This Row],[AVGO]]</f>
        <v>0.18997200000001158</v>
      </c>
      <c r="BF162" s="2">
        <f>Data!BG164-FaktiskeKurser[[#This Row],[V]]</f>
        <v>5.1399989999999889</v>
      </c>
      <c r="BG162" s="2">
        <f>Data!BH164-FaktiskeKurser[[#This Row],[BAC]]</f>
        <v>-0.43000099999999719</v>
      </c>
      <c r="BH162" s="2">
        <f>Data!BI164-FaktiskeKurser[[#This Row],[HD]]</f>
        <v>-4.3200069999999755</v>
      </c>
      <c r="BI162" s="2">
        <f>Data!BJ164-FaktiskeKurser[[#This Row],[MA]]</f>
        <v>6.3200069999999755</v>
      </c>
      <c r="BJ162" s="2">
        <f>Data!BK164-FaktiskeKurser[[#This Row],[MRK]]</f>
        <v>0.44847899999999186</v>
      </c>
      <c r="BK162" s="2">
        <f>Data!BL164-FaktiskeKurser[[#This Row],[ABBV]]</f>
        <v>-0.45000500000000443</v>
      </c>
      <c r="BL162" s="2">
        <f>Data!BM164-FaktiskeKurser[[#This Row],[LLY]]</f>
        <v>-1.7700049999999976</v>
      </c>
      <c r="BM162" s="2">
        <f>Data!BN164-FaktiskeKurser[[#This Row],[UPS]]</f>
        <v>-0.44000199999999268</v>
      </c>
      <c r="BN162" s="2">
        <f>Data!BO164-FaktiskeKurser[[#This Row],[CAT]]</f>
        <v>-0.88999899999998888</v>
      </c>
    </row>
    <row r="163" spans="1:66" x14ac:dyDescent="0.35">
      <c r="A163" s="1">
        <v>44064</v>
      </c>
      <c r="B163" s="2">
        <f>ARIMAForecast[[#This Row],[AAPL]]-FaktiskeKurser[[#This Row],[AAPL]]</f>
        <v>3.0952229903069934</v>
      </c>
      <c r="C163" s="2">
        <f>ARIMAForecast[[#This Row],[MSFT]]-Data!C162</f>
        <v>5.4417692948319996</v>
      </c>
      <c r="D163" s="2">
        <f>ARIMAForecast[[#This Row],[AMZN]]-Data!D162</f>
        <v>2.4690072400659915</v>
      </c>
      <c r="E163" s="2">
        <f>ARIMAForecast[[#This Row],[GOOGL]]-Data!E162</f>
        <v>1.9223337259775946</v>
      </c>
      <c r="F163" s="2">
        <f>ARIMAForecast[[#This Row],[BRK-B]]-Data!F162</f>
        <v>-0.84554154050297825</v>
      </c>
      <c r="G163" s="2">
        <f>ARIMAForecast[[#This Row],[TSLA]]-Data!G162</f>
        <v>10.760336248233997</v>
      </c>
      <c r="H163" s="2">
        <f>ARIMAForecast[[#This Row],[NVDA]]-Data!H162</f>
        <v>0.6667406729730061</v>
      </c>
      <c r="I163" s="2">
        <f>ARIMAForecast[[#This Row],[GOOG]]-Data!I162</f>
        <v>2.0149587131647877</v>
      </c>
      <c r="J163" s="2">
        <f>ARIMAForecast[[#This Row],[UNH]]-Data!J162</f>
        <v>3.2290964605977024E-2</v>
      </c>
      <c r="K163" s="2">
        <f>ARIMAForecast[[#This Row],[JPM]]-Data!K162</f>
        <v>-0.83506032486219794</v>
      </c>
      <c r="L163" s="2">
        <f>ARIMAForecast[[#This Row],[AVGO]]-Data!L162</f>
        <v>2.0337316466640232</v>
      </c>
      <c r="M163" s="2">
        <f>ARIMAForecast[[#This Row],[V]]-Data!M162</f>
        <v>2.9534996205910033</v>
      </c>
      <c r="N163" s="2">
        <f>ARIMAForecast[[#This Row],[BAC]]-Data!N162</f>
        <v>-0.40774774200439978</v>
      </c>
      <c r="O163" s="2">
        <f>ARIMAForecast[[#This Row],[HD]]-Data!O162</f>
        <v>-1.0067328002789964</v>
      </c>
      <c r="P163" s="2">
        <f>ARIMAForecast[[#This Row],[MA]]-Data!P162</f>
        <v>4.6090617148730075</v>
      </c>
      <c r="Q163" s="2">
        <f>ARIMAForecast[[#This Row],[MRK]]-Data!Q162</f>
        <v>0.13283801904080406</v>
      </c>
      <c r="R163" s="2">
        <f>ARIMAForecast[[#This Row],[ABBV]]-Data!R162</f>
        <v>-0.72260872905670226</v>
      </c>
      <c r="S163" s="2">
        <f>ARIMAForecast[[#This Row],[LLY]]-Data!S162</f>
        <v>-0.54917504693301566</v>
      </c>
      <c r="T163" s="2">
        <f>ARIMAForecast[[#This Row],[UPS]]-Data!T162</f>
        <v>0.68693514865998395</v>
      </c>
      <c r="U163" s="2">
        <f>ARIMAForecast[[#This Row],[CAT]]-Data!U162</f>
        <v>-1.0259210294809975</v>
      </c>
      <c r="X163" s="1">
        <v>44064</v>
      </c>
      <c r="Y163" s="2">
        <f>Data!Y163-Data!Y162</f>
        <v>4.3104445000000027</v>
      </c>
      <c r="Z163" s="2">
        <f>Data!Z163-Data!Z162</f>
        <v>-1.0286506999999858</v>
      </c>
      <c r="AA163" s="2">
        <f>Data!AA163-Data!AA162</f>
        <v>-0.32214919999998415</v>
      </c>
      <c r="AB163" s="2">
        <f>Data!AB163-Data!AB162</f>
        <v>3.7268030000007002E-2</v>
      </c>
      <c r="AC163" s="2">
        <f>Data!AC163-Data!AC162</f>
        <v>1.01857609999999</v>
      </c>
      <c r="AD163" s="2">
        <f>Data!AD163-Data!AD162</f>
        <v>7.0778054000000168</v>
      </c>
      <c r="AE163" s="2">
        <f>Data!AE163-Data!AE162</f>
        <v>4.4176056999999957</v>
      </c>
      <c r="AF163" s="2">
        <f>Data!AF163-Data!AF162</f>
        <v>-4.9113340000005223E-2</v>
      </c>
      <c r="AG163" s="2">
        <f>Data!AG163-Data!AG162</f>
        <v>0.41849269999994476</v>
      </c>
      <c r="AH163" s="2">
        <f>Data!AH163-Data!AH162</f>
        <v>-0.25253417000000411</v>
      </c>
      <c r="AI163" s="2">
        <f>Data!AI163-Data!AI162</f>
        <v>1.2660319999999956</v>
      </c>
      <c r="AJ163" s="2">
        <f>Data!AJ163-Data!AJ162</f>
        <v>0.66311129999999707</v>
      </c>
      <c r="AK163" s="2">
        <f>Data!AK163-Data!AK162</f>
        <v>-0.16268236999999885</v>
      </c>
      <c r="AL163" s="2">
        <f>Data!AL163-Data!AL162</f>
        <v>1.7092539999999872</v>
      </c>
      <c r="AM163" s="2">
        <f>Data!AM163-Data!AM162</f>
        <v>0.52880869999995639</v>
      </c>
      <c r="AN163" s="2">
        <f>Data!AN163-Data!AN162</f>
        <v>-6.0491600000005974E-2</v>
      </c>
      <c r="AO163" s="2">
        <f>Data!AO163-Data!AO162</f>
        <v>-0.39114041999999927</v>
      </c>
      <c r="AP163" s="2">
        <f>Data!AP163-Data!AP162</f>
        <v>-1.8722752000000185</v>
      </c>
      <c r="AQ163" s="2">
        <f>Data!AQ163-Data!AQ162</f>
        <v>-0.56696560000000318</v>
      </c>
      <c r="AR163" s="2">
        <f>Data!AR163-Data!AR162</f>
        <v>0.73674470000000269</v>
      </c>
      <c r="AS163" s="2"/>
      <c r="AT163" s="1">
        <v>44064</v>
      </c>
      <c r="AU163" s="2">
        <f>Data!AV165-FaktiskeKurser[[#This Row],[AAPL]]</f>
        <v>8.6625059999999934</v>
      </c>
      <c r="AV163" s="2">
        <f>Data!AW165-FaktiskeKurser[[#This Row],[MSFT]]</f>
        <v>3.3200070000000039</v>
      </c>
      <c r="AW163" s="2">
        <f>Data!AX165-FaktiskeKurser[[#This Row],[AMZN]]</f>
        <v>1.2119900000000143</v>
      </c>
      <c r="AX163" s="2">
        <f>Data!AY165-FaktiskeKurser[[#This Row],[GOOGL]]</f>
        <v>1.5480040000000059</v>
      </c>
      <c r="AY163" s="2">
        <f>Data!AZ165-FaktiskeKurser[[#This Row],[BRK-B]]</f>
        <v>0.21998600000000579</v>
      </c>
      <c r="AZ163" s="2">
        <f>Data!BA165-FaktiskeKurser[[#This Row],[TSLA]]</f>
        <v>11.42999300000001</v>
      </c>
      <c r="BA163" s="2">
        <f>Data!BB165-FaktiskeKurser[[#This Row],[NVDA]]</f>
        <v>5.4499969999999962</v>
      </c>
      <c r="BB163" s="2">
        <f>Data!BC165-FaktiskeKurser[[#This Row],[GOOG]]</f>
        <v>1.6445010000000053</v>
      </c>
      <c r="BC163" s="2">
        <f>Data!BD165-FaktiskeKurser[[#This Row],[UNH]]</f>
        <v>-1.2599789999999871</v>
      </c>
      <c r="BD163" s="2">
        <f>Data!BE165-FaktiskeKurser[[#This Row],[JPM]]</f>
        <v>-1.2300030000000106</v>
      </c>
      <c r="BE163" s="2">
        <f>Data!BF165-FaktiskeKurser[[#This Row],[AVGO]]</f>
        <v>0.80999800000000732</v>
      </c>
      <c r="BF163" s="2">
        <f>Data!BG165-FaktiskeKurser[[#This Row],[V]]</f>
        <v>3.1400000000000148</v>
      </c>
      <c r="BG163" s="2">
        <f>Data!BH165-FaktiskeKurser[[#This Row],[BAC]]</f>
        <v>-0.51999999999999957</v>
      </c>
      <c r="BH163" s="2">
        <f>Data!BI165-FaktiskeKurser[[#This Row],[HD]]</f>
        <v>0.37002599999999575</v>
      </c>
      <c r="BI163" s="2">
        <f>Data!BJ165-FaktiskeKurser[[#This Row],[MA]]</f>
        <v>4.7000120000000152</v>
      </c>
      <c r="BJ163" s="2">
        <f>Data!BK165-FaktiskeKurser[[#This Row],[MRK]]</f>
        <v>-4.7713999999999146E-2</v>
      </c>
      <c r="BK163" s="2">
        <f>Data!BL165-FaktiskeKurser[[#This Row],[ABBV]]</f>
        <v>-1.2399970000000025</v>
      </c>
      <c r="BL163" s="2">
        <f>Data!BM165-FaktiskeKurser[[#This Row],[LLY]]</f>
        <v>-3.0299980000000062</v>
      </c>
      <c r="BM163" s="2">
        <f>Data!BN165-FaktiskeKurser[[#This Row],[UPS]]</f>
        <v>-1.3099970000000098</v>
      </c>
      <c r="BN163" s="2">
        <f>Data!BO165-FaktiskeKurser[[#This Row],[CAT]]</f>
        <v>0.40998899999999594</v>
      </c>
    </row>
    <row r="164" spans="1:66" x14ac:dyDescent="0.35">
      <c r="A164" s="1">
        <v>44067</v>
      </c>
      <c r="B164" s="2">
        <f>ARIMAForecast[[#This Row],[AAPL]]-FaktiskeKurser[[#This Row],[AAPL]]</f>
        <v>6.1649034395029929</v>
      </c>
      <c r="C164" s="2">
        <f>ARIMAForecast[[#This Row],[MSFT]]-Data!C163</f>
        <v>-2.1551484923959947</v>
      </c>
      <c r="D164" s="2">
        <f>ARIMAForecast[[#This Row],[AMZN]]-Data!D163</f>
        <v>-0.94385401385298451</v>
      </c>
      <c r="E164" s="2">
        <f>ARIMAForecast[[#This Row],[GOOGL]]-Data!E163</f>
        <v>-0.40078653950379817</v>
      </c>
      <c r="F164" s="2">
        <f>ARIMAForecast[[#This Row],[BRK-B]]-Data!F163</f>
        <v>0.38620713222900349</v>
      </c>
      <c r="G164" s="2">
        <f>ARIMAForecast[[#This Row],[TSLA]]-Data!G163</f>
        <v>0.71654770320600392</v>
      </c>
      <c r="H164" s="2">
        <f>ARIMAForecast[[#This Row],[NVDA]]-Data!H163</f>
        <v>4.2392440537369964</v>
      </c>
      <c r="I164" s="2">
        <f>ARIMAForecast[[#This Row],[GOOG]]-Data!I163</f>
        <v>-0.41049451190539799</v>
      </c>
      <c r="J164" s="2">
        <f>ARIMAForecast[[#This Row],[UNH]]-Data!J163</f>
        <v>-1.2565482446660212</v>
      </c>
      <c r="K164" s="2">
        <f>ARIMAForecast[[#This Row],[JPM]]-Data!K163</f>
        <v>-0.21272566364839918</v>
      </c>
      <c r="L164" s="2">
        <f>ARIMAForecast[[#This Row],[AVGO]]-Data!L163</f>
        <v>-1.0524040967699761</v>
      </c>
      <c r="M164" s="2">
        <f>ARIMAForecast[[#This Row],[V]]-Data!M163</f>
        <v>0.41959584768500235</v>
      </c>
      <c r="N164" s="2">
        <f>ARIMAForecast[[#This Row],[BAC]]-Data!N163</f>
        <v>-0.2447886465844995</v>
      </c>
      <c r="O164" s="2">
        <f>ARIMAForecast[[#This Row],[HD]]-Data!O163</f>
        <v>2.0904228347529852</v>
      </c>
      <c r="P164" s="2">
        <f>ARIMAForecast[[#This Row],[MA]]-Data!P163</f>
        <v>2.5945686075999674E-2</v>
      </c>
      <c r="Q164" s="2">
        <f>ARIMAForecast[[#This Row],[MRK]]-Data!Q163</f>
        <v>-6.7077039551094231E-2</v>
      </c>
      <c r="R164" s="2">
        <f>ARIMAForecast[[#This Row],[ABBV]]-Data!R163</f>
        <v>-0.45161727873190216</v>
      </c>
      <c r="S164" s="2">
        <f>ARIMAForecast[[#This Row],[LLY]]-Data!S163</f>
        <v>-2.3346492807569916</v>
      </c>
      <c r="T164" s="2">
        <f>ARIMAForecast[[#This Row],[UPS]]-Data!T163</f>
        <v>-1.9923019344719819</v>
      </c>
      <c r="U164" s="2">
        <f>ARIMAForecast[[#This Row],[CAT]]-Data!U163</f>
        <v>-7.7020358512015719E-2</v>
      </c>
      <c r="X164" s="1">
        <v>44067</v>
      </c>
      <c r="Y164" s="2">
        <f>Data!Y164-Data!Y163</f>
        <v>3.4086258999999899</v>
      </c>
      <c r="Z164" s="2">
        <f>Data!Z164-Data!Z163</f>
        <v>0.79727839999998196</v>
      </c>
      <c r="AA164" s="2">
        <f>Data!AA164-Data!AA163</f>
        <v>0.9258412000000078</v>
      </c>
      <c r="AB164" s="2">
        <f>Data!AB164-Data!AB163</f>
        <v>0.58694479000000399</v>
      </c>
      <c r="AC164" s="2">
        <f>Data!AC164-Data!AC163</f>
        <v>4.3539399999999944</v>
      </c>
      <c r="AD164" s="2">
        <f>Data!AD164-Data!AD163</f>
        <v>-1.0985152000000085</v>
      </c>
      <c r="AE164" s="2">
        <f>Data!AE164-Data!AE163</f>
        <v>1.4278170999999986</v>
      </c>
      <c r="AF164" s="2">
        <f>Data!AF164-Data!AF163</f>
        <v>0.49456155000000024</v>
      </c>
      <c r="AG164" s="2">
        <f>Data!AG164-Data!AG163</f>
        <v>-4.6957914999999844</v>
      </c>
      <c r="AH164" s="2">
        <f>Data!AH164-Data!AH163</f>
        <v>2.5979368600000043</v>
      </c>
      <c r="AI164" s="2">
        <f>Data!AI164-Data!AI163</f>
        <v>3.3825054999999793</v>
      </c>
      <c r="AJ164" s="2">
        <f>Data!AJ164-Data!AJ163</f>
        <v>1.8192849000000137</v>
      </c>
      <c r="AK164" s="2">
        <f>Data!AK164-Data!AK163</f>
        <v>0.60238401000000152</v>
      </c>
      <c r="AL164" s="2">
        <f>Data!AL164-Data!AL163</f>
        <v>3.3642072000000098</v>
      </c>
      <c r="AM164" s="2">
        <f>Data!AM164-Data!AM163</f>
        <v>5.1269165000000498</v>
      </c>
      <c r="AN164" s="2">
        <f>Data!AN164-Data!AN163</f>
        <v>0.44191313999999693</v>
      </c>
      <c r="AO164" s="2">
        <f>Data!AO164-Data!AO163</f>
        <v>-0.34846532999999624</v>
      </c>
      <c r="AP164" s="2">
        <f>Data!AP164-Data!AP163</f>
        <v>1.5449100000012095E-2</v>
      </c>
      <c r="AQ164" s="2">
        <f>Data!AQ164-Data!AQ163</f>
        <v>1.2156144999999867</v>
      </c>
      <c r="AR164" s="2">
        <f>Data!AR164-Data!AR163</f>
        <v>2.6893729999999891</v>
      </c>
      <c r="AS164" s="2"/>
      <c r="AT164" s="1">
        <v>44067</v>
      </c>
      <c r="AU164" s="2">
        <f>Data!AV166-FaktiskeKurser[[#This Row],[AAPL]]</f>
        <v>7.5824960000000061</v>
      </c>
      <c r="AV164" s="2">
        <f>Data!AW166-FaktiskeKurser[[#This Row],[MSFT]]</f>
        <v>-0.89000000000001478</v>
      </c>
      <c r="AW164" s="2">
        <f>Data!AX166-FaktiskeKurser[[#This Row],[AMZN]]</f>
        <v>0.50450099999997633</v>
      </c>
      <c r="AX164" s="2">
        <f>Data!AY166-FaktiskeKurser[[#This Row],[GOOGL]]</f>
        <v>0.44499999999999318</v>
      </c>
      <c r="AY164" s="2">
        <f>Data!AZ166-FaktiskeKurser[[#This Row],[BRK-B]]</f>
        <v>6.4900060000000224</v>
      </c>
      <c r="AZ164" s="2">
        <f>Data!BA166-FaktiskeKurser[[#This Row],[TSLA]]</f>
        <v>0.82466099999999187</v>
      </c>
      <c r="BA164" s="2">
        <f>Data!BB166-FaktiskeKurser[[#This Row],[NVDA]]</f>
        <v>5.7924950000000024</v>
      </c>
      <c r="BB164" s="2">
        <f>Data!BC166-FaktiskeKurser[[#This Row],[GOOG]]</f>
        <v>0.32250200000000007</v>
      </c>
      <c r="BC164" s="2">
        <f>Data!BD166-FaktiskeKurser[[#This Row],[UNH]]</f>
        <v>-4.4899910000000318</v>
      </c>
      <c r="BD164" s="2">
        <f>Data!BE166-FaktiskeKurser[[#This Row],[JPM]]</f>
        <v>2.6899949999999961</v>
      </c>
      <c r="BE164" s="2">
        <f>Data!BF166-FaktiskeKurser[[#This Row],[AVGO]]</f>
        <v>5.1700129999999831</v>
      </c>
      <c r="BF164" s="2">
        <f>Data!BG166-FaktiskeKurser[[#This Row],[V]]</f>
        <v>2.2600099999999941</v>
      </c>
      <c r="BG164" s="2">
        <f>Data!BH166-FaktiskeKurser[[#This Row],[BAC]]</f>
        <v>0.59000099999999733</v>
      </c>
      <c r="BH164" s="2">
        <f>Data!BI166-FaktiskeKurser[[#This Row],[HD]]</f>
        <v>6.0700069999999755</v>
      </c>
      <c r="BI164" s="2">
        <f>Data!BJ166-FaktiskeKurser[[#This Row],[MA]]</f>
        <v>6.3200080000000298</v>
      </c>
      <c r="BJ164" s="2">
        <f>Data!BK166-FaktiskeKurser[[#This Row],[MRK]]</f>
        <v>0.37213900000000422</v>
      </c>
      <c r="BK164" s="2">
        <f>Data!BL166-FaktiskeKurser[[#This Row],[ABBV]]</f>
        <v>-0.68999499999999614</v>
      </c>
      <c r="BL164" s="2">
        <f>Data!BM166-FaktiskeKurser[[#This Row],[LLY]]</f>
        <v>-1.8199920000000134</v>
      </c>
      <c r="BM164" s="2">
        <f>Data!BN166-FaktiskeKurser[[#This Row],[UPS]]</f>
        <v>0.80000300000000379</v>
      </c>
      <c r="BN164" s="2">
        <f>Data!BO166-FaktiskeKurser[[#This Row],[CAT]]</f>
        <v>4.1999969999999962</v>
      </c>
    </row>
    <row r="165" spans="1:66" x14ac:dyDescent="0.35">
      <c r="A165" s="1">
        <v>44068</v>
      </c>
      <c r="B165" s="2">
        <f>ARIMAForecast[[#This Row],[AAPL]]-FaktiskeKurser[[#This Row],[AAPL]]</f>
        <v>0.68607137663100559</v>
      </c>
      <c r="C165" s="2">
        <f>ARIMAForecast[[#This Row],[MSFT]]-Data!C164</f>
        <v>0.88569384760398862</v>
      </c>
      <c r="D165" s="2">
        <f>ARIMAForecast[[#This Row],[AMZN]]-Data!D164</f>
        <v>1.6120020942360043</v>
      </c>
      <c r="E165" s="2">
        <f>ARIMAForecast[[#This Row],[GOOGL]]-Data!E164</f>
        <v>0.6246429810840084</v>
      </c>
      <c r="F165" s="2">
        <f>ARIMAForecast[[#This Row],[BRK-B]]-Data!F164</f>
        <v>5.0970686588939884</v>
      </c>
      <c r="G165" s="2">
        <f>ARIMAForecast[[#This Row],[TSLA]]-Data!G164</f>
        <v>-8.7136876631006999E-2</v>
      </c>
      <c r="H165" s="2">
        <f>ARIMAForecast[[#This Row],[NVDA]]-Data!H164</f>
        <v>0.8024947660790076</v>
      </c>
      <c r="I165" s="2">
        <f>ARIMAForecast[[#This Row],[GOOG]]-Data!I164</f>
        <v>0.56614592455071033</v>
      </c>
      <c r="J165" s="2">
        <f>ARIMAForecast[[#This Row],[UNH]]-Data!J164</f>
        <v>-2.8106677057439811</v>
      </c>
      <c r="K165" s="2">
        <f>ARIMAForecast[[#This Row],[JPM]]-Data!K164</f>
        <v>2.3038632582945979</v>
      </c>
      <c r="L165" s="2">
        <f>ARIMAForecast[[#This Row],[AVGO]]-Data!L164</f>
        <v>5.1088444181989985</v>
      </c>
      <c r="M165" s="2">
        <f>ARIMAForecast[[#This Row],[V]]-Data!M164</f>
        <v>1.8840906446979773</v>
      </c>
      <c r="N165" s="2">
        <f>ARIMAForecast[[#This Row],[BAC]]-Data!N164</f>
        <v>0.68080089414509715</v>
      </c>
      <c r="O165" s="2">
        <f>ARIMAForecast[[#This Row],[HD]]-Data!O164</f>
        <v>3.2939685455859831</v>
      </c>
      <c r="P165" s="2">
        <f>ARIMAForecast[[#This Row],[MA]]-Data!P164</f>
        <v>6.1215735599089953</v>
      </c>
      <c r="Q165" s="2">
        <f>ARIMAForecast[[#This Row],[MRK]]-Data!Q164</f>
        <v>0.40050469472139127</v>
      </c>
      <c r="R165" s="2">
        <f>ARIMAForecast[[#This Row],[ABBV]]-Data!R164</f>
        <v>-0.42907170331409361</v>
      </c>
      <c r="S165" s="2">
        <f>ARIMAForecast[[#This Row],[LLY]]-Data!S164</f>
        <v>0.45907199224799911</v>
      </c>
      <c r="T165" s="2">
        <f>ARIMAForecast[[#This Row],[UPS]]-Data!T164</f>
        <v>2.8648414473619823</v>
      </c>
      <c r="U165" s="2">
        <f>ARIMAForecast[[#This Row],[CAT]]-Data!U164</f>
        <v>3.232656664073005</v>
      </c>
      <c r="X165" s="1">
        <v>44068</v>
      </c>
      <c r="Y165" s="2">
        <f>Data!Y165-Data!Y164</f>
        <v>-0.53657189999999844</v>
      </c>
      <c r="Z165" s="2">
        <f>Data!Z165-Data!Z164</f>
        <v>2.4292611000000193</v>
      </c>
      <c r="AA165" s="2">
        <f>Data!AA165-Data!AA164</f>
        <v>1.8287752999999896</v>
      </c>
      <c r="AB165" s="2">
        <f>Data!AB165-Data!AB164</f>
        <v>0.89092416999999102</v>
      </c>
      <c r="AC165" s="2">
        <f>Data!AC165-Data!AC164</f>
        <v>1.7489922000000035</v>
      </c>
      <c r="AD165" s="2">
        <f>Data!AD165-Data!AD164</f>
        <v>-7.4583799999999201E-2</v>
      </c>
      <c r="AE165" s="2">
        <f>Data!AE165-Data!AE164</f>
        <v>0.29453270000000487</v>
      </c>
      <c r="AF165" s="2">
        <f>Data!AF165-Data!AF164</f>
        <v>0.87234750000000361</v>
      </c>
      <c r="AG165" s="2">
        <f>Data!AG165-Data!AG164</f>
        <v>2.0166914000000133</v>
      </c>
      <c r="AH165" s="2">
        <f>Data!AH165-Data!AH164</f>
        <v>0.67533950000000686</v>
      </c>
      <c r="AI165" s="2">
        <f>Data!AI165-Data!AI164</f>
        <v>2.6568230000000312</v>
      </c>
      <c r="AJ165" s="2">
        <f>Data!AJ165-Data!AJ164</f>
        <v>1.8418467999999848</v>
      </c>
      <c r="AK165" s="2">
        <f>Data!AK165-Data!AK164</f>
        <v>0.38384223999999989</v>
      </c>
      <c r="AL165" s="2">
        <f>Data!AL165-Data!AL164</f>
        <v>3.4366499999975986E-2</v>
      </c>
      <c r="AM165" s="2">
        <f>Data!AM165-Data!AM164</f>
        <v>4.8680854999999497</v>
      </c>
      <c r="AN165" s="2">
        <f>Data!AN165-Data!AN164</f>
        <v>0.3026243500000021</v>
      </c>
      <c r="AO165" s="2">
        <f>Data!AO165-Data!AO164</f>
        <v>-0.43482226999999796</v>
      </c>
      <c r="AP165" s="2">
        <f>Data!AP165-Data!AP164</f>
        <v>0.12848019999998428</v>
      </c>
      <c r="AQ165" s="2">
        <f>Data!AQ165-Data!AQ164</f>
        <v>-1.0738346999999919</v>
      </c>
      <c r="AR165" s="2">
        <f>Data!AR165-Data!AR164</f>
        <v>0.24362840000000574</v>
      </c>
      <c r="AS165" s="2"/>
      <c r="AT165" s="1">
        <v>44068</v>
      </c>
      <c r="AU165" s="2">
        <f>Data!AV167-FaktiskeKurser[[#This Row],[AAPL]]</f>
        <v>0.45499399999999923</v>
      </c>
      <c r="AV165" s="2">
        <f>Data!AW167-FaktiskeKurser[[#This Row],[MSFT]]</f>
        <v>3.4499969999999962</v>
      </c>
      <c r="AW165" s="2">
        <f>Data!AX167-FaktiskeKurser[[#This Row],[AMZN]]</f>
        <v>3.0885009999999795</v>
      </c>
      <c r="AX165" s="2">
        <f>Data!AY167-FaktiskeKurser[[#This Row],[GOOGL]]</f>
        <v>1.5139999999999958</v>
      </c>
      <c r="AY165" s="2">
        <f>Data!AZ167-FaktiskeKurser[[#This Row],[BRK-B]]</f>
        <v>5.9200130000000115</v>
      </c>
      <c r="AZ165" s="2">
        <f>Data!BA167-FaktiskeKurser[[#This Row],[TSLA]]</f>
        <v>-1.7760010000000079</v>
      </c>
      <c r="BA165" s="2">
        <f>Data!BB167-FaktiskeKurser[[#This Row],[NVDA]]</f>
        <v>0.66500100000000373</v>
      </c>
      <c r="BB165" s="2">
        <f>Data!BC167-FaktiskeKurser[[#This Row],[GOOG]]</f>
        <v>1.3899989999999889</v>
      </c>
      <c r="BC165" s="2">
        <f>Data!BD167-FaktiskeKurser[[#This Row],[UNH]]</f>
        <v>-1.9200139999999806</v>
      </c>
      <c r="BD165" s="2">
        <f>Data!BE167-FaktiskeKurser[[#This Row],[JPM]]</f>
        <v>3.1800000000000068</v>
      </c>
      <c r="BE165" s="2">
        <f>Data!BF167-FaktiskeKurser[[#This Row],[AVGO]]</f>
        <v>6.1200259999999957</v>
      </c>
      <c r="BF165" s="2">
        <f>Data!BG167-FaktiskeKurser[[#This Row],[V]]</f>
        <v>3.9700009999999963</v>
      </c>
      <c r="BG165" s="2">
        <f>Data!BH167-FaktiskeKurser[[#This Row],[BAC]]</f>
        <v>1.0199999999999996</v>
      </c>
      <c r="BH165" s="2">
        <f>Data!BI167-FaktiskeKurser[[#This Row],[HD]]</f>
        <v>2.8999939999999924</v>
      </c>
      <c r="BI165" s="2">
        <f>Data!BJ167-FaktiskeKurser[[#This Row],[MA]]</f>
        <v>10.559998000000007</v>
      </c>
      <c r="BJ165" s="2">
        <f>Data!BK167-FaktiskeKurser[[#This Row],[MRK]]</f>
        <v>0.66793800000000658</v>
      </c>
      <c r="BK165" s="2">
        <f>Data!BL167-FaktiskeKurser[[#This Row],[ABBV]]</f>
        <v>-0.80000300000000379</v>
      </c>
      <c r="BL165" s="2">
        <f>Data!BM167-FaktiskeKurser[[#This Row],[LLY]]</f>
        <v>0.41999799999999254</v>
      </c>
      <c r="BM165" s="2">
        <f>Data!BN167-FaktiskeKurser[[#This Row],[UPS]]</f>
        <v>9.9940000000060536E-3</v>
      </c>
      <c r="BN165" s="2">
        <f>Data!BO167-FaktiskeKurser[[#This Row],[CAT]]</f>
        <v>2.7200009999999963</v>
      </c>
    </row>
    <row r="166" spans="1:66" x14ac:dyDescent="0.35">
      <c r="A166" s="1">
        <v>44069</v>
      </c>
      <c r="B166" s="2">
        <f>ARIMAForecast[[#This Row],[AAPL]]-FaktiskeKurser[[#This Row],[AAPL]]</f>
        <v>-0.46841177442000514</v>
      </c>
      <c r="C166" s="2">
        <f>ARIMAForecast[[#This Row],[MSFT]]-Data!C165</f>
        <v>2.1501984223700106</v>
      </c>
      <c r="D166" s="2">
        <f>ARIMAForecast[[#This Row],[AMZN]]-Data!D165</f>
        <v>1.4370607390099792</v>
      </c>
      <c r="E166" s="2">
        <f>ARIMAForecast[[#This Row],[GOOGL]]-Data!E165</f>
        <v>0.84424482563409242</v>
      </c>
      <c r="F166" s="2">
        <f>ARIMAForecast[[#This Row],[BRK-B]]-Data!F165</f>
        <v>0.70854939403599815</v>
      </c>
      <c r="G166" s="2">
        <f>ARIMAForecast[[#This Row],[TSLA]]-Data!G165</f>
        <v>-1.5487947238559912</v>
      </c>
      <c r="H166" s="2">
        <f>ARIMAForecast[[#This Row],[NVDA]]-Data!H165</f>
        <v>1.2614224399810041</v>
      </c>
      <c r="I166" s="2">
        <f>ARIMAForecast[[#This Row],[GOOG]]-Data!I165</f>
        <v>0.94747363528519202</v>
      </c>
      <c r="J166" s="2">
        <f>ARIMAForecast[[#This Row],[UNH]]-Data!J165</f>
        <v>0.94164809248900383</v>
      </c>
      <c r="K166" s="2">
        <f>ARIMAForecast[[#This Row],[JPM]]-Data!K165</f>
        <v>0.98064474357090603</v>
      </c>
      <c r="L166" s="2">
        <f>ARIMAForecast[[#This Row],[AVGO]]-Data!L165</f>
        <v>2.2399778825519547</v>
      </c>
      <c r="M166" s="2">
        <f>ARIMAForecast[[#This Row],[V]]-Data!M165</f>
        <v>1.8011379883600114</v>
      </c>
      <c r="N166" s="2">
        <f>ARIMAForecast[[#This Row],[BAC]]-Data!N165</f>
        <v>0.34277059115060027</v>
      </c>
      <c r="O166" s="2">
        <f>ARIMAForecast[[#This Row],[HD]]-Data!O165</f>
        <v>0.54585995489100014</v>
      </c>
      <c r="P166" s="2">
        <f>ARIMAForecast[[#This Row],[MA]]-Data!P165</f>
        <v>3.9776320496459903</v>
      </c>
      <c r="Q166" s="2">
        <f>ARIMAForecast[[#This Row],[MRK]]-Data!Q165</f>
        <v>0.3812150397139078</v>
      </c>
      <c r="R166" s="2">
        <f>ARIMAForecast[[#This Row],[ABBV]]-Data!R165</f>
        <v>-0.33671087855690018</v>
      </c>
      <c r="S166" s="2">
        <f>ARIMAForecast[[#This Row],[LLY]]-Data!S165</f>
        <v>-3.777748692900218E-2</v>
      </c>
      <c r="T166" s="2">
        <f>ARIMAForecast[[#This Row],[UPS]]-Data!T165</f>
        <v>-2.2287340451859734</v>
      </c>
      <c r="U166" s="2">
        <f>ARIMAForecast[[#This Row],[CAT]]-Data!U165</f>
        <v>-0.31104281115199228</v>
      </c>
      <c r="X166" s="1">
        <v>44069</v>
      </c>
      <c r="Y166" s="2">
        <f>Data!Y166-Data!Y165</f>
        <v>1.1769613000000021</v>
      </c>
      <c r="Z166" s="2">
        <f>Data!Z166-Data!Z165</f>
        <v>4.4424326999999835</v>
      </c>
      <c r="AA166" s="2">
        <f>Data!AA166-Data!AA165</f>
        <v>4.2825453000000095</v>
      </c>
      <c r="AB166" s="2">
        <f>Data!AB166-Data!AB165</f>
        <v>1.8558348900000112</v>
      </c>
      <c r="AC166" s="2">
        <f>Data!AC166-Data!AC165</f>
        <v>1.1270787999999925</v>
      </c>
      <c r="AD166" s="2">
        <f>Data!AD166-Data!AD165</f>
        <v>3.7687598999999921</v>
      </c>
      <c r="AE166" s="2">
        <f>Data!AE166-Data!AE165</f>
        <v>0.21643000000000256</v>
      </c>
      <c r="AF166" s="2">
        <f>Data!AF166-Data!AF165</f>
        <v>2.2421657900000014</v>
      </c>
      <c r="AG166" s="2">
        <f>Data!AG166-Data!AG165</f>
        <v>-1.9334466000000248</v>
      </c>
      <c r="AH166" s="2">
        <f>Data!AH166-Data!AH165</f>
        <v>-1.2531658200000066</v>
      </c>
      <c r="AI166" s="2">
        <f>Data!AI166-Data!AI165</f>
        <v>3.170694200000014</v>
      </c>
      <c r="AJ166" s="2">
        <f>Data!AJ166-Data!AJ165</f>
        <v>2.0383856999999921</v>
      </c>
      <c r="AK166" s="2">
        <f>Data!AK166-Data!AK165</f>
        <v>-0.35961995999999985</v>
      </c>
      <c r="AL166" s="2">
        <f>Data!AL166-Data!AL165</f>
        <v>4.8322698000000059</v>
      </c>
      <c r="AM166" s="2">
        <f>Data!AM166-Data!AM165</f>
        <v>3.3940585000000283</v>
      </c>
      <c r="AN166" s="2">
        <f>Data!AN166-Data!AN165</f>
        <v>-0.22120970999999656</v>
      </c>
      <c r="AO166" s="2">
        <f>Data!AO166-Data!AO165</f>
        <v>0.44214065999999264</v>
      </c>
      <c r="AP166" s="2">
        <f>Data!AP166-Data!AP165</f>
        <v>-0.46929810000000316</v>
      </c>
      <c r="AQ166" s="2">
        <f>Data!AQ166-Data!AQ165</f>
        <v>-0.28344950000001745</v>
      </c>
      <c r="AR166" s="2">
        <f>Data!AR166-Data!AR165</f>
        <v>0.53443100000001209</v>
      </c>
      <c r="AS166" s="2"/>
      <c r="AT166" s="1">
        <v>44069</v>
      </c>
      <c r="AU166" s="2">
        <f>Data!AV168-FaktiskeKurser[[#This Row],[AAPL]]</f>
        <v>0.66500099999998952</v>
      </c>
      <c r="AV166" s="2">
        <f>Data!AW168-FaktiskeKurser[[#This Row],[MSFT]]</f>
        <v>7.4599919999999997</v>
      </c>
      <c r="AW166" s="2">
        <f>Data!AX168-FaktiskeKurser[[#This Row],[AMZN]]</f>
        <v>6.7194980000000157</v>
      </c>
      <c r="AX166" s="2">
        <f>Data!AY168-FaktiskeKurser[[#This Row],[GOOGL]]</f>
        <v>2.9489970000000056</v>
      </c>
      <c r="AY166" s="2">
        <f>Data!AZ168-FaktiskeKurser[[#This Row],[BRK-B]]</f>
        <v>2.0500029999999754</v>
      </c>
      <c r="AZ166" s="2">
        <f>Data!BA168-FaktiskeKurser[[#This Row],[TSLA]]</f>
        <v>9.2646629999999845</v>
      </c>
      <c r="BA166" s="2">
        <f>Data!BB168-FaktiskeKurser[[#This Row],[NVDA]]</f>
        <v>0.52750399999999331</v>
      </c>
      <c r="BB166" s="2">
        <f>Data!BC168-FaktiskeKurser[[#This Row],[GOOG]]</f>
        <v>3.2089990000000057</v>
      </c>
      <c r="BC166" s="2">
        <f>Data!BD168-FaktiskeKurser[[#This Row],[UNH]]</f>
        <v>-1.9989000000009582E-2</v>
      </c>
      <c r="BD166" s="2">
        <f>Data!BE168-FaktiskeKurser[[#This Row],[JPM]]</f>
        <v>-0.97000199999999381</v>
      </c>
      <c r="BE166" s="2">
        <f>Data!BF168-FaktiskeKurser[[#This Row],[AVGO]]</f>
        <v>5.6700129999999831</v>
      </c>
      <c r="BF166" s="2">
        <f>Data!BG168-FaktiskeKurser[[#This Row],[V]]</f>
        <v>3.849991000000017</v>
      </c>
      <c r="BG166" s="2">
        <f>Data!BH168-FaktiskeKurser[[#This Row],[BAC]]</f>
        <v>-0.13000199999999751</v>
      </c>
      <c r="BH166" s="2">
        <f>Data!BI168-FaktiskeKurser[[#This Row],[HD]]</f>
        <v>5.1799930000000245</v>
      </c>
      <c r="BI166" s="2">
        <f>Data!BJ168-FaktiskeKurser[[#This Row],[MA]]</f>
        <v>7.3799740000000043</v>
      </c>
      <c r="BJ166" s="2">
        <f>Data!BK168-FaktiskeKurser[[#This Row],[MRK]]</f>
        <v>0.11450200000000166</v>
      </c>
      <c r="BK166" s="2">
        <f>Data!BL168-FaktiskeKurser[[#This Row],[ABBV]]</f>
        <v>-0.1600040000000007</v>
      </c>
      <c r="BL166" s="2">
        <f>Data!BM168-FaktiskeKurser[[#This Row],[LLY]]</f>
        <v>-0.2600089999999966</v>
      </c>
      <c r="BM166" s="2">
        <f>Data!BN168-FaktiskeKurser[[#This Row],[UPS]]</f>
        <v>-1.4500120000000152</v>
      </c>
      <c r="BN166" s="2">
        <f>Data!BO168-FaktiskeKurser[[#This Row],[CAT]]</f>
        <v>0.15000900000001138</v>
      </c>
    </row>
    <row r="167" spans="1:66" x14ac:dyDescent="0.35">
      <c r="A167" s="1">
        <v>44070</v>
      </c>
      <c r="B167" s="2">
        <f>ARIMAForecast[[#This Row],[AAPL]]-FaktiskeKurser[[#This Row],[AAPL]]</f>
        <v>2.3153480784799996</v>
      </c>
      <c r="C167" s="2">
        <f>ARIMAForecast[[#This Row],[MSFT]]-Data!C166</f>
        <v>4.9096948260670104</v>
      </c>
      <c r="D167" s="2">
        <f>ARIMAForecast[[#This Row],[AMZN]]-Data!D166</f>
        <v>4.9797811207090206</v>
      </c>
      <c r="E167" s="2">
        <f>ARIMAForecast[[#This Row],[GOOGL]]-Data!E166</f>
        <v>2.0397378532636026</v>
      </c>
      <c r="F167" s="2">
        <f>ARIMAForecast[[#This Row],[BRK-B]]-Data!F166</f>
        <v>2.0502394819509959</v>
      </c>
      <c r="G167" s="2">
        <f>ARIMAForecast[[#This Row],[TSLA]]-Data!G166</f>
        <v>11.434976017243002</v>
      </c>
      <c r="H167" s="2">
        <f>ARIMAForecast[[#This Row],[NVDA]]-Data!H166</f>
        <v>-0.71323751343901165</v>
      </c>
      <c r="I167" s="2">
        <f>ARIMAForecast[[#This Row],[GOOG]]-Data!I166</f>
        <v>2.2445432522025044</v>
      </c>
      <c r="J167" s="2">
        <f>ARIMAForecast[[#This Row],[UNH]]-Data!J166</f>
        <v>-1.1459534049769786</v>
      </c>
      <c r="K167" s="2">
        <f>ARIMAForecast[[#This Row],[JPM]]-Data!K166</f>
        <v>-1.4517913645201048</v>
      </c>
      <c r="L167" s="2">
        <f>ARIMAForecast[[#This Row],[AVGO]]-Data!L166</f>
        <v>2.5825865486350494</v>
      </c>
      <c r="M167" s="2">
        <f>ARIMAForecast[[#This Row],[V]]-Data!M166</f>
        <v>2.0558561277119907</v>
      </c>
      <c r="N167" s="2">
        <f>ARIMAForecast[[#This Row],[BAC]]-Data!N166</f>
        <v>-0.37869457782969818</v>
      </c>
      <c r="O167" s="2">
        <f>ARIMAForecast[[#This Row],[HD]]-Data!O166</f>
        <v>3.8080128128780188</v>
      </c>
      <c r="P167" s="2">
        <f>ARIMAForecast[[#This Row],[MA]]-Data!P166</f>
        <v>3.3987220361710229</v>
      </c>
      <c r="Q167" s="2">
        <f>ARIMAForecast[[#This Row],[MRK]]-Data!Q166</f>
        <v>-0.23818471099960448</v>
      </c>
      <c r="R167" s="2">
        <f>ARIMAForecast[[#This Row],[ABBV]]-Data!R166</f>
        <v>0.27209705164129616</v>
      </c>
      <c r="S167" s="2">
        <f>ARIMAForecast[[#This Row],[LLY]]-Data!S166</f>
        <v>-0.25663277610999558</v>
      </c>
      <c r="T167" s="2">
        <f>ARIMAForecast[[#This Row],[UPS]]-Data!T166</f>
        <v>-0.49920005896501607</v>
      </c>
      <c r="U167" s="2">
        <f>ARIMAForecast[[#This Row],[CAT]]-Data!U166</f>
        <v>0.70908871848098443</v>
      </c>
      <c r="X167" s="1">
        <v>44070</v>
      </c>
      <c r="Y167" s="2">
        <f>Data!Y167-Data!Y166</f>
        <v>-0.86508709999999667</v>
      </c>
      <c r="Z167" s="2">
        <f>Data!Z167-Data!Z166</f>
        <v>5.1189698999999962</v>
      </c>
      <c r="AA167" s="2">
        <f>Data!AA167-Data!AA166</f>
        <v>-0.96131800000000567</v>
      </c>
      <c r="AB167" s="2">
        <f>Data!AB167-Data!AB166</f>
        <v>-0.59929250000000422</v>
      </c>
      <c r="AC167" s="2">
        <f>Data!AC167-Data!AC166</f>
        <v>1.9515004000000147</v>
      </c>
      <c r="AD167" s="2">
        <f>Data!AD167-Data!AD166</f>
        <v>8.4007167000000038</v>
      </c>
      <c r="AE167" s="2">
        <f>Data!AE167-Data!AE166</f>
        <v>-1.532806700000009</v>
      </c>
      <c r="AF167" s="2">
        <f>Data!AF167-Data!AF166</f>
        <v>-0.85284843000000876</v>
      </c>
      <c r="AG167" s="2">
        <f>Data!AG167-Data!AG166</f>
        <v>1.5340930000000412</v>
      </c>
      <c r="AH167" s="2">
        <f>Data!AH167-Data!AH166</f>
        <v>2.7100389200000023</v>
      </c>
      <c r="AI167" s="2">
        <f>Data!AI167-Data!AI166</f>
        <v>-0.18884130000003552</v>
      </c>
      <c r="AJ167" s="2">
        <f>Data!AJ167-Data!AJ166</f>
        <v>1.2156155000000126</v>
      </c>
      <c r="AK167" s="2">
        <f>Data!AK167-Data!AK166</f>
        <v>0.37526470999999972</v>
      </c>
      <c r="AL167" s="2">
        <f>Data!AL167-Data!AL166</f>
        <v>-1.6916954999999803</v>
      </c>
      <c r="AM167" s="2">
        <f>Data!AM167-Data!AM166</f>
        <v>4.7444727000000171</v>
      </c>
      <c r="AN167" s="2">
        <f>Data!AN167-Data!AN166</f>
        <v>0.35192850999999337</v>
      </c>
      <c r="AO167" s="2">
        <f>Data!AO167-Data!AO166</f>
        <v>-0.1465178999999921</v>
      </c>
      <c r="AP167" s="2">
        <f>Data!AP167-Data!AP166</f>
        <v>-0.30450229999999578</v>
      </c>
      <c r="AQ167" s="2">
        <f>Data!AQ167-Data!AQ166</f>
        <v>1.219538</v>
      </c>
      <c r="AR167" s="2">
        <f>Data!AR167-Data!AR166</f>
        <v>1.3195717999999772</v>
      </c>
      <c r="AS167" s="2"/>
      <c r="AT167" s="1">
        <v>44070</v>
      </c>
      <c r="AU167" s="2">
        <f>Data!AV169-FaktiskeKurser[[#This Row],[AAPL]]</f>
        <v>0.18500500000000386</v>
      </c>
      <c r="AV167" s="2">
        <f>Data!AW169-FaktiskeKurser[[#This Row],[MSFT]]</f>
        <v>10.110001000000011</v>
      </c>
      <c r="AW167" s="2">
        <f>Data!AX169-FaktiskeKurser[[#This Row],[AMZN]]</f>
        <v>2.6755070000000103</v>
      </c>
      <c r="AX167" s="2">
        <f>Data!AY169-FaktiskeKurser[[#This Row],[GOOGL]]</f>
        <v>1.133499999999998</v>
      </c>
      <c r="AY167" s="2">
        <f>Data!AZ169-FaktiskeKurser[[#This Row],[BRK-B]]</f>
        <v>3.5199889999999812</v>
      </c>
      <c r="AZ167" s="2">
        <f>Data!BA169-FaktiskeKurser[[#This Row],[TSLA]]</f>
        <v>14.360671999999994</v>
      </c>
      <c r="BA167" s="2">
        <f>Data!BB169-FaktiskeKurser[[#This Row],[NVDA]]</f>
        <v>-1.2174990000000037</v>
      </c>
      <c r="BB167" s="2">
        <f>Data!BC169-FaktiskeKurser[[#This Row],[GOOG]]</f>
        <v>1.3054960000000051</v>
      </c>
      <c r="BC167" s="2">
        <f>Data!BD169-FaktiskeKurser[[#This Row],[UNH]]</f>
        <v>-0.54998800000004167</v>
      </c>
      <c r="BD167" s="2">
        <f>Data!BE169-FaktiskeKurser[[#This Row],[JPM]]</f>
        <v>1.8499979999999994</v>
      </c>
      <c r="BE167" s="2">
        <f>Data!BF169-FaktiskeKurser[[#This Row],[AVGO]]</f>
        <v>3</v>
      </c>
      <c r="BF167" s="2">
        <f>Data!BG169-FaktiskeKurser[[#This Row],[V]]</f>
        <v>2.9299929999999961</v>
      </c>
      <c r="BG167" s="2">
        <f>Data!BH169-FaktiskeKurser[[#This Row],[BAC]]</f>
        <v>4.9998999999999683E-2</v>
      </c>
      <c r="BH167" s="2">
        <f>Data!BI169-FaktiskeKurser[[#This Row],[HD]]</f>
        <v>2.5</v>
      </c>
      <c r="BI167" s="2">
        <f>Data!BJ169-FaktiskeKurser[[#This Row],[MA]]</f>
        <v>8.3399959999999851</v>
      </c>
      <c r="BJ167" s="2">
        <f>Data!BK169-FaktiskeKurser[[#This Row],[MRK]]</f>
        <v>0.13359099999999557</v>
      </c>
      <c r="BK167" s="2">
        <f>Data!BL169-FaktiskeKurser[[#This Row],[ABBV]]</f>
        <v>0.24000500000001068</v>
      </c>
      <c r="BL167" s="2">
        <f>Data!BM169-FaktiskeKurser[[#This Row],[LLY]]</f>
        <v>-0.70999199999999973</v>
      </c>
      <c r="BM167" s="2">
        <f>Data!BN169-FaktiskeKurser[[#This Row],[UPS]]</f>
        <v>1.1700139999999806</v>
      </c>
      <c r="BN167" s="2">
        <f>Data!BO169-FaktiskeKurser[[#This Row],[CAT]]</f>
        <v>2.2200009999999963</v>
      </c>
    </row>
    <row r="168" spans="1:66" x14ac:dyDescent="0.35">
      <c r="A168" s="1">
        <v>44071</v>
      </c>
      <c r="B168" s="2">
        <f>ARIMAForecast[[#This Row],[AAPL]]-FaktiskeKurser[[#This Row],[AAPL]]</f>
        <v>-1.514161813900003</v>
      </c>
      <c r="C168" s="2">
        <f>ARIMAForecast[[#This Row],[MSFT]]-Data!C167</f>
        <v>4.8195912544689747</v>
      </c>
      <c r="D168" s="2">
        <f>ARIMAForecast[[#This Row],[AMZN]]-Data!D167</f>
        <v>-2.7201376954340049</v>
      </c>
      <c r="E168" s="2">
        <f>ARIMAForecast[[#This Row],[GOOGL]]-Data!E167</f>
        <v>-0.86674088591639986</v>
      </c>
      <c r="F168" s="2">
        <f>ARIMAForecast[[#This Row],[BRK-B]]-Data!F167</f>
        <v>1.1477347143180054</v>
      </c>
      <c r="G168" s="2">
        <f>ARIMAForecast[[#This Row],[TSLA]]-Data!G167</f>
        <v>2.8789391867619827</v>
      </c>
      <c r="H168" s="2">
        <f>ARIMAForecast[[#This Row],[NVDA]]-Data!H167</f>
        <v>-0.58716639634199908</v>
      </c>
      <c r="I168" s="2">
        <f>ARIMAForecast[[#This Row],[GOOG]]-Data!I167</f>
        <v>-1.098429834886403</v>
      </c>
      <c r="J168" s="2">
        <f>ARIMAForecast[[#This Row],[UNH]]-Data!J167</f>
        <v>1.5386830412899712</v>
      </c>
      <c r="K168" s="2">
        <f>ARIMAForecast[[#This Row],[JPM]]-Data!K167</f>
        <v>2.4651180756751074</v>
      </c>
      <c r="L168" s="2">
        <f>ARIMAForecast[[#This Row],[AVGO]]-Data!L167</f>
        <v>1.024661352049975</v>
      </c>
      <c r="M168" s="2">
        <f>ARIMAForecast[[#This Row],[V]]-Data!M167</f>
        <v>0.98333140681700115</v>
      </c>
      <c r="N168" s="2">
        <f>ARIMAForecast[[#This Row],[BAC]]-Data!N167</f>
        <v>0.39182861469249985</v>
      </c>
      <c r="O168" s="2">
        <f>ARIMAForecast[[#This Row],[HD]]-Data!O167</f>
        <v>-0.88501460640202367</v>
      </c>
      <c r="P168" s="2">
        <f>ARIMAForecast[[#This Row],[MA]]-Data!P167</f>
        <v>4.8748218827829533</v>
      </c>
      <c r="Q168" s="2">
        <f>ARIMAForecast[[#This Row],[MRK]]-Data!Q167</f>
        <v>0.37393888280149667</v>
      </c>
      <c r="R168" s="2">
        <f>ARIMAForecast[[#This Row],[ABBV]]-Data!R167</f>
        <v>0.14036127161959655</v>
      </c>
      <c r="S168" s="2">
        <f>ARIMAForecast[[#This Row],[LLY]]-Data!S167</f>
        <v>-0.48053541576800285</v>
      </c>
      <c r="T168" s="2">
        <f>ARIMAForecast[[#This Row],[UPS]]-Data!T167</f>
        <v>0.70281228243999294</v>
      </c>
      <c r="U168" s="2">
        <f>ARIMAForecast[[#This Row],[CAT]]-Data!U167</f>
        <v>2.0553693212410167</v>
      </c>
      <c r="X168" s="1">
        <v>44071</v>
      </c>
      <c r="Y168" s="2">
        <f>Data!Y168-Data!Y167</f>
        <v>-0.586742600000008</v>
      </c>
      <c r="Z168" s="2">
        <f>Data!Z168-Data!Z167</f>
        <v>2.8831916999999976</v>
      </c>
      <c r="AA168" s="2">
        <f>Data!AA168-Data!AA167</f>
        <v>-0.32592130000000452</v>
      </c>
      <c r="AB168" s="2">
        <f>Data!AB168-Data!AB167</f>
        <v>0.54502821999999185</v>
      </c>
      <c r="AC168" s="2">
        <f>Data!AC168-Data!AC167</f>
        <v>1.8232252999999901</v>
      </c>
      <c r="AD168" s="2">
        <f>Data!AD168-Data!AD167</f>
        <v>0.92223190000001409</v>
      </c>
      <c r="AE168" s="2">
        <f>Data!AE168-Data!AE167</f>
        <v>4.3145370999999955</v>
      </c>
      <c r="AF168" s="2">
        <f>Data!AF168-Data!AF167</f>
        <v>0.51299210000000528</v>
      </c>
      <c r="AG168" s="2">
        <f>Data!AG168-Data!AG167</f>
        <v>2.7394638999999756</v>
      </c>
      <c r="AH168" s="2">
        <f>Data!AH168-Data!AH167</f>
        <v>0.81410139999999842</v>
      </c>
      <c r="AI168" s="2">
        <f>Data!AI168-Data!AI167</f>
        <v>4.6858846000000085</v>
      </c>
      <c r="AJ168" s="2">
        <f>Data!AJ168-Data!AJ167</f>
        <v>3.5657731000000013</v>
      </c>
      <c r="AK168" s="2">
        <f>Data!AK168-Data!AK167</f>
        <v>0.29048417999999998</v>
      </c>
      <c r="AL168" s="2">
        <f>Data!AL168-Data!AL167</f>
        <v>-2.5980711000000269</v>
      </c>
      <c r="AM168" s="2">
        <f>Data!AM168-Data!AM167</f>
        <v>7.1854126999999721</v>
      </c>
      <c r="AN168" s="2">
        <f>Data!AN168-Data!AN167</f>
        <v>-0.23937293999999554</v>
      </c>
      <c r="AO168" s="2">
        <f>Data!AO168-Data!AO167</f>
        <v>-0.16859967999999981</v>
      </c>
      <c r="AP168" s="2">
        <f>Data!AP168-Data!AP167</f>
        <v>-1.3547593999999776</v>
      </c>
      <c r="AQ168" s="2">
        <f>Data!AQ168-Data!AQ167</f>
        <v>2.0108740000000012</v>
      </c>
      <c r="AR168" s="2">
        <f>Data!AR168-Data!AR167</f>
        <v>0.57240560000002461</v>
      </c>
      <c r="AS168" s="2"/>
      <c r="AT168" s="1">
        <v>44071</v>
      </c>
      <c r="AU168" s="2">
        <f>Data!AV170-FaktiskeKurser[[#This Row],[AAPL]]</f>
        <v>-1.7149959999999993</v>
      </c>
      <c r="AV168" s="2">
        <f>Data!AW170-FaktiskeKurser[[#This Row],[MSFT]]</f>
        <v>7.7600099999999941</v>
      </c>
      <c r="AW168" s="2">
        <f>Data!AX170-FaktiskeKurser[[#This Row],[AMZN]]</f>
        <v>-2.0025029999999902</v>
      </c>
      <c r="AX168" s="2">
        <f>Data!AY170-FaktiskeKurser[[#This Row],[GOOGL]]</f>
        <v>-0.23499999999999943</v>
      </c>
      <c r="AY168" s="2">
        <f>Data!AZ170-FaktiskeKurser[[#This Row],[BRK-B]]</f>
        <v>3.8899990000000173</v>
      </c>
      <c r="AZ168" s="2">
        <f>Data!BA170-FaktiskeKurser[[#This Row],[TSLA]]</f>
        <v>4.0153360000000191</v>
      </c>
      <c r="BA168" s="2">
        <f>Data!BB170-FaktiskeKurser[[#This Row],[NVDA]]</f>
        <v>3.7474900000000133</v>
      </c>
      <c r="BB168" s="2">
        <f>Data!BC170-FaktiskeKurser[[#This Row],[GOOG]]</f>
        <v>-0.3985060000000118</v>
      </c>
      <c r="BC168" s="2">
        <f>Data!BD170-FaktiskeKurser[[#This Row],[UNH]]</f>
        <v>5.5499880000000417</v>
      </c>
      <c r="BD168" s="2">
        <f>Data!BE170-FaktiskeKurser[[#This Row],[JPM]]</f>
        <v>3.6800010000000043</v>
      </c>
      <c r="BE168" s="2">
        <f>Data!BF170-FaktiskeKurser[[#This Row],[AVGO]]</f>
        <v>5.1499939999999924</v>
      </c>
      <c r="BF168" s="2">
        <f>Data!BG170-FaktiskeKurser[[#This Row],[V]]</f>
        <v>5.4500119999999868</v>
      </c>
      <c r="BG168" s="2">
        <f>Data!BH170-FaktiskeKurser[[#This Row],[BAC]]</f>
        <v>0.73999999999999844</v>
      </c>
      <c r="BH168" s="2">
        <f>Data!BI170-FaktiskeKurser[[#This Row],[HD]]</f>
        <v>-5.6399840000000268</v>
      </c>
      <c r="BI168" s="2">
        <f>Data!BJ170-FaktiskeKurser[[#This Row],[MA]]</f>
        <v>15.100006000000008</v>
      </c>
      <c r="BJ168" s="2">
        <f>Data!BK170-FaktiskeKurser[[#This Row],[MRK]]</f>
        <v>0.10495799999999633</v>
      </c>
      <c r="BK168" s="2">
        <f>Data!BL170-FaktiskeKurser[[#This Row],[ABBV]]</f>
        <v>-0.17999999999999261</v>
      </c>
      <c r="BL168" s="2">
        <f>Data!BM170-FaktiskeKurser[[#This Row],[LLY]]</f>
        <v>-1.91999899999999</v>
      </c>
      <c r="BM168" s="2">
        <f>Data!BN170-FaktiskeKurser[[#This Row],[UPS]]</f>
        <v>3.4600070000000187</v>
      </c>
      <c r="BN168" s="2">
        <f>Data!BO170-FaktiskeKurser[[#This Row],[CAT]]</f>
        <v>1.8000030000000038</v>
      </c>
    </row>
    <row r="169" spans="1:66" x14ac:dyDescent="0.35">
      <c r="A169" s="1">
        <v>44074</v>
      </c>
      <c r="B169" s="2">
        <f>ARIMAForecast[[#This Row],[AAPL]]-FaktiskeKurser[[#This Row],[AAPL]]</f>
        <v>3.9912698487000853E-2</v>
      </c>
      <c r="C169" s="2">
        <f>ARIMAForecast[[#This Row],[MSFT]]-Data!C168</f>
        <v>2.5380825936460099</v>
      </c>
      <c r="D169" s="2">
        <f>ARIMAForecast[[#This Row],[AMZN]]-Data!D168</f>
        <v>0.49290495567498738</v>
      </c>
      <c r="E169" s="2">
        <f>ARIMAForecast[[#This Row],[GOOGL]]-Data!E168</f>
        <v>0.94088434063030491</v>
      </c>
      <c r="F169" s="2">
        <f>ARIMAForecast[[#This Row],[BRK-B]]-Data!F168</f>
        <v>2.0444361280599992</v>
      </c>
      <c r="G169" s="2">
        <f>ARIMAForecast[[#This Row],[TSLA]]-Data!G168</f>
        <v>0.8893081372420113</v>
      </c>
      <c r="H169" s="2">
        <f>ARIMAForecast[[#This Row],[NVDA]]-Data!H168</f>
        <v>3.6076384212919947</v>
      </c>
      <c r="I169" s="2">
        <f>ARIMAForecast[[#This Row],[GOOG]]-Data!I168</f>
        <v>0.79417383889959581</v>
      </c>
      <c r="J169" s="2">
        <f>ARIMAForecast[[#This Row],[UNH]]-Data!J168</f>
        <v>2.7178380563839823</v>
      </c>
      <c r="K169" s="2">
        <f>ARIMAForecast[[#This Row],[JPM]]-Data!K168</f>
        <v>1.0399514708649917</v>
      </c>
      <c r="L169" s="2">
        <f>ARIMAForecast[[#This Row],[AVGO]]-Data!L168</f>
        <v>3.5704973627019854</v>
      </c>
      <c r="M169" s="2">
        <f>ARIMAForecast[[#This Row],[V]]-Data!M168</f>
        <v>4.0609146202500028</v>
      </c>
      <c r="N169" s="2">
        <f>ARIMAForecast[[#This Row],[BAC]]-Data!N168</f>
        <v>0.23469431846089961</v>
      </c>
      <c r="O169" s="2">
        <f>ARIMAForecast[[#This Row],[HD]]-Data!O168</f>
        <v>-4.2616302199639904</v>
      </c>
      <c r="P169" s="2">
        <f>ARIMAForecast[[#This Row],[MA]]-Data!P168</f>
        <v>9.6143956399070021</v>
      </c>
      <c r="Q169" s="2">
        <f>ARIMAForecast[[#This Row],[MRK]]-Data!Q168</f>
        <v>-0.25594176622699649</v>
      </c>
      <c r="R169" s="2">
        <f>ARIMAForecast[[#This Row],[ABBV]]-Data!R168</f>
        <v>-0.4663725351900041</v>
      </c>
      <c r="S169" s="2">
        <f>ARIMAForecast[[#This Row],[LLY]]-Data!S168</f>
        <v>-1.3748339206910032</v>
      </c>
      <c r="T169" s="2">
        <f>ARIMAForecast[[#This Row],[UPS]]-Data!T168</f>
        <v>1.5301740485290054</v>
      </c>
      <c r="U169" s="2">
        <f>ARIMAForecast[[#This Row],[CAT]]-Data!U168</f>
        <v>-0.2090041459379961</v>
      </c>
      <c r="X169" s="1">
        <v>44074</v>
      </c>
      <c r="Y169" s="2">
        <f>Data!Y169-Data!Y168</f>
        <v>3.2968283000000156</v>
      </c>
      <c r="Z169" s="2">
        <f>Data!Z169-Data!Z168</f>
        <v>-3.0955718999999817</v>
      </c>
      <c r="AA169" s="2">
        <f>Data!AA169-Data!AA168</f>
        <v>2.1126204999999914</v>
      </c>
      <c r="AB169" s="2">
        <f>Data!AB169-Data!AB168</f>
        <v>-0.53003024999999582</v>
      </c>
      <c r="AC169" s="2">
        <f>Data!AC169-Data!AC168</f>
        <v>-0.21487410000000295</v>
      </c>
      <c r="AD169" s="2">
        <f>Data!AD169-Data!AD168</f>
        <v>3.4693443999999829</v>
      </c>
      <c r="AE169" s="2">
        <f>Data!AE169-Data!AE168</f>
        <v>2.911205300000006</v>
      </c>
      <c r="AF169" s="2">
        <f>Data!AF169-Data!AF168</f>
        <v>-0.55209385000000566</v>
      </c>
      <c r="AG169" s="2">
        <f>Data!AG169-Data!AG168</f>
        <v>-0.92605539999999564</v>
      </c>
      <c r="AH169" s="2">
        <f>Data!AH169-Data!AH168</f>
        <v>-2.3592893000000004</v>
      </c>
      <c r="AI169" s="2">
        <f>Data!AI169-Data!AI168</f>
        <v>3.3099197999999888</v>
      </c>
      <c r="AJ169" s="2">
        <f>Data!AJ169-Data!AJ168</f>
        <v>-2.3412898999999925</v>
      </c>
      <c r="AK169" s="2">
        <f>Data!AK169-Data!AK168</f>
        <v>-0.47789232999999953</v>
      </c>
      <c r="AL169" s="2">
        <f>Data!AL169-Data!AL168</f>
        <v>-1.5259509999999636</v>
      </c>
      <c r="AM169" s="2">
        <f>Data!AM169-Data!AM168</f>
        <v>-2.3309734999999705</v>
      </c>
      <c r="AN169" s="2">
        <f>Data!AN169-Data!AN168</f>
        <v>-0.25792536999999527</v>
      </c>
      <c r="AO169" s="2">
        <f>Data!AO169-Data!AO168</f>
        <v>1.4334604299999967</v>
      </c>
      <c r="AP169" s="2">
        <f>Data!AP169-Data!AP168</f>
        <v>0.85465959999999086</v>
      </c>
      <c r="AQ169" s="2">
        <f>Data!AQ169-Data!AQ168</f>
        <v>1.4106445000000178</v>
      </c>
      <c r="AR169" s="2">
        <f>Data!AR169-Data!AR168</f>
        <v>-1.1728185000000053</v>
      </c>
      <c r="AS169" s="2"/>
      <c r="AT169" s="1">
        <v>44074</v>
      </c>
      <c r="AU169" s="2">
        <f>Data!AV171-FaktiskeKurser[[#This Row],[AAPL]]</f>
        <v>4.0299910000000096</v>
      </c>
      <c r="AV169" s="2">
        <f>Data!AW171-FaktiskeKurser[[#This Row],[MSFT]]</f>
        <v>-1.0500030000000038</v>
      </c>
      <c r="AW169" s="2">
        <f>Data!AX171-FaktiskeKurser[[#This Row],[AMZN]]</f>
        <v>2.5480039999999917</v>
      </c>
      <c r="AX169" s="2">
        <f>Data!AY171-FaktiskeKurser[[#This Row],[GOOGL]]</f>
        <v>5.0498000000004595E-2</v>
      </c>
      <c r="AY169" s="2">
        <f>Data!AZ171-FaktiskeKurser[[#This Row],[BRK-B]]</f>
        <v>1.169998000000021</v>
      </c>
      <c r="AZ169" s="2">
        <f>Data!BA171-FaktiskeKurser[[#This Row],[TSLA]]</f>
        <v>16.856673999999998</v>
      </c>
      <c r="BA169" s="2">
        <f>Data!BB171-FaktiskeKurser[[#This Row],[NVDA]]</f>
        <v>7.4624939999999924</v>
      </c>
      <c r="BB169" s="2">
        <f>Data!BC171-FaktiskeKurser[[#This Row],[GOOG]]</f>
        <v>-7.4989999999957035E-3</v>
      </c>
      <c r="BC169" s="2">
        <f>Data!BD171-FaktiskeKurser[[#This Row],[UNH]]</f>
        <v>0.87997500000000173</v>
      </c>
      <c r="BD169" s="2">
        <f>Data!BE171-FaktiskeKurser[[#This Row],[JPM]]</f>
        <v>-2.1599959999999925</v>
      </c>
      <c r="BE169" s="2">
        <f>Data!BF171-FaktiskeKurser[[#This Row],[AVGO]]</f>
        <v>8.0099789999999871</v>
      </c>
      <c r="BF169" s="2">
        <f>Data!BG171-FaktiskeKurser[[#This Row],[V]]</f>
        <v>0.96000599999999281</v>
      </c>
      <c r="BG169" s="2">
        <f>Data!BH171-FaktiskeKurser[[#This Row],[BAC]]</f>
        <v>-0.30999900000000125</v>
      </c>
      <c r="BH169" s="2">
        <f>Data!BI171-FaktiskeKurser[[#This Row],[HD]]</f>
        <v>-3.5899959999999851</v>
      </c>
      <c r="BI169" s="2">
        <f>Data!BJ171-FaktiskeKurser[[#This Row],[MA]]</f>
        <v>2.1900019999999927</v>
      </c>
      <c r="BJ169" s="2">
        <f>Data!BK171-FaktiskeKurser[[#This Row],[MRK]]</f>
        <v>-0.52481099999999969</v>
      </c>
      <c r="BK169" s="2">
        <f>Data!BL171-FaktiskeKurser[[#This Row],[ABBV]]</f>
        <v>1.4699939999999998</v>
      </c>
      <c r="BL169" s="2">
        <f>Data!BM171-FaktiskeKurser[[#This Row],[LLY]]</f>
        <v>-0.58000200000000746</v>
      </c>
      <c r="BM169" s="2">
        <f>Data!BN171-FaktiskeKurser[[#This Row],[UPS]]</f>
        <v>3.4099879999999985</v>
      </c>
      <c r="BN169" s="2">
        <f>Data!BO171-FaktiskeKurser[[#This Row],[CAT]]</f>
        <v>-1.0599969999999814</v>
      </c>
    </row>
    <row r="170" spans="1:66" x14ac:dyDescent="0.35">
      <c r="A170" s="1">
        <v>44075</v>
      </c>
      <c r="B170" s="2">
        <f>ARIMAForecast[[#This Row],[AAPL]]-FaktiskeKurser[[#This Row],[AAPL]]</f>
        <v>4.8976933887850009</v>
      </c>
      <c r="C170" s="2">
        <f>ARIMAForecast[[#This Row],[MSFT]]-Data!C169</f>
        <v>-3.255147037684992</v>
      </c>
      <c r="D170" s="2">
        <f>ARIMAForecast[[#This Row],[AMZN]]-Data!D169</f>
        <v>2.1921973282910017</v>
      </c>
      <c r="E170" s="2">
        <f>ARIMAForecast[[#This Row],[GOOGL]]-Data!E169</f>
        <v>-0.98125329547400497</v>
      </c>
      <c r="F170" s="2">
        <f>ARIMAForecast[[#This Row],[BRK-B]]-Data!F169</f>
        <v>1.698603136986776E-3</v>
      </c>
      <c r="G170" s="2">
        <f>ARIMAForecast[[#This Row],[TSLA]]-Data!G169</f>
        <v>17.293281635770001</v>
      </c>
      <c r="H170" s="2">
        <f>ARIMAForecast[[#This Row],[NVDA]]-Data!H169</f>
        <v>3.6058486300240133</v>
      </c>
      <c r="I170" s="2">
        <f>ARIMAForecast[[#This Row],[GOOG]]-Data!I169</f>
        <v>-0.8453891238082889</v>
      </c>
      <c r="J170" s="2">
        <f>ARIMAForecast[[#This Row],[UNH]]-Data!J169</f>
        <v>-0.16636957503499161</v>
      </c>
      <c r="K170" s="2">
        <f>ARIMAForecast[[#This Row],[JPM]]-Data!K169</f>
        <v>-2.1360702261579974</v>
      </c>
      <c r="L170" s="2">
        <f>ARIMAForecast[[#This Row],[AVGO]]-Data!L169</f>
        <v>3.9255317509940255</v>
      </c>
      <c r="M170" s="2">
        <f>ARIMAForecast[[#This Row],[V]]-Data!M169</f>
        <v>-2.4204045569260018</v>
      </c>
      <c r="N170" s="2">
        <f>ARIMAForecast[[#This Row],[BAC]]-Data!N169</f>
        <v>-0.47698558680439973</v>
      </c>
      <c r="O170" s="2">
        <f>ARIMAForecast[[#This Row],[HD]]-Data!O169</f>
        <v>-0.46825623434199315</v>
      </c>
      <c r="P170" s="2">
        <f>ARIMAForecast[[#This Row],[MA]]-Data!P169</f>
        <v>-6.6909693304329494</v>
      </c>
      <c r="Q170" s="2">
        <f>ARIMAForecast[[#This Row],[MRK]]-Data!Q169</f>
        <v>-0.28167159619110294</v>
      </c>
      <c r="R170" s="2">
        <f>ARIMAForecast[[#This Row],[ABBV]]-Data!R169</f>
        <v>1.9943679882774035</v>
      </c>
      <c r="S170" s="2">
        <f>ARIMAForecast[[#This Row],[LLY]]-Data!S169</f>
        <v>0.75202249614000038</v>
      </c>
      <c r="T170" s="2">
        <f>ARIMAForecast[[#This Row],[UPS]]-Data!T169</f>
        <v>2.353096245925002</v>
      </c>
      <c r="U170" s="2">
        <f>ARIMAForecast[[#This Row],[CAT]]-Data!U169</f>
        <v>-1.1826312709929994</v>
      </c>
      <c r="X170" s="1">
        <v>44075</v>
      </c>
      <c r="Y170" s="2">
        <f>Data!Y170-Data!Y169</f>
        <v>4.6046496999999817</v>
      </c>
      <c r="Z170" s="2">
        <f>Data!Z170-Data!Z169</f>
        <v>1.5351951000000099</v>
      </c>
      <c r="AA170" s="2">
        <f>Data!AA170-Data!AA169</f>
        <v>2.4194574999999929</v>
      </c>
      <c r="AB170" s="2">
        <f>Data!AB170-Data!AB169</f>
        <v>1.1667699399999947</v>
      </c>
      <c r="AC170" s="2">
        <f>Data!AC170-Data!AC169</f>
        <v>0.53691789999999173</v>
      </c>
      <c r="AD170" s="2">
        <f>Data!AD170-Data!AD169</f>
        <v>12.3125608</v>
      </c>
      <c r="AE170" s="2">
        <f>Data!AE170-Data!AE169</f>
        <v>4.0377884000000108</v>
      </c>
      <c r="AF170" s="2">
        <f>Data!AF170-Data!AF169</f>
        <v>1.2638368900000074</v>
      </c>
      <c r="AG170" s="2">
        <f>Data!AG170-Data!AG169</f>
        <v>-1.5166799999974501E-2</v>
      </c>
      <c r="AH170" s="2">
        <f>Data!AH170-Data!AH169</f>
        <v>-0.36496259999999836</v>
      </c>
      <c r="AI170" s="2">
        <f>Data!AI170-Data!AI169</f>
        <v>10.523183399999994</v>
      </c>
      <c r="AJ170" s="2">
        <f>Data!AJ170-Data!AJ169</f>
        <v>0.87747079999999755</v>
      </c>
      <c r="AK170" s="2">
        <f>Data!AK170-Data!AK169</f>
        <v>-0.10935292000000274</v>
      </c>
      <c r="AL170" s="2">
        <f>Data!AL170-Data!AL169</f>
        <v>0.75757949999996299</v>
      </c>
      <c r="AM170" s="2">
        <f>Data!AM170-Data!AM169</f>
        <v>-2.9324438000000441</v>
      </c>
      <c r="AN170" s="2">
        <f>Data!AN170-Data!AN169</f>
        <v>-0.73445594999999742</v>
      </c>
      <c r="AO170" s="2">
        <f>Data!AO170-Data!AO169</f>
        <v>-3.1697007100000008</v>
      </c>
      <c r="AP170" s="2">
        <f>Data!AP170-Data!AP169</f>
        <v>-1.0113987000000009</v>
      </c>
      <c r="AQ170" s="2">
        <f>Data!AQ170-Data!AQ169</f>
        <v>-0.82083420000000729</v>
      </c>
      <c r="AR170" s="2">
        <f>Data!AR170-Data!AR169</f>
        <v>2.7803643999999963</v>
      </c>
      <c r="AS170" s="2"/>
      <c r="AT170" s="1">
        <v>44075</v>
      </c>
      <c r="AU170" s="2">
        <f>Data!AV172-FaktiskeKurser[[#This Row],[AAPL]]</f>
        <v>9.3724899999999991</v>
      </c>
      <c r="AV170" s="2">
        <f>Data!AW172-FaktiskeKurser[[#This Row],[MSFT]]</f>
        <v>-1.6399999999999864</v>
      </c>
      <c r="AW170" s="2">
        <f>Data!AX172-FaktiskeKurser[[#This Row],[AMZN]]</f>
        <v>4.8659979999999905</v>
      </c>
      <c r="AX170" s="2">
        <f>Data!AY172-FaktiskeKurser[[#This Row],[GOOGL]]</f>
        <v>0.78250099999999634</v>
      </c>
      <c r="AY170" s="2">
        <f>Data!AZ172-FaktiskeKurser[[#This Row],[BRK-B]]</f>
        <v>0</v>
      </c>
      <c r="AZ170" s="2">
        <f>Data!BA172-FaktiskeKurser[[#This Row],[TSLA]]</f>
        <v>10.790008</v>
      </c>
      <c r="BA170" s="2">
        <f>Data!BB172-FaktiskeKurser[[#This Row],[NVDA]]</f>
        <v>6.7325139999999806</v>
      </c>
      <c r="BB170" s="2">
        <f>Data!BC172-FaktiskeKurser[[#This Row],[GOOG]]</f>
        <v>0.81500300000000436</v>
      </c>
      <c r="BC170" s="2">
        <f>Data!BD172-FaktiskeKurser[[#This Row],[UNH]]</f>
        <v>-1.5400080000000003</v>
      </c>
      <c r="BD170" s="2">
        <f>Data!BE172-FaktiskeKurser[[#This Row],[JPM]]</f>
        <v>-2.6299980000000005</v>
      </c>
      <c r="BE170" s="2">
        <f>Data!BF172-FaktiskeKurser[[#This Row],[AVGO]]</f>
        <v>14.720002000000022</v>
      </c>
      <c r="BF170" s="2">
        <f>Data!BG172-FaktiskeKurser[[#This Row],[V]]</f>
        <v>-2.3600009999999827</v>
      </c>
      <c r="BG170" s="2">
        <f>Data!BH172-FaktiskeKurser[[#This Row],[BAC]]</f>
        <v>-0.58999999999999986</v>
      </c>
      <c r="BH170" s="2">
        <f>Data!BI172-FaktiskeKurser[[#This Row],[HD]]</f>
        <v>-0.35000700000000506</v>
      </c>
      <c r="BI170" s="2">
        <f>Data!BJ172-FaktiskeKurser[[#This Row],[MA]]</f>
        <v>-9.2200010000000248</v>
      </c>
      <c r="BJ170" s="2">
        <f>Data!BK172-FaktiskeKurser[[#This Row],[MRK]]</f>
        <v>-1.164116000000007</v>
      </c>
      <c r="BK170" s="2">
        <f>Data!BL172-FaktiskeKurser[[#This Row],[ABBV]]</f>
        <v>-1.9300000000000068</v>
      </c>
      <c r="BL170" s="2">
        <f>Data!BM172-FaktiskeKurser[[#This Row],[LLY]]</f>
        <v>-3.9993000000009715E-2</v>
      </c>
      <c r="BM170" s="2">
        <f>Data!BN172-FaktiskeKurser[[#This Row],[UPS]]</f>
        <v>0.28999299999998129</v>
      </c>
      <c r="BN170" s="2">
        <f>Data!BO172-FaktiskeKurser[[#This Row],[CAT]]</f>
        <v>2.4199979999999925</v>
      </c>
    </row>
    <row r="171" spans="1:66" x14ac:dyDescent="0.35">
      <c r="A171" s="1">
        <v>44076</v>
      </c>
      <c r="B171" s="2">
        <f>ARIMAForecast[[#This Row],[AAPL]]-FaktiskeKurser[[#This Row],[AAPL]]</f>
        <v>4.3321852921170034</v>
      </c>
      <c r="C171" s="2">
        <f>ARIMAForecast[[#This Row],[MSFT]]-Data!C170</f>
        <v>1.1519883524860006</v>
      </c>
      <c r="D171" s="2">
        <f>ARIMAForecast[[#This Row],[AMZN]]-Data!D170</f>
        <v>2.9570947987050147</v>
      </c>
      <c r="E171" s="2">
        <f>ARIMAForecast[[#This Row],[GOOGL]]-Data!E170</f>
        <v>1.5341687654428</v>
      </c>
      <c r="F171" s="2">
        <f>ARIMAForecast[[#This Row],[BRK-B]]-Data!F170</f>
        <v>0.87704906044402264</v>
      </c>
      <c r="G171" s="2">
        <f>ARIMAForecast[[#This Row],[TSLA]]-Data!G170</f>
        <v>-6.6561973174329978</v>
      </c>
      <c r="H171" s="2">
        <f>ARIMAForecast[[#This Row],[NVDA]]-Data!H170</f>
        <v>3.9198501652109883</v>
      </c>
      <c r="I171" s="2">
        <f>ARIMAForecast[[#This Row],[GOOG]]-Data!I170</f>
        <v>1.531945103696799</v>
      </c>
      <c r="J171" s="2">
        <f>ARIMAForecast[[#This Row],[UNH]]-Data!J170</f>
        <v>-2.5926202478809728</v>
      </c>
      <c r="K171" s="2">
        <f>ARIMAForecast[[#This Row],[JPM]]-Data!K170</f>
        <v>-0.93847327058800545</v>
      </c>
      <c r="L171" s="2">
        <f>ARIMAForecast[[#This Row],[AVGO]]-Data!L170</f>
        <v>10.981174892211982</v>
      </c>
      <c r="M171" s="2">
        <f>ARIMAForecast[[#This Row],[V]]-Data!M170</f>
        <v>0.64770292540501373</v>
      </c>
      <c r="N171" s="2">
        <f>ARIMAForecast[[#This Row],[BAC]]-Data!N170</f>
        <v>-2.1990322085802205E-2</v>
      </c>
      <c r="O171" s="2">
        <f>ARIMAForecast[[#This Row],[HD]]-Data!O170</f>
        <v>1.0750243025839836</v>
      </c>
      <c r="P171" s="2">
        <f>ARIMAForecast[[#This Row],[MA]]-Data!P170</f>
        <v>-1.0248794090510387</v>
      </c>
      <c r="Q171" s="2">
        <f>ARIMAForecast[[#This Row],[MRK]]-Data!Q170</f>
        <v>-0.83203474694319368</v>
      </c>
      <c r="R171" s="2">
        <f>ARIMAForecast[[#This Row],[ABBV]]-Data!R170</f>
        <v>-3.2767839457476953</v>
      </c>
      <c r="S171" s="2">
        <f>ARIMAForecast[[#This Row],[LLY]]-Data!S170</f>
        <v>-0.82267620344200054</v>
      </c>
      <c r="T171" s="2">
        <f>ARIMAForecast[[#This Row],[UPS]]-Data!T170</f>
        <v>-1.2419494427279858</v>
      </c>
      <c r="U171" s="2">
        <f>ARIMAForecast[[#This Row],[CAT]]-Data!U170</f>
        <v>3.4200481299019998</v>
      </c>
      <c r="X171" s="1">
        <v>44076</v>
      </c>
      <c r="Y171" s="2">
        <f>Data!Y171-Data!Y170</f>
        <v>-0.55008799999998814</v>
      </c>
      <c r="Z171" s="2">
        <f>Data!Z171-Data!Z170</f>
        <v>4.1449948999999719</v>
      </c>
      <c r="AA171" s="2">
        <f>Data!AA171-Data!AA170</f>
        <v>1.7919472000000098</v>
      </c>
      <c r="AB171" s="2">
        <f>Data!AB171-Data!AB170</f>
        <v>2.8809815000000043</v>
      </c>
      <c r="AC171" s="2">
        <f>Data!AC171-Data!AC170</f>
        <v>2.4846592000000101</v>
      </c>
      <c r="AD171" s="2">
        <f>Data!AD171-Data!AD170</f>
        <v>-7.7731478000000038</v>
      </c>
      <c r="AE171" s="2">
        <f>Data!AE171-Data!AE170</f>
        <v>5.0186194999999998</v>
      </c>
      <c r="AF171" s="2">
        <f>Data!AF171-Data!AF170</f>
        <v>3.3254947300000026</v>
      </c>
      <c r="AG171" s="2">
        <f>Data!AG171-Data!AG170</f>
        <v>5.8198536999999533</v>
      </c>
      <c r="AH171" s="2">
        <f>Data!AH171-Data!AH170</f>
        <v>1.4802626999999973</v>
      </c>
      <c r="AI171" s="2">
        <f>Data!AI171-Data!AI170</f>
        <v>15.294541500000037</v>
      </c>
      <c r="AJ171" s="2">
        <f>Data!AJ171-Data!AJ170</f>
        <v>2.6574919999999906</v>
      </c>
      <c r="AK171" s="2">
        <f>Data!AK171-Data!AK170</f>
        <v>0.30111591000000004</v>
      </c>
      <c r="AL171" s="2">
        <f>Data!AL171-Data!AL170</f>
        <v>1.1267577000000415</v>
      </c>
      <c r="AM171" s="2">
        <f>Data!AM171-Data!AM170</f>
        <v>3.0001286000000391</v>
      </c>
      <c r="AN171" s="2">
        <f>Data!AN171-Data!AN170</f>
        <v>1.7472075599999926</v>
      </c>
      <c r="AO171" s="2">
        <f>Data!AO171-Data!AO170</f>
        <v>1.3456381099999959</v>
      </c>
      <c r="AP171" s="2">
        <f>Data!AP171-Data!AP170</f>
        <v>2.1253666000000067</v>
      </c>
      <c r="AQ171" s="2">
        <f>Data!AQ171-Data!AQ170</f>
        <v>2.7398057999999992</v>
      </c>
      <c r="AR171" s="2">
        <f>Data!AR171-Data!AR170</f>
        <v>3.3184914999999933</v>
      </c>
      <c r="AS171" s="2"/>
      <c r="AT171" s="1">
        <v>44076</v>
      </c>
      <c r="AU171" s="2">
        <f>Data!AV173-FaktiskeKurser[[#This Row],[AAPL]]</f>
        <v>2.3600009999999827</v>
      </c>
      <c r="AV171" s="2">
        <f>Data!AW173-FaktiskeKurser[[#This Row],[MSFT]]</f>
        <v>6.1199949999999887</v>
      </c>
      <c r="AW171" s="2">
        <f>Data!AX173-FaktiskeKurser[[#This Row],[AMZN]]</f>
        <v>4.0244910000000118</v>
      </c>
      <c r="AX171" s="2">
        <f>Data!AY173-FaktiskeKurser[[#This Row],[GOOGL]]</f>
        <v>4.3929980000000057</v>
      </c>
      <c r="AY171" s="2">
        <f>Data!AZ173-FaktiskeKurser[[#This Row],[BRK-B]]</f>
        <v>3.6399999999999864</v>
      </c>
      <c r="AZ171" s="2">
        <f>Data!BA173-FaktiskeKurser[[#This Row],[TSLA]]</f>
        <v>-16.983337000000006</v>
      </c>
      <c r="BA171" s="2">
        <f>Data!BB173-FaktiskeKurser[[#This Row],[NVDA]]</f>
        <v>9.7200010000000248</v>
      </c>
      <c r="BB171" s="2">
        <f>Data!BC173-FaktiskeKurser[[#This Row],[GOOG]]</f>
        <v>4.7050009999999958</v>
      </c>
      <c r="BC171" s="2">
        <f>Data!BD173-FaktiskeKurser[[#This Row],[UNH]]</f>
        <v>7.6900019999999927</v>
      </c>
      <c r="BD171" s="2">
        <f>Data!BE173-FaktiskeKurser[[#This Row],[JPM]]</f>
        <v>1.4599999999999937</v>
      </c>
      <c r="BE171" s="2">
        <f>Data!BF173-FaktiskeKurser[[#This Row],[AVGO]]</f>
        <v>27.86001600000003</v>
      </c>
      <c r="BF171" s="2">
        <f>Data!BG173-FaktiskeKurser[[#This Row],[V]]</f>
        <v>4.4899910000000034</v>
      </c>
      <c r="BG171" s="2">
        <f>Data!BH173-FaktiskeKurser[[#This Row],[BAC]]</f>
        <v>0.28000000000000114</v>
      </c>
      <c r="BH171" s="2">
        <f>Data!BI173-FaktiskeKurser[[#This Row],[HD]]</f>
        <v>2.1600030000000174</v>
      </c>
      <c r="BI171" s="2">
        <f>Data!BJ173-FaktiskeKurser[[#This Row],[MA]]</f>
        <v>2.5100100000000225</v>
      </c>
      <c r="BJ171" s="2">
        <f>Data!BK173-FaktiskeKurser[[#This Row],[MRK]]</f>
        <v>1.5839689999999962</v>
      </c>
      <c r="BK171" s="2">
        <f>Data!BL173-FaktiskeKurser[[#This Row],[ABBV]]</f>
        <v>-1.8200000000000074</v>
      </c>
      <c r="BL171" s="2">
        <f>Data!BM173-FaktiskeKurser[[#This Row],[LLY]]</f>
        <v>1.1600040000000149</v>
      </c>
      <c r="BM171" s="2">
        <f>Data!BN173-FaktiskeKurser[[#This Row],[UPS]]</f>
        <v>2.1600040000000149</v>
      </c>
      <c r="BN171" s="2">
        <f>Data!BO173-FaktiskeKurser[[#This Row],[CAT]]</f>
        <v>6.9600059999999928</v>
      </c>
    </row>
    <row r="172" spans="1:66" x14ac:dyDescent="0.35">
      <c r="A172" s="1">
        <v>44077</v>
      </c>
      <c r="B172" s="2">
        <f>ARIMAForecast[[#This Row],[AAPL]]-FaktiskeKurser[[#This Row],[AAPL]]</f>
        <v>-2.7256483128749949</v>
      </c>
      <c r="C172" s="2">
        <f>ARIMAForecast[[#This Row],[MSFT]]-Data!C171</f>
        <v>4.697682281322983</v>
      </c>
      <c r="D172" s="2">
        <f>ARIMAForecast[[#This Row],[AMZN]]-Data!D171</f>
        <v>1.3916494326479949</v>
      </c>
      <c r="E172" s="2">
        <f>ARIMAForecast[[#This Row],[GOOGL]]-Data!E171</f>
        <v>2.919577743368194</v>
      </c>
      <c r="F172" s="2">
        <f>ARIMAForecast[[#This Row],[BRK-B]]-Data!F171</f>
        <v>2.180109435156993</v>
      </c>
      <c r="G172" s="2">
        <f>ARIMAForecast[[#This Row],[TSLA]]-Data!G171</f>
        <v>-11.278580587751009</v>
      </c>
      <c r="H172" s="2">
        <f>ARIMAForecast[[#This Row],[NVDA]]-Data!H171</f>
        <v>5.6042645521800125</v>
      </c>
      <c r="I172" s="2">
        <f>ARIMAForecast[[#This Row],[GOOG]]-Data!I171</f>
        <v>3.1161974346973977</v>
      </c>
      <c r="J172" s="2">
        <f>ARIMAForecast[[#This Row],[UNH]]-Data!J171</f>
        <v>9.7587312689140049</v>
      </c>
      <c r="K172" s="2">
        <f>ARIMAForecast[[#This Row],[JPM]]-Data!K171</f>
        <v>1.7679788920439989</v>
      </c>
      <c r="L172" s="2">
        <f>ARIMAForecast[[#This Row],[AVGO]]-Data!L171</f>
        <v>15.463432448607989</v>
      </c>
      <c r="M172" s="2">
        <f>ARIMAForecast[[#This Row],[V]]-Data!M171</f>
        <v>2.9609150836469951</v>
      </c>
      <c r="N172" s="2">
        <f>ARIMAForecast[[#This Row],[BAC]]-Data!N171</f>
        <v>0.342542917886</v>
      </c>
      <c r="O172" s="2">
        <f>ARIMAForecast[[#This Row],[HD]]-Data!O171</f>
        <v>0.47627736829599598</v>
      </c>
      <c r="P172" s="2">
        <f>ARIMAForecast[[#This Row],[MA]]-Data!P171</f>
        <v>3.5054461667180021</v>
      </c>
      <c r="Q172" s="2">
        <f>ARIMAForecast[[#This Row],[MRK]]-Data!Q171</f>
        <v>2.2233690164728017</v>
      </c>
      <c r="R172" s="2">
        <f>ARIMAForecast[[#This Row],[ABBV]]-Data!R171</f>
        <v>1.2984254892058971</v>
      </c>
      <c r="S172" s="2">
        <f>ARIMAForecast[[#This Row],[LLY]]-Data!S171</f>
        <v>1.9389387598640155</v>
      </c>
      <c r="T172" s="2">
        <f>ARIMAForecast[[#This Row],[UPS]]-Data!T171</f>
        <v>3.0162637472939764</v>
      </c>
      <c r="U172" s="2">
        <f>ARIMAForecast[[#This Row],[CAT]]-Data!U171</f>
        <v>3.5440389338349974</v>
      </c>
      <c r="X172" s="1">
        <v>44077</v>
      </c>
      <c r="Y172" s="2">
        <f>Data!Y172-Data!Y171</f>
        <v>-5.1235994999999974</v>
      </c>
      <c r="Z172" s="2">
        <f>Data!Z172-Data!Z171</f>
        <v>-4.4181858999999974</v>
      </c>
      <c r="AA172" s="2">
        <f>Data!AA172-Data!AA171</f>
        <v>-4.9613864000000092</v>
      </c>
      <c r="AB172" s="2">
        <f>Data!AB172-Data!AB171</f>
        <v>-2.5939635900000013</v>
      </c>
      <c r="AC172" s="2">
        <f>Data!AC172-Data!AC171</f>
        <v>-2.6786420999999905</v>
      </c>
      <c r="AD172" s="2">
        <f>Data!AD172-Data!AD171</f>
        <v>-9.2474322999999856</v>
      </c>
      <c r="AE172" s="2">
        <f>Data!AE172-Data!AE171</f>
        <v>-6.2139563000000066</v>
      </c>
      <c r="AF172" s="2">
        <f>Data!AF172-Data!AF171</f>
        <v>-2.899829859999997</v>
      </c>
      <c r="AG172" s="2">
        <f>Data!AG172-Data!AG171</f>
        <v>-1.6915871999999581</v>
      </c>
      <c r="AH172" s="2">
        <f>Data!AH172-Data!AH171</f>
        <v>-0.25635729999999057</v>
      </c>
      <c r="AI172" s="2">
        <f>Data!AI172-Data!AI171</f>
        <v>-18.365686200000027</v>
      </c>
      <c r="AJ172" s="2">
        <f>Data!AJ172-Data!AJ171</f>
        <v>-5.5667296999999962</v>
      </c>
      <c r="AK172" s="2">
        <f>Data!AK172-Data!AK171</f>
        <v>-0.28783611000000064</v>
      </c>
      <c r="AL172" s="2">
        <f>Data!AL172-Data!AL171</f>
        <v>-10.299772700000005</v>
      </c>
      <c r="AM172" s="2">
        <f>Data!AM172-Data!AM171</f>
        <v>-8.475979499999994</v>
      </c>
      <c r="AN172" s="2">
        <f>Data!AN172-Data!AN171</f>
        <v>-0.59681524999999169</v>
      </c>
      <c r="AO172" s="2">
        <f>Data!AO172-Data!AO171</f>
        <v>-1.8863686999999913</v>
      </c>
      <c r="AP172" s="2">
        <f>Data!AP172-Data!AP171</f>
        <v>-0.53576620000001185</v>
      </c>
      <c r="AQ172" s="2">
        <f>Data!AQ172-Data!AQ171</f>
        <v>-6.3674522999999965</v>
      </c>
      <c r="AR172" s="2">
        <f>Data!AR172-Data!AR171</f>
        <v>-1.3833209999999951</v>
      </c>
      <c r="AS172" s="2"/>
      <c r="AT172" s="1">
        <v>44077</v>
      </c>
      <c r="AU172" s="2">
        <f>Data!AV174-FaktiskeKurser[[#This Row],[AAPL]]</f>
        <v>-13.299995999999993</v>
      </c>
      <c r="AV172" s="2">
        <f>Data!AW174-FaktiskeKurser[[#This Row],[MSFT]]</f>
        <v>-9.9700009999999963</v>
      </c>
      <c r="AW172" s="2">
        <f>Data!AX174-FaktiskeKurser[[#This Row],[AMZN]]</f>
        <v>-6.5560000000000116</v>
      </c>
      <c r="AX172" s="2">
        <f>Data!AY174-FaktiskeKurser[[#This Row],[GOOGL]]</f>
        <v>-1.2784959999999899</v>
      </c>
      <c r="AY172" s="2">
        <f>Data!AZ174-FaktiskeKurser[[#This Row],[BRK-B]]</f>
        <v>-0.40000900000001138</v>
      </c>
      <c r="AZ172" s="2">
        <f>Data!BA174-FaktiskeKurser[[#This Row],[TSLA]]</f>
        <v>-22.683334000000002</v>
      </c>
      <c r="BA172" s="2">
        <f>Data!BB174-FaktiskeKurser[[#This Row],[NVDA]]</f>
        <v>-8.0550079999999866</v>
      </c>
      <c r="BB172" s="2">
        <f>Data!BC174-FaktiskeKurser[[#This Row],[GOOG]]</f>
        <v>-0.94349699999999359</v>
      </c>
      <c r="BC172" s="2">
        <f>Data!BD174-FaktiskeKurser[[#This Row],[UNH]]</f>
        <v>3.4000239999999735</v>
      </c>
      <c r="BD172" s="2">
        <f>Data!BE174-FaktiskeKurser[[#This Row],[JPM]]</f>
        <v>1.1900029999999902</v>
      </c>
      <c r="BE172" s="2">
        <f>Data!BF174-FaktiskeKurser[[#This Row],[AVGO]]</f>
        <v>-7.4500130000000127</v>
      </c>
      <c r="BF172" s="2">
        <f>Data!BG174-FaktiskeKurser[[#This Row],[V]]</f>
        <v>-4.3899990000000173</v>
      </c>
      <c r="BG172" s="2">
        <f>Data!BH174-FaktiskeKurser[[#This Row],[BAC]]</f>
        <v>-4.9998999999999683E-2</v>
      </c>
      <c r="BH172" s="2">
        <f>Data!BI174-FaktiskeKurser[[#This Row],[HD]]</f>
        <v>-11.30999700000001</v>
      </c>
      <c r="BI172" s="2">
        <f>Data!BJ174-FaktiskeKurser[[#This Row],[MA]]</f>
        <v>-13.059998000000007</v>
      </c>
      <c r="BJ172" s="2">
        <f>Data!BK174-FaktiskeKurser[[#This Row],[MRK]]</f>
        <v>1.0114440000000116</v>
      </c>
      <c r="BK172" s="2">
        <f>Data!BL174-FaktiskeKurser[[#This Row],[ABBV]]</f>
        <v>-0.36999500000000296</v>
      </c>
      <c r="BL172" s="2">
        <f>Data!BM174-FaktiskeKurser[[#This Row],[LLY]]</f>
        <v>1.7200009999999963</v>
      </c>
      <c r="BM172" s="2">
        <f>Data!BN174-FaktiskeKurser[[#This Row],[UPS]]</f>
        <v>-4.6299899999999923</v>
      </c>
      <c r="BN172" s="2">
        <f>Data!BO174-FaktiskeKurser[[#This Row],[CAT]]</f>
        <v>0.70999199999999973</v>
      </c>
    </row>
    <row r="173" spans="1:66" x14ac:dyDescent="0.35">
      <c r="A173" s="1">
        <v>44078</v>
      </c>
      <c r="B173" s="2">
        <f>ARIMAForecast[[#This Row],[AAPL]]-FaktiskeKurser[[#This Row],[AAPL]]</f>
        <v>-9.1542824758329857</v>
      </c>
      <c r="C173" s="2">
        <f>ARIMAForecast[[#This Row],[MSFT]]-Data!C172</f>
        <v>-13.329019696028979</v>
      </c>
      <c r="D173" s="2">
        <f>ARIMAForecast[[#This Row],[AMZN]]-Data!D172</f>
        <v>-7.8693708315799995</v>
      </c>
      <c r="E173" s="2">
        <f>ARIMAForecast[[#This Row],[GOOGL]]-Data!E172</f>
        <v>-3.927114144250595</v>
      </c>
      <c r="F173" s="2">
        <f>ARIMAForecast[[#This Row],[BRK-B]]-Data!F172</f>
        <v>-2.3248246711879972</v>
      </c>
      <c r="G173" s="2">
        <f>ARIMAForecast[[#This Row],[TSLA]]-Data!G172</f>
        <v>-12.992258290378004</v>
      </c>
      <c r="H173" s="2">
        <f>ARIMAForecast[[#This Row],[NVDA]]-Data!H172</f>
        <v>-11.996297608315018</v>
      </c>
      <c r="I173" s="2">
        <f>ARIMAForecast[[#This Row],[GOOG]]-Data!I172</f>
        <v>-3.7422618790373008</v>
      </c>
      <c r="J173" s="2">
        <f>ARIMAForecast[[#This Row],[UNH]]-Data!J172</f>
        <v>-4.8520172541360012</v>
      </c>
      <c r="K173" s="2">
        <f>ARIMAForecast[[#This Row],[JPM]]-Data!K172</f>
        <v>0.10251489939101077</v>
      </c>
      <c r="L173" s="2">
        <f>ARIMAForecast[[#This Row],[AVGO]]-Data!L172</f>
        <v>-18.542532489449002</v>
      </c>
      <c r="M173" s="2">
        <f>ARIMAForecast[[#This Row],[V]]-Data!M172</f>
        <v>-5.9332602815929931</v>
      </c>
      <c r="N173" s="2">
        <f>ARIMAForecast[[#This Row],[BAC]]-Data!N172</f>
        <v>-0.33152411461099973</v>
      </c>
      <c r="O173" s="2">
        <f>ARIMAForecast[[#This Row],[HD]]-Data!O172</f>
        <v>-10.596270435983001</v>
      </c>
      <c r="P173" s="2">
        <f>ARIMAForecast[[#This Row],[MA]]-Data!P172</f>
        <v>-15.386079149949012</v>
      </c>
      <c r="Q173" s="2">
        <f>ARIMAForecast[[#This Row],[MRK]]-Data!Q172</f>
        <v>-1.1164826062458104</v>
      </c>
      <c r="R173" s="2">
        <f>ARIMAForecast[[#This Row],[ABBV]]-Data!R172</f>
        <v>-1.9703871174889969</v>
      </c>
      <c r="S173" s="2">
        <f>ARIMAForecast[[#This Row],[LLY]]-Data!S172</f>
        <v>-0.38485997259502369</v>
      </c>
      <c r="T173" s="2">
        <f>ARIMAForecast[[#This Row],[UPS]]-Data!T172</f>
        <v>-6.62993434889799</v>
      </c>
      <c r="U173" s="2">
        <f>ARIMAForecast[[#This Row],[CAT]]-Data!U172</f>
        <v>-2.0107966003110107</v>
      </c>
      <c r="X173" s="1">
        <v>44078</v>
      </c>
      <c r="Y173" s="2">
        <f>Data!Y173-Data!Y172</f>
        <v>-6.0601620000000054</v>
      </c>
      <c r="Z173" s="2">
        <f>Data!Z173-Data!Z172</f>
        <v>-12.617629199999982</v>
      </c>
      <c r="AA173" s="2">
        <f>Data!AA173-Data!AA172</f>
        <v>-5.8921267999999998</v>
      </c>
      <c r="AB173" s="2">
        <f>Data!AB173-Data!AB172</f>
        <v>-3.5935210899999959</v>
      </c>
      <c r="AC173" s="2">
        <f>Data!AC173-Data!AC172</f>
        <v>-2.3774999999943702E-3</v>
      </c>
      <c r="AD173" s="2">
        <f>Data!AD173-Data!AD172</f>
        <v>-8.1450564000000156</v>
      </c>
      <c r="AE173" s="2">
        <f>Data!AE173-Data!AE172</f>
        <v>-9.831690199999997</v>
      </c>
      <c r="AF173" s="2">
        <f>Data!AF173-Data!AF172</f>
        <v>-3.5931278600000098</v>
      </c>
      <c r="AG173" s="2">
        <f>Data!AG173-Data!AG172</f>
        <v>-4.2555762000000072</v>
      </c>
      <c r="AH173" s="2">
        <f>Data!AH173-Data!AH172</f>
        <v>2.0985977999999932</v>
      </c>
      <c r="AI173" s="2">
        <f>Data!AI173-Data!AI172</f>
        <v>6.512983399999996</v>
      </c>
      <c r="AJ173" s="2">
        <f>Data!AJ173-Data!AJ172</f>
        <v>-5.2060001000000113</v>
      </c>
      <c r="AK173" s="2">
        <f>Data!AK173-Data!AK172</f>
        <v>0.71899432000000019</v>
      </c>
      <c r="AL173" s="2">
        <f>Data!AL173-Data!AL172</f>
        <v>-6.0068452000000434</v>
      </c>
      <c r="AM173" s="2">
        <f>Data!AM173-Data!AM172</f>
        <v>-14.343646400000011</v>
      </c>
      <c r="AN173" s="2">
        <f>Data!AN173-Data!AN172</f>
        <v>-0.49111700000000269</v>
      </c>
      <c r="AO173" s="2">
        <f>Data!AO173-Data!AO172</f>
        <v>4.3254910000001701E-2</v>
      </c>
      <c r="AP173" s="2">
        <f>Data!AP173-Data!AP172</f>
        <v>1.8935807999999952</v>
      </c>
      <c r="AQ173" s="2">
        <f>Data!AQ173-Data!AQ172</f>
        <v>1.3984852000000103</v>
      </c>
      <c r="AR173" s="2">
        <f>Data!AR173-Data!AR172</f>
        <v>0.72397029999999063</v>
      </c>
      <c r="AS173" s="2"/>
      <c r="AT173" s="1">
        <v>44078</v>
      </c>
      <c r="AU173" s="2">
        <f>Data!AV175-FaktiskeKurser[[#This Row],[AAPL]]</f>
        <v>-10.439994999999996</v>
      </c>
      <c r="AV173" s="2">
        <f>Data!AW175-FaktiskeKurser[[#This Row],[MSFT]]</f>
        <v>-17.399993999999992</v>
      </c>
      <c r="AW173" s="2">
        <f>Data!AX175-FaktiskeKurser[[#This Row],[AMZN]]</f>
        <v>-11.841492000000017</v>
      </c>
      <c r="AX173" s="2">
        <f>Data!AY175-FaktiskeKurser[[#This Row],[GOOGL]]</f>
        <v>-6.8089980000000025</v>
      </c>
      <c r="AY173" s="2">
        <f>Data!AZ175-FaktiskeKurser[[#This Row],[BRK-B]]</f>
        <v>-3.3599859999999921</v>
      </c>
      <c r="AZ173" s="2">
        <f>Data!BA175-FaktiskeKurser[[#This Row],[TSLA]]</f>
        <v>-9.6833349999999996</v>
      </c>
      <c r="BA173" s="2">
        <f>Data!BB175-FaktiskeKurser[[#This Row],[NVDA]]</f>
        <v>-17.239998000000014</v>
      </c>
      <c r="BB173" s="2">
        <f>Data!BC175-FaktiskeKurser[[#This Row],[GOOG]]</f>
        <v>-6.8619989999999973</v>
      </c>
      <c r="BC173" s="2">
        <f>Data!BD175-FaktiskeKurser[[#This Row],[UNH]]</f>
        <v>-8.2399899999999775</v>
      </c>
      <c r="BD173" s="2">
        <f>Data!BE175-FaktiskeKurser[[#This Row],[JPM]]</f>
        <v>1.869995000000003</v>
      </c>
      <c r="BE173" s="2">
        <f>Data!BF175-FaktiskeKurser[[#This Row],[AVGO]]</f>
        <v>-12.059998000000007</v>
      </c>
      <c r="BF173" s="2">
        <f>Data!BG175-FaktiskeKurser[[#This Row],[V]]</f>
        <v>-11.819992000000013</v>
      </c>
      <c r="BG173" s="2">
        <f>Data!BH175-FaktiskeKurser[[#This Row],[BAC]]</f>
        <v>0.5200010000000006</v>
      </c>
      <c r="BH173" s="2">
        <f>Data!BI175-FaktiskeKurser[[#This Row],[HD]]</f>
        <v>-17.540008</v>
      </c>
      <c r="BI173" s="2">
        <f>Data!BJ175-FaktiskeKurser[[#This Row],[MA]]</f>
        <v>-25.690001999999993</v>
      </c>
      <c r="BJ173" s="2">
        <f>Data!BK175-FaktiskeKurser[[#This Row],[MRK]]</f>
        <v>-1.6125949999999989</v>
      </c>
      <c r="BK173" s="2">
        <f>Data!BL175-FaktiskeKurser[[#This Row],[ABBV]]</f>
        <v>-2.0799939999999992</v>
      </c>
      <c r="BL173" s="2">
        <f>Data!BM175-FaktiskeKurser[[#This Row],[LLY]]</f>
        <v>1.3600009999999827</v>
      </c>
      <c r="BM173" s="2">
        <f>Data!BN175-FaktiskeKurser[[#This Row],[UPS]]</f>
        <v>-5</v>
      </c>
      <c r="BN173" s="2">
        <f>Data!BO175-FaktiskeKurser[[#This Row],[CAT]]</f>
        <v>-1.0900110000000041</v>
      </c>
    </row>
    <row r="174" spans="1:66" x14ac:dyDescent="0.35">
      <c r="A174" s="1">
        <v>44082</v>
      </c>
      <c r="B174" s="2">
        <f>ARIMAForecast[[#This Row],[AAPL]]-FaktiskeKurser[[#This Row],[AAPL]]</f>
        <v>-0.36641042488500375</v>
      </c>
      <c r="C174" s="2">
        <f>ARIMAForecast[[#This Row],[MSFT]]-Data!C173</f>
        <v>-3.4682562426600043</v>
      </c>
      <c r="D174" s="2">
        <f>ARIMAForecast[[#This Row],[AMZN]]-Data!D173</f>
        <v>-3.7869050684140007</v>
      </c>
      <c r="E174" s="2">
        <f>ARIMAForecast[[#This Row],[GOOGL]]-Data!E173</f>
        <v>-2.6185721948029936</v>
      </c>
      <c r="F174" s="2">
        <f>ARIMAForecast[[#This Row],[BRK-B]]-Data!F173</f>
        <v>-0.32586990067201782</v>
      </c>
      <c r="G174" s="2">
        <f>ARIMAForecast[[#This Row],[TSLA]]-Data!G173</f>
        <v>3.4414156557110118</v>
      </c>
      <c r="H174" s="2">
        <f>ARIMAForecast[[#This Row],[NVDA]]-Data!H173</f>
        <v>-5.8423213596869914</v>
      </c>
      <c r="I174" s="2">
        <f>ARIMAForecast[[#This Row],[GOOG]]-Data!I173</f>
        <v>-2.8592465197841079</v>
      </c>
      <c r="J174" s="2">
        <f>ARIMAForecast[[#This Row],[UNH]]-Data!J173</f>
        <v>-4.2094748723010298</v>
      </c>
      <c r="K174" s="2">
        <f>ARIMAForecast[[#This Row],[JPM]]-Data!K173</f>
        <v>1.7999494617990024</v>
      </c>
      <c r="L174" s="2">
        <f>ARIMAForecast[[#This Row],[AVGO]]-Data!L173</f>
        <v>3.5163100930810174</v>
      </c>
      <c r="M174" s="2">
        <f>ARIMAForecast[[#This Row],[V]]-Data!M173</f>
        <v>-4.5961581836139942</v>
      </c>
      <c r="N174" s="2">
        <f>ARIMAForecast[[#This Row],[BAC]]-Data!N173</f>
        <v>0.83958049984700267</v>
      </c>
      <c r="O174" s="2">
        <f>ARIMAForecast[[#This Row],[HD]]-Data!O173</f>
        <v>-7.4919169749639991</v>
      </c>
      <c r="P174" s="2">
        <f>ARIMAForecast[[#This Row],[MA]]-Data!P173</f>
        <v>-8.5416015844149911</v>
      </c>
      <c r="Q174" s="2">
        <f>ARIMAForecast[[#This Row],[MRK]]-Data!Q173</f>
        <v>-0.30305772594579139</v>
      </c>
      <c r="R174" s="2">
        <f>ARIMAForecast[[#This Row],[ABBV]]-Data!R173</f>
        <v>0.23027559292609112</v>
      </c>
      <c r="S174" s="2">
        <f>ARIMAForecast[[#This Row],[LLY]]-Data!S173</f>
        <v>1.8492075552220228</v>
      </c>
      <c r="T174" s="2">
        <f>ARIMAForecast[[#This Row],[UPS]]-Data!T173</f>
        <v>1.6577931362820095</v>
      </c>
      <c r="U174" s="2">
        <f>ARIMAForecast[[#This Row],[CAT]]-Data!U173</f>
        <v>1.0470388142250044</v>
      </c>
      <c r="X174" s="1">
        <v>44082</v>
      </c>
      <c r="Y174" s="2">
        <f>Data!Y174-Data!Y173</f>
        <v>-4.0704144999999983</v>
      </c>
      <c r="Z174" s="2">
        <f>Data!Z174-Data!Z173</f>
        <v>-4.7395336000000157</v>
      </c>
      <c r="AA174" s="2">
        <f>Data!AA174-Data!AA173</f>
        <v>-5.5817002999999943</v>
      </c>
      <c r="AB174" s="2">
        <f>Data!AB174-Data!AB173</f>
        <v>-2.6777105999999975</v>
      </c>
      <c r="AC174" s="2">
        <f>Data!AC174-Data!AC173</f>
        <v>-0.57724020000000564</v>
      </c>
      <c r="AD174" s="2">
        <f>Data!AD174-Data!AD173</f>
        <v>-1.5542121999999949</v>
      </c>
      <c r="AE174" s="2">
        <f>Data!AE174-Data!AE173</f>
        <v>-5.8295328000000097</v>
      </c>
      <c r="AF174" s="2">
        <f>Data!AF174-Data!AF173</f>
        <v>-2.7570438699999897</v>
      </c>
      <c r="AG174" s="2">
        <f>Data!AG174-Data!AG173</f>
        <v>-4.8124344000000292</v>
      </c>
      <c r="AH174" s="2">
        <f>Data!AH174-Data!AH173</f>
        <v>-3.0570965999999942</v>
      </c>
      <c r="AI174" s="2">
        <f>Data!AI174-Data!AI173</f>
        <v>-7.9217583999999874</v>
      </c>
      <c r="AJ174" s="2">
        <f>Data!AJ174-Data!AJ173</f>
        <v>-4.4952036999999905</v>
      </c>
      <c r="AK174" s="2">
        <f>Data!AK174-Data!AK173</f>
        <v>-0.88452091999999993</v>
      </c>
      <c r="AL174" s="2">
        <f>Data!AL174-Data!AL173</f>
        <v>-1.5261154999999462</v>
      </c>
      <c r="AM174" s="2">
        <f>Data!AM174-Data!AM173</f>
        <v>-6.4721969999999942</v>
      </c>
      <c r="AN174" s="2">
        <f>Data!AN174-Data!AN173</f>
        <v>-1.481992290000008</v>
      </c>
      <c r="AO174" s="2">
        <f>Data!AO174-Data!AO173</f>
        <v>-1.7300370500000071</v>
      </c>
      <c r="AP174" s="2">
        <f>Data!AP174-Data!AP173</f>
        <v>-1.361987699999986</v>
      </c>
      <c r="AQ174" s="2">
        <f>Data!AQ174-Data!AQ173</f>
        <v>-3.6061864000000128</v>
      </c>
      <c r="AR174" s="2">
        <f>Data!AR174-Data!AR173</f>
        <v>0.60537550000000806</v>
      </c>
      <c r="AS174" s="2"/>
      <c r="AT174" s="1">
        <v>44082</v>
      </c>
      <c r="AU174" s="2">
        <f>Data!AV176-FaktiskeKurser[[#This Row],[AAPL]]</f>
        <v>-8.0599970000000098</v>
      </c>
      <c r="AV174" s="2">
        <f>Data!AW176-FaktiskeKurser[[#This Row],[MSFT]]</f>
        <v>-14.639999000000017</v>
      </c>
      <c r="AW174" s="2">
        <f>Data!AX176-FaktiskeKurser[[#This Row],[AMZN]]</f>
        <v>-10.907989999999984</v>
      </c>
      <c r="AX174" s="2">
        <f>Data!AY176-FaktiskeKurser[[#This Row],[GOOGL]]</f>
        <v>-5.295501999999999</v>
      </c>
      <c r="AY174" s="2">
        <f>Data!AZ176-FaktiskeKurser[[#This Row],[BRK-B]]</f>
        <v>-0.34999099999998862</v>
      </c>
      <c r="AZ174" s="2">
        <f>Data!BA176-FaktiskeKurser[[#This Row],[TSLA]]</f>
        <v>-25.596672000000012</v>
      </c>
      <c r="BA174" s="2">
        <f>Data!BB176-FaktiskeKurser[[#This Row],[NVDA]]</f>
        <v>-11.025002000000001</v>
      </c>
      <c r="BB174" s="2">
        <f>Data!BC176-FaktiskeKurser[[#This Row],[GOOG]]</f>
        <v>-5.4725040000000007</v>
      </c>
      <c r="BC174" s="2">
        <f>Data!BD176-FaktiskeKurser[[#This Row],[UNH]]</f>
        <v>-8.9800109999999904</v>
      </c>
      <c r="BD174" s="2">
        <f>Data!BE176-FaktiskeKurser[[#This Row],[JPM]]</f>
        <v>-1.4100039999999865</v>
      </c>
      <c r="BE174" s="2">
        <f>Data!BF176-FaktiskeKurser[[#This Row],[AVGO]]</f>
        <v>-1.5499869999999873</v>
      </c>
      <c r="BF174" s="2">
        <f>Data!BG176-FaktiskeKurser[[#This Row],[V]]</f>
        <v>-8.8400120000000015</v>
      </c>
      <c r="BG174" s="2">
        <f>Data!BH176-FaktiskeKurser[[#This Row],[BAC]]</f>
        <v>-0.17999999999999972</v>
      </c>
      <c r="BH174" s="2">
        <f>Data!BI176-FaktiskeKurser[[#This Row],[HD]]</f>
        <v>-5.3699949999999603</v>
      </c>
      <c r="BI174" s="2">
        <f>Data!BJ176-FaktiskeKurser[[#This Row],[MA]]</f>
        <v>-13.959991000000002</v>
      </c>
      <c r="BJ174" s="2">
        <f>Data!BK176-FaktiskeKurser[[#This Row],[MRK]]</f>
        <v>-2.0610660000000109</v>
      </c>
      <c r="BK174" s="2">
        <f>Data!BL176-FaktiskeKurser[[#This Row],[ABBV]]</f>
        <v>-1.6500020000000006</v>
      </c>
      <c r="BL174" s="2">
        <f>Data!BM176-FaktiskeKurser[[#This Row],[LLY]]</f>
        <v>0.28999400000000719</v>
      </c>
      <c r="BM174" s="2">
        <f>Data!BN176-FaktiskeKurser[[#This Row],[UPS]]</f>
        <v>-1.5700070000000039</v>
      </c>
      <c r="BN174" s="2">
        <f>Data!BO176-FaktiskeKurser[[#This Row],[CAT]]</f>
        <v>1.7600089999999966</v>
      </c>
    </row>
    <row r="175" spans="1:66" x14ac:dyDescent="0.35">
      <c r="A175" s="1">
        <v>44083</v>
      </c>
      <c r="B175" s="2">
        <f>ARIMAForecast[[#This Row],[AAPL]]-FaktiskeKurser[[#This Row],[AAPL]]</f>
        <v>-7.8157023626329902</v>
      </c>
      <c r="C175" s="2">
        <f>ARIMAForecast[[#This Row],[MSFT]]-Data!C174</f>
        <v>-10.471342775572992</v>
      </c>
      <c r="D175" s="2">
        <f>ARIMAForecast[[#This Row],[AMZN]]-Data!D174</f>
        <v>-7.0617762709240139</v>
      </c>
      <c r="E175" s="2">
        <f>ARIMAForecast[[#This Row],[GOOGL]]-Data!E174</f>
        <v>-2.6522138205660042</v>
      </c>
      <c r="F175" s="2">
        <f>ARIMAForecast[[#This Row],[BRK-B]]-Data!F174</f>
        <v>-0.57183667216699519</v>
      </c>
      <c r="G175" s="2">
        <f>ARIMAForecast[[#This Row],[TSLA]]-Data!G174</f>
        <v>-30.616781340908005</v>
      </c>
      <c r="H175" s="2">
        <f>ARIMAForecast[[#This Row],[NVDA]]-Data!H174</f>
        <v>-6.3614231846189995</v>
      </c>
      <c r="I175" s="2">
        <f>ARIMAForecast[[#This Row],[GOOG]]-Data!I174</f>
        <v>-2.6695596953314009</v>
      </c>
      <c r="J175" s="2">
        <f>ARIMAForecast[[#This Row],[UNH]]-Data!J174</f>
        <v>-5.0546491936059965</v>
      </c>
      <c r="K175" s="2">
        <f>ARIMAForecast[[#This Row],[JPM]]-Data!K174</f>
        <v>-3.2378199211760119</v>
      </c>
      <c r="L175" s="2">
        <f>ARIMAForecast[[#This Row],[AVGO]]-Data!L174</f>
        <v>-6.1608284517000129</v>
      </c>
      <c r="M175" s="2">
        <f>ARIMAForecast[[#This Row],[V]]-Data!M174</f>
        <v>-4.2799343349290098</v>
      </c>
      <c r="N175" s="2">
        <f>ARIMAForecast[[#This Row],[BAC]]-Data!N174</f>
        <v>-1.0036191789748017</v>
      </c>
      <c r="O175" s="2">
        <f>ARIMAForecast[[#This Row],[HD]]-Data!O174</f>
        <v>1.3851839640130379</v>
      </c>
      <c r="P175" s="2">
        <f>ARIMAForecast[[#This Row],[MA]]-Data!P174</f>
        <v>-5.2359440648829718</v>
      </c>
      <c r="Q175" s="2">
        <f>ARIMAForecast[[#This Row],[MRK]]-Data!Q174</f>
        <v>-1.8167646816176983</v>
      </c>
      <c r="R175" s="2">
        <f>ARIMAForecast[[#This Row],[ABBV]]-Data!R174</f>
        <v>-2.015996754419092</v>
      </c>
      <c r="S175" s="2">
        <f>ARIMAForecast[[#This Row],[LLY]]-Data!S174</f>
        <v>-1.6826928857120151</v>
      </c>
      <c r="T175" s="2">
        <f>ARIMAForecast[[#This Row],[UPS]]-Data!T174</f>
        <v>-3.2366986727160167</v>
      </c>
      <c r="U175" s="2">
        <f>ARIMAForecast[[#This Row],[CAT]]-Data!U174</f>
        <v>0.2935096595720097</v>
      </c>
      <c r="X175" s="1">
        <v>44083</v>
      </c>
      <c r="Y175" s="2">
        <f>Data!Y175-Data!Y174</f>
        <v>-0.66354259999999954</v>
      </c>
      <c r="Z175" s="2">
        <f>Data!Z175-Data!Z174</f>
        <v>-1.2337966999999992</v>
      </c>
      <c r="AA175" s="2">
        <f>Data!AA175-Data!AA174</f>
        <v>2.6738538000000176</v>
      </c>
      <c r="AB175" s="2">
        <f>Data!AB175-Data!AB174</f>
        <v>0.59493368999999063</v>
      </c>
      <c r="AC175" s="2">
        <f>Data!AC175-Data!AC174</f>
        <v>1.4848760999999797</v>
      </c>
      <c r="AD175" s="2">
        <f>Data!AD175-Data!AD174</f>
        <v>-23.124793999999994</v>
      </c>
      <c r="AE175" s="2">
        <f>Data!AE175-Data!AE174</f>
        <v>4.2999847000000102</v>
      </c>
      <c r="AF175" s="2">
        <f>Data!AF175-Data!AF174</f>
        <v>0.73697866999999917</v>
      </c>
      <c r="AG175" s="2">
        <f>Data!AG175-Data!AG174</f>
        <v>3.0564780000000269</v>
      </c>
      <c r="AH175" s="2">
        <f>Data!AH175-Data!AH174</f>
        <v>0.51861259999999731</v>
      </c>
      <c r="AI175" s="2">
        <f>Data!AI175-Data!AI174</f>
        <v>5.0785033999999882</v>
      </c>
      <c r="AJ175" s="2">
        <f>Data!AJ175-Data!AJ174</f>
        <v>2.6344311000000005</v>
      </c>
      <c r="AK175" s="2">
        <f>Data!AK175-Data!AK174</f>
        <v>-2.0098629999999673E-2</v>
      </c>
      <c r="AL175" s="2">
        <f>Data!AL175-Data!AL174</f>
        <v>6.6590406999999914</v>
      </c>
      <c r="AM175" s="2">
        <f>Data!AM175-Data!AM174</f>
        <v>5.3390833999999927</v>
      </c>
      <c r="AN175" s="2">
        <f>Data!AN175-Data!AN174</f>
        <v>0.83743235000000027</v>
      </c>
      <c r="AO175" s="2">
        <f>Data!AO175-Data!AO174</f>
        <v>1.2781771200000094</v>
      </c>
      <c r="AP175" s="2">
        <f>Data!AP175-Data!AP174</f>
        <v>2.4030224999999916</v>
      </c>
      <c r="AQ175" s="2">
        <f>Data!AQ175-Data!AQ174</f>
        <v>2.5757465000000082</v>
      </c>
      <c r="AR175" s="2">
        <f>Data!AR175-Data!AR174</f>
        <v>3.3281729999999925</v>
      </c>
      <c r="AS175" s="2"/>
      <c r="AT175" s="1">
        <v>44083</v>
      </c>
      <c r="AU175" s="2">
        <f>Data!AV177-FaktiskeKurser[[#This Row],[AAPL]]</f>
        <v>-3.6399990000000031</v>
      </c>
      <c r="AV175" s="2">
        <f>Data!AW177-FaktiskeKurser[[#This Row],[MSFT]]</f>
        <v>-2.9600069999999903</v>
      </c>
      <c r="AW175" s="2">
        <f>Data!AX177-FaktiskeKurser[[#This Row],[AMZN]]</f>
        <v>-1.3005069999999819</v>
      </c>
      <c r="AX175" s="2">
        <f>Data!AY177-FaktiskeKurser[[#This Row],[GOOGL]]</f>
        <v>-1.6989970000000056</v>
      </c>
      <c r="AY175" s="2">
        <f>Data!AZ177-FaktiskeKurser[[#This Row],[BRK-B]]</f>
        <v>1.3099980000000073</v>
      </c>
      <c r="AZ175" s="2">
        <f>Data!BA177-FaktiskeKurser[[#This Row],[TSLA]]</f>
        <v>-17.346671999999998</v>
      </c>
      <c r="BA175" s="2">
        <f>Data!BB177-FaktiskeKurser[[#This Row],[NVDA]]</f>
        <v>0.92500400000000127</v>
      </c>
      <c r="BB175" s="2">
        <f>Data!BC177-FaktiskeKurser[[#This Row],[GOOG]]</f>
        <v>-1.7040020000000027</v>
      </c>
      <c r="BC175" s="2">
        <f>Data!BD177-FaktiskeKurser[[#This Row],[UNH]]</f>
        <v>1.9989000000009582E-2</v>
      </c>
      <c r="BD175" s="2">
        <f>Data!BE177-FaktiskeKurser[[#This Row],[JPM]]</f>
        <v>-2.6499940000000066</v>
      </c>
      <c r="BE175" s="2">
        <f>Data!BF177-FaktiskeKurser[[#This Row],[AVGO]]</f>
        <v>-2.9200130000000399</v>
      </c>
      <c r="BF175" s="2">
        <f>Data!BG177-FaktiskeKurser[[#This Row],[V]]</f>
        <v>-0.60000599999997917</v>
      </c>
      <c r="BG175" s="2">
        <f>Data!BH177-FaktiskeKurser[[#This Row],[BAC]]</f>
        <v>-1.0300009999999986</v>
      </c>
      <c r="BH175" s="2">
        <f>Data!BI177-FaktiskeKurser[[#This Row],[HD]]</f>
        <v>7.3800049999999828</v>
      </c>
      <c r="BI175" s="2">
        <f>Data!BJ177-FaktiskeKurser[[#This Row],[MA]]</f>
        <v>4.6300049999999828</v>
      </c>
      <c r="BJ175" s="2">
        <f>Data!BK177-FaktiskeKurser[[#This Row],[MRK]]</f>
        <v>-0.34351300000000151</v>
      </c>
      <c r="BK175" s="2">
        <f>Data!BL177-FaktiskeKurser[[#This Row],[ABBV]]</f>
        <v>-0.24000599999999395</v>
      </c>
      <c r="BL175" s="2">
        <f>Data!BM177-FaktiskeKurser[[#This Row],[LLY]]</f>
        <v>1.0599970000000098</v>
      </c>
      <c r="BM175" s="2">
        <f>Data!BN177-FaktiskeKurser[[#This Row],[UPS]]</f>
        <v>-0.97999599999999987</v>
      </c>
      <c r="BN175" s="2">
        <f>Data!BO177-FaktiskeKurser[[#This Row],[CAT]]</f>
        <v>4.5100089999999966</v>
      </c>
    </row>
    <row r="176" spans="1:66" x14ac:dyDescent="0.35">
      <c r="A176" s="1">
        <v>44084</v>
      </c>
      <c r="B176" s="2">
        <f>ARIMAForecast[[#This Row],[AAPL]]-FaktiskeKurser[[#This Row],[AAPL]]</f>
        <v>5.0568634988230059</v>
      </c>
      <c r="C176" s="2">
        <f>ARIMAForecast[[#This Row],[MSFT]]-Data!C175</f>
        <v>7.9306063130489974</v>
      </c>
      <c r="D176" s="2">
        <f>ARIMAForecast[[#This Row],[AMZN]]-Data!D175</f>
        <v>5.9020710274949977</v>
      </c>
      <c r="E176" s="2">
        <f>ARIMAForecast[[#This Row],[GOOGL]]-Data!E175</f>
        <v>0.80695742820789462</v>
      </c>
      <c r="F176" s="2">
        <f>ARIMAForecast[[#This Row],[BRK-B]]-Data!F175</f>
        <v>1.5008167336260101</v>
      </c>
      <c r="G176" s="2">
        <f>ARIMAForecast[[#This Row],[TSLA]]-Data!G175</f>
        <v>13.848363680516997</v>
      </c>
      <c r="H176" s="2">
        <f>ARIMAForecast[[#This Row],[NVDA]]-Data!H175</f>
        <v>6.0482138744479954</v>
      </c>
      <c r="I176" s="2">
        <f>ARIMAForecast[[#This Row],[GOOG]]-Data!I175</f>
        <v>1.0156424271162052</v>
      </c>
      <c r="J176" s="2">
        <f>ARIMAForecast[[#This Row],[UNH]]-Data!J175</f>
        <v>4.773276156878012</v>
      </c>
      <c r="K176" s="2">
        <f>ARIMAForecast[[#This Row],[JPM]]-Data!K175</f>
        <v>0.63959194057500213</v>
      </c>
      <c r="L176" s="2">
        <f>ARIMAForecast[[#This Row],[AVGO]]-Data!L175</f>
        <v>4.8076125240750116</v>
      </c>
      <c r="M176" s="2">
        <f>ARIMAForecast[[#This Row],[V]]-Data!M175</f>
        <v>2.7832085923849945</v>
      </c>
      <c r="N176" s="2">
        <f>ARIMAForecast[[#This Row],[BAC]]-Data!N175</f>
        <v>-0.13977993822139823</v>
      </c>
      <c r="O176" s="2">
        <f>ARIMAForecast[[#This Row],[HD]]-Data!O175</f>
        <v>6.8375208165379604</v>
      </c>
      <c r="P176" s="2">
        <f>ARIMAForecast[[#This Row],[MA]]-Data!P175</f>
        <v>8.5500491300829822</v>
      </c>
      <c r="Q176" s="2">
        <f>ARIMAForecast[[#This Row],[MRK]]-Data!Q175</f>
        <v>1.4947448180869998</v>
      </c>
      <c r="R176" s="2">
        <f>ARIMAForecast[[#This Row],[ABBV]]-Data!R175</f>
        <v>1.6269220821567956</v>
      </c>
      <c r="S176" s="2">
        <f>ARIMAForecast[[#This Row],[LLY]]-Data!S175</f>
        <v>2.794986231535006</v>
      </c>
      <c r="T176" s="2">
        <f>ARIMAForecast[[#This Row],[UPS]]-Data!T175</f>
        <v>3.33707184183001</v>
      </c>
      <c r="U176" s="2">
        <f>ARIMAForecast[[#This Row],[CAT]]-Data!U175</f>
        <v>3.5965223512759792</v>
      </c>
      <c r="X176" s="1">
        <v>44084</v>
      </c>
      <c r="Y176" s="2">
        <f>Data!Y176-Data!Y175</f>
        <v>-1.5714080999999993</v>
      </c>
      <c r="Z176" s="2">
        <f>Data!Z176-Data!Z175</f>
        <v>-1.3124995999999953</v>
      </c>
      <c r="AA176" s="2">
        <f>Data!AA176-Data!AA175</f>
        <v>-2.7039000000000044</v>
      </c>
      <c r="AB176" s="2">
        <f>Data!AB176-Data!AB175</f>
        <v>-0.90288929999999823</v>
      </c>
      <c r="AC176" s="2">
        <f>Data!AC176-Data!AC175</f>
        <v>-1.3551921999999763</v>
      </c>
      <c r="AD176" s="2">
        <f>Data!AD176-Data!AD175</f>
        <v>9.5991221999999965</v>
      </c>
      <c r="AE176" s="2">
        <f>Data!AE176-Data!AE175</f>
        <v>-1.5547094000000072</v>
      </c>
      <c r="AF176" s="2">
        <f>Data!AF176-Data!AF175</f>
        <v>-1.1621504000000016</v>
      </c>
      <c r="AG176" s="2">
        <f>Data!AG176-Data!AG175</f>
        <v>-5.9534841999999912</v>
      </c>
      <c r="AH176" s="2">
        <f>Data!AH176-Data!AH175</f>
        <v>-0.9412781300000006</v>
      </c>
      <c r="AI176" s="2">
        <f>Data!AI176-Data!AI175</f>
        <v>-0.5381132999999636</v>
      </c>
      <c r="AJ176" s="2">
        <f>Data!AJ176-Data!AJ175</f>
        <v>-1.4688262999999893</v>
      </c>
      <c r="AK176" s="2">
        <f>Data!AK176-Data!AK175</f>
        <v>-0.33325203000000059</v>
      </c>
      <c r="AL176" s="2">
        <f>Data!AL176-Data!AL175</f>
        <v>-2.233190000000036</v>
      </c>
      <c r="AM176" s="2">
        <f>Data!AM176-Data!AM175</f>
        <v>-1.8918117000000052</v>
      </c>
      <c r="AN176" s="2">
        <f>Data!AN176-Data!AN175</f>
        <v>-0.72146012999999698</v>
      </c>
      <c r="AO176" s="2">
        <f>Data!AO176-Data!AO175</f>
        <v>-1.8218185200000079</v>
      </c>
      <c r="AP176" s="2">
        <f>Data!AP176-Data!AP175</f>
        <v>-4.885897099999994</v>
      </c>
      <c r="AQ176" s="2">
        <f>Data!AQ176-Data!AQ175</f>
        <v>-1.3511828000000037</v>
      </c>
      <c r="AR176" s="2">
        <f>Data!AR176-Data!AR175</f>
        <v>-1.4904630000000054</v>
      </c>
      <c r="AS176" s="2"/>
      <c r="AT176" s="1">
        <v>44084</v>
      </c>
      <c r="AU176" s="2">
        <f>Data!AV178-FaktiskeKurser[[#This Row],[AAPL]]</f>
        <v>0.66999800000000675</v>
      </c>
      <c r="AV176" s="2">
        <f>Data!AW178-FaktiskeKurser[[#This Row],[MSFT]]</f>
        <v>2.7099910000000023</v>
      </c>
      <c r="AW176" s="2">
        <f>Data!AX178-FaktiskeKurser[[#This Row],[AMZN]]</f>
        <v>1.2634889999999928</v>
      </c>
      <c r="AX176" s="2">
        <f>Data!AY178-FaktiskeKurser[[#This Row],[GOOGL]]</f>
        <v>0.12249799999999311</v>
      </c>
      <c r="AY176" s="2">
        <f>Data!AZ178-FaktiskeKurser[[#This Row],[BRK-B]]</f>
        <v>0</v>
      </c>
      <c r="AZ176" s="2">
        <f>Data!BA178-FaktiskeKurser[[#This Row],[TSLA]]</f>
        <v>13.70999900000001</v>
      </c>
      <c r="BA176" s="2">
        <f>Data!BB178-FaktiskeKurser[[#This Row],[NVDA]]</f>
        <v>3.9875030000000038</v>
      </c>
      <c r="BB176" s="2">
        <f>Data!BC178-FaktiskeKurser[[#This Row],[GOOG]]</f>
        <v>-1.8501000000000545E-2</v>
      </c>
      <c r="BC176" s="2">
        <f>Data!BD178-FaktiskeKurser[[#This Row],[UNH]]</f>
        <v>-2.6499939999999924</v>
      </c>
      <c r="BD176" s="2">
        <f>Data!BE178-FaktiskeKurser[[#This Row],[JPM]]</f>
        <v>-8.999600000001351E-2</v>
      </c>
      <c r="BE176" s="2">
        <f>Data!BF178-FaktiskeKurser[[#This Row],[AVGO]]</f>
        <v>6.5399780000000192</v>
      </c>
      <c r="BF176" s="2">
        <f>Data!BG178-FaktiskeKurser[[#This Row],[V]]</f>
        <v>1.419998000000021</v>
      </c>
      <c r="BG176" s="2">
        <f>Data!BH178-FaktiskeKurser[[#This Row],[BAC]]</f>
        <v>-0.34000100000000089</v>
      </c>
      <c r="BH176" s="2">
        <f>Data!BI178-FaktiskeKurser[[#This Row],[HD]]</f>
        <v>3.4400019999999927</v>
      </c>
      <c r="BI176" s="2">
        <f>Data!BJ178-FaktiskeKurser[[#This Row],[MA]]</f>
        <v>3</v>
      </c>
      <c r="BJ176" s="2">
        <f>Data!BK178-FaktiskeKurser[[#This Row],[MRK]]</f>
        <v>0.22900400000000332</v>
      </c>
      <c r="BK176" s="2">
        <f>Data!BL178-FaktiskeKurser[[#This Row],[ABBV]]</f>
        <v>-0.5699989999999957</v>
      </c>
      <c r="BL176" s="2">
        <f>Data!BM178-FaktiskeKurser[[#This Row],[LLY]]</f>
        <v>-3.089997000000011</v>
      </c>
      <c r="BM176" s="2">
        <f>Data!BN178-FaktiskeKurser[[#This Row],[UPS]]</f>
        <v>1.4400019999999927</v>
      </c>
      <c r="BN176" s="2">
        <f>Data!BO178-FaktiskeKurser[[#This Row],[CAT]]</f>
        <v>1.339997000000011</v>
      </c>
    </row>
    <row r="177" spans="1:66" x14ac:dyDescent="0.35">
      <c r="A177" s="1">
        <v>44085</v>
      </c>
      <c r="B177" s="2">
        <f>ARIMAForecast[[#This Row],[AAPL]]-FaktiskeKurser[[#This Row],[AAPL]]</f>
        <v>-3.6562982149239929</v>
      </c>
      <c r="C177" s="2">
        <f>ARIMAForecast[[#This Row],[MSFT]]-Data!C176</f>
        <v>-5.2251074116570067</v>
      </c>
      <c r="D177" s="2">
        <f>ARIMAForecast[[#This Row],[AMZN]]-Data!D176</f>
        <v>-4.987913947629977</v>
      </c>
      <c r="E177" s="2">
        <f>ARIMAForecast[[#This Row],[GOOGL]]-Data!E176</f>
        <v>-0.79516705350469863</v>
      </c>
      <c r="F177" s="2">
        <f>ARIMAForecast[[#This Row],[BRK-B]]-Data!F176</f>
        <v>-1.2662887434070171</v>
      </c>
      <c r="G177" s="2">
        <f>ARIMAForecast[[#This Row],[TSLA]]-Data!G176</f>
        <v>-0.30269242154099629</v>
      </c>
      <c r="H177" s="2">
        <f>ARIMAForecast[[#This Row],[NVDA]]-Data!H176</f>
        <v>-2.0454893668379981</v>
      </c>
      <c r="I177" s="2">
        <f>ARIMAForecast[[#This Row],[GOOG]]-Data!I176</f>
        <v>-1.230994931008496</v>
      </c>
      <c r="J177" s="2">
        <f>ARIMAForecast[[#This Row],[UNH]]-Data!J176</f>
        <v>-6.0233939817180158</v>
      </c>
      <c r="K177" s="2">
        <f>ARIMAForecast[[#This Row],[JPM]]-Data!K176</f>
        <v>-1.1645805802006919</v>
      </c>
      <c r="L177" s="2">
        <f>ARIMAForecast[[#This Row],[AVGO]]-Data!L176</f>
        <v>-0.16354025144300977</v>
      </c>
      <c r="M177" s="2">
        <f>ARIMAForecast[[#This Row],[V]]-Data!M176</f>
        <v>-1.6685428549220092</v>
      </c>
      <c r="N177" s="2">
        <f>ARIMAForecast[[#This Row],[BAC]]-Data!N176</f>
        <v>-0.33640670977980136</v>
      </c>
      <c r="O177" s="2">
        <f>ARIMAForecast[[#This Row],[HD]]-Data!O176</f>
        <v>-3.3858462809979528</v>
      </c>
      <c r="P177" s="2">
        <f>ARIMAForecast[[#This Row],[MA]]-Data!P176</f>
        <v>-6.2663707428150133</v>
      </c>
      <c r="Q177" s="2">
        <f>ARIMAForecast[[#This Row],[MRK]]-Data!Q176</f>
        <v>-1.457960149613001</v>
      </c>
      <c r="R177" s="2">
        <f>ARIMAForecast[[#This Row],[ABBV]]-Data!R176</f>
        <v>-2.2721263681439012</v>
      </c>
      <c r="S177" s="2">
        <f>ARIMAForecast[[#This Row],[LLY]]-Data!S176</f>
        <v>-5.6526999127730164</v>
      </c>
      <c r="T177" s="2">
        <f>ARIMAForecast[[#This Row],[UPS]]-Data!T176</f>
        <v>-2.3380724116539966</v>
      </c>
      <c r="U177" s="2">
        <f>ARIMAForecast[[#This Row],[CAT]]-Data!U176</f>
        <v>-2.5746880656789983</v>
      </c>
      <c r="X177" s="1">
        <v>44085</v>
      </c>
      <c r="Y177" s="2">
        <f>Data!Y177-Data!Y176</f>
        <v>-2.2915217000000041</v>
      </c>
      <c r="Z177" s="2">
        <f>Data!Z177-Data!Z176</f>
        <v>-2.8993077000000085</v>
      </c>
      <c r="AA177" s="2">
        <f>Data!AA177-Data!AA176</f>
        <v>-3.5195994000000042</v>
      </c>
      <c r="AB177" s="2">
        <f>Data!AB177-Data!AB176</f>
        <v>-0.55984450999999069</v>
      </c>
      <c r="AC177" s="2">
        <f>Data!AC177-Data!AC176</f>
        <v>5.0964599999986149E-2</v>
      </c>
      <c r="AD177" s="2">
        <f>Data!AD177-Data!AD176</f>
        <v>0.76596090000001027</v>
      </c>
      <c r="AE177" s="2">
        <f>Data!AE177-Data!AE176</f>
        <v>-1.7875185000000045</v>
      </c>
      <c r="AF177" s="2">
        <f>Data!AF177-Data!AF176</f>
        <v>-0.58138535999999874</v>
      </c>
      <c r="AG177" s="2">
        <f>Data!AG177-Data!AG176</f>
        <v>-2.899454100000014</v>
      </c>
      <c r="AH177" s="2">
        <f>Data!AH177-Data!AH176</f>
        <v>1.0933936299999942</v>
      </c>
      <c r="AI177" s="2">
        <f>Data!AI177-Data!AI176</f>
        <v>1.9064063999999803</v>
      </c>
      <c r="AJ177" s="2">
        <f>Data!AJ177-Data!AJ176</f>
        <v>-0.93586090000002287</v>
      </c>
      <c r="AK177" s="2">
        <f>Data!AK177-Data!AK176</f>
        <v>0.27668790000000243</v>
      </c>
      <c r="AL177" s="2">
        <f>Data!AL177-Data!AL176</f>
        <v>2.0346488000000136</v>
      </c>
      <c r="AM177" s="2">
        <f>Data!AM177-Data!AM176</f>
        <v>-3.5292463000000112</v>
      </c>
      <c r="AN177" s="2">
        <f>Data!AN177-Data!AN176</f>
        <v>0.51602422000000558</v>
      </c>
      <c r="AO177" s="2">
        <f>Data!AO177-Data!AO176</f>
        <v>0.12267862000000207</v>
      </c>
      <c r="AP177" s="2">
        <f>Data!AP177-Data!AP176</f>
        <v>1.0243542999999988</v>
      </c>
      <c r="AQ177" s="2">
        <f>Data!AQ177-Data!AQ176</f>
        <v>0.75443870000000857</v>
      </c>
      <c r="AR177" s="2">
        <f>Data!AR177-Data!AR176</f>
        <v>2.6388328000000172</v>
      </c>
      <c r="AS177" s="2"/>
      <c r="AT177" s="1">
        <v>44085</v>
      </c>
      <c r="AU177" s="2">
        <f>Data!AV179-FaktiskeKurser[[#This Row],[AAPL]]</f>
        <v>-5.3199999999999932</v>
      </c>
      <c r="AV177" s="2">
        <f>Data!AW179-FaktiskeKurser[[#This Row],[MSFT]]</f>
        <v>-7.2599940000000061</v>
      </c>
      <c r="AW177" s="2">
        <f>Data!AX179-FaktiskeKurser[[#This Row],[AMZN]]</f>
        <v>-7.6194910000000107</v>
      </c>
      <c r="AX177" s="2">
        <f>Data!AY179-FaktiskeKurser[[#This Row],[GOOGL]]</f>
        <v>-1.5735019999999906</v>
      </c>
      <c r="AY177" s="2">
        <f>Data!AZ179-FaktiskeKurser[[#This Row],[BRK-B]]</f>
        <v>-1.7000120000000152</v>
      </c>
      <c r="AZ177" s="2">
        <f>Data!BA179-FaktiskeKurser[[#This Row],[TSLA]]</f>
        <v>2.1466680000000053</v>
      </c>
      <c r="BA177" s="2">
        <f>Data!BB179-FaktiskeKurser[[#This Row],[NVDA]]</f>
        <v>-5.505004999999997</v>
      </c>
      <c r="BB177" s="2">
        <f>Data!BC179-FaktiskeKurser[[#This Row],[GOOG]]</f>
        <v>-1.8119970000000052</v>
      </c>
      <c r="BC177" s="2">
        <f>Data!BD179-FaktiskeKurser[[#This Row],[UNH]]</f>
        <v>-10.539978000000019</v>
      </c>
      <c r="BD177" s="2">
        <f>Data!BE179-FaktiskeKurser[[#This Row],[JPM]]</f>
        <v>0.19999699999999621</v>
      </c>
      <c r="BE177" s="2">
        <f>Data!BF179-FaktiskeKurser[[#This Row],[AVGO]]</f>
        <v>-0.32998699999996006</v>
      </c>
      <c r="BF177" s="2">
        <f>Data!BG179-FaktiskeKurser[[#This Row],[V]]</f>
        <v>-3.3800050000000113</v>
      </c>
      <c r="BG177" s="2">
        <f>Data!BH179-FaktiskeKurser[[#This Row],[BAC]]</f>
        <v>-1.0000000000001563E-2</v>
      </c>
      <c r="BH177" s="2">
        <f>Data!BI179-FaktiskeKurser[[#This Row],[HD]]</f>
        <v>-0.71002199999998084</v>
      </c>
      <c r="BI177" s="2">
        <f>Data!BJ179-FaktiskeKurser[[#This Row],[MA]]</f>
        <v>-9.4900210000000129</v>
      </c>
      <c r="BJ177" s="2">
        <f>Data!BK179-FaktiskeKurser[[#This Row],[MRK]]</f>
        <v>-0.38167599999999879</v>
      </c>
      <c r="BK177" s="2">
        <f>Data!BL179-FaktiskeKurser[[#This Row],[ABBV]]</f>
        <v>-1.9300000000000068</v>
      </c>
      <c r="BL177" s="2">
        <f>Data!BM179-FaktiskeKurser[[#This Row],[LLY]]</f>
        <v>-3.8800049999999828</v>
      </c>
      <c r="BM177" s="2">
        <f>Data!BN179-FaktiskeKurser[[#This Row],[UPS]]</f>
        <v>-0.93000800000001504</v>
      </c>
      <c r="BN177" s="2">
        <f>Data!BO179-FaktiskeKurser[[#This Row],[CAT]]</f>
        <v>1.1400000000000148</v>
      </c>
    </row>
    <row r="178" spans="1:66" x14ac:dyDescent="0.35">
      <c r="A178" s="1">
        <v>44088</v>
      </c>
      <c r="B178" s="2">
        <f>ARIMAForecast[[#This Row],[AAPL]]-FaktiskeKurser[[#This Row],[AAPL]]</f>
        <v>-1.8245405113109996</v>
      </c>
      <c r="C178" s="2">
        <f>ARIMAForecast[[#This Row],[MSFT]]-Data!C177</f>
        <v>-0.77875332739699843</v>
      </c>
      <c r="D178" s="2">
        <f>ARIMAForecast[[#This Row],[AMZN]]-Data!D177</f>
        <v>-3.0895746549280148</v>
      </c>
      <c r="E178" s="2">
        <f>ARIMAForecast[[#This Row],[GOOGL]]-Data!E177</f>
        <v>-0.1213392079334028</v>
      </c>
      <c r="F178" s="2">
        <f>ARIMAForecast[[#This Row],[BRK-B]]-Data!F177</f>
        <v>0.37168595707501595</v>
      </c>
      <c r="G178" s="2">
        <f>ARIMAForecast[[#This Row],[TSLA]]-Data!G177</f>
        <v>2.7151614722410073</v>
      </c>
      <c r="H178" s="2">
        <f>ARIMAForecast[[#This Row],[NVDA]]-Data!H177</f>
        <v>-0.76080261332299415</v>
      </c>
      <c r="I178" s="2">
        <f>ARIMAForecast[[#This Row],[GOOG]]-Data!I177</f>
        <v>-0.10706837213879794</v>
      </c>
      <c r="J178" s="2">
        <f>ARIMAForecast[[#This Row],[UNH]]-Data!J177</f>
        <v>-4.4508860299960133</v>
      </c>
      <c r="K178" s="2">
        <f>ARIMAForecast[[#This Row],[JPM]]-Data!K177</f>
        <v>1.8091498162616944</v>
      </c>
      <c r="L178" s="2">
        <f>ARIMAForecast[[#This Row],[AVGO]]-Data!L177</f>
        <v>3.6670565209849997</v>
      </c>
      <c r="M178" s="2">
        <f>ARIMAForecast[[#This Row],[V]]-Data!M177</f>
        <v>-1.1855271175469966</v>
      </c>
      <c r="N178" s="2">
        <f>ARIMAForecast[[#This Row],[BAC]]-Data!N177</f>
        <v>0.58458286907309898</v>
      </c>
      <c r="O178" s="2">
        <f>ARIMAForecast[[#This Row],[HD]]-Data!O177</f>
        <v>2.8946514530699687</v>
      </c>
      <c r="P178" s="2">
        <f>ARIMAForecast[[#This Row],[MA]]-Data!P177</f>
        <v>-2.7591459383929759</v>
      </c>
      <c r="Q178" s="2">
        <f>ARIMAForecast[[#This Row],[MRK]]-Data!Q177</f>
        <v>1.2912249474493933</v>
      </c>
      <c r="R178" s="2">
        <f>ARIMAForecast[[#This Row],[ABBV]]-Data!R177</f>
        <v>0.48485740543560496</v>
      </c>
      <c r="S178" s="2">
        <f>ARIMAForecast[[#This Row],[LLY]]-Data!S177</f>
        <v>1.7337145881850233</v>
      </c>
      <c r="T178" s="2">
        <f>ARIMAForecast[[#This Row],[UPS]]-Data!T177</f>
        <v>1.4387996158139913</v>
      </c>
      <c r="U178" s="2">
        <f>ARIMAForecast[[#This Row],[CAT]]-Data!U177</f>
        <v>3.5725897735160004</v>
      </c>
      <c r="X178" s="1">
        <v>44088</v>
      </c>
      <c r="Y178" s="2">
        <f>Data!Y178-Data!Y177</f>
        <v>2.4126906999999989</v>
      </c>
      <c r="Z178" s="2">
        <f>Data!Z178-Data!Z177</f>
        <v>1.2884752000000219</v>
      </c>
      <c r="AA178" s="2">
        <f>Data!AA178-Data!AA177</f>
        <v>-1.1697289999999896</v>
      </c>
      <c r="AB178" s="2">
        <f>Data!AB178-Data!AB177</f>
        <v>-0.38056238000000064</v>
      </c>
      <c r="AC178" s="2">
        <f>Data!AC178-Data!AC177</f>
        <v>1.5594202000000053</v>
      </c>
      <c r="AD178" s="2">
        <f>Data!AD178-Data!AD177</f>
        <v>3.8353682000000049</v>
      </c>
      <c r="AE178" s="2">
        <f>Data!AE178-Data!AE177</f>
        <v>5.4162126000000086</v>
      </c>
      <c r="AF178" s="2">
        <f>Data!AF178-Data!AF177</f>
        <v>-0.10881436000001088</v>
      </c>
      <c r="AG178" s="2">
        <f>Data!AG178-Data!AG177</f>
        <v>4.9385970999999813</v>
      </c>
      <c r="AH178" s="2">
        <f>Data!AH178-Data!AH177</f>
        <v>1.3785554000000104</v>
      </c>
      <c r="AI178" s="2">
        <f>Data!AI178-Data!AI177</f>
        <v>2.5247635999999716</v>
      </c>
      <c r="AJ178" s="2">
        <f>Data!AJ178-Data!AJ177</f>
        <v>3.224597799999998</v>
      </c>
      <c r="AK178" s="2">
        <f>Data!AK178-Data!AK177</f>
        <v>0.26615581000000077</v>
      </c>
      <c r="AL178" s="2">
        <f>Data!AL178-Data!AL177</f>
        <v>4.198016999999993</v>
      </c>
      <c r="AM178" s="2">
        <f>Data!AM178-Data!AM177</f>
        <v>5.284766999999988</v>
      </c>
      <c r="AN178" s="2">
        <f>Data!AN178-Data!AN177</f>
        <v>-0.1517676200000011</v>
      </c>
      <c r="AO178" s="2">
        <f>Data!AO178-Data!AO177</f>
        <v>0.72988139000000274</v>
      </c>
      <c r="AP178" s="2">
        <f>Data!AP178-Data!AP177</f>
        <v>0.97356099999998946</v>
      </c>
      <c r="AQ178" s="2">
        <f>Data!AQ178-Data!AQ177</f>
        <v>1.1948416999999836</v>
      </c>
      <c r="AR178" s="2">
        <f>Data!AR178-Data!AR177</f>
        <v>0.48880919999999151</v>
      </c>
      <c r="AS178" s="2"/>
      <c r="AT178" s="1">
        <v>44088</v>
      </c>
      <c r="AU178" s="2">
        <f>Data!AV180-FaktiskeKurser[[#This Row],[AAPL]]</f>
        <v>1.870002999999997</v>
      </c>
      <c r="AV178" s="2">
        <f>Data!AW180-FaktiskeKurser[[#This Row],[MSFT]]</f>
        <v>4.0008999999997741E-2</v>
      </c>
      <c r="AW178" s="2">
        <f>Data!AX180-FaktiskeKurser[[#This Row],[AMZN]]</f>
        <v>-3.6069940000000145</v>
      </c>
      <c r="AX178" s="2">
        <f>Data!AY180-FaktiskeKurser[[#This Row],[GOOGL]]</f>
        <v>-0.86100000000000421</v>
      </c>
      <c r="AY178" s="2">
        <f>Data!AZ180-FaktiskeKurser[[#This Row],[BRK-B]]</f>
        <v>2.1399989999999889</v>
      </c>
      <c r="AZ178" s="2">
        <f>Data!BA180-FaktiskeKurser[[#This Row],[TSLA]]</f>
        <v>16.093337999999989</v>
      </c>
      <c r="BA178" s="2">
        <f>Data!BB180-FaktiskeKurser[[#This Row],[NVDA]]</f>
        <v>5.6050039999999797</v>
      </c>
      <c r="BB178" s="2">
        <f>Data!BC180-FaktiskeKurser[[#This Row],[GOOG]]</f>
        <v>-0.63700099999999793</v>
      </c>
      <c r="BC178" s="2">
        <f>Data!BD180-FaktiskeKurser[[#This Row],[UNH]]</f>
        <v>3.9700009999999679</v>
      </c>
      <c r="BD178" s="2">
        <f>Data!BE180-FaktiskeKurser[[#This Row],[JPM]]</f>
        <v>2.6399990000000031</v>
      </c>
      <c r="BE178" s="2">
        <f>Data!BF180-FaktiskeKurser[[#This Row],[AVGO]]</f>
        <v>5.1200249999999983</v>
      </c>
      <c r="BF178" s="2">
        <f>Data!BG180-FaktiskeKurser[[#This Row],[V]]</f>
        <v>3.4400029999999902</v>
      </c>
      <c r="BG178" s="2">
        <f>Data!BH180-FaktiskeKurser[[#This Row],[BAC]]</f>
        <v>0.61000100000000046</v>
      </c>
      <c r="BH178" s="2">
        <f>Data!BI180-FaktiskeKurser[[#This Row],[HD]]</f>
        <v>7.9499819999999772</v>
      </c>
      <c r="BI178" s="2">
        <f>Data!BJ180-FaktiskeKurser[[#This Row],[MA]]</f>
        <v>5.7200010000000248</v>
      </c>
      <c r="BJ178" s="2">
        <f>Data!BK180-FaktiskeKurser[[#This Row],[MRK]]</f>
        <v>0.56298100000000773</v>
      </c>
      <c r="BK178" s="2">
        <f>Data!BL180-FaktiskeKurser[[#This Row],[ABBV]]</f>
        <v>0.8399959999999993</v>
      </c>
      <c r="BL178" s="2">
        <f>Data!BM180-FaktiskeKurser[[#This Row],[LLY]]</f>
        <v>2.7799990000000037</v>
      </c>
      <c r="BM178" s="2">
        <f>Data!BN180-FaktiskeKurser[[#This Row],[UPS]]</f>
        <v>2.25</v>
      </c>
      <c r="BN178" s="2">
        <f>Data!BO180-FaktiskeKurser[[#This Row],[CAT]]</f>
        <v>3.6499939999999924</v>
      </c>
    </row>
    <row r="179" spans="1:66" x14ac:dyDescent="0.35">
      <c r="A179" s="1">
        <v>44089</v>
      </c>
      <c r="B179" s="2">
        <f>ARIMAForecast[[#This Row],[AAPL]]-FaktiskeKurser[[#This Row],[AAPL]]</f>
        <v>3.6038897215450021</v>
      </c>
      <c r="C179" s="2">
        <f>ARIMAForecast[[#This Row],[MSFT]]-Data!C178</f>
        <v>-5.6029336963007381E-2</v>
      </c>
      <c r="D179" s="2">
        <f>ARIMAForecast[[#This Row],[AMZN]]-Data!D178</f>
        <v>-0.67392962186900718</v>
      </c>
      <c r="E179" s="2">
        <f>ARIMAForecast[[#This Row],[GOOGL]]-Data!E178</f>
        <v>-1.3659574084808952</v>
      </c>
      <c r="F179" s="2">
        <f>ARIMAForecast[[#This Row],[BRK-B]]-Data!F178</f>
        <v>0.46561131403700529</v>
      </c>
      <c r="G179" s="2">
        <f>ARIMAForecast[[#This Row],[TSLA]]-Data!G178</f>
        <v>14.193490933598994</v>
      </c>
      <c r="H179" s="2">
        <f>ARIMAForecast[[#This Row],[NVDA]]-Data!H178</f>
        <v>5.4454737796840078</v>
      </c>
      <c r="I179" s="2">
        <f>ARIMAForecast[[#This Row],[GOOG]]-Data!I178</f>
        <v>-0.96420124488800241</v>
      </c>
      <c r="J179" s="2">
        <f>ARIMAForecast[[#This Row],[UNH]]-Data!J178</f>
        <v>6.8556928573260052</v>
      </c>
      <c r="K179" s="2">
        <f>ARIMAForecast[[#This Row],[JPM]]-Data!K178</f>
        <v>0.63027115269200351</v>
      </c>
      <c r="L179" s="2">
        <f>ARIMAForecast[[#This Row],[AVGO]]-Data!L178</f>
        <v>-2.3301300456460012</v>
      </c>
      <c r="M179" s="2">
        <f>ARIMAForecast[[#This Row],[V]]-Data!M178</f>
        <v>3.5422023165949952</v>
      </c>
      <c r="N179" s="2">
        <f>ARIMAForecast[[#This Row],[BAC]]-Data!N178</f>
        <v>3.2733170507800224E-2</v>
      </c>
      <c r="O179" s="2">
        <f>ARIMAForecast[[#This Row],[HD]]-Data!O178</f>
        <v>4.0186715534680388</v>
      </c>
      <c r="P179" s="2">
        <f>ARIMAForecast[[#This Row],[MA]]-Data!P178</f>
        <v>7.6174549086679804</v>
      </c>
      <c r="Q179" s="2">
        <f>ARIMAForecast[[#This Row],[MRK]]-Data!Q178</f>
        <v>-0.8699328424420969</v>
      </c>
      <c r="R179" s="2">
        <f>ARIMAForecast[[#This Row],[ABBV]]-Data!R178</f>
        <v>0.32514186501029485</v>
      </c>
      <c r="S179" s="2">
        <f>ARIMAForecast[[#This Row],[LLY]]-Data!S178</f>
        <v>0.7319077484359866</v>
      </c>
      <c r="T179" s="2">
        <f>ARIMAForecast[[#This Row],[UPS]]-Data!T178</f>
        <v>-0.81810897595900656</v>
      </c>
      <c r="U179" s="2">
        <f>ARIMAForecast[[#This Row],[CAT]]-Data!U178</f>
        <v>0.373623454525017</v>
      </c>
      <c r="X179" s="1">
        <v>44089</v>
      </c>
      <c r="Y179" s="2">
        <f>Data!Y179-Data!Y178</f>
        <v>0.74355099999999652</v>
      </c>
      <c r="Z179" s="2">
        <f>Data!Z179-Data!Z178</f>
        <v>3.2157942999999989</v>
      </c>
      <c r="AA179" s="2">
        <f>Data!AA179-Data!AA178</f>
        <v>2.1563594999999793</v>
      </c>
      <c r="AB179" s="2">
        <f>Data!AB179-Data!AB178</f>
        <v>1.2333402799999931</v>
      </c>
      <c r="AC179" s="2">
        <f>Data!AC179-Data!AC178</f>
        <v>-0.50060700000000224</v>
      </c>
      <c r="AD179" s="2">
        <f>Data!AD179-Data!AD178</f>
        <v>15.567427899999984</v>
      </c>
      <c r="AE179" s="2">
        <f>Data!AE179-Data!AE178</f>
        <v>2.8034867999999875</v>
      </c>
      <c r="AF179" s="2">
        <f>Data!AF179-Data!AF178</f>
        <v>1.0798514000000097</v>
      </c>
      <c r="AG179" s="2">
        <f>Data!AG179-Data!AG178</f>
        <v>0.4138245999999981</v>
      </c>
      <c r="AH179" s="2">
        <f>Data!AH179-Data!AH178</f>
        <v>-2.7821995100000123</v>
      </c>
      <c r="AI179" s="2">
        <f>Data!AI179-Data!AI178</f>
        <v>4.0465266000000497</v>
      </c>
      <c r="AJ179" s="2">
        <f>Data!AJ179-Data!AJ178</f>
        <v>1.5436108000000104</v>
      </c>
      <c r="AK179" s="2">
        <f>Data!AK179-Data!AK178</f>
        <v>-0.39287476000000154</v>
      </c>
      <c r="AL179" s="2">
        <f>Data!AL179-Data!AL178</f>
        <v>4.8315264999999954</v>
      </c>
      <c r="AM179" s="2">
        <f>Data!AM179-Data!AM178</f>
        <v>3.0540692000000149</v>
      </c>
      <c r="AN179" s="2">
        <f>Data!AN179-Data!AN178</f>
        <v>-3.9495799999968995E-3</v>
      </c>
      <c r="AO179" s="2">
        <f>Data!AO179-Data!AO178</f>
        <v>0.50914206000000206</v>
      </c>
      <c r="AP179" s="2">
        <f>Data!AP179-Data!AP178</f>
        <v>1.0595337000000029</v>
      </c>
      <c r="AQ179" s="2">
        <f>Data!AQ179-Data!AQ178</f>
        <v>1.3632506000000149</v>
      </c>
      <c r="AR179" s="2">
        <f>Data!AR179-Data!AR178</f>
        <v>-4.0017507999999964</v>
      </c>
      <c r="AS179" s="2"/>
      <c r="AT179" s="1">
        <v>44089</v>
      </c>
      <c r="AU179" s="2">
        <f>Data!AV181-FaktiskeKurser[[#This Row],[AAPL]]</f>
        <v>3.5400010000000037</v>
      </c>
      <c r="AV179" s="2">
        <f>Data!AW181-FaktiskeKurser[[#This Row],[MSFT]]</f>
        <v>4.75</v>
      </c>
      <c r="AW179" s="2">
        <f>Data!AX181-FaktiskeKurser[[#This Row],[AMZN]]</f>
        <v>1.9954979999999978</v>
      </c>
      <c r="AX179" s="2">
        <f>Data!AY181-FaktiskeKurser[[#This Row],[GOOGL]]</f>
        <v>0.96799499999998773</v>
      </c>
      <c r="AY179" s="2">
        <f>Data!AZ181-FaktiskeKurser[[#This Row],[BRK-B]]</f>
        <v>1.0100089999999966</v>
      </c>
      <c r="AZ179" s="2">
        <f>Data!BA181-FaktiskeKurser[[#This Row],[TSLA]]</f>
        <v>25.679999999999993</v>
      </c>
      <c r="BA179" s="2">
        <f>Data!BB181-FaktiskeKurser[[#This Row],[NVDA]]</f>
        <v>8.2650069999999829</v>
      </c>
      <c r="BB179" s="2">
        <f>Data!BC181-FaktiskeKurser[[#This Row],[GOOG]]</f>
        <v>1.0359960000000115</v>
      </c>
      <c r="BC179" s="2">
        <f>Data!BD181-FaktiskeKurser[[#This Row],[UNH]]</f>
        <v>5.75</v>
      </c>
      <c r="BD179" s="2">
        <f>Data!BE181-FaktiskeKurser[[#This Row],[JPM]]</f>
        <v>-1.7900009999999895</v>
      </c>
      <c r="BE179" s="2">
        <f>Data!BF181-FaktiskeKurser[[#This Row],[AVGO]]</f>
        <v>7.2099919999999997</v>
      </c>
      <c r="BF179" s="2">
        <f>Data!BG181-FaktiskeKurser[[#This Row],[V]]</f>
        <v>4.7100059999999928</v>
      </c>
      <c r="BG179" s="2">
        <f>Data!BH181-FaktiskeKurser[[#This Row],[BAC]]</f>
        <v>-0.21999900000000139</v>
      </c>
      <c r="BH179" s="2">
        <f>Data!BI181-FaktiskeKurser[[#This Row],[HD]]</f>
        <v>9.25</v>
      </c>
      <c r="BI179" s="2">
        <f>Data!BJ181-FaktiskeKurser[[#This Row],[MA]]</f>
        <v>8.9900210000000129</v>
      </c>
      <c r="BJ179" s="2">
        <f>Data!BK181-FaktiskeKurser[[#This Row],[MRK]]</f>
        <v>-0.25763700000000256</v>
      </c>
      <c r="BK179" s="2">
        <f>Data!BL181-FaktiskeKurser[[#This Row],[ABBV]]</f>
        <v>1.2100070000000045</v>
      </c>
      <c r="BL179" s="2">
        <f>Data!BM181-FaktiskeKurser[[#This Row],[LLY]]</f>
        <v>1.9900059999999939</v>
      </c>
      <c r="BM179" s="2">
        <f>Data!BN181-FaktiskeKurser[[#This Row],[UPS]]</f>
        <v>2.6600040000000149</v>
      </c>
      <c r="BN179" s="2">
        <f>Data!BO181-FaktiskeKurser[[#This Row],[CAT]]</f>
        <v>-5.2299959999999999</v>
      </c>
    </row>
    <row r="180" spans="1:66" x14ac:dyDescent="0.35">
      <c r="A180" s="1">
        <v>44090</v>
      </c>
      <c r="B180" s="2">
        <f>ARIMAForecast[[#This Row],[AAPL]]-FaktiskeKurser[[#This Row],[AAPL]]</f>
        <v>1.1071316894360024</v>
      </c>
      <c r="C180" s="2">
        <f>ARIMAForecast[[#This Row],[MSFT]]-Data!C179</f>
        <v>5.2952584521080155</v>
      </c>
      <c r="D180" s="2">
        <f>ARIMAForecast[[#This Row],[AMZN]]-Data!D179</f>
        <v>2.7087391186820184</v>
      </c>
      <c r="E180" s="2">
        <f>ARIMAForecast[[#This Row],[GOOGL]]-Data!E179</f>
        <v>2.2553524929760016</v>
      </c>
      <c r="F180" s="2">
        <f>ARIMAForecast[[#This Row],[BRK-B]]-Data!F179</f>
        <v>0.52038032778997945</v>
      </c>
      <c r="G180" s="2">
        <f>ARIMAForecast[[#This Row],[TSLA]]-Data!G179</f>
        <v>12.118830894268996</v>
      </c>
      <c r="H180" s="2">
        <f>ARIMAForecast[[#This Row],[NVDA]]-Data!H179</f>
        <v>3.151313424000989</v>
      </c>
      <c r="I180" s="2">
        <f>ARIMAForecast[[#This Row],[GOOG]]-Data!I179</f>
        <v>1.7659760335480001</v>
      </c>
      <c r="J180" s="2">
        <f>ARIMAForecast[[#This Row],[UNH]]-Data!J179</f>
        <v>1.0426403470480068</v>
      </c>
      <c r="K180" s="2">
        <f>ARIMAForecast[[#This Row],[JPM]]-Data!K179</f>
        <v>-2.0685642147540051</v>
      </c>
      <c r="L180" s="2">
        <f>ARIMAForecast[[#This Row],[AVGO]]-Data!L179</f>
        <v>11.268447395156045</v>
      </c>
      <c r="M180" s="2">
        <f>ARIMAForecast[[#This Row],[V]]-Data!M179</f>
        <v>0.84590651047599863</v>
      </c>
      <c r="N180" s="2">
        <f>ARIMAForecast[[#This Row],[BAC]]-Data!N179</f>
        <v>-0.26443865655729937</v>
      </c>
      <c r="O180" s="2">
        <f>ARIMAForecast[[#This Row],[HD]]-Data!O179</f>
        <v>6.3218785941059537</v>
      </c>
      <c r="P180" s="2">
        <f>ARIMAForecast[[#This Row],[MA]]-Data!P179</f>
        <v>0.6039995990610123</v>
      </c>
      <c r="Q180" s="2">
        <f>ARIMAForecast[[#This Row],[MRK]]-Data!Q179</f>
        <v>0.77521033529849603</v>
      </c>
      <c r="R180" s="2">
        <f>ARIMAForecast[[#This Row],[ABBV]]-Data!R179</f>
        <v>0.58081891061451074</v>
      </c>
      <c r="S180" s="2">
        <f>ARIMAForecast[[#This Row],[LLY]]-Data!S179</f>
        <v>1.5949346891800076</v>
      </c>
      <c r="T180" s="2">
        <f>ARIMAForecast[[#This Row],[UPS]]-Data!T179</f>
        <v>3.7135550479340225</v>
      </c>
      <c r="U180" s="2">
        <f>ARIMAForecast[[#This Row],[CAT]]-Data!U179</f>
        <v>-4.1291738628810037</v>
      </c>
      <c r="X180" s="1">
        <v>44090</v>
      </c>
      <c r="Y180" s="2">
        <f>Data!Y180-Data!Y179</f>
        <v>-2.4077561999999944</v>
      </c>
      <c r="Z180" s="2">
        <f>Data!Z180-Data!Z179</f>
        <v>-3.3236938000000009</v>
      </c>
      <c r="AA180" s="2">
        <f>Data!AA180-Data!AA179</f>
        <v>-2.6043190999999979</v>
      </c>
      <c r="AB180" s="2">
        <f>Data!AB180-Data!AB179</f>
        <v>-0.98798305999999059</v>
      </c>
      <c r="AC180" s="2">
        <f>Data!AC180-Data!AC179</f>
        <v>0.55491770000000429</v>
      </c>
      <c r="AD180" s="2">
        <f>Data!AD180-Data!AD179</f>
        <v>4.4052465999999981</v>
      </c>
      <c r="AE180" s="2">
        <f>Data!AE180-Data!AE179</f>
        <v>-4.2026755999999921</v>
      </c>
      <c r="AF180" s="2">
        <f>Data!AF180-Data!AF179</f>
        <v>-0.94044005000000652</v>
      </c>
      <c r="AG180" s="2">
        <f>Data!AG180-Data!AG179</f>
        <v>-0.77419969999999694</v>
      </c>
      <c r="AH180" s="2">
        <f>Data!AH180-Data!AH179</f>
        <v>0.12176116000000548</v>
      </c>
      <c r="AI180" s="2">
        <f>Data!AI180-Data!AI179</f>
        <v>0.92879979999997886</v>
      </c>
      <c r="AJ180" s="2">
        <f>Data!AJ180-Data!AJ179</f>
        <v>-0.42994020000000432</v>
      </c>
      <c r="AK180" s="2">
        <f>Data!AK180-Data!AK179</f>
        <v>0.23459147999999885</v>
      </c>
      <c r="AL180" s="2">
        <f>Data!AL180-Data!AL179</f>
        <v>-2.2387906999999814</v>
      </c>
      <c r="AM180" s="2">
        <f>Data!AM180-Data!AM179</f>
        <v>2.2308578000000239</v>
      </c>
      <c r="AN180" s="2">
        <f>Data!AN180-Data!AN179</f>
        <v>1.0767868999999877</v>
      </c>
      <c r="AO180" s="2">
        <f>Data!AO180-Data!AO179</f>
        <v>-1.2415061700000081</v>
      </c>
      <c r="AP180" s="2">
        <f>Data!AP180-Data!AP179</f>
        <v>0.89912810000001286</v>
      </c>
      <c r="AQ180" s="2">
        <f>Data!AQ180-Data!AQ179</f>
        <v>-1.3617330000000152</v>
      </c>
      <c r="AR180" s="2">
        <f>Data!AR180-Data!AR179</f>
        <v>1.0898330999999928</v>
      </c>
      <c r="AS180" s="2"/>
      <c r="AT180" s="1">
        <v>44090</v>
      </c>
      <c r="AU180" s="2">
        <f>Data!AV182-FaktiskeKurser[[#This Row],[AAPL]]</f>
        <v>-3.2300039999999939</v>
      </c>
      <c r="AV180" s="2">
        <f>Data!AW182-FaktiskeKurser[[#This Row],[MSFT]]</f>
        <v>-0.3600009999999827</v>
      </c>
      <c r="AW180" s="2">
        <f>Data!AX182-FaktiskeKurser[[#This Row],[AMZN]]</f>
        <v>-1.2434999999999832</v>
      </c>
      <c r="AX180" s="2">
        <f>Data!AY182-FaktiskeKurser[[#This Row],[GOOGL]]</f>
        <v>0.16300200000000586</v>
      </c>
      <c r="AY180" s="2">
        <f>Data!AZ182-FaktiskeKurser[[#This Row],[BRK-B]]</f>
        <v>-0.35000599999997917</v>
      </c>
      <c r="AZ180" s="2">
        <f>Data!BA182-FaktiskeKurser[[#This Row],[TSLA]]</f>
        <v>7.3799889999999948</v>
      </c>
      <c r="BA180" s="2">
        <f>Data!BB182-FaktiskeKurser[[#This Row],[NVDA]]</f>
        <v>-3.5775069999999829</v>
      </c>
      <c r="BB180" s="2">
        <f>Data!BC182-FaktiskeKurser[[#This Row],[GOOG]]</f>
        <v>8.1001000000000545E-2</v>
      </c>
      <c r="BC180" s="2">
        <f>Data!BD182-FaktiskeKurser[[#This Row],[UNH]]</f>
        <v>-2.0500179999999659</v>
      </c>
      <c r="BD180" s="2">
        <f>Data!BE182-FaktiskeKurser[[#This Row],[JPM]]</f>
        <v>-2.7700040000000001</v>
      </c>
      <c r="BE180" s="2">
        <f>Data!BF182-FaktiskeKurser[[#This Row],[AVGO]]</f>
        <v>4.8399969999999826</v>
      </c>
      <c r="BF180" s="2">
        <f>Data!BG182-FaktiskeKurser[[#This Row],[V]]</f>
        <v>0.15000900000001138</v>
      </c>
      <c r="BG180" s="2">
        <f>Data!BH182-FaktiskeKurser[[#This Row],[BAC]]</f>
        <v>-0.14999999999999858</v>
      </c>
      <c r="BH180" s="2">
        <f>Data!BI182-FaktiskeKurser[[#This Row],[HD]]</f>
        <v>0.98001099999999042</v>
      </c>
      <c r="BI180" s="2">
        <f>Data!BJ182-FaktiskeKurser[[#This Row],[MA]]</f>
        <v>3.25</v>
      </c>
      <c r="BJ180" s="2">
        <f>Data!BK182-FaktiskeKurser[[#This Row],[MRK]]</f>
        <v>1.3454199999999901</v>
      </c>
      <c r="BK180" s="2">
        <f>Data!BL182-FaktiskeKurser[[#This Row],[ABBV]]</f>
        <v>-0.70999899999999627</v>
      </c>
      <c r="BL180" s="2">
        <f>Data!BM182-FaktiskeKurser[[#This Row],[LLY]]</f>
        <v>1.9600069999999903</v>
      </c>
      <c r="BM180" s="2">
        <f>Data!BN182-FaktiskeKurser[[#This Row],[UPS]]</f>
        <v>-0.27000400000000013</v>
      </c>
      <c r="BN180" s="2">
        <f>Data!BO182-FaktiskeKurser[[#This Row],[CAT]]</f>
        <v>-2.3999939999999924</v>
      </c>
    </row>
    <row r="181" spans="1:66" x14ac:dyDescent="0.35">
      <c r="A181" s="1">
        <v>44091</v>
      </c>
      <c r="B181" s="2">
        <f>ARIMAForecast[[#This Row],[AAPL]]-FaktiskeKurser[[#This Row],[AAPL]]</f>
        <v>-4.3698579613070052</v>
      </c>
      <c r="C181" s="2">
        <f>ARIMAForecast[[#This Row],[MSFT]]-Data!C180</f>
        <v>-5.503792451403001</v>
      </c>
      <c r="D181" s="2">
        <f>ARIMAForecast[[#This Row],[AMZN]]-Data!D180</f>
        <v>-3.8688873942440125</v>
      </c>
      <c r="E181" s="2">
        <f>ARIMAForecast[[#This Row],[GOOGL]]-Data!E180</f>
        <v>-1.8834575564119973</v>
      </c>
      <c r="F181" s="2">
        <f>ARIMAForecast[[#This Row],[BRK-B]]-Data!F180</f>
        <v>-0.25993406027097876</v>
      </c>
      <c r="G181" s="2">
        <f>ARIMAForecast[[#This Row],[TSLA]]-Data!G180</f>
        <v>-5.0850340729340076</v>
      </c>
      <c r="H181" s="2">
        <f>ARIMAForecast[[#This Row],[NVDA]]-Data!H180</f>
        <v>-6.5213146025039919</v>
      </c>
      <c r="I181" s="2">
        <f>ARIMAForecast[[#This Row],[GOOG]]-Data!I180</f>
        <v>-1.5159718234987025</v>
      </c>
      <c r="J181" s="2">
        <f>ARIMAForecast[[#This Row],[UNH]]-Data!J180</f>
        <v>-3.4596980667479897</v>
      </c>
      <c r="K181" s="2">
        <f>ARIMAForecast[[#This Row],[JPM]]-Data!K180</f>
        <v>-0.75168223978670312</v>
      </c>
      <c r="L181" s="2">
        <f>ARIMAForecast[[#This Row],[AVGO]]-Data!L180</f>
        <v>-6.2923366136670325</v>
      </c>
      <c r="M181" s="2">
        <f>ARIMAForecast[[#This Row],[V]]-Data!M180</f>
        <v>-0.25067925388097478</v>
      </c>
      <c r="N181" s="2">
        <f>ARIMAForecast[[#This Row],[BAC]]-Data!N180</f>
        <v>-7.8108077303500778E-2</v>
      </c>
      <c r="O181" s="2">
        <f>ARIMAForecast[[#This Row],[HD]]-Data!O180</f>
        <v>-5.5520066148739602</v>
      </c>
      <c r="P181" s="2">
        <f>ARIMAForecast[[#This Row],[MA]]-Data!P180</f>
        <v>2.5761083162259979</v>
      </c>
      <c r="Q181" s="2">
        <f>ARIMAForecast[[#This Row],[MRK]]-Data!Q180</f>
        <v>0.32140188932240221</v>
      </c>
      <c r="R181" s="2">
        <f>ARIMAForecast[[#This Row],[ABBV]]-Data!R180</f>
        <v>-1.1753412321331069</v>
      </c>
      <c r="S181" s="2">
        <f>ARIMAForecast[[#This Row],[LLY]]-Data!S180</f>
        <v>-0.12617387479201625</v>
      </c>
      <c r="T181" s="2">
        <f>ARIMAForecast[[#This Row],[UPS]]-Data!T180</f>
        <v>-3.8842518338380216</v>
      </c>
      <c r="U181" s="2">
        <f>ARIMAForecast[[#This Row],[CAT]]-Data!U180</f>
        <v>1.2769071566719958</v>
      </c>
      <c r="X181" s="1">
        <v>44091</v>
      </c>
      <c r="Y181" s="2">
        <f>Data!Y181-Data!Y180</f>
        <v>-2.3276125000000008</v>
      </c>
      <c r="Z181" s="2">
        <f>Data!Z181-Data!Z180</f>
        <v>-2.377431300000012</v>
      </c>
      <c r="AA181" s="2">
        <f>Data!AA181-Data!AA180</f>
        <v>-3.6083042999999861</v>
      </c>
      <c r="AB181" s="2">
        <f>Data!AB181-Data!AB180</f>
        <v>-1.248713560000013</v>
      </c>
      <c r="AC181" s="2">
        <f>Data!AC181-Data!AC180</f>
        <v>-1.4344312000000059</v>
      </c>
      <c r="AD181" s="2">
        <f>Data!AD181-Data!AD180</f>
        <v>-3.1448089999999809</v>
      </c>
      <c r="AE181" s="2">
        <f>Data!AE181-Data!AE180</f>
        <v>-1.0674918999999932</v>
      </c>
      <c r="AF181" s="2">
        <f>Data!AF181-Data!AF180</f>
        <v>-1.2739589100000046</v>
      </c>
      <c r="AG181" s="2">
        <f>Data!AG181-Data!AG180</f>
        <v>-1.4529655999999704</v>
      </c>
      <c r="AH181" s="2">
        <f>Data!AH181-Data!AH180</f>
        <v>-1.0459081000000054</v>
      </c>
      <c r="AI181" s="2">
        <f>Data!AI181-Data!AI180</f>
        <v>-1.2840545999999904</v>
      </c>
      <c r="AJ181" s="2">
        <f>Data!AJ181-Data!AJ180</f>
        <v>0.2549246000000096</v>
      </c>
      <c r="AK181" s="2">
        <f>Data!AK181-Data!AK180</f>
        <v>-0.20460160000000016</v>
      </c>
      <c r="AL181" s="2">
        <f>Data!AL181-Data!AL180</f>
        <v>-2.3013756000000285</v>
      </c>
      <c r="AM181" s="2">
        <f>Data!AM181-Data!AM180</f>
        <v>-1.3653128999999922</v>
      </c>
      <c r="AN181" s="2">
        <f>Data!AN181-Data!AN180</f>
        <v>0.29723555000001056</v>
      </c>
      <c r="AO181" s="2">
        <f>Data!AO181-Data!AO180</f>
        <v>-0.15993894000000353</v>
      </c>
      <c r="AP181" s="2">
        <f>Data!AP181-Data!AP180</f>
        <v>1.4373308999999779</v>
      </c>
      <c r="AQ181" s="2">
        <f>Data!AQ181-Data!AQ180</f>
        <v>-0.3064363999999955</v>
      </c>
      <c r="AR181" s="2">
        <f>Data!AR181-Data!AR180</f>
        <v>2.7004969000000187</v>
      </c>
      <c r="AS181" s="2"/>
      <c r="AT181" s="1">
        <v>44091</v>
      </c>
      <c r="AU181" s="2">
        <f>Data!AV183-FaktiskeKurser[[#This Row],[AAPL]]</f>
        <v>-5.2000050000000044</v>
      </c>
      <c r="AV181" s="2">
        <f>Data!AW183-FaktiskeKurser[[#This Row],[MSFT]]</f>
        <v>-5.8699950000000172</v>
      </c>
      <c r="AW181" s="2">
        <f>Data!AX183-FaktiskeKurser[[#This Row],[AMZN]]</f>
        <v>-7.3700099999999793</v>
      </c>
      <c r="AX181" s="2">
        <f>Data!AY183-FaktiskeKurser[[#This Row],[GOOGL]]</f>
        <v>-2.4039999999999964</v>
      </c>
      <c r="AY181" s="2">
        <f>Data!AZ183-FaktiskeKurser[[#This Row],[BRK-B]]</f>
        <v>-0.88999899999998888</v>
      </c>
      <c r="AZ181" s="2">
        <f>Data!BA183-FaktiskeKurser[[#This Row],[TSLA]]</f>
        <v>-8.7766719999999907</v>
      </c>
      <c r="BA181" s="2">
        <f>Data!BB183-FaktiskeKurser[[#This Row],[NVDA]]</f>
        <v>-5.2750019999999864</v>
      </c>
      <c r="BB181" s="2">
        <f>Data!BC183-FaktiskeKurser[[#This Row],[GOOG]]</f>
        <v>-2.295501999999999</v>
      </c>
      <c r="BC181" s="2">
        <f>Data!BD183-FaktiskeKurser[[#This Row],[UNH]]</f>
        <v>-2.25</v>
      </c>
      <c r="BD181" s="2">
        <f>Data!BE183-FaktiskeKurser[[#This Row],[JPM]]</f>
        <v>-0.72000100000001055</v>
      </c>
      <c r="BE181" s="2">
        <f>Data!BF183-FaktiskeKurser[[#This Row],[AVGO]]</f>
        <v>-0.98999100000003182</v>
      </c>
      <c r="BF181" s="2">
        <f>Data!BG183-FaktiskeKurser[[#This Row],[V]]</f>
        <v>-0.11999499999998875</v>
      </c>
      <c r="BG181" s="2">
        <f>Data!BH183-FaktiskeKurser[[#This Row],[BAC]]</f>
        <v>6.9999000000002809E-2</v>
      </c>
      <c r="BH181" s="2">
        <f>Data!BI183-FaktiskeKurser[[#This Row],[HD]]</f>
        <v>-5.6199960000000146</v>
      </c>
      <c r="BI181" s="2">
        <f>Data!BJ183-FaktiskeKurser[[#This Row],[MA]]</f>
        <v>0.28997800000001916</v>
      </c>
      <c r="BJ181" s="2">
        <f>Data!BK183-FaktiskeKurser[[#This Row],[MRK]]</f>
        <v>1.3645100000000099</v>
      </c>
      <c r="BK181" s="2">
        <f>Data!BL183-FaktiskeKurser[[#This Row],[ABBV]]</f>
        <v>-1.2800069999999977</v>
      </c>
      <c r="BL181" s="2">
        <f>Data!BM183-FaktiskeKurser[[#This Row],[LLY]]</f>
        <v>2.3899989999999889</v>
      </c>
      <c r="BM181" s="2">
        <f>Data!BN183-FaktiskeKurser[[#This Row],[UPS]]</f>
        <v>-1.7799990000000037</v>
      </c>
      <c r="BN181" s="2">
        <f>Data!BO183-FaktiskeKurser[[#This Row],[CAT]]</f>
        <v>5.2699889999999812</v>
      </c>
    </row>
    <row r="182" spans="1:66" x14ac:dyDescent="0.35">
      <c r="A182" s="1">
        <v>44092</v>
      </c>
      <c r="B182" s="2">
        <f>ARIMAForecast[[#This Row],[AAPL]]-FaktiskeKurser[[#This Row],[AAPL]]</f>
        <v>-0.42596405629500111</v>
      </c>
      <c r="C182" s="2">
        <f>ARIMAForecast[[#This Row],[MSFT]]-Data!C181</f>
        <v>-0.86781594825401953</v>
      </c>
      <c r="D182" s="2">
        <f>ARIMAForecast[[#This Row],[AMZN]]-Data!D181</f>
        <v>-3.2645295568249821</v>
      </c>
      <c r="E182" s="2">
        <f>ARIMAForecast[[#This Row],[GOOGL]]-Data!E181</f>
        <v>-0.54563124871960156</v>
      </c>
      <c r="F182" s="2">
        <f>ARIMAForecast[[#This Row],[BRK-B]]-Data!F181</f>
        <v>-0.65345966397299549</v>
      </c>
      <c r="G182" s="2">
        <f>ARIMAForecast[[#This Row],[TSLA]]-Data!G181</f>
        <v>-4.2251837527799978</v>
      </c>
      <c r="H182" s="2">
        <f>ARIMAForecast[[#This Row],[NVDA]]-Data!H181</f>
        <v>1.1328840469969919</v>
      </c>
      <c r="I182" s="2">
        <f>ARIMAForecast[[#This Row],[GOOG]]-Data!I181</f>
        <v>-0.56385062166620514</v>
      </c>
      <c r="J182" s="2">
        <f>ARIMAForecast[[#This Row],[UNH]]-Data!J181</f>
        <v>0.32833075496199626</v>
      </c>
      <c r="K182" s="2">
        <f>ARIMAForecast[[#This Row],[JPM]]-Data!K181</f>
        <v>-0.52187684611469365</v>
      </c>
      <c r="L182" s="2">
        <f>ARIMAForecast[[#This Row],[AVGO]]-Data!L181</f>
        <v>4.4455237428470014</v>
      </c>
      <c r="M182" s="2">
        <f>ARIMAForecast[[#This Row],[V]]-Data!M181</f>
        <v>9.9724198443993828E-2</v>
      </c>
      <c r="N182" s="2">
        <f>ARIMAForecast[[#This Row],[BAC]]-Data!N181</f>
        <v>1.4057991264401437E-2</v>
      </c>
      <c r="O182" s="2">
        <f>ARIMAForecast[[#This Row],[HD]]-Data!O181</f>
        <v>-0.26081192199103498</v>
      </c>
      <c r="P182" s="2">
        <f>ARIMAForecast[[#This Row],[MA]]-Data!P181</f>
        <v>-2.1140877425119697</v>
      </c>
      <c r="Q182" s="2">
        <f>ARIMAForecast[[#This Row],[MRK]]-Data!Q181</f>
        <v>1.0120668590295026</v>
      </c>
      <c r="R182" s="2">
        <f>ARIMAForecast[[#This Row],[ABBV]]-Data!R181</f>
        <v>5.1734736139508186E-4</v>
      </c>
      <c r="S182" s="2">
        <f>ARIMAForecast[[#This Row],[LLY]]-Data!S181</f>
        <v>2.5922328678820179</v>
      </c>
      <c r="T182" s="2">
        <f>ARIMAForecast[[#This Row],[UPS]]-Data!T181</f>
        <v>1.9258570975160012</v>
      </c>
      <c r="U182" s="2">
        <f>ARIMAForecast[[#This Row],[CAT]]-Data!U181</f>
        <v>3.5237665454899911</v>
      </c>
      <c r="X182" s="1">
        <v>44092</v>
      </c>
      <c r="Y182" s="2">
        <f>Data!Y182-Data!Y181</f>
        <v>-2.9249559999999946</v>
      </c>
      <c r="Z182" s="2">
        <f>Data!Z182-Data!Z181</f>
        <v>-2.5250414999999862</v>
      </c>
      <c r="AA182" s="2">
        <f>Data!AA182-Data!AA181</f>
        <v>-2.9075520000000097</v>
      </c>
      <c r="AB182" s="2">
        <f>Data!AB182-Data!AB181</f>
        <v>-1.7438244099999878</v>
      </c>
      <c r="AC182" s="2">
        <f>Data!AC182-Data!AC181</f>
        <v>0.10575869999999554</v>
      </c>
      <c r="AD182" s="2">
        <f>Data!AD182-Data!AD181</f>
        <v>-0.21178140000000667</v>
      </c>
      <c r="AE182" s="2">
        <f>Data!AE182-Data!AE181</f>
        <v>-2.5979628999999989</v>
      </c>
      <c r="AF182" s="2">
        <f>Data!AF182-Data!AF181</f>
        <v>-1.7487783299999933</v>
      </c>
      <c r="AG182" s="2">
        <f>Data!AG182-Data!AG181</f>
        <v>2.113167599999997</v>
      </c>
      <c r="AH182" s="2">
        <f>Data!AH182-Data!AH181</f>
        <v>-0.38662114999999631</v>
      </c>
      <c r="AI182" s="2">
        <f>Data!AI182-Data!AI181</f>
        <v>-4.3765208000000371</v>
      </c>
      <c r="AJ182" s="2">
        <f>Data!AJ182-Data!AJ181</f>
        <v>-2.5786199000000067</v>
      </c>
      <c r="AK182" s="2">
        <f>Data!AK182-Data!AK181</f>
        <v>-0.14635215999999929</v>
      </c>
      <c r="AL182" s="2">
        <f>Data!AL182-Data!AL181</f>
        <v>-3.9304716999999982</v>
      </c>
      <c r="AM182" s="2">
        <f>Data!AM182-Data!AM181</f>
        <v>-3.8991058000000294</v>
      </c>
      <c r="AN182" s="2">
        <f>Data!AN182-Data!AN181</f>
        <v>0.1987778399999911</v>
      </c>
      <c r="AO182" s="2">
        <f>Data!AO182-Data!AO181</f>
        <v>0.59072248000001082</v>
      </c>
      <c r="AP182" s="2">
        <f>Data!AP182-Data!AP181</f>
        <v>1.7054932000000065</v>
      </c>
      <c r="AQ182" s="2">
        <f>Data!AQ182-Data!AQ181</f>
        <v>-8.1313099999988481E-2</v>
      </c>
      <c r="AR182" s="2">
        <f>Data!AR182-Data!AR181</f>
        <v>-0.69239840000000186</v>
      </c>
      <c r="AS182" s="2"/>
      <c r="AT182" s="1">
        <v>44092</v>
      </c>
      <c r="AU182" s="2">
        <f>Data!AV184-FaktiskeKurser[[#This Row],[AAPL]]</f>
        <v>-5.2900010000000037</v>
      </c>
      <c r="AV182" s="2">
        <f>Data!AW184-FaktiskeKurser[[#This Row],[MSFT]]</f>
        <v>-4.6600040000000149</v>
      </c>
      <c r="AW182" s="2">
        <f>Data!AX184-FaktiskeKurser[[#This Row],[AMZN]]</f>
        <v>-6.1595000000000084</v>
      </c>
      <c r="AX182" s="2">
        <f>Data!AY184-FaktiskeKurser[[#This Row],[GOOGL]]</f>
        <v>-3.0500030000000038</v>
      </c>
      <c r="AY182" s="2">
        <f>Data!AZ184-FaktiskeKurser[[#This Row],[BRK-B]]</f>
        <v>-1.3799890000000232</v>
      </c>
      <c r="AZ182" s="2">
        <f>Data!BA184-FaktiskeKurser[[#This Row],[TSLA]]</f>
        <v>0.13000500000001125</v>
      </c>
      <c r="BA182" s="2">
        <f>Data!BB184-FaktiskeKurser[[#This Row],[NVDA]]</f>
        <v>-3.2524950000000104</v>
      </c>
      <c r="BB182" s="2">
        <f>Data!BC184-FaktiskeKurser[[#This Row],[GOOG]]</f>
        <v>-3.0455020000000133</v>
      </c>
      <c r="BC182" s="2">
        <f>Data!BD184-FaktiskeKurser[[#This Row],[UNH]]</f>
        <v>1.5</v>
      </c>
      <c r="BD182" s="2">
        <f>Data!BE184-FaktiskeKurser[[#This Row],[JPM]]</f>
        <v>-1.3499989999999968</v>
      </c>
      <c r="BE182" s="2">
        <f>Data!BF184-FaktiskeKurser[[#This Row],[AVGO]]</f>
        <v>-7.3099980000000073</v>
      </c>
      <c r="BF182" s="2">
        <f>Data!BG184-FaktiskeKurser[[#This Row],[V]]</f>
        <v>-2.5200040000000001</v>
      </c>
      <c r="BG182" s="2">
        <f>Data!BH184-FaktiskeKurser[[#This Row],[BAC]]</f>
        <v>-0.3900010000000016</v>
      </c>
      <c r="BH182" s="2">
        <f>Data!BI184-FaktiskeKurser[[#This Row],[HD]]</f>
        <v>-6.4400029999999902</v>
      </c>
      <c r="BI182" s="2">
        <f>Data!BJ184-FaktiskeKurser[[#This Row],[MA]]</f>
        <v>-6.5899959999999851</v>
      </c>
      <c r="BJ182" s="2">
        <f>Data!BK184-FaktiskeKurser[[#This Row],[MRK]]</f>
        <v>0.22900400000000332</v>
      </c>
      <c r="BK182" s="2">
        <f>Data!BL184-FaktiskeKurser[[#This Row],[ABBV]]</f>
        <v>0.33000199999999325</v>
      </c>
      <c r="BL182" s="2">
        <f>Data!BM184-FaktiskeKurser[[#This Row],[LLY]]</f>
        <v>3.2099910000000023</v>
      </c>
      <c r="BM182" s="2">
        <f>Data!BN184-FaktiskeKurser[[#This Row],[UPS]]</f>
        <v>-0.20999100000000226</v>
      </c>
      <c r="BN182" s="2">
        <f>Data!BO184-FaktiskeKurser[[#This Row],[CAT]]</f>
        <v>1.2799979999999778</v>
      </c>
    </row>
    <row r="183" spans="1:66" x14ac:dyDescent="0.35">
      <c r="A183" s="1">
        <v>44095</v>
      </c>
      <c r="B183" s="2">
        <f>ARIMAForecast[[#This Row],[AAPL]]-FaktiskeKurser[[#This Row],[AAPL]]</f>
        <v>-3.6136843133100029</v>
      </c>
      <c r="C183" s="2">
        <f>ARIMAForecast[[#This Row],[MSFT]]-Data!C182</f>
        <v>-3.9004572030899851</v>
      </c>
      <c r="D183" s="2">
        <f>ARIMAForecast[[#This Row],[AMZN]]-Data!D182</f>
        <v>-2.6447750792110014</v>
      </c>
      <c r="E183" s="2">
        <f>ARIMAForecast[[#This Row],[GOOGL]]-Data!E182</f>
        <v>-2.2874334869807029</v>
      </c>
      <c r="F183" s="2">
        <f>ARIMAForecast[[#This Row],[BRK-B]]-Data!F182</f>
        <v>-0.86563914845700651</v>
      </c>
      <c r="G183" s="2">
        <f>ARIMAForecast[[#This Row],[TSLA]]-Data!G182</f>
        <v>4.8224307966860067</v>
      </c>
      <c r="H183" s="2">
        <f>ARIMAForecast[[#This Row],[NVDA]]-Data!H182</f>
        <v>-4.2086496841809975</v>
      </c>
      <c r="I183" s="2">
        <f>ARIMAForecast[[#This Row],[GOOG]]-Data!I182</f>
        <v>-2.3497894091343881</v>
      </c>
      <c r="J183" s="2">
        <f>ARIMAForecast[[#This Row],[UNH]]-Data!J182</f>
        <v>1.6528527965530202</v>
      </c>
      <c r="K183" s="2">
        <f>ARIMAForecast[[#This Row],[JPM]]-Data!K182</f>
        <v>-0.2091075380330949</v>
      </c>
      <c r="L183" s="2">
        <f>ARIMAForecast[[#This Row],[AVGO]]-Data!L182</f>
        <v>-9.4312002331170106</v>
      </c>
      <c r="M183" s="2">
        <f>ARIMAForecast[[#This Row],[V]]-Data!M182</f>
        <v>-2.2355015726199952</v>
      </c>
      <c r="N183" s="2">
        <f>ARIMAForecast[[#This Row],[BAC]]-Data!N182</f>
        <v>-0.11776714224239981</v>
      </c>
      <c r="O183" s="2">
        <f>ARIMAForecast[[#This Row],[HD]]-Data!O182</f>
        <v>-6.0211803695160029</v>
      </c>
      <c r="P183" s="2">
        <f>ARIMAForecast[[#This Row],[MA]]-Data!P182</f>
        <v>-3.8072106084330244</v>
      </c>
      <c r="Q183" s="2">
        <f>ARIMAForecast[[#This Row],[MRK]]-Data!Q182</f>
        <v>-0.64195894828759492</v>
      </c>
      <c r="R183" s="2">
        <f>ARIMAForecast[[#This Row],[ABBV]]-Data!R182</f>
        <v>0.25541108145810654</v>
      </c>
      <c r="S183" s="2">
        <f>ARIMAForecast[[#This Row],[LLY]]-Data!S182</f>
        <v>0.56942800044799924</v>
      </c>
      <c r="T183" s="2">
        <f>ARIMAForecast[[#This Row],[UPS]]-Data!T182</f>
        <v>-1.5571757400219894</v>
      </c>
      <c r="U183" s="2">
        <f>ARIMAForecast[[#This Row],[CAT]]-Data!U182</f>
        <v>-2.2866707888499889</v>
      </c>
      <c r="X183" s="1">
        <v>44095</v>
      </c>
      <c r="Y183" s="2">
        <f>Data!Y183-Data!Y182</f>
        <v>1.6744000999999997</v>
      </c>
      <c r="Z183" s="2">
        <f>Data!Z183-Data!Z182</f>
        <v>2.0039508999999782</v>
      </c>
      <c r="AA183" s="2">
        <f>Data!AA183-Data!AA182</f>
        <v>-0.26555859999999143</v>
      </c>
      <c r="AB183" s="2">
        <f>Data!AB183-Data!AB182</f>
        <v>-1.1082660600000054</v>
      </c>
      <c r="AC183" s="2">
        <f>Data!AC183-Data!AC182</f>
        <v>-4.9625238999999794</v>
      </c>
      <c r="AD183" s="2">
        <f>Data!AD183-Data!AD182</f>
        <v>4.6658898999999963</v>
      </c>
      <c r="AE183" s="2">
        <f>Data!AE183-Data!AE182</f>
        <v>2.7710706000000016</v>
      </c>
      <c r="AF183" s="2">
        <f>Data!AF183-Data!AF182</f>
        <v>-1.4682331599999969</v>
      </c>
      <c r="AG183" s="2">
        <f>Data!AG183-Data!AG182</f>
        <v>-7.7147405000000049</v>
      </c>
      <c r="AH183" s="2">
        <f>Data!AH183-Data!AH182</f>
        <v>-2.6847190900000015</v>
      </c>
      <c r="AI183" s="2">
        <f>Data!AI183-Data!AI182</f>
        <v>-7.5960600999999883</v>
      </c>
      <c r="AJ183" s="2">
        <f>Data!AJ183-Data!AJ182</f>
        <v>-4.7811427000000037</v>
      </c>
      <c r="AK183" s="2">
        <f>Data!AK183-Data!AK182</f>
        <v>-0.69780799999999843</v>
      </c>
      <c r="AL183" s="2">
        <f>Data!AL183-Data!AL182</f>
        <v>-3.3531929999999761</v>
      </c>
      <c r="AM183" s="2">
        <f>Data!AM183-Data!AM182</f>
        <v>-6.5607696000000146</v>
      </c>
      <c r="AN183" s="2">
        <f>Data!AN183-Data!AN182</f>
        <v>-2.1000617299999931</v>
      </c>
      <c r="AO183" s="2">
        <f>Data!AO183-Data!AO182</f>
        <v>-1.1189183900000046</v>
      </c>
      <c r="AP183" s="2">
        <f>Data!AP183-Data!AP182</f>
        <v>-2.6113580999999897</v>
      </c>
      <c r="AQ183" s="2">
        <f>Data!AQ183-Data!AQ182</f>
        <v>1.2773613999999895</v>
      </c>
      <c r="AR183" s="2">
        <f>Data!AR183-Data!AR182</f>
        <v>-6.0222515000000101</v>
      </c>
      <c r="AS183" s="2"/>
      <c r="AT183" s="1">
        <v>44095</v>
      </c>
      <c r="AU183" s="2">
        <f>Data!AV185-FaktiskeKurser[[#This Row],[AAPL]]</f>
        <v>-0.25999400000000605</v>
      </c>
      <c r="AV183" s="2">
        <f>Data!AW185-FaktiskeKurser[[#This Row],[MSFT]]</f>
        <v>-0.37001099999997678</v>
      </c>
      <c r="AW183" s="2">
        <f>Data!AX185-FaktiskeKurser[[#This Row],[AMZN]]</f>
        <v>-2.4129940000000261</v>
      </c>
      <c r="AX183" s="2">
        <f>Data!AY185-FaktiskeKurser[[#This Row],[GOOGL]]</f>
        <v>-2.8449930000000023</v>
      </c>
      <c r="AY183" s="2">
        <f>Data!AZ185-FaktiskeKurser[[#This Row],[BRK-B]]</f>
        <v>-5.0299990000000037</v>
      </c>
      <c r="AZ183" s="2">
        <f>Data!BA185-FaktiskeKurser[[#This Row],[TSLA]]</f>
        <v>8.6533349999999984</v>
      </c>
      <c r="BA183" s="2">
        <f>Data!BB185-FaktiskeKurser[[#This Row],[NVDA]]</f>
        <v>0.53749899999999684</v>
      </c>
      <c r="BB183" s="2">
        <f>Data!BC185-FaktiskeKurser[[#This Row],[GOOG]]</f>
        <v>-3.218498000000011</v>
      </c>
      <c r="BC183" s="2">
        <f>Data!BD185-FaktiskeKurser[[#This Row],[UNH]]</f>
        <v>-5.7900089999999977</v>
      </c>
      <c r="BD183" s="2">
        <f>Data!BE185-FaktiskeKurser[[#This Row],[JPM]]</f>
        <v>-3.25</v>
      </c>
      <c r="BE183" s="2">
        <f>Data!BF185-FaktiskeKurser[[#This Row],[AVGO]]</f>
        <v>-14.130003999999985</v>
      </c>
      <c r="BF183" s="2">
        <f>Data!BG185-FaktiskeKurser[[#This Row],[V]]</f>
        <v>-7.8200070000000039</v>
      </c>
      <c r="BG183" s="2">
        <f>Data!BH185-FaktiskeKurser[[#This Row],[BAC]]</f>
        <v>-0.88000100000000003</v>
      </c>
      <c r="BH183" s="2">
        <f>Data!BI185-FaktiskeKurser[[#This Row],[HD]]</f>
        <v>-7.6099849999999947</v>
      </c>
      <c r="BI183" s="2">
        <f>Data!BJ185-FaktiskeKurser[[#This Row],[MA]]</f>
        <v>-11.579987000000017</v>
      </c>
      <c r="BJ183" s="2">
        <f>Data!BK185-FaktiskeKurser[[#This Row],[MRK]]</f>
        <v>-2.3950430000000011</v>
      </c>
      <c r="BK183" s="2">
        <f>Data!BL185-FaktiskeKurser[[#This Row],[ABBV]]</f>
        <v>-0.54000100000000373</v>
      </c>
      <c r="BL183" s="2">
        <f>Data!BM185-FaktiskeKurser[[#This Row],[LLY]]</f>
        <v>-1.2900080000000003</v>
      </c>
      <c r="BM183" s="2">
        <f>Data!BN185-FaktiskeKurser[[#This Row],[UPS]]</f>
        <v>1.3099980000000073</v>
      </c>
      <c r="BN183" s="2">
        <f>Data!BO185-FaktiskeKurser[[#This Row],[CAT]]</f>
        <v>-8.5399929999999813</v>
      </c>
    </row>
    <row r="184" spans="1:66" x14ac:dyDescent="0.35">
      <c r="A184" s="1">
        <v>44096</v>
      </c>
      <c r="B184" s="2">
        <f>ARIMAForecast[[#This Row],[AAPL]]-FaktiskeKurser[[#This Row],[AAPL]]</f>
        <v>2.6652708230569999</v>
      </c>
      <c r="C184" s="2">
        <f>ARIMAForecast[[#This Row],[MSFT]]-Data!C183</f>
        <v>2.4107306623670013</v>
      </c>
      <c r="D184" s="2">
        <f>ARIMAForecast[[#This Row],[AMZN]]-Data!D183</f>
        <v>0.44321728749000044</v>
      </c>
      <c r="E184" s="2">
        <f>ARIMAForecast[[#This Row],[GOOGL]]-Data!E183</f>
        <v>-0.80495237537699893</v>
      </c>
      <c r="F184" s="2">
        <f>ARIMAForecast[[#This Row],[BRK-B]]-Data!F183</f>
        <v>-4.030257412626014</v>
      </c>
      <c r="G184" s="2">
        <f>ARIMAForecast[[#This Row],[TSLA]]-Data!G183</f>
        <v>3.8285547432700184</v>
      </c>
      <c r="H184" s="2">
        <f>ARIMAForecast[[#This Row],[NVDA]]-Data!H183</f>
        <v>2.863510968916998</v>
      </c>
      <c r="I184" s="2">
        <f>ARIMAForecast[[#This Row],[GOOG]]-Data!I183</f>
        <v>-1.1145479907911096</v>
      </c>
      <c r="J184" s="2">
        <f>ARIMAForecast[[#This Row],[UNH]]-Data!J183</f>
        <v>-7.367939685643023</v>
      </c>
      <c r="K184" s="2">
        <f>ARIMAForecast[[#This Row],[JPM]]-Data!K183</f>
        <v>-2.9109008086520021</v>
      </c>
      <c r="L184" s="2">
        <f>ARIMAForecast[[#This Row],[AVGO]]-Data!L183</f>
        <v>-6.856595732269966</v>
      </c>
      <c r="M184" s="2">
        <f>ARIMAForecast[[#This Row],[V]]-Data!M183</f>
        <v>-4.7255214669609984</v>
      </c>
      <c r="N184" s="2">
        <f>ARIMAForecast[[#This Row],[BAC]]-Data!N183</f>
        <v>-0.69676488737779962</v>
      </c>
      <c r="O184" s="2">
        <f>ARIMAForecast[[#This Row],[HD]]-Data!O183</f>
        <v>-1.7294699580280053</v>
      </c>
      <c r="P184" s="2">
        <f>ARIMAForecast[[#This Row],[MA]]-Data!P183</f>
        <v>-6.9606819839650029</v>
      </c>
      <c r="Q184" s="2">
        <f>ARIMAForecast[[#This Row],[MRK]]-Data!Q183</f>
        <v>-1.800018436600709</v>
      </c>
      <c r="R184" s="2">
        <f>ARIMAForecast[[#This Row],[ABBV]]-Data!R183</f>
        <v>-0.99533606194350455</v>
      </c>
      <c r="S184" s="2">
        <f>ARIMAForecast[[#This Row],[LLY]]-Data!S183</f>
        <v>-1.8052861870310153</v>
      </c>
      <c r="T184" s="2">
        <f>ARIMAForecast[[#This Row],[UPS]]-Data!T183</f>
        <v>2.7484495014659842</v>
      </c>
      <c r="U184" s="2">
        <f>ARIMAForecast[[#This Row],[CAT]]-Data!U183</f>
        <v>-6.2981827268810093</v>
      </c>
      <c r="X184" s="1">
        <v>44096</v>
      </c>
      <c r="Y184" s="2">
        <f>Data!Y184-Data!Y183</f>
        <v>1.9945911999999879</v>
      </c>
      <c r="Z184" s="2">
        <f>Data!Z184-Data!Z183</f>
        <v>4.5517937000000188</v>
      </c>
      <c r="AA184" s="2">
        <f>Data!AA184-Data!AA183</f>
        <v>7.4809065000000032</v>
      </c>
      <c r="AB184" s="2">
        <f>Data!AB184-Data!AB183</f>
        <v>1.3175359899999961</v>
      </c>
      <c r="AC184" s="2">
        <f>Data!AC184-Data!AC183</f>
        <v>0.74347429999997416</v>
      </c>
      <c r="AD184" s="2">
        <f>Data!AD184-Data!AD183</f>
        <v>-1.956034399999993</v>
      </c>
      <c r="AE184" s="2">
        <f>Data!AE184-Data!AE183</f>
        <v>1.5599820999999991</v>
      </c>
      <c r="AF184" s="2">
        <f>Data!AF184-Data!AF183</f>
        <v>1.6453327400000006</v>
      </c>
      <c r="AG184" s="2">
        <f>Data!AG184-Data!AG183</f>
        <v>-4.7389509000000203</v>
      </c>
      <c r="AH184" s="2">
        <f>Data!AH184-Data!AH183</f>
        <v>-1.2542673399999984</v>
      </c>
      <c r="AI184" s="2">
        <f>Data!AI184-Data!AI183</f>
        <v>5.9130326000000082</v>
      </c>
      <c r="AJ184" s="2">
        <f>Data!AJ184-Data!AJ183</f>
        <v>1.8898770000000127</v>
      </c>
      <c r="AK184" s="2">
        <f>Data!AK184-Data!AK183</f>
        <v>-0.52121864000000073</v>
      </c>
      <c r="AL184" s="2">
        <f>Data!AL184-Data!AL183</f>
        <v>0.38930940000000192</v>
      </c>
      <c r="AM184" s="2">
        <f>Data!AM184-Data!AM183</f>
        <v>3.867539899999997</v>
      </c>
      <c r="AN184" s="2">
        <f>Data!AN184-Data!AN183</f>
        <v>-0.7068713400000064</v>
      </c>
      <c r="AO184" s="2">
        <f>Data!AO184-Data!AO183</f>
        <v>-0.50568948999999463</v>
      </c>
      <c r="AP184" s="2">
        <f>Data!AP184-Data!AP183</f>
        <v>-1.5157121000000018</v>
      </c>
      <c r="AQ184" s="2">
        <f>Data!AQ184-Data!AQ183</f>
        <v>0.97915689999999245</v>
      </c>
      <c r="AR184" s="2">
        <f>Data!AR184-Data!AR183</f>
        <v>0.22489369999999553</v>
      </c>
      <c r="AS184" s="2"/>
      <c r="AT184" s="1">
        <v>44096</v>
      </c>
      <c r="AU184" s="2">
        <f>Data!AV186-FaktiskeKurser[[#This Row],[AAPL]]</f>
        <v>4.9700019999999938</v>
      </c>
      <c r="AV184" s="2">
        <f>Data!AW186-FaktiskeKurser[[#This Row],[MSFT]]</f>
        <v>7.0299990000000037</v>
      </c>
      <c r="AW184" s="2">
        <f>Data!AX186-FaktiskeKurser[[#This Row],[AMZN]]</f>
        <v>8.7039939999999945</v>
      </c>
      <c r="AX184" s="2">
        <f>Data!AY186-FaktiskeKurser[[#This Row],[GOOGL]]</f>
        <v>0.43649999999999523</v>
      </c>
      <c r="AY184" s="2">
        <f>Data!AZ186-FaktiskeKurser[[#This Row],[BRK-B]]</f>
        <v>-4.0500030000000038</v>
      </c>
      <c r="AZ184" s="2">
        <f>Data!BA186-FaktiskeKurser[[#This Row],[TSLA]]</f>
        <v>-5.9733270000000118</v>
      </c>
      <c r="BA184" s="2">
        <f>Data!BB186-FaktiskeKurser[[#This Row],[NVDA]]</f>
        <v>4.4850000000000136</v>
      </c>
      <c r="BB184" s="2">
        <f>Data!BC186-FaktiskeKurser[[#This Row],[GOOG]]</f>
        <v>0.27350700000000927</v>
      </c>
      <c r="BC184" s="2">
        <f>Data!BD186-FaktiskeKurser[[#This Row],[UNH]]</f>
        <v>-13.759978999999987</v>
      </c>
      <c r="BD184" s="2">
        <f>Data!BE186-FaktiskeKurser[[#This Row],[JPM]]</f>
        <v>-4.0800009999999958</v>
      </c>
      <c r="BE184" s="2">
        <f>Data!BF186-FaktiskeKurser[[#This Row],[AVGO]]</f>
        <v>1.8599849999999947</v>
      </c>
      <c r="BF184" s="2">
        <f>Data!BG186-FaktiskeKurser[[#This Row],[V]]</f>
        <v>-2.0500030000000038</v>
      </c>
      <c r="BG184" s="2">
        <f>Data!BH186-FaktiskeKurser[[#This Row],[BAC]]</f>
        <v>-1.2699980000000011</v>
      </c>
      <c r="BH184" s="2">
        <f>Data!BI186-FaktiskeKurser[[#This Row],[HD]]</f>
        <v>-1.8800039999999854</v>
      </c>
      <c r="BI184" s="2">
        <f>Data!BJ186-FaktiskeKurser[[#This Row],[MA]]</f>
        <v>4.9987999999984822E-2</v>
      </c>
      <c r="BJ184" s="2">
        <f>Data!BK186-FaktiskeKurser[[#This Row],[MRK]]</f>
        <v>-2.7385479999999944</v>
      </c>
      <c r="BK184" s="2">
        <f>Data!BL186-FaktiskeKurser[[#This Row],[ABBV]]</f>
        <v>-1.5100029999999975</v>
      </c>
      <c r="BL184" s="2">
        <f>Data!BM186-FaktiskeKurser[[#This Row],[LLY]]</f>
        <v>-4.3099969999999814</v>
      </c>
      <c r="BM184" s="2">
        <f>Data!BN186-FaktiskeKurser[[#This Row],[UPS]]</f>
        <v>2.2299950000000024</v>
      </c>
      <c r="BN184" s="2">
        <f>Data!BO186-FaktiskeKurser[[#This Row],[CAT]]</f>
        <v>-5.2400049999999965</v>
      </c>
    </row>
    <row r="185" spans="1:66" x14ac:dyDescent="0.35">
      <c r="A185" s="1">
        <v>44097</v>
      </c>
      <c r="B185" s="2">
        <f>ARIMAForecast[[#This Row],[AAPL]]-FaktiskeKurser[[#This Row],[AAPL]]</f>
        <v>2.3631443368410032</v>
      </c>
      <c r="C185" s="2">
        <f>ARIMAForecast[[#This Row],[MSFT]]-Data!C184</f>
        <v>4.2345569556929945</v>
      </c>
      <c r="D185" s="2">
        <f>ARIMAForecast[[#This Row],[AMZN]]-Data!D184</f>
        <v>8.212117855163001</v>
      </c>
      <c r="E185" s="2">
        <f>ARIMAForecast[[#This Row],[GOOGL]]-Data!E184</f>
        <v>1.2704659810061969</v>
      </c>
      <c r="F185" s="2">
        <f>ARIMAForecast[[#This Row],[BRK-B]]-Data!F184</f>
        <v>0.53938299741301421</v>
      </c>
      <c r="G185" s="2">
        <f>ARIMAForecast[[#This Row],[TSLA]]-Data!G184</f>
        <v>-10.278988272373027</v>
      </c>
      <c r="H185" s="2">
        <f>ARIMAForecast[[#This Row],[NVDA]]-Data!H184</f>
        <v>2.3152884790950026</v>
      </c>
      <c r="I185" s="2">
        <f>ARIMAForecast[[#This Row],[GOOG]]-Data!I184</f>
        <v>1.5740785477160983</v>
      </c>
      <c r="J185" s="2">
        <f>ARIMAForecast[[#This Row],[UNH]]-Data!J184</f>
        <v>-5.9780174727629856</v>
      </c>
      <c r="K185" s="2">
        <f>ARIMAForecast[[#This Row],[JPM]]-Data!K184</f>
        <v>-1.2296276071656109</v>
      </c>
      <c r="L185" s="2">
        <f>ARIMAForecast[[#This Row],[AVGO]]-Data!L184</f>
        <v>8.7390017409009602</v>
      </c>
      <c r="M185" s="2">
        <f>ARIMAForecast[[#This Row],[V]]-Data!M184</f>
        <v>2.0810445183059869</v>
      </c>
      <c r="N185" s="2">
        <f>ARIMAForecast[[#This Row],[BAC]]-Data!N184</f>
        <v>-0.6160686785050018</v>
      </c>
      <c r="O185" s="2">
        <f>ARIMAForecast[[#This Row],[HD]]-Data!O184</f>
        <v>-0.10858644643900561</v>
      </c>
      <c r="P185" s="2">
        <f>ARIMAForecast[[#This Row],[MA]]-Data!P184</f>
        <v>6.6185066708760019</v>
      </c>
      <c r="Q185" s="2">
        <f>ARIMAForecast[[#This Row],[MRK]]-Data!Q184</f>
        <v>-0.67503506591680207</v>
      </c>
      <c r="R185" s="2">
        <f>ARIMAForecast[[#This Row],[ABBV]]-Data!R184</f>
        <v>-0.34041957034719417</v>
      </c>
      <c r="S185" s="2">
        <f>ARIMAForecast[[#This Row],[LLY]]-Data!S184</f>
        <v>-2.0735658424069925</v>
      </c>
      <c r="T185" s="2">
        <f>ARIMAForecast[[#This Row],[UPS]]-Data!T184</f>
        <v>1.0305600873200262</v>
      </c>
      <c r="U185" s="2">
        <f>ARIMAForecast[[#This Row],[CAT]]-Data!U184</f>
        <v>1.3177597637450162</v>
      </c>
      <c r="X185" s="1">
        <v>44097</v>
      </c>
      <c r="Y185" s="2">
        <f>Data!Y185-Data!Y184</f>
        <v>-2.802556899999999</v>
      </c>
      <c r="Z185" s="2">
        <f>Data!Z185-Data!Z184</f>
        <v>-3.9489885000000129</v>
      </c>
      <c r="AA185" s="2">
        <f>Data!AA185-Data!AA184</f>
        <v>-3.4763984000000221</v>
      </c>
      <c r="AB185" s="2">
        <f>Data!AB185-Data!AB184</f>
        <v>-2.0860279500000019</v>
      </c>
      <c r="AC185" s="2">
        <f>Data!AC185-Data!AC184</f>
        <v>-4.1383129999999824</v>
      </c>
      <c r="AD185" s="2">
        <f>Data!AD185-Data!AD184</f>
        <v>-8.418569500000018</v>
      </c>
      <c r="AE185" s="2">
        <f>Data!AE185-Data!AE184</f>
        <v>-4.4452545000000043</v>
      </c>
      <c r="AF185" s="2">
        <f>Data!AF185-Data!AF184</f>
        <v>-2.2235181400000101</v>
      </c>
      <c r="AG185" s="2">
        <f>Data!AG185-Data!AG184</f>
        <v>-2.3638909999999669</v>
      </c>
      <c r="AH185" s="2">
        <f>Data!AH185-Data!AH184</f>
        <v>-1.4226687099999964</v>
      </c>
      <c r="AI185" s="2">
        <f>Data!AI185-Data!AI184</f>
        <v>-5.7348228000000177</v>
      </c>
      <c r="AJ185" s="2">
        <f>Data!AJ185-Data!AJ184</f>
        <v>-3.9628084999999942</v>
      </c>
      <c r="AK185" s="2">
        <f>Data!AK185-Data!AK184</f>
        <v>-0.68609259000000122</v>
      </c>
      <c r="AL185" s="2">
        <f>Data!AL185-Data!AL184</f>
        <v>-5.397462599999983</v>
      </c>
      <c r="AM185" s="2">
        <f>Data!AM185-Data!AM184</f>
        <v>-5.4411442999999622</v>
      </c>
      <c r="AN185" s="2">
        <f>Data!AN185-Data!AN184</f>
        <v>-0.22557814999998982</v>
      </c>
      <c r="AO185" s="2">
        <f>Data!AO185-Data!AO184</f>
        <v>-1.4582685700000013</v>
      </c>
      <c r="AP185" s="2">
        <f>Data!AP185-Data!AP184</f>
        <v>-0.23636840000000348</v>
      </c>
      <c r="AQ185" s="2">
        <f>Data!AQ185-Data!AQ184</f>
        <v>-0.39309509999998227</v>
      </c>
      <c r="AR185" s="2">
        <f>Data!AR185-Data!AR184</f>
        <v>-1.9188864999999851</v>
      </c>
      <c r="AS185" s="2"/>
      <c r="AT185" s="1">
        <v>44097</v>
      </c>
      <c r="AU185" s="2">
        <f>Data!AV187-FaktiskeKurser[[#This Row],[AAPL]]</f>
        <v>-2.9599989999999963</v>
      </c>
      <c r="AV185" s="2">
        <f>Data!AW187-FaktiskeKurser[[#This Row],[MSFT]]</f>
        <v>-1.9499969999999962</v>
      </c>
      <c r="AW185" s="2">
        <f>Data!AX187-FaktiskeKurser[[#This Row],[AMZN]]</f>
        <v>1.9694970000000183</v>
      </c>
      <c r="AX185" s="2">
        <f>Data!AY187-FaktiskeKurser[[#This Row],[GOOGL]]</f>
        <v>-1.0375059999999934</v>
      </c>
      <c r="AY185" s="2">
        <f>Data!AZ187-FaktiskeKurser[[#This Row],[BRK-B]]</f>
        <v>-3.410002999999989</v>
      </c>
      <c r="AZ185" s="2">
        <f>Data!BA187-FaktiskeKurser[[#This Row],[TSLA]]</f>
        <v>-23.009994000000006</v>
      </c>
      <c r="BA185" s="2">
        <f>Data!BB187-FaktiskeKurser[[#This Row],[NVDA]]</f>
        <v>-3.9349979999999931</v>
      </c>
      <c r="BB185" s="2">
        <f>Data!BC187-FaktiskeKurser[[#This Row],[GOOG]]</f>
        <v>-0.79750099999999691</v>
      </c>
      <c r="BC185" s="2">
        <f>Data!BD187-FaktiskeKurser[[#This Row],[UNH]]</f>
        <v>-7.0499869999999873</v>
      </c>
      <c r="BD185" s="2">
        <f>Data!BE187-FaktiskeKurser[[#This Row],[JPM]]</f>
        <v>-2.5699999999999932</v>
      </c>
      <c r="BE185" s="2">
        <f>Data!BF187-FaktiskeKurser[[#This Row],[AVGO]]</f>
        <v>-0.20001300000001265</v>
      </c>
      <c r="BF185" s="2">
        <f>Data!BG187-FaktiskeKurser[[#This Row],[V]]</f>
        <v>-2.0800020000000075</v>
      </c>
      <c r="BG185" s="2">
        <f>Data!BH187-FaktiskeKurser[[#This Row],[BAC]]</f>
        <v>-1.2099989999999998</v>
      </c>
      <c r="BH185" s="2">
        <f>Data!BI187-FaktiskeKurser[[#This Row],[HD]]</f>
        <v>-5.8000180000000228</v>
      </c>
      <c r="BI185" s="2">
        <f>Data!BJ187-FaktiskeKurser[[#This Row],[MA]]</f>
        <v>-3.3200070000000323</v>
      </c>
      <c r="BJ185" s="2">
        <f>Data!BK187-FaktiskeKurser[[#This Row],[MRK]]</f>
        <v>-0.47709600000000307</v>
      </c>
      <c r="BK185" s="2">
        <f>Data!BL187-FaktiskeKurser[[#This Row],[ABBV]]</f>
        <v>-1.9499969999999962</v>
      </c>
      <c r="BL185" s="2">
        <f>Data!BM187-FaktiskeKurser[[#This Row],[LLY]]</f>
        <v>-1.3699949999999887</v>
      </c>
      <c r="BM185" s="2">
        <f>Data!BN187-FaktiskeKurser[[#This Row],[UPS]]</f>
        <v>0.49000499999999647</v>
      </c>
      <c r="BN185" s="2">
        <f>Data!BO187-FaktiskeKurser[[#This Row],[CAT]]</f>
        <v>-0.94999699999999621</v>
      </c>
    </row>
    <row r="186" spans="1:66" x14ac:dyDescent="0.35">
      <c r="A186" s="1">
        <v>44098</v>
      </c>
      <c r="B186" s="2">
        <f>ARIMAForecast[[#This Row],[AAPL]]-FaktiskeKurser[[#This Row],[AAPL]]</f>
        <v>-4.0740435615969943</v>
      </c>
      <c r="C186" s="2">
        <f>ARIMAForecast[[#This Row],[MSFT]]-Data!C185</f>
        <v>-6.534629423028008</v>
      </c>
      <c r="D186" s="2">
        <f>ARIMAForecast[[#This Row],[AMZN]]-Data!D185</f>
        <v>-6.8276219603320101</v>
      </c>
      <c r="E186" s="2">
        <f>ARIMAForecast[[#This Row],[GOOGL]]-Data!E185</f>
        <v>-2.2524820421463971</v>
      </c>
      <c r="F186" s="2">
        <f>ARIMAForecast[[#This Row],[BRK-B]]-Data!F185</f>
        <v>-4.2076886122530084</v>
      </c>
      <c r="G186" s="2">
        <f>ARIMAForecast[[#This Row],[TSLA]]-Data!G185</f>
        <v>-13.957758267144982</v>
      </c>
      <c r="H186" s="2">
        <f>ARIMAForecast[[#This Row],[NVDA]]-Data!H185</f>
        <v>-5.3277142652320038</v>
      </c>
      <c r="I186" s="2">
        <f>ARIMAForecast[[#This Row],[GOOG]]-Data!I185</f>
        <v>-2.4559591856610012</v>
      </c>
      <c r="J186" s="2">
        <f>ARIMAForecast[[#This Row],[UNH]]-Data!J185</f>
        <v>-2.2916113158760254</v>
      </c>
      <c r="K186" s="2">
        <f>ARIMAForecast[[#This Row],[JPM]]-Data!K185</f>
        <v>-1.5719588137781955</v>
      </c>
      <c r="L186" s="2">
        <f>ARIMAForecast[[#This Row],[AVGO]]-Data!L185</f>
        <v>-8.1945572333669929</v>
      </c>
      <c r="M186" s="2">
        <f>ARIMAForecast[[#This Row],[V]]-Data!M185</f>
        <v>-4.0673909258320009</v>
      </c>
      <c r="N186" s="2">
        <f>ARIMAForecast[[#This Row],[BAC]]-Data!N185</f>
        <v>-0.72838690433449926</v>
      </c>
      <c r="O186" s="2">
        <f>ARIMAForecast[[#This Row],[HD]]-Data!O185</f>
        <v>-5.326978219062994</v>
      </c>
      <c r="P186" s="2">
        <f>ARIMAForecast[[#This Row],[MA]]-Data!P185</f>
        <v>-9.9309777186269912</v>
      </c>
      <c r="Q186" s="2">
        <f>ARIMAForecast[[#This Row],[MRK]]-Data!Q185</f>
        <v>-0.21534852043319574</v>
      </c>
      <c r="R186" s="2">
        <f>ARIMAForecast[[#This Row],[ABBV]]-Data!R185</f>
        <v>-1.5795426375955088</v>
      </c>
      <c r="S186" s="2">
        <f>ARIMAForecast[[#This Row],[LLY]]-Data!S185</f>
        <v>0.34512182021398985</v>
      </c>
      <c r="T186" s="2">
        <f>ARIMAForecast[[#This Row],[UPS]]-Data!T185</f>
        <v>-1.0479913333040258</v>
      </c>
      <c r="U186" s="2">
        <f>ARIMAForecast[[#This Row],[CAT]]-Data!U185</f>
        <v>-2.5656192990430213</v>
      </c>
      <c r="X186" s="1">
        <v>44098</v>
      </c>
      <c r="Y186" s="2">
        <f>Data!Y186-Data!Y185</f>
        <v>-0.70926159999999072</v>
      </c>
      <c r="Z186" s="2">
        <f>Data!Z186-Data!Z185</f>
        <v>3.1841400000018893E-2</v>
      </c>
      <c r="AA186" s="2">
        <f>Data!AA186-Data!AA185</f>
        <v>-1.1434946999999909</v>
      </c>
      <c r="AB186" s="2">
        <f>Data!AB186-Data!AB185</f>
        <v>0.3539680200000106</v>
      </c>
      <c r="AC186" s="2">
        <f>Data!AC186-Data!AC185</f>
        <v>-1.1067415999999923</v>
      </c>
      <c r="AD186" s="2">
        <f>Data!AD186-Data!AD185</f>
        <v>-10.171522699999997</v>
      </c>
      <c r="AE186" s="2">
        <f>Data!AE186-Data!AE185</f>
        <v>1.3625033000000002</v>
      </c>
      <c r="AF186" s="2">
        <f>Data!AF186-Data!AF185</f>
        <v>0.41232168000000513</v>
      </c>
      <c r="AG186" s="2">
        <f>Data!AG186-Data!AG185</f>
        <v>0.16536579999996093</v>
      </c>
      <c r="AH186" s="2">
        <f>Data!AH186-Data!AH185</f>
        <v>-0.34274181000000681</v>
      </c>
      <c r="AI186" s="2">
        <f>Data!AI186-Data!AI185</f>
        <v>-1.4102353999999764</v>
      </c>
      <c r="AJ186" s="2">
        <f>Data!AJ186-Data!AJ185</f>
        <v>-0.31004670000001511</v>
      </c>
      <c r="AK186" s="2">
        <f>Data!AK186-Data!AK185</f>
        <v>4.0804230000002661E-2</v>
      </c>
      <c r="AL186" s="2">
        <f>Data!AL186-Data!AL185</f>
        <v>-2.1020716000000448</v>
      </c>
      <c r="AM186" s="2">
        <f>Data!AM186-Data!AM185</f>
        <v>-0.27987780000000839</v>
      </c>
      <c r="AN186" s="2">
        <f>Data!AN186-Data!AN185</f>
        <v>0.41321241999999359</v>
      </c>
      <c r="AO186" s="2">
        <f>Data!AO186-Data!AO185</f>
        <v>-1.2226583799999986</v>
      </c>
      <c r="AP186" s="2">
        <f>Data!AP186-Data!AP185</f>
        <v>-0.88169350000001145</v>
      </c>
      <c r="AQ186" s="2">
        <f>Data!AQ186-Data!AQ185</f>
        <v>-1.0175274999999999</v>
      </c>
      <c r="AR186" s="2">
        <f>Data!AR186-Data!AR185</f>
        <v>0.18553789999998571</v>
      </c>
      <c r="AS186" s="2"/>
      <c r="AT186" s="1">
        <v>44098</v>
      </c>
      <c r="AU186" s="2">
        <f>Data!AV188-FaktiskeKurser[[#This Row],[AAPL]]</f>
        <v>-3.5899969999999968</v>
      </c>
      <c r="AV186" s="2">
        <f>Data!AW188-FaktiskeKurser[[#This Row],[MSFT]]</f>
        <v>-4.2299959999999999</v>
      </c>
      <c r="AW186" s="2">
        <f>Data!AX188-FaktiskeKurser[[#This Row],[AMZN]]</f>
        <v>-5.4599910000000023</v>
      </c>
      <c r="AX186" s="2">
        <f>Data!AY188-FaktiskeKurser[[#This Row],[GOOGL]]</f>
        <v>-1.8479989999999873</v>
      </c>
      <c r="AY186" s="2">
        <f>Data!AZ188-FaktiskeKurser[[#This Row],[BRK-B]]</f>
        <v>-5.4400029999999902</v>
      </c>
      <c r="AZ186" s="2">
        <f>Data!BA188-FaktiskeKurser[[#This Row],[TSLA]]</f>
        <v>-12.146667999999977</v>
      </c>
      <c r="BA186" s="2">
        <f>Data!BB188-FaktiskeKurser[[#This Row],[NVDA]]</f>
        <v>-2.8974990000000105</v>
      </c>
      <c r="BB186" s="2">
        <f>Data!BC188-FaktiskeKurser[[#This Row],[GOOG]]</f>
        <v>-1.8585060000000055</v>
      </c>
      <c r="BC186" s="2">
        <f>Data!BD188-FaktiskeKurser[[#This Row],[UNH]]</f>
        <v>-1.6000060000000076</v>
      </c>
      <c r="BD186" s="2">
        <f>Data!BE188-FaktiskeKurser[[#This Row],[JPM]]</f>
        <v>-1.6099930000000029</v>
      </c>
      <c r="BE186" s="2">
        <f>Data!BF188-FaktiskeKurser[[#This Row],[AVGO]]</f>
        <v>-9.0700069999999755</v>
      </c>
      <c r="BF186" s="2">
        <f>Data!BG188-FaktiskeKurser[[#This Row],[V]]</f>
        <v>-5.0399940000000072</v>
      </c>
      <c r="BG186" s="2">
        <f>Data!BH188-FaktiskeKurser[[#This Row],[BAC]]</f>
        <v>-0.6000009999999989</v>
      </c>
      <c r="BH186" s="2">
        <f>Data!BI188-FaktiskeKurser[[#This Row],[HD]]</f>
        <v>-7.6099859999999921</v>
      </c>
      <c r="BI186" s="2">
        <f>Data!BJ188-FaktiskeKurser[[#This Row],[MA]]</f>
        <v>-7.1000070000000051</v>
      </c>
      <c r="BJ186" s="2">
        <f>Data!BK188-FaktiskeKurser[[#This Row],[MRK]]</f>
        <v>0.20038599999999462</v>
      </c>
      <c r="BK186" s="2">
        <f>Data!BL188-FaktiskeKurser[[#This Row],[ABBV]]</f>
        <v>-2.6899939999999987</v>
      </c>
      <c r="BL186" s="2">
        <f>Data!BM188-FaktiskeKurser[[#This Row],[LLY]]</f>
        <v>-1.0500030000000038</v>
      </c>
      <c r="BM186" s="2">
        <f>Data!BN188-FaktiskeKurser[[#This Row],[UPS]]</f>
        <v>-1.4799950000000024</v>
      </c>
      <c r="BN186" s="2">
        <f>Data!BO188-FaktiskeKurser[[#This Row],[CAT]]</f>
        <v>-2.0099950000000035</v>
      </c>
    </row>
    <row r="187" spans="1:66" x14ac:dyDescent="0.35">
      <c r="A187" s="1">
        <v>44099</v>
      </c>
      <c r="B187" s="2">
        <f>ARIMAForecast[[#This Row],[AAPL]]-FaktiskeKurser[[#This Row],[AAPL]]</f>
        <v>0.80341138490099695</v>
      </c>
      <c r="C187" s="2">
        <f>ARIMAForecast[[#This Row],[MSFT]]-Data!C186</f>
        <v>2.0106855028300004</v>
      </c>
      <c r="D187" s="2">
        <f>ARIMAForecast[[#This Row],[AMZN]]-Data!D186</f>
        <v>1.0244153681489934</v>
      </c>
      <c r="E187" s="2">
        <f>ARIMAForecast[[#This Row],[GOOGL]]-Data!E186</f>
        <v>0.56806813533680156</v>
      </c>
      <c r="F187" s="2">
        <f>ARIMAForecast[[#This Row],[BRK-B]]-Data!F186</f>
        <v>-0.82313452193099579</v>
      </c>
      <c r="G187" s="2">
        <f>ARIMAForecast[[#This Row],[TSLA]]-Data!G186</f>
        <v>1.9967904553039943</v>
      </c>
      <c r="H187" s="2">
        <f>ARIMAForecast[[#This Row],[NVDA]]-Data!H186</f>
        <v>2.4845957344050049</v>
      </c>
      <c r="I187" s="2">
        <f>ARIMAForecast[[#This Row],[GOOG]]-Data!I186</f>
        <v>0.86758110406580613</v>
      </c>
      <c r="J187" s="2">
        <f>ARIMAForecast[[#This Row],[UNH]]-Data!J186</f>
        <v>2.065369645571991</v>
      </c>
      <c r="K187" s="2">
        <f>ARIMAForecast[[#This Row],[JPM]]-Data!K186</f>
        <v>0.14570952367469658</v>
      </c>
      <c r="L187" s="2">
        <f>ARIMAForecast[[#This Row],[AVGO]]-Data!L186</f>
        <v>0.15331256720901365</v>
      </c>
      <c r="M187" s="2">
        <f>ARIMAForecast[[#This Row],[V]]-Data!M186</f>
        <v>-0.56308008209600757</v>
      </c>
      <c r="N187" s="2">
        <f>ARIMAForecast[[#This Row],[BAC]]-Data!N186</f>
        <v>0.18901440255239876</v>
      </c>
      <c r="O187" s="2">
        <f>ARIMAForecast[[#This Row],[HD]]-Data!O186</f>
        <v>-2.2406065402360014</v>
      </c>
      <c r="P187" s="2">
        <f>ARIMAForecast[[#This Row],[MA]]-Data!P186</f>
        <v>3.1267262115499648</v>
      </c>
      <c r="Q187" s="2">
        <f>ARIMAForecast[[#This Row],[MRK]]-Data!Q186</f>
        <v>0.75205028357659387</v>
      </c>
      <c r="R187" s="2">
        <f>ARIMAForecast[[#This Row],[ABBV]]-Data!R186</f>
        <v>-1.1000759685717867</v>
      </c>
      <c r="S187" s="2">
        <f>ARIMAForecast[[#This Row],[LLY]]-Data!S186</f>
        <v>-0.86670692992197473</v>
      </c>
      <c r="T187" s="2">
        <f>ARIMAForecast[[#This Row],[UPS]]-Data!T186</f>
        <v>-0.37083654026898216</v>
      </c>
      <c r="U187" s="2">
        <f>ARIMAForecast[[#This Row],[CAT]]-Data!U186</f>
        <v>1.1476004301080138</v>
      </c>
      <c r="X187" s="1">
        <v>44099</v>
      </c>
      <c r="Y187" s="2">
        <f>Data!Y187-Data!Y186</f>
        <v>3.3980498999999895</v>
      </c>
      <c r="Z187" s="2">
        <f>Data!Z187-Data!Z186</f>
        <v>4.403474899999992</v>
      </c>
      <c r="AA187" s="2">
        <f>Data!AA187-Data!AA186</f>
        <v>3.262718800000016</v>
      </c>
      <c r="AB187" s="2">
        <f>Data!AB187-Data!AB186</f>
        <v>0.77477950999998768</v>
      </c>
      <c r="AC187" s="2">
        <f>Data!AC187-Data!AC186</f>
        <v>1.3344093999999984</v>
      </c>
      <c r="AD187" s="2">
        <f>Data!AD187-Data!AD186</f>
        <v>4.0324338000000068</v>
      </c>
      <c r="AE187" s="2">
        <f>Data!AE187-Data!AE186</f>
        <v>4.5892195999999927</v>
      </c>
      <c r="AF187" s="2">
        <f>Data!AF187-Data!AF186</f>
        <v>0.79965801999999542</v>
      </c>
      <c r="AG187" s="2">
        <f>Data!AG187-Data!AG186</f>
        <v>7.7044743000000153</v>
      </c>
      <c r="AH187" s="2">
        <f>Data!AH187-Data!AH186</f>
        <v>0.8941951500000016</v>
      </c>
      <c r="AI187" s="2">
        <f>Data!AI187-Data!AI186</f>
        <v>3.5770107000000166</v>
      </c>
      <c r="AJ187" s="2">
        <f>Data!AJ187-Data!AJ186</f>
        <v>1.3139716999999962</v>
      </c>
      <c r="AK187" s="2">
        <f>Data!AK187-Data!AK186</f>
        <v>0.1313293299999998</v>
      </c>
      <c r="AL187" s="2">
        <f>Data!AL187-Data!AL186</f>
        <v>2.2230128000000491</v>
      </c>
      <c r="AM187" s="2">
        <f>Data!AM187-Data!AM186</f>
        <v>3.5742303000000106</v>
      </c>
      <c r="AN187" s="2">
        <f>Data!AN187-Data!AN186</f>
        <v>-0.17464391999999407</v>
      </c>
      <c r="AO187" s="2">
        <f>Data!AO187-Data!AO186</f>
        <v>0.4525548099999952</v>
      </c>
      <c r="AP187" s="2">
        <f>Data!AP187-Data!AP186</f>
        <v>1.3283052000000168</v>
      </c>
      <c r="AQ187" s="2">
        <f>Data!AQ187-Data!AQ186</f>
        <v>4.7979963999999882</v>
      </c>
      <c r="AR187" s="2">
        <f>Data!AR187-Data!AR186</f>
        <v>0.76789039999999886</v>
      </c>
      <c r="AS187" s="2"/>
      <c r="AT187" s="1">
        <v>44099</v>
      </c>
      <c r="AU187" s="2">
        <f>Data!AV189-FaktiskeKurser[[#This Row],[AAPL]]</f>
        <v>5.1599960000000067</v>
      </c>
      <c r="AV187" s="2">
        <f>Data!AW189-FaktiskeKurser[[#This Row],[MSFT]]</f>
        <v>7.2300109999999904</v>
      </c>
      <c r="AW187" s="2">
        <f>Data!AX189-FaktiskeKurser[[#This Row],[AMZN]]</f>
        <v>4.7635039999999833</v>
      </c>
      <c r="AX187" s="2">
        <f>Data!AY189-FaktiskeKurser[[#This Row],[GOOGL]]</f>
        <v>1.4835049999999939</v>
      </c>
      <c r="AY187" s="2">
        <f>Data!AZ189-FaktiskeKurser[[#This Row],[BRK-B]]</f>
        <v>0.83999599999998509</v>
      </c>
      <c r="AZ187" s="2">
        <f>Data!BA189-FaktiskeKurser[[#This Row],[TSLA]]</f>
        <v>8.9933320000000094</v>
      </c>
      <c r="BA187" s="2">
        <f>Data!BB189-FaktiskeKurser[[#This Row],[NVDA]]</f>
        <v>7.5</v>
      </c>
      <c r="BB187" s="2">
        <f>Data!BC189-FaktiskeKurser[[#This Row],[GOOG]]</f>
        <v>1.4875030000000038</v>
      </c>
      <c r="BC187" s="2">
        <f>Data!BD189-FaktiskeKurser[[#This Row],[UNH]]</f>
        <v>10.359984999999995</v>
      </c>
      <c r="BD187" s="2">
        <f>Data!BE189-FaktiskeKurser[[#This Row],[JPM]]</f>
        <v>0.7300029999999964</v>
      </c>
      <c r="BE187" s="2">
        <f>Data!BF189-FaktiskeKurser[[#This Row],[AVGO]]</f>
        <v>5.2099919999999997</v>
      </c>
      <c r="BF187" s="2">
        <f>Data!BG189-FaktiskeKurser[[#This Row],[V]]</f>
        <v>1.8800050000000113</v>
      </c>
      <c r="BG187" s="2">
        <f>Data!BH189-FaktiskeKurser[[#This Row],[BAC]]</f>
        <v>0.22999999999999687</v>
      </c>
      <c r="BH187" s="2">
        <f>Data!BI189-FaktiskeKurser[[#This Row],[HD]]</f>
        <v>2</v>
      </c>
      <c r="BI187" s="2">
        <f>Data!BJ189-FaktiskeKurser[[#This Row],[MA]]</f>
        <v>7.25</v>
      </c>
      <c r="BJ187" s="2">
        <f>Data!BK189-FaktiskeKurser[[#This Row],[MRK]]</f>
        <v>0.28625499999999704</v>
      </c>
      <c r="BK187" s="2">
        <f>Data!BL189-FaktiskeKurser[[#This Row],[ABBV]]</f>
        <v>-0.90999600000000669</v>
      </c>
      <c r="BL187" s="2">
        <f>Data!BM189-FaktiskeKurser[[#This Row],[LLY]]</f>
        <v>0.44999699999999621</v>
      </c>
      <c r="BM187" s="2">
        <f>Data!BN189-FaktiskeKurser[[#This Row],[UPS]]</f>
        <v>4.569991999999985</v>
      </c>
      <c r="BN187" s="2">
        <f>Data!BO189-FaktiskeKurser[[#This Row],[CAT]]</f>
        <v>1.5299989999999752</v>
      </c>
    </row>
    <row r="188" spans="1:66" x14ac:dyDescent="0.35">
      <c r="A188" s="1">
        <v>44102</v>
      </c>
      <c r="B188" s="2">
        <f>ARIMAForecast[[#This Row],[AAPL]]-FaktiskeKurser[[#This Row],[AAPL]]</f>
        <v>3.9044583435000106</v>
      </c>
      <c r="C188" s="2">
        <f>ARIMAForecast[[#This Row],[MSFT]]-Data!C187</f>
        <v>3.9104221058670134</v>
      </c>
      <c r="D188" s="2">
        <f>ARIMAForecast[[#This Row],[AMZN]]-Data!D187</f>
        <v>3.6325557223439944</v>
      </c>
      <c r="E188" s="2">
        <f>ARIMAForecast[[#This Row],[GOOGL]]-Data!E187</f>
        <v>0.58657091533559935</v>
      </c>
      <c r="F188" s="2">
        <f>ARIMAForecast[[#This Row],[BRK-B]]-Data!F187</f>
        <v>0.69779808403799848</v>
      </c>
      <c r="G188" s="2">
        <f>ARIMAForecast[[#This Row],[TSLA]]-Data!G187</f>
        <v>7.5412712935520005</v>
      </c>
      <c r="H188" s="2">
        <f>ARIMAForecast[[#This Row],[NVDA]]-Data!H187</f>
        <v>4.3067872277920003</v>
      </c>
      <c r="I188" s="2">
        <f>ARIMAForecast[[#This Row],[GOOG]]-Data!I187</f>
        <v>0.42667480089950516</v>
      </c>
      <c r="J188" s="2">
        <f>ARIMAForecast[[#This Row],[UNH]]-Data!J187</f>
        <v>7.5484824885839998</v>
      </c>
      <c r="K188" s="2">
        <f>ARIMAForecast[[#This Row],[JPM]]-Data!K187</f>
        <v>0.45181312221980363</v>
      </c>
      <c r="L188" s="2">
        <f>ARIMAForecast[[#This Row],[AVGO]]-Data!L187</f>
        <v>3.1514468315319846</v>
      </c>
      <c r="M188" s="2">
        <f>ARIMAForecast[[#This Row],[V]]-Data!M187</f>
        <v>1.5181639854939988</v>
      </c>
      <c r="N188" s="2">
        <f>ARIMAForecast[[#This Row],[BAC]]-Data!N187</f>
        <v>0.16006077036090005</v>
      </c>
      <c r="O188" s="2">
        <f>ARIMAForecast[[#This Row],[HD]]-Data!O187</f>
        <v>3.4796460655510373</v>
      </c>
      <c r="P188" s="2">
        <f>ARIMAForecast[[#This Row],[MA]]-Data!P187</f>
        <v>3.1998647719680093</v>
      </c>
      <c r="Q188" s="2">
        <f>ARIMAForecast[[#This Row],[MRK]]-Data!Q187</f>
        <v>-0.62413138369728927</v>
      </c>
      <c r="R188" s="2">
        <f>ARIMAForecast[[#This Row],[ABBV]]-Data!R187</f>
        <v>8.6252672776197414E-2</v>
      </c>
      <c r="S188" s="2">
        <f>ARIMAForecast[[#This Row],[LLY]]-Data!S187</f>
        <v>0.80157063682599983</v>
      </c>
      <c r="T188" s="2">
        <f>ARIMAForecast[[#This Row],[UPS]]-Data!T187</f>
        <v>4.1546269954720003</v>
      </c>
      <c r="U188" s="2">
        <f>ARIMAForecast[[#This Row],[CAT]]-Data!U187</f>
        <v>-0.42392885899400312</v>
      </c>
      <c r="X188" s="1">
        <v>44102</v>
      </c>
      <c r="Y188" s="2">
        <f>Data!Y188-Data!Y187</f>
        <v>3.135226700000004</v>
      </c>
      <c r="Z188" s="2">
        <f>Data!Z188-Data!Z187</f>
        <v>1.9480718000000081</v>
      </c>
      <c r="AA188" s="2">
        <f>Data!AA188-Data!AA187</f>
        <v>3.9203441999999882</v>
      </c>
      <c r="AB188" s="2">
        <f>Data!AB188-Data!AB187</f>
        <v>0.94024650000000065</v>
      </c>
      <c r="AC188" s="2">
        <f>Data!AC188-Data!AC187</f>
        <v>2.7902235999999903</v>
      </c>
      <c r="AD188" s="2">
        <f>Data!AD188-Data!AD187</f>
        <v>6.1579714000000081</v>
      </c>
      <c r="AE188" s="2">
        <f>Data!AE188-Data!AE187</f>
        <v>2.380974600000016</v>
      </c>
      <c r="AF188" s="2">
        <f>Data!AF188-Data!AF187</f>
        <v>0.96060995999999932</v>
      </c>
      <c r="AG188" s="2">
        <f>Data!AG188-Data!AG187</f>
        <v>2.8327833000000169</v>
      </c>
      <c r="AH188" s="2">
        <f>Data!AH188-Data!AH187</f>
        <v>2.477541500000001</v>
      </c>
      <c r="AI188" s="2">
        <f>Data!AI188-Data!AI187</f>
        <v>9.249707399999977</v>
      </c>
      <c r="AJ188" s="2">
        <f>Data!AJ188-Data!AJ187</f>
        <v>2.7291112999999996</v>
      </c>
      <c r="AK188" s="2">
        <f>Data!AK188-Data!AK187</f>
        <v>0.52488666999999722</v>
      </c>
      <c r="AL188" s="2">
        <f>Data!AL188-Data!AL187</f>
        <v>3.6570747999999753</v>
      </c>
      <c r="AM188" s="2">
        <f>Data!AM188-Data!AM187</f>
        <v>5.6944569999999999</v>
      </c>
      <c r="AN188" s="2">
        <f>Data!AN188-Data!AN187</f>
        <v>-0.19767197000000181</v>
      </c>
      <c r="AO188" s="2">
        <f>Data!AO188-Data!AO187</f>
        <v>0.84897388999999635</v>
      </c>
      <c r="AP188" s="2">
        <f>Data!AP188-Data!AP187</f>
        <v>-1.8311404000000095</v>
      </c>
      <c r="AQ188" s="2">
        <f>Data!AQ188-Data!AQ187</f>
        <v>3.2929836000000137</v>
      </c>
      <c r="AR188" s="2">
        <f>Data!AR188-Data!AR187</f>
        <v>1.5079866000000095</v>
      </c>
      <c r="AS188" s="2"/>
      <c r="AT188" s="1">
        <v>44102</v>
      </c>
      <c r="AU188" s="2">
        <f>Data!AV190-FaktiskeKurser[[#This Row],[AAPL]]</f>
        <v>6.7399979999999999</v>
      </c>
      <c r="AV188" s="2">
        <f>Data!AW190-FaktiskeKurser[[#This Row],[MSFT]]</f>
        <v>6.25</v>
      </c>
      <c r="AW188" s="2">
        <f>Data!AX190-FaktiskeKurser[[#This Row],[AMZN]]</f>
        <v>7.7129970000000014</v>
      </c>
      <c r="AX188" s="2">
        <f>Data!AY190-FaktiskeKurser[[#This Row],[GOOGL]]</f>
        <v>1.7900009999999895</v>
      </c>
      <c r="AY188" s="2">
        <f>Data!AZ190-FaktiskeKurser[[#This Row],[BRK-B]]</f>
        <v>4.8199920000000134</v>
      </c>
      <c r="AZ188" s="2">
        <f>Data!BA190-FaktiskeKurser[[#This Row],[TSLA]]</f>
        <v>11.136657999999983</v>
      </c>
      <c r="BA188" s="2">
        <f>Data!BB190-FaktiskeKurser[[#This Row],[NVDA]]</f>
        <v>6.8700030000000112</v>
      </c>
      <c r="BB188" s="2">
        <f>Data!BC190-FaktiskeKurser[[#This Row],[GOOG]]</f>
        <v>1.8115010000000069</v>
      </c>
      <c r="BC188" s="2">
        <f>Data!BD190-FaktiskeKurser[[#This Row],[UNH]]</f>
        <v>10.570006999999976</v>
      </c>
      <c r="BD188" s="2">
        <f>Data!BE190-FaktiskeKurser[[#This Row],[JPM]]</f>
        <v>3.5</v>
      </c>
      <c r="BE188" s="2">
        <f>Data!BF190-FaktiskeKurser[[#This Row],[AVGO]]</f>
        <v>14.779998999999975</v>
      </c>
      <c r="BF188" s="2">
        <f>Data!BG190-FaktiskeKurser[[#This Row],[V]]</f>
        <v>4.8000030000000038</v>
      </c>
      <c r="BG188" s="2">
        <f>Data!BH190-FaktiskeKurser[[#This Row],[BAC]]</f>
        <v>0.75</v>
      </c>
      <c r="BH188" s="2">
        <f>Data!BI190-FaktiskeKurser[[#This Row],[HD]]</f>
        <v>6.6299750000000017</v>
      </c>
      <c r="BI188" s="2">
        <f>Data!BJ190-FaktiskeKurser[[#This Row],[MA]]</f>
        <v>10.180024000000003</v>
      </c>
      <c r="BJ188" s="2">
        <f>Data!BK190-FaktiskeKurser[[#This Row],[MRK]]</f>
        <v>-0.37213900000000422</v>
      </c>
      <c r="BK188" s="2">
        <f>Data!BL190-FaktiskeKurser[[#This Row],[ABBV]]</f>
        <v>1.369995000000003</v>
      </c>
      <c r="BL188" s="2">
        <f>Data!BM190-FaktiskeKurser[[#This Row],[LLY]]</f>
        <v>-0.70999199999999973</v>
      </c>
      <c r="BM188" s="2">
        <f>Data!BN190-FaktiskeKurser[[#This Row],[UPS]]</f>
        <v>8.4899900000000059</v>
      </c>
      <c r="BN188" s="2">
        <f>Data!BO190-FaktiskeKurser[[#This Row],[CAT]]</f>
        <v>2.5399940000000072</v>
      </c>
    </row>
    <row r="189" spans="1:66" x14ac:dyDescent="0.35">
      <c r="A189" s="1">
        <v>44103</v>
      </c>
      <c r="B189" s="2">
        <f>ARIMAForecast[[#This Row],[AAPL]]-FaktiskeKurser[[#This Row],[AAPL]]</f>
        <v>3.5160473694649994</v>
      </c>
      <c r="C189" s="2">
        <f>ARIMAForecast[[#This Row],[MSFT]]-Data!C188</f>
        <v>2.6880865252099966</v>
      </c>
      <c r="D189" s="2">
        <f>ARIMAForecast[[#This Row],[AMZN]]-Data!D188</f>
        <v>4.076500855409023</v>
      </c>
      <c r="E189" s="2">
        <f>ARIMAForecast[[#This Row],[GOOGL]]-Data!E188</f>
        <v>1.2284573847567941</v>
      </c>
      <c r="F189" s="2">
        <f>ARIMAForecast[[#This Row],[BRK-B]]-Data!F188</f>
        <v>3.7881043014619991</v>
      </c>
      <c r="G189" s="2">
        <f>ARIMAForecast[[#This Row],[TSLA]]-Data!G188</f>
        <v>3.6911406614050009</v>
      </c>
      <c r="H189" s="2">
        <f>ARIMAForecast[[#This Row],[NVDA]]-Data!H188</f>
        <v>2.2640438256449897</v>
      </c>
      <c r="I189" s="2">
        <f>ARIMAForecast[[#This Row],[GOOG]]-Data!I188</f>
        <v>1.2386349156600005</v>
      </c>
      <c r="J189" s="2">
        <f>ARIMAForecast[[#This Row],[UNH]]-Data!J188</f>
        <v>4.1201847882240372</v>
      </c>
      <c r="K189" s="2">
        <f>ARIMAForecast[[#This Row],[JPM]]-Data!K188</f>
        <v>2.8140253840347071</v>
      </c>
      <c r="L189" s="2">
        <f>ARIMAForecast[[#This Row],[AVGO]]-Data!L188</f>
        <v>11.465669202300035</v>
      </c>
      <c r="M189" s="2">
        <f>ARIMAForecast[[#This Row],[V]]-Data!M188</f>
        <v>2.763369956945013</v>
      </c>
      <c r="N189" s="2">
        <f>ARIMAForecast[[#This Row],[BAC]]-Data!N188</f>
        <v>0.55855070198060019</v>
      </c>
      <c r="O189" s="2">
        <f>ARIMAForecast[[#This Row],[HD]]-Data!O188</f>
        <v>4.1326228752349721</v>
      </c>
      <c r="P189" s="2">
        <f>ARIMAForecast[[#This Row],[MA]]-Data!P188</f>
        <v>6.1798534720010139</v>
      </c>
      <c r="Q189" s="2">
        <f>ARIMAForecast[[#This Row],[MRK]]-Data!Q188</f>
        <v>0.52665800575569222</v>
      </c>
      <c r="R189" s="2">
        <f>ARIMAForecast[[#This Row],[ABBV]]-Data!R188</f>
        <v>1.3028954201713958</v>
      </c>
      <c r="S189" s="2">
        <f>ARIMAForecast[[#This Row],[LLY]]-Data!S188</f>
        <v>-1.2384576979740132</v>
      </c>
      <c r="T189" s="2">
        <f>ARIMAForecast[[#This Row],[UPS]]-Data!T188</f>
        <v>3.6808954118340012</v>
      </c>
      <c r="U189" s="2">
        <f>ARIMAForecast[[#This Row],[CAT]]-Data!U188</f>
        <v>2.3530223045509899</v>
      </c>
      <c r="X189" s="1">
        <v>44103</v>
      </c>
      <c r="Y189" s="2">
        <f>Data!Y189-Data!Y188</f>
        <v>-0.2598842000000019</v>
      </c>
      <c r="Z189" s="2">
        <f>Data!Z189-Data!Z188</f>
        <v>-2.1165334000000087</v>
      </c>
      <c r="AA189" s="2">
        <f>Data!AA189-Data!AA188</f>
        <v>-0.56701440000000503</v>
      </c>
      <c r="AB189" s="2">
        <f>Data!AB189-Data!AB188</f>
        <v>0.52085605999999984</v>
      </c>
      <c r="AC189" s="2">
        <f>Data!AC189-Data!AC188</f>
        <v>-2.2856388000000152</v>
      </c>
      <c r="AD189" s="2">
        <f>Data!AD189-Data!AD188</f>
        <v>0.87763189999998303</v>
      </c>
      <c r="AE189" s="2">
        <f>Data!AE189-Data!AE188</f>
        <v>1.8593813999999895</v>
      </c>
      <c r="AF189" s="2">
        <f>Data!AF189-Data!AF188</f>
        <v>0.38134866000000045</v>
      </c>
      <c r="AG189" s="2">
        <f>Data!AG189-Data!AG188</f>
        <v>0.87801039999999375</v>
      </c>
      <c r="AH189" s="2">
        <f>Data!AH189-Data!AH188</f>
        <v>-0.594037919999991</v>
      </c>
      <c r="AI189" s="2">
        <f>Data!AI189-Data!AI188</f>
        <v>-0.51633800000001884</v>
      </c>
      <c r="AJ189" s="2">
        <f>Data!AJ189-Data!AJ188</f>
        <v>-0.13101290000000176</v>
      </c>
      <c r="AK189" s="2">
        <f>Data!AK189-Data!AK188</f>
        <v>-0.20650778999999986</v>
      </c>
      <c r="AL189" s="2">
        <f>Data!AL189-Data!AL188</f>
        <v>0.41960860000000366</v>
      </c>
      <c r="AM189" s="2">
        <f>Data!AM189-Data!AM188</f>
        <v>-0.22464480000002141</v>
      </c>
      <c r="AN189" s="2">
        <f>Data!AN189-Data!AN188</f>
        <v>-0.64249603999999749</v>
      </c>
      <c r="AO189" s="2">
        <f>Data!AO189-Data!AO188</f>
        <v>-0.34567785000000129</v>
      </c>
      <c r="AP189" s="2">
        <f>Data!AP189-Data!AP188</f>
        <v>-1.8787753000000009</v>
      </c>
      <c r="AQ189" s="2">
        <f>Data!AQ189-Data!AQ188</f>
        <v>-0.1201231000000007</v>
      </c>
      <c r="AR189" s="2">
        <f>Data!AR189-Data!AR188</f>
        <v>2.4668899999994665E-2</v>
      </c>
      <c r="AS189" s="2"/>
      <c r="AT189" s="1">
        <v>44103</v>
      </c>
      <c r="AU189" s="2">
        <f>Data!AV191-FaktiskeKurser[[#This Row],[AAPL]]</f>
        <v>1.8099969999999956</v>
      </c>
      <c r="AV189" s="2">
        <f>Data!AW191-FaktiskeKurser[[#This Row],[MSFT]]</f>
        <v>-0.5600120000000004</v>
      </c>
      <c r="AW189" s="2">
        <f>Data!AX191-FaktiskeKurser[[#This Row],[AMZN]]</f>
        <v>2.4875030000000038</v>
      </c>
      <c r="AX189" s="2">
        <f>Data!AY191-FaktiskeKurser[[#This Row],[GOOGL]]</f>
        <v>1.347999999999999</v>
      </c>
      <c r="AY189" s="2">
        <f>Data!AZ191-FaktiskeKurser[[#This Row],[BRK-B]]</f>
        <v>-9.9950000000035288E-3</v>
      </c>
      <c r="AZ189" s="2">
        <f>Data!BA191-FaktiskeKurser[[#This Row],[TSLA]]</f>
        <v>3.910002999999989</v>
      </c>
      <c r="BA189" s="2">
        <f>Data!BB191-FaktiskeKurser[[#This Row],[NVDA]]</f>
        <v>3.5200040000000001</v>
      </c>
      <c r="BB189" s="2">
        <f>Data!BC191-FaktiskeKurser[[#This Row],[GOOG]]</f>
        <v>1.2184979999999968</v>
      </c>
      <c r="BC189" s="2">
        <f>Data!BD191-FaktiskeKurser[[#This Row],[UNH]]</f>
        <v>1.6499939999999924</v>
      </c>
      <c r="BD189" s="2">
        <f>Data!BE191-FaktiskeKurser[[#This Row],[JPM]]</f>
        <v>1.879997000000003</v>
      </c>
      <c r="BE189" s="2">
        <f>Data!BF191-FaktiskeKurser[[#This Row],[AVGO]]</f>
        <v>7.4600220000000377</v>
      </c>
      <c r="BF189" s="2">
        <f>Data!BG191-FaktiskeKurser[[#This Row],[V]]</f>
        <v>2.1900019999999927</v>
      </c>
      <c r="BG189" s="2">
        <f>Data!BH191-FaktiskeKurser[[#This Row],[BAC]]</f>
        <v>0.28000000000000114</v>
      </c>
      <c r="BH189" s="2">
        <f>Data!BI191-FaktiskeKurser[[#This Row],[HD]]</f>
        <v>3.5599970000000098</v>
      </c>
      <c r="BI189" s="2">
        <f>Data!BJ191-FaktiskeKurser[[#This Row],[MA]]</f>
        <v>4.4500120000000152</v>
      </c>
      <c r="BJ189" s="2">
        <f>Data!BK191-FaktiskeKurser[[#This Row],[MRK]]</f>
        <v>-0.98281899999999212</v>
      </c>
      <c r="BK189" s="2">
        <f>Data!BL191-FaktiskeKurser[[#This Row],[ABBV]]</f>
        <v>0.65999600000000669</v>
      </c>
      <c r="BL189" s="2">
        <f>Data!BM191-FaktiskeKurser[[#This Row],[LLY]]</f>
        <v>-4</v>
      </c>
      <c r="BM189" s="2">
        <f>Data!BN191-FaktiskeKurser[[#This Row],[UPS]]</f>
        <v>2.3800050000000113</v>
      </c>
      <c r="BN189" s="2">
        <f>Data!BO191-FaktiskeKurser[[#This Row],[CAT]]</f>
        <v>1.5</v>
      </c>
    </row>
    <row r="190" spans="1:66" x14ac:dyDescent="0.35">
      <c r="A190" s="1">
        <v>44104</v>
      </c>
      <c r="B190" s="2">
        <f>ARIMAForecast[[#This Row],[AAPL]]-FaktiskeKurser[[#This Row],[AAPL]]</f>
        <v>-1.4738431719279959</v>
      </c>
      <c r="C190" s="2">
        <f>ARIMAForecast[[#This Row],[MSFT]]-Data!C189</f>
        <v>-3.3284825677660024</v>
      </c>
      <c r="D190" s="2">
        <f>ARIMAForecast[[#This Row],[AMZN]]-Data!D189</f>
        <v>-1.5236506436390016</v>
      </c>
      <c r="E190" s="2">
        <f>ARIMAForecast[[#This Row],[GOOGL]]-Data!E189</f>
        <v>0.10311317267670006</v>
      </c>
      <c r="F190" s="2">
        <f>ARIMAForecast[[#This Row],[BRK-B]]-Data!F189</f>
        <v>-3.2615932427029861</v>
      </c>
      <c r="G190" s="2">
        <f>ARIMAForecast[[#This Row],[TSLA]]-Data!G189</f>
        <v>0.10156101024099939</v>
      </c>
      <c r="H190" s="2">
        <f>ARIMAForecast[[#This Row],[NVDA]]-Data!H189</f>
        <v>1.9816504324139999</v>
      </c>
      <c r="I190" s="2">
        <f>ARIMAForecast[[#This Row],[GOOG]]-Data!I189</f>
        <v>-7.046356204141091E-2</v>
      </c>
      <c r="J190" s="2">
        <f>ARIMAForecast[[#This Row],[UNH]]-Data!J189</f>
        <v>-2.419016926875031</v>
      </c>
      <c r="K190" s="2">
        <f>ARIMAForecast[[#This Row],[JPM]]-Data!K189</f>
        <v>-0.73934629062129886</v>
      </c>
      <c r="L190" s="2">
        <f>ARIMAForecast[[#This Row],[AVGO]]-Data!L189</f>
        <v>-2.7032163446070285</v>
      </c>
      <c r="M190" s="2">
        <f>ARIMAForecast[[#This Row],[V]]-Data!M189</f>
        <v>-0.45340973359799364</v>
      </c>
      <c r="N190" s="2">
        <f>ARIMAForecast[[#This Row],[BAC]]-Data!N189</f>
        <v>-0.43760398186979899</v>
      </c>
      <c r="O190" s="2">
        <f>ARIMAForecast[[#This Row],[HD]]-Data!O189</f>
        <v>-0.86755554201096174</v>
      </c>
      <c r="P190" s="2">
        <f>ARIMAForecast[[#This Row],[MA]]-Data!P189</f>
        <v>-1.7661790024359902</v>
      </c>
      <c r="Q190" s="2">
        <f>ARIMAForecast[[#This Row],[MRK]]-Data!Q189</f>
        <v>-1.5637664066123023</v>
      </c>
      <c r="R190" s="2">
        <f>ARIMAForecast[[#This Row],[ABBV]]-Data!R189</f>
        <v>-0.46000152404569405</v>
      </c>
      <c r="S190" s="2">
        <f>ARIMAForecast[[#This Row],[LLY]]-Data!S189</f>
        <v>-2.6173879783499956</v>
      </c>
      <c r="T190" s="2">
        <f>ARIMAForecast[[#This Row],[UPS]]-Data!T189</f>
        <v>-0.46773503460102006</v>
      </c>
      <c r="U190" s="2">
        <f>ARIMAForecast[[#This Row],[CAT]]-Data!U189</f>
        <v>-0.38455645930898186</v>
      </c>
      <c r="X190" s="1">
        <v>44104</v>
      </c>
      <c r="Y190" s="2">
        <f>Data!Y190-Data!Y189</f>
        <v>1.239555100000004</v>
      </c>
      <c r="Z190" s="2">
        <f>Data!Z190-Data!Z189</f>
        <v>2.9060649999999839</v>
      </c>
      <c r="AA190" s="2">
        <f>Data!AA190-Data!AA189</f>
        <v>-5.4408700000010413E-2</v>
      </c>
      <c r="AB190" s="2">
        <f>Data!AB190-Data!AB189</f>
        <v>-0.14572269999999321</v>
      </c>
      <c r="AC190" s="2">
        <f>Data!AC190-Data!AC189</f>
        <v>1.802039700000023</v>
      </c>
      <c r="AD190" s="2">
        <f>Data!AD190-Data!AD189</f>
        <v>2.4407282000000237</v>
      </c>
      <c r="AE190" s="2">
        <f>Data!AE190-Data!AE189</f>
        <v>2.8667035999999939</v>
      </c>
      <c r="AF190" s="2">
        <f>Data!AF190-Data!AF189</f>
        <v>-7.0767529999997691E-2</v>
      </c>
      <c r="AG190" s="2">
        <f>Data!AG190-Data!AG189</f>
        <v>6.0498268000000053</v>
      </c>
      <c r="AH190" s="2">
        <f>Data!AH190-Data!AH189</f>
        <v>0.89536750999999981</v>
      </c>
      <c r="AI190" s="2">
        <f>Data!AI190-Data!AI189</f>
        <v>-0.54570409999996627</v>
      </c>
      <c r="AJ190" s="2">
        <f>Data!AJ190-Data!AJ189</f>
        <v>0.53028489999999806</v>
      </c>
      <c r="AK190" s="2">
        <f>Data!AK190-Data!AK189</f>
        <v>0.25556034999999966</v>
      </c>
      <c r="AL190" s="2">
        <f>Data!AL190-Data!AL189</f>
        <v>4.7043328999999972</v>
      </c>
      <c r="AM190" s="2">
        <f>Data!AM190-Data!AM189</f>
        <v>1.1262178000000063</v>
      </c>
      <c r="AN190" s="2">
        <f>Data!AN190-Data!AN189</f>
        <v>0.72782452999999236</v>
      </c>
      <c r="AO190" s="2">
        <f>Data!AO190-Data!AO189</f>
        <v>0.78138904000000764</v>
      </c>
      <c r="AP190" s="2">
        <f>Data!AP190-Data!AP189</f>
        <v>1.4785937999999987</v>
      </c>
      <c r="AQ190" s="2">
        <f>Data!AQ190-Data!AQ189</f>
        <v>-1.6442777000000035</v>
      </c>
      <c r="AR190" s="2">
        <f>Data!AR190-Data!AR189</f>
        <v>1.4532091000000094</v>
      </c>
      <c r="AS190" s="2"/>
      <c r="AT190" s="1">
        <v>44104</v>
      </c>
      <c r="AU190" s="2">
        <f>Data!AV192-FaktiskeKurser[[#This Row],[AAPL]]</f>
        <v>0.84999899999999684</v>
      </c>
      <c r="AV190" s="2">
        <f>Data!AW192-FaktiskeKurser[[#This Row],[MSFT]]</f>
        <v>0.89000000000001478</v>
      </c>
      <c r="AW190" s="2">
        <f>Data!AX192-FaktiskeKurser[[#This Row],[AMZN]]</f>
        <v>-1.266005999999976</v>
      </c>
      <c r="AX190" s="2">
        <f>Data!AY192-FaktiskeKurser[[#This Row],[GOOGL]]</f>
        <v>0.34700000000000841</v>
      </c>
      <c r="AY190" s="2">
        <f>Data!AZ192-FaktiskeKurser[[#This Row],[BRK-B]]</f>
        <v>-0.59999100000001704</v>
      </c>
      <c r="AZ190" s="2">
        <f>Data!BA192-FaktiskeKurser[[#This Row],[TSLA]]</f>
        <v>2.6033319999999947</v>
      </c>
      <c r="BA190" s="2">
        <f>Data!BB192-FaktiskeKurser[[#This Row],[NVDA]]</f>
        <v>4.9549869999999885</v>
      </c>
      <c r="BB190" s="2">
        <f>Data!BC192-FaktiskeKurser[[#This Row],[GOOG]]</f>
        <v>0.25400499999999226</v>
      </c>
      <c r="BC190" s="2">
        <f>Data!BD192-FaktiskeKurser[[#This Row],[UNH]]</f>
        <v>8.5399780000000192</v>
      </c>
      <c r="BD190" s="2">
        <f>Data!BE192-FaktiskeKurser[[#This Row],[JPM]]</f>
        <v>0.10999300000000289</v>
      </c>
      <c r="BE190" s="2">
        <f>Data!BF192-FaktiskeKurser[[#This Row],[AVGO]]</f>
        <v>-2.9799810000000093</v>
      </c>
      <c r="BF190" s="2">
        <f>Data!BG192-FaktiskeKurser[[#This Row],[V]]</f>
        <v>-0.35000600000000759</v>
      </c>
      <c r="BG190" s="2">
        <f>Data!BH192-FaktiskeKurser[[#This Row],[BAC]]</f>
        <v>0</v>
      </c>
      <c r="BH190" s="2">
        <f>Data!BI192-FaktiskeKurser[[#This Row],[HD]]</f>
        <v>5.3800039999999854</v>
      </c>
      <c r="BI190" s="2">
        <f>Data!BJ192-FaktiskeKurser[[#This Row],[MA]]</f>
        <v>-0.22000200000002224</v>
      </c>
      <c r="BJ190" s="2">
        <f>Data!BK192-FaktiskeKurser[[#This Row],[MRK]]</f>
        <v>0.18129700000000071</v>
      </c>
      <c r="BK190" s="2">
        <f>Data!BL192-FaktiskeKurser[[#This Row],[ABBV]]</f>
        <v>0.30999699999999564</v>
      </c>
      <c r="BL190" s="2">
        <f>Data!BM192-FaktiskeKurser[[#This Row],[LLY]]</f>
        <v>-8.0002000000007456E-2</v>
      </c>
      <c r="BM190" s="2">
        <f>Data!BN192-FaktiskeKurser[[#This Row],[UPS]]</f>
        <v>-2.2699889999999812</v>
      </c>
      <c r="BN190" s="2">
        <f>Data!BO192-FaktiskeKurser[[#This Row],[CAT]]</f>
        <v>1.4700009999999963</v>
      </c>
    </row>
    <row r="191" spans="1:66" x14ac:dyDescent="0.35">
      <c r="A191" s="1">
        <v>44105</v>
      </c>
      <c r="B191" s="2">
        <f>ARIMAForecast[[#This Row],[AAPL]]-FaktiskeKurser[[#This Row],[AAPL]]</f>
        <v>1.9872787576349964</v>
      </c>
      <c r="C191" s="2">
        <f>ARIMAForecast[[#This Row],[MSFT]]-Data!C190</f>
        <v>3.8851703322330025</v>
      </c>
      <c r="D191" s="2">
        <f>ARIMAForecast[[#This Row],[AMZN]]-Data!D190</f>
        <v>0.54741990273498686</v>
      </c>
      <c r="E191" s="2">
        <f>ARIMAForecast[[#This Row],[GOOGL]]-Data!E190</f>
        <v>0.51471681326810881</v>
      </c>
      <c r="F191" s="2">
        <f>ARIMAForecast[[#This Row],[BRK-B]]-Data!F190</f>
        <v>2.4202801031489969</v>
      </c>
      <c r="G191" s="2">
        <f>ARIMAForecast[[#This Row],[TSLA]]-Data!G190</f>
        <v>2.6587985174479911</v>
      </c>
      <c r="H191" s="2">
        <f>ARIMAForecast[[#This Row],[NVDA]]-Data!H190</f>
        <v>3.3940374735620082</v>
      </c>
      <c r="I191" s="2">
        <f>ARIMAForecast[[#This Row],[GOOG]]-Data!I190</f>
        <v>0.55696015529480292</v>
      </c>
      <c r="J191" s="2">
        <f>ARIMAForecast[[#This Row],[UNH]]-Data!J190</f>
        <v>8.5642536719680038</v>
      </c>
      <c r="K191" s="2">
        <f>ARIMAForecast[[#This Row],[JPM]]-Data!K190</f>
        <v>0.77869859043128997</v>
      </c>
      <c r="L191" s="2">
        <f>ARIMAForecast[[#This Row],[AVGO]]-Data!L190</f>
        <v>0.37049706970003626</v>
      </c>
      <c r="M191" s="2">
        <f>ARIMAForecast[[#This Row],[V]]-Data!M190</f>
        <v>0.32898370483599138</v>
      </c>
      <c r="N191" s="2">
        <f>ARIMAForecast[[#This Row],[BAC]]-Data!N190</f>
        <v>0.27839523595509874</v>
      </c>
      <c r="O191" s="2">
        <f>ARIMAForecast[[#This Row],[HD]]-Data!O190</f>
        <v>6.0306087917899731</v>
      </c>
      <c r="P191" s="2">
        <f>ARIMAForecast[[#This Row],[MA]]-Data!P190</f>
        <v>1.8804286473960019</v>
      </c>
      <c r="Q191" s="2">
        <f>ARIMAForecast[[#This Row],[MRK]]-Data!Q190</f>
        <v>1.5148127099228077</v>
      </c>
      <c r="R191" s="2">
        <f>ARIMAForecast[[#This Row],[ABBV]]-Data!R190</f>
        <v>0.75331300152869574</v>
      </c>
      <c r="S191" s="2">
        <f>ARIMAForecast[[#This Row],[LLY]]-Data!S190</f>
        <v>2.1295099872110086</v>
      </c>
      <c r="T191" s="2">
        <f>ARIMAForecast[[#This Row],[UPS]]-Data!T190</f>
        <v>-2.8326064810739808</v>
      </c>
      <c r="U191" s="2">
        <f>ARIMAForecast[[#This Row],[CAT]]-Data!U190</f>
        <v>2.5371174830189887</v>
      </c>
      <c r="X191" s="1">
        <v>44105</v>
      </c>
      <c r="Y191" s="2">
        <f>Data!Y191-Data!Y190</f>
        <v>1.0730554000000012</v>
      </c>
      <c r="Z191" s="2">
        <f>Data!Z191-Data!Z190</f>
        <v>2.1472875999999985</v>
      </c>
      <c r="AA191" s="2">
        <f>Data!AA191-Data!AA190</f>
        <v>3.0295129000000145</v>
      </c>
      <c r="AB191" s="2">
        <f>Data!AB191-Data!AB190</f>
        <v>1.0616778199999999</v>
      </c>
      <c r="AC191" s="2">
        <f>Data!AC191-Data!AC190</f>
        <v>-0.3365402999999958</v>
      </c>
      <c r="AD191" s="2">
        <f>Data!AD191-Data!AD190</f>
        <v>4.2487245999999743</v>
      </c>
      <c r="AE191" s="2">
        <f>Data!AE191-Data!AE190</f>
        <v>1.2384843000000103</v>
      </c>
      <c r="AF191" s="2">
        <f>Data!AF191-Data!AF190</f>
        <v>0.96402711999999724</v>
      </c>
      <c r="AG191" s="2">
        <f>Data!AG191-Data!AG190</f>
        <v>2.7565922999999657</v>
      </c>
      <c r="AH191" s="2">
        <f>Data!AH191-Data!AH190</f>
        <v>0.73534601999999438</v>
      </c>
      <c r="AI191" s="2">
        <f>Data!AI191-Data!AI190</f>
        <v>3.612352699999974</v>
      </c>
      <c r="AJ191" s="2">
        <f>Data!AJ191-Data!AJ190</f>
        <v>2.5508920000000046</v>
      </c>
      <c r="AK191" s="2">
        <f>Data!AK191-Data!AK190</f>
        <v>3.8133310000002751E-2</v>
      </c>
      <c r="AL191" s="2">
        <f>Data!AL191-Data!AL190</f>
        <v>0.84953639999997677</v>
      </c>
      <c r="AM191" s="2">
        <f>Data!AM191-Data!AM190</f>
        <v>4.6903791999999953</v>
      </c>
      <c r="AN191" s="2">
        <f>Data!AN191-Data!AN190</f>
        <v>-0.86842011000000241</v>
      </c>
      <c r="AO191" s="2">
        <f>Data!AO191-Data!AO190</f>
        <v>-0.52231301000000485</v>
      </c>
      <c r="AP191" s="2">
        <f>Data!AP191-Data!AP190</f>
        <v>-3.3039205999999979</v>
      </c>
      <c r="AQ191" s="2">
        <f>Data!AQ191-Data!AQ190</f>
        <v>0.78762179999998239</v>
      </c>
      <c r="AR191" s="2">
        <f>Data!AR191-Data!AR190</f>
        <v>-1.6788564999999949</v>
      </c>
      <c r="AS191" s="2"/>
      <c r="AT191" s="1">
        <v>44105</v>
      </c>
      <c r="AU191" s="2">
        <f>Data!AV193-FaktiskeKurser[[#This Row],[AAPL]]</f>
        <v>2.7000050000000044</v>
      </c>
      <c r="AV191" s="2">
        <f>Data!AW193-FaktiskeKurser[[#This Row],[MSFT]]</f>
        <v>5.2000119999999868</v>
      </c>
      <c r="AW191" s="2">
        <f>Data!AX193-FaktiskeKurser[[#This Row],[AMZN]]</f>
        <v>3.8190010000000143</v>
      </c>
      <c r="AX191" s="2">
        <f>Data!AY193-FaktiskeKurser[[#This Row],[GOOGL]]</f>
        <v>1.0939940000000092</v>
      </c>
      <c r="AY191" s="2">
        <f>Data!AZ193-FaktiskeKurser[[#This Row],[BRK-B]]</f>
        <v>1.5800020000000075</v>
      </c>
      <c r="AZ191" s="2">
        <f>Data!BA193-FaktiskeKurser[[#This Row],[TSLA]]</f>
        <v>9.6966710000000091</v>
      </c>
      <c r="BA191" s="2">
        <f>Data!BB193-FaktiskeKurser[[#This Row],[NVDA]]</f>
        <v>3.8874969999999962</v>
      </c>
      <c r="BB191" s="2">
        <f>Data!BC193-FaktiskeKurser[[#This Row],[GOOG]]</f>
        <v>1.0380020000000059</v>
      </c>
      <c r="BC191" s="2">
        <f>Data!BD193-FaktiskeKurser[[#This Row],[UNH]]</f>
        <v>8.9200129999999831</v>
      </c>
      <c r="BD191" s="2">
        <f>Data!BE193-FaktiskeKurser[[#This Row],[JPM]]</f>
        <v>1.620002999999997</v>
      </c>
      <c r="BE191" s="2">
        <f>Data!BF193-FaktiskeKurser[[#This Row],[AVGO]]</f>
        <v>4.3399959999999851</v>
      </c>
      <c r="BF191" s="2">
        <f>Data!BG193-FaktiskeKurser[[#This Row],[V]]</f>
        <v>3.9100040000000149</v>
      </c>
      <c r="BG191" s="2">
        <f>Data!BH193-FaktiskeKurser[[#This Row],[BAC]]</f>
        <v>0.33000000000000185</v>
      </c>
      <c r="BH191" s="2">
        <f>Data!BI193-FaktiskeKurser[[#This Row],[HD]]</f>
        <v>5.5100100000000225</v>
      </c>
      <c r="BI191" s="2">
        <f>Data!BJ193-FaktiskeKurser[[#This Row],[MA]]</f>
        <v>7.1399840000000268</v>
      </c>
      <c r="BJ191" s="2">
        <f>Data!BK193-FaktiskeKurser[[#This Row],[MRK]]</f>
        <v>-0.24809300000001144</v>
      </c>
      <c r="BK191" s="2">
        <f>Data!BL193-FaktiskeKurser[[#This Row],[ABBV]]</f>
        <v>0.25</v>
      </c>
      <c r="BL191" s="2">
        <f>Data!BM193-FaktiskeKurser[[#This Row],[LLY]]</f>
        <v>-1.9700019999999938</v>
      </c>
      <c r="BM191" s="2">
        <f>Data!BN193-FaktiskeKurser[[#This Row],[UPS]]</f>
        <v>-0.85000600000000759</v>
      </c>
      <c r="BN191" s="2">
        <f>Data!BO193-FaktiskeKurser[[#This Row],[CAT]]</f>
        <v>-0.69999699999999621</v>
      </c>
    </row>
    <row r="192" spans="1:66" x14ac:dyDescent="0.35">
      <c r="A192" s="1">
        <v>44106</v>
      </c>
      <c r="B192" s="2">
        <f>ARIMAForecast[[#This Row],[AAPL]]-FaktiskeKurser[[#This Row],[AAPL]]</f>
        <v>1.507916688387013</v>
      </c>
      <c r="C192" s="2">
        <f>ARIMAForecast[[#This Row],[MSFT]]-Data!C191</f>
        <v>1.6724715628369893</v>
      </c>
      <c r="D192" s="2">
        <f>ARIMAForecast[[#This Row],[AMZN]]-Data!D191</f>
        <v>3.6781497203450044</v>
      </c>
      <c r="E192" s="2">
        <f>ARIMAForecast[[#This Row],[GOOGL]]-Data!E191</f>
        <v>0.26297941657038848</v>
      </c>
      <c r="F192" s="2">
        <f>ARIMAForecast[[#This Row],[BRK-B]]-Data!F191</f>
        <v>-1.589988725868011</v>
      </c>
      <c r="G192" s="2">
        <f>ARIMAForecast[[#This Row],[TSLA]]-Data!G191</f>
        <v>7.3000123522100182</v>
      </c>
      <c r="H192" s="2">
        <f>ARIMAForecast[[#This Row],[NVDA]]-Data!H191</f>
        <v>0.11080888918701248</v>
      </c>
      <c r="I192" s="2">
        <f>ARIMAForecast[[#This Row],[GOOG]]-Data!I191</f>
        <v>0.2152033229623953</v>
      </c>
      <c r="J192" s="2">
        <f>ARIMAForecast[[#This Row],[UNH]]-Data!J191</f>
        <v>2.0119565488890316</v>
      </c>
      <c r="K192" s="2">
        <f>ARIMAForecast[[#This Row],[JPM]]-Data!K191</f>
        <v>0.30806946933680024</v>
      </c>
      <c r="L192" s="2">
        <f>ARIMAForecast[[#This Row],[AVGO]]-Data!L191</f>
        <v>2.0594462483779807</v>
      </c>
      <c r="M192" s="2">
        <f>ARIMAForecast[[#This Row],[V]]-Data!M191</f>
        <v>2.9921654821189918</v>
      </c>
      <c r="N192" s="2">
        <f>ARIMAForecast[[#This Row],[BAC]]-Data!N191</f>
        <v>7.3491555141025344E-3</v>
      </c>
      <c r="O192" s="2">
        <f>ARIMAForecast[[#This Row],[HD]]-Data!O191</f>
        <v>-0.40606610326597092</v>
      </c>
      <c r="P192" s="2">
        <f>ARIMAForecast[[#This Row],[MA]]-Data!P191</f>
        <v>4.8988237055360173</v>
      </c>
      <c r="Q192" s="2">
        <f>ARIMAForecast[[#This Row],[MRK]]-Data!Q191</f>
        <v>-1.6512184785040063</v>
      </c>
      <c r="R192" s="2">
        <f>ARIMAForecast[[#This Row],[ABBV]]-Data!R191</f>
        <v>-0.65699882997989789</v>
      </c>
      <c r="S192" s="2">
        <f>ARIMAForecast[[#This Row],[LLY]]-Data!S191</f>
        <v>-3.4719515538400003</v>
      </c>
      <c r="T192" s="2">
        <f>ARIMAForecast[[#This Row],[UPS]]-Data!T191</f>
        <v>1.6702227446120048</v>
      </c>
      <c r="U192" s="2">
        <f>ARIMAForecast[[#This Row],[CAT]]-Data!U191</f>
        <v>-3.1591472460249861</v>
      </c>
      <c r="X192" s="1">
        <v>44106</v>
      </c>
      <c r="Y192" s="2">
        <f>Data!Y192-Data!Y191</f>
        <v>-2.4450252000000035</v>
      </c>
      <c r="Z192" s="2">
        <f>Data!Z192-Data!Z191</f>
        <v>-4.1987905999999953</v>
      </c>
      <c r="AA192" s="2">
        <f>Data!AA192-Data!AA191</f>
        <v>-2.9829967000000011</v>
      </c>
      <c r="AB192" s="2">
        <f>Data!AB192-Data!AB191</f>
        <v>-1.4298601999999931</v>
      </c>
      <c r="AC192" s="2">
        <f>Data!AC192-Data!AC191</f>
        <v>-0.8551003000000037</v>
      </c>
      <c r="AD192" s="2">
        <f>Data!AD192-Data!AD191</f>
        <v>0.40287340000000427</v>
      </c>
      <c r="AE192" s="2">
        <f>Data!AE192-Data!AE191</f>
        <v>-4.7652649999999994</v>
      </c>
      <c r="AF192" s="2">
        <f>Data!AF192-Data!AF191</f>
        <v>-1.4990086499999933</v>
      </c>
      <c r="AG192" s="2">
        <f>Data!AG192-Data!AG191</f>
        <v>-0.71620909999995774</v>
      </c>
      <c r="AH192" s="2">
        <f>Data!AH192-Data!AH191</f>
        <v>0.88465617999999324</v>
      </c>
      <c r="AI192" s="2">
        <f>Data!AI192-Data!AI191</f>
        <v>-8.5738591999999585</v>
      </c>
      <c r="AJ192" s="2">
        <f>Data!AJ192-Data!AJ191</f>
        <v>-1.012174200000004</v>
      </c>
      <c r="AK192" s="2">
        <f>Data!AK192-Data!AK191</f>
        <v>0.11963016999999709</v>
      </c>
      <c r="AL192" s="2">
        <f>Data!AL192-Data!AL191</f>
        <v>1.4002969000000007</v>
      </c>
      <c r="AM192" s="2">
        <f>Data!AM192-Data!AM191</f>
        <v>-2.8238982999999962</v>
      </c>
      <c r="AN192" s="2">
        <f>Data!AN192-Data!AN191</f>
        <v>-0.91539892999999495</v>
      </c>
      <c r="AO192" s="2">
        <f>Data!AO192-Data!AO191</f>
        <v>-0.99830292999999415</v>
      </c>
      <c r="AP192" s="2">
        <f>Data!AP192-Data!AP191</f>
        <v>0.56109560000001579</v>
      </c>
      <c r="AQ192" s="2">
        <f>Data!AQ192-Data!AQ191</f>
        <v>-0.62161879999999314</v>
      </c>
      <c r="AR192" s="2">
        <f>Data!AR192-Data!AR191</f>
        <v>2.1162221999999815</v>
      </c>
      <c r="AS192" s="2"/>
      <c r="AT192" s="1">
        <v>44106</v>
      </c>
      <c r="AU192" s="2">
        <f>Data!AV194-FaktiskeKurser[[#This Row],[AAPL]]</f>
        <v>-2.7900009999999895</v>
      </c>
      <c r="AV192" s="2">
        <f>Data!AW194-FaktiskeKurser[[#This Row],[MSFT]]</f>
        <v>-4.1400000000000148</v>
      </c>
      <c r="AW192" s="2">
        <f>Data!AX194-FaktiskeKurser[[#This Row],[AMZN]]</f>
        <v>-1.1864930000000129</v>
      </c>
      <c r="AX192" s="2">
        <f>Data!AY194-FaktiskeKurser[[#This Row],[GOOGL]]</f>
        <v>-0.5</v>
      </c>
      <c r="AY192" s="2">
        <f>Data!AZ194-FaktiskeKurser[[#This Row],[BRK-B]]</f>
        <v>-1.7600089999999966</v>
      </c>
      <c r="AZ192" s="2">
        <f>Data!BA194-FaktiskeKurser[[#This Row],[TSLA]]</f>
        <v>-4.6399989999999889</v>
      </c>
      <c r="BA192" s="2">
        <f>Data!BB194-FaktiskeKurser[[#This Row],[NVDA]]</f>
        <v>-4.6824949999999887</v>
      </c>
      <c r="BB192" s="2">
        <f>Data!BC194-FaktiskeKurser[[#This Row],[GOOG]]</f>
        <v>-0.55900499999999909</v>
      </c>
      <c r="BC192" s="2">
        <f>Data!BD194-FaktiskeKurser[[#This Row],[UNH]]</f>
        <v>0.21002199999998084</v>
      </c>
      <c r="BD192" s="2">
        <f>Data!BE194-FaktiskeKurser[[#This Row],[JPM]]</f>
        <v>1.6200019999999995</v>
      </c>
      <c r="BE192" s="2">
        <f>Data!BF194-FaktiskeKurser[[#This Row],[AVGO]]</f>
        <v>-7.4900199999999586</v>
      </c>
      <c r="BF192" s="2">
        <f>Data!BG194-FaktiskeKurser[[#This Row],[V]]</f>
        <v>1.4900059999999939</v>
      </c>
      <c r="BG192" s="2">
        <f>Data!BH194-FaktiskeKurser[[#This Row],[BAC]]</f>
        <v>0.11999899999999997</v>
      </c>
      <c r="BH192" s="2">
        <f>Data!BI194-FaktiskeKurser[[#This Row],[HD]]</f>
        <v>1.6000070000000051</v>
      </c>
      <c r="BI192" s="2">
        <f>Data!BJ194-FaktiskeKurser[[#This Row],[MA]]</f>
        <v>0.65997400000003381</v>
      </c>
      <c r="BJ192" s="2">
        <f>Data!BK194-FaktiskeKurser[[#This Row],[MRK]]</f>
        <v>-2.0515279999999905</v>
      </c>
      <c r="BK192" s="2">
        <f>Data!BL194-FaktiskeKurser[[#This Row],[ABBV]]</f>
        <v>-1.4699930000000023</v>
      </c>
      <c r="BL192" s="2">
        <f>Data!BM194-FaktiskeKurser[[#This Row],[LLY]]</f>
        <v>-2.8099970000000098</v>
      </c>
      <c r="BM192" s="2">
        <f>Data!BN194-FaktiskeKurser[[#This Row],[UPS]]</f>
        <v>0.33000199999997903</v>
      </c>
      <c r="BN192" s="2">
        <f>Data!BO194-FaktiskeKurser[[#This Row],[CAT]]</f>
        <v>0.79000800000000027</v>
      </c>
    </row>
    <row r="193" spans="1:66" x14ac:dyDescent="0.35">
      <c r="A193" s="1">
        <v>44109</v>
      </c>
      <c r="B193" s="2">
        <f>ARIMAForecast[[#This Row],[AAPL]]-FaktiskeKurser[[#This Row],[AAPL]]</f>
        <v>-3.7048890562330001</v>
      </c>
      <c r="C193" s="2">
        <f>ARIMAForecast[[#This Row],[MSFT]]-Data!C192</f>
        <v>-4.9650911093019943</v>
      </c>
      <c r="D193" s="2">
        <f>ARIMAForecast[[#This Row],[AMZN]]-Data!D192</f>
        <v>-4.7360002525529978</v>
      </c>
      <c r="E193" s="2">
        <f>ARIMAForecast[[#This Row],[GOOGL]]-Data!E192</f>
        <v>-0.67387591345509179</v>
      </c>
      <c r="F193" s="2">
        <f>ARIMAForecast[[#This Row],[BRK-B]]-Data!F192</f>
        <v>3.0841485916994316E-2</v>
      </c>
      <c r="G193" s="2">
        <f>ARIMAForecast[[#This Row],[TSLA]]-Data!G192</f>
        <v>-12.498971556396015</v>
      </c>
      <c r="H193" s="2">
        <f>ARIMAForecast[[#This Row],[NVDA]]-Data!H192</f>
        <v>-4.8373496050080007</v>
      </c>
      <c r="I193" s="2">
        <f>ARIMAForecast[[#This Row],[GOOG]]-Data!I192</f>
        <v>-0.86454480039648729</v>
      </c>
      <c r="J193" s="2">
        <f>ARIMAForecast[[#This Row],[UNH]]-Data!J192</f>
        <v>-2.835682139623998</v>
      </c>
      <c r="K193" s="2">
        <f>ARIMAForecast[[#This Row],[JPM]]-Data!K192</f>
        <v>1.5066098149659979</v>
      </c>
      <c r="L193" s="2">
        <f>ARIMAForecast[[#This Row],[AVGO]]-Data!L192</f>
        <v>-8.002880978099995</v>
      </c>
      <c r="M193" s="2">
        <f>ARIMAForecast[[#This Row],[V]]-Data!M192</f>
        <v>-1.2415920923679948</v>
      </c>
      <c r="N193" s="2">
        <f>ARIMAForecast[[#This Row],[BAC]]-Data!N192</f>
        <v>0.30617376140709851</v>
      </c>
      <c r="O193" s="2">
        <f>ARIMAForecast[[#This Row],[HD]]-Data!O192</f>
        <v>2.0150862412689889</v>
      </c>
      <c r="P193" s="2">
        <f>ARIMAForecast[[#This Row],[MA]]-Data!P192</f>
        <v>-3.9736379135440529</v>
      </c>
      <c r="Q193" s="2">
        <f>ARIMAForecast[[#This Row],[MRK]]-Data!Q192</f>
        <v>-0.46368385583849658</v>
      </c>
      <c r="R193" s="2">
        <f>ARIMAForecast[[#This Row],[ABBV]]-Data!R192</f>
        <v>-0.92566008817070156</v>
      </c>
      <c r="S193" s="2">
        <f>ARIMAForecast[[#This Row],[LLY]]-Data!S192</f>
        <v>0.2535383558159765</v>
      </c>
      <c r="T193" s="2">
        <f>ARIMAForecast[[#This Row],[UPS]]-Data!T192</f>
        <v>-0.85829584457701458</v>
      </c>
      <c r="U193" s="2">
        <f>ARIMAForecast[[#This Row],[CAT]]-Data!U192</f>
        <v>3.4871275129099786</v>
      </c>
      <c r="X193" s="1">
        <v>44109</v>
      </c>
      <c r="Y193" s="2">
        <f>Data!Y193-Data!Y192</f>
        <v>1.7178590999999983</v>
      </c>
      <c r="Z193" s="2">
        <f>Data!Z193-Data!Z192</f>
        <v>1.9875980000000197</v>
      </c>
      <c r="AA193" s="2">
        <f>Data!AA193-Data!AA192</f>
        <v>1.8667748000000017</v>
      </c>
      <c r="AB193" s="2">
        <f>Data!AB193-Data!AB192</f>
        <v>1.165230049999991</v>
      </c>
      <c r="AC193" s="2">
        <f>Data!AC193-Data!AC192</f>
        <v>0.97872479999998063</v>
      </c>
      <c r="AD193" s="2">
        <f>Data!AD193-Data!AD192</f>
        <v>-5.8495825999999909</v>
      </c>
      <c r="AE193" s="2">
        <f>Data!AE193-Data!AE192</f>
        <v>3.9114691999999991</v>
      </c>
      <c r="AF193" s="2">
        <f>Data!AF193-Data!AF192</f>
        <v>1.2878678499999978</v>
      </c>
      <c r="AG193" s="2">
        <f>Data!AG193-Data!AG192</f>
        <v>4.5906613999999877</v>
      </c>
      <c r="AH193" s="2">
        <f>Data!AH193-Data!AH192</f>
        <v>1.1085749800000002</v>
      </c>
      <c r="AI193" s="2">
        <f>Data!AI193-Data!AI192</f>
        <v>4.9373936999999728</v>
      </c>
      <c r="AJ193" s="2">
        <f>Data!AJ193-Data!AJ192</f>
        <v>1.5318160000000205</v>
      </c>
      <c r="AK193" s="2">
        <f>Data!AK193-Data!AK192</f>
        <v>0.35499946000000193</v>
      </c>
      <c r="AL193" s="2">
        <f>Data!AL193-Data!AL192</f>
        <v>2.5260496000000217</v>
      </c>
      <c r="AM193" s="2">
        <f>Data!AM193-Data!AM192</f>
        <v>2.9130486000000246</v>
      </c>
      <c r="AN193" s="2">
        <f>Data!AN193-Data!AN192</f>
        <v>0.27360102000000097</v>
      </c>
      <c r="AO193" s="2">
        <f>Data!AO193-Data!AO192</f>
        <v>1.6245517400000011</v>
      </c>
      <c r="AP193" s="2">
        <f>Data!AP193-Data!AP192</f>
        <v>1.3436167999999782</v>
      </c>
      <c r="AQ193" s="2">
        <f>Data!AQ193-Data!AQ192</f>
        <v>1.9137202000000002</v>
      </c>
      <c r="AR193" s="2">
        <f>Data!AR193-Data!AR192</f>
        <v>3.4880655999999988</v>
      </c>
      <c r="AS193" s="2"/>
      <c r="AT193" s="1">
        <v>44109</v>
      </c>
      <c r="AU193" s="2">
        <f>Data!AV195-FaktiskeKurser[[#This Row],[AAPL]]</f>
        <v>-0.29000100000000373</v>
      </c>
      <c r="AV193" s="2">
        <f>Data!AW195-FaktiskeKurser[[#This Row],[MSFT]]</f>
        <v>-2.080001999999979</v>
      </c>
      <c r="AW193" s="2">
        <f>Data!AX195-FaktiskeKurser[[#This Row],[AMZN]]</f>
        <v>-1.1029970000000162</v>
      </c>
      <c r="AX193" s="2">
        <f>Data!AY195-FaktiskeKurser[[#This Row],[GOOGL]]</f>
        <v>-0.25349500000000091</v>
      </c>
      <c r="AY193" s="2">
        <f>Data!AZ195-FaktiskeKurser[[#This Row],[BRK-B]]</f>
        <v>0.33999700000001098</v>
      </c>
      <c r="AZ193" s="2">
        <f>Data!BA195-FaktiskeKurser[[#This Row],[TSLA]]</f>
        <v>-7.493347</v>
      </c>
      <c r="BA193" s="2">
        <f>Data!BB195-FaktiskeKurser[[#This Row],[NVDA]]</f>
        <v>0.27999900000000366</v>
      </c>
      <c r="BB193" s="2">
        <f>Data!BC195-FaktiskeKurser[[#This Row],[GOOG]]</f>
        <v>-0.20349800000001039</v>
      </c>
      <c r="BC193" s="2">
        <f>Data!BD195-FaktiskeKurser[[#This Row],[UNH]]</f>
        <v>5.0799870000000169</v>
      </c>
      <c r="BD193" s="2">
        <f>Data!BE195-FaktiskeKurser[[#This Row],[JPM]]</f>
        <v>2.0700000000000074</v>
      </c>
      <c r="BE193" s="2">
        <f>Data!BF195-FaktiskeKurser[[#This Row],[AVGO]]</f>
        <v>-2.5</v>
      </c>
      <c r="BF193" s="2">
        <f>Data!BG195-FaktiskeKurser[[#This Row],[V]]</f>
        <v>0.18998700000000213</v>
      </c>
      <c r="BG193" s="2">
        <f>Data!BH195-FaktiskeKurser[[#This Row],[BAC]]</f>
        <v>0.52000099999999705</v>
      </c>
      <c r="BH193" s="2">
        <f>Data!BI195-FaktiskeKurser[[#This Row],[HD]]</f>
        <v>4.4800109999999904</v>
      </c>
      <c r="BI193" s="2">
        <f>Data!BJ195-FaktiskeKurser[[#This Row],[MA]]</f>
        <v>-0.11999500000001717</v>
      </c>
      <c r="BJ193" s="2">
        <f>Data!BK195-FaktiskeKurser[[#This Row],[MRK]]</f>
        <v>-0.38168299999999533</v>
      </c>
      <c r="BK193" s="2">
        <f>Data!BL195-FaktiskeKurser[[#This Row],[ABBV]]</f>
        <v>0.79000100000000373</v>
      </c>
      <c r="BL193" s="2">
        <f>Data!BM195-FaktiskeKurser[[#This Row],[LLY]]</f>
        <v>2.3400120000000015</v>
      </c>
      <c r="BM193" s="2">
        <f>Data!BN195-FaktiskeKurser[[#This Row],[UPS]]</f>
        <v>1.5100099999999941</v>
      </c>
      <c r="BN193" s="2">
        <f>Data!BO195-FaktiskeKurser[[#This Row],[CAT]]</f>
        <v>6.7799980000000062</v>
      </c>
    </row>
    <row r="194" spans="1:66" x14ac:dyDescent="0.35">
      <c r="A194" s="1">
        <v>44110</v>
      </c>
      <c r="B194" s="2">
        <f>ARIMAForecast[[#This Row],[AAPL]]-FaktiskeKurser[[#This Row],[AAPL]]</f>
        <v>3.3170707763119935</v>
      </c>
      <c r="C194" s="2">
        <f>ARIMAForecast[[#This Row],[MSFT]]-Data!C193</f>
        <v>3.0163907667019885</v>
      </c>
      <c r="D194" s="2">
        <f>ARIMAForecast[[#This Row],[AMZN]]-Data!D193</f>
        <v>3.7674314533499853</v>
      </c>
      <c r="E194" s="2">
        <f>ARIMAForecast[[#This Row],[GOOGL]]-Data!E193</f>
        <v>0.70101198973249268</v>
      </c>
      <c r="F194" s="2">
        <f>ARIMAForecast[[#This Row],[BRK-B]]-Data!F193</f>
        <v>0.86104397680901457</v>
      </c>
      <c r="G194" s="2">
        <f>ARIMAForecast[[#This Row],[TSLA]]-Data!G193</f>
        <v>5.0436746530040182</v>
      </c>
      <c r="H194" s="2">
        <f>ARIMAForecast[[#This Row],[NVDA]]-Data!H193</f>
        <v>4.7778362963459813</v>
      </c>
      <c r="I194" s="2">
        <f>ARIMAForecast[[#This Row],[GOOG]]-Data!I193</f>
        <v>0.99592861036209968</v>
      </c>
      <c r="J194" s="2">
        <f>ARIMAForecast[[#This Row],[UNH]]-Data!J193</f>
        <v>6.9588895867569818</v>
      </c>
      <c r="K194" s="2">
        <f>ARIMAForecast[[#This Row],[JPM]]-Data!K193</f>
        <v>0.65516251604741171</v>
      </c>
      <c r="L194" s="2">
        <f>ARIMAForecast[[#This Row],[AVGO]]-Data!L193</f>
        <v>4.5374568144029581</v>
      </c>
      <c r="M194" s="2">
        <f>ARIMAForecast[[#This Row],[V]]-Data!M193</f>
        <v>1.5851631858670032</v>
      </c>
      <c r="N194" s="2">
        <f>ARIMAForecast[[#This Row],[BAC]]-Data!N193</f>
        <v>0.28760291190220144</v>
      </c>
      <c r="O194" s="2">
        <f>ARIMAForecast[[#This Row],[HD]]-Data!O193</f>
        <v>2.0846235088719709</v>
      </c>
      <c r="P194" s="2">
        <f>ARIMAForecast[[#This Row],[MA]]-Data!P193</f>
        <v>4.104748677465011</v>
      </c>
      <c r="Q194" s="2">
        <f>ARIMAForecast[[#This Row],[MRK]]-Data!Q193</f>
        <v>7.3090430949307006E-2</v>
      </c>
      <c r="R194" s="2">
        <f>ARIMAForecast[[#This Row],[ABBV]]-Data!R193</f>
        <v>1.912884019177099</v>
      </c>
      <c r="S194" s="2">
        <f>ARIMAForecast[[#This Row],[LLY]]-Data!S193</f>
        <v>1.9345295394440143</v>
      </c>
      <c r="T194" s="2">
        <f>ARIMAForecast[[#This Row],[UPS]]-Data!T193</f>
        <v>3.5919546024699969</v>
      </c>
      <c r="U194" s="2">
        <f>ARIMAForecast[[#This Row],[CAT]]-Data!U193</f>
        <v>3.5953563262510215</v>
      </c>
      <c r="X194" s="1">
        <v>44110</v>
      </c>
      <c r="Y194" s="2">
        <f>Data!Y194-Data!Y193</f>
        <v>-1.7620898999999923</v>
      </c>
      <c r="Z194" s="2">
        <f>Data!Z194-Data!Z193</f>
        <v>-3.5848334000000079</v>
      </c>
      <c r="AA194" s="2">
        <f>Data!AA194-Data!AA193</f>
        <v>-3.056929700000012</v>
      </c>
      <c r="AB194" s="2">
        <f>Data!AB194-Data!AB193</f>
        <v>-1.3970294599999988</v>
      </c>
      <c r="AC194" s="2">
        <f>Data!AC194-Data!AC193</f>
        <v>-1.8246760999999765</v>
      </c>
      <c r="AD194" s="2">
        <f>Data!AD194-Data!AD193</f>
        <v>-1.4177725000000123</v>
      </c>
      <c r="AE194" s="2">
        <f>Data!AE194-Data!AE193</f>
        <v>2.0550015999999971</v>
      </c>
      <c r="AF194" s="2">
        <f>Data!AF194-Data!AF193</f>
        <v>-1.5333351900000025</v>
      </c>
      <c r="AG194" s="2">
        <f>Data!AG194-Data!AG193</f>
        <v>-1.5830614000000196</v>
      </c>
      <c r="AH194" s="2">
        <f>Data!AH194-Data!AH193</f>
        <v>-0.89315628999999319</v>
      </c>
      <c r="AI194" s="2">
        <f>Data!AI194-Data!AI193</f>
        <v>-0.16010820000002468</v>
      </c>
      <c r="AJ194" s="2">
        <f>Data!AJ194-Data!AJ193</f>
        <v>-2.4738201000000117</v>
      </c>
      <c r="AK194" s="2">
        <f>Data!AK194-Data!AK193</f>
        <v>-0.18736331999999933</v>
      </c>
      <c r="AL194" s="2">
        <f>Data!AL194-Data!AL193</f>
        <v>-3.8959770000000162</v>
      </c>
      <c r="AM194" s="2">
        <f>Data!AM194-Data!AM193</f>
        <v>-4.0492657000000349</v>
      </c>
      <c r="AN194" s="2">
        <f>Data!AN194-Data!AN193</f>
        <v>-1.2190455700000058</v>
      </c>
      <c r="AO194" s="2">
        <f>Data!AO194-Data!AO193</f>
        <v>-1.8403668800000048</v>
      </c>
      <c r="AP194" s="2">
        <f>Data!AP194-Data!AP193</f>
        <v>-2.1425045000000011</v>
      </c>
      <c r="AQ194" s="2">
        <f>Data!AQ194-Data!AQ193</f>
        <v>0.50744149999999877</v>
      </c>
      <c r="AR194" s="2">
        <f>Data!AR194-Data!AR193</f>
        <v>-0.88978879999999094</v>
      </c>
      <c r="AS194" s="2"/>
      <c r="AT194" s="1">
        <v>44110</v>
      </c>
      <c r="AU194" s="2">
        <f>Data!AV196-FaktiskeKurser[[#This Row],[AAPL]]</f>
        <v>0.14000699999999711</v>
      </c>
      <c r="AV194" s="2">
        <f>Data!AW196-FaktiskeKurser[[#This Row],[MSFT]]</f>
        <v>-0.27999800000000619</v>
      </c>
      <c r="AW194" s="2">
        <f>Data!AX196-FaktiskeKurser[[#This Row],[AMZN]]</f>
        <v>-1.2519990000000121</v>
      </c>
      <c r="AX194" s="2">
        <f>Data!AY196-FaktiskeKurser[[#This Row],[GOOGL]]</f>
        <v>-0.2289960000000093</v>
      </c>
      <c r="AY194" s="2">
        <f>Data!AZ196-FaktiskeKurser[[#This Row],[BRK-B]]</f>
        <v>-0.91999799999999254</v>
      </c>
      <c r="AZ194" s="2">
        <f>Data!BA196-FaktiskeKurser[[#This Row],[TSLA]]</f>
        <v>-0.36999499999998875</v>
      </c>
      <c r="BA194" s="2">
        <f>Data!BB196-FaktiskeKurser[[#This Row],[NVDA]]</f>
        <v>6.7425069999999891</v>
      </c>
      <c r="BB194" s="2">
        <f>Data!BC196-FaktiskeKurser[[#This Row],[GOOG]]</f>
        <v>-0.2490009999999927</v>
      </c>
      <c r="BC194" s="2">
        <f>Data!BD196-FaktiskeKurser[[#This Row],[UNH]]</f>
        <v>2.4700010000000248</v>
      </c>
      <c r="BD194" s="2">
        <f>Data!BE196-FaktiskeKurser[[#This Row],[JPM]]</f>
        <v>0.1299980000000005</v>
      </c>
      <c r="BE194" s="2">
        <f>Data!BF196-FaktiskeKurser[[#This Row],[AVGO]]</f>
        <v>7.1500239999999735</v>
      </c>
      <c r="BF194" s="2">
        <f>Data!BG196-FaktiskeKurser[[#This Row],[V]]</f>
        <v>-1.0100099999999941</v>
      </c>
      <c r="BG194" s="2">
        <f>Data!BH196-FaktiskeKurser[[#This Row],[BAC]]</f>
        <v>0.16000199999999865</v>
      </c>
      <c r="BH194" s="2">
        <f>Data!BI196-FaktiskeKurser[[#This Row],[HD]]</f>
        <v>-2.8399969999999826</v>
      </c>
      <c r="BI194" s="2">
        <f>Data!BJ196-FaktiskeKurser[[#This Row],[MA]]</f>
        <v>-1.3999939999999924</v>
      </c>
      <c r="BJ194" s="2">
        <f>Data!BK196-FaktiskeKurser[[#This Row],[MRK]]</f>
        <v>-1.1164100000000019</v>
      </c>
      <c r="BK194" s="2">
        <f>Data!BL196-FaktiskeKurser[[#This Row],[ABBV]]</f>
        <v>-0.23000399999999388</v>
      </c>
      <c r="BL194" s="2">
        <f>Data!BM196-FaktiskeKurser[[#This Row],[LLY]]</f>
        <v>-1.080001999999979</v>
      </c>
      <c r="BM194" s="2">
        <f>Data!BN196-FaktiskeKurser[[#This Row],[UPS]]</f>
        <v>2.3899990000000173</v>
      </c>
      <c r="BN194" s="2">
        <f>Data!BO196-FaktiskeKurser[[#This Row],[CAT]]</f>
        <v>1.589997000000011</v>
      </c>
    </row>
    <row r="195" spans="1:66" x14ac:dyDescent="0.35">
      <c r="A195" s="1">
        <v>44111</v>
      </c>
      <c r="B195" s="2">
        <f>ARIMAForecast[[#This Row],[AAPL]]-FaktiskeKurser[[#This Row],[AAPL]]</f>
        <v>-2.5897184336919992</v>
      </c>
      <c r="C195" s="2">
        <f>ARIMAForecast[[#This Row],[MSFT]]-Data!C194</f>
        <v>-3.2918105987549779</v>
      </c>
      <c r="D195" s="2">
        <f>ARIMAForecast[[#This Row],[AMZN]]-Data!D194</f>
        <v>-5.3835161334379791</v>
      </c>
      <c r="E195" s="2">
        <f>ARIMAForecast[[#This Row],[GOOGL]]-Data!E194</f>
        <v>-1.206794044397796</v>
      </c>
      <c r="F195" s="2">
        <f>ARIMAForecast[[#This Row],[BRK-B]]-Data!F194</f>
        <v>-1.025984951721</v>
      </c>
      <c r="G195" s="2">
        <f>ARIMAForecast[[#This Row],[TSLA]]-Data!G194</f>
        <v>-5.5999208141650172</v>
      </c>
      <c r="H195" s="2">
        <f>ARIMAForecast[[#This Row],[NVDA]]-Data!H194</f>
        <v>1.136944516504002</v>
      </c>
      <c r="I195" s="2">
        <f>ARIMAForecast[[#This Row],[GOOG]]-Data!I194</f>
        <v>-1.4063304538631058</v>
      </c>
      <c r="J195" s="2">
        <f>ARIMAForecast[[#This Row],[UNH]]-Data!J194</f>
        <v>-3.5426390096740192</v>
      </c>
      <c r="K195" s="2">
        <f>ARIMAForecast[[#This Row],[JPM]]-Data!K194</f>
        <v>-0.47186928939700579</v>
      </c>
      <c r="L195" s="2">
        <f>ARIMAForecast[[#This Row],[AVGO]]-Data!L194</f>
        <v>2.0256452162500409</v>
      </c>
      <c r="M195" s="2">
        <f>ARIMAForecast[[#This Row],[V]]-Data!M194</f>
        <v>-2.3823052964899887</v>
      </c>
      <c r="N195" s="2">
        <f>ARIMAForecast[[#This Row],[BAC]]-Data!N194</f>
        <v>-0.10950698557870098</v>
      </c>
      <c r="O195" s="2">
        <f>ARIMAForecast[[#This Row],[HD]]-Data!O194</f>
        <v>-4.2707745340420047</v>
      </c>
      <c r="P195" s="2">
        <f>ARIMAForecast[[#This Row],[MA]]-Data!P194</f>
        <v>-5.2372046450299763</v>
      </c>
      <c r="Q195" s="2">
        <f>ARIMAForecast[[#This Row],[MRK]]-Data!Q194</f>
        <v>-1.1076191896366083</v>
      </c>
      <c r="R195" s="2">
        <f>ARIMAForecast[[#This Row],[ABBV]]-Data!R194</f>
        <v>-2.0563474712643028</v>
      </c>
      <c r="S195" s="2">
        <f>ARIMAForecast[[#This Row],[LLY]]-Data!S194</f>
        <v>-2.571189667541006</v>
      </c>
      <c r="T195" s="2">
        <f>ARIMAForecast[[#This Row],[UPS]]-Data!T194</f>
        <v>-0.73380306805799478</v>
      </c>
      <c r="U195" s="2">
        <f>ARIMAForecast[[#This Row],[CAT]]-Data!U194</f>
        <v>-2.2599971766430258</v>
      </c>
      <c r="X195" s="1">
        <v>44111</v>
      </c>
      <c r="Y195" s="2">
        <f>Data!Y195-Data!Y194</f>
        <v>0.66377509999999518</v>
      </c>
      <c r="Z195" s="2">
        <f>Data!Z195-Data!Z194</f>
        <v>3.0773676000000023</v>
      </c>
      <c r="AA195" s="2">
        <f>Data!AA195-Data!AA194</f>
        <v>2.7587261000000183</v>
      </c>
      <c r="AB195" s="2">
        <f>Data!AB195-Data!AB194</f>
        <v>0.39751359999999636</v>
      </c>
      <c r="AC195" s="2">
        <f>Data!AC195-Data!AC194</f>
        <v>2.2831475999999782</v>
      </c>
      <c r="AD195" s="2">
        <f>Data!AD195-Data!AD194</f>
        <v>1.1763600000000167</v>
      </c>
      <c r="AE195" s="2">
        <f>Data!AE195-Data!AE194</f>
        <v>2.019025599999992</v>
      </c>
      <c r="AF195" s="2">
        <f>Data!AF195-Data!AF194</f>
        <v>0.38954221000000189</v>
      </c>
      <c r="AG195" s="2">
        <f>Data!AG195-Data!AG194</f>
        <v>6.1529487999999901</v>
      </c>
      <c r="AH195" s="2">
        <f>Data!AH195-Data!AH194</f>
        <v>1.5274649699999969</v>
      </c>
      <c r="AI195" s="2">
        <f>Data!AI195-Data!AI194</f>
        <v>2.4143993000000137</v>
      </c>
      <c r="AJ195" s="2">
        <f>Data!AJ195-Data!AJ194</f>
        <v>1.4190610999999933</v>
      </c>
      <c r="AK195" s="2">
        <f>Data!AK195-Data!AK194</f>
        <v>0.43046169999999861</v>
      </c>
      <c r="AL195" s="2">
        <f>Data!AL195-Data!AL194</f>
        <v>4.1412420999999995</v>
      </c>
      <c r="AM195" s="2">
        <f>Data!AM195-Data!AM194</f>
        <v>3.9482993000000306</v>
      </c>
      <c r="AN195" s="2">
        <f>Data!AN195-Data!AN194</f>
        <v>8.5211319999999091E-2</v>
      </c>
      <c r="AO195" s="2">
        <f>Data!AO195-Data!AO194</f>
        <v>1.045809509999998</v>
      </c>
      <c r="AP195" s="2">
        <f>Data!AP195-Data!AP194</f>
        <v>3.8045685000000162</v>
      </c>
      <c r="AQ195" s="2">
        <f>Data!AQ195-Data!AQ194</f>
        <v>4.7773751999999945</v>
      </c>
      <c r="AR195" s="2">
        <f>Data!AR195-Data!AR194</f>
        <v>2.2297021999999913</v>
      </c>
      <c r="AS195" s="2"/>
      <c r="AT195" s="1">
        <v>44111</v>
      </c>
      <c r="AU195" s="2">
        <f>Data!AV197-FaktiskeKurser[[#This Row],[AAPL]]</f>
        <v>-1.4199980000000068</v>
      </c>
      <c r="AV195" s="2">
        <f>Data!AW197-FaktiskeKurser[[#This Row],[MSFT]]</f>
        <v>-0.55000300000000379</v>
      </c>
      <c r="AW195" s="2">
        <f>Data!AX197-FaktiskeKurser[[#This Row],[AMZN]]</f>
        <v>-0.17550699999998187</v>
      </c>
      <c r="AX195" s="2">
        <f>Data!AY197-FaktiskeKurser[[#This Row],[GOOGL]]</f>
        <v>-1.1845009999999974</v>
      </c>
      <c r="AY195" s="2">
        <f>Data!AZ197-FaktiskeKurser[[#This Row],[BRK-B]]</f>
        <v>0.9299919999999986</v>
      </c>
      <c r="AZ195" s="2">
        <f>Data!BA197-FaktiskeKurser[[#This Row],[TSLA]]</f>
        <v>-0.12666300000000774</v>
      </c>
      <c r="BA195" s="2">
        <f>Data!BB197-FaktiskeKurser[[#This Row],[NVDA]]</f>
        <v>3.2149959999999851</v>
      </c>
      <c r="BB195" s="2">
        <f>Data!BC197-FaktiskeKurser[[#This Row],[GOOG]]</f>
        <v>-1.2864999999999895</v>
      </c>
      <c r="BC195" s="2">
        <f>Data!BD197-FaktiskeKurser[[#This Row],[UNH]]</f>
        <v>5.0200189999999907</v>
      </c>
      <c r="BD195" s="2">
        <f>Data!BE197-FaktiskeKurser[[#This Row],[JPM]]</f>
        <v>0.69000199999999268</v>
      </c>
      <c r="BE195" s="2">
        <f>Data!BF197-FaktiskeKurser[[#This Row],[AVGO]]</f>
        <v>0.63998399999996991</v>
      </c>
      <c r="BF195" s="2">
        <f>Data!BG197-FaktiskeKurser[[#This Row],[V]]</f>
        <v>-1.0699920000000134</v>
      </c>
      <c r="BG195" s="2">
        <f>Data!BH197-FaktiskeKurser[[#This Row],[BAC]]</f>
        <v>0.25999800000000306</v>
      </c>
      <c r="BH195" s="2">
        <f>Data!BI197-FaktiskeKurser[[#This Row],[HD]]</f>
        <v>0.69000299999999015</v>
      </c>
      <c r="BI195" s="2">
        <f>Data!BJ197-FaktiskeKurser[[#This Row],[MA]]</f>
        <v>0.64999399999999241</v>
      </c>
      <c r="BJ195" s="2">
        <f>Data!BK197-FaktiskeKurser[[#This Row],[MRK]]</f>
        <v>-1.1450349999999929</v>
      </c>
      <c r="BK195" s="2">
        <f>Data!BL197-FaktiskeKurser[[#This Row],[ABBV]]</f>
        <v>-0.86000000000001364</v>
      </c>
      <c r="BL195" s="2">
        <f>Data!BM197-FaktiskeKurser[[#This Row],[LLY]]</f>
        <v>2.330001999999979</v>
      </c>
      <c r="BM195" s="2">
        <f>Data!BN197-FaktiskeKurser[[#This Row],[UPS]]</f>
        <v>5.83000100000001</v>
      </c>
      <c r="BN195" s="2">
        <f>Data!BO197-FaktiskeKurser[[#This Row],[CAT]]</f>
        <v>1.2799990000000037</v>
      </c>
    </row>
    <row r="196" spans="1:66" x14ac:dyDescent="0.35">
      <c r="A196" s="1">
        <v>44112</v>
      </c>
      <c r="B196" s="2">
        <f>ARIMAForecast[[#This Row],[AAPL]]-FaktiskeKurser[[#This Row],[AAPL]]</f>
        <v>1.7663030331519991</v>
      </c>
      <c r="C196" s="2">
        <f>ARIMAForecast[[#This Row],[MSFT]]-Data!C195</f>
        <v>3.7295867479929825</v>
      </c>
      <c r="D196" s="2">
        <f>ARIMAForecast[[#This Row],[AMZN]]-Data!D195</f>
        <v>4.9370973102879816</v>
      </c>
      <c r="E196" s="2">
        <f>ARIMAForecast[[#This Row],[GOOGL]]-Data!E195</f>
        <v>0.3621428953923953</v>
      </c>
      <c r="F196" s="2">
        <f>ARIMAForecast[[#This Row],[BRK-B]]-Data!F195</f>
        <v>1.1693579820610012</v>
      </c>
      <c r="G196" s="2">
        <f>ARIMAForecast[[#This Row],[TSLA]]-Data!G195</f>
        <v>5.5657977823910016</v>
      </c>
      <c r="H196" s="2">
        <f>ARIMAForecast[[#This Row],[NVDA]]-Data!H195</f>
        <v>2.6664813729450145</v>
      </c>
      <c r="I196" s="2">
        <f>ARIMAForecast[[#This Row],[GOOG]]-Data!I195</f>
        <v>0.40053084456710053</v>
      </c>
      <c r="J196" s="2">
        <f>ARIMAForecast[[#This Row],[UNH]]-Data!J195</f>
        <v>7.3704127865150326</v>
      </c>
      <c r="K196" s="2">
        <f>ARIMAForecast[[#This Row],[JPM]]-Data!K195</f>
        <v>1.0503192921674014</v>
      </c>
      <c r="L196" s="2">
        <f>ARIMAForecast[[#This Row],[AVGO]]-Data!L195</f>
        <v>0.56560551849901231</v>
      </c>
      <c r="M196" s="2">
        <f>ARIMAForecast[[#This Row],[V]]-Data!M195</f>
        <v>1.4201167229769851</v>
      </c>
      <c r="N196" s="2">
        <f>ARIMAForecast[[#This Row],[BAC]]-Data!N195</f>
        <v>0.31000427258990015</v>
      </c>
      <c r="O196" s="2">
        <f>ARIMAForecast[[#This Row],[HD]]-Data!O195</f>
        <v>4.1671358973640054</v>
      </c>
      <c r="P196" s="2">
        <f>ARIMAForecast[[#This Row],[MA]]-Data!P195</f>
        <v>5.9223633601930032</v>
      </c>
      <c r="Q196" s="2">
        <f>ARIMAForecast[[#This Row],[MRK]]-Data!Q195</f>
        <v>5.0336218569668745E-4</v>
      </c>
      <c r="R196" s="2">
        <f>ARIMAForecast[[#This Row],[ABBV]]-Data!R195</f>
        <v>1.1684055702625074</v>
      </c>
      <c r="S196" s="2">
        <f>ARIMAForecast[[#This Row],[LLY]]-Data!S195</f>
        <v>4.0985255336169928</v>
      </c>
      <c r="T196" s="2">
        <f>ARIMAForecast[[#This Row],[UPS]]-Data!T195</f>
        <v>6.1080991951349972</v>
      </c>
      <c r="U196" s="2">
        <f>ARIMAForecast[[#This Row],[CAT]]-Data!U195</f>
        <v>3.5940283744830026</v>
      </c>
      <c r="X196" s="1">
        <v>44112</v>
      </c>
      <c r="Y196" s="2">
        <f>Data!Y196-Data!Y195</f>
        <v>0.14296350000000757</v>
      </c>
      <c r="Z196" s="2">
        <f>Data!Z196-Data!Z195</f>
        <v>1.1528531999999814</v>
      </c>
      <c r="AA196" s="2">
        <f>Data!AA196-Data!AA195</f>
        <v>0.47178209999998444</v>
      </c>
      <c r="AB196" s="2">
        <f>Data!AB196-Data!AB195</f>
        <v>1.0344528600000018</v>
      </c>
      <c r="AC196" s="2">
        <f>Data!AC196-Data!AC195</f>
        <v>2.1073102999999946</v>
      </c>
      <c r="AD196" s="2">
        <f>Data!AD196-Data!AD195</f>
        <v>1.123634299999992</v>
      </c>
      <c r="AE196" s="2">
        <f>Data!AE196-Data!AE195</f>
        <v>-1.0335312999999928</v>
      </c>
      <c r="AF196" s="2">
        <f>Data!AF196-Data!AF195</f>
        <v>1.1380591599999974</v>
      </c>
      <c r="AG196" s="2">
        <f>Data!AG196-Data!AG195</f>
        <v>1.2185114000000112</v>
      </c>
      <c r="AH196" s="2">
        <f>Data!AH196-Data!AH195</f>
        <v>2.0381320500000015</v>
      </c>
      <c r="AI196" s="2">
        <f>Data!AI196-Data!AI195</f>
        <v>5.5166364000000385</v>
      </c>
      <c r="AJ196" s="2">
        <f>Data!AJ196-Data!AJ195</f>
        <v>1.0034511000000066</v>
      </c>
      <c r="AK196" s="2">
        <f>Data!AK196-Data!AK195</f>
        <v>0.38626634999999965</v>
      </c>
      <c r="AL196" s="2">
        <f>Data!AL196-Data!AL195</f>
        <v>2.4271803999999975</v>
      </c>
      <c r="AM196" s="2">
        <f>Data!AM196-Data!AM195</f>
        <v>2.4771082999999976</v>
      </c>
      <c r="AN196" s="2">
        <f>Data!AN196-Data!AN195</f>
        <v>0.40864475000000766</v>
      </c>
      <c r="AO196" s="2">
        <f>Data!AO196-Data!AO195</f>
        <v>0.52310276000000044</v>
      </c>
      <c r="AP196" s="2">
        <f>Data!AP196-Data!AP195</f>
        <v>4.6829663000000039</v>
      </c>
      <c r="AQ196" s="2">
        <f>Data!AQ196-Data!AQ195</f>
        <v>5.8570300000013731E-2</v>
      </c>
      <c r="AR196" s="2">
        <f>Data!AR196-Data!AR195</f>
        <v>2.2073622999999998</v>
      </c>
      <c r="AS196" s="2"/>
      <c r="AT196" s="1">
        <v>44112</v>
      </c>
      <c r="AU196" s="2">
        <f>Data!AV198-FaktiskeKurser[[#This Row],[AAPL]]</f>
        <v>1.8099969999999956</v>
      </c>
      <c r="AV196" s="2">
        <f>Data!AW198-FaktiskeKurser[[#This Row],[MSFT]]</f>
        <v>4.669998000000021</v>
      </c>
      <c r="AW196" s="2">
        <f>Data!AX198-FaktiskeKurser[[#This Row],[AMZN]]</f>
        <v>4.5294950000000256</v>
      </c>
      <c r="AX196" s="2">
        <f>Data!AY198-FaktiskeKurser[[#This Row],[GOOGL]]</f>
        <v>1.620498000000012</v>
      </c>
      <c r="AY196" s="2">
        <f>Data!AZ198-FaktiskeKurser[[#This Row],[BRK-B]]</f>
        <v>4.8899989999999889</v>
      </c>
      <c r="AZ196" s="2">
        <f>Data!BA198-FaktiskeKurser[[#This Row],[TSLA]]</f>
        <v>3.9799959999999999</v>
      </c>
      <c r="BA196" s="2">
        <f>Data!BB198-FaktiskeKurser[[#This Row],[NVDA]]</f>
        <v>1.0224919999999997</v>
      </c>
      <c r="BB196" s="2">
        <f>Data!BC198-FaktiskeKurser[[#This Row],[GOOG]]</f>
        <v>1.6245040000000017</v>
      </c>
      <c r="BC196" s="2">
        <f>Data!BD198-FaktiskeKurser[[#This Row],[UNH]]</f>
        <v>7.9599919999999997</v>
      </c>
      <c r="BD196" s="2">
        <f>Data!BE198-FaktiskeKurser[[#This Row],[JPM]]</f>
        <v>3.7600020000000001</v>
      </c>
      <c r="BE196" s="2">
        <f>Data!BF198-FaktiskeKurser[[#This Row],[AVGO]]</f>
        <v>9.3499760000000265</v>
      </c>
      <c r="BF196" s="2">
        <f>Data!BG198-FaktiskeKurser[[#This Row],[V]]</f>
        <v>2.5299990000000037</v>
      </c>
      <c r="BG196" s="2">
        <f>Data!BH198-FaktiskeKurser[[#This Row],[BAC]]</f>
        <v>0.86999899999999997</v>
      </c>
      <c r="BH196" s="2">
        <f>Data!BI198-FaktiskeKurser[[#This Row],[HD]]</f>
        <v>8.0499879999999848</v>
      </c>
      <c r="BI196" s="2">
        <f>Data!BJ198-FaktiskeKurser[[#This Row],[MA]]</f>
        <v>7.7200009999999679</v>
      </c>
      <c r="BJ196" s="2">
        <f>Data!BK198-FaktiskeKurser[[#This Row],[MRK]]</f>
        <v>0.81106599999999673</v>
      </c>
      <c r="BK196" s="2">
        <f>Data!BL198-FaktiskeKurser[[#This Row],[ABBV]]</f>
        <v>1.4499969999999962</v>
      </c>
      <c r="BL196" s="2">
        <f>Data!BM198-FaktiskeKurser[[#This Row],[LLY]]</f>
        <v>9.3699949999999887</v>
      </c>
      <c r="BM196" s="2">
        <f>Data!BN198-FaktiskeKurser[[#This Row],[UPS]]</f>
        <v>4.8600009999999827</v>
      </c>
      <c r="BN196" s="2">
        <f>Data!BO198-FaktiskeKurser[[#This Row],[CAT]]</f>
        <v>5.1300049999999828</v>
      </c>
    </row>
    <row r="197" spans="1:66" x14ac:dyDescent="0.35">
      <c r="A197" s="1">
        <v>44113</v>
      </c>
      <c r="B197" s="2">
        <f>ARIMAForecast[[#This Row],[AAPL]]-FaktiskeKurser[[#This Row],[AAPL]]</f>
        <v>-0.39949012214398749</v>
      </c>
      <c r="C197" s="2">
        <f>ARIMAForecast[[#This Row],[MSFT]]-Data!C196</f>
        <v>0.64134460618100775</v>
      </c>
      <c r="D197" s="2">
        <f>ARIMAForecast[[#This Row],[AMZN]]-Data!D196</f>
        <v>-0.29948047816398571</v>
      </c>
      <c r="E197" s="2">
        <f>ARIMAForecast[[#This Row],[GOOGL]]-Data!E196</f>
        <v>0.75321922513710149</v>
      </c>
      <c r="F197" s="2">
        <f>ARIMAForecast[[#This Row],[BRK-B]]-Data!F196</f>
        <v>3.1609402076669824</v>
      </c>
      <c r="G197" s="2">
        <f>ARIMAForecast[[#This Row],[TSLA]]-Data!G196</f>
        <v>-1.6153507985829947</v>
      </c>
      <c r="H197" s="2">
        <f>ARIMAForecast[[#This Row],[NVDA]]-Data!H196</f>
        <v>-1.2686121219100244</v>
      </c>
      <c r="I197" s="2">
        <f>ARIMAForecast[[#This Row],[GOOG]]-Data!I196</f>
        <v>0.92257413690499845</v>
      </c>
      <c r="J197" s="2">
        <f>ARIMAForecast[[#This Row],[UNH]]-Data!J196</f>
        <v>0.8862450155079955</v>
      </c>
      <c r="K197" s="2">
        <f>ARIMAForecast[[#This Row],[JPM]]-Data!K196</f>
        <v>2.3232756548304963</v>
      </c>
      <c r="L197" s="2">
        <f>ARIMAForecast[[#This Row],[AVGO]]-Data!L196</f>
        <v>6.3504008953939888</v>
      </c>
      <c r="M197" s="2">
        <f>ARIMAForecast[[#This Row],[V]]-Data!M196</f>
        <v>0.69829607320099285</v>
      </c>
      <c r="N197" s="2">
        <f>ARIMAForecast[[#This Row],[BAC]]-Data!N196</f>
        <v>0.51329635658190043</v>
      </c>
      <c r="O197" s="2">
        <f>ARIMAForecast[[#This Row],[HD]]-Data!O196</f>
        <v>3.839085326826023</v>
      </c>
      <c r="P197" s="2">
        <f>ARIMAForecast[[#This Row],[MA]]-Data!P196</f>
        <v>1.2846994303930046</v>
      </c>
      <c r="Q197" s="2">
        <f>ARIMAForecast[[#This Row],[MRK]]-Data!Q196</f>
        <v>0.64292843012040635</v>
      </c>
      <c r="R197" s="2">
        <f>ARIMAForecast[[#This Row],[ABBV]]-Data!R196</f>
        <v>0.12152812163239446</v>
      </c>
      <c r="S197" s="2">
        <f>ARIMAForecast[[#This Row],[LLY]]-Data!S196</f>
        <v>5.1303384054990033</v>
      </c>
      <c r="T197" s="2">
        <f>ARIMAForecast[[#This Row],[UPS]]-Data!T196</f>
        <v>-0.98585987388000262</v>
      </c>
      <c r="U197" s="2">
        <f>ARIMAForecast[[#This Row],[CAT]]-Data!U196</f>
        <v>2.2628664219100187</v>
      </c>
      <c r="X197" s="1">
        <v>44113</v>
      </c>
      <c r="Y197" s="2">
        <f>Data!Y197-Data!Y196</f>
        <v>1.7379515999999882</v>
      </c>
      <c r="Z197" s="2">
        <f>Data!Z197-Data!Z196</f>
        <v>4.4388529000000005</v>
      </c>
      <c r="AA197" s="2">
        <f>Data!AA197-Data!AA196</f>
        <v>4.0748043000000109</v>
      </c>
      <c r="AB197" s="2">
        <f>Data!AB197-Data!AB196</f>
        <v>1.3464252300000084</v>
      </c>
      <c r="AC197" s="2">
        <f>Data!AC197-Data!AC196</f>
        <v>0.90163960000000998</v>
      </c>
      <c r="AD197" s="2">
        <f>Data!AD197-Data!AD196</f>
        <v>2.1608962999999903</v>
      </c>
      <c r="AE197" s="2">
        <f>Data!AE197-Data!AE196</f>
        <v>-0.78204629999999042</v>
      </c>
      <c r="AF197" s="2">
        <f>Data!AF197-Data!AF196</f>
        <v>1.4683009000000027</v>
      </c>
      <c r="AG197" s="2">
        <f>Data!AG197-Data!AG196</f>
        <v>4.0576341000000298</v>
      </c>
      <c r="AH197" s="2">
        <f>Data!AH197-Data!AH196</f>
        <v>-0.48669259999999781</v>
      </c>
      <c r="AI197" s="2">
        <f>Data!AI197-Data!AI196</f>
        <v>4.2673179999999888</v>
      </c>
      <c r="AJ197" s="2">
        <f>Data!AJ197-Data!AJ196</f>
        <v>2.7480535999999915</v>
      </c>
      <c r="AK197" s="2">
        <f>Data!AK197-Data!AK196</f>
        <v>0.16275322999999986</v>
      </c>
      <c r="AL197" s="2">
        <f>Data!AL197-Data!AL196</f>
        <v>1.4962259000000131</v>
      </c>
      <c r="AM197" s="2">
        <f>Data!AM197-Data!AM196</f>
        <v>5.6024999999999636</v>
      </c>
      <c r="AN197" s="2">
        <f>Data!AN197-Data!AN196</f>
        <v>-0.15084328999999741</v>
      </c>
      <c r="AO197" s="2">
        <f>Data!AO197-Data!AO196</f>
        <v>0.34653995000000748</v>
      </c>
      <c r="AP197" s="2">
        <f>Data!AP197-Data!AP196</f>
        <v>3.7941330999999821</v>
      </c>
      <c r="AQ197" s="2">
        <f>Data!AQ197-Data!AQ196</f>
        <v>0.53353740000000016</v>
      </c>
      <c r="AR197" s="2">
        <f>Data!AR197-Data!AR196</f>
        <v>2.1830480000000136</v>
      </c>
      <c r="AS197" s="2"/>
      <c r="AT197" s="1">
        <v>44113</v>
      </c>
      <c r="AU197" s="2">
        <f>Data!AV199-FaktiskeKurser[[#This Row],[AAPL]]</f>
        <v>1.8899990000000031</v>
      </c>
      <c r="AV197" s="2">
        <f>Data!AW199-FaktiskeKurser[[#This Row],[MSFT]]</f>
        <v>5.9799959999999999</v>
      </c>
      <c r="AW197" s="2">
        <f>Data!AX199-FaktiskeKurser[[#This Row],[AMZN]]</f>
        <v>4.5480039999999917</v>
      </c>
      <c r="AX197" s="2">
        <f>Data!AY199-FaktiskeKurser[[#This Row],[GOOGL]]</f>
        <v>2.565497999999991</v>
      </c>
      <c r="AY197" s="2">
        <f>Data!AZ199-FaktiskeKurser[[#This Row],[BRK-B]]</f>
        <v>2.3899999999999864</v>
      </c>
      <c r="AZ197" s="2">
        <f>Data!BA199-FaktiskeKurser[[#This Row],[TSLA]]</f>
        <v>2.9000090000000114</v>
      </c>
      <c r="BA197" s="2">
        <f>Data!BB199-FaktiskeKurser[[#This Row],[NVDA]]</f>
        <v>-2.0124969999999962</v>
      </c>
      <c r="BB197" s="2">
        <f>Data!BC199-FaktiskeKurser[[#This Row],[GOOG]]</f>
        <v>2.746499</v>
      </c>
      <c r="BC197" s="2">
        <f>Data!BD199-FaktiskeKurser[[#This Row],[UNH]]</f>
        <v>4.669983000000002</v>
      </c>
      <c r="BD197" s="2">
        <f>Data!BE199-FaktiskeKurser[[#This Row],[JPM]]</f>
        <v>1.4699939999999998</v>
      </c>
      <c r="BE197" s="2">
        <f>Data!BF199-FaktiskeKurser[[#This Row],[AVGO]]</f>
        <v>9.9600220000000377</v>
      </c>
      <c r="BF197" s="2">
        <f>Data!BG199-FaktiskeKurser[[#This Row],[V]]</f>
        <v>4.1699979999999925</v>
      </c>
      <c r="BG197" s="2">
        <f>Data!BH199-FaktiskeKurser[[#This Row],[BAC]]</f>
        <v>0.48000199999999893</v>
      </c>
      <c r="BH197" s="2">
        <f>Data!BI199-FaktiskeKurser[[#This Row],[HD]]</f>
        <v>3.1300039999999854</v>
      </c>
      <c r="BI197" s="2">
        <f>Data!BJ199-FaktiskeKurser[[#This Row],[MA]]</f>
        <v>8.4900210000000129</v>
      </c>
      <c r="BJ197" s="2">
        <f>Data!BK199-FaktiskeKurser[[#This Row],[MRK]]</f>
        <v>0.30534399999999096</v>
      </c>
      <c r="BK197" s="2">
        <f>Data!BL199-FaktiskeKurser[[#This Row],[ABBV]]</f>
        <v>0.62999700000000303</v>
      </c>
      <c r="BL197" s="2">
        <f>Data!BM199-FaktiskeKurser[[#This Row],[LLY]]</f>
        <v>7.919998000000021</v>
      </c>
      <c r="BM197" s="2">
        <f>Data!BN199-FaktiskeKurser[[#This Row],[UPS]]</f>
        <v>-0.30000300000000379</v>
      </c>
      <c r="BN197" s="2">
        <f>Data!BO199-FaktiskeKurser[[#This Row],[CAT]]</f>
        <v>4.1699979999999925</v>
      </c>
    </row>
    <row r="198" spans="1:66" x14ac:dyDescent="0.35">
      <c r="A198" s="1">
        <v>44116</v>
      </c>
      <c r="B198" s="2">
        <f>ARIMAForecast[[#This Row],[AAPL]]-FaktiskeKurser[[#This Row],[AAPL]]</f>
        <v>2.8857502986709989</v>
      </c>
      <c r="C198" s="2">
        <f>ARIMAForecast[[#This Row],[MSFT]]-Data!C197</f>
        <v>5.9302869509650122</v>
      </c>
      <c r="D198" s="2">
        <f>ARIMAForecast[[#This Row],[AMZN]]-Data!D197</f>
        <v>4.6647666322780026</v>
      </c>
      <c r="E198" s="2">
        <f>ARIMAForecast[[#This Row],[GOOGL]]-Data!E197</f>
        <v>1.9382460895532034</v>
      </c>
      <c r="F198" s="2">
        <f>ARIMAForecast[[#This Row],[BRK-B]]-Data!F197</f>
        <v>0.18146463767999421</v>
      </c>
      <c r="G198" s="2">
        <f>ARIMAForecast[[#This Row],[TSLA]]-Data!G197</f>
        <v>4.6822097592780096</v>
      </c>
      <c r="H198" s="2">
        <f>ARIMAForecast[[#This Row],[NVDA]]-Data!H197</f>
        <v>-0.14606029442199997</v>
      </c>
      <c r="I198" s="2">
        <f>ARIMAForecast[[#This Row],[GOOG]]-Data!I197</f>
        <v>1.8989307751692053</v>
      </c>
      <c r="J198" s="2">
        <f>ARIMAForecast[[#This Row],[UNH]]-Data!J197</f>
        <v>4.1312860750160212</v>
      </c>
      <c r="K198" s="2">
        <f>ARIMAForecast[[#This Row],[JPM]]-Data!K197</f>
        <v>-0.24485926902400479</v>
      </c>
      <c r="L198" s="2">
        <f>ARIMAForecast[[#This Row],[AVGO]]-Data!L197</f>
        <v>5.4759837400339961</v>
      </c>
      <c r="M198" s="2">
        <f>ARIMAForecast[[#This Row],[V]]-Data!M197</f>
        <v>3.202699194268007</v>
      </c>
      <c r="N198" s="2">
        <f>ARIMAForecast[[#This Row],[BAC]]-Data!N197</f>
        <v>0.1549324686155984</v>
      </c>
      <c r="O198" s="2">
        <f>ARIMAForecast[[#This Row],[HD]]-Data!O197</f>
        <v>0.31261525048796557</v>
      </c>
      <c r="P198" s="2">
        <f>ARIMAForecast[[#This Row],[MA]]-Data!P197</f>
        <v>6.8196834049189761</v>
      </c>
      <c r="Q198" s="2">
        <f>ARIMAForecast[[#This Row],[MRK]]-Data!Q197</f>
        <v>-0.12485498793080296</v>
      </c>
      <c r="R198" s="2">
        <f>ARIMAForecast[[#This Row],[ABBV]]-Data!R197</f>
        <v>0.58176045522080244</v>
      </c>
      <c r="S198" s="2">
        <f>ARIMAForecast[[#This Row],[LLY]]-Data!S197</f>
        <v>2.7292928241860182</v>
      </c>
      <c r="T198" s="2">
        <f>ARIMAForecast[[#This Row],[UPS]]-Data!T197</f>
        <v>-0.19504065829400474</v>
      </c>
      <c r="U198" s="2">
        <f>ARIMAForecast[[#This Row],[CAT]]-Data!U197</f>
        <v>1.4888886960799823</v>
      </c>
      <c r="X198" s="1">
        <v>44116</v>
      </c>
      <c r="Y198" s="2">
        <f>Data!Y198-Data!Y197</f>
        <v>4.4670258000000018</v>
      </c>
      <c r="Z198" s="2">
        <f>Data!Z198-Data!Z197</f>
        <v>5.413520200000022</v>
      </c>
      <c r="AA198" s="2">
        <f>Data!AA198-Data!AA197</f>
        <v>7.6563246000000049</v>
      </c>
      <c r="AB198" s="2">
        <f>Data!AB198-Data!AB197</f>
        <v>2.5612873599999944</v>
      </c>
      <c r="AC198" s="2">
        <f>Data!AC198-Data!AC197</f>
        <v>0.71339750000001345</v>
      </c>
      <c r="AD198" s="2">
        <f>Data!AD198-Data!AD197</f>
        <v>2.748341900000014</v>
      </c>
      <c r="AE198" s="2">
        <f>Data!AE198-Data!AE197</f>
        <v>3.9639197999999851</v>
      </c>
      <c r="AF198" s="2">
        <f>Data!AF198-Data!AF197</f>
        <v>2.7352847500000053</v>
      </c>
      <c r="AG198" s="2">
        <f>Data!AG198-Data!AG197</f>
        <v>2.9619544999999903</v>
      </c>
      <c r="AH198" s="2">
        <f>Data!AH198-Data!AH197</f>
        <v>1.201418799999999</v>
      </c>
      <c r="AI198" s="2">
        <f>Data!AI198-Data!AI197</f>
        <v>5.0104374000000007</v>
      </c>
      <c r="AJ198" s="2">
        <f>Data!AJ198-Data!AJ197</f>
        <v>0.54368730000001619</v>
      </c>
      <c r="AK198" s="2">
        <f>Data!AK198-Data!AK197</f>
        <v>0.28511930000000163</v>
      </c>
      <c r="AL198" s="2">
        <f>Data!AL198-Data!AL197</f>
        <v>1.1410726999999952</v>
      </c>
      <c r="AM198" s="2">
        <f>Data!AM198-Data!AM197</f>
        <v>1.4819315999999958</v>
      </c>
      <c r="AN198" s="2">
        <f>Data!AN198-Data!AN197</f>
        <v>2.7056029999997122E-2</v>
      </c>
      <c r="AO198" s="2">
        <f>Data!AO198-Data!AO197</f>
        <v>0.57140616999998883</v>
      </c>
      <c r="AP198" s="2">
        <f>Data!AP198-Data!AP197</f>
        <v>-1.9296338999999989</v>
      </c>
      <c r="AQ198" s="2">
        <f>Data!AQ198-Data!AQ197</f>
        <v>1.5482017999999869</v>
      </c>
      <c r="AR198" s="2">
        <f>Data!AR198-Data!AR197</f>
        <v>3.3677100999999823</v>
      </c>
      <c r="AS198" s="2"/>
      <c r="AT198" s="1">
        <v>44116</v>
      </c>
      <c r="AU198" s="2">
        <f>Data!AV200-FaktiskeKurser[[#This Row],[AAPL]]</f>
        <v>9.4300010000000043</v>
      </c>
      <c r="AV198" s="2">
        <f>Data!AW200-FaktiskeKurser[[#This Row],[MSFT]]</f>
        <v>10.819991999999985</v>
      </c>
      <c r="AW198" s="2">
        <f>Data!AX200-FaktiskeKurser[[#This Row],[AMZN]]</f>
        <v>12.61900399999999</v>
      </c>
      <c r="AX198" s="2">
        <f>Data!AY200-FaktiskeKurser[[#This Row],[GOOGL]]</f>
        <v>4.0579989999999952</v>
      </c>
      <c r="AY198" s="2">
        <f>Data!AZ200-FaktiskeKurser[[#This Row],[BRK-B]]</f>
        <v>1.2600099999999941</v>
      </c>
      <c r="AZ198" s="2">
        <f>Data!BA200-FaktiskeKurser[[#This Row],[TSLA]]</f>
        <v>5.4600059999999928</v>
      </c>
      <c r="BA198" s="2">
        <f>Data!BB200-FaktiskeKurser[[#This Row],[NVDA]]</f>
        <v>3.8724980000000073</v>
      </c>
      <c r="BB198" s="2">
        <f>Data!BC200-FaktiskeKurser[[#This Row],[GOOG]]</f>
        <v>4.1609959999999973</v>
      </c>
      <c r="BC198" s="2">
        <f>Data!BD200-FaktiskeKurser[[#This Row],[UNH]]</f>
        <v>7.5599970000000098</v>
      </c>
      <c r="BD198" s="2">
        <f>Data!BE200-FaktiskeKurser[[#This Row],[JPM]]</f>
        <v>0.66000300000000323</v>
      </c>
      <c r="BE198" s="2">
        <f>Data!BF200-FaktiskeKurser[[#This Row],[AVGO]]</f>
        <v>9.1000060000000076</v>
      </c>
      <c r="BF198" s="2">
        <f>Data!BG200-FaktiskeKurser[[#This Row],[V]]</f>
        <v>3.4199979999999925</v>
      </c>
      <c r="BG198" s="2">
        <f>Data!BH200-FaktiskeKurser[[#This Row],[BAC]]</f>
        <v>0.44000000000000128</v>
      </c>
      <c r="BH198" s="2">
        <f>Data!BI200-FaktiskeKurser[[#This Row],[HD]]</f>
        <v>2.3900150000000053</v>
      </c>
      <c r="BI198" s="2">
        <f>Data!BJ200-FaktiskeKurser[[#This Row],[MA]]</f>
        <v>6.8900150000000053</v>
      </c>
      <c r="BJ198" s="2">
        <f>Data!BK200-FaktiskeKurser[[#This Row],[MRK]]</f>
        <v>-0.11450200000000166</v>
      </c>
      <c r="BK198" s="2">
        <f>Data!BL200-FaktiskeKurser[[#This Row],[ABBV]]</f>
        <v>0.98000399999999388</v>
      </c>
      <c r="BL198" s="2">
        <f>Data!BM200-FaktiskeKurser[[#This Row],[LLY]]</f>
        <v>0.99000499999999647</v>
      </c>
      <c r="BM198" s="2">
        <f>Data!BN200-FaktiskeKurser[[#This Row],[UPS]]</f>
        <v>2.3299860000000194</v>
      </c>
      <c r="BN198" s="2">
        <f>Data!BO200-FaktiskeKurser[[#This Row],[CAT]]</f>
        <v>5.9499970000000246</v>
      </c>
    </row>
    <row r="199" spans="1:66" x14ac:dyDescent="0.35">
      <c r="A199" s="1">
        <v>44117</v>
      </c>
      <c r="B199" s="2">
        <f>ARIMAForecast[[#This Row],[AAPL]]-FaktiskeKurser[[#This Row],[AAPL]]</f>
        <v>6.8691472025880103</v>
      </c>
      <c r="C199" s="2">
        <f>ARIMAForecast[[#This Row],[MSFT]]-Data!C198</f>
        <v>4.0703680180349977</v>
      </c>
      <c r="D199" s="2">
        <f>ARIMAForecast[[#This Row],[AMZN]]-Data!D198</f>
        <v>7.6545817962399951</v>
      </c>
      <c r="E199" s="2">
        <f>ARIMAForecast[[#This Row],[GOOGL]]-Data!E198</f>
        <v>1.8756046448351071</v>
      </c>
      <c r="F199" s="2">
        <f>ARIMAForecast[[#This Row],[BRK-B]]-Data!F198</f>
        <v>0.31808811686602212</v>
      </c>
      <c r="G199" s="2">
        <f>ARIMAForecast[[#This Row],[TSLA]]-Data!G198</f>
        <v>0.8611938737030016</v>
      </c>
      <c r="H199" s="2">
        <f>ARIMAForecast[[#This Row],[NVDA]]-Data!H198</f>
        <v>2.9423580825160229</v>
      </c>
      <c r="I199" s="2">
        <f>ARIMAForecast[[#This Row],[GOOG]]-Data!I198</f>
        <v>1.9136697359526949</v>
      </c>
      <c r="J199" s="2">
        <f>ARIMAForecast[[#This Row],[UNH]]-Data!J198</f>
        <v>2.1476308339579759</v>
      </c>
      <c r="K199" s="2">
        <f>ARIMAForecast[[#This Row],[JPM]]-Data!K198</f>
        <v>0.81473782712100729</v>
      </c>
      <c r="L199" s="2">
        <f>ARIMAForecast[[#This Row],[AVGO]]-Data!L198</f>
        <v>2.2854336520799734</v>
      </c>
      <c r="M199" s="2">
        <f>ARIMAForecast[[#This Row],[V]]-Data!M198</f>
        <v>0.19653483086301549</v>
      </c>
      <c r="N199" s="2">
        <f>ARIMAForecast[[#This Row],[BAC]]-Data!N198</f>
        <v>0.22199451201520048</v>
      </c>
      <c r="O199" s="2">
        <f>ARIMAForecast[[#This Row],[HD]]-Data!O198</f>
        <v>0.83530996621300346</v>
      </c>
      <c r="P199" s="2">
        <f>ARIMAForecast[[#This Row],[MA]]-Data!P198</f>
        <v>-4.1926749902984284E-2</v>
      </c>
      <c r="Q199" s="2">
        <f>ARIMAForecast[[#This Row],[MRK]]-Data!Q198</f>
        <v>-0.18548835083520032</v>
      </c>
      <c r="R199" s="2">
        <f>ARIMAForecast[[#This Row],[ABBV]]-Data!R198</f>
        <v>0.28770643347029079</v>
      </c>
      <c r="S199" s="2">
        <f>ARIMAForecast[[#This Row],[LLY]]-Data!S198</f>
        <v>-1.8767204327230047</v>
      </c>
      <c r="T199" s="2">
        <f>ARIMAForecast[[#This Row],[UPS]]-Data!T198</f>
        <v>1.5438551522630064</v>
      </c>
      <c r="U199" s="2">
        <f>ARIMAForecast[[#This Row],[CAT]]-Data!U198</f>
        <v>4.0133579271070232</v>
      </c>
      <c r="X199" s="1">
        <v>44117</v>
      </c>
      <c r="Y199" s="2">
        <f>Data!Y199-Data!Y198</f>
        <v>0.91215970000000368</v>
      </c>
      <c r="Z199" s="2">
        <f>Data!Z199-Data!Z198</f>
        <v>2.2290813999999841</v>
      </c>
      <c r="AA199" s="2">
        <f>Data!AA199-Data!AA198</f>
        <v>0.88838389999997958</v>
      </c>
      <c r="AB199" s="2">
        <f>Data!AB199-Data!AB198</f>
        <v>0.39987985000000492</v>
      </c>
      <c r="AC199" s="2">
        <f>Data!AC199-Data!AC198</f>
        <v>-3.8275973000000079</v>
      </c>
      <c r="AD199" s="2">
        <f>Data!AD199-Data!AD198</f>
        <v>1.7059281999999882</v>
      </c>
      <c r="AE199" s="2">
        <f>Data!AE199-Data!AE198</f>
        <v>1.0152209999999968</v>
      </c>
      <c r="AF199" s="2">
        <f>Data!AF199-Data!AF198</f>
        <v>0.22565991999999824</v>
      </c>
      <c r="AG199" s="2">
        <f>Data!AG199-Data!AG198</f>
        <v>1.6167788999999857</v>
      </c>
      <c r="AH199" s="2">
        <f>Data!AH199-Data!AH198</f>
        <v>-1.3976327000000026</v>
      </c>
      <c r="AI199" s="2">
        <f>Data!AI199-Data!AI198</f>
        <v>-1.4027499999997417E-2</v>
      </c>
      <c r="AJ199" s="2">
        <f>Data!AJ199-Data!AJ198</f>
        <v>-1.9072431000000165</v>
      </c>
      <c r="AK199" s="2">
        <f>Data!AK199-Data!AK198</f>
        <v>-0.64838981000000118</v>
      </c>
      <c r="AL199" s="2">
        <f>Data!AL199-Data!AL198</f>
        <v>2.8721588999999881</v>
      </c>
      <c r="AM199" s="2">
        <f>Data!AM199-Data!AM198</f>
        <v>-4.9933274999999639</v>
      </c>
      <c r="AN199" s="2">
        <f>Data!AN199-Data!AN198</f>
        <v>0.37595095999999728</v>
      </c>
      <c r="AO199" s="2">
        <f>Data!AO199-Data!AO198</f>
        <v>-0.57673624999999618</v>
      </c>
      <c r="AP199" s="2">
        <f>Data!AP199-Data!AP198</f>
        <v>-4.2400646999999765</v>
      </c>
      <c r="AQ199" s="2">
        <f>Data!AQ199-Data!AQ198</f>
        <v>-0.89550669999999855</v>
      </c>
      <c r="AR199" s="2">
        <f>Data!AR199-Data!AR198</f>
        <v>0.35899249999999938</v>
      </c>
      <c r="AS199" s="2"/>
      <c r="AT199" s="1">
        <v>44117</v>
      </c>
      <c r="AU199" s="2">
        <f>Data!AV201-FaktiskeKurser[[#This Row],[AAPL]]</f>
        <v>4.129997000000003</v>
      </c>
      <c r="AV199" s="2">
        <f>Data!AW201-FaktiskeKurser[[#This Row],[MSFT]]</f>
        <v>7.0500030000000038</v>
      </c>
      <c r="AW199" s="2">
        <f>Data!AX201-FaktiskeKurser[[#This Row],[AMZN]]</f>
        <v>7.8489989999999921</v>
      </c>
      <c r="AX199" s="2">
        <f>Data!AY201-FaktiskeKurser[[#This Row],[GOOGL]]</f>
        <v>2.8310010000000005</v>
      </c>
      <c r="AY199" s="2">
        <f>Data!AZ201-FaktiskeKurser[[#This Row],[BRK-B]]</f>
        <v>-3.3699949999999887</v>
      </c>
      <c r="AZ199" s="2">
        <f>Data!BA201-FaktiskeKurser[[#This Row],[TSLA]]</f>
        <v>4.2166589999999928</v>
      </c>
      <c r="BA199" s="2">
        <f>Data!BB201-FaktiskeKurser[[#This Row],[NVDA]]</f>
        <v>4.8549959999999999</v>
      </c>
      <c r="BB199" s="2">
        <f>Data!BC201-FaktiskeKurser[[#This Row],[GOOG]]</f>
        <v>2.8229979999999983</v>
      </c>
      <c r="BC199" s="2">
        <f>Data!BD201-FaktiskeKurser[[#This Row],[UNH]]</f>
        <v>3.580016999999998</v>
      </c>
      <c r="BD199" s="2">
        <f>Data!BE201-FaktiskeKurser[[#This Row],[JPM]]</f>
        <v>-0.41999799999999254</v>
      </c>
      <c r="BE199" s="2">
        <f>Data!BF201-FaktiskeKurser[[#This Row],[AVGO]]</f>
        <v>4.7899779999999623</v>
      </c>
      <c r="BF199" s="2">
        <f>Data!BG201-FaktiskeKurser[[#This Row],[V]]</f>
        <v>-2.319991999999985</v>
      </c>
      <c r="BG199" s="2">
        <f>Data!BH201-FaktiskeKurser[[#This Row],[BAC]]</f>
        <v>-0.41000000000000014</v>
      </c>
      <c r="BH199" s="2">
        <f>Data!BI201-FaktiskeKurser[[#This Row],[HD]]</f>
        <v>4.4399720000000116</v>
      </c>
      <c r="BI199" s="2">
        <f>Data!BJ201-FaktiskeKurser[[#This Row],[MA]]</f>
        <v>-6.5500190000000202</v>
      </c>
      <c r="BJ199" s="2">
        <f>Data!BK201-FaktiskeKurser[[#This Row],[MRK]]</f>
        <v>0.33396899999999619</v>
      </c>
      <c r="BK199" s="2">
        <f>Data!BL201-FaktiskeKurser[[#This Row],[ABBV]]</f>
        <v>0.13000499999999704</v>
      </c>
      <c r="BL199" s="2">
        <f>Data!BM201-FaktiskeKurser[[#This Row],[LLY]]</f>
        <v>-6.8000030000000038</v>
      </c>
      <c r="BM199" s="2">
        <f>Data!BN201-FaktiskeKurser[[#This Row],[UPS]]</f>
        <v>0.64000000000001478</v>
      </c>
      <c r="BN199" s="2">
        <f>Data!BO201-FaktiskeKurser[[#This Row],[CAT]]</f>
        <v>3.1799929999999961</v>
      </c>
    </row>
    <row r="200" spans="1:66" x14ac:dyDescent="0.35">
      <c r="A200" s="1">
        <v>44118</v>
      </c>
      <c r="B200" s="2">
        <f>ARIMAForecast[[#This Row],[AAPL]]-FaktiskeKurser[[#This Row],[AAPL]]</f>
        <v>-2.6967232167220061</v>
      </c>
      <c r="C200" s="2">
        <f>ARIMAForecast[[#This Row],[MSFT]]-Data!C199</f>
        <v>3.149899717637993</v>
      </c>
      <c r="D200" s="2">
        <f>ARIMAForecast[[#This Row],[AMZN]]-Data!D199</f>
        <v>4.0317280627988339E-2</v>
      </c>
      <c r="E200" s="2">
        <f>ARIMAForecast[[#This Row],[GOOGL]]-Data!E199</f>
        <v>1.1415934964398957</v>
      </c>
      <c r="F200" s="2">
        <f>ARIMAForecast[[#This Row],[BRK-B]]-Data!F199</f>
        <v>-2.9448662038770124</v>
      </c>
      <c r="G200" s="2">
        <f>ARIMAForecast[[#This Row],[TSLA]]-Data!G199</f>
        <v>3.3214138845579839</v>
      </c>
      <c r="H200" s="2">
        <f>ARIMAForecast[[#This Row],[NVDA]]-Data!H199</f>
        <v>1.8500750803529797</v>
      </c>
      <c r="I200" s="2">
        <f>ARIMAForecast[[#This Row],[GOOG]]-Data!I199</f>
        <v>1.0133856695263006</v>
      </c>
      <c r="J200" s="2">
        <f>ARIMAForecast[[#This Row],[UNH]]-Data!J199</f>
        <v>2.586106742733989</v>
      </c>
      <c r="K200" s="2">
        <f>ARIMAForecast[[#This Row],[JPM]]-Data!K199</f>
        <v>-1.4470027420660045</v>
      </c>
      <c r="L200" s="2">
        <f>ARIMAForecast[[#This Row],[AVGO]]-Data!L199</f>
        <v>3.3221595071130423</v>
      </c>
      <c r="M200" s="2">
        <f>ARIMAForecast[[#This Row],[V]]-Data!M199</f>
        <v>-1.8117884271680111</v>
      </c>
      <c r="N200" s="2">
        <f>ARIMAForecast[[#This Row],[BAC]]-Data!N199</f>
        <v>-0.65482502870009895</v>
      </c>
      <c r="O200" s="2">
        <f>ARIMAForecast[[#This Row],[HD]]-Data!O199</f>
        <v>4.3407794472810224</v>
      </c>
      <c r="P200" s="2">
        <f>ARIMAForecast[[#This Row],[MA]]-Data!P199</f>
        <v>-5.5513096978850172</v>
      </c>
      <c r="Q200" s="2">
        <f>ARIMAForecast[[#This Row],[MRK]]-Data!Q199</f>
        <v>0.5850211216467045</v>
      </c>
      <c r="R200" s="2">
        <f>ARIMAForecast[[#This Row],[ABBV]]-Data!R199</f>
        <v>-0.16812422499599222</v>
      </c>
      <c r="S200" s="2">
        <f>ARIMAForecast[[#This Row],[LLY]]-Data!S199</f>
        <v>-4.20143534978601</v>
      </c>
      <c r="T200" s="2">
        <f>ARIMAForecast[[#This Row],[UPS]]-Data!T199</f>
        <v>-0.76420099910200179</v>
      </c>
      <c r="U200" s="2">
        <f>ARIMAForecast[[#This Row],[CAT]]-Data!U199</f>
        <v>-0.68462153202901277</v>
      </c>
      <c r="X200" s="1">
        <v>44118</v>
      </c>
      <c r="Y200" s="2">
        <f>Data!Y200-Data!Y199</f>
        <v>-0.84707960000000071</v>
      </c>
      <c r="Z200" s="2">
        <f>Data!Z200-Data!Z199</f>
        <v>-1.9597235999999896</v>
      </c>
      <c r="AA200" s="2">
        <f>Data!AA200-Data!AA199</f>
        <v>-3.0345913999999823</v>
      </c>
      <c r="AB200" s="2">
        <f>Data!AB200-Data!AB199</f>
        <v>-0.25533887000000277</v>
      </c>
      <c r="AC200" s="2">
        <f>Data!AC200-Data!AC199</f>
        <v>-1.5630685000000142</v>
      </c>
      <c r="AD200" s="2">
        <f>Data!AD200-Data!AD199</f>
        <v>3.5605848000000151</v>
      </c>
      <c r="AE200" s="2">
        <f>Data!AE200-Data!AE199</f>
        <v>-1.6059387999999899</v>
      </c>
      <c r="AF200" s="2">
        <f>Data!AF200-Data!AF199</f>
        <v>-0.29605700000000468</v>
      </c>
      <c r="AG200" s="2">
        <f>Data!AG200-Data!AG199</f>
        <v>-8.8297329000000104</v>
      </c>
      <c r="AH200" s="2">
        <f>Data!AH200-Data!AH199</f>
        <v>-0.78597890000000348</v>
      </c>
      <c r="AI200" s="2">
        <f>Data!AI200-Data!AI199</f>
        <v>-1.1768754999999942</v>
      </c>
      <c r="AJ200" s="2">
        <f>Data!AJ200-Data!AJ199</f>
        <v>-2.1187183999999775</v>
      </c>
      <c r="AK200" s="2">
        <f>Data!AK200-Data!AK199</f>
        <v>-1.2676788899999991</v>
      </c>
      <c r="AL200" s="2">
        <f>Data!AL200-Data!AL199</f>
        <v>-1.9936854999999696</v>
      </c>
      <c r="AM200" s="2">
        <f>Data!AM200-Data!AM199</f>
        <v>-3.7058775000000423</v>
      </c>
      <c r="AN200" s="2">
        <f>Data!AN200-Data!AN199</f>
        <v>-0.22859264999999596</v>
      </c>
      <c r="AO200" s="2">
        <f>Data!AO200-Data!AO199</f>
        <v>-1.7595483700000045</v>
      </c>
      <c r="AP200" s="2">
        <f>Data!AP200-Data!AP199</f>
        <v>-1.8849095000000204</v>
      </c>
      <c r="AQ200" s="2">
        <f>Data!AQ200-Data!AQ199</f>
        <v>-1.0057721999999956</v>
      </c>
      <c r="AR200" s="2">
        <f>Data!AR200-Data!AR199</f>
        <v>1.1407623999999998</v>
      </c>
      <c r="AS200" s="2"/>
      <c r="AT200" s="1">
        <v>44118</v>
      </c>
      <c r="AU200" s="2">
        <f>Data!AV202-FaktiskeKurser[[#This Row],[AAPL]]</f>
        <v>-3.2099999999999937</v>
      </c>
      <c r="AV200" s="2">
        <f>Data!AW202-FaktiskeKurser[[#This Row],[MSFT]]</f>
        <v>-0.53999299999998129</v>
      </c>
      <c r="AW200" s="2">
        <f>Data!AX202-FaktiskeKurser[[#This Row],[AMZN]]</f>
        <v>-3.9609990000000153</v>
      </c>
      <c r="AX200" s="2">
        <f>Data!AY202-FaktiskeKurser[[#This Row],[GOOGL]]</f>
        <v>-5.7502999999996973E-2</v>
      </c>
      <c r="AY200" s="2">
        <f>Data!AZ202-FaktiskeKurser[[#This Row],[BRK-B]]</f>
        <v>-5.5</v>
      </c>
      <c r="AZ200" s="2">
        <f>Data!BA202-FaktiskeKurser[[#This Row],[TSLA]]</f>
        <v>6.333328999999992</v>
      </c>
      <c r="BA200" s="2">
        <f>Data!BB202-FaktiskeKurser[[#This Row],[NVDA]]</f>
        <v>-1.3074960000000146</v>
      </c>
      <c r="BB200" s="2">
        <f>Data!BC202-FaktiskeKurser[[#This Row],[GOOG]]</f>
        <v>-5.3498000000004708E-2</v>
      </c>
      <c r="BC200" s="2">
        <f>Data!BD202-FaktiskeKurser[[#This Row],[UNH]]</f>
        <v>-8.1199950000000172</v>
      </c>
      <c r="BD200" s="2">
        <f>Data!BE202-FaktiskeKurser[[#This Row],[JPM]]</f>
        <v>-2.2200010000000105</v>
      </c>
      <c r="BE200" s="2">
        <f>Data!BF202-FaktiskeKurser[[#This Row],[AVGO]]</f>
        <v>-2.1300050000000397</v>
      </c>
      <c r="BF200" s="2">
        <f>Data!BG202-FaktiskeKurser[[#This Row],[V]]</f>
        <v>-4.1999969999999962</v>
      </c>
      <c r="BG200" s="2">
        <f>Data!BH202-FaktiskeKurser[[#This Row],[BAC]]</f>
        <v>-2.0599990000000012</v>
      </c>
      <c r="BH200" s="2">
        <f>Data!BI202-FaktiskeKurser[[#This Row],[HD]]</f>
        <v>0.17999199999997018</v>
      </c>
      <c r="BI200" s="2">
        <f>Data!BJ202-FaktiskeKurser[[#This Row],[MA]]</f>
        <v>-9.3399969999999826</v>
      </c>
      <c r="BJ200" s="2">
        <f>Data!BK202-FaktiskeKurser[[#This Row],[MRK]]</f>
        <v>0.14312700000000689</v>
      </c>
      <c r="BK200" s="2">
        <f>Data!BL202-FaktiskeKurser[[#This Row],[ABBV]]</f>
        <v>-2.25</v>
      </c>
      <c r="BL200" s="2">
        <f>Data!BM202-FaktiskeKurser[[#This Row],[LLY]]</f>
        <v>-6.0299980000000062</v>
      </c>
      <c r="BM200" s="2">
        <f>Data!BN202-FaktiskeKurser[[#This Row],[UPS]]</f>
        <v>-2.1599879999999985</v>
      </c>
      <c r="BN200" s="2">
        <f>Data!BO202-FaktiskeKurser[[#This Row],[CAT]]</f>
        <v>1</v>
      </c>
    </row>
    <row r="201" spans="1:66" x14ac:dyDescent="0.35">
      <c r="A201" s="1">
        <v>44119</v>
      </c>
      <c r="B201" s="2">
        <f>ARIMAForecast[[#This Row],[AAPL]]-FaktiskeKurser[[#This Row],[AAPL]]</f>
        <v>5.6345149468995714E-2</v>
      </c>
      <c r="C201" s="2">
        <f>ARIMAForecast[[#This Row],[MSFT]]-Data!C200</f>
        <v>-3.1723917632710084</v>
      </c>
      <c r="D201" s="2">
        <f>ARIMAForecast[[#This Row],[AMZN]]-Data!D200</f>
        <v>-3.8276470109399838</v>
      </c>
      <c r="E201" s="2">
        <f>ARIMAForecast[[#This Row],[GOOGL]]-Data!E200</f>
        <v>-1.1389535573905079</v>
      </c>
      <c r="F201" s="2">
        <f>ARIMAForecast[[#This Row],[BRK-B]]-Data!F200</f>
        <v>-2.5351744305469879</v>
      </c>
      <c r="G201" s="2">
        <f>ARIMAForecast[[#This Row],[TSLA]]-Data!G200</f>
        <v>3.2193155791470076</v>
      </c>
      <c r="H201" s="2">
        <f>ARIMAForecast[[#This Row],[NVDA]]-Data!H200</f>
        <v>-2.3549485738309954</v>
      </c>
      <c r="I201" s="2">
        <f>ARIMAForecast[[#This Row],[GOOG]]-Data!I200</f>
        <v>-0.97988475302419431</v>
      </c>
      <c r="J201" s="2">
        <f>ARIMAForecast[[#This Row],[UNH]]-Data!J200</f>
        <v>-11.070896323437978</v>
      </c>
      <c r="K201" s="2">
        <f>ARIMAForecast[[#This Row],[JPM]]-Data!K200</f>
        <v>-0.42905566978200227</v>
      </c>
      <c r="L201" s="2">
        <f>ARIMAForecast[[#This Row],[AVGO]]-Data!L200</f>
        <v>-4.8176097707880103</v>
      </c>
      <c r="M201" s="2">
        <f>ARIMAForecast[[#This Row],[V]]-Data!M200</f>
        <v>-1.9967202665189916</v>
      </c>
      <c r="N201" s="2">
        <f>ARIMAForecast[[#This Row],[BAC]]-Data!N200</f>
        <v>-1.3645352390679015</v>
      </c>
      <c r="O201" s="2">
        <f>ARIMAForecast[[#This Row],[HD]]-Data!O200</f>
        <v>-4.2791860458930273</v>
      </c>
      <c r="P201" s="2">
        <f>ARIMAForecast[[#This Row],[MA]]-Data!P200</f>
        <v>-2.9607345424249729</v>
      </c>
      <c r="Q201" s="2">
        <f>ARIMAForecast[[#This Row],[MRK]]-Data!Q200</f>
        <v>-0.54790564390209795</v>
      </c>
      <c r="R201" s="2">
        <f>ARIMAForecast[[#This Row],[ABBV]]-Data!R200</f>
        <v>-2.006709548550603</v>
      </c>
      <c r="S201" s="2">
        <f>ARIMAForecast[[#This Row],[LLY]]-Data!S200</f>
        <v>-1.8796698844739979</v>
      </c>
      <c r="T201" s="2">
        <f>ARIMAForecast[[#This Row],[UPS]]-Data!T200</f>
        <v>-1.0557213773080036</v>
      </c>
      <c r="U201" s="2">
        <f>ARIMAForecast[[#This Row],[CAT]]-Data!U200</f>
        <v>0.95436538066599041</v>
      </c>
      <c r="X201" s="1">
        <v>44119</v>
      </c>
      <c r="Y201" s="2">
        <f>Data!Y201-Data!Y200</f>
        <v>-0.4076017999999948</v>
      </c>
      <c r="Z201" s="2">
        <f>Data!Z201-Data!Z200</f>
        <v>-1.1174738999999931</v>
      </c>
      <c r="AA201" s="2">
        <f>Data!AA201-Data!AA200</f>
        <v>-1.9987770000000182</v>
      </c>
      <c r="AB201" s="2">
        <f>Data!AB201-Data!AB200</f>
        <v>-0.36291965000000914</v>
      </c>
      <c r="AC201" s="2">
        <f>Data!AC201-Data!AC200</f>
        <v>0.62986810000001014</v>
      </c>
      <c r="AD201" s="2">
        <f>Data!AD201-Data!AD200</f>
        <v>-0.63427020000000311</v>
      </c>
      <c r="AE201" s="2">
        <f>Data!AE201-Data!AE200</f>
        <v>-1.2786557000000016</v>
      </c>
      <c r="AF201" s="2">
        <f>Data!AF201-Data!AF200</f>
        <v>-0.42054646999999079</v>
      </c>
      <c r="AG201" s="2">
        <f>Data!AG201-Data!AG200</f>
        <v>1.5945065000000227</v>
      </c>
      <c r="AH201" s="2">
        <f>Data!AH201-Data!AH200</f>
        <v>1.42905540000001</v>
      </c>
      <c r="AI201" s="2">
        <f>Data!AI201-Data!AI200</f>
        <v>-0.28177290000002131</v>
      </c>
      <c r="AJ201" s="2">
        <f>Data!AJ201-Data!AJ200</f>
        <v>-2.6239030000000128</v>
      </c>
      <c r="AK201" s="2">
        <f>Data!AK201-Data!AK200</f>
        <v>0.34950744</v>
      </c>
      <c r="AL201" s="2">
        <f>Data!AL201-Data!AL200</f>
        <v>-0.12440859999998111</v>
      </c>
      <c r="AM201" s="2">
        <f>Data!AM201-Data!AM200</f>
        <v>-3.9920914999999582</v>
      </c>
      <c r="AN201" s="2">
        <f>Data!AN201-Data!AN200</f>
        <v>-1.0914513900000031</v>
      </c>
      <c r="AO201" s="2">
        <f>Data!AO201-Data!AO200</f>
        <v>-0.81059119999999041</v>
      </c>
      <c r="AP201" s="2">
        <f>Data!AP201-Data!AP200</f>
        <v>-1.6693070000000034</v>
      </c>
      <c r="AQ201" s="2">
        <f>Data!AQ201-Data!AQ200</f>
        <v>-0.42263239999999769</v>
      </c>
      <c r="AR201" s="2">
        <f>Data!AR201-Data!AR200</f>
        <v>1.4444454000000064</v>
      </c>
      <c r="AS201" s="2"/>
      <c r="AT201" s="1">
        <v>44119</v>
      </c>
      <c r="AU201" s="2">
        <f>Data!AV203-FaktiskeKurser[[#This Row],[AAPL]]</f>
        <v>-0.38999900000000309</v>
      </c>
      <c r="AV201" s="2">
        <f>Data!AW203-FaktiskeKurser[[#This Row],[MSFT]]</f>
        <v>-3.1999970000000246</v>
      </c>
      <c r="AW201" s="2">
        <f>Data!AX203-FaktiskeKurser[[#This Row],[AMZN]]</f>
        <v>-5.2490080000000034</v>
      </c>
      <c r="AX201" s="2">
        <f>Data!AY203-FaktiskeKurser[[#This Row],[GOOGL]]</f>
        <v>-0.58000099999999577</v>
      </c>
      <c r="AY201" s="2">
        <f>Data!AZ203-FaktiskeKurser[[#This Row],[BRK-B]]</f>
        <v>-0.66000400000001491</v>
      </c>
      <c r="AZ201" s="2">
        <f>Data!BA203-FaktiskeKurser[[#This Row],[TSLA]]</f>
        <v>0.74333200000000943</v>
      </c>
      <c r="BA201" s="2">
        <f>Data!BB203-FaktiskeKurser[[#This Row],[NVDA]]</f>
        <v>-2.7825009999999963</v>
      </c>
      <c r="BB201" s="2">
        <f>Data!BC203-FaktiskeKurser[[#This Row],[GOOG]]</f>
        <v>-0.62750300000000436</v>
      </c>
      <c r="BC201" s="2">
        <f>Data!BD203-FaktiskeKurser[[#This Row],[UNH]]</f>
        <v>-6.8500060000000076</v>
      </c>
      <c r="BD201" s="2">
        <f>Data!BE203-FaktiskeKurser[[#This Row],[JPM]]</f>
        <v>0.94000199999999268</v>
      </c>
      <c r="BE201" s="2">
        <f>Data!BF203-FaktiskeKurser[[#This Row],[AVGO]]</f>
        <v>-1.559996999999953</v>
      </c>
      <c r="BF201" s="2">
        <f>Data!BG203-FaktiskeKurser[[#This Row],[V]]</f>
        <v>-4.7700040000000001</v>
      </c>
      <c r="BG201" s="2">
        <f>Data!BH203-FaktiskeKurser[[#This Row],[BAC]]</f>
        <v>-0.80000100000000174</v>
      </c>
      <c r="BH201" s="2">
        <f>Data!BI203-FaktiskeKurser[[#This Row],[HD]]</f>
        <v>-2.8199759999999969</v>
      </c>
      <c r="BI201" s="2">
        <f>Data!BJ203-FaktiskeKurser[[#This Row],[MA]]</f>
        <v>-7.2699890000000096</v>
      </c>
      <c r="BJ201" s="2">
        <f>Data!BK203-FaktiskeKurser[[#This Row],[MRK]]</f>
        <v>-1.5744249999999909</v>
      </c>
      <c r="BK201" s="2">
        <f>Data!BL203-FaktiskeKurser[[#This Row],[ABBV]]</f>
        <v>-2.5999989999999968</v>
      </c>
      <c r="BL201" s="2">
        <f>Data!BM203-FaktiskeKurser[[#This Row],[LLY]]</f>
        <v>-3.3000030000000038</v>
      </c>
      <c r="BM201" s="2">
        <f>Data!BN203-FaktiskeKurser[[#This Row],[UPS]]</f>
        <v>-1.2900089999999977</v>
      </c>
      <c r="BN201" s="2">
        <f>Data!BO203-FaktiskeKurser[[#This Row],[CAT]]</f>
        <v>2.919998000000021</v>
      </c>
    </row>
    <row r="202" spans="1:66" x14ac:dyDescent="0.35">
      <c r="A202" s="1">
        <v>44120</v>
      </c>
      <c r="B202" s="2">
        <f>ARIMAForecast[[#This Row],[AAPL]]-FaktiskeKurser[[#This Row],[AAPL]]</f>
        <v>1.3364325719990688E-2</v>
      </c>
      <c r="C202" s="2">
        <f>ARIMAForecast[[#This Row],[MSFT]]-Data!C201</f>
        <v>-0.56524933586700854</v>
      </c>
      <c r="D202" s="2">
        <f>ARIMAForecast[[#This Row],[AMZN]]-Data!D201</f>
        <v>-0.99537019996100184</v>
      </c>
      <c r="E202" s="2">
        <f>ARIMAForecast[[#This Row],[GOOGL]]-Data!E201</f>
        <v>0.29318409145550106</v>
      </c>
      <c r="F202" s="2">
        <f>ARIMAForecast[[#This Row],[BRK-B]]-Data!F201</f>
        <v>1.285632630148001</v>
      </c>
      <c r="G202" s="2">
        <f>ARIMAForecast[[#This Row],[TSLA]]-Data!G201</f>
        <v>-2.7975460561640091</v>
      </c>
      <c r="H202" s="2">
        <f>ARIMAForecast[[#This Row],[NVDA]]-Data!H201</f>
        <v>-0.60018742647099543</v>
      </c>
      <c r="I202" s="2">
        <f>ARIMAForecast[[#This Row],[GOOG]]-Data!I201</f>
        <v>0.21997318948359634</v>
      </c>
      <c r="J202" s="2">
        <f>ARIMAForecast[[#This Row],[UNH]]-Data!J201</f>
        <v>3.3719586278259612</v>
      </c>
      <c r="K202" s="2">
        <f>ARIMAForecast[[#This Row],[JPM]]-Data!K201</f>
        <v>1.0229644917880023</v>
      </c>
      <c r="L202" s="2">
        <f>ARIMAForecast[[#This Row],[AVGO]]-Data!L201</f>
        <v>1.5067712711359604</v>
      </c>
      <c r="M202" s="2">
        <f>ARIMAForecast[[#This Row],[V]]-Data!M201</f>
        <v>-2.4849831363819987</v>
      </c>
      <c r="N202" s="2">
        <f>ARIMAForecast[[#This Row],[BAC]]-Data!N201</f>
        <v>0.47751588647570031</v>
      </c>
      <c r="O202" s="2">
        <f>ARIMAForecast[[#This Row],[HD]]-Data!O201</f>
        <v>1.3925407410389994</v>
      </c>
      <c r="P202" s="2">
        <f>ARIMAForecast[[#This Row],[MA]]-Data!P201</f>
        <v>-3.9475028392690206</v>
      </c>
      <c r="Q202" s="2">
        <f>ARIMAForecast[[#This Row],[MRK]]-Data!Q201</f>
        <v>-0.95511013942891054</v>
      </c>
      <c r="R202" s="2">
        <f>ARIMAForecast[[#This Row],[ABBV]]-Data!R201</f>
        <v>-0.65925542035989793</v>
      </c>
      <c r="S202" s="2">
        <f>ARIMAForecast[[#This Row],[LLY]]-Data!S201</f>
        <v>-0.99211839115298517</v>
      </c>
      <c r="T202" s="2">
        <f>ARIMAForecast[[#This Row],[UPS]]-Data!T201</f>
        <v>0.20550300387802167</v>
      </c>
      <c r="U202" s="2">
        <f>ARIMAForecast[[#This Row],[CAT]]-Data!U201</f>
        <v>2.5566138672789975</v>
      </c>
      <c r="X202" s="1">
        <v>44120</v>
      </c>
      <c r="Y202" s="2">
        <f>Data!Y202-Data!Y201</f>
        <v>-1.3453645000000023</v>
      </c>
      <c r="Z202" s="2">
        <f>Data!Z202-Data!Z201</f>
        <v>-0.10571230000002174</v>
      </c>
      <c r="AA202" s="2">
        <f>Data!AA202-Data!AA201</f>
        <v>-2.7746700999999803</v>
      </c>
      <c r="AB202" s="2">
        <f>Data!AB202-Data!AB201</f>
        <v>0.64716329000000883</v>
      </c>
      <c r="AC202" s="2">
        <f>Data!AC202-Data!AC201</f>
        <v>0.32830999999998767</v>
      </c>
      <c r="AD202" s="2">
        <f>Data!AD202-Data!AD201</f>
        <v>-3.9324636000000055</v>
      </c>
      <c r="AE202" s="2">
        <f>Data!AE202-Data!AE201</f>
        <v>-1.5542370000000005</v>
      </c>
      <c r="AF202" s="2">
        <f>Data!AF202-Data!AF201</f>
        <v>0.69657163999998772</v>
      </c>
      <c r="AG202" s="2">
        <f>Data!AG202-Data!AG201</f>
        <v>4.7387107999999785</v>
      </c>
      <c r="AH202" s="2">
        <f>Data!AH202-Data!AH201</f>
        <v>-0.1698535000000021</v>
      </c>
      <c r="AI202" s="2">
        <f>Data!AI202-Data!AI201</f>
        <v>-1.3444570999999996</v>
      </c>
      <c r="AJ202" s="2">
        <f>Data!AJ202-Data!AJ201</f>
        <v>0.57365010000000893</v>
      </c>
      <c r="AK202" s="2">
        <f>Data!AK202-Data!AK201</f>
        <v>0.16920440999999897</v>
      </c>
      <c r="AL202" s="2">
        <f>Data!AL202-Data!AL201</f>
        <v>0.13772629999999708</v>
      </c>
      <c r="AM202" s="2">
        <f>Data!AM202-Data!AM201</f>
        <v>-5.7920899999999165E-2</v>
      </c>
      <c r="AN202" s="2">
        <f>Data!AN202-Data!AN201</f>
        <v>0.37217726999999456</v>
      </c>
      <c r="AO202" s="2">
        <f>Data!AO202-Data!AO201</f>
        <v>0.95464659999998958</v>
      </c>
      <c r="AP202" s="2">
        <f>Data!AP202-Data!AP201</f>
        <v>-0.87334849999999165</v>
      </c>
      <c r="AQ202" s="2">
        <f>Data!AQ202-Data!AQ201</f>
        <v>0.52736219999999889</v>
      </c>
      <c r="AR202" s="2">
        <f>Data!AR202-Data!AR201</f>
        <v>3.1885977999999966</v>
      </c>
      <c r="AS202" s="2"/>
      <c r="AT202" s="1">
        <v>44120</v>
      </c>
      <c r="AU202" s="2">
        <f>Data!AV204-FaktiskeKurser[[#This Row],[AAPL]]</f>
        <v>-2.1700050000000033</v>
      </c>
      <c r="AV202" s="2">
        <f>Data!AW204-FaktiskeKurser[[#This Row],[MSFT]]</f>
        <v>-1.1999970000000246</v>
      </c>
      <c r="AW202" s="2">
        <f>Data!AX204-FaktiskeKurser[[#This Row],[AMZN]]</f>
        <v>-4.5500029999999754</v>
      </c>
      <c r="AX202" s="2">
        <f>Data!AY204-FaktiskeKurser[[#This Row],[GOOGL]]</f>
        <v>0.21300499999999545</v>
      </c>
      <c r="AY202" s="2">
        <f>Data!AZ204-FaktiskeKurser[[#This Row],[BRK-B]]</f>
        <v>1</v>
      </c>
      <c r="AZ202" s="2">
        <f>Data!BA204-FaktiskeKurser[[#This Row],[TSLA]]</f>
        <v>-7.2099919999999997</v>
      </c>
      <c r="BA202" s="2">
        <f>Data!BB204-FaktiskeKurser[[#This Row],[NVDA]]</f>
        <v>-2.8374939999999924</v>
      </c>
      <c r="BB202" s="2">
        <f>Data!BC204-FaktiskeKurser[[#This Row],[GOOG]]</f>
        <v>0.24649800000000255</v>
      </c>
      <c r="BC202" s="2">
        <f>Data!BD204-FaktiskeKurser[[#This Row],[UNH]]</f>
        <v>8.0499879999999848</v>
      </c>
      <c r="BD202" s="2">
        <f>Data!BE204-FaktiskeKurser[[#This Row],[JPM]]</f>
        <v>1.2900010000000037</v>
      </c>
      <c r="BE202" s="2">
        <f>Data!BF204-FaktiskeKurser[[#This Row],[AVGO]]</f>
        <v>-1.6499939999999924</v>
      </c>
      <c r="BF202" s="2">
        <f>Data!BG204-FaktiskeKurser[[#This Row],[V]]</f>
        <v>-1.9400019999999927</v>
      </c>
      <c r="BG202" s="2">
        <f>Data!BH204-FaktiskeKurser[[#This Row],[BAC]]</f>
        <v>0.61999899999999997</v>
      </c>
      <c r="BH202" s="2">
        <f>Data!BI204-FaktiskeKurser[[#This Row],[HD]]</f>
        <v>0.57000800000002982</v>
      </c>
      <c r="BI202" s="2">
        <f>Data!BJ204-FaktiskeKurser[[#This Row],[MA]]</f>
        <v>-3.3000180000000228</v>
      </c>
      <c r="BJ202" s="2">
        <f>Data!BK204-FaktiskeKurser[[#This Row],[MRK]]</f>
        <v>-0.64885700000000668</v>
      </c>
      <c r="BK202" s="2">
        <f>Data!BL204-FaktiskeKurser[[#This Row],[ABBV]]</f>
        <v>0.19999700000001042</v>
      </c>
      <c r="BL202" s="2">
        <f>Data!BM204-FaktiskeKurser[[#This Row],[LLY]]</f>
        <v>-2.3400120000000015</v>
      </c>
      <c r="BM202" s="2">
        <f>Data!BN204-FaktiskeKurser[[#This Row],[UPS]]</f>
        <v>5.9996999999981426E-2</v>
      </c>
      <c r="BN202" s="2">
        <f>Data!BO204-FaktiskeKurser[[#This Row],[CAT]]</f>
        <v>5.1399989999999889</v>
      </c>
    </row>
    <row r="203" spans="1:66" x14ac:dyDescent="0.35">
      <c r="A203" s="1">
        <v>44123</v>
      </c>
      <c r="B203" s="2">
        <f>ARIMAForecast[[#This Row],[AAPL]]-FaktiskeKurser[[#This Row],[AAPL]]</f>
        <v>-2.1226619210209918</v>
      </c>
      <c r="C203" s="2">
        <f>ARIMAForecast[[#This Row],[MSFT]]-Data!C202</f>
        <v>-0.90204084256598094</v>
      </c>
      <c r="D203" s="2">
        <f>ARIMAForecast[[#This Row],[AMZN]]-Data!D202</f>
        <v>-3.217786324326994</v>
      </c>
      <c r="E203" s="2">
        <f>ARIMAForecast[[#This Row],[GOOGL]]-Data!E202</f>
        <v>0.2728746474673045</v>
      </c>
      <c r="F203" s="2">
        <f>ARIMAForecast[[#This Row],[BRK-B]]-Data!F202</f>
        <v>0.43867249831598087</v>
      </c>
      <c r="G203" s="2">
        <f>ARIMAForecast[[#This Row],[TSLA]]-Data!G202</f>
        <v>-4.5427026136879931</v>
      </c>
      <c r="H203" s="2">
        <f>ARIMAForecast[[#This Row],[NVDA]]-Data!H202</f>
        <v>-1.8777675421330002</v>
      </c>
      <c r="I203" s="2">
        <f>ARIMAForecast[[#This Row],[GOOG]]-Data!I202</f>
        <v>0.39967813962439891</v>
      </c>
      <c r="J203" s="2">
        <f>ARIMAForecast[[#This Row],[UNH]]-Data!J202</f>
        <v>4.6067576865260094</v>
      </c>
      <c r="K203" s="2">
        <f>ARIMAForecast[[#This Row],[JPM]]-Data!K202</f>
        <v>0.48122074677300475</v>
      </c>
      <c r="L203" s="2">
        <f>ARIMAForecast[[#This Row],[AVGO]]-Data!L202</f>
        <v>-1.4622583102849944</v>
      </c>
      <c r="M203" s="2">
        <f>ARIMAForecast[[#This Row],[V]]-Data!M202</f>
        <v>0.36014901754299444</v>
      </c>
      <c r="N203" s="2">
        <f>ARIMAForecast[[#This Row],[BAC]]-Data!N202</f>
        <v>0.2684092463737997</v>
      </c>
      <c r="O203" s="2">
        <f>ARIMAForecast[[#This Row],[HD]]-Data!O202</f>
        <v>-0.90102674910997393</v>
      </c>
      <c r="P203" s="2">
        <f>ARIMAForecast[[#This Row],[MA]]-Data!P202</f>
        <v>0.60252472060801665</v>
      </c>
      <c r="Q203" s="2">
        <f>ARIMAForecast[[#This Row],[MRK]]-Data!Q202</f>
        <v>0.27022381472360735</v>
      </c>
      <c r="R203" s="2">
        <f>ARIMAForecast[[#This Row],[ABBV]]-Data!R202</f>
        <v>0.87333535689559483</v>
      </c>
      <c r="S203" s="2">
        <f>ARIMAForecast[[#This Row],[LLY]]-Data!S202</f>
        <v>-1.3324053100560036</v>
      </c>
      <c r="T203" s="2">
        <f>ARIMAForecast[[#This Row],[UPS]]-Data!T202</f>
        <v>-0.29458630119802365</v>
      </c>
      <c r="U203" s="2">
        <f>ARIMAForecast[[#This Row],[CAT]]-Data!U202</f>
        <v>3.2030663085370179</v>
      </c>
      <c r="X203" s="1">
        <v>44123</v>
      </c>
      <c r="Y203" s="2">
        <f>Data!Y203-Data!Y202</f>
        <v>-2.6202238999999992</v>
      </c>
      <c r="Z203" s="2">
        <f>Data!Z203-Data!Z202</f>
        <v>-4.1622837999999831</v>
      </c>
      <c r="AA203" s="2">
        <f>Data!AA203-Data!AA202</f>
        <v>-3.2813757000000123</v>
      </c>
      <c r="AB203" s="2">
        <f>Data!AB203-Data!AB202</f>
        <v>-1.7761221800000015</v>
      </c>
      <c r="AC203" s="2">
        <f>Data!AC203-Data!AC202</f>
        <v>-2.7985644999999977</v>
      </c>
      <c r="AD203" s="2">
        <f>Data!AD203-Data!AD202</f>
        <v>-3.03171549999999</v>
      </c>
      <c r="AE203" s="2">
        <f>Data!AE203-Data!AE202</f>
        <v>-2.9958244000000036</v>
      </c>
      <c r="AF203" s="2">
        <f>Data!AF203-Data!AF202</f>
        <v>-1.8393102900000002</v>
      </c>
      <c r="AG203" s="2">
        <f>Data!AG203-Data!AG202</f>
        <v>-3.9534698999999591</v>
      </c>
      <c r="AH203" s="2">
        <f>Data!AH203-Data!AH202</f>
        <v>-1.450470100000004</v>
      </c>
      <c r="AI203" s="2">
        <f>Data!AI203-Data!AI202</f>
        <v>-2.2363459000000034</v>
      </c>
      <c r="AJ203" s="2">
        <f>Data!AJ203-Data!AJ202</f>
        <v>-3.0976694000000009</v>
      </c>
      <c r="AK203" s="2">
        <f>Data!AK203-Data!AK202</f>
        <v>-0.47280483999999845</v>
      </c>
      <c r="AL203" s="2">
        <f>Data!AL203-Data!AL202</f>
        <v>-3.1916100000000256</v>
      </c>
      <c r="AM203" s="2">
        <f>Data!AM203-Data!AM202</f>
        <v>-5.8538484000000039</v>
      </c>
      <c r="AN203" s="2">
        <f>Data!AN203-Data!AN202</f>
        <v>-0.80051258999999675</v>
      </c>
      <c r="AO203" s="2">
        <f>Data!AO203-Data!AO202</f>
        <v>-1.8829743199999882</v>
      </c>
      <c r="AP203" s="2">
        <f>Data!AP203-Data!AP202</f>
        <v>-2.9671347000000026</v>
      </c>
      <c r="AQ203" s="2">
        <f>Data!AQ203-Data!AQ202</f>
        <v>-2.1901560999999958</v>
      </c>
      <c r="AR203" s="2">
        <f>Data!AR203-Data!AR202</f>
        <v>-0.2746721999999977</v>
      </c>
      <c r="AS203" s="2"/>
      <c r="AT203" s="1">
        <v>44123</v>
      </c>
      <c r="AU203" s="2">
        <f>Data!AV205-FaktiskeKurser[[#This Row],[AAPL]]</f>
        <v>-4.7299959999999999</v>
      </c>
      <c r="AV203" s="2">
        <f>Data!AW205-FaktiskeKurser[[#This Row],[MSFT]]</f>
        <v>-5.4400029999999902</v>
      </c>
      <c r="AW203" s="2">
        <f>Data!AX205-FaktiskeKurser[[#This Row],[AMZN]]</f>
        <v>-6.571990999999997</v>
      </c>
      <c r="AX203" s="2">
        <f>Data!AY205-FaktiskeKurser[[#This Row],[GOOGL]]</f>
        <v>-1.2760010000000079</v>
      </c>
      <c r="AY203" s="2">
        <f>Data!AZ205-FaktiskeKurser[[#This Row],[BRK-B]]</f>
        <v>-2.6599889999999959</v>
      </c>
      <c r="AZ203" s="2">
        <f>Data!BA205-FaktiskeKurser[[#This Row],[TSLA]]</f>
        <v>-6.0166619999999966</v>
      </c>
      <c r="BA203" s="2">
        <f>Data!BB205-FaktiskeKurser[[#This Row],[NVDA]]</f>
        <v>-4.7225039999999865</v>
      </c>
      <c r="BB203" s="2">
        <f>Data!BC205-FaktiskeKurser[[#This Row],[GOOG]]</f>
        <v>-1.2259980000000041</v>
      </c>
      <c r="BC203" s="2">
        <f>Data!BD205-FaktiskeKurser[[#This Row],[UNH]]</f>
        <v>-0.35000599999995075</v>
      </c>
      <c r="BD203" s="2">
        <f>Data!BE205-FaktiskeKurser[[#This Row],[JPM]]</f>
        <v>-1.9199979999999925</v>
      </c>
      <c r="BE203" s="2">
        <f>Data!BF205-FaktiskeKurser[[#This Row],[AVGO]]</f>
        <v>-4.1600040000000149</v>
      </c>
      <c r="BF203" s="2">
        <f>Data!BG205-FaktiskeKurser[[#This Row],[V]]</f>
        <v>-2.5800020000000075</v>
      </c>
      <c r="BG203" s="2">
        <f>Data!BH205-FaktiskeKurser[[#This Row],[BAC]]</f>
        <v>-0.43000099999999719</v>
      </c>
      <c r="BH203" s="2">
        <f>Data!BI205-FaktiskeKurser[[#This Row],[HD]]</f>
        <v>-3.8099980000000073</v>
      </c>
      <c r="BI203" s="2">
        <f>Data!BJ205-FaktiskeKurser[[#This Row],[MA]]</f>
        <v>-6.8999939999999924</v>
      </c>
      <c r="BJ203" s="2">
        <f>Data!BK205-FaktiskeKurser[[#This Row],[MRK]]</f>
        <v>-0.37213900000000422</v>
      </c>
      <c r="BK203" s="2">
        <f>Data!BL205-FaktiskeKurser[[#This Row],[ABBV]]</f>
        <v>-0.92000500000000329</v>
      </c>
      <c r="BL203" s="2">
        <f>Data!BM205-FaktiskeKurser[[#This Row],[LLY]]</f>
        <v>-3.9799959999999999</v>
      </c>
      <c r="BM203" s="2">
        <f>Data!BN205-FaktiskeKurser[[#This Row],[UPS]]</f>
        <v>-1.9399870000000021</v>
      </c>
      <c r="BN203" s="2">
        <f>Data!BO205-FaktiskeKurser[[#This Row],[CAT]]</f>
        <v>2.4900059999999939</v>
      </c>
    </row>
    <row r="204" spans="1:66" x14ac:dyDescent="0.35">
      <c r="A204" s="1">
        <v>44124</v>
      </c>
      <c r="B204" s="2">
        <f>ARIMAForecast[[#This Row],[AAPL]]-FaktiskeKurser[[#This Row],[AAPL]]</f>
        <v>-2.5906485381240003</v>
      </c>
      <c r="C204" s="2">
        <f>ARIMAForecast[[#This Row],[MSFT]]-Data!C203</f>
        <v>-4.5440133812870158</v>
      </c>
      <c r="D204" s="2">
        <f>ARIMAForecast[[#This Row],[AMZN]]-Data!D203</f>
        <v>-3.263749718799005</v>
      </c>
      <c r="E204" s="2">
        <f>ARIMAForecast[[#This Row],[GOOGL]]-Data!E203</f>
        <v>-1.8897746400675004</v>
      </c>
      <c r="F204" s="2">
        <f>ARIMAForecast[[#This Row],[BRK-B]]-Data!F203</f>
        <v>-2.4140529469799787</v>
      </c>
      <c r="G204" s="2">
        <f>ARIMAForecast[[#This Row],[TSLA]]-Data!G203</f>
        <v>-1.7715332710349969</v>
      </c>
      <c r="H204" s="2">
        <f>ARIMAForecast[[#This Row],[NVDA]]-Data!H203</f>
        <v>-3.6775952658589972</v>
      </c>
      <c r="I204" s="2">
        <f>ARIMAForecast[[#This Row],[GOOG]]-Data!I203</f>
        <v>-1.9204979096099066</v>
      </c>
      <c r="J204" s="2">
        <f>ARIMAForecast[[#This Row],[UNH]]-Data!J203</f>
        <v>-3.0225147607609983</v>
      </c>
      <c r="K204" s="2">
        <f>ARIMAForecast[[#This Row],[JPM]]-Data!K203</f>
        <v>-1.8876381985203068</v>
      </c>
      <c r="L204" s="2">
        <f>ARIMAForecast[[#This Row],[AVGO]]-Data!L203</f>
        <v>-3.5843119980979736</v>
      </c>
      <c r="M204" s="2">
        <f>ARIMAForecast[[#This Row],[V]]-Data!M203</f>
        <v>-2.8234748285499904</v>
      </c>
      <c r="N204" s="2">
        <f>ARIMAForecast[[#This Row],[BAC]]-Data!N203</f>
        <v>-0.50521127573020053</v>
      </c>
      <c r="O204" s="2">
        <f>ARIMAForecast[[#This Row],[HD]]-Data!O203</f>
        <v>-2.5723561632950123</v>
      </c>
      <c r="P204" s="2">
        <f>ARIMAForecast[[#This Row],[MA]]-Data!P203</f>
        <v>-7.2923371322980302</v>
      </c>
      <c r="Q204" s="2">
        <f>ARIMAForecast[[#This Row],[MRK]]-Data!Q203</f>
        <v>-0.6793568923636002</v>
      </c>
      <c r="R204" s="2">
        <f>ARIMAForecast[[#This Row],[ABBV]]-Data!R203</f>
        <v>-1.8873783549310019</v>
      </c>
      <c r="S204" s="2">
        <f>ARIMAForecast[[#This Row],[LLY]]-Data!S203</f>
        <v>-2.6327816058140172</v>
      </c>
      <c r="T204" s="2">
        <f>ARIMAForecast[[#This Row],[UPS]]-Data!T203</f>
        <v>-0.99788592161297629</v>
      </c>
      <c r="U204" s="2">
        <f>ARIMAForecast[[#This Row],[CAT]]-Data!U203</f>
        <v>-0.77001574615900381</v>
      </c>
      <c r="X204" s="1">
        <v>44124</v>
      </c>
      <c r="Y204" s="2">
        <f>Data!Y204-Data!Y203</f>
        <v>0.43463640000000225</v>
      </c>
      <c r="Z204" s="2">
        <f>Data!Z204-Data!Z203</f>
        <v>-0.61284750000001509</v>
      </c>
      <c r="AA204" s="2">
        <f>Data!AA204-Data!AA203</f>
        <v>-0.24114009999999553</v>
      </c>
      <c r="AB204" s="2">
        <f>Data!AB204-Data!AB203</f>
        <v>0.83920929999999316</v>
      </c>
      <c r="AC204" s="2">
        <f>Data!AC204-Data!AC203</f>
        <v>0.79692540000002055</v>
      </c>
      <c r="AD204" s="2">
        <f>Data!AD204-Data!AD203</f>
        <v>-2.9520794000000024</v>
      </c>
      <c r="AE204" s="2">
        <f>Data!AE204-Data!AE203</f>
        <v>1.2145886000000132</v>
      </c>
      <c r="AF204" s="2">
        <f>Data!AF204-Data!AF203</f>
        <v>0.93614263000000619</v>
      </c>
      <c r="AG204" s="2">
        <f>Data!AG204-Data!AG203</f>
        <v>-1.1778371000000334</v>
      </c>
      <c r="AH204" s="2">
        <f>Data!AH204-Data!AH203</f>
        <v>0.39482470000000092</v>
      </c>
      <c r="AI204" s="2">
        <f>Data!AI204-Data!AI203</f>
        <v>0.7136864000000287</v>
      </c>
      <c r="AJ204" s="2">
        <f>Data!AJ204-Data!AJ203</f>
        <v>0.53264339999998356</v>
      </c>
      <c r="AK204" s="2">
        <f>Data!AK204-Data!AK203</f>
        <v>0.31078828000000058</v>
      </c>
      <c r="AL204" s="2">
        <f>Data!AL204-Data!AL203</f>
        <v>1.0574101999999925</v>
      </c>
      <c r="AM204" s="2">
        <f>Data!AM204-Data!AM203</f>
        <v>-1.8247789000000125</v>
      </c>
      <c r="AN204" s="2">
        <f>Data!AN204-Data!AN203</f>
        <v>-0.52942457999999704</v>
      </c>
      <c r="AO204" s="2">
        <f>Data!AO204-Data!AO203</f>
        <v>-3.768171000000109E-2</v>
      </c>
      <c r="AP204" s="2">
        <f>Data!AP204-Data!AP203</f>
        <v>0.45730280000000789</v>
      </c>
      <c r="AQ204" s="2">
        <f>Data!AQ204-Data!AQ203</f>
        <v>2.2262675999999999</v>
      </c>
      <c r="AR204" s="2">
        <f>Data!AR204-Data!AR203</f>
        <v>1.0288955999999985</v>
      </c>
      <c r="AS204" s="2"/>
      <c r="AT204" s="1">
        <v>44124</v>
      </c>
      <c r="AU204" s="2">
        <f>Data!AV206-FaktiskeKurser[[#This Row],[AAPL]]</f>
        <v>-1.5099950000000035</v>
      </c>
      <c r="AV204" s="2">
        <f>Data!AW206-FaktiskeKurser[[#This Row],[MSFT]]</f>
        <v>-5.0100099999999941</v>
      </c>
      <c r="AW204" s="2">
        <f>Data!AX206-FaktiskeKurser[[#This Row],[AMZN]]</f>
        <v>-2.7850040000000149</v>
      </c>
      <c r="AX204" s="2">
        <f>Data!AY206-FaktiskeKurser[[#This Row],[GOOGL]]</f>
        <v>-0.83100100000000054</v>
      </c>
      <c r="AY204" s="2">
        <f>Data!AZ206-FaktiskeKurser[[#This Row],[BRK-B]]</f>
        <v>-1.8500059999999792</v>
      </c>
      <c r="AZ204" s="2">
        <f>Data!BA206-FaktiskeKurser[[#This Row],[TSLA]]</f>
        <v>-5.9100039999999865</v>
      </c>
      <c r="BA204" s="2">
        <f>Data!BB206-FaktiskeKurser[[#This Row],[NVDA]]</f>
        <v>-1.660002999999989</v>
      </c>
      <c r="BB204" s="2">
        <f>Data!BC206-FaktiskeKurser[[#This Row],[GOOG]]</f>
        <v>-0.85399599999999509</v>
      </c>
      <c r="BC204" s="2">
        <f>Data!BD206-FaktiskeKurser[[#This Row],[UNH]]</f>
        <v>-6.4899899999999775</v>
      </c>
      <c r="BD204" s="2">
        <f>Data!BE206-FaktiskeKurser[[#This Row],[JPM]]</f>
        <v>-1.1399990000000031</v>
      </c>
      <c r="BE204" s="2">
        <f>Data!BF206-FaktiskeKurser[[#This Row],[AVGO]]</f>
        <v>-1.6600040000000149</v>
      </c>
      <c r="BF204" s="2">
        <f>Data!BG206-FaktiskeKurser[[#This Row],[V]]</f>
        <v>-2.5599980000000073</v>
      </c>
      <c r="BG204" s="2">
        <f>Data!BH206-FaktiskeKurser[[#This Row],[BAC]]</f>
        <v>-0.1000009999999989</v>
      </c>
      <c r="BH204" s="2">
        <f>Data!BI206-FaktiskeKurser[[#This Row],[HD]]</f>
        <v>-1.6199950000000172</v>
      </c>
      <c r="BI204" s="2">
        <f>Data!BJ206-FaktiskeKurser[[#This Row],[MA]]</f>
        <v>-7.6799929999999677</v>
      </c>
      <c r="BJ204" s="2">
        <f>Data!BK206-FaktiskeKurser[[#This Row],[MRK]]</f>
        <v>-1.4885479999999944</v>
      </c>
      <c r="BK204" s="2">
        <f>Data!BL206-FaktiskeKurser[[#This Row],[ABBV]]</f>
        <v>-2.0199970000000036</v>
      </c>
      <c r="BL204" s="2">
        <f>Data!BM206-FaktiskeKurser[[#This Row],[LLY]]</f>
        <v>-2.5299989999999752</v>
      </c>
      <c r="BM204" s="2">
        <f>Data!BN206-FaktiskeKurser[[#This Row],[UPS]]</f>
        <v>0.44000300000001857</v>
      </c>
      <c r="BN204" s="2">
        <f>Data!BO206-FaktiskeKurser[[#This Row],[CAT]]</f>
        <v>0.24000499999999647</v>
      </c>
    </row>
    <row r="205" spans="1:66" x14ac:dyDescent="0.35">
      <c r="A205" s="1">
        <v>44125</v>
      </c>
      <c r="B205" s="2">
        <f>ARIMAForecast[[#This Row],[AAPL]]-FaktiskeKurser[[#This Row],[AAPL]]</f>
        <v>2.3703343214730097</v>
      </c>
      <c r="C205" s="2">
        <f>ARIMAForecast[[#This Row],[MSFT]]-Data!C204</f>
        <v>0.14496246502301346</v>
      </c>
      <c r="D205" s="2">
        <f>ARIMAForecast[[#This Row],[AMZN]]-Data!D204</f>
        <v>0.5820657720269935</v>
      </c>
      <c r="E205" s="2">
        <f>ARIMAForecast[[#This Row],[GOOGL]]-Data!E204</f>
        <v>1.4800182438514042</v>
      </c>
      <c r="F205" s="2">
        <f>ARIMAForecast[[#This Row],[BRK-B]]-Data!F204</f>
        <v>0.12657006653100211</v>
      </c>
      <c r="G205" s="2">
        <f>ARIMAForecast[[#This Row],[TSLA]]-Data!G204</f>
        <v>-4.2435196710670198</v>
      </c>
      <c r="H205" s="2">
        <f>ARIMAForecast[[#This Row],[NVDA]]-Data!H204</f>
        <v>2.1292434526249906</v>
      </c>
      <c r="I205" s="2">
        <f>ARIMAForecast[[#This Row],[GOOG]]-Data!I204</f>
        <v>1.3978295167784012</v>
      </c>
      <c r="J205" s="2">
        <f>ARIMAForecast[[#This Row],[UNH]]-Data!J204</f>
        <v>-4.2394726066410158</v>
      </c>
      <c r="K205" s="2">
        <f>ARIMAForecast[[#This Row],[JPM]]-Data!K204</f>
        <v>0.27025714189630889</v>
      </c>
      <c r="L205" s="2">
        <f>ARIMAForecast[[#This Row],[AVGO]]-Data!L204</f>
        <v>2.4525358285690118</v>
      </c>
      <c r="M205" s="2">
        <f>ARIMAForecast[[#This Row],[V]]-Data!M204</f>
        <v>0.27497537713799147</v>
      </c>
      <c r="N205" s="2">
        <f>ARIMAForecast[[#This Row],[BAC]]-Data!N204</f>
        <v>0.19618848207560191</v>
      </c>
      <c r="O205" s="2">
        <f>ARIMAForecast[[#This Row],[HD]]-Data!O204</f>
        <v>0.66918944616099907</v>
      </c>
      <c r="P205" s="2">
        <f>ARIMAForecast[[#This Row],[MA]]-Data!P204</f>
        <v>-0.20961127317997352</v>
      </c>
      <c r="Q205" s="2">
        <f>ARIMAForecast[[#This Row],[MRK]]-Data!Q204</f>
        <v>-0.56775788998150745</v>
      </c>
      <c r="R205" s="2">
        <f>ARIMAForecast[[#This Row],[ABBV]]-Data!R204</f>
        <v>7.0363821396909998E-2</v>
      </c>
      <c r="S205" s="2">
        <f>ARIMAForecast[[#This Row],[LLY]]-Data!S204</f>
        <v>0.15376805113501746</v>
      </c>
      <c r="T205" s="2">
        <f>ARIMAForecast[[#This Row],[UPS]]-Data!T204</f>
        <v>1.792912949856003</v>
      </c>
      <c r="U205" s="2">
        <f>ARIMAForecast[[#This Row],[CAT]]-Data!U204</f>
        <v>1.3501259619710027</v>
      </c>
      <c r="X205" s="1">
        <v>44125</v>
      </c>
      <c r="Y205" s="2">
        <f>Data!Y205-Data!Y204</f>
        <v>-0.25467070000000547</v>
      </c>
      <c r="Z205" s="2">
        <f>Data!Z205-Data!Z204</f>
        <v>-2.2724299999993036E-2</v>
      </c>
      <c r="AA205" s="2">
        <f>Data!AA205-Data!AA204</f>
        <v>-1.2645946000000095</v>
      </c>
      <c r="AB205" s="2">
        <f>Data!AB205-Data!AB204</f>
        <v>1.7047788100000076</v>
      </c>
      <c r="AC205" s="2">
        <f>Data!AC205-Data!AC204</f>
        <v>0.25113699999999994</v>
      </c>
      <c r="AD205" s="2">
        <f>Data!AD205-Data!AD204</f>
        <v>-0.72218889999999192</v>
      </c>
      <c r="AE205" s="2">
        <f>Data!AE205-Data!AE204</f>
        <v>-1.121247100000005</v>
      </c>
      <c r="AF205" s="2">
        <f>Data!AF205-Data!AF204</f>
        <v>1.8891413000000057</v>
      </c>
      <c r="AG205" s="2">
        <f>Data!AG205-Data!AG204</f>
        <v>-0.62769059999999399</v>
      </c>
      <c r="AH205" s="2">
        <f>Data!AH205-Data!AH204</f>
        <v>-0.95726487000000304</v>
      </c>
      <c r="AI205" s="2">
        <f>Data!AI205-Data!AI204</f>
        <v>-3.6368842000000541</v>
      </c>
      <c r="AJ205" s="2">
        <f>Data!AJ205-Data!AJ204</f>
        <v>0.72999599999999987</v>
      </c>
      <c r="AK205" s="2">
        <f>Data!AK205-Data!AK204</f>
        <v>-4.8824050000000341E-2</v>
      </c>
      <c r="AL205" s="2">
        <f>Data!AL205-Data!AL204</f>
        <v>-0.93997379999996156</v>
      </c>
      <c r="AM205" s="2">
        <f>Data!AM205-Data!AM204</f>
        <v>1.4968402999999739</v>
      </c>
      <c r="AN205" s="2">
        <f>Data!AN205-Data!AN204</f>
        <v>-0.2790340399999991</v>
      </c>
      <c r="AO205" s="2">
        <f>Data!AO205-Data!AO204</f>
        <v>-1.4003324900000109</v>
      </c>
      <c r="AP205" s="2">
        <f>Data!AP205-Data!AP204</f>
        <v>-2.0115159000000062</v>
      </c>
      <c r="AQ205" s="2">
        <f>Data!AQ205-Data!AQ204</f>
        <v>-1.6142644999999902</v>
      </c>
      <c r="AR205" s="2">
        <f>Data!AR205-Data!AR204</f>
        <v>-1.0940688000000023</v>
      </c>
      <c r="AS205" s="2"/>
      <c r="AT205" s="1">
        <v>44125</v>
      </c>
      <c r="AU205" s="2">
        <f>Data!AV207-FaktiskeKurser[[#This Row],[AAPL]]</f>
        <v>0.89000000000000057</v>
      </c>
      <c r="AV205" s="2">
        <f>Data!AW207-FaktiskeKurser[[#This Row],[MSFT]]</f>
        <v>0.58000200000000746</v>
      </c>
      <c r="AW205" s="2">
        <f>Data!AX207-FaktiskeKurser[[#This Row],[AMZN]]</f>
        <v>-1.1135099999999909</v>
      </c>
      <c r="AX205" s="2">
        <f>Data!AY207-FaktiskeKurser[[#This Row],[GOOGL]]</f>
        <v>2.8020020000000017</v>
      </c>
      <c r="AY205" s="2">
        <f>Data!AZ207-FaktiskeKurser[[#This Row],[BRK-B]]</f>
        <v>1.1899879999999996</v>
      </c>
      <c r="AZ205" s="2">
        <f>Data!BA207-FaktiskeKurser[[#This Row],[TSLA]]</f>
        <v>-2.7299959999999999</v>
      </c>
      <c r="BA205" s="2">
        <f>Data!BB207-FaktiskeKurser[[#This Row],[NVDA]]</f>
        <v>0.27000499999999761</v>
      </c>
      <c r="BB205" s="2">
        <f>Data!BC207-FaktiskeKurser[[#This Row],[GOOG]]</f>
        <v>2.9349980000000073</v>
      </c>
      <c r="BC205" s="2">
        <f>Data!BD207-FaktiskeKurser[[#This Row],[UNH]]</f>
        <v>-1.429992000000027</v>
      </c>
      <c r="BD205" s="2">
        <f>Data!BE207-FaktiskeKurser[[#This Row],[JPM]]</f>
        <v>-0.43000000000000682</v>
      </c>
      <c r="BE205" s="2">
        <f>Data!BF207-FaktiskeKurser[[#This Row],[AVGO]]</f>
        <v>-3.7200010000000248</v>
      </c>
      <c r="BF205" s="2">
        <f>Data!BG207-FaktiskeKurser[[#This Row],[V]]</f>
        <v>1.4599919999999997</v>
      </c>
      <c r="BG205" s="2">
        <f>Data!BH207-FaktiskeKurser[[#This Row],[BAC]]</f>
        <v>0.32999999999999829</v>
      </c>
      <c r="BH205" s="2">
        <f>Data!BI207-FaktiskeKurser[[#This Row],[HD]]</f>
        <v>0.77999900000003208</v>
      </c>
      <c r="BI205" s="2">
        <f>Data!BJ207-FaktiskeKurser[[#This Row],[MA]]</f>
        <v>1.75</v>
      </c>
      <c r="BJ205" s="2">
        <f>Data!BK207-FaktiskeKurser[[#This Row],[MRK]]</f>
        <v>-0.57251700000000483</v>
      </c>
      <c r="BK205" s="2">
        <f>Data!BL207-FaktiskeKurser[[#This Row],[ABBV]]</f>
        <v>-1.41999899999999</v>
      </c>
      <c r="BL205" s="2">
        <f>Data!BM207-FaktiskeKurser[[#This Row],[LLY]]</f>
        <v>-1.4900049999999965</v>
      </c>
      <c r="BM205" s="2">
        <f>Data!BN207-FaktiskeKurser[[#This Row],[UPS]]</f>
        <v>0.62998999999999228</v>
      </c>
      <c r="BN205" s="2">
        <f>Data!BO207-FaktiskeKurser[[#This Row],[CAT]]</f>
        <v>-0.13000500000001125</v>
      </c>
    </row>
    <row r="206" spans="1:66" x14ac:dyDescent="0.35">
      <c r="A206" s="1">
        <v>44126</v>
      </c>
      <c r="B206" s="2">
        <f>ARIMAForecast[[#This Row],[AAPL]]-FaktiskeKurser[[#This Row],[AAPL]]</f>
        <v>-1.3967936293630032</v>
      </c>
      <c r="C206" s="2">
        <f>ARIMAForecast[[#This Row],[MSFT]]-Data!C205</f>
        <v>-4.5628808630993944E-2</v>
      </c>
      <c r="D206" s="2">
        <f>ARIMAForecast[[#This Row],[AMZN]]-Data!D205</f>
        <v>-1.7171644956119962</v>
      </c>
      <c r="E206" s="2">
        <f>ARIMAForecast[[#This Row],[GOOGL]]-Data!E205</f>
        <v>1.0168677380307969</v>
      </c>
      <c r="F206" s="2">
        <f>ARIMAForecast[[#This Row],[BRK-B]]-Data!F205</f>
        <v>-0.23055580476400905</v>
      </c>
      <c r="G206" s="2">
        <f>ARIMAForecast[[#This Row],[TSLA]]-Data!G205</f>
        <v>1.4961704567430161</v>
      </c>
      <c r="H206" s="2">
        <f>ARIMAForecast[[#This Row],[NVDA]]-Data!H205</f>
        <v>-1.8371717573849935</v>
      </c>
      <c r="I206" s="2">
        <f>ARIMAForecast[[#This Row],[GOOG]]-Data!I205</f>
        <v>1.1721286792044054</v>
      </c>
      <c r="J206" s="2">
        <f>ARIMAForecast[[#This Row],[UNH]]-Data!J205</f>
        <v>2.1632127015300284</v>
      </c>
      <c r="K206" s="2">
        <f>ARIMAForecast[[#This Row],[JPM]]-Data!K205</f>
        <v>-0.77666178872649994</v>
      </c>
      <c r="L206" s="2">
        <f>ARIMAForecast[[#This Row],[AVGO]]-Data!L205</f>
        <v>-5.8411868107550049</v>
      </c>
      <c r="M206" s="2">
        <f>ARIMAForecast[[#This Row],[V]]-Data!M205</f>
        <v>0.68500731307898377</v>
      </c>
      <c r="N206" s="2">
        <f>ARIMAForecast[[#This Row],[BAC]]-Data!N205</f>
        <v>-6.9434854493199083E-2</v>
      </c>
      <c r="O206" s="2">
        <f>ARIMAForecast[[#This Row],[HD]]-Data!O205</f>
        <v>7.6293535119987155E-2</v>
      </c>
      <c r="P206" s="2">
        <f>ARIMAForecast[[#This Row],[MA]]-Data!P205</f>
        <v>1.4037333695100074</v>
      </c>
      <c r="Q206" s="2">
        <f>ARIMAForecast[[#This Row],[MRK]]-Data!Q205</f>
        <v>-0.19413188040908835</v>
      </c>
      <c r="R206" s="2">
        <f>ARIMAForecast[[#This Row],[ABBV]]-Data!R205</f>
        <v>-1.4535259420563023</v>
      </c>
      <c r="S206" s="2">
        <f>ARIMAForecast[[#This Row],[LLY]]-Data!S205</f>
        <v>-1.7885633190039982</v>
      </c>
      <c r="T206" s="2">
        <f>ARIMAForecast[[#This Row],[UPS]]-Data!T205</f>
        <v>-1.7821169906940213</v>
      </c>
      <c r="U206" s="2">
        <f>ARIMAForecast[[#This Row],[CAT]]-Data!U205</f>
        <v>-2.1964849490150016</v>
      </c>
      <c r="X206" s="1">
        <v>44126</v>
      </c>
      <c r="Y206" s="2">
        <f>Data!Y206-Data!Y205</f>
        <v>-0.98127230000000054</v>
      </c>
      <c r="Z206" s="2">
        <f>Data!Z206-Data!Z205</f>
        <v>5.7332400000007055E-2</v>
      </c>
      <c r="AA206" s="2">
        <f>Data!AA206-Data!AA205</f>
        <v>-0.67482289999998102</v>
      </c>
      <c r="AB206" s="2">
        <f>Data!AB206-Data!AB205</f>
        <v>1.0785069399999969</v>
      </c>
      <c r="AC206" s="2">
        <f>Data!AC206-Data!AC205</f>
        <v>1.1617341999999837</v>
      </c>
      <c r="AD206" s="2">
        <f>Data!AD206-Data!AD205</f>
        <v>0.84616439999999216</v>
      </c>
      <c r="AE206" s="2">
        <f>Data!AE206-Data!AE205</f>
        <v>-1.5982619000000113</v>
      </c>
      <c r="AF206" s="2">
        <f>Data!AF206-Data!AF205</f>
        <v>1.0789265299999897</v>
      </c>
      <c r="AG206" s="2">
        <f>Data!AG206-Data!AG205</f>
        <v>2.1234996000000024</v>
      </c>
      <c r="AH206" s="2">
        <f>Data!AH206-Data!AH205</f>
        <v>2.9692270700000023</v>
      </c>
      <c r="AI206" s="2">
        <f>Data!AI206-Data!AI205</f>
        <v>1.0056600000041271E-2</v>
      </c>
      <c r="AJ206" s="2">
        <f>Data!AJ206-Data!AJ205</f>
        <v>-0.45579639999999699</v>
      </c>
      <c r="AK206" s="2">
        <f>Data!AK206-Data!AK205</f>
        <v>0.71766891999999771</v>
      </c>
      <c r="AL206" s="2">
        <f>Data!AL206-Data!AL205</f>
        <v>-2.8470105000000103</v>
      </c>
      <c r="AM206" s="2">
        <f>Data!AM206-Data!AM205</f>
        <v>0.45186760000001414</v>
      </c>
      <c r="AN206" s="2">
        <f>Data!AN206-Data!AN205</f>
        <v>0.94645206999999232</v>
      </c>
      <c r="AO206" s="2">
        <f>Data!AO206-Data!AO205</f>
        <v>1.2807428600000037</v>
      </c>
      <c r="AP206" s="2">
        <f>Data!AP206-Data!AP205</f>
        <v>8.6316799999991645E-2</v>
      </c>
      <c r="AQ206" s="2">
        <f>Data!AQ206-Data!AQ205</f>
        <v>0.10811969999997473</v>
      </c>
      <c r="AR206" s="2">
        <f>Data!AR206-Data!AR205</f>
        <v>1.5643381000000147</v>
      </c>
      <c r="AS206" s="2"/>
      <c r="AT206" s="1">
        <v>44126</v>
      </c>
      <c r="AU206" s="2">
        <f>Data!AV208-FaktiskeKurser[[#This Row],[AAPL]]</f>
        <v>-1.7600020000000001</v>
      </c>
      <c r="AV206" s="2">
        <f>Data!AW208-FaktiskeKurser[[#This Row],[MSFT]]</f>
        <v>0.24000499999999647</v>
      </c>
      <c r="AW206" s="2">
        <f>Data!AX208-FaktiskeKurser[[#This Row],[AMZN]]</f>
        <v>-2.0304869999999937</v>
      </c>
      <c r="AX206" s="2">
        <f>Data!AY208-FaktiskeKurser[[#This Row],[GOOGL]]</f>
        <v>2.7789989999999989</v>
      </c>
      <c r="AY206" s="2">
        <f>Data!AZ208-FaktiskeKurser[[#This Row],[BRK-B]]</f>
        <v>1.5500030000000038</v>
      </c>
      <c r="AZ206" s="2">
        <f>Data!BA208-FaktiskeKurser[[#This Row],[TSLA]]</f>
        <v>1.2833259999999882</v>
      </c>
      <c r="BA206" s="2">
        <f>Data!BB208-FaktiskeKurser[[#This Row],[NVDA]]</f>
        <v>-2.8450009999999963</v>
      </c>
      <c r="BB206" s="2">
        <f>Data!BC208-FaktiskeKurser[[#This Row],[GOOG]]</f>
        <v>2.9700009999999963</v>
      </c>
      <c r="BC206" s="2">
        <f>Data!BD208-FaktiskeKurser[[#This Row],[UNH]]</f>
        <v>2.3200069999999755</v>
      </c>
      <c r="BD206" s="2">
        <f>Data!BE208-FaktiskeKurser[[#This Row],[JPM]]</f>
        <v>2.5099940000000061</v>
      </c>
      <c r="BE206" s="2">
        <f>Data!BF208-FaktiskeKurser[[#This Row],[AVGO]]</f>
        <v>-3.6199949999999603</v>
      </c>
      <c r="BF206" s="2">
        <f>Data!BG208-FaktiskeKurser[[#This Row],[V]]</f>
        <v>0.29000800000000027</v>
      </c>
      <c r="BG206" s="2">
        <f>Data!BH208-FaktiskeKurser[[#This Row],[BAC]]</f>
        <v>0.73000199999999893</v>
      </c>
      <c r="BH206" s="2">
        <f>Data!BI208-FaktiskeKurser[[#This Row],[HD]]</f>
        <v>-4.8800049999999828</v>
      </c>
      <c r="BI206" s="2">
        <f>Data!BJ208-FaktiskeKurser[[#This Row],[MA]]</f>
        <v>1.8800049999999828</v>
      </c>
      <c r="BJ206" s="2">
        <f>Data!BK208-FaktiskeKurser[[#This Row],[MRK]]</f>
        <v>0.8969499999999897</v>
      </c>
      <c r="BK206" s="2">
        <f>Data!BL208-FaktiskeKurser[[#This Row],[ABBV]]</f>
        <v>5.9997999999993112E-2</v>
      </c>
      <c r="BL206" s="2">
        <f>Data!BM208-FaktiskeKurser[[#This Row],[LLY]]</f>
        <v>-1.9400020000000211</v>
      </c>
      <c r="BM206" s="2">
        <f>Data!BN208-FaktiskeKurser[[#This Row],[UPS]]</f>
        <v>-1.8900000000000148</v>
      </c>
      <c r="BN206" s="2">
        <f>Data!BO208-FaktiskeKurser[[#This Row],[CAT]]</f>
        <v>0.66999899999999002</v>
      </c>
    </row>
    <row r="207" spans="1:66" x14ac:dyDescent="0.35">
      <c r="A207" s="1">
        <v>44127</v>
      </c>
      <c r="B207" s="2">
        <f>ARIMAForecast[[#This Row],[AAPL]]-FaktiskeKurser[[#This Row],[AAPL]]</f>
        <v>-0.20914612142799172</v>
      </c>
      <c r="C207" s="2">
        <f>ARIMAForecast[[#This Row],[MSFT]]-Data!C206</f>
        <v>0.69994161620297746</v>
      </c>
      <c r="D207" s="2">
        <f>ARIMAForecast[[#This Row],[AMZN]]-Data!D206</f>
        <v>-0.55865499467299173</v>
      </c>
      <c r="E207" s="2">
        <f>ARIMAForecast[[#This Row],[GOOGL]]-Data!E206</f>
        <v>1.6766890142314992</v>
      </c>
      <c r="F207" s="2">
        <f>ARIMAForecast[[#This Row],[BRK-B]]-Data!F206</f>
        <v>1.8054577886169909</v>
      </c>
      <c r="G207" s="2">
        <f>ARIMAForecast[[#This Row],[TSLA]]-Data!G206</f>
        <v>-0.16752493127401635</v>
      </c>
      <c r="H207" s="2">
        <f>ARIMAForecast[[#This Row],[NVDA]]-Data!H206</f>
        <v>-0.66844896975499069</v>
      </c>
      <c r="I207" s="2">
        <f>ARIMAForecast[[#This Row],[GOOG]]-Data!I206</f>
        <v>1.7864367836421025</v>
      </c>
      <c r="J207" s="2">
        <f>ARIMAForecast[[#This Row],[UNH]]-Data!J206</f>
        <v>1.3458608172450113</v>
      </c>
      <c r="K207" s="2">
        <f>ARIMAForecast[[#This Row],[JPM]]-Data!K206</f>
        <v>3.3211405153355003</v>
      </c>
      <c r="L207" s="2">
        <f>ARIMAForecast[[#This Row],[AVGO]]-Data!L206</f>
        <v>1.731392051560988</v>
      </c>
      <c r="M207" s="2">
        <f>ARIMAForecast[[#This Row],[V]]-Data!M206</f>
        <v>-0.3596642197339861</v>
      </c>
      <c r="N207" s="2">
        <f>ARIMAForecast[[#This Row],[BAC]]-Data!N206</f>
        <v>0.70191533741459722</v>
      </c>
      <c r="O207" s="2">
        <f>ARIMAForecast[[#This Row],[HD]]-Data!O206</f>
        <v>-4.1735221463639505</v>
      </c>
      <c r="P207" s="2">
        <f>ARIMAForecast[[#This Row],[MA]]-Data!P206</f>
        <v>9.418733629900089E-2</v>
      </c>
      <c r="Q207" s="2">
        <f>ARIMAForecast[[#This Row],[MRK]]-Data!Q206</f>
        <v>1.2133347795652014</v>
      </c>
      <c r="R207" s="2">
        <f>ARIMAForecast[[#This Row],[ABBV]]-Data!R206</f>
        <v>1.6033484440509937</v>
      </c>
      <c r="S207" s="2">
        <f>ARIMAForecast[[#This Row],[LLY]]-Data!S206</f>
        <v>7.0732844956978624E-2</v>
      </c>
      <c r="T207" s="2">
        <f>ARIMAForecast[[#This Row],[UPS]]-Data!T206</f>
        <v>0.40077450059800412</v>
      </c>
      <c r="U207" s="2">
        <f>ARIMAForecast[[#This Row],[CAT]]-Data!U206</f>
        <v>2.6007023498029866</v>
      </c>
      <c r="X207" s="1">
        <v>44127</v>
      </c>
      <c r="Y207" s="2">
        <f>Data!Y207-Data!Y206</f>
        <v>-0.82461689999999521</v>
      </c>
      <c r="Z207" s="2">
        <f>Data!Z207-Data!Z206</f>
        <v>1.3205083000000002</v>
      </c>
      <c r="AA207" s="2">
        <f>Data!AA207-Data!AA206</f>
        <v>1.2069185000000004</v>
      </c>
      <c r="AB207" s="2">
        <f>Data!AB207-Data!AB206</f>
        <v>1.2912513300000086</v>
      </c>
      <c r="AC207" s="2">
        <f>Data!AC207-Data!AC206</f>
        <v>1.2243569999999977</v>
      </c>
      <c r="AD207" s="2">
        <f>Data!AD207-Data!AD206</f>
        <v>-1.1577571999999918</v>
      </c>
      <c r="AE207" s="2">
        <f>Data!AE207-Data!AE206</f>
        <v>2.035816699999998</v>
      </c>
      <c r="AF207" s="2">
        <f>Data!AF207-Data!AF206</f>
        <v>1.2793906899999996</v>
      </c>
      <c r="AG207" s="2">
        <f>Data!AG207-Data!AG206</f>
        <v>4.4366059000000178</v>
      </c>
      <c r="AH207" s="2">
        <f>Data!AH207-Data!AH206</f>
        <v>1.3902061000000003</v>
      </c>
      <c r="AI207" s="2">
        <f>Data!AI207-Data!AI206</f>
        <v>-0.77478600000000597</v>
      </c>
      <c r="AJ207" s="2">
        <f>Data!AJ207-Data!AJ206</f>
        <v>2.8903600000006691E-2</v>
      </c>
      <c r="AK207" s="2">
        <f>Data!AK207-Data!AK206</f>
        <v>0.1492196700000008</v>
      </c>
      <c r="AL207" s="2">
        <f>Data!AL207-Data!AL206</f>
        <v>0.8457768000000101</v>
      </c>
      <c r="AM207" s="2">
        <f>Data!AM207-Data!AM206</f>
        <v>-3.1896800000000098</v>
      </c>
      <c r="AN207" s="2">
        <f>Data!AN207-Data!AN206</f>
        <v>0.67786506000000202</v>
      </c>
      <c r="AO207" s="2">
        <f>Data!AO207-Data!AO206</f>
        <v>0.25658151999999745</v>
      </c>
      <c r="AP207" s="2">
        <f>Data!AP207-Data!AP206</f>
        <v>0.71496880000000829</v>
      </c>
      <c r="AQ207" s="2">
        <f>Data!AQ207-Data!AQ206</f>
        <v>-1.086923999999982</v>
      </c>
      <c r="AR207" s="2">
        <f>Data!AR207-Data!AR206</f>
        <v>-0.44545880000001148</v>
      </c>
      <c r="AS207" s="2"/>
      <c r="AT207" s="1">
        <v>44127</v>
      </c>
      <c r="AU207" s="2">
        <f>Data!AV209-FaktiskeKurser[[#This Row],[AAPL]]</f>
        <v>-1.8300019999999932</v>
      </c>
      <c r="AV207" s="2">
        <f>Data!AW209-FaktiskeKurser[[#This Row],[MSFT]]</f>
        <v>1.4299929999999961</v>
      </c>
      <c r="AW207" s="2">
        <f>Data!AX209-FaktiskeKurser[[#This Row],[AMZN]]</f>
        <v>0.97300699999999551</v>
      </c>
      <c r="AX207" s="2">
        <f>Data!AY209-FaktiskeKurser[[#This Row],[GOOGL]]</f>
        <v>2.3495020000000011</v>
      </c>
      <c r="AY207" s="2">
        <f>Data!AZ209-FaktiskeKurser[[#This Row],[BRK-B]]</f>
        <v>2.5300139999999942</v>
      </c>
      <c r="AZ207" s="2">
        <f>Data!BA209-FaktiskeKurser[[#This Row],[TSLA]]</f>
        <v>-0.66999800000002097</v>
      </c>
      <c r="BA207" s="2">
        <f>Data!BB209-FaktiskeKurser[[#This Row],[NVDA]]</f>
        <v>0.65499800000000619</v>
      </c>
      <c r="BB207" s="2">
        <f>Data!BC209-FaktiskeKurser[[#This Row],[GOOG]]</f>
        <v>2.3845060000000018</v>
      </c>
      <c r="BC207" s="2">
        <f>Data!BD209-FaktiskeKurser[[#This Row],[UNH]]</f>
        <v>7.8099970000000098</v>
      </c>
      <c r="BD207" s="2">
        <f>Data!BE209-FaktiskeKurser[[#This Row],[JPM]]</f>
        <v>4.4399949999999961</v>
      </c>
      <c r="BE207" s="2">
        <f>Data!BF209-FaktiskeKurser[[#This Row],[AVGO]]</f>
        <v>0.67001300000003994</v>
      </c>
      <c r="BF207" s="2">
        <f>Data!BG209-FaktiskeKurser[[#This Row],[V]]</f>
        <v>-0.41999799999999254</v>
      </c>
      <c r="BG207" s="2">
        <f>Data!BH209-FaktiskeKurser[[#This Row],[BAC]]</f>
        <v>0.8500009999999989</v>
      </c>
      <c r="BH207" s="2">
        <f>Data!BI209-FaktiskeKurser[[#This Row],[HD]]</f>
        <v>-1.5100100000000225</v>
      </c>
      <c r="BI207" s="2">
        <f>Data!BJ209-FaktiskeKurser[[#This Row],[MA]]</f>
        <v>-3.8100279999999884</v>
      </c>
      <c r="BJ207" s="2">
        <f>Data!BK209-FaktiskeKurser[[#This Row],[MRK]]</f>
        <v>1.6793820000000039</v>
      </c>
      <c r="BK207" s="2">
        <f>Data!BL209-FaktiskeKurser[[#This Row],[ABBV]]</f>
        <v>1.4499969999999962</v>
      </c>
      <c r="BL207" s="2">
        <f>Data!BM209-FaktiskeKurser[[#This Row],[LLY]]</f>
        <v>1.0700070000000039</v>
      </c>
      <c r="BM207" s="2">
        <f>Data!BN209-FaktiskeKurser[[#This Row],[UPS]]</f>
        <v>-0.83000200000000746</v>
      </c>
      <c r="BN207" s="2">
        <f>Data!BO209-FaktiskeKurser[[#This Row],[CAT]]</f>
        <v>1.1900020000000211</v>
      </c>
    </row>
    <row r="208" spans="1:66" x14ac:dyDescent="0.35">
      <c r="A208" s="1">
        <v>44130</v>
      </c>
      <c r="B208" s="2">
        <f>ARIMAForecast[[#This Row],[AAPL]]-FaktiskeKurser[[#This Row],[AAPL]]</f>
        <v>-0.74174753579200114</v>
      </c>
      <c r="C208" s="2">
        <f>ARIMAForecast[[#This Row],[MSFT]]-Data!C207</f>
        <v>0.33969374099601168</v>
      </c>
      <c r="D208" s="2">
        <f>ARIMAForecast[[#This Row],[AMZN]]-Data!D207</f>
        <v>1.3747276674309887</v>
      </c>
      <c r="E208" s="2">
        <f>ARIMAForecast[[#This Row],[GOOGL]]-Data!E207</f>
        <v>0.65060918291020187</v>
      </c>
      <c r="F208" s="2">
        <f>ARIMAForecast[[#This Row],[BRK-B]]-Data!F207</f>
        <v>0.99744504282699609</v>
      </c>
      <c r="G208" s="2">
        <f>ARIMAForecast[[#This Row],[TSLA]]-Data!G207</f>
        <v>-0.67574518391597849</v>
      </c>
      <c r="H208" s="2">
        <f>ARIMAForecast[[#This Row],[NVDA]]-Data!H207</f>
        <v>1.4713168862119801</v>
      </c>
      <c r="I208" s="2">
        <f>ARIMAForecast[[#This Row],[GOOG]]-Data!I207</f>
        <v>0.58673081835549112</v>
      </c>
      <c r="J208" s="2">
        <f>ARIMAForecast[[#This Row],[UNH]]-Data!J207</f>
        <v>5.4179897012330116</v>
      </c>
      <c r="K208" s="2">
        <f>ARIMAForecast[[#This Row],[JPM]]-Data!K207</f>
        <v>0.9670557838399958</v>
      </c>
      <c r="L208" s="2">
        <f>ARIMAForecast[[#This Row],[AVGO]]-Data!L207</f>
        <v>-0.73924731367799268</v>
      </c>
      <c r="M208" s="2">
        <f>ARIMAForecast[[#This Row],[V]]-Data!M207</f>
        <v>-4.8570560659015882E-2</v>
      </c>
      <c r="N208" s="2">
        <f>ARIMAForecast[[#This Row],[BAC]]-Data!N207</f>
        <v>0.26068343971400054</v>
      </c>
      <c r="O208" s="2">
        <f>ARIMAForecast[[#This Row],[HD]]-Data!O207</f>
        <v>1.5614491104349781</v>
      </c>
      <c r="P208" s="2">
        <f>ARIMAForecast[[#This Row],[MA]]-Data!P207</f>
        <v>-3.7596967511860271</v>
      </c>
      <c r="Q208" s="2">
        <f>ARIMAForecast[[#This Row],[MRK]]-Data!Q207</f>
        <v>0.24700419363649928</v>
      </c>
      <c r="R208" s="2">
        <f>ARIMAForecast[[#This Row],[ABBV]]-Data!R207</f>
        <v>-0.27457315904808866</v>
      </c>
      <c r="S208" s="2">
        <f>ARIMAForecast[[#This Row],[LLY]]-Data!S207</f>
        <v>0.48356340248599849</v>
      </c>
      <c r="T208" s="2">
        <f>ARIMAForecast[[#This Row],[UPS]]-Data!T207</f>
        <v>-2.1910810265949863</v>
      </c>
      <c r="U208" s="2">
        <f>ARIMAForecast[[#This Row],[CAT]]-Data!U207</f>
        <v>-1.2366737357830004</v>
      </c>
      <c r="X208" s="1">
        <v>44130</v>
      </c>
      <c r="Y208" s="2">
        <f>Data!Y208-Data!Y207</f>
        <v>-0.16142050000000552</v>
      </c>
      <c r="Z208" s="2">
        <f>Data!Z208-Data!Z207</f>
        <v>-4.3210998000000131</v>
      </c>
      <c r="AA208" s="2">
        <f>Data!AA208-Data!AA207</f>
        <v>0.26690289999999095</v>
      </c>
      <c r="AB208" s="2">
        <f>Data!AB208-Data!AB207</f>
        <v>-2.0389707900000076</v>
      </c>
      <c r="AC208" s="2">
        <f>Data!AC208-Data!AC207</f>
        <v>-3.8408996000000002</v>
      </c>
      <c r="AD208" s="2">
        <f>Data!AD208-Data!AD207</f>
        <v>-0.44464780000001269</v>
      </c>
      <c r="AE208" s="2">
        <f>Data!AE208-Data!AE207</f>
        <v>-3.8134093999999834</v>
      </c>
      <c r="AF208" s="2">
        <f>Data!AF208-Data!AF207</f>
        <v>-2.2160424299999875</v>
      </c>
      <c r="AG208" s="2">
        <f>Data!AG208-Data!AG207</f>
        <v>-6.0557029999999941</v>
      </c>
      <c r="AH208" s="2">
        <f>Data!AH208-Data!AH207</f>
        <v>-2.3140377999999941</v>
      </c>
      <c r="AI208" s="2">
        <f>Data!AI208-Data!AI207</f>
        <v>-7.2385591000000318</v>
      </c>
      <c r="AJ208" s="2">
        <f>Data!AJ208-Data!AJ207</f>
        <v>-4.4622962999999913</v>
      </c>
      <c r="AK208" s="2">
        <f>Data!AK208-Data!AK207</f>
        <v>-0.32437340999999975</v>
      </c>
      <c r="AL208" s="2">
        <f>Data!AL208-Data!AL207</f>
        <v>-5.3040954000000511</v>
      </c>
      <c r="AM208" s="2">
        <f>Data!AM208-Data!AM207</f>
        <v>-8.4439767999999731</v>
      </c>
      <c r="AN208" s="2">
        <f>Data!AN208-Data!AN207</f>
        <v>-0.68679474999999002</v>
      </c>
      <c r="AO208" s="2">
        <f>Data!AO208-Data!AO207</f>
        <v>-0.52137431999999251</v>
      </c>
      <c r="AP208" s="2">
        <f>Data!AP208-Data!AP207</f>
        <v>-0.69417659999999159</v>
      </c>
      <c r="AQ208" s="2">
        <f>Data!AQ208-Data!AQ207</f>
        <v>-3.6059460000000172</v>
      </c>
      <c r="AR208" s="2">
        <f>Data!AR208-Data!AR207</f>
        <v>-4.5784553000000017</v>
      </c>
      <c r="AS208" s="2"/>
      <c r="AT208" s="1">
        <v>44130</v>
      </c>
      <c r="AU208" s="2">
        <f>Data!AV210-FaktiskeKurser[[#This Row],[AAPL]]</f>
        <v>-0.69999699999999621</v>
      </c>
      <c r="AV208" s="2">
        <f>Data!AW210-FaktiskeKurser[[#This Row],[MSFT]]</f>
        <v>-4.8099969999999814</v>
      </c>
      <c r="AW208" s="2">
        <f>Data!AX210-FaktiskeKurser[[#This Row],[AMZN]]</f>
        <v>1.5319979999999873</v>
      </c>
      <c r="AX208" s="2">
        <f>Data!AY210-FaktiskeKurser[[#This Row],[GOOGL]]</f>
        <v>-1.1184999999999974</v>
      </c>
      <c r="AY208" s="2">
        <f>Data!AZ210-FaktiskeKurser[[#This Row],[BRK-B]]</f>
        <v>-3.1199960000000146</v>
      </c>
      <c r="AZ208" s="2">
        <f>Data!BA210-FaktiskeKurser[[#This Row],[TSLA]]</f>
        <v>-1.8366550000000075</v>
      </c>
      <c r="BA208" s="2">
        <f>Data!BB210-FaktiskeKurser[[#This Row],[NVDA]]</f>
        <v>-2.1974950000000035</v>
      </c>
      <c r="BB208" s="2">
        <f>Data!BC210-FaktiskeKurser[[#This Row],[GOOG]]</f>
        <v>-1.2440030000000064</v>
      </c>
      <c r="BC208" s="2">
        <f>Data!BD210-FaktiskeKurser[[#This Row],[UNH]]</f>
        <v>-2.6700129999999831</v>
      </c>
      <c r="BD208" s="2">
        <f>Data!BE210-FaktiskeKurser[[#This Row],[JPM]]</f>
        <v>-1.6399990000000031</v>
      </c>
      <c r="BE208" s="2">
        <f>Data!BF210-FaktiskeKurser[[#This Row],[AVGO]]</f>
        <v>-10.329986000000019</v>
      </c>
      <c r="BF208" s="2">
        <f>Data!BG210-FaktiskeKurser[[#This Row],[V]]</f>
        <v>-4.9199979999999925</v>
      </c>
      <c r="BG208" s="2">
        <f>Data!BH210-FaktiskeKurser[[#This Row],[BAC]]</f>
        <v>-0.32999999999999829</v>
      </c>
      <c r="BH208" s="2">
        <f>Data!BI210-FaktiskeKurser[[#This Row],[HD]]</f>
        <v>-5.1199950000000172</v>
      </c>
      <c r="BI208" s="2">
        <f>Data!BJ210-FaktiskeKurser[[#This Row],[MA]]</f>
        <v>-15.540008</v>
      </c>
      <c r="BJ208" s="2">
        <f>Data!BK210-FaktiskeKurser[[#This Row],[MRK]]</f>
        <v>-0.35304999999999609</v>
      </c>
      <c r="BK208" s="2">
        <f>Data!BL210-FaktiskeKurser[[#This Row],[ABBV]]</f>
        <v>-0.38999999999998636</v>
      </c>
      <c r="BL208" s="2">
        <f>Data!BM210-FaktiskeKurser[[#This Row],[LLY]]</f>
        <v>5.0003000000003794E-2</v>
      </c>
      <c r="BM208" s="2">
        <f>Data!BN210-FaktiskeKurser[[#This Row],[UPS]]</f>
        <v>-4.9900049999999965</v>
      </c>
      <c r="BN208" s="2">
        <f>Data!BO210-FaktiskeKurser[[#This Row],[CAT]]</f>
        <v>-6.4600069999999903</v>
      </c>
    </row>
    <row r="209" spans="1:66" x14ac:dyDescent="0.35">
      <c r="A209" s="1">
        <v>44131</v>
      </c>
      <c r="B209" s="2">
        <f>ARIMAForecast[[#This Row],[AAPL]]-FaktiskeKurser[[#This Row],[AAPL]]</f>
        <v>-1.1033488328010321E-2</v>
      </c>
      <c r="C209" s="2">
        <f>ARIMAForecast[[#This Row],[MSFT]]-Data!C208</f>
        <v>-4.8494374745000073</v>
      </c>
      <c r="D209" s="2">
        <f>ARIMAForecast[[#This Row],[AMZN]]-Data!D208</f>
        <v>0.10769418331298652</v>
      </c>
      <c r="E209" s="2">
        <f>ARIMAForecast[[#This Row],[GOOGL]]-Data!E208</f>
        <v>-1.645980051856597</v>
      </c>
      <c r="F209" s="2">
        <f>ARIMAForecast[[#This Row],[BRK-B]]-Data!F208</f>
        <v>-3.1988922845589798</v>
      </c>
      <c r="G209" s="2">
        <f>ARIMAForecast[[#This Row],[TSLA]]-Data!G208</f>
        <v>-1.1405646503490061</v>
      </c>
      <c r="H209" s="2">
        <f>ARIMAForecast[[#This Row],[NVDA]]-Data!H208</f>
        <v>-3.5730706064559854</v>
      </c>
      <c r="I209" s="2">
        <f>ARIMAForecast[[#This Row],[GOOG]]-Data!I208</f>
        <v>-1.7480858745113892</v>
      </c>
      <c r="J209" s="2">
        <f>ARIMAForecast[[#This Row],[UNH]]-Data!J208</f>
        <v>-6.1023483567500421</v>
      </c>
      <c r="K209" s="2">
        <f>ARIMAForecast[[#This Row],[JPM]]-Data!K208</f>
        <v>-1.9263369765690044</v>
      </c>
      <c r="L209" s="2">
        <f>ARIMAForecast[[#This Row],[AVGO]]-Data!L208</f>
        <v>-8.6626536400750069</v>
      </c>
      <c r="M209" s="2">
        <f>ARIMAForecast[[#This Row],[V]]-Data!M208</f>
        <v>-4.331723207165993</v>
      </c>
      <c r="N209" s="2">
        <f>ARIMAForecast[[#This Row],[BAC]]-Data!N208</f>
        <v>-0.37688491647229938</v>
      </c>
      <c r="O209" s="2">
        <f>ARIMAForecast[[#This Row],[HD]]-Data!O208</f>
        <v>-5.5467245267200269</v>
      </c>
      <c r="P209" s="2">
        <f>ARIMAForecast[[#This Row],[MA]]-Data!P208</f>
        <v>-10.875026946633966</v>
      </c>
      <c r="Q209" s="2">
        <f>ARIMAForecast[[#This Row],[MRK]]-Data!Q208</f>
        <v>-0.38392085698420431</v>
      </c>
      <c r="R209" s="2">
        <f>ARIMAForecast[[#This Row],[ABBV]]-Data!R208</f>
        <v>7.2222045443695038E-2</v>
      </c>
      <c r="S209" s="2">
        <f>ARIMAForecast[[#This Row],[LLY]]-Data!S208</f>
        <v>-8.1241664416978665E-2</v>
      </c>
      <c r="T209" s="2">
        <f>ARIMAForecast[[#This Row],[UPS]]-Data!T208</f>
        <v>-2.8069399047270167</v>
      </c>
      <c r="U209" s="2">
        <f>ARIMAForecast[[#This Row],[CAT]]-Data!U208</f>
        <v>-4.8737876336879822</v>
      </c>
      <c r="X209" s="1">
        <v>44131</v>
      </c>
      <c r="Y209" s="2">
        <f>Data!Y209-Data!Y208</f>
        <v>1.3095935000000054</v>
      </c>
      <c r="Z209" s="2">
        <f>Data!Z209-Data!Z208</f>
        <v>1.1824696000000188</v>
      </c>
      <c r="AA209" s="2">
        <f>Data!AA209-Data!AA208</f>
        <v>3.3226847999999904</v>
      </c>
      <c r="AB209" s="2">
        <f>Data!AB209-Data!AB208</f>
        <v>0.42905666000000053</v>
      </c>
      <c r="AC209" s="2">
        <f>Data!AC209-Data!AC208</f>
        <v>-1.7783694999999966</v>
      </c>
      <c r="AD209" s="2">
        <f>Data!AD209-Data!AD208</f>
        <v>1.1419750000000022</v>
      </c>
      <c r="AE209" s="2">
        <f>Data!AE209-Data!AE208</f>
        <v>1.837753599999985</v>
      </c>
      <c r="AF209" s="2">
        <f>Data!AF209-Data!AF208</f>
        <v>0.434991459999992</v>
      </c>
      <c r="AG209" s="2">
        <f>Data!AG209-Data!AG208</f>
        <v>-2.4588860000000068</v>
      </c>
      <c r="AH209" s="2">
        <f>Data!AH209-Data!AH208</f>
        <v>-1.9436330999999996</v>
      </c>
      <c r="AI209" s="2">
        <f>Data!AI209-Data!AI208</f>
        <v>-4.9527092999999809</v>
      </c>
      <c r="AJ209" s="2">
        <f>Data!AJ209-Data!AJ208</f>
        <v>-3.3111985000000175</v>
      </c>
      <c r="AK209" s="2">
        <f>Data!AK209-Data!AK208</f>
        <v>-0.68090785000000054</v>
      </c>
      <c r="AL209" s="2">
        <f>Data!AL209-Data!AL208</f>
        <v>-0.52480749999995169</v>
      </c>
      <c r="AM209" s="2">
        <f>Data!AM209-Data!AM208</f>
        <v>-4.6416805000000068</v>
      </c>
      <c r="AN209" s="2">
        <f>Data!AN209-Data!AN208</f>
        <v>-0.85938962000000174</v>
      </c>
      <c r="AO209" s="2">
        <f>Data!AO209-Data!AO208</f>
        <v>-1.1893998900000042</v>
      </c>
      <c r="AP209" s="2">
        <f>Data!AP209-Data!AP208</f>
        <v>-6.7103485000000092</v>
      </c>
      <c r="AQ209" s="2">
        <f>Data!AQ209-Data!AQ208</f>
        <v>2.1539623000000176</v>
      </c>
      <c r="AR209" s="2">
        <f>Data!AR209-Data!AR208</f>
        <v>-5.3059963999999979</v>
      </c>
      <c r="AS209" s="2"/>
      <c r="AT209" s="1">
        <v>44131</v>
      </c>
      <c r="AU209" s="2">
        <f>Data!AV211-FaktiskeKurser[[#This Row],[AAPL]]</f>
        <v>1.5599969999999956</v>
      </c>
      <c r="AV209" s="2">
        <f>Data!AW211-FaktiskeKurser[[#This Row],[MSFT]]</f>
        <v>-2.9799959999999999</v>
      </c>
      <c r="AW209" s="2">
        <f>Data!AX211-FaktiskeKurser[[#This Row],[AMZN]]</f>
        <v>4.0964969999999994</v>
      </c>
      <c r="AX209" s="2">
        <f>Data!AY211-FaktiskeKurser[[#This Row],[GOOGL]]</f>
        <v>-1.7050019999999932</v>
      </c>
      <c r="AY209" s="2">
        <f>Data!AZ211-FaktiskeKurser[[#This Row],[BRK-B]]</f>
        <v>-5.830001999999979</v>
      </c>
      <c r="AZ209" s="2">
        <f>Data!BA211-FaktiskeKurser[[#This Row],[TSLA]]</f>
        <v>1.349991000000017</v>
      </c>
      <c r="BA209" s="2">
        <f>Data!BB211-FaktiskeKurser[[#This Row],[NVDA]]</f>
        <v>-1.9349970000000098</v>
      </c>
      <c r="BB209" s="2">
        <f>Data!BC211-FaktiskeKurser[[#This Row],[GOOG]]</f>
        <v>-1.8370060000000024</v>
      </c>
      <c r="BC209" s="2">
        <f>Data!BD211-FaktiskeKurser[[#This Row],[UNH]]</f>
        <v>-10.089995999999985</v>
      </c>
      <c r="BD209" s="2">
        <f>Data!BE211-FaktiskeKurser[[#This Row],[JPM]]</f>
        <v>-4.4799959999999999</v>
      </c>
      <c r="BE209" s="2">
        <f>Data!BF211-FaktiskeKurser[[#This Row],[AVGO]]</f>
        <v>-13.119995000000017</v>
      </c>
      <c r="BF209" s="2">
        <f>Data!BG211-FaktiskeKurser[[#This Row],[V]]</f>
        <v>-7.9499969999999962</v>
      </c>
      <c r="BG209" s="2">
        <f>Data!BH211-FaktiskeKurser[[#This Row],[BAC]]</f>
        <v>-1.0499999999999972</v>
      </c>
      <c r="BH209" s="2">
        <f>Data!BI211-FaktiskeKurser[[#This Row],[HD]]</f>
        <v>-6.1600040000000149</v>
      </c>
      <c r="BI209" s="2">
        <f>Data!BJ211-FaktiskeKurser[[#This Row],[MA]]</f>
        <v>-12.5</v>
      </c>
      <c r="BJ209" s="2">
        <f>Data!BK211-FaktiskeKurser[[#This Row],[MRK]]</f>
        <v>-1.7557219999999916</v>
      </c>
      <c r="BK209" s="2">
        <f>Data!BL211-FaktiskeKurser[[#This Row],[ABBV]]</f>
        <v>-1.629997000000003</v>
      </c>
      <c r="BL209" s="2">
        <f>Data!BM211-FaktiskeKurser[[#This Row],[LLY]]</f>
        <v>-10.480011000000019</v>
      </c>
      <c r="BM209" s="2">
        <f>Data!BN211-FaktiskeKurser[[#This Row],[UPS]]</f>
        <v>-1.0599979999999789</v>
      </c>
      <c r="BN209" s="2">
        <f>Data!BO211-FaktiskeKurser[[#This Row],[CAT]]</f>
        <v>-10.679992000000027</v>
      </c>
    </row>
    <row r="210" spans="1:66" x14ac:dyDescent="0.35">
      <c r="A210" s="1">
        <v>44132</v>
      </c>
      <c r="B210" s="2">
        <f>ARIMAForecast[[#This Row],[AAPL]]-FaktiskeKurser[[#This Row],[AAPL]]</f>
        <v>1.4587866083849974</v>
      </c>
      <c r="C210" s="2">
        <f>ARIMAForecast[[#This Row],[MSFT]]-Data!C209</f>
        <v>1.4854349771100033</v>
      </c>
      <c r="D210" s="2">
        <f>ARIMAForecast[[#This Row],[AMZN]]-Data!D209</f>
        <v>3.8674252196300074</v>
      </c>
      <c r="E210" s="2">
        <f>ARIMAForecast[[#This Row],[GOOGL]]-Data!E209</f>
        <v>7.7526762890400391E-2</v>
      </c>
      <c r="F210" s="2">
        <f>ARIMAForecast[[#This Row],[BRK-B]]-Data!F209</f>
        <v>-2.9058592194890025</v>
      </c>
      <c r="G210" s="2">
        <f>ARIMAForecast[[#This Row],[TSLA]]-Data!G209</f>
        <v>2.4731494534790102</v>
      </c>
      <c r="H210" s="2">
        <f>ARIMAForecast[[#This Row],[NVDA]]-Data!H209</f>
        <v>1.5760199715610099</v>
      </c>
      <c r="I210" s="2">
        <f>ARIMAForecast[[#This Row],[GOOG]]-Data!I209</f>
        <v>2.8048781738888806E-2</v>
      </c>
      <c r="J210" s="2">
        <f>ARIMAForecast[[#This Row],[UNH]]-Data!J209</f>
        <v>-5.3313826460959604</v>
      </c>
      <c r="K210" s="2">
        <f>ARIMAForecast[[#This Row],[JPM]]-Data!K209</f>
        <v>-2.7921726853126927</v>
      </c>
      <c r="L210" s="2">
        <f>ARIMAForecast[[#This Row],[AVGO]]-Data!L209</f>
        <v>-4.6762463890000276</v>
      </c>
      <c r="M210" s="2">
        <f>ARIMAForecast[[#This Row],[V]]-Data!M209</f>
        <v>-3.1158411937630035</v>
      </c>
      <c r="N210" s="2">
        <f>ARIMAForecast[[#This Row],[BAC]]-Data!N209</f>
        <v>-0.89480495486419898</v>
      </c>
      <c r="O210" s="2">
        <f>ARIMAForecast[[#This Row],[HD]]-Data!O209</f>
        <v>-1.1866090139489529</v>
      </c>
      <c r="P210" s="2">
        <f>ARIMAForecast[[#This Row],[MA]]-Data!P209</f>
        <v>-1.2823114931910027</v>
      </c>
      <c r="Q210" s="2">
        <f>ARIMAForecast[[#This Row],[MRK]]-Data!Q209</f>
        <v>-1.3741373649589974</v>
      </c>
      <c r="R210" s="2">
        <f>ARIMAForecast[[#This Row],[ABBV]]-Data!R209</f>
        <v>-1.5281434447629039</v>
      </c>
      <c r="S210" s="2">
        <f>ARIMAForecast[[#This Row],[LLY]]-Data!S209</f>
        <v>-9.9881965186400237</v>
      </c>
      <c r="T210" s="2">
        <f>ARIMAForecast[[#This Row],[UPS]]-Data!T209</f>
        <v>1.5210795852900105</v>
      </c>
      <c r="U210" s="2">
        <f>ARIMAForecast[[#This Row],[CAT]]-Data!U209</f>
        <v>-5.9278852029450206</v>
      </c>
      <c r="X210" s="1">
        <v>44132</v>
      </c>
      <c r="Y210" s="2">
        <f>Data!Y210-Data!Y209</f>
        <v>-3.1068659000000025</v>
      </c>
      <c r="Z210" s="2">
        <f>Data!Z210-Data!Z209</f>
        <v>-4.506772600000005</v>
      </c>
      <c r="AA210" s="2">
        <f>Data!AA210-Data!AA209</f>
        <v>-3.6568785000000048</v>
      </c>
      <c r="AB210" s="2">
        <f>Data!AB210-Data!AB209</f>
        <v>-2.9247220000000027</v>
      </c>
      <c r="AC210" s="2">
        <f>Data!AC210-Data!AC209</f>
        <v>-6.0164594999999963</v>
      </c>
      <c r="AD210" s="2">
        <f>Data!AD210-Data!AD209</f>
        <v>-2.08663150000001</v>
      </c>
      <c r="AE210" s="2">
        <f>Data!AE210-Data!AE209</f>
        <v>-5.5033657999999832</v>
      </c>
      <c r="AF210" s="2">
        <f>Data!AF210-Data!AF209</f>
        <v>-3.0243166599999967</v>
      </c>
      <c r="AG210" s="2">
        <f>Data!AG210-Data!AG209</f>
        <v>-11.52364510000001</v>
      </c>
      <c r="AH210" s="2">
        <f>Data!AH210-Data!AH209</f>
        <v>-2.7363987000000094</v>
      </c>
      <c r="AI210" s="2">
        <f>Data!AI210-Data!AI209</f>
        <v>-10.645594000000017</v>
      </c>
      <c r="AJ210" s="2">
        <f>Data!AJ210-Data!AJ209</f>
        <v>-7.3894037000000026</v>
      </c>
      <c r="AK210" s="2">
        <f>Data!AK210-Data!AK209</f>
        <v>-0.38688336999999962</v>
      </c>
      <c r="AL210" s="2">
        <f>Data!AL210-Data!AL209</f>
        <v>-5.7940638000000035</v>
      </c>
      <c r="AM210" s="2">
        <f>Data!AM210-Data!AM209</f>
        <v>-10.335121700000002</v>
      </c>
      <c r="AN210" s="2">
        <f>Data!AN210-Data!AN209</f>
        <v>-1.5219105299999995</v>
      </c>
      <c r="AO210" s="2">
        <f>Data!AO210-Data!AO209</f>
        <v>-2.1814100099999933</v>
      </c>
      <c r="AP210" s="2">
        <f>Data!AP210-Data!AP209</f>
        <v>-3.7107617000000062</v>
      </c>
      <c r="AQ210" s="2">
        <f>Data!AQ210-Data!AQ209</f>
        <v>-10.593139800000017</v>
      </c>
      <c r="AR210" s="2">
        <f>Data!AR210-Data!AR209</f>
        <v>-6.517677099999986</v>
      </c>
      <c r="AS210" s="2"/>
      <c r="AT210" s="1">
        <v>44132</v>
      </c>
      <c r="AU210" s="2">
        <f>Data!AV212-FaktiskeKurser[[#This Row],[AAPL]]</f>
        <v>-3.8500060000000076</v>
      </c>
      <c r="AV210" s="2">
        <f>Data!AW212-FaktiskeKurser[[#This Row],[MSFT]]</f>
        <v>-7.4000090000000114</v>
      </c>
      <c r="AW210" s="2">
        <f>Data!AX212-FaktiskeKurser[[#This Row],[AMZN]]</f>
        <v>-2.2129970000000014</v>
      </c>
      <c r="AX210" s="2">
        <f>Data!AY212-FaktiskeKurser[[#This Row],[GOOGL]]</f>
        <v>-3.6744989999999973</v>
      </c>
      <c r="AY210" s="2">
        <f>Data!AZ212-FaktiskeKurser[[#This Row],[BRK-B]]</f>
        <v>-7.7900080000000003</v>
      </c>
      <c r="AZ210" s="2">
        <f>Data!BA212-FaktiskeKurser[[#This Row],[TSLA]]</f>
        <v>-4.7533419999999751</v>
      </c>
      <c r="BA210" s="2">
        <f>Data!BB212-FaktiskeKurser[[#This Row],[NVDA]]</f>
        <v>-5.142509000000004</v>
      </c>
      <c r="BB210" s="2">
        <f>Data!BC212-FaktiskeKurser[[#This Row],[GOOG]]</f>
        <v>-3.6914979999999957</v>
      </c>
      <c r="BC210" s="2">
        <f>Data!BD212-FaktiskeKurser[[#This Row],[UNH]]</f>
        <v>-15.059998000000007</v>
      </c>
      <c r="BD210" s="2">
        <f>Data!BE212-FaktiskeKurser[[#This Row],[JPM]]</f>
        <v>-4.6999969999999962</v>
      </c>
      <c r="BE210" s="2">
        <f>Data!BF212-FaktiskeKurser[[#This Row],[AVGO]]</f>
        <v>-15.830017999999995</v>
      </c>
      <c r="BF210" s="2">
        <f>Data!BG212-FaktiskeKurser[[#This Row],[V]]</f>
        <v>-12.200012000000015</v>
      </c>
      <c r="BG210" s="2">
        <f>Data!BH212-FaktiskeKurser[[#This Row],[BAC]]</f>
        <v>-1.0700019999999988</v>
      </c>
      <c r="BH210" s="2">
        <f>Data!BI212-FaktiskeKurser[[#This Row],[HD]]</f>
        <v>-6.320007999999973</v>
      </c>
      <c r="BI210" s="2">
        <f>Data!BJ212-FaktiskeKurser[[#This Row],[MA]]</f>
        <v>-26.679993000000024</v>
      </c>
      <c r="BJ210" s="2">
        <f>Data!BK212-FaktiskeKurser[[#This Row],[MRK]]</f>
        <v>-2.5381699999999938</v>
      </c>
      <c r="BK210" s="2">
        <f>Data!BL212-FaktiskeKurser[[#This Row],[ABBV]]</f>
        <v>-3.4300000000000068</v>
      </c>
      <c r="BL210" s="2">
        <f>Data!BM212-FaktiskeKurser[[#This Row],[LLY]]</f>
        <v>-10.389998999999989</v>
      </c>
      <c r="BM210" s="2">
        <f>Data!BN212-FaktiskeKurser[[#This Row],[UPS]]</f>
        <v>-12.220000999999996</v>
      </c>
      <c r="BN210" s="2">
        <f>Data!BO212-FaktiskeKurser[[#This Row],[CAT]]</f>
        <v>-12.03999300000001</v>
      </c>
    </row>
    <row r="211" spans="1:66" x14ac:dyDescent="0.35">
      <c r="A211" s="1">
        <v>44133</v>
      </c>
      <c r="B211" s="2">
        <f>ARIMAForecast[[#This Row],[AAPL]]-FaktiskeKurser[[#This Row],[AAPL]]</f>
        <v>-4.3328521251319927</v>
      </c>
      <c r="C211" s="2">
        <f>ARIMAForecast[[#This Row],[MSFT]]-Data!C210</f>
        <v>-8.7452364972589862</v>
      </c>
      <c r="D211" s="2">
        <f>ARIMAForecast[[#This Row],[AMZN]]-Data!D210</f>
        <v>-5.9758164700729992</v>
      </c>
      <c r="E211" s="2">
        <f>ARIMAForecast[[#This Row],[GOOGL]]-Data!E210</f>
        <v>-3.7097156426844009</v>
      </c>
      <c r="F211" s="2">
        <f>ARIMAForecast[[#This Row],[BRK-B]]-Data!F210</f>
        <v>-4.778106709503021</v>
      </c>
      <c r="G211" s="2">
        <f>ARIMAForecast[[#This Row],[TSLA]]-Data!G210</f>
        <v>-7.5026645407940009</v>
      </c>
      <c r="H211" s="2">
        <f>ARIMAForecast[[#This Row],[NVDA]]-Data!H210</f>
        <v>-6.8233503439630141</v>
      </c>
      <c r="I211" s="2">
        <f>ARIMAForecast[[#This Row],[GOOG]]-Data!I210</f>
        <v>-3.8510215134746915</v>
      </c>
      <c r="J211" s="2">
        <f>ARIMAForecast[[#This Row],[UNH]]-Data!J210</f>
        <v>-9.32392811174401</v>
      </c>
      <c r="K211" s="2">
        <f>ARIMAForecast[[#This Row],[JPM]]-Data!K210</f>
        <v>-2.2215425363313983</v>
      </c>
      <c r="L211" s="2">
        <f>ARIMAForecast[[#This Row],[AVGO]]-Data!L210</f>
        <v>-10.864282670656962</v>
      </c>
      <c r="M211" s="2">
        <f>ARIMAForecast[[#This Row],[V]]-Data!M210</f>
        <v>-8.4054855468550045</v>
      </c>
      <c r="N211" s="2">
        <f>ARIMAForecast[[#This Row],[BAC]]-Data!N210</f>
        <v>-0.1764728669070017</v>
      </c>
      <c r="O211" s="2">
        <f>ARIMAForecast[[#This Row],[HD]]-Data!O210</f>
        <v>-5.0289305525450345</v>
      </c>
      <c r="P211" s="2">
        <f>ARIMAForecast[[#This Row],[MA]]-Data!P210</f>
        <v>-24.33696361094303</v>
      </c>
      <c r="Q211" s="2">
        <f>ARIMAForecast[[#This Row],[MRK]]-Data!Q210</f>
        <v>-1.2151714422564055</v>
      </c>
      <c r="R211" s="2">
        <f>ARIMAForecast[[#This Row],[ABBV]]-Data!R210</f>
        <v>-1.9493325044078915</v>
      </c>
      <c r="S211" s="2">
        <f>ARIMAForecast[[#This Row],[LLY]]-Data!S210</f>
        <v>-0.53131053956798269</v>
      </c>
      <c r="T211" s="2">
        <f>ARIMAForecast[[#This Row],[UPS]]-Data!T210</f>
        <v>-13.112909846546017</v>
      </c>
      <c r="U211" s="2">
        <f>ARIMAForecast[[#This Row],[CAT]]-Data!U210</f>
        <v>-6.3907239061499865</v>
      </c>
      <c r="X211" s="1">
        <v>44133</v>
      </c>
      <c r="Y211" s="2">
        <f>Data!Y211-Data!Y210</f>
        <v>1.1933977000000056</v>
      </c>
      <c r="Z211" s="2">
        <f>Data!Z211-Data!Z210</f>
        <v>-3.9939810000000193</v>
      </c>
      <c r="AA211" s="2">
        <f>Data!AA211-Data!AA210</f>
        <v>0.18703160000001162</v>
      </c>
      <c r="AB211" s="2">
        <f>Data!AB211-Data!AB210</f>
        <v>0.64814701000000241</v>
      </c>
      <c r="AC211" s="2">
        <f>Data!AC211-Data!AC210</f>
        <v>0.52341509999999403</v>
      </c>
      <c r="AD211" s="2">
        <f>Data!AD211-Data!AD210</f>
        <v>-2.5544109999999876</v>
      </c>
      <c r="AE211" s="2">
        <f>Data!AE211-Data!AE210</f>
        <v>1.5145517999999925</v>
      </c>
      <c r="AF211" s="2">
        <f>Data!AF211-Data!AF210</f>
        <v>1.1660263099999923</v>
      </c>
      <c r="AG211" s="2">
        <f>Data!AG211-Data!AG210</f>
        <v>-5.0952571000000262</v>
      </c>
      <c r="AH211" s="2">
        <f>Data!AH211-Data!AH210</f>
        <v>0.391421660000006</v>
      </c>
      <c r="AI211" s="2">
        <f>Data!AI211-Data!AI210</f>
        <v>3.7189907000000062</v>
      </c>
      <c r="AJ211" s="2">
        <f>Data!AJ211-Data!AJ210</f>
        <v>1.0955252000000257</v>
      </c>
      <c r="AK211" s="2">
        <f>Data!AK211-Data!AK210</f>
        <v>4.0062750000000591E-2</v>
      </c>
      <c r="AL211" s="2">
        <f>Data!AL211-Data!AL210</f>
        <v>-1.4194977000000222</v>
      </c>
      <c r="AM211" s="2">
        <f>Data!AM211-Data!AM210</f>
        <v>-14.106428300000005</v>
      </c>
      <c r="AN211" s="2">
        <f>Data!AN211-Data!AN210</f>
        <v>-0.58112952000000462</v>
      </c>
      <c r="AO211" s="2">
        <f>Data!AO211-Data!AO210</f>
        <v>0.27152380999999082</v>
      </c>
      <c r="AP211" s="2">
        <f>Data!AP211-Data!AP210</f>
        <v>1.2405848000000219</v>
      </c>
      <c r="AQ211" s="2">
        <f>Data!AQ211-Data!AQ210</f>
        <v>0.64762910000001739</v>
      </c>
      <c r="AR211" s="2">
        <f>Data!AR211-Data!AR210</f>
        <v>1.5797151999999812</v>
      </c>
      <c r="AS211" s="2"/>
      <c r="AT211" s="1">
        <v>44133</v>
      </c>
      <c r="AU211" s="2">
        <f>Data!AV213-FaktiskeKurser[[#This Row],[AAPL]]</f>
        <v>-1.2799980000000062</v>
      </c>
      <c r="AV211" s="2">
        <f>Data!AW213-FaktiskeKurser[[#This Row],[MSFT]]</f>
        <v>-8.5299990000000037</v>
      </c>
      <c r="AW211" s="2">
        <f>Data!AX213-FaktiskeKurser[[#This Row],[AMZN]]</f>
        <v>-3.7659909999999854</v>
      </c>
      <c r="AX211" s="2">
        <f>Data!AY213-FaktiskeKurser[[#This Row],[GOOGL]]</f>
        <v>-2.0999979999999994</v>
      </c>
      <c r="AY211" s="2">
        <f>Data!AZ213-FaktiskeKurser[[#This Row],[BRK-B]]</f>
        <v>-5.3700100000000077</v>
      </c>
      <c r="AZ211" s="2">
        <f>Data!BA213-FaktiskeKurser[[#This Row],[TSLA]]</f>
        <v>-4.6166690000000017</v>
      </c>
      <c r="BA211" s="2">
        <f>Data!BB213-FaktiskeKurser[[#This Row],[NVDA]]</f>
        <v>-3.7274940000000072</v>
      </c>
      <c r="BB211" s="2">
        <f>Data!BC213-FaktiskeKurser[[#This Row],[GOOG]]</f>
        <v>-1.8509970000000067</v>
      </c>
      <c r="BC211" s="2">
        <f>Data!BD213-FaktiskeKurser[[#This Row],[UNH]]</f>
        <v>-16.830016999999998</v>
      </c>
      <c r="BD211" s="2">
        <f>Data!BE213-FaktiskeKurser[[#This Row],[JPM]]</f>
        <v>-2.1600039999999865</v>
      </c>
      <c r="BE211" s="2">
        <f>Data!BF213-FaktiskeKurser[[#This Row],[AVGO]]</f>
        <v>-4.5899959999999851</v>
      </c>
      <c r="BF211" s="2">
        <f>Data!BG213-FaktiskeKurser[[#This Row],[V]]</f>
        <v>-5.1900030000000186</v>
      </c>
      <c r="BG211" s="2">
        <f>Data!BH213-FaktiskeKurser[[#This Row],[BAC]]</f>
        <v>-0.30999900000000125</v>
      </c>
      <c r="BH211" s="2">
        <f>Data!BI213-FaktiskeKurser[[#This Row],[HD]]</f>
        <v>-7.2099910000000023</v>
      </c>
      <c r="BI211" s="2">
        <f>Data!BJ213-FaktiskeKurser[[#This Row],[MA]]</f>
        <v>-23.92999199999997</v>
      </c>
      <c r="BJ211" s="2">
        <f>Data!BK213-FaktiskeKurser[[#This Row],[MRK]]</f>
        <v>-2.0038140000000055</v>
      </c>
      <c r="BK211" s="2">
        <f>Data!BL213-FaktiskeKurser[[#This Row],[ABBV]]</f>
        <v>-2.0400009999999895</v>
      </c>
      <c r="BL211" s="2">
        <f>Data!BM213-FaktiskeKurser[[#This Row],[LLY]]</f>
        <v>0.65000900000001138</v>
      </c>
      <c r="BM211" s="2">
        <f>Data!BN213-FaktiskeKurser[[#This Row],[UPS]]</f>
        <v>-9.4799950000000024</v>
      </c>
      <c r="BN211" s="2">
        <f>Data!BO213-FaktiskeKurser[[#This Row],[CAT]]</f>
        <v>-3.2400059999999939</v>
      </c>
    </row>
    <row r="212" spans="1:66" x14ac:dyDescent="0.35">
      <c r="A212" s="1">
        <v>44134</v>
      </c>
      <c r="B212" s="2">
        <f>ARIMAForecast[[#This Row],[AAPL]]-FaktiskeKurser[[#This Row],[AAPL]]</f>
        <v>3.8021494553159982</v>
      </c>
      <c r="C212" s="2">
        <f>ARIMAForecast[[#This Row],[MSFT]]-Data!C211</f>
        <v>0.95507319140799041</v>
      </c>
      <c r="D212" s="2">
        <f>ARIMAForecast[[#This Row],[AMZN]]-Data!D211</f>
        <v>2.2818825285939965</v>
      </c>
      <c r="E212" s="2">
        <f>ARIMAForecast[[#This Row],[GOOGL]]-Data!E211</f>
        <v>1.9270057149106918</v>
      </c>
      <c r="F212" s="2">
        <f>ARIMAForecast[[#This Row],[BRK-B]]-Data!F211</f>
        <v>-0.47139324649700143</v>
      </c>
      <c r="G212" s="2">
        <f>ARIMAForecast[[#This Row],[TSLA]]-Data!G211</f>
        <v>2.8890428098119969</v>
      </c>
      <c r="H212" s="2">
        <f>ARIMAForecast[[#This Row],[NVDA]]-Data!H211</f>
        <v>3.1208301876140041</v>
      </c>
      <c r="I212" s="2">
        <f>ARIMAForecast[[#This Row],[GOOG]]-Data!I211</f>
        <v>2.2969327959485923</v>
      </c>
      <c r="J212" s="2">
        <f>ARIMAForecast[[#This Row],[UNH]]-Data!J211</f>
        <v>-6.8738040976739967</v>
      </c>
      <c r="K212" s="2">
        <f>ARIMAForecast[[#This Row],[JPM]]-Data!K211</f>
        <v>0.31394809266699042</v>
      </c>
      <c r="L212" s="2">
        <f>ARIMAForecast[[#This Row],[AVGO]]-Data!L211</f>
        <v>5.1582128697089615</v>
      </c>
      <c r="M212" s="2">
        <f>ARIMAForecast[[#This Row],[V]]-Data!M211</f>
        <v>2.6009904269110109</v>
      </c>
      <c r="N212" s="2">
        <f>ARIMAForecast[[#This Row],[BAC]]-Data!N211</f>
        <v>5.5534063665700018E-2</v>
      </c>
      <c r="O212" s="2">
        <f>ARIMAForecast[[#This Row],[HD]]-Data!O211</f>
        <v>-1.7151204011830146</v>
      </c>
      <c r="P212" s="2">
        <f>ARIMAForecast[[#This Row],[MA]]-Data!P211</f>
        <v>0.86064818152300404</v>
      </c>
      <c r="Q212" s="2">
        <f>ARIMAForecast[[#This Row],[MRK]]-Data!Q211</f>
        <v>-0.75427815921089802</v>
      </c>
      <c r="R212" s="2">
        <f>ARIMAForecast[[#This Row],[ABBV]]-Data!R211</f>
        <v>-0.19848899710410706</v>
      </c>
      <c r="S212" s="2">
        <f>ARIMAForecast[[#This Row],[LLY]]-Data!S211</f>
        <v>1.0932071483960044</v>
      </c>
      <c r="T212" s="2">
        <f>ARIMAForecast[[#This Row],[UPS]]-Data!T211</f>
        <v>3.6165025623400027</v>
      </c>
      <c r="U212" s="2">
        <f>ARIMAForecast[[#This Row],[CAT]]-Data!U211</f>
        <v>2.7456347678140105</v>
      </c>
      <c r="X212" s="1">
        <v>44134</v>
      </c>
      <c r="Y212" s="2">
        <f>Data!Y212-Data!Y211</f>
        <v>-2.807939200000007</v>
      </c>
      <c r="Z212" s="2">
        <f>Data!Z212-Data!Z211</f>
        <v>-2.1190877999999884</v>
      </c>
      <c r="AA212" s="2">
        <f>Data!AA212-Data!AA211</f>
        <v>-4.9926197999999999</v>
      </c>
      <c r="AB212" s="2">
        <f>Data!AB212-Data!AB211</f>
        <v>2.8454457899999994</v>
      </c>
      <c r="AC212" s="2">
        <f>Data!AC212-Data!AC211</f>
        <v>0.46149400000001606</v>
      </c>
      <c r="AD212" s="2">
        <f>Data!AD212-Data!AD211</f>
        <v>-2.0932626999999968</v>
      </c>
      <c r="AE212" s="2">
        <f>Data!AE212-Data!AE211</f>
        <v>-3.7940398000000073</v>
      </c>
      <c r="AF212" s="2">
        <f>Data!AF212-Data!AF211</f>
        <v>2.6828587800000037</v>
      </c>
      <c r="AG212" s="2">
        <f>Data!AG212-Data!AG211</f>
        <v>0.54696880000000192</v>
      </c>
      <c r="AH212" s="2">
        <f>Data!AH212-Data!AH211</f>
        <v>0.84486690999999325</v>
      </c>
      <c r="AI212" s="2">
        <f>Data!AI212-Data!AI211</f>
        <v>-2.4129108999999858</v>
      </c>
      <c r="AJ212" s="2">
        <f>Data!AJ212-Data!AJ211</f>
        <v>-2.0419271000000094</v>
      </c>
      <c r="AK212" s="2">
        <f>Data!AK212-Data!AK211</f>
        <v>0.13659509000000014</v>
      </c>
      <c r="AL212" s="2">
        <f>Data!AL212-Data!AL211</f>
        <v>-2.371630400000015</v>
      </c>
      <c r="AM212" s="2">
        <f>Data!AM212-Data!AM211</f>
        <v>-3.3675744999999893</v>
      </c>
      <c r="AN212" s="2">
        <f>Data!AN212-Data!AN211</f>
        <v>-0.59704299999999932</v>
      </c>
      <c r="AO212" s="2">
        <f>Data!AO212-Data!AO211</f>
        <v>3.4928166199999993</v>
      </c>
      <c r="AP212" s="2">
        <f>Data!AP212-Data!AP211</f>
        <v>-1.7950270999999987</v>
      </c>
      <c r="AQ212" s="2">
        <f>Data!AQ212-Data!AQ211</f>
        <v>-3.0627096999999992</v>
      </c>
      <c r="AR212" s="2">
        <f>Data!AR212-Data!AR211</f>
        <v>2.6279597000000194</v>
      </c>
      <c r="AS212" s="2"/>
      <c r="AT212" s="1">
        <v>44134</v>
      </c>
      <c r="AU212" s="2">
        <f>Data!AV214-FaktiskeKurser[[#This Row],[AAPL]]</f>
        <v>-2.3399959999999993</v>
      </c>
      <c r="AV212" s="2">
        <f>Data!AW214-FaktiskeKurser[[#This Row],[MSFT]]</f>
        <v>-0.20999199999999973</v>
      </c>
      <c r="AW212" s="2">
        <f>Data!AX214-FaktiskeKurser[[#This Row],[AMZN]]</f>
        <v>-6.3315130000000011</v>
      </c>
      <c r="AX212" s="2">
        <f>Data!AY214-FaktiskeKurser[[#This Row],[GOOGL]]</f>
        <v>5.2654950000000014</v>
      </c>
      <c r="AY212" s="2">
        <f>Data!AZ214-FaktiskeKurser[[#This Row],[BRK-B]]</f>
        <v>1.1999969999999962</v>
      </c>
      <c r="AZ212" s="2">
        <f>Data!BA214-FaktiskeKurser[[#This Row],[TSLA]]</f>
        <v>-5.9933320000000094</v>
      </c>
      <c r="BA212" s="2">
        <f>Data!BB214-FaktiskeKurser[[#This Row],[NVDA]]</f>
        <v>-0.9300010000000043</v>
      </c>
      <c r="BB212" s="2">
        <f>Data!BC214-FaktiskeKurser[[#This Row],[GOOG]]</f>
        <v>5.2194980000000015</v>
      </c>
      <c r="BC212" s="2">
        <f>Data!BD214-FaktiskeKurser[[#This Row],[UNH]]</f>
        <v>-2.8599849999999947</v>
      </c>
      <c r="BD212" s="2">
        <f>Data!BE214-FaktiskeKurser[[#This Row],[JPM]]</f>
        <v>1.5</v>
      </c>
      <c r="BE212" s="2">
        <f>Data!BF214-FaktiskeKurser[[#This Row],[AVGO]]</f>
        <v>2.4200139999999806</v>
      </c>
      <c r="BF212" s="2">
        <f>Data!BG214-FaktiskeKurser[[#This Row],[V]]</f>
        <v>0.84001200000000154</v>
      </c>
      <c r="BG212" s="2">
        <f>Data!BH214-FaktiskeKurser[[#This Row],[BAC]]</f>
        <v>0.23000199999999893</v>
      </c>
      <c r="BH212" s="2">
        <f>Data!BI214-FaktiskeKurser[[#This Row],[HD]]</f>
        <v>-3.0100100000000225</v>
      </c>
      <c r="BI212" s="2">
        <f>Data!BJ214-FaktiskeKurser[[#This Row],[MA]]</f>
        <v>-2.7399899999999775</v>
      </c>
      <c r="BJ212" s="2">
        <f>Data!BK214-FaktiskeKurser[[#This Row],[MRK]]</f>
        <v>-0.92557600000000662</v>
      </c>
      <c r="BK212" s="2">
        <f>Data!BL214-FaktiskeKurser[[#This Row],[ABBV]]</f>
        <v>4.6099999999999994</v>
      </c>
      <c r="BL212" s="2">
        <f>Data!BM214-FaktiskeKurser[[#This Row],[LLY]]</f>
        <v>-0.84999100000001704</v>
      </c>
      <c r="BM212" s="2">
        <f>Data!BN214-FaktiskeKurser[[#This Row],[UPS]]</f>
        <v>1.3300020000000075</v>
      </c>
      <c r="BN212" s="2">
        <f>Data!BO214-FaktiskeKurser[[#This Row],[CAT]]</f>
        <v>5.8899990000000173</v>
      </c>
    </row>
    <row r="213" spans="1:66" x14ac:dyDescent="0.35">
      <c r="A213" s="1">
        <v>44137</v>
      </c>
      <c r="B213" s="2">
        <f>ARIMAForecast[[#This Row],[AAPL]]-FaktiskeKurser[[#This Row],[AAPL]]</f>
        <v>-6.4029096655459909</v>
      </c>
      <c r="C213" s="2">
        <f>ARIMAForecast[[#This Row],[MSFT]]-Data!C212</f>
        <v>-1.6522451221779875</v>
      </c>
      <c r="D213" s="2">
        <f>ARIMAForecast[[#This Row],[AMZN]]-Data!D212</f>
        <v>-8.4350350434529844</v>
      </c>
      <c r="E213" s="2">
        <f>ARIMAForecast[[#This Row],[GOOGL]]-Data!E212</f>
        <v>2.5633857504592044</v>
      </c>
      <c r="F213" s="2">
        <f>ARIMAForecast[[#This Row],[BRK-B]]-Data!F212</f>
        <v>1.0470212550650047</v>
      </c>
      <c r="G213" s="2">
        <f>ARIMAForecast[[#This Row],[TSLA]]-Data!G212</f>
        <v>-9.1757963603420194</v>
      </c>
      <c r="H213" s="2">
        <f>ARIMAForecast[[#This Row],[NVDA]]-Data!H212</f>
        <v>-4.6328822016239997</v>
      </c>
      <c r="I213" s="2">
        <f>ARIMAForecast[[#This Row],[GOOG]]-Data!I212</f>
        <v>2.3611928356827008</v>
      </c>
      <c r="J213" s="2">
        <f>ARIMAForecast[[#This Row],[UNH]]-Data!J212</f>
        <v>2.9381133583349879</v>
      </c>
      <c r="K213" s="2">
        <f>ARIMAForecast[[#This Row],[JPM]]-Data!K212</f>
        <v>1.1186658039229087</v>
      </c>
      <c r="L213" s="2">
        <f>ARIMAForecast[[#This Row],[AVGO]]-Data!L212</f>
        <v>-2.3149038299189897</v>
      </c>
      <c r="M213" s="2">
        <f>ARIMAForecast[[#This Row],[V]]-Data!M212</f>
        <v>-2.4536966000530072</v>
      </c>
      <c r="N213" s="2">
        <f>ARIMAForecast[[#This Row],[BAC]]-Data!N212</f>
        <v>0.28133123867869969</v>
      </c>
      <c r="O213" s="2">
        <f>ARIMAForecast[[#This Row],[HD]]-Data!O212</f>
        <v>-2.112953061648966</v>
      </c>
      <c r="P213" s="2">
        <f>ARIMAForecast[[#This Row],[MA]]-Data!P212</f>
        <v>-4.7630495340420111</v>
      </c>
      <c r="Q213" s="2">
        <f>ARIMAForecast[[#This Row],[MRK]]-Data!Q212</f>
        <v>-0.33012140154730218</v>
      </c>
      <c r="R213" s="2">
        <f>ARIMAForecast[[#This Row],[ABBV]]-Data!R212</f>
        <v>4.4736217124494004</v>
      </c>
      <c r="S213" s="2">
        <f>ARIMAForecast[[#This Row],[LLY]]-Data!S212</f>
        <v>-1.6008941066920102</v>
      </c>
      <c r="T213" s="2">
        <f>ARIMAForecast[[#This Row],[UPS]]-Data!T212</f>
        <v>-2.984045001197984</v>
      </c>
      <c r="U213" s="2">
        <f>ARIMAForecast[[#This Row],[CAT]]-Data!U212</f>
        <v>3.0719879620889969</v>
      </c>
      <c r="X213" s="1">
        <v>44137</v>
      </c>
      <c r="Y213" s="2">
        <f>Data!Y213-Data!Y212</f>
        <v>-2.8975116999999955</v>
      </c>
      <c r="Z213" s="2">
        <f>Data!Z213-Data!Z212</f>
        <v>-0.17760060000000522</v>
      </c>
      <c r="AA213" s="2">
        <f>Data!AA213-Data!AA212</f>
        <v>-4.6893239000000051</v>
      </c>
      <c r="AB213" s="2">
        <f>Data!AB213-Data!AB212</f>
        <v>0.79076460000000282</v>
      </c>
      <c r="AC213" s="2">
        <f>Data!AC213-Data!AC212</f>
        <v>1.8672209000000066</v>
      </c>
      <c r="AD213" s="2">
        <f>Data!AD213-Data!AD212</f>
        <v>-2.1535204000000192</v>
      </c>
      <c r="AE213" s="2">
        <f>Data!AE213-Data!AE212</f>
        <v>-5.2900999999963005E-3</v>
      </c>
      <c r="AF213" s="2">
        <f>Data!AF213-Data!AF212</f>
        <v>0.36047663000000796</v>
      </c>
      <c r="AG213" s="2">
        <f>Data!AG213-Data!AG212</f>
        <v>5.6650084000000334</v>
      </c>
      <c r="AH213" s="2">
        <f>Data!AH213-Data!AH212</f>
        <v>2.080389530000005</v>
      </c>
      <c r="AI213" s="2">
        <f>Data!AI213-Data!AI212</f>
        <v>0.16641529999998284</v>
      </c>
      <c r="AJ213" s="2">
        <f>Data!AJ213-Data!AJ212</f>
        <v>2.1674001000000089</v>
      </c>
      <c r="AK213" s="2">
        <f>Data!AK213-Data!AK212</f>
        <v>0.34544280999999799</v>
      </c>
      <c r="AL213" s="2">
        <f>Data!AL213-Data!AL212</f>
        <v>2.7546235000000365</v>
      </c>
      <c r="AM213" s="2">
        <f>Data!AM213-Data!AM212</f>
        <v>0.28405679999997346</v>
      </c>
      <c r="AN213" s="2">
        <f>Data!AN213-Data!AN212</f>
        <v>1.0758553999999947</v>
      </c>
      <c r="AO213" s="2">
        <f>Data!AO213-Data!AO212</f>
        <v>3.4530628300000075</v>
      </c>
      <c r="AP213" s="2">
        <f>Data!AP213-Data!AP212</f>
        <v>0.88699829999998769</v>
      </c>
      <c r="AQ213" s="2">
        <f>Data!AQ213-Data!AQ212</f>
        <v>1.753648400000003</v>
      </c>
      <c r="AR213" s="2">
        <f>Data!AR213-Data!AR212</f>
        <v>5.7398935999999878</v>
      </c>
      <c r="AS213" s="2"/>
      <c r="AT213" s="1">
        <v>44137</v>
      </c>
      <c r="AU213" s="2">
        <f>Data!AV215-FaktiskeKurser[[#This Row],[AAPL]]</f>
        <v>-6.5500029999999896</v>
      </c>
      <c r="AV213" s="2">
        <f>Data!AW215-FaktiskeKurser[[#This Row],[MSFT]]</f>
        <v>-2.3899989999999889</v>
      </c>
      <c r="AW213" s="2">
        <f>Data!AX215-FaktiskeKurser[[#This Row],[AMZN]]</f>
        <v>-10.326508000000018</v>
      </c>
      <c r="AX213" s="2">
        <f>Data!AY215-FaktiskeKurser[[#This Row],[GOOGL]]</f>
        <v>3.3720009999999974</v>
      </c>
      <c r="AY213" s="2">
        <f>Data!AZ215-FaktiskeKurser[[#This Row],[BRK-B]]</f>
        <v>2.8000030000000038</v>
      </c>
      <c r="AZ213" s="2">
        <f>Data!BA215-FaktiskeKurser[[#This Row],[TSLA]]</f>
        <v>-3.4400030000000186</v>
      </c>
      <c r="BA213" s="2">
        <f>Data!BB215-FaktiskeKurser[[#This Row],[NVDA]]</f>
        <v>-4.4325019999999995</v>
      </c>
      <c r="BB213" s="2">
        <f>Data!BC215-FaktiskeKurser[[#This Row],[GOOG]]</f>
        <v>2.9394980000000004</v>
      </c>
      <c r="BC213" s="2">
        <f>Data!BD215-FaktiskeKurser[[#This Row],[UNH]]</f>
        <v>8.4200129999999831</v>
      </c>
      <c r="BD213" s="2">
        <f>Data!BE215-FaktiskeKurser[[#This Row],[JPM]]</f>
        <v>3.0800019999999932</v>
      </c>
      <c r="BE213" s="2">
        <f>Data!BF215-FaktiskeKurser[[#This Row],[AVGO]]</f>
        <v>-3.7600100000000225</v>
      </c>
      <c r="BF213" s="2">
        <f>Data!BG215-FaktiskeKurser[[#This Row],[V]]</f>
        <v>-0.12998999999999228</v>
      </c>
      <c r="BG213" s="2">
        <f>Data!BH215-FaktiskeKurser[[#This Row],[BAC]]</f>
        <v>0.53999899999999812</v>
      </c>
      <c r="BH213" s="2">
        <f>Data!BI215-FaktiskeKurser[[#This Row],[HD]]</f>
        <v>1.1099849999999947</v>
      </c>
      <c r="BI213" s="2">
        <f>Data!BJ215-FaktiskeKurser[[#This Row],[MA]]</f>
        <v>-3.2099919999999997</v>
      </c>
      <c r="BJ213" s="2">
        <f>Data!BK215-FaktiskeKurser[[#This Row],[MRK]]</f>
        <v>0.78243999999999403</v>
      </c>
      <c r="BK213" s="2">
        <f>Data!BL215-FaktiskeKurser[[#This Row],[ABBV]]</f>
        <v>7.5800019999999932</v>
      </c>
      <c r="BL213" s="2">
        <f>Data!BM215-FaktiskeKurser[[#This Row],[LLY]]</f>
        <v>-0.91999799999999254</v>
      </c>
      <c r="BM213" s="2">
        <f>Data!BN215-FaktiskeKurser[[#This Row],[UPS]]</f>
        <v>-1.8099980000000073</v>
      </c>
      <c r="BN213" s="2">
        <f>Data!BO215-FaktiskeKurser[[#This Row],[CAT]]</f>
        <v>8.6000060000000076</v>
      </c>
    </row>
    <row r="214" spans="1:66" x14ac:dyDescent="0.35">
      <c r="A214" s="1">
        <v>44138</v>
      </c>
      <c r="B214" s="2">
        <f>ARIMAForecast[[#This Row],[AAPL]]-FaktiskeKurser[[#This Row],[AAPL]]</f>
        <v>0.65138204474700956</v>
      </c>
      <c r="C214" s="2">
        <f>ARIMAForecast[[#This Row],[MSFT]]-Data!C213</f>
        <v>0.24427575728898887</v>
      </c>
      <c r="D214" s="2">
        <f>ARIMAForecast[[#This Row],[AMZN]]-Data!D213</f>
        <v>-1.6783775696590055</v>
      </c>
      <c r="E214" s="2">
        <f>ARIMAForecast[[#This Row],[GOOGL]]-Data!E213</f>
        <v>1.2498331893688004</v>
      </c>
      <c r="F214" s="2">
        <f>ARIMAForecast[[#This Row],[BRK-B]]-Data!F213</f>
        <v>2.5033603425860065</v>
      </c>
      <c r="G214" s="2">
        <f>ARIMAForecast[[#This Row],[TSLA]]-Data!G213</f>
        <v>5.9455799623790142</v>
      </c>
      <c r="H214" s="2">
        <f>ARIMAForecast[[#This Row],[NVDA]]-Data!H213</f>
        <v>1.0477686419609995</v>
      </c>
      <c r="I214" s="2">
        <f>ARIMAForecast[[#This Row],[GOOG]]-Data!I213</f>
        <v>1.0318045120059054</v>
      </c>
      <c r="J214" s="2">
        <f>ARIMAForecast[[#This Row],[UNH]]-Data!J213</f>
        <v>7.5974174151289731</v>
      </c>
      <c r="K214" s="2">
        <f>ARIMAForecast[[#This Row],[JPM]]-Data!K213</f>
        <v>2.1119018176601969</v>
      </c>
      <c r="L214" s="2">
        <f>ARIMAForecast[[#This Row],[AVGO]]-Data!L213</f>
        <v>0.1651337255310068</v>
      </c>
      <c r="M214" s="2">
        <f>ARIMAForecast[[#This Row],[V]]-Data!M213</f>
        <v>2.1930385363580172</v>
      </c>
      <c r="N214" s="2">
        <f>ARIMAForecast[[#This Row],[BAC]]-Data!N213</f>
        <v>0.22729626708510153</v>
      </c>
      <c r="O214" s="2">
        <f>ARIMAForecast[[#This Row],[HD]]-Data!O213</f>
        <v>4.0336129950620148</v>
      </c>
      <c r="P214" s="2">
        <f>ARIMAForecast[[#This Row],[MA]]-Data!P213</f>
        <v>0.80847681249400694</v>
      </c>
      <c r="Q214" s="2">
        <f>ARIMAForecast[[#This Row],[MRK]]-Data!Q213</f>
        <v>1.2964385308488033</v>
      </c>
      <c r="R214" s="2">
        <f>ARIMAForecast[[#This Row],[ABBV]]-Data!R213</f>
        <v>3.2215748048018042</v>
      </c>
      <c r="S214" s="2">
        <f>ARIMAForecast[[#This Row],[LLY]]-Data!S213</f>
        <v>2.8711386764996405E-2</v>
      </c>
      <c r="T214" s="2">
        <f>ARIMAForecast[[#This Row],[UPS]]-Data!T213</f>
        <v>3.0048242122209956</v>
      </c>
      <c r="U214" s="2">
        <f>ARIMAForecast[[#This Row],[CAT]]-Data!U213</f>
        <v>6.3493592498989813</v>
      </c>
      <c r="X214" s="1">
        <v>44138</v>
      </c>
      <c r="Y214" s="2">
        <f>Data!Y214-Data!Y213</f>
        <v>1.4449518999999924</v>
      </c>
      <c r="Z214" s="2">
        <f>Data!Z214-Data!Z213</f>
        <v>3.8787760000000162</v>
      </c>
      <c r="AA214" s="2">
        <f>Data!AA214-Data!AA213</f>
        <v>1.6013637000000074</v>
      </c>
      <c r="AB214" s="2">
        <f>Data!AB214-Data!AB213</f>
        <v>0.90278462000000559</v>
      </c>
      <c r="AC214" s="2">
        <f>Data!AC214-Data!AC213</f>
        <v>2.3373043999999936</v>
      </c>
      <c r="AD214" s="2">
        <f>Data!AD214-Data!AD213</f>
        <v>4.7813666000000126</v>
      </c>
      <c r="AE214" s="2">
        <f>Data!AE214-Data!AE213</f>
        <v>3.6532364999999913</v>
      </c>
      <c r="AF214" s="2">
        <f>Data!AF214-Data!AF213</f>
        <v>1.0570548699999875</v>
      </c>
      <c r="AG214" s="2">
        <f>Data!AG214-Data!AG213</f>
        <v>8.8211481999999819</v>
      </c>
      <c r="AH214" s="2">
        <f>Data!AH214-Data!AH213</f>
        <v>2.9555426000000011</v>
      </c>
      <c r="AI214" s="2">
        <f>Data!AI214-Data!AI213</f>
        <v>2.3877927000000341</v>
      </c>
      <c r="AJ214" s="2">
        <f>Data!AJ214-Data!AJ213</f>
        <v>3.4522617999999738</v>
      </c>
      <c r="AK214" s="2">
        <f>Data!AK214-Data!AK213</f>
        <v>0.57001603000000145</v>
      </c>
      <c r="AL214" s="2">
        <f>Data!AL214-Data!AL213</f>
        <v>6.3302919999999858</v>
      </c>
      <c r="AM214" s="2">
        <f>Data!AM214-Data!AM213</f>
        <v>4.6718745000000013</v>
      </c>
      <c r="AN214" s="2">
        <f>Data!AN214-Data!AN213</f>
        <v>0.51169617000000756</v>
      </c>
      <c r="AO214" s="2">
        <f>Data!AO214-Data!AO213</f>
        <v>0.17978056999999126</v>
      </c>
      <c r="AP214" s="2">
        <f>Data!AP214-Data!AP213</f>
        <v>-0.63993110000001252</v>
      </c>
      <c r="AQ214" s="2">
        <f>Data!AQ214-Data!AQ213</f>
        <v>3.7880673999999885</v>
      </c>
      <c r="AR214" s="2">
        <f>Data!AR214-Data!AR213</f>
        <v>4.554340400000001</v>
      </c>
      <c r="AS214" s="2"/>
      <c r="AT214" s="1">
        <v>44138</v>
      </c>
      <c r="AU214" s="2">
        <f>Data!AV216-FaktiskeKurser[[#This Row],[AAPL]]</f>
        <v>1.58000100000001</v>
      </c>
      <c r="AV214" s="2">
        <f>Data!AW216-FaktiskeKurser[[#This Row],[MSFT]]</f>
        <v>3.9599919999999997</v>
      </c>
      <c r="AW214" s="2">
        <f>Data!AX216-FaktiskeKurser[[#This Row],[AMZN]]</f>
        <v>0.61300700000001029</v>
      </c>
      <c r="AX214" s="2">
        <f>Data!AY216-FaktiskeKurser[[#This Row],[GOOGL]]</f>
        <v>1.4775009999999895</v>
      </c>
      <c r="AY214" s="2">
        <f>Data!AZ216-FaktiskeKurser[[#This Row],[BRK-B]]</f>
        <v>4.7300110000000188</v>
      </c>
      <c r="AZ214" s="2">
        <f>Data!BA216-FaktiskeKurser[[#This Row],[TSLA]]</f>
        <v>11.953339</v>
      </c>
      <c r="BA214" s="2">
        <f>Data!BB216-FaktiskeKurser[[#This Row],[NVDA]]</f>
        <v>4.8550110000000046</v>
      </c>
      <c r="BB214" s="2">
        <f>Data!BC216-FaktiskeKurser[[#This Row],[GOOG]]</f>
        <v>1.4599989999999963</v>
      </c>
      <c r="BC214" s="2">
        <f>Data!BD216-FaktiskeKurser[[#This Row],[UNH]]</f>
        <v>16.209991000000002</v>
      </c>
      <c r="BD214" s="2">
        <f>Data!BE216-FaktiskeKurser[[#This Row],[JPM]]</f>
        <v>5.370002999999997</v>
      </c>
      <c r="BE214" s="2">
        <f>Data!BF216-FaktiskeKurser[[#This Row],[AVGO]]</f>
        <v>4.1300050000000397</v>
      </c>
      <c r="BF214" s="2">
        <f>Data!BG216-FaktiskeKurser[[#This Row],[V]]</f>
        <v>6.6299890000000232</v>
      </c>
      <c r="BG214" s="2">
        <f>Data!BH216-FaktiskeKurser[[#This Row],[BAC]]</f>
        <v>0.98999999999999844</v>
      </c>
      <c r="BH214" s="2">
        <f>Data!BI216-FaktiskeKurser[[#This Row],[HD]]</f>
        <v>10.660004000000015</v>
      </c>
      <c r="BI214" s="2">
        <f>Data!BJ216-FaktiskeKurser[[#This Row],[MA]]</f>
        <v>6.75</v>
      </c>
      <c r="BJ214" s="2">
        <f>Data!BK216-FaktiskeKurser[[#This Row],[MRK]]</f>
        <v>1.631684000000007</v>
      </c>
      <c r="BK214" s="2">
        <f>Data!BL216-FaktiskeKurser[[#This Row],[ABBV]]</f>
        <v>2.8600009999999969</v>
      </c>
      <c r="BL214" s="2">
        <f>Data!BM216-FaktiskeKurser[[#This Row],[LLY]]</f>
        <v>0.51998900000000958</v>
      </c>
      <c r="BM214" s="2">
        <f>Data!BN216-FaktiskeKurser[[#This Row],[UPS]]</f>
        <v>6.3699949999999887</v>
      </c>
      <c r="BN214" s="2">
        <f>Data!BO216-FaktiskeKurser[[#This Row],[CAT]]</f>
        <v>10.639998999999989</v>
      </c>
    </row>
    <row r="215" spans="1:66" x14ac:dyDescent="0.35">
      <c r="A215" s="1">
        <v>44139</v>
      </c>
      <c r="B215" s="2">
        <f>ARIMAForecast[[#This Row],[AAPL]]-FaktiskeKurser[[#This Row],[AAPL]]</f>
        <v>1.032896626726</v>
      </c>
      <c r="C215" s="2">
        <f>ARIMAForecast[[#This Row],[MSFT]]-Data!C214</f>
        <v>2.2511853535449973</v>
      </c>
      <c r="D215" s="2">
        <f>ARIMAForecast[[#This Row],[AMZN]]-Data!D214</f>
        <v>2.2173794709349863</v>
      </c>
      <c r="E215" s="2">
        <f>ARIMAForecast[[#This Row],[GOOGL]]-Data!E214</f>
        <v>-0.1807149920895057</v>
      </c>
      <c r="F215" s="2">
        <f>ARIMAForecast[[#This Row],[BRK-B]]-Data!F214</f>
        <v>1.296199953775016</v>
      </c>
      <c r="G215" s="2">
        <f>ARIMAForecast[[#This Row],[TSLA]]-Data!G214</f>
        <v>6.2949965840670075</v>
      </c>
      <c r="H215" s="2">
        <f>ARIMAForecast[[#This Row],[NVDA]]-Data!H214</f>
        <v>2.9285894328920108</v>
      </c>
      <c r="I215" s="2">
        <f>ARIMAForecast[[#This Row],[GOOG]]-Data!I214</f>
        <v>-5.2179736438901614E-2</v>
      </c>
      <c r="J215" s="2">
        <f>ARIMAForecast[[#This Row],[UNH]]-Data!J214</f>
        <v>7.9033878117890026</v>
      </c>
      <c r="K215" s="2">
        <f>ARIMAForecast[[#This Row],[JPM]]-Data!K214</f>
        <v>2.855368144869999</v>
      </c>
      <c r="L215" s="2">
        <f>ARIMAForecast[[#This Row],[AVGO]]-Data!L214</f>
        <v>1.9745960336260282</v>
      </c>
      <c r="M215" s="2">
        <f>ARIMAForecast[[#This Row],[V]]-Data!M214</f>
        <v>3.3977402394299929</v>
      </c>
      <c r="N215" s="2">
        <f>ARIMAForecast[[#This Row],[BAC]]-Data!N214</f>
        <v>0.52850700001580009</v>
      </c>
      <c r="O215" s="2">
        <f>ARIMAForecast[[#This Row],[HD]]-Data!O214</f>
        <v>5.6351170574029652</v>
      </c>
      <c r="P215" s="2">
        <f>ARIMAForecast[[#This Row],[MA]]-Data!P214</f>
        <v>4.788967616516004</v>
      </c>
      <c r="Q215" s="2">
        <f>ARIMAForecast[[#This Row],[MRK]]-Data!Q214</f>
        <v>0.20892215717640283</v>
      </c>
      <c r="R215" s="2">
        <f>ARIMAForecast[[#This Row],[ABBV]]-Data!R214</f>
        <v>-0.31817973442539937</v>
      </c>
      <c r="S215" s="2">
        <f>ARIMAForecast[[#This Row],[LLY]]-Data!S214</f>
        <v>0.45177123662500662</v>
      </c>
      <c r="T215" s="2">
        <f>ARIMAForecast[[#This Row],[UPS]]-Data!T214</f>
        <v>2.3114194383879862</v>
      </c>
      <c r="U215" s="2">
        <f>ARIMAForecast[[#This Row],[CAT]]-Data!U214</f>
        <v>4.5094190306040218</v>
      </c>
      <c r="X215" s="1">
        <v>44139</v>
      </c>
      <c r="Y215" s="2">
        <f>Data!Y215-Data!Y214</f>
        <v>3.6855989000000022</v>
      </c>
      <c r="Z215" s="2">
        <f>Data!Z215-Data!Z214</f>
        <v>6.1102053999999839</v>
      </c>
      <c r="AA215" s="2">
        <f>Data!AA215-Data!AA214</f>
        <v>8.7878096000000028</v>
      </c>
      <c r="AB215" s="2">
        <f>Data!AB215-Data!AB214</f>
        <v>4.0557118399999865</v>
      </c>
      <c r="AC215" s="2">
        <f>Data!AC215-Data!AC214</f>
        <v>-1.7400800000018535E-2</v>
      </c>
      <c r="AD215" s="2">
        <f>Data!AD215-Data!AD214</f>
        <v>3.369262099999986</v>
      </c>
      <c r="AE215" s="2">
        <f>Data!AE215-Data!AE214</f>
        <v>6.3826564000000019</v>
      </c>
      <c r="AF215" s="2">
        <f>Data!AF215-Data!AF214</f>
        <v>4.2453996899999993</v>
      </c>
      <c r="AG215" s="2">
        <f>Data!AG215-Data!AG214</f>
        <v>12.81545060000002</v>
      </c>
      <c r="AH215" s="2">
        <f>Data!AH215-Data!AH214</f>
        <v>-2.5093683999999996</v>
      </c>
      <c r="AI215" s="2">
        <f>Data!AI215-Data!AI214</f>
        <v>9.0718635000000063</v>
      </c>
      <c r="AJ215" s="2">
        <f>Data!AJ215-Data!AJ214</f>
        <v>5.0298041000000069</v>
      </c>
      <c r="AK215" s="2">
        <f>Data!AK215-Data!AK214</f>
        <v>-0.87447038999999904</v>
      </c>
      <c r="AL215" s="2">
        <f>Data!AL215-Data!AL214</f>
        <v>5.4570534000000066</v>
      </c>
      <c r="AM215" s="2">
        <f>Data!AM215-Data!AM214</f>
        <v>7.7129770000000235</v>
      </c>
      <c r="AN215" s="2">
        <f>Data!AN215-Data!AN214</f>
        <v>2.8586365599999937</v>
      </c>
      <c r="AO215" s="2">
        <f>Data!AO215-Data!AO214</f>
        <v>5.4573101800000074</v>
      </c>
      <c r="AP215" s="2">
        <f>Data!AP215-Data!AP214</f>
        <v>5.7566327000000115</v>
      </c>
      <c r="AQ215" s="2">
        <f>Data!AQ215-Data!AQ214</f>
        <v>-0.43348470000000816</v>
      </c>
      <c r="AR215" s="2">
        <f>Data!AR215-Data!AR214</f>
        <v>-8.9217744000000039</v>
      </c>
      <c r="AS215" s="2"/>
      <c r="AT215" s="1">
        <v>44139</v>
      </c>
      <c r="AU215" s="2">
        <f>Data!AV217-FaktiskeKurser[[#This Row],[AAPL]]</f>
        <v>6.1799999999999926</v>
      </c>
      <c r="AV215" s="2">
        <f>Data!AW217-FaktiskeKurser[[#This Row],[MSFT]]</f>
        <v>14.059996999999981</v>
      </c>
      <c r="AW215" s="2">
        <f>Data!AX217-FaktiskeKurser[[#This Row],[AMZN]]</f>
        <v>11.834000000000003</v>
      </c>
      <c r="AX215" s="2">
        <f>Data!AY217-FaktiskeKurser[[#This Row],[GOOGL]]</f>
        <v>6.0764999999999958</v>
      </c>
      <c r="AY215" s="2">
        <f>Data!AZ217-FaktiskeKurser[[#This Row],[BRK-B]]</f>
        <v>1.8599999999999852</v>
      </c>
      <c r="AZ215" s="2">
        <f>Data!BA217-FaktiskeKurser[[#This Row],[TSLA]]</f>
        <v>6.8233340000000169</v>
      </c>
      <c r="BA215" s="2">
        <f>Data!BB217-FaktiskeKurser[[#This Row],[NVDA]]</f>
        <v>12.135002000000014</v>
      </c>
      <c r="BB215" s="2">
        <f>Data!BC217-FaktiskeKurser[[#This Row],[GOOG]]</f>
        <v>6.1549990000000037</v>
      </c>
      <c r="BC215" s="2">
        <f>Data!BD217-FaktiskeKurser[[#This Row],[UNH]]</f>
        <v>42.459992</v>
      </c>
      <c r="BD215" s="2">
        <f>Data!BE217-FaktiskeKurser[[#This Row],[JPM]]</f>
        <v>0</v>
      </c>
      <c r="BE215" s="2">
        <f>Data!BF217-FaktiskeKurser[[#This Row],[AVGO]]</f>
        <v>13.380004999999983</v>
      </c>
      <c r="BF215" s="2">
        <f>Data!BG217-FaktiskeKurser[[#This Row],[V]]</f>
        <v>9.2299959999999999</v>
      </c>
      <c r="BG215" s="2">
        <f>Data!BH217-FaktiskeKurser[[#This Row],[BAC]]</f>
        <v>-0.39999999999999858</v>
      </c>
      <c r="BH215" s="2">
        <f>Data!BI217-FaktiskeKurser[[#This Row],[HD]]</f>
        <v>11.980011000000047</v>
      </c>
      <c r="BI215" s="2">
        <f>Data!BJ217-FaktiskeKurser[[#This Row],[MA]]</f>
        <v>17.23001099999999</v>
      </c>
      <c r="BJ215" s="2">
        <f>Data!BK217-FaktiskeKurser[[#This Row],[MRK]]</f>
        <v>3.7309190000000001</v>
      </c>
      <c r="BK215" s="2">
        <f>Data!BL217-FaktiskeKurser[[#This Row],[ABBV]]</f>
        <v>6.25</v>
      </c>
      <c r="BL215" s="2">
        <f>Data!BM217-FaktiskeKurser[[#This Row],[LLY]]</f>
        <v>16.959991000000002</v>
      </c>
      <c r="BM215" s="2">
        <f>Data!BN217-FaktiskeKurser[[#This Row],[UPS]]</f>
        <v>3.0299990000000037</v>
      </c>
      <c r="BN215" s="2">
        <f>Data!BO217-FaktiskeKurser[[#This Row],[CAT]]</f>
        <v>-8.0400080000000003</v>
      </c>
    </row>
    <row r="216" spans="1:66" x14ac:dyDescent="0.35">
      <c r="A216" s="1">
        <v>44140</v>
      </c>
      <c r="B216" s="2">
        <f>ARIMAForecast[[#This Row],[AAPL]]-FaktiskeKurser[[#This Row],[AAPL]]</f>
        <v>4.9599892723079932</v>
      </c>
      <c r="C216" s="2">
        <f>ARIMAForecast[[#This Row],[MSFT]]-Data!C215</f>
        <v>11.618655921038993</v>
      </c>
      <c r="D216" s="2">
        <f>ARIMAForecast[[#This Row],[AMZN]]-Data!D215</f>
        <v>9.3722651213100221</v>
      </c>
      <c r="E216" s="2">
        <f>ARIMAForecast[[#This Row],[GOOGL]]-Data!E215</f>
        <v>6.2003131903590116</v>
      </c>
      <c r="F216" s="2">
        <f>ARIMAForecast[[#This Row],[BRK-B]]-Data!F215</f>
        <v>0.56135914977897983</v>
      </c>
      <c r="G216" s="2">
        <f>ARIMAForecast[[#This Row],[TSLA]]-Data!G215</f>
        <v>0.46976264237898135</v>
      </c>
      <c r="H216" s="2">
        <f>ARIMAForecast[[#This Row],[NVDA]]-Data!H215</f>
        <v>9.5172833709060001</v>
      </c>
      <c r="I216" s="2">
        <f>ARIMAForecast[[#This Row],[GOOG]]-Data!I215</f>
        <v>6.0149476899865988</v>
      </c>
      <c r="J216" s="2">
        <f>ARIMAForecast[[#This Row],[UNH]]-Data!J215</f>
        <v>33.782532224744045</v>
      </c>
      <c r="K216" s="2">
        <f>ARIMAForecast[[#This Row],[JPM]]-Data!K215</f>
        <v>-2.5317013127189938</v>
      </c>
      <c r="L216" s="2">
        <f>ARIMAForecast[[#This Row],[AVGO]]-Data!L215</f>
        <v>11.862207344480964</v>
      </c>
      <c r="M216" s="2">
        <f>ARIMAForecast[[#This Row],[V]]-Data!M215</f>
        <v>5.1745349979389914</v>
      </c>
      <c r="N216" s="2">
        <f>ARIMAForecast[[#This Row],[BAC]]-Data!N215</f>
        <v>-0.92038967039909991</v>
      </c>
      <c r="O216" s="2">
        <f>ARIMAForecast[[#This Row],[HD]]-Data!O215</f>
        <v>7.2804129602320131</v>
      </c>
      <c r="P216" s="2">
        <f>ARIMAForecast[[#This Row],[MA]]-Data!P215</f>
        <v>10.948573821630021</v>
      </c>
      <c r="Q216" s="2">
        <f>ARIMAForecast[[#This Row],[MRK]]-Data!Q215</f>
        <v>3.5179569413514997</v>
      </c>
      <c r="R216" s="2">
        <f>ARIMAForecast[[#This Row],[ABBV]]-Data!R215</f>
        <v>6.538414148526499</v>
      </c>
      <c r="S216" s="2">
        <f>ARIMAForecast[[#This Row],[LLY]]-Data!S215</f>
        <v>15.293021211342989</v>
      </c>
      <c r="T216" s="2">
        <f>ARIMAForecast[[#This Row],[UPS]]-Data!T215</f>
        <v>0.75545523049100893</v>
      </c>
      <c r="U216" s="2">
        <f>ARIMAForecast[[#This Row],[CAT]]-Data!U215</f>
        <v>-12.128041079855024</v>
      </c>
      <c r="X216" s="1">
        <v>44140</v>
      </c>
      <c r="Y216" s="2">
        <f>Data!Y216-Data!Y215</f>
        <v>4.3042566000000022</v>
      </c>
      <c r="Z216" s="2">
        <f>Data!Z216-Data!Z215</f>
        <v>9.3866191000000185</v>
      </c>
      <c r="AA216" s="2">
        <f>Data!AA216-Data!AA215</f>
        <v>4.5359197999999878</v>
      </c>
      <c r="AB216" s="2">
        <f>Data!AB216-Data!AB215</f>
        <v>1.8366246400000108</v>
      </c>
      <c r="AC216" s="2">
        <f>Data!AC216-Data!AC215</f>
        <v>1.1276544000000115</v>
      </c>
      <c r="AD216" s="2">
        <f>Data!AD216-Data!AD215</f>
        <v>3.2412978000000123</v>
      </c>
      <c r="AE216" s="2">
        <f>Data!AE216-Data!AE215</f>
        <v>5.1906288000000131</v>
      </c>
      <c r="AF216" s="2">
        <f>Data!AF216-Data!AF215</f>
        <v>1.4635490100000084</v>
      </c>
      <c r="AG216" s="2">
        <f>Data!AG216-Data!AG215</f>
        <v>22.142996499999981</v>
      </c>
      <c r="AH216" s="2">
        <f>Data!AH216-Data!AH215</f>
        <v>3.0118877999999967</v>
      </c>
      <c r="AI216" s="2">
        <f>Data!AI216-Data!AI215</f>
        <v>15.953582299999994</v>
      </c>
      <c r="AJ216" s="2">
        <f>Data!AJ216-Data!AJ215</f>
        <v>4.2516252000000065</v>
      </c>
      <c r="AK216" s="2">
        <f>Data!AK216-Data!AK215</f>
        <v>0.75213923999999821</v>
      </c>
      <c r="AL216" s="2">
        <f>Data!AL216-Data!AL215</f>
        <v>3.4599266999999827</v>
      </c>
      <c r="AM216" s="2">
        <f>Data!AM216-Data!AM215</f>
        <v>11.211394499999983</v>
      </c>
      <c r="AN216" s="2">
        <f>Data!AN216-Data!AN215</f>
        <v>0.43216700000000685</v>
      </c>
      <c r="AO216" s="2">
        <f>Data!AO216-Data!AO215</f>
        <v>0.32524936999999454</v>
      </c>
      <c r="AP216" s="2">
        <f>Data!AP216-Data!AP215</f>
        <v>9.1245255000000043</v>
      </c>
      <c r="AQ216" s="2">
        <f>Data!AQ216-Data!AQ215</f>
        <v>0.90954830000001152</v>
      </c>
      <c r="AR216" s="2">
        <f>Data!AR216-Data!AR215</f>
        <v>3.8142076999999972</v>
      </c>
      <c r="AS216" s="2"/>
      <c r="AT216" s="1">
        <v>44140</v>
      </c>
      <c r="AU216" s="2">
        <f>Data!AV218-FaktiskeKurser[[#This Row],[AAPL]]</f>
        <v>8.5899969999999968</v>
      </c>
      <c r="AV216" s="2">
        <f>Data!AW218-FaktiskeKurser[[#This Row],[MSFT]]</f>
        <v>16.860000000000014</v>
      </c>
      <c r="AW216" s="2">
        <f>Data!AX218-FaktiskeKurser[[#This Row],[AMZN]]</f>
        <v>13.679504000000009</v>
      </c>
      <c r="AX216" s="2">
        <f>Data!AY218-FaktiskeKurser[[#This Row],[GOOGL]]</f>
        <v>5.8420030000000054</v>
      </c>
      <c r="AY216" s="2">
        <f>Data!AZ218-FaktiskeKurser[[#This Row],[BRK-B]]</f>
        <v>0.81999199999998496</v>
      </c>
      <c r="AZ216" s="2">
        <f>Data!BA218-FaktiskeKurser[[#This Row],[TSLA]]</f>
        <v>4.7299959999999999</v>
      </c>
      <c r="BA216" s="2">
        <f>Data!BB218-FaktiskeKurser[[#This Row],[NVDA]]</f>
        <v>11.404999000000004</v>
      </c>
      <c r="BB216" s="2">
        <f>Data!BC218-FaktiskeKurser[[#This Row],[GOOG]]</f>
        <v>5.6580050000000028</v>
      </c>
      <c r="BC216" s="2">
        <f>Data!BD218-FaktiskeKurser[[#This Row],[UNH]]</f>
        <v>33.049987999999985</v>
      </c>
      <c r="BD216" s="2">
        <f>Data!BE218-FaktiskeKurser[[#This Row],[JPM]]</f>
        <v>0.93999399999999866</v>
      </c>
      <c r="BE216" s="2">
        <f>Data!BF218-FaktiskeKurser[[#This Row],[AVGO]]</f>
        <v>27.109984999999995</v>
      </c>
      <c r="BF216" s="2">
        <f>Data!BG218-FaktiskeKurser[[#This Row],[V]]</f>
        <v>9.3000029999999754</v>
      </c>
      <c r="BG216" s="2">
        <f>Data!BH218-FaktiskeKurser[[#This Row],[BAC]]</f>
        <v>-7.9999999999998295E-2</v>
      </c>
      <c r="BH216" s="2">
        <f>Data!BI218-FaktiskeKurser[[#This Row],[HD]]</f>
        <v>8.4800109999999904</v>
      </c>
      <c r="BI216" s="2">
        <f>Data!BJ218-FaktiskeKurser[[#This Row],[MA]]</f>
        <v>21.13998399999997</v>
      </c>
      <c r="BJ216" s="2">
        <f>Data!BK218-FaktiskeKurser[[#This Row],[MRK]]</f>
        <v>3.3778609999999958</v>
      </c>
      <c r="BK216" s="2">
        <f>Data!BL218-FaktiskeKurser[[#This Row],[ABBV]]</f>
        <v>5.7300030000000106</v>
      </c>
      <c r="BL216" s="2">
        <f>Data!BM218-FaktiskeKurser[[#This Row],[LLY]]</f>
        <v>14.540008</v>
      </c>
      <c r="BM216" s="2">
        <f>Data!BN218-FaktiskeKurser[[#This Row],[UPS]]</f>
        <v>8.0002000000007456E-2</v>
      </c>
      <c r="BN216" s="2">
        <f>Data!BO218-FaktiskeKurser[[#This Row],[CAT]]</f>
        <v>-4.6000059999999792</v>
      </c>
    </row>
    <row r="217" spans="1:66" x14ac:dyDescent="0.35">
      <c r="A217" s="1">
        <v>44141</v>
      </c>
      <c r="B217" s="2">
        <f>ARIMAForecast[[#This Row],[AAPL]]-FaktiskeKurser[[#This Row],[AAPL]]</f>
        <v>4.0724567756410011</v>
      </c>
      <c r="C217" s="2">
        <f>ARIMAForecast[[#This Row],[MSFT]]-Data!C216</f>
        <v>4.8077467000510126</v>
      </c>
      <c r="D217" s="2">
        <f>ARIMAForecast[[#This Row],[AMZN]]-Data!D216</f>
        <v>3.9428683242239799</v>
      </c>
      <c r="E217" s="2">
        <f>ARIMAForecast[[#This Row],[GOOGL]]-Data!E216</f>
        <v>-0.57918194229741005</v>
      </c>
      <c r="F217" s="2">
        <f>ARIMAForecast[[#This Row],[BRK-B]]-Data!F216</f>
        <v>-0.4957939028520002</v>
      </c>
      <c r="G217" s="2">
        <f>ARIMAForecast[[#This Row],[TSLA]]-Data!G216</f>
        <v>4.5449254370050198</v>
      </c>
      <c r="H217" s="2">
        <f>ARIMAForecast[[#This Row],[NVDA]]-Data!H216</f>
        <v>2.1851836705109804</v>
      </c>
      <c r="I217" s="2">
        <f>ARIMAForecast[[#This Row],[GOOG]]-Data!I216</f>
        <v>-0.51408139293489796</v>
      </c>
      <c r="J217" s="2">
        <f>ARIMAForecast[[#This Row],[UNH]]-Data!J216</f>
        <v>1.2760633757189908</v>
      </c>
      <c r="K217" s="2">
        <f>ARIMAForecast[[#This Row],[JPM]]-Data!K216</f>
        <v>3.0097910769119949</v>
      </c>
      <c r="L217" s="2">
        <f>ARIMAForecast[[#This Row],[AVGO]]-Data!L216</f>
        <v>13.67544192129003</v>
      </c>
      <c r="M217" s="2">
        <f>ARIMAForecast[[#This Row],[V]]-Data!M216</f>
        <v>3.7305981642959978</v>
      </c>
      <c r="N217" s="2">
        <f>ARIMAForecast[[#This Row],[BAC]]-Data!N216</f>
        <v>0.82110692702060106</v>
      </c>
      <c r="O217" s="2">
        <f>ARIMAForecast[[#This Row],[HD]]-Data!O216</f>
        <v>0.8241751351520179</v>
      </c>
      <c r="P217" s="2">
        <f>ARIMAForecast[[#This Row],[MA]]-Data!P216</f>
        <v>8.8681460699770014</v>
      </c>
      <c r="Q217" s="2">
        <f>ARIMAForecast[[#This Row],[MRK]]-Data!Q216</f>
        <v>-0.3224883244331096</v>
      </c>
      <c r="R217" s="2">
        <f>ARIMAForecast[[#This Row],[ABBV]]-Data!R216</f>
        <v>-1.099226523472197</v>
      </c>
      <c r="S217" s="2">
        <f>ARIMAForecast[[#This Row],[LLY]]-Data!S216</f>
        <v>-0.70247954590499262</v>
      </c>
      <c r="T217" s="2">
        <f>ARIMAForecast[[#This Row],[UPS]]-Data!T216</f>
        <v>-1.9463789956510027</v>
      </c>
      <c r="U217" s="2">
        <f>ARIMAForecast[[#This Row],[CAT]]-Data!U216</f>
        <v>5.8435307769750011</v>
      </c>
      <c r="X217" s="1">
        <v>44141</v>
      </c>
      <c r="Y217" s="2">
        <f>Data!Y217-Data!Y216</f>
        <v>0.57270710000000236</v>
      </c>
      <c r="Z217" s="2">
        <f>Data!Z217-Data!Z216</f>
        <v>2.2753606999999931</v>
      </c>
      <c r="AA217" s="2">
        <f>Data!AA217-Data!AA216</f>
        <v>0.19932350000001975</v>
      </c>
      <c r="AB217" s="2">
        <f>Data!AB217-Data!AB216</f>
        <v>-0.15628024000000096</v>
      </c>
      <c r="AC217" s="2">
        <f>Data!AC217-Data!AC216</f>
        <v>1.3610496999999953</v>
      </c>
      <c r="AD217" s="2">
        <f>Data!AD217-Data!AD216</f>
        <v>0.34204940000000761</v>
      </c>
      <c r="AE217" s="2">
        <f>Data!AE217-Data!AE216</f>
        <v>3.941403600000001</v>
      </c>
      <c r="AF217" s="2">
        <f>Data!AF217-Data!AF216</f>
        <v>-0.10289744000000667</v>
      </c>
      <c r="AG217" s="2">
        <f>Data!AG217-Data!AG216</f>
        <v>-6.4870326999999861</v>
      </c>
      <c r="AH217" s="2">
        <f>Data!AH217-Data!AH216</f>
        <v>-0.44071019999999805</v>
      </c>
      <c r="AI217" s="2">
        <f>Data!AI217-Data!AI216</f>
        <v>1.930928300000005</v>
      </c>
      <c r="AJ217" s="2">
        <f>Data!AJ217-Data!AJ216</f>
        <v>1.6408757000000094</v>
      </c>
      <c r="AK217" s="2">
        <f>Data!AK217-Data!AK216</f>
        <v>-0.14767124999999837</v>
      </c>
      <c r="AL217" s="2">
        <f>Data!AL217-Data!AL216</f>
        <v>-0.83831429999997908</v>
      </c>
      <c r="AM217" s="2">
        <f>Data!AM217-Data!AM216</f>
        <v>0.89187140000001364</v>
      </c>
      <c r="AN217" s="2">
        <f>Data!AN217-Data!AN216</f>
        <v>-0.10077800000000536</v>
      </c>
      <c r="AO217" s="2">
        <f>Data!AO217-Data!AO216</f>
        <v>-0.83854653999999584</v>
      </c>
      <c r="AP217" s="2">
        <f>Data!AP217-Data!AP216</f>
        <v>-2.7957155</v>
      </c>
      <c r="AQ217" s="2">
        <f>Data!AQ217-Data!AQ216</f>
        <v>3.6978718999999955</v>
      </c>
      <c r="AR217" s="2">
        <f>Data!AR217-Data!AR216</f>
        <v>-0.17155619999999772</v>
      </c>
      <c r="AS217" s="2"/>
      <c r="AT217" s="1">
        <v>44141</v>
      </c>
      <c r="AU217" s="2">
        <f>Data!AV219-FaktiskeKurser[[#This Row],[AAPL]]</f>
        <v>3.7400050000000107</v>
      </c>
      <c r="AV217" s="2">
        <f>Data!AW219-FaktiskeKurser[[#This Row],[MSFT]]</f>
        <v>7.3300020000000075</v>
      </c>
      <c r="AW217" s="2">
        <f>Data!AX219-FaktiskeKurser[[#This Row],[AMZN]]</f>
        <v>3.5104980000000126</v>
      </c>
      <c r="AX217" s="2">
        <f>Data!AY219-FaktiskeKurser[[#This Row],[GOOGL]]</f>
        <v>0.69400100000000009</v>
      </c>
      <c r="AY217" s="2">
        <f>Data!AZ219-FaktiskeKurser[[#This Row],[BRK-B]]</f>
        <v>2.680008000000015</v>
      </c>
      <c r="AZ217" s="2">
        <f>Data!BA219-FaktiskeKurser[[#This Row],[TSLA]]</f>
        <v>2.9900059999999939</v>
      </c>
      <c r="BA217" s="2">
        <f>Data!BB219-FaktiskeKurser[[#This Row],[NVDA]]</f>
        <v>7.6774899999999775</v>
      </c>
      <c r="BB217" s="2">
        <f>Data!BC219-FaktiskeKurser[[#This Row],[GOOG]]</f>
        <v>0.63100500000000181</v>
      </c>
      <c r="BC217" s="2">
        <f>Data!BD219-FaktiskeKurser[[#This Row],[UNH]]</f>
        <v>-7.1000070000000051</v>
      </c>
      <c r="BD217" s="2">
        <f>Data!BE219-FaktiskeKurser[[#This Row],[JPM]]</f>
        <v>2.7099989999999963</v>
      </c>
      <c r="BE217" s="2">
        <f>Data!BF219-FaktiskeKurser[[#This Row],[AVGO]]</f>
        <v>15.989990000000034</v>
      </c>
      <c r="BF217" s="2">
        <f>Data!BG219-FaktiskeKurser[[#This Row],[V]]</f>
        <v>4.5</v>
      </c>
      <c r="BG217" s="2">
        <f>Data!BH219-FaktiskeKurser[[#This Row],[BAC]]</f>
        <v>0.62999900000000153</v>
      </c>
      <c r="BH217" s="2">
        <f>Data!BI219-FaktiskeKurser[[#This Row],[HD]]</f>
        <v>1.5199889999999527</v>
      </c>
      <c r="BI217" s="2">
        <f>Data!BJ219-FaktiskeKurser[[#This Row],[MA]]</f>
        <v>6.4400029999999902</v>
      </c>
      <c r="BJ217" s="2">
        <f>Data!BK219-FaktiskeKurser[[#This Row],[MRK]]</f>
        <v>-0.24809299999999723</v>
      </c>
      <c r="BK217" s="2">
        <f>Data!BL219-FaktiskeKurser[[#This Row],[ABBV]]</f>
        <v>-1.6500020000000006</v>
      </c>
      <c r="BL217" s="2">
        <f>Data!BM219-FaktiskeKurser[[#This Row],[LLY]]</f>
        <v>-5.849991000000017</v>
      </c>
      <c r="BM217" s="2">
        <f>Data!BN219-FaktiskeKurser[[#This Row],[UPS]]</f>
        <v>5.0999909999999886</v>
      </c>
      <c r="BN217" s="2">
        <f>Data!BO219-FaktiskeKurser[[#This Row],[CAT]]</f>
        <v>6.0599970000000098</v>
      </c>
    </row>
    <row r="218" spans="1:66" x14ac:dyDescent="0.35">
      <c r="A218" s="1">
        <v>44144</v>
      </c>
      <c r="B218" s="2">
        <f>ARIMAForecast[[#This Row],[AAPL]]-FaktiskeKurser[[#This Row],[AAPL]]</f>
        <v>0.80680950973300014</v>
      </c>
      <c r="C218" s="2">
        <f>ARIMAForecast[[#This Row],[MSFT]]-Data!C217</f>
        <v>2.3618032349880025</v>
      </c>
      <c r="D218" s="2">
        <f>ARIMAForecast[[#This Row],[AMZN]]-Data!D217</f>
        <v>-0.83347702047799999</v>
      </c>
      <c r="E218" s="2">
        <f>ARIMAForecast[[#This Row],[GOOGL]]-Data!E217</f>
        <v>1.3702037317595028</v>
      </c>
      <c r="F218" s="2">
        <f>ARIMAForecast[[#This Row],[BRK-B]]-Data!F217</f>
        <v>2.7250488862279951</v>
      </c>
      <c r="G218" s="2">
        <f>ARIMAForecast[[#This Row],[TSLA]]-Data!G217</f>
        <v>-1.7731974515370155</v>
      </c>
      <c r="H218" s="2">
        <f>ARIMAForecast[[#This Row],[NVDA]]-Data!H217</f>
        <v>6.0959206401080053</v>
      </c>
      <c r="I218" s="2">
        <f>ARIMAForecast[[#This Row],[GOOG]]-Data!I217</f>
        <v>1.5761036228742995</v>
      </c>
      <c r="J218" s="2">
        <f>ARIMAForecast[[#This Row],[UNH]]-Data!J217</f>
        <v>-9.8738236588050086</v>
      </c>
      <c r="K218" s="2">
        <f>ARIMAForecast[[#This Row],[JPM]]-Data!K217</f>
        <v>-0.76888222636800663</v>
      </c>
      <c r="L218" s="2">
        <f>ARIMAForecast[[#This Row],[AVGO]]-Data!L217</f>
        <v>4.621632227495013</v>
      </c>
      <c r="M218" s="2">
        <f>ARIMAForecast[[#This Row],[V]]-Data!M217</f>
        <v>1.0898657209530143</v>
      </c>
      <c r="N218" s="2">
        <f>ARIMAForecast[[#This Row],[BAC]]-Data!N217</f>
        <v>-0.22698725015970211</v>
      </c>
      <c r="O218" s="2">
        <f>ARIMAForecast[[#This Row],[HD]]-Data!O217</f>
        <v>0.58069675711897162</v>
      </c>
      <c r="P218" s="2">
        <f>ARIMAForecast[[#This Row],[MA]]-Data!P217</f>
        <v>-2.2248521649910344</v>
      </c>
      <c r="Q218" s="2">
        <f>ARIMAForecast[[#This Row],[MRK]]-Data!Q217</f>
        <v>0.22552952096850731</v>
      </c>
      <c r="R218" s="2">
        <f>ARIMAForecast[[#This Row],[ABBV]]-Data!R217</f>
        <v>-0.57543616199480141</v>
      </c>
      <c r="S218" s="2">
        <f>ARIMAForecast[[#This Row],[LLY]]-Data!S217</f>
        <v>-4.2761115429100016</v>
      </c>
      <c r="T218" s="2">
        <f>ARIMAForecast[[#This Row],[UPS]]-Data!T217</f>
        <v>7.1494818739600134</v>
      </c>
      <c r="U218" s="2">
        <f>ARIMAForecast[[#This Row],[CAT]]-Data!U217</f>
        <v>-0.18148162795398548</v>
      </c>
      <c r="X218" s="1">
        <v>44144</v>
      </c>
      <c r="Y218" s="2">
        <f>Data!Y218-Data!Y217</f>
        <v>-1.7964635000000015</v>
      </c>
      <c r="Z218" s="2">
        <f>Data!Z218-Data!Z217</f>
        <v>-4.3689866999999936</v>
      </c>
      <c r="AA218" s="2">
        <f>Data!AA218-Data!AA217</f>
        <v>-5.2870903000000169</v>
      </c>
      <c r="AB218" s="2">
        <f>Data!AB218-Data!AB217</f>
        <v>0.1468232200000017</v>
      </c>
      <c r="AC218" s="2">
        <f>Data!AC218-Data!AC217</f>
        <v>9.5585442999999941</v>
      </c>
      <c r="AD218" s="2">
        <f>Data!AD218-Data!AD217</f>
        <v>-2.7809239000000048</v>
      </c>
      <c r="AE218" s="2">
        <f>Data!AE218-Data!AE217</f>
        <v>-5.7685067000000174</v>
      </c>
      <c r="AF218" s="2">
        <f>Data!AF218-Data!AF217</f>
        <v>0.13233276000001126</v>
      </c>
      <c r="AG218" s="2">
        <f>Data!AG218-Data!AG217</f>
        <v>1.5693772999999851</v>
      </c>
      <c r="AH218" s="2">
        <f>Data!AH218-Data!AH217</f>
        <v>4.2926465999999976</v>
      </c>
      <c r="AI218" s="2">
        <f>Data!AI218-Data!AI217</f>
        <v>-3.6846671000000129</v>
      </c>
      <c r="AJ218" s="2">
        <f>Data!AJ218-Data!AJ217</f>
        <v>8.9844090999999935</v>
      </c>
      <c r="AK218" s="2">
        <f>Data!AK218-Data!AK217</f>
        <v>1.471530340000001</v>
      </c>
      <c r="AL218" s="2">
        <f>Data!AL218-Data!AL217</f>
        <v>-11.523373800000002</v>
      </c>
      <c r="AM218" s="2">
        <f>Data!AM218-Data!AM217</f>
        <v>7.4695060999999896</v>
      </c>
      <c r="AN218" s="2">
        <f>Data!AN218-Data!AN217</f>
        <v>0.21733820000000037</v>
      </c>
      <c r="AO218" s="2">
        <f>Data!AO218-Data!AO217</f>
        <v>2.0008009900000019</v>
      </c>
      <c r="AP218" s="2">
        <f>Data!AP218-Data!AP217</f>
        <v>-0.79103050000000508</v>
      </c>
      <c r="AQ218" s="2">
        <f>Data!AQ218-Data!AQ217</f>
        <v>-3.5820966999999939</v>
      </c>
      <c r="AR218" s="2">
        <f>Data!AR218-Data!AR217</f>
        <v>7.1716724000000056</v>
      </c>
      <c r="AS218" s="2"/>
      <c r="AT218" s="1">
        <v>44144</v>
      </c>
      <c r="AU218" s="2">
        <f>Data!AV220-FaktiskeKurser[[#This Row],[AAPL]]</f>
        <v>-2.7099990000000105</v>
      </c>
      <c r="AV218" s="2">
        <f>Data!AW220-FaktiskeKurser[[#This Row],[MSFT]]</f>
        <v>-4.8999940000000208</v>
      </c>
      <c r="AW218" s="2">
        <f>Data!AX220-FaktiskeKurser[[#This Row],[AMZN]]</f>
        <v>-8.9130100000000141</v>
      </c>
      <c r="AX218" s="2">
        <f>Data!AY220-FaktiskeKurser[[#This Row],[GOOGL]]</f>
        <v>-5.4000999999999522E-2</v>
      </c>
      <c r="AY218" s="2">
        <f>Data!AZ220-FaktiskeKurser[[#This Row],[BRK-B]]</f>
        <v>14.050003000000004</v>
      </c>
      <c r="AZ218" s="2">
        <f>Data!BA220-FaktiskeKurser[[#This Row],[TSLA]]</f>
        <v>-5.6100010000000111</v>
      </c>
      <c r="BA218" s="2">
        <f>Data!BB220-FaktiskeKurser[[#This Row],[NVDA]]</f>
        <v>-5.2925110000000188</v>
      </c>
      <c r="BB218" s="2">
        <f>Data!BC220-FaktiskeKurser[[#This Row],[GOOG]]</f>
        <v>-1.8501000000000545E-2</v>
      </c>
      <c r="BC218" s="2">
        <f>Data!BD220-FaktiskeKurser[[#This Row],[UNH]]</f>
        <v>-4.3999939999999924</v>
      </c>
      <c r="BD218" s="2">
        <f>Data!BE220-FaktiskeKurser[[#This Row],[JPM]]</f>
        <v>12.550004000000001</v>
      </c>
      <c r="BE218" s="2">
        <f>Data!BF220-FaktiskeKurser[[#This Row],[AVGO]]</f>
        <v>-5.3299860000000194</v>
      </c>
      <c r="BF218" s="2">
        <f>Data!BG220-FaktiskeKurser[[#This Row],[V]]</f>
        <v>15.039994000000007</v>
      </c>
      <c r="BG218" s="2">
        <f>Data!BH220-FaktiskeKurser[[#This Row],[BAC]]</f>
        <v>3.1499990000000011</v>
      </c>
      <c r="BH218" s="2">
        <f>Data!BI220-FaktiskeKurser[[#This Row],[HD]]</f>
        <v>-15.880004999999983</v>
      </c>
      <c r="BI218" s="2">
        <f>Data!BJ220-FaktiskeKurser[[#This Row],[MA]]</f>
        <v>28.029999000000032</v>
      </c>
      <c r="BJ218" s="2">
        <f>Data!BK220-FaktiskeKurser[[#This Row],[MRK]]</f>
        <v>3.816999999999382E-2</v>
      </c>
      <c r="BK218" s="2">
        <f>Data!BL220-FaktiskeKurser[[#This Row],[ABBV]]</f>
        <v>1.4300009999999901</v>
      </c>
      <c r="BL218" s="2">
        <f>Data!BM220-FaktiskeKurser[[#This Row],[LLY]]</f>
        <v>-3.1900019999999927</v>
      </c>
      <c r="BM218" s="2">
        <f>Data!BN220-FaktiskeKurser[[#This Row],[UPS]]</f>
        <v>-0.33999700000001098</v>
      </c>
      <c r="BN218" s="2">
        <f>Data!BO220-FaktiskeKurser[[#This Row],[CAT]]</f>
        <v>7.7300109999999904</v>
      </c>
    </row>
    <row r="219" spans="1:66" x14ac:dyDescent="0.35">
      <c r="A219" s="1">
        <v>44145</v>
      </c>
      <c r="B219" s="2">
        <f>ARIMAForecast[[#This Row],[AAPL]]-FaktiskeKurser[[#This Row],[AAPL]]</f>
        <v>-3.4006473011460088</v>
      </c>
      <c r="C219" s="2">
        <f>ARIMAForecast[[#This Row],[MSFT]]-Data!C218</f>
        <v>-6.5068750986950192</v>
      </c>
      <c r="D219" s="2">
        <f>ARIMAForecast[[#This Row],[AMZN]]-Data!D218</f>
        <v>-8.1093975698889835</v>
      </c>
      <c r="E219" s="2">
        <f>ARIMAForecast[[#This Row],[GOOGL]]-Data!E218</f>
        <v>-0.85310422903519623</v>
      </c>
      <c r="F219" s="2">
        <f>ARIMAForecast[[#This Row],[BRK-B]]-Data!F218</f>
        <v>10.54905236927101</v>
      </c>
      <c r="G219" s="2">
        <f>ARIMAForecast[[#This Row],[TSLA]]-Data!G218</f>
        <v>-3.9220318496379889</v>
      </c>
      <c r="H219" s="2">
        <f>ARIMAForecast[[#This Row],[NVDA]]-Data!H218</f>
        <v>-10.188896167747004</v>
      </c>
      <c r="I219" s="2">
        <f>ARIMAForecast[[#This Row],[GOOG]]-Data!I218</f>
        <v>-1.1238537147833938</v>
      </c>
      <c r="J219" s="2">
        <f>ARIMAForecast[[#This Row],[UNH]]-Data!J218</f>
        <v>0.23279917323100108</v>
      </c>
      <c r="K219" s="2">
        <f>ARIMAForecast[[#This Row],[JPM]]-Data!K218</f>
        <v>12.994674197514001</v>
      </c>
      <c r="L219" s="2">
        <f>ARIMAForecast[[#This Row],[AVGO]]-Data!L218</f>
        <v>-9.1205933342400272</v>
      </c>
      <c r="M219" s="2">
        <f>ARIMAForecast[[#This Row],[V]]-Data!M218</f>
        <v>12.406902505468992</v>
      </c>
      <c r="N219" s="2">
        <f>ARIMAForecast[[#This Row],[BAC]]-Data!N218</f>
        <v>3.2881579846755997</v>
      </c>
      <c r="O219" s="2">
        <f>ARIMAForecast[[#This Row],[HD]]-Data!O218</f>
        <v>-15.385703541042972</v>
      </c>
      <c r="P219" s="2">
        <f>ARIMAForecast[[#This Row],[MA]]-Data!P218</f>
        <v>28.614556252050022</v>
      </c>
      <c r="Q219" s="2">
        <f>ARIMAForecast[[#This Row],[MRK]]-Data!Q218</f>
        <v>-0.57208613567659938</v>
      </c>
      <c r="R219" s="2">
        <f>ARIMAForecast[[#This Row],[ABBV]]-Data!R218</f>
        <v>1.888669049976599</v>
      </c>
      <c r="S219" s="2">
        <f>ARIMAForecast[[#This Row],[LLY]]-Data!S218</f>
        <v>-0.38201832916200829</v>
      </c>
      <c r="T219" s="2">
        <f>ARIMAForecast[[#This Row],[UPS]]-Data!T218</f>
        <v>-7.3685616812440173</v>
      </c>
      <c r="U219" s="2">
        <f>ARIMAForecast[[#This Row],[CAT]]-Data!U218</f>
        <v>8.1374782657970002</v>
      </c>
      <c r="X219" s="1">
        <v>44145</v>
      </c>
      <c r="Y219" s="2">
        <f>Data!Y219-Data!Y218</f>
        <v>-0.92002610000000118</v>
      </c>
      <c r="Z219" s="2">
        <f>Data!Z219-Data!Z218</f>
        <v>-5.6709164000000101</v>
      </c>
      <c r="AA219" s="2">
        <f>Data!AA219-Data!AA218</f>
        <v>-7.1023840999999948</v>
      </c>
      <c r="AB219" s="2">
        <f>Data!AB219-Data!AB218</f>
        <v>-1.1336609300000049</v>
      </c>
      <c r="AC219" s="2">
        <f>Data!AC219-Data!AC218</f>
        <v>8.9673987000000182</v>
      </c>
      <c r="AD219" s="2">
        <f>Data!AD219-Data!AD218</f>
        <v>-3.0835512000000165</v>
      </c>
      <c r="AE219" s="2">
        <f>Data!AE219-Data!AE218</f>
        <v>-9.0986655999999755</v>
      </c>
      <c r="AF219" s="2">
        <f>Data!AF219-Data!AF218</f>
        <v>-1.1425825900000035</v>
      </c>
      <c r="AG219" s="2">
        <f>Data!AG219-Data!AG218</f>
        <v>3.3485734000000207</v>
      </c>
      <c r="AH219" s="2">
        <f>Data!AH219-Data!AH218</f>
        <v>9.0551276000000058</v>
      </c>
      <c r="AI219" s="2">
        <f>Data!AI219-Data!AI218</f>
        <v>-11.211199899999997</v>
      </c>
      <c r="AJ219" s="2">
        <f>Data!AJ219-Data!AJ218</f>
        <v>5.9115923999999893</v>
      </c>
      <c r="AK219" s="2">
        <f>Data!AK219-Data!AK218</f>
        <v>1.8453568199999992</v>
      </c>
      <c r="AL219" s="2">
        <f>Data!AL219-Data!AL218</f>
        <v>1.7318924999999581</v>
      </c>
      <c r="AM219" s="2">
        <f>Data!AM219-Data!AM218</f>
        <v>15.851743199999987</v>
      </c>
      <c r="AN219" s="2">
        <f>Data!AN219-Data!AN218</f>
        <v>0.47534054000000481</v>
      </c>
      <c r="AO219" s="2">
        <f>Data!AO219-Data!AO218</f>
        <v>3.3391013600000008</v>
      </c>
      <c r="AP219" s="2">
        <f>Data!AP219-Data!AP218</f>
        <v>3.8470618999999999</v>
      </c>
      <c r="AQ219" s="2">
        <f>Data!AQ219-Data!AQ218</f>
        <v>0.92790959999999245</v>
      </c>
      <c r="AR219" s="2">
        <f>Data!AR219-Data!AR218</f>
        <v>3.2880269000000055</v>
      </c>
      <c r="AS219" s="2"/>
      <c r="AT219" s="1">
        <v>44145</v>
      </c>
      <c r="AU219" s="2">
        <f>Data!AV221-FaktiskeKurser[[#This Row],[AAPL]]</f>
        <v>-2.7200010000000105</v>
      </c>
      <c r="AV219" s="2">
        <f>Data!AW221-FaktiskeKurser[[#This Row],[MSFT]]</f>
        <v>-12.710005999999993</v>
      </c>
      <c r="AW219" s="2">
        <f>Data!AX221-FaktiskeKurser[[#This Row],[AMZN]]</f>
        <v>-13.817490000000021</v>
      </c>
      <c r="AX219" s="2">
        <f>Data!AY221-FaktiskeKurser[[#This Row],[GOOGL]]</f>
        <v>-1.1005019999999917</v>
      </c>
      <c r="AY219" s="2">
        <f>Data!AZ221-FaktiskeKurser[[#This Row],[BRK-B]]</f>
        <v>19.629989999999992</v>
      </c>
      <c r="AZ219" s="2">
        <f>Data!BA221-FaktiskeKurser[[#This Row],[TSLA]]</f>
        <v>-6.5299990000000037</v>
      </c>
      <c r="BA219" s="2">
        <f>Data!BB221-FaktiskeKurser[[#This Row],[NVDA]]</f>
        <v>-17.919997999999993</v>
      </c>
      <c r="BB219" s="2">
        <f>Data!BC221-FaktiskeKurser[[#This Row],[GOOG]]</f>
        <v>-1.0680009999999953</v>
      </c>
      <c r="BC219" s="2">
        <f>Data!BD221-FaktiskeKurser[[#This Row],[UNH]]</f>
        <v>6.2300109999999904</v>
      </c>
      <c r="BD219" s="2">
        <f>Data!BE221-FaktiskeKurser[[#This Row],[JPM]]</f>
        <v>13.559998000000007</v>
      </c>
      <c r="BE219" s="2">
        <f>Data!BF221-FaktiskeKurser[[#This Row],[AVGO]]</f>
        <v>-17.489990000000034</v>
      </c>
      <c r="BF219" s="2">
        <f>Data!BG221-FaktiskeKurser[[#This Row],[V]]</f>
        <v>14.839997000000011</v>
      </c>
      <c r="BG219" s="2">
        <f>Data!BH221-FaktiskeKurser[[#This Row],[BAC]]</f>
        <v>3.3500009999999989</v>
      </c>
      <c r="BH219" s="2">
        <f>Data!BI221-FaktiskeKurser[[#This Row],[HD]]</f>
        <v>-8.669983000000002</v>
      </c>
      <c r="BI219" s="2">
        <f>Data!BJ221-FaktiskeKurser[[#This Row],[MA]]</f>
        <v>21.13998399999997</v>
      </c>
      <c r="BJ219" s="2">
        <f>Data!BK221-FaktiskeKurser[[#This Row],[MRK]]</f>
        <v>0.71564499999999498</v>
      </c>
      <c r="BK219" s="2">
        <f>Data!BL221-FaktiskeKurser[[#This Row],[ABBV]]</f>
        <v>6.0200049999999976</v>
      </c>
      <c r="BL219" s="2">
        <f>Data!BM221-FaktiskeKurser[[#This Row],[LLY]]</f>
        <v>3.8199930000000109</v>
      </c>
      <c r="BM219" s="2">
        <f>Data!BN221-FaktiskeKurser[[#This Row],[UPS]]</f>
        <v>-2.9499969999999962</v>
      </c>
      <c r="BN219" s="2">
        <f>Data!BO221-FaktiskeKurser[[#This Row],[CAT]]</f>
        <v>11.010009999999994</v>
      </c>
    </row>
    <row r="220" spans="1:66" x14ac:dyDescent="0.35">
      <c r="A220" s="1">
        <v>44146</v>
      </c>
      <c r="B220" s="2">
        <f>ARIMAForecast[[#This Row],[AAPL]]-FaktiskeKurser[[#This Row],[AAPL]]</f>
        <v>0.35619743997000342</v>
      </c>
      <c r="C220" s="2">
        <f>ARIMAForecast[[#This Row],[MSFT]]-Data!C219</f>
        <v>-6.4225344533169846</v>
      </c>
      <c r="D220" s="2">
        <f>ARIMAForecast[[#This Row],[AMZN]]-Data!D219</f>
        <v>-5.0380725315460211</v>
      </c>
      <c r="E220" s="2">
        <f>ARIMAForecast[[#This Row],[GOOGL]]-Data!E219</f>
        <v>-0.8400878978047075</v>
      </c>
      <c r="F220" s="2">
        <f>ARIMAForecast[[#This Row],[BRK-B]]-Data!F219</f>
        <v>9.1367741716709929</v>
      </c>
      <c r="G220" s="2">
        <f>ARIMAForecast[[#This Row],[TSLA]]-Data!G219</f>
        <v>-2.8585253175409946</v>
      </c>
      <c r="H220" s="2">
        <f>ARIMAForecast[[#This Row],[NVDA]]-Data!H219</f>
        <v>-9.0423005810629888</v>
      </c>
      <c r="I220" s="2">
        <f>ARIMAForecast[[#This Row],[GOOG]]-Data!I219</f>
        <v>-0.74959313134201011</v>
      </c>
      <c r="J220" s="2">
        <f>ARIMAForecast[[#This Row],[UNH]]-Data!J219</f>
        <v>7.5805001692419864</v>
      </c>
      <c r="K220" s="2">
        <f>ARIMAForecast[[#This Row],[JPM]]-Data!K219</f>
        <v>0.54147657930501225</v>
      </c>
      <c r="L220" s="2">
        <f>ARIMAForecast[[#This Row],[AVGO]]-Data!L219</f>
        <v>-9.9752061789610025</v>
      </c>
      <c r="M220" s="2">
        <f>ARIMAForecast[[#This Row],[V]]-Data!M219</f>
        <v>2.1980707122380068</v>
      </c>
      <c r="N220" s="2">
        <f>ARIMAForecast[[#This Row],[BAC]]-Data!N219</f>
        <v>0.11526732868810186</v>
      </c>
      <c r="O220" s="2">
        <f>ARIMAForecast[[#This Row],[HD]]-Data!O219</f>
        <v>4.7120015399359545</v>
      </c>
      <c r="P220" s="2">
        <f>ARIMAForecast[[#This Row],[MA]]-Data!P219</f>
        <v>-7.9698456943290239</v>
      </c>
      <c r="Q220" s="2">
        <f>ARIMAForecast[[#This Row],[MRK]]-Data!Q219</f>
        <v>1.292378886710992</v>
      </c>
      <c r="R220" s="2">
        <f>ARIMAForecast[[#This Row],[ABBV]]-Data!R219</f>
        <v>3.8922717435924028</v>
      </c>
      <c r="S220" s="2">
        <f>ARIMAForecast[[#This Row],[LLY]]-Data!S219</f>
        <v>5.8490142373680101</v>
      </c>
      <c r="T220" s="2">
        <f>ARIMAForecast[[#This Row],[UPS]]-Data!T219</f>
        <v>4.5428583502380206</v>
      </c>
      <c r="U220" s="2">
        <f>ARIMAForecast[[#This Row],[CAT]]-Data!U219</f>
        <v>3.2581171981729824</v>
      </c>
      <c r="X220" s="1">
        <v>44146</v>
      </c>
      <c r="Y220" s="2">
        <f>Data!Y220-Data!Y219</f>
        <v>2.8398428999999936</v>
      </c>
      <c r="Z220" s="2">
        <f>Data!Z220-Data!Z219</f>
        <v>1.8748357999999996</v>
      </c>
      <c r="AA220" s="2">
        <f>Data!AA220-Data!AA219</f>
        <v>2.8613488999999959</v>
      </c>
      <c r="AB220" s="2">
        <f>Data!AB220-Data!AB219</f>
        <v>0.48018709999999487</v>
      </c>
      <c r="AC220" s="2">
        <f>Data!AC220-Data!AC219</f>
        <v>0.31346529999999007</v>
      </c>
      <c r="AD220" s="2">
        <f>Data!AD220-Data!AD219</f>
        <v>0.35699620000002596</v>
      </c>
      <c r="AE220" s="2">
        <f>Data!AE220-Data!AE219</f>
        <v>2.6033590999999774</v>
      </c>
      <c r="AF220" s="2">
        <f>Data!AF220-Data!AF219</f>
        <v>0.60167072999999505</v>
      </c>
      <c r="AG220" s="2">
        <f>Data!AG220-Data!AG219</f>
        <v>-0.7536729000000264</v>
      </c>
      <c r="AH220" s="2">
        <f>Data!AH220-Data!AH219</f>
        <v>-1.503185600000009</v>
      </c>
      <c r="AI220" s="2">
        <f>Data!AI220-Data!AI219</f>
        <v>8.2587421000000063</v>
      </c>
      <c r="AJ220" s="2">
        <f>Data!AJ220-Data!AJ219</f>
        <v>-0.62114800000000514</v>
      </c>
      <c r="AK220" s="2">
        <f>Data!AK220-Data!AK219</f>
        <v>-0.28108849000000191</v>
      </c>
      <c r="AL220" s="2">
        <f>Data!AL220-Data!AL219</f>
        <v>2.7242173000000207</v>
      </c>
      <c r="AM220" s="2">
        <f>Data!AM220-Data!AM219</f>
        <v>-4.6748197999999661</v>
      </c>
      <c r="AN220" s="2">
        <f>Data!AN220-Data!AN219</f>
        <v>-1.2256320000005871E-2</v>
      </c>
      <c r="AO220" s="2">
        <f>Data!AO220-Data!AO219</f>
        <v>-4.5988559999997847E-2</v>
      </c>
      <c r="AP220" s="2">
        <f>Data!AP220-Data!AP219</f>
        <v>-1.1259660000000054</v>
      </c>
      <c r="AQ220" s="2">
        <f>Data!AQ220-Data!AQ219</f>
        <v>1.8436035000000004</v>
      </c>
      <c r="AR220" s="2">
        <f>Data!AR220-Data!AR219</f>
        <v>-2.060456500000015</v>
      </c>
      <c r="AS220" s="2"/>
      <c r="AT220" s="1">
        <v>44146</v>
      </c>
      <c r="AU220" s="2">
        <f>Data!AV222-FaktiskeKurser[[#This Row],[AAPL]]</f>
        <v>3.1699980000000068</v>
      </c>
      <c r="AV220" s="2">
        <f>Data!AW222-FaktiskeKurser[[#This Row],[MSFT]]</f>
        <v>-1.8399959999999851</v>
      </c>
      <c r="AW220" s="2">
        <f>Data!AX222-FaktiskeKurser[[#This Row],[AMZN]]</f>
        <v>-0.3174889999999948</v>
      </c>
      <c r="AX220" s="2">
        <f>Data!AY222-FaktiskeKurser[[#This Row],[GOOGL]]</f>
        <v>-0.70949500000000398</v>
      </c>
      <c r="AY220" s="2">
        <f>Data!AZ222-FaktiskeKurser[[#This Row],[BRK-B]]</f>
        <v>5.8699949999999887</v>
      </c>
      <c r="AZ220" s="2">
        <f>Data!BA222-FaktiskeKurser[[#This Row],[TSLA]]</f>
        <v>-1.3766629999999793</v>
      </c>
      <c r="BA220" s="2">
        <f>Data!BB222-FaktiskeKurser[[#This Row],[NVDA]]</f>
        <v>-2.1275019999999927</v>
      </c>
      <c r="BB220" s="2">
        <f>Data!BC222-FaktiskeKurser[[#This Row],[GOOG]]</f>
        <v>-0.51450400000000229</v>
      </c>
      <c r="BC220" s="2">
        <f>Data!BD222-FaktiskeKurser[[#This Row],[UNH]]</f>
        <v>1.7000120000000152</v>
      </c>
      <c r="BD220" s="2">
        <f>Data!BE222-FaktiskeKurser[[#This Row],[JPM]]</f>
        <v>-2.120002999999997</v>
      </c>
      <c r="BE220" s="2">
        <f>Data!BF222-FaktiskeKurser[[#This Row],[AVGO]]</f>
        <v>0.38000399999998535</v>
      </c>
      <c r="BF220" s="2">
        <f>Data!BG222-FaktiskeKurser[[#This Row],[V]]</f>
        <v>2.0004000000000133E-2</v>
      </c>
      <c r="BG220" s="2">
        <f>Data!BH222-FaktiskeKurser[[#This Row],[BAC]]</f>
        <v>-0.42000000000000171</v>
      </c>
      <c r="BH220" s="2">
        <f>Data!BI222-FaktiskeKurser[[#This Row],[HD]]</f>
        <v>7.7799989999999752</v>
      </c>
      <c r="BI220" s="2">
        <f>Data!BJ222-FaktiskeKurser[[#This Row],[MA]]</f>
        <v>-12.169983000000002</v>
      </c>
      <c r="BJ220" s="2">
        <f>Data!BK222-FaktiskeKurser[[#This Row],[MRK]]</f>
        <v>0.53434700000001101</v>
      </c>
      <c r="BK220" s="2">
        <f>Data!BL222-FaktiskeKurser[[#This Row],[ABBV]]</f>
        <v>3.0299990000000037</v>
      </c>
      <c r="BL220" s="2">
        <f>Data!BM222-FaktiskeKurser[[#This Row],[LLY]]</f>
        <v>2.4299929999999961</v>
      </c>
      <c r="BM220" s="2">
        <f>Data!BN222-FaktiskeKurser[[#This Row],[UPS]]</f>
        <v>3.4199979999999925</v>
      </c>
      <c r="BN220" s="2">
        <f>Data!BO222-FaktiskeKurser[[#This Row],[CAT]]</f>
        <v>-1.3600000000000136</v>
      </c>
    </row>
    <row r="221" spans="1:66" x14ac:dyDescent="0.35">
      <c r="A221" s="1">
        <v>44147</v>
      </c>
      <c r="B221" s="2">
        <f>ARIMAForecast[[#This Row],[AAPL]]-FaktiskeKurser[[#This Row],[AAPL]]</f>
        <v>3.5033557546840086</v>
      </c>
      <c r="C221" s="2">
        <f>ARIMAForecast[[#This Row],[MSFT]]-Data!C220</f>
        <v>4.3749809695360113</v>
      </c>
      <c r="D221" s="2">
        <f>ARIMAForecast[[#This Row],[AMZN]]-Data!D220</f>
        <v>5.3978689138090203</v>
      </c>
      <c r="E221" s="2">
        <f>ARIMAForecast[[#This Row],[GOOGL]]-Data!E220</f>
        <v>0.5847018111528115</v>
      </c>
      <c r="F221" s="2">
        <f>ARIMAForecast[[#This Row],[BRK-B]]-Data!F220</f>
        <v>-0.24110292649899634</v>
      </c>
      <c r="G221" s="2">
        <f>ARIMAForecast[[#This Row],[TSLA]]-Data!G220</f>
        <v>1.5937008354129887</v>
      </c>
      <c r="H221" s="2">
        <f>ARIMAForecast[[#This Row],[NVDA]]-Data!H220</f>
        <v>5.1756712514039975</v>
      </c>
      <c r="I221" s="2">
        <f>ARIMAForecast[[#This Row],[GOOG]]-Data!I220</f>
        <v>0.82694447611849853</v>
      </c>
      <c r="J221" s="2">
        <f>ARIMAForecast[[#This Row],[UNH]]-Data!J220</f>
        <v>-5.174872178771011</v>
      </c>
      <c r="K221" s="2">
        <f>ARIMAForecast[[#This Row],[JPM]]-Data!K220</f>
        <v>-0.7786525368110091</v>
      </c>
      <c r="L221" s="2">
        <f>ARIMAForecast[[#This Row],[AVGO]]-Data!L220</f>
        <v>9.1820002789719979</v>
      </c>
      <c r="M221" s="2">
        <f>ARIMAForecast[[#This Row],[V]]-Data!M220</f>
        <v>-0.46229837448498756</v>
      </c>
      <c r="N221" s="2">
        <f>ARIMAForecast[[#This Row],[BAC]]-Data!N220</f>
        <v>-0.11380729008710233</v>
      </c>
      <c r="O221" s="2">
        <f>ARIMAForecast[[#This Row],[HD]]-Data!O220</f>
        <v>3.8889916416460437</v>
      </c>
      <c r="P221" s="2">
        <f>ARIMAForecast[[#This Row],[MA]]-Data!P220</f>
        <v>-1.7738946650370053</v>
      </c>
      <c r="Q221" s="2">
        <f>ARIMAForecast[[#This Row],[MRK]]-Data!Q220</f>
        <v>-0.73399352365029813</v>
      </c>
      <c r="R221" s="2">
        <f>ARIMAForecast[[#This Row],[ABBV]]-Data!R220</f>
        <v>-1.2295713496812084</v>
      </c>
      <c r="S221" s="2">
        <f>ARIMAForecast[[#This Row],[LLY]]-Data!S220</f>
        <v>-3.9556634244040083</v>
      </c>
      <c r="T221" s="2">
        <f>ARIMAForecast[[#This Row],[UPS]]-Data!T220</f>
        <v>4.3695549939997136E-2</v>
      </c>
      <c r="U221" s="2">
        <f>ARIMAForecast[[#This Row],[CAT]]-Data!U220</f>
        <v>-1.9315036207229923</v>
      </c>
      <c r="X221" s="1">
        <v>44147</v>
      </c>
      <c r="Y221" s="2">
        <f>Data!Y221-Data!Y220</f>
        <v>0.37395930000000988</v>
      </c>
      <c r="Z221" s="2">
        <f>Data!Z221-Data!Z220</f>
        <v>-0.23967300000001046</v>
      </c>
      <c r="AA221" s="2">
        <f>Data!AA221-Data!AA220</f>
        <v>-0.38954830000000129</v>
      </c>
      <c r="AB221" s="2">
        <f>Data!AB221-Data!AB220</f>
        <v>-0.32906382000000178</v>
      </c>
      <c r="AC221" s="2">
        <f>Data!AC221-Data!AC220</f>
        <v>-2.58408510000001</v>
      </c>
      <c r="AD221" s="2">
        <f>Data!AD221-Data!AD220</f>
        <v>-0.9730049000000065</v>
      </c>
      <c r="AE221" s="2">
        <f>Data!AE221-Data!AE220</f>
        <v>1.8651489000000083</v>
      </c>
      <c r="AF221" s="2">
        <f>Data!AF221-Data!AF220</f>
        <v>-0.19332858999999303</v>
      </c>
      <c r="AG221" s="2">
        <f>Data!AG221-Data!AG220</f>
        <v>1.7676329000000237</v>
      </c>
      <c r="AH221" s="2">
        <f>Data!AH221-Data!AH220</f>
        <v>-1.4326799999999906</v>
      </c>
      <c r="AI221" s="2">
        <f>Data!AI221-Data!AI220</f>
        <v>-2.2121055000000069</v>
      </c>
      <c r="AJ221" s="2">
        <f>Data!AJ221-Data!AJ220</f>
        <v>-4.0820349999999905</v>
      </c>
      <c r="AK221" s="2">
        <f>Data!AK221-Data!AK220</f>
        <v>-0.62884481999999764</v>
      </c>
      <c r="AL221" s="2">
        <f>Data!AL221-Data!AL220</f>
        <v>-0.95686710000001085</v>
      </c>
      <c r="AM221" s="2">
        <f>Data!AM221-Data!AM220</f>
        <v>-3.8301327000000356</v>
      </c>
      <c r="AN221" s="2">
        <f>Data!AN221-Data!AN220</f>
        <v>-0.88429270999999687</v>
      </c>
      <c r="AO221" s="2">
        <f>Data!AO221-Data!AO220</f>
        <v>-0.5657603800000004</v>
      </c>
      <c r="AP221" s="2">
        <f>Data!AP221-Data!AP220</f>
        <v>-3.5793912999999975</v>
      </c>
      <c r="AQ221" s="2">
        <f>Data!AQ221-Data!AQ220</f>
        <v>-2.974447199999986</v>
      </c>
      <c r="AR221" s="2">
        <f>Data!AR221-Data!AR220</f>
        <v>-0.84762559999998643</v>
      </c>
      <c r="AS221" s="2"/>
      <c r="AT221" s="1">
        <v>44147</v>
      </c>
      <c r="AU221" s="2">
        <f>Data!AV223-FaktiskeKurser[[#This Row],[AAPL]]</f>
        <v>3.2399979999999999</v>
      </c>
      <c r="AV221" s="2">
        <f>Data!AW223-FaktiskeKurser[[#This Row],[MSFT]]</f>
        <v>4.4300069999999891</v>
      </c>
      <c r="AW221" s="2">
        <f>Data!AX223-FaktiskeKurser[[#This Row],[AMZN]]</f>
        <v>3.7630010000000027</v>
      </c>
      <c r="AX221" s="2">
        <f>Data!AY223-FaktiskeKurser[[#This Row],[GOOGL]]</f>
        <v>0.25499699999998882</v>
      </c>
      <c r="AY221" s="2">
        <f>Data!AZ223-FaktiskeKurser[[#This Row],[BRK-B]]</f>
        <v>-3.7599950000000035</v>
      </c>
      <c r="AZ221" s="2">
        <f>Data!BA223-FaktiskeKurser[[#This Row],[TSLA]]</f>
        <v>0.46665899999999283</v>
      </c>
      <c r="BA221" s="2">
        <f>Data!BB223-FaktiskeKurser[[#This Row],[NVDA]]</f>
        <v>6.867508000000015</v>
      </c>
      <c r="BB221" s="2">
        <f>Data!BC223-FaktiskeKurser[[#This Row],[GOOG]]</f>
        <v>0.47249599999999248</v>
      </c>
      <c r="BC221" s="2">
        <f>Data!BD223-FaktiskeKurser[[#This Row],[UNH]]</f>
        <v>0.72000200000002224</v>
      </c>
      <c r="BD221" s="2">
        <f>Data!BE223-FaktiskeKurser[[#This Row],[JPM]]</f>
        <v>-3.1499940000000066</v>
      </c>
      <c r="BE221" s="2">
        <f>Data!BF223-FaktiskeKurser[[#This Row],[AVGO]]</f>
        <v>7.0700070000000323</v>
      </c>
      <c r="BF221" s="2">
        <f>Data!BG223-FaktiskeKurser[[#This Row],[V]]</f>
        <v>-5.0500030000000038</v>
      </c>
      <c r="BG221" s="2">
        <f>Data!BH223-FaktiskeKurser[[#This Row],[BAC]]</f>
        <v>-0.96999900000000139</v>
      </c>
      <c r="BH221" s="2">
        <f>Data!BI223-FaktiskeKurser[[#This Row],[HD]]</f>
        <v>0.66998300000000199</v>
      </c>
      <c r="BI221" s="2">
        <f>Data!BJ223-FaktiskeKurser[[#This Row],[MA]]</f>
        <v>-6.4899899999999775</v>
      </c>
      <c r="BJ221" s="2">
        <f>Data!BK223-FaktiskeKurser[[#This Row],[MRK]]</f>
        <v>-1.1927419999999955</v>
      </c>
      <c r="BK221" s="2">
        <f>Data!BL223-FaktiskeKurser[[#This Row],[ABBV]]</f>
        <v>-1.2700049999999976</v>
      </c>
      <c r="BL221" s="2">
        <f>Data!BM223-FaktiskeKurser[[#This Row],[LLY]]</f>
        <v>-5.5299990000000037</v>
      </c>
      <c r="BM221" s="2">
        <f>Data!BN223-FaktiskeKurser[[#This Row],[UPS]]</f>
        <v>-1.6199949999999887</v>
      </c>
      <c r="BN221" s="2">
        <f>Data!BO223-FaktiskeKurser[[#This Row],[CAT]]</f>
        <v>-3.1699979999999925</v>
      </c>
    </row>
    <row r="222" spans="1:66" x14ac:dyDescent="0.35">
      <c r="A222" s="1">
        <v>44148</v>
      </c>
      <c r="B222" s="2">
        <f>ARIMAForecast[[#This Row],[AAPL]]-FaktiskeKurser[[#This Row],[AAPL]]</f>
        <v>-0.49629473856900574</v>
      </c>
      <c r="C222" s="2">
        <f>ARIMAForecast[[#This Row],[MSFT]]-Data!C221</f>
        <v>-0.28298578159902377</v>
      </c>
      <c r="D222" s="2">
        <f>ARIMAForecast[[#This Row],[AMZN]]-Data!D221</f>
        <v>-1.4334675500030016</v>
      </c>
      <c r="E222" s="2">
        <f>ARIMAForecast[[#This Row],[GOOGL]]-Data!E221</f>
        <v>-0.28765805587840987</v>
      </c>
      <c r="F222" s="2">
        <f>ARIMAForecast[[#This Row],[BRK-B]]-Data!F221</f>
        <v>-4.3525416702449888</v>
      </c>
      <c r="G222" s="2">
        <f>ARIMAForecast[[#This Row],[TSLA]]-Data!G221</f>
        <v>-1.2675903706119982</v>
      </c>
      <c r="H222" s="2">
        <f>ARIMAForecast[[#This Row],[NVDA]]-Data!H221</f>
        <v>0.58661567539698467</v>
      </c>
      <c r="I222" s="2">
        <f>ARIMAForecast[[#This Row],[GOOG]]-Data!I221</f>
        <v>-0.32268151121959932</v>
      </c>
      <c r="J222" s="2">
        <f>ARIMAForecast[[#This Row],[UNH]]-Data!J221</f>
        <v>5.2207186093060045</v>
      </c>
      <c r="K222" s="2">
        <f>ARIMAForecast[[#This Row],[JPM]]-Data!K221</f>
        <v>-4.1158974954479959</v>
      </c>
      <c r="L222" s="2">
        <f>ARIMAForecast[[#This Row],[AVGO]]-Data!L221</f>
        <v>-2.1014752409279822</v>
      </c>
      <c r="M222" s="2">
        <f>ARIMAForecast[[#This Row],[V]]-Data!M221</f>
        <v>-3.7473288907470135</v>
      </c>
      <c r="N222" s="2">
        <f>ARIMAForecast[[#This Row],[BAC]]-Data!N221</f>
        <v>-1.2703377927424988</v>
      </c>
      <c r="O222" s="2">
        <f>ARIMAForecast[[#This Row],[HD]]-Data!O221</f>
        <v>-2.2372109441740236</v>
      </c>
      <c r="P222" s="2">
        <f>ARIMAForecast[[#This Row],[MA]]-Data!P221</f>
        <v>-3.6196863889109636</v>
      </c>
      <c r="Q222" s="2">
        <f>ARIMAForecast[[#This Row],[MRK]]-Data!Q221</f>
        <v>-0.21239769804650166</v>
      </c>
      <c r="R222" s="2">
        <f>ARIMAForecast[[#This Row],[ABBV]]-Data!R221</f>
        <v>4.8215684086102328E-2</v>
      </c>
      <c r="S222" s="2">
        <f>ARIMAForecast[[#This Row],[LLY]]-Data!S221</f>
        <v>-1.1298487322969777</v>
      </c>
      <c r="T222" s="2">
        <f>ARIMAForecast[[#This Row],[UPS]]-Data!T221</f>
        <v>-2.3225049250719962</v>
      </c>
      <c r="U222" s="2">
        <f>ARIMAForecast[[#This Row],[CAT]]-Data!U221</f>
        <v>-2.4053746128269893</v>
      </c>
      <c r="X222" s="1">
        <v>44148</v>
      </c>
      <c r="Y222" s="2">
        <f>Data!Y222-Data!Y221</f>
        <v>2.970599999999024E-2</v>
      </c>
      <c r="Z222" s="2">
        <f>Data!Z222-Data!Z221</f>
        <v>1.0419031000000132</v>
      </c>
      <c r="AA222" s="2">
        <f>Data!AA222-Data!AA221</f>
        <v>0.60652989999999818</v>
      </c>
      <c r="AB222" s="2">
        <f>Data!AB222-Data!AB221</f>
        <v>1.4054425400000099</v>
      </c>
      <c r="AC222" s="2">
        <f>Data!AC222-Data!AC221</f>
        <v>1.9895864000000074</v>
      </c>
      <c r="AD222" s="2">
        <f>Data!AD222-Data!AD221</f>
        <v>-1.2429385000000082</v>
      </c>
      <c r="AE222" s="2">
        <f>Data!AE222-Data!AE221</f>
        <v>-1.6845111000000088</v>
      </c>
      <c r="AF222" s="2">
        <f>Data!AF222-Data!AF221</f>
        <v>1.3365961599999991</v>
      </c>
      <c r="AG222" s="2">
        <f>Data!AG222-Data!AG221</f>
        <v>1.7071070000000077</v>
      </c>
      <c r="AH222" s="2">
        <f>Data!AH222-Data!AH221</f>
        <v>0.55563819999998998</v>
      </c>
      <c r="AI222" s="2">
        <f>Data!AI222-Data!AI221</f>
        <v>1.4228999000000044</v>
      </c>
      <c r="AJ222" s="2">
        <f>Data!AJ222-Data!AJ221</f>
        <v>1.3768742999999972</v>
      </c>
      <c r="AK222" s="2">
        <f>Data!AK222-Data!AK221</f>
        <v>0.22655871999999988</v>
      </c>
      <c r="AL222" s="2">
        <f>Data!AL222-Data!AL221</f>
        <v>0.73833910000001879</v>
      </c>
      <c r="AM222" s="2">
        <f>Data!AM222-Data!AM221</f>
        <v>4.4064414000000056</v>
      </c>
      <c r="AN222" s="2">
        <f>Data!AN222-Data!AN221</f>
        <v>0.7625696099999999</v>
      </c>
      <c r="AO222" s="2">
        <f>Data!AO222-Data!AO221</f>
        <v>1.2938526399999972</v>
      </c>
      <c r="AP222" s="2">
        <f>Data!AP222-Data!AP221</f>
        <v>0.92405279999999834</v>
      </c>
      <c r="AQ222" s="2">
        <f>Data!AQ222-Data!AQ221</f>
        <v>0.30506169999998178</v>
      </c>
      <c r="AR222" s="2">
        <f>Data!AR222-Data!AR221</f>
        <v>2.0443215999999893</v>
      </c>
      <c r="AS222" s="2"/>
      <c r="AT222" s="1">
        <v>44148</v>
      </c>
      <c r="AU222" s="2">
        <f>Data!AV224-FaktiskeKurser[[#This Row],[AAPL]]</f>
        <v>-0.22999599999999987</v>
      </c>
      <c r="AV222" s="2">
        <f>Data!AW224-FaktiskeKurser[[#This Row],[MSFT]]</f>
        <v>-4.0008000000000266E-2</v>
      </c>
      <c r="AW222" s="2">
        <f>Data!AX224-FaktiskeKurser[[#This Row],[AMZN]]</f>
        <v>-0.42900099999999952</v>
      </c>
      <c r="AX222" s="2">
        <f>Data!AY224-FaktiskeKurser[[#This Row],[GOOGL]]</f>
        <v>1.2514950000000056</v>
      </c>
      <c r="AY222" s="2">
        <f>Data!AZ224-FaktiskeKurser[[#This Row],[BRK-B]]</f>
        <v>5.0003000000003794E-2</v>
      </c>
      <c r="AZ222" s="2">
        <f>Data!BA224-FaktiskeKurser[[#This Row],[TSLA]]</f>
        <v>-2.8766630000000077</v>
      </c>
      <c r="BA222" s="2">
        <f>Data!BB224-FaktiskeKurser[[#This Row],[NVDA]]</f>
        <v>-1.2099919999999997</v>
      </c>
      <c r="BB222" s="2">
        <f>Data!BC224-FaktiskeKurser[[#This Row],[GOOG]]</f>
        <v>1.2155000000000058</v>
      </c>
      <c r="BC222" s="2">
        <f>Data!BD224-FaktiskeKurser[[#This Row],[UNH]]</f>
        <v>3.9700009999999679</v>
      </c>
      <c r="BD222" s="2">
        <f>Data!BE224-FaktiskeKurser[[#This Row],[JPM]]</f>
        <v>-0.69999700000001042</v>
      </c>
      <c r="BE222" s="2">
        <f>Data!BF224-FaktiskeKurser[[#This Row],[AVGO]]</f>
        <v>-2.4200129999999831</v>
      </c>
      <c r="BF222" s="2">
        <f>Data!BG224-FaktiskeKurser[[#This Row],[V]]</f>
        <v>-2.2200009999999963</v>
      </c>
      <c r="BG222" s="2">
        <f>Data!BH224-FaktiskeKurser[[#This Row],[BAC]]</f>
        <v>-0.33999999999999986</v>
      </c>
      <c r="BH222" s="2">
        <f>Data!BI224-FaktiskeKurser[[#This Row],[HD]]</f>
        <v>-0.57998700000001691</v>
      </c>
      <c r="BI222" s="2">
        <f>Data!BJ224-FaktiskeKurser[[#This Row],[MA]]</f>
        <v>2.6399839999999699</v>
      </c>
      <c r="BJ222" s="2">
        <f>Data!BK224-FaktiskeKurser[[#This Row],[MRK]]</f>
        <v>2.8625999999988494E-2</v>
      </c>
      <c r="BK222" s="2">
        <f>Data!BL224-FaktiskeKurser[[#This Row],[ABBV]]</f>
        <v>0.88999900000000309</v>
      </c>
      <c r="BL222" s="2">
        <f>Data!BM224-FaktiskeKurser[[#This Row],[LLY]]</f>
        <v>-2.3799899999999923</v>
      </c>
      <c r="BM222" s="2">
        <f>Data!BN224-FaktiskeKurser[[#This Row],[UPS]]</f>
        <v>-2.9700009999999963</v>
      </c>
      <c r="BN222" s="2">
        <f>Data!BO224-FaktiskeKurser[[#This Row],[CAT]]</f>
        <v>2.25</v>
      </c>
    </row>
    <row r="223" spans="1:66" x14ac:dyDescent="0.35">
      <c r="A223" s="1">
        <v>44151</v>
      </c>
      <c r="B223" s="2">
        <f>ARIMAForecast[[#This Row],[AAPL]]-FaktiskeKurser[[#This Row],[AAPL]]</f>
        <v>1.1671536177980073</v>
      </c>
      <c r="C223" s="2">
        <f>ARIMAForecast[[#This Row],[MSFT]]-Data!C222</f>
        <v>1.1893413805539979</v>
      </c>
      <c r="D223" s="2">
        <f>ARIMAForecast[[#This Row],[AMZN]]-Data!D222</f>
        <v>0.23509529363099091</v>
      </c>
      <c r="E223" s="2">
        <f>ARIMAForecast[[#This Row],[GOOGL]]-Data!E222</f>
        <v>1.443652991993801</v>
      </c>
      <c r="F223" s="2">
        <f>ARIMAForecast[[#This Row],[BRK-B]]-Data!F222</f>
        <v>2.6385373688789855</v>
      </c>
      <c r="G223" s="2">
        <f>ARIMAForecast[[#This Row],[TSLA]]-Data!G222</f>
        <v>-1.6180132592259895</v>
      </c>
      <c r="H223" s="2">
        <f>ARIMAForecast[[#This Row],[NVDA]]-Data!H222</f>
        <v>-8.7396905671994318E-2</v>
      </c>
      <c r="I223" s="2">
        <f>ARIMAForecast[[#This Row],[GOOG]]-Data!I222</f>
        <v>1.250157252179207</v>
      </c>
      <c r="J223" s="2">
        <f>ARIMAForecast[[#This Row],[UNH]]-Data!J222</f>
        <v>-0.37264856654900314</v>
      </c>
      <c r="K223" s="2">
        <f>ARIMAForecast[[#This Row],[JPM]]-Data!K222</f>
        <v>3.1015502679859992</v>
      </c>
      <c r="L223" s="2">
        <f>ARIMAForecast[[#This Row],[AVGO]]-Data!L222</f>
        <v>2.3613809219469886</v>
      </c>
      <c r="M223" s="2">
        <f>ARIMAForecast[[#This Row],[V]]-Data!M222</f>
        <v>1.5908175014779999</v>
      </c>
      <c r="N223" s="2">
        <f>ARIMAForecast[[#This Row],[BAC]]-Data!N222</f>
        <v>0.84288566166519985</v>
      </c>
      <c r="O223" s="2">
        <f>ARIMAForecast[[#This Row],[HD]]-Data!O222</f>
        <v>0.4304907639719886</v>
      </c>
      <c r="P223" s="2">
        <f>ARIMAForecast[[#This Row],[MA]]-Data!P222</f>
        <v>6.270899662992008</v>
      </c>
      <c r="Q223" s="2">
        <f>ARIMAForecast[[#This Row],[MRK]]-Data!Q222</f>
        <v>0.44196681421750839</v>
      </c>
      <c r="R223" s="2">
        <f>ARIMAForecast[[#This Row],[ABBV]]-Data!R222</f>
        <v>1.2236493514506037</v>
      </c>
      <c r="S223" s="2">
        <f>ARIMAForecast[[#This Row],[LLY]]-Data!S222</f>
        <v>-1.2851226463349974</v>
      </c>
      <c r="T223" s="2">
        <f>ARIMAForecast[[#This Row],[UPS]]-Data!T222</f>
        <v>1.5007219937249943</v>
      </c>
      <c r="U223" s="2">
        <f>ARIMAForecast[[#This Row],[CAT]]-Data!U222</f>
        <v>5.1217170218830006</v>
      </c>
      <c r="X223" s="1">
        <v>44151</v>
      </c>
      <c r="Y223" s="2">
        <f>Data!Y223-Data!Y222</f>
        <v>0.84968710000001124</v>
      </c>
      <c r="Z223" s="2">
        <f>Data!Z223-Data!Z222</f>
        <v>0.82503439999999273</v>
      </c>
      <c r="AA223" s="2">
        <f>Data!AA223-Data!AA222</f>
        <v>0.21204560000001038</v>
      </c>
      <c r="AB223" s="2">
        <f>Data!AB223-Data!AB222</f>
        <v>0.20945551999999168</v>
      </c>
      <c r="AC223" s="2">
        <f>Data!AC223-Data!AC222</f>
        <v>5.1222247000000038</v>
      </c>
      <c r="AD223" s="2">
        <f>Data!AD223-Data!AD222</f>
        <v>-0.32355530000000954</v>
      </c>
      <c r="AE223" s="2">
        <f>Data!AE223-Data!AE222</f>
        <v>1.9459848000000193</v>
      </c>
      <c r="AF223" s="2">
        <f>Data!AF223-Data!AF222</f>
        <v>0.37212909999999511</v>
      </c>
      <c r="AG223" s="2">
        <f>Data!AG223-Data!AG222</f>
        <v>1.1888986999999815</v>
      </c>
      <c r="AH223" s="2">
        <f>Data!AH223-Data!AH222</f>
        <v>2.8392227000000076</v>
      </c>
      <c r="AI223" s="2">
        <f>Data!AI223-Data!AI222</f>
        <v>6.2145411999999851</v>
      </c>
      <c r="AJ223" s="2">
        <f>Data!AJ223-Data!AJ222</f>
        <v>2.2200009999999963</v>
      </c>
      <c r="AK223" s="2">
        <f>Data!AK223-Data!AK222</f>
        <v>0.53301102</v>
      </c>
      <c r="AL223" s="2">
        <f>Data!AL223-Data!AL222</f>
        <v>1.9850149999999758</v>
      </c>
      <c r="AM223" s="2">
        <f>Data!AM223-Data!AM222</f>
        <v>1.9408114999999952</v>
      </c>
      <c r="AN223" s="2">
        <f>Data!AN223-Data!AN222</f>
        <v>-0.52609976000000813</v>
      </c>
      <c r="AO223" s="2">
        <f>Data!AO223-Data!AO222</f>
        <v>-0.52153092000000356</v>
      </c>
      <c r="AP223" s="2">
        <f>Data!AP223-Data!AP222</f>
        <v>-1.5161836000000051</v>
      </c>
      <c r="AQ223" s="2">
        <f>Data!AQ223-Data!AQ222</f>
        <v>4.1230711000000042</v>
      </c>
      <c r="AR223" s="2">
        <f>Data!AR223-Data!AR222</f>
        <v>1.7537597000000176</v>
      </c>
      <c r="AS223" s="2"/>
      <c r="AT223" s="1">
        <v>44151</v>
      </c>
      <c r="AU223" s="2">
        <f>Data!AV225-FaktiskeKurser[[#This Row],[AAPL]]</f>
        <v>1.0900040000000075</v>
      </c>
      <c r="AV223" s="2">
        <f>Data!AW225-FaktiskeKurser[[#This Row],[MSFT]]</f>
        <v>1.7899940000000072</v>
      </c>
      <c r="AW223" s="2">
        <f>Data!AX225-FaktiskeKurser[[#This Row],[AMZN]]</f>
        <v>1.0389860000000226</v>
      </c>
      <c r="AX223" s="2">
        <f>Data!AY225-FaktiskeKurser[[#This Row],[GOOGL]]</f>
        <v>1.5605010000000021</v>
      </c>
      <c r="AY223" s="2">
        <f>Data!AZ225-FaktiskeKurser[[#This Row],[BRK-B]]</f>
        <v>8.3800050000000113</v>
      </c>
      <c r="AZ223" s="2">
        <f>Data!BA225-FaktiskeKurser[[#This Row],[TSLA]]</f>
        <v>-1.2233269999999834</v>
      </c>
      <c r="BA223" s="2">
        <f>Data!BB225-FaktiskeKurser[[#This Row],[NVDA]]</f>
        <v>0.58499100000000226</v>
      </c>
      <c r="BB223" s="2">
        <f>Data!BC225-FaktiskeKurser[[#This Row],[GOOG]]</f>
        <v>1.5770030000000048</v>
      </c>
      <c r="BC223" s="2">
        <f>Data!BD225-FaktiskeKurser[[#This Row],[UNH]]</f>
        <v>2.4100029999999606</v>
      </c>
      <c r="BD223" s="2">
        <f>Data!BE225-FaktiskeKurser[[#This Row],[JPM]]</f>
        <v>3.9300000000000068</v>
      </c>
      <c r="BE223" s="2">
        <f>Data!BF225-FaktiskeKurser[[#This Row],[AVGO]]</f>
        <v>10.609985999999992</v>
      </c>
      <c r="BF223" s="2">
        <f>Data!BG225-FaktiskeKurser[[#This Row],[V]]</f>
        <v>4.4400019999999927</v>
      </c>
      <c r="BG223" s="2">
        <f>Data!BH225-FaktiskeKurser[[#This Row],[BAC]]</f>
        <v>0.88999899999999954</v>
      </c>
      <c r="BH223" s="2">
        <f>Data!BI225-FaktiskeKurser[[#This Row],[HD]]</f>
        <v>3.330016999999998</v>
      </c>
      <c r="BI223" s="2">
        <f>Data!BJ225-FaktiskeKurser[[#This Row],[MA]]</f>
        <v>7.1600030000000174</v>
      </c>
      <c r="BJ223" s="2">
        <f>Data!BK225-FaktiskeKurser[[#This Row],[MRK]]</f>
        <v>0.30534400000000517</v>
      </c>
      <c r="BK223" s="2">
        <f>Data!BL225-FaktiskeKurser[[#This Row],[ABBV]]</f>
        <v>0.76000299999999754</v>
      </c>
      <c r="BL223" s="2">
        <f>Data!BM225-FaktiskeKurser[[#This Row],[LLY]]</f>
        <v>-0.44000299999999015</v>
      </c>
      <c r="BM223" s="2">
        <f>Data!BN225-FaktiskeKurser[[#This Row],[UPS]]</f>
        <v>5.3300009999999816</v>
      </c>
      <c r="BN223" s="2">
        <f>Data!BO225-FaktiskeKurser[[#This Row],[CAT]]</f>
        <v>4.0599969999999814</v>
      </c>
    </row>
    <row r="224" spans="1:66" x14ac:dyDescent="0.35">
      <c r="A224" s="1">
        <v>44152</v>
      </c>
      <c r="B224" s="2">
        <f>ARIMAForecast[[#This Row],[AAPL]]-FaktiskeKurser[[#This Row],[AAPL]]</f>
        <v>1.145906854049997</v>
      </c>
      <c r="C224" s="2">
        <f>ARIMAForecast[[#This Row],[MSFT]]-Data!C223</f>
        <v>-0.17974089315899278</v>
      </c>
      <c r="D224" s="2">
        <f>ARIMAForecast[[#This Row],[AMZN]]-Data!D223</f>
        <v>0.16822648571300647</v>
      </c>
      <c r="E224" s="2">
        <f>ARIMAForecast[[#This Row],[GOOGL]]-Data!E223</f>
        <v>0.13967403347140817</v>
      </c>
      <c r="F224" s="2">
        <f>ARIMAForecast[[#This Row],[BRK-B]]-Data!F223</f>
        <v>5.189387015002012</v>
      </c>
      <c r="G224" s="2">
        <f>ARIMAForecast[[#This Row],[TSLA]]-Data!G223</f>
        <v>0.4025598345419894</v>
      </c>
      <c r="H224" s="2">
        <f>ARIMAForecast[[#This Row],[NVDA]]-Data!H223</f>
        <v>1.7952857803870188</v>
      </c>
      <c r="I224" s="2">
        <f>ARIMAForecast[[#This Row],[GOOG]]-Data!I223</f>
        <v>0.31529738848300326</v>
      </c>
      <c r="J224" s="2">
        <f>ARIMAForecast[[#This Row],[UNH]]-Data!J223</f>
        <v>2.4034562647240136</v>
      </c>
      <c r="K224" s="2">
        <f>ARIMAForecast[[#This Row],[JPM]]-Data!K223</f>
        <v>1.8318256651489975</v>
      </c>
      <c r="L224" s="2">
        <f>ARIMAForecast[[#This Row],[AVGO]]-Data!L223</f>
        <v>5.3899892695999938</v>
      </c>
      <c r="M224" s="2">
        <f>ARIMAForecast[[#This Row],[V]]-Data!M223</f>
        <v>2.2860013848959966</v>
      </c>
      <c r="N224" s="2">
        <f>ARIMAForecast[[#This Row],[BAC]]-Data!N223</f>
        <v>0.31421169055980158</v>
      </c>
      <c r="O224" s="2">
        <f>ARIMAForecast[[#This Row],[HD]]-Data!O223</f>
        <v>3.3964034697310126</v>
      </c>
      <c r="P224" s="2">
        <f>ARIMAForecast[[#This Row],[MA]]-Data!P223</f>
        <v>0.59192759004599793</v>
      </c>
      <c r="Q224" s="2">
        <f>ARIMAForecast[[#This Row],[MRK]]-Data!Q223</f>
        <v>-0.19594319302549934</v>
      </c>
      <c r="R224" s="2">
        <f>ARIMAForecast[[#This Row],[ABBV]]-Data!R223</f>
        <v>-0.68593678750210074</v>
      </c>
      <c r="S224" s="2">
        <f>ARIMAForecast[[#This Row],[LLY]]-Data!S223</f>
        <v>0.85738436520597361</v>
      </c>
      <c r="T224" s="2">
        <f>ARIMAForecast[[#This Row],[UPS]]-Data!T223</f>
        <v>1.9740406495899947</v>
      </c>
      <c r="U224" s="2">
        <f>ARIMAForecast[[#This Row],[CAT]]-Data!U223</f>
        <v>-2.4147223066340189</v>
      </c>
      <c r="X224" s="1">
        <v>44152</v>
      </c>
      <c r="Y224" s="2">
        <f>Data!Y224-Data!Y223</f>
        <v>-0.50401760000001161</v>
      </c>
      <c r="Z224" s="2">
        <f>Data!Z224-Data!Z223</f>
        <v>-2.934008399999982</v>
      </c>
      <c r="AA224" s="2">
        <f>Data!AA224-Data!AA223</f>
        <v>0.23606670000000918</v>
      </c>
      <c r="AB224" s="2">
        <f>Data!AB224-Data!AB223</f>
        <v>-0.60337826999999322</v>
      </c>
      <c r="AC224" s="2">
        <f>Data!AC224-Data!AC223</f>
        <v>1.1831688000000042</v>
      </c>
      <c r="AD224" s="2">
        <f>Data!AD224-Data!AD223</f>
        <v>3.7301455000000203</v>
      </c>
      <c r="AE224" s="2">
        <f>Data!AE224-Data!AE223</f>
        <v>-0.74805750000001581</v>
      </c>
      <c r="AF224" s="2">
        <f>Data!AF224-Data!AF223</f>
        <v>-0.64803623000000243</v>
      </c>
      <c r="AG224" s="2">
        <f>Data!AG224-Data!AG223</f>
        <v>-3.9605763999999795</v>
      </c>
      <c r="AH224" s="2">
        <f>Data!AH224-Data!AH223</f>
        <v>-0.69893890000000169</v>
      </c>
      <c r="AI224" s="2">
        <f>Data!AI224-Data!AI223</f>
        <v>1.1985361000000125</v>
      </c>
      <c r="AJ224" s="2">
        <f>Data!AJ224-Data!AJ223</f>
        <v>-1.404062099999976</v>
      </c>
      <c r="AK224" s="2">
        <f>Data!AK224-Data!AK223</f>
        <v>2.5872659999997438E-2</v>
      </c>
      <c r="AL224" s="2">
        <f>Data!AL224-Data!AL223</f>
        <v>-5.3218182999999613</v>
      </c>
      <c r="AM224" s="2">
        <f>Data!AM224-Data!AM223</f>
        <v>0.92577080000000933</v>
      </c>
      <c r="AN224" s="2">
        <f>Data!AN224-Data!AN223</f>
        <v>0.89057082000000776</v>
      </c>
      <c r="AO224" s="2">
        <f>Data!AO224-Data!AO223</f>
        <v>0.84492507000000217</v>
      </c>
      <c r="AP224" s="2">
        <f>Data!AP224-Data!AP223</f>
        <v>0.39441550000000802</v>
      </c>
      <c r="AQ224" s="2">
        <f>Data!AQ224-Data!AQ223</f>
        <v>1.0978207999999938</v>
      </c>
      <c r="AR224" s="2">
        <f>Data!AR224-Data!AR223</f>
        <v>-0.84101700000002211</v>
      </c>
      <c r="AS224" s="2"/>
      <c r="AT224" s="1">
        <v>44152</v>
      </c>
      <c r="AU224" s="2">
        <f>Data!AV226-FaktiskeKurser[[#This Row],[AAPL]]</f>
        <v>0.12999700000000303</v>
      </c>
      <c r="AV224" s="2">
        <f>Data!AW226-FaktiskeKurser[[#This Row],[MSFT]]</f>
        <v>-2.0499880000000132</v>
      </c>
      <c r="AW224" s="2">
        <f>Data!AX226-FaktiskeKurser[[#This Row],[AMZN]]</f>
        <v>0.34249900000000366</v>
      </c>
      <c r="AX224" s="2">
        <f>Data!AY226-FaktiskeKurser[[#This Row],[GOOGL]]</f>
        <v>-0.52999900000000366</v>
      </c>
      <c r="AY224" s="2">
        <f>Data!AZ226-FaktiskeKurser[[#This Row],[BRK-B]]</f>
        <v>5.7400059999999939</v>
      </c>
      <c r="AZ224" s="2">
        <f>Data!BA226-FaktiskeKurser[[#This Row],[TSLA]]</f>
        <v>11.036666999999994</v>
      </c>
      <c r="BA224" s="2">
        <f>Data!BB226-FaktiskeKurser[[#This Row],[NVDA]]</f>
        <v>1.2525029999999902</v>
      </c>
      <c r="BB224" s="2">
        <f>Data!BC226-FaktiskeKurser[[#This Row],[GOOG]]</f>
        <v>-0.34349800000001096</v>
      </c>
      <c r="BC224" s="2">
        <f>Data!BD226-FaktiskeKurser[[#This Row],[UNH]]</f>
        <v>-3.5700069999999755</v>
      </c>
      <c r="BD224" s="2">
        <f>Data!BE226-FaktiskeKurser[[#This Row],[JPM]]</f>
        <v>2.0299990000000037</v>
      </c>
      <c r="BE224" s="2">
        <f>Data!BF226-FaktiskeKurser[[#This Row],[AVGO]]</f>
        <v>7.1000060000000076</v>
      </c>
      <c r="BF224" s="2">
        <f>Data!BG226-FaktiskeKurser[[#This Row],[V]]</f>
        <v>0.23001099999999042</v>
      </c>
      <c r="BG224" s="2">
        <f>Data!BH226-FaktiskeKurser[[#This Row],[BAC]]</f>
        <v>0.54999899999999968</v>
      </c>
      <c r="BH224" s="2">
        <f>Data!BI226-FaktiskeKurser[[#This Row],[HD]]</f>
        <v>-4.7000119999999583</v>
      </c>
      <c r="BI224" s="2">
        <f>Data!BJ226-FaktiskeKurser[[#This Row],[MA]]</f>
        <v>1.4700010000000248</v>
      </c>
      <c r="BJ224" s="2">
        <f>Data!BK226-FaktiskeKurser[[#This Row],[MRK]]</f>
        <v>0.39122000000000412</v>
      </c>
      <c r="BK224" s="2">
        <f>Data!BL226-FaktiskeKurser[[#This Row],[ABBV]]</f>
        <v>0.16999799999999254</v>
      </c>
      <c r="BL224" s="2">
        <f>Data!BM226-FaktiskeKurser[[#This Row],[LLY]]</f>
        <v>-1.180008000000015</v>
      </c>
      <c r="BM224" s="2">
        <f>Data!BN226-FaktiskeKurser[[#This Row],[UPS]]</f>
        <v>5.2100070000000187</v>
      </c>
      <c r="BN224" s="2">
        <f>Data!BO226-FaktiskeKurser[[#This Row],[CAT]]</f>
        <v>0.19999699999999621</v>
      </c>
    </row>
    <row r="225" spans="1:66" x14ac:dyDescent="0.35">
      <c r="A225" s="1">
        <v>44153</v>
      </c>
      <c r="B225" s="2">
        <f>ARIMAForecast[[#This Row],[AAPL]]-FaktiskeKurser[[#This Row],[AAPL]]</f>
        <v>-0.896592948527001</v>
      </c>
      <c r="C225" s="2">
        <f>ARIMAForecast[[#This Row],[MSFT]]-Data!C224</f>
        <v>-0.84874026279200621</v>
      </c>
      <c r="D225" s="2">
        <f>ARIMAForecast[[#This Row],[AMZN]]-Data!D224</f>
        <v>0.56621460829398984</v>
      </c>
      <c r="E225" s="2">
        <f>ARIMAForecast[[#This Row],[GOOGL]]-Data!E224</f>
        <v>-0.59208971143951317</v>
      </c>
      <c r="F225" s="2">
        <f>ARIMAForecast[[#This Row],[BRK-B]]-Data!F224</f>
        <v>3.9762505880329968</v>
      </c>
      <c r="G225" s="2">
        <f>ARIMAForecast[[#This Row],[TSLA]]-Data!G224</f>
        <v>11.095701248794995</v>
      </c>
      <c r="H225" s="2">
        <f>ARIMAForecast[[#This Row],[NVDA]]-Data!H224</f>
        <v>-0.27641204920300311</v>
      </c>
      <c r="I225" s="2">
        <f>ARIMAForecast[[#This Row],[GOOG]]-Data!I224</f>
        <v>-0.1544396009000053</v>
      </c>
      <c r="J225" s="2">
        <f>ARIMAForecast[[#This Row],[UNH]]-Data!J224</f>
        <v>-5.0115469949749922</v>
      </c>
      <c r="K225" s="2">
        <f>ARIMAForecast[[#This Row],[JPM]]-Data!K224</f>
        <v>0.62854546841499825</v>
      </c>
      <c r="L225" s="2">
        <f>ARIMAForecast[[#This Row],[AVGO]]-Data!L224</f>
        <v>3.4814258018599844</v>
      </c>
      <c r="M225" s="2">
        <f>ARIMAForecast[[#This Row],[V]]-Data!M224</f>
        <v>-1.4673063749579853</v>
      </c>
      <c r="N225" s="2">
        <f>ARIMAForecast[[#This Row],[BAC]]-Data!N224</f>
        <v>0.66954458623309776</v>
      </c>
      <c r="O225" s="2">
        <f>ARIMAForecast[[#This Row],[HD]]-Data!O224</f>
        <v>-7.6449967397670093</v>
      </c>
      <c r="P225" s="2">
        <f>ARIMAForecast[[#This Row],[MA]]-Data!P224</f>
        <v>1.1017769479119579</v>
      </c>
      <c r="Q225" s="2">
        <f>ARIMAForecast[[#This Row],[MRK]]-Data!Q224</f>
        <v>0.79219661675799102</v>
      </c>
      <c r="R225" s="2">
        <f>ARIMAForecast[[#This Row],[ABBV]]-Data!R224</f>
        <v>0.86180833967459591</v>
      </c>
      <c r="S225" s="2">
        <f>ARIMAForecast[[#This Row],[LLY]]-Data!S224</f>
        <v>-1.534806198565974</v>
      </c>
      <c r="T225" s="2">
        <f>ARIMAForecast[[#This Row],[UPS]]-Data!T224</f>
        <v>3.2813365012019915</v>
      </c>
      <c r="U225" s="2">
        <f>ARIMAForecast[[#This Row],[CAT]]-Data!U224</f>
        <v>0.72878136122702131</v>
      </c>
      <c r="X225" s="1">
        <v>44153</v>
      </c>
      <c r="Y225" s="2">
        <f>Data!Y225-Data!Y224</f>
        <v>-1.2415042999999883</v>
      </c>
      <c r="Z225" s="2">
        <f>Data!Z225-Data!Z224</f>
        <v>-3.2701025000000072</v>
      </c>
      <c r="AA225" s="2">
        <f>Data!AA225-Data!AA224</f>
        <v>-1.2396573999999987</v>
      </c>
      <c r="AB225" s="2">
        <f>Data!AB225-Data!AB224</f>
        <v>-1.021005130000006</v>
      </c>
      <c r="AC225" s="2">
        <f>Data!AC225-Data!AC224</f>
        <v>-2.9189844999999934</v>
      </c>
      <c r="AD225" s="2">
        <f>Data!AD225-Data!AD224</f>
        <v>11.212856899999991</v>
      </c>
      <c r="AE225" s="2">
        <f>Data!AE225-Data!AE224</f>
        <v>0.16381330000001526</v>
      </c>
      <c r="AF225" s="2">
        <f>Data!AF225-Data!AF224</f>
        <v>-1.1504454899999956</v>
      </c>
      <c r="AG225" s="2">
        <f>Data!AG225-Data!AG224</f>
        <v>-7.8452082000000019</v>
      </c>
      <c r="AH225" s="2">
        <f>Data!AH225-Data!AH224</f>
        <v>-0.96758579999999483</v>
      </c>
      <c r="AI225" s="2">
        <f>Data!AI225-Data!AI224</f>
        <v>4.805820000001404E-2</v>
      </c>
      <c r="AJ225" s="2">
        <f>Data!AJ225-Data!AJ224</f>
        <v>-2.8330157000000042</v>
      </c>
      <c r="AK225" s="2">
        <f>Data!AK225-Data!AK224</f>
        <v>-0.49072646999999847</v>
      </c>
      <c r="AL225" s="2">
        <f>Data!AL225-Data!AL224</f>
        <v>-3.496391200000005</v>
      </c>
      <c r="AM225" s="2">
        <f>Data!AM225-Data!AM224</f>
        <v>-0.32085200000000214</v>
      </c>
      <c r="AN225" s="2">
        <f>Data!AN225-Data!AN224</f>
        <v>-0.74516196000000434</v>
      </c>
      <c r="AO225" s="2">
        <f>Data!AO225-Data!AO224</f>
        <v>-0.50525663999999892</v>
      </c>
      <c r="AP225" s="2">
        <f>Data!AP225-Data!AP224</f>
        <v>-0.96937049999999658</v>
      </c>
      <c r="AQ225" s="2">
        <f>Data!AQ225-Data!AQ224</f>
        <v>-0.55143060000000332</v>
      </c>
      <c r="AR225" s="2">
        <f>Data!AR225-Data!AR224</f>
        <v>0.56499390000001881</v>
      </c>
      <c r="AS225" s="2"/>
      <c r="AT225" s="1">
        <v>44153</v>
      </c>
      <c r="AU225" s="2">
        <f>Data!AV227-FaktiskeKurser[[#This Row],[AAPL]]</f>
        <v>-2.2700040000000001</v>
      </c>
      <c r="AV225" s="2">
        <f>Data!AW227-FaktiskeKurser[[#This Row],[MSFT]]</f>
        <v>-6.1499939999999924</v>
      </c>
      <c r="AW225" s="2">
        <f>Data!AX227-FaktiskeKurser[[#This Row],[AMZN]]</f>
        <v>-1.2799990000000037</v>
      </c>
      <c r="AX225" s="2">
        <f>Data!AY227-FaktiskeKurser[[#This Row],[GOOGL]]</f>
        <v>-1.6695019999999943</v>
      </c>
      <c r="AY225" s="2">
        <f>Data!AZ227-FaktiskeKurser[[#This Row],[BRK-B]]</f>
        <v>-3.0299990000000037</v>
      </c>
      <c r="AZ225" s="2">
        <f>Data!BA227-FaktiskeKurser[[#This Row],[TSLA]]</f>
        <v>26.183334000000002</v>
      </c>
      <c r="BA225" s="2">
        <f>Data!BB227-FaktiskeKurser[[#This Row],[NVDA]]</f>
        <v>-0.86499000000000592</v>
      </c>
      <c r="BB225" s="2">
        <f>Data!BC227-FaktiskeKurser[[#This Row],[GOOG]]</f>
        <v>-1.7300029999999964</v>
      </c>
      <c r="BC225" s="2">
        <f>Data!BD227-FaktiskeKurser[[#This Row],[UNH]]</f>
        <v>-12.309996999999953</v>
      </c>
      <c r="BD225" s="2">
        <f>Data!BE227-FaktiskeKurser[[#This Row],[JPM]]</f>
        <v>-2.0500030000000038</v>
      </c>
      <c r="BE225" s="2">
        <f>Data!BF227-FaktiskeKurser[[#This Row],[AVGO]]</f>
        <v>-0.19000299999999015</v>
      </c>
      <c r="BF225" s="2">
        <f>Data!BG227-FaktiskeKurser[[#This Row],[V]]</f>
        <v>-4.8699949999999887</v>
      </c>
      <c r="BG225" s="2">
        <f>Data!BH227-FaktiskeKurser[[#This Row],[BAC]]</f>
        <v>-0.59999999999999787</v>
      </c>
      <c r="BH225" s="2">
        <f>Data!BI227-FaktiskeKurser[[#This Row],[HD]]</f>
        <v>-9.7400199999999586</v>
      </c>
      <c r="BI225" s="2">
        <f>Data!BJ227-FaktiskeKurser[[#This Row],[MA]]</f>
        <v>0.4899899999999775</v>
      </c>
      <c r="BJ225" s="2">
        <f>Data!BK227-FaktiskeKurser[[#This Row],[MRK]]</f>
        <v>6.6788000000002512E-2</v>
      </c>
      <c r="BK225" s="2">
        <f>Data!BL227-FaktiskeKurser[[#This Row],[ABBV]]</f>
        <v>0.35999999999999943</v>
      </c>
      <c r="BL225" s="2">
        <f>Data!BM227-FaktiskeKurser[[#This Row],[LLY]]</f>
        <v>-0.41999800000002097</v>
      </c>
      <c r="BM225" s="2">
        <f>Data!BN227-FaktiskeKurser[[#This Row],[UPS]]</f>
        <v>9.9950000000035288E-3</v>
      </c>
      <c r="BN225" s="2">
        <f>Data!BO227-FaktiskeKurser[[#This Row],[CAT]]</f>
        <v>-0.44999699999999621</v>
      </c>
    </row>
    <row r="226" spans="1:66" x14ac:dyDescent="0.35">
      <c r="A226" s="1">
        <v>44154</v>
      </c>
      <c r="B226" s="2">
        <f>ARIMAForecast[[#This Row],[AAPL]]-FaktiskeKurser[[#This Row],[AAPL]]</f>
        <v>-1.8034834491780032</v>
      </c>
      <c r="C226" s="2">
        <f>ARIMAForecast[[#This Row],[MSFT]]-Data!C225</f>
        <v>-4.9304273187879915</v>
      </c>
      <c r="D226" s="2">
        <f>ARIMAForecast[[#This Row],[AMZN]]-Data!D225</f>
        <v>-1.3985288440559884</v>
      </c>
      <c r="E226" s="2">
        <f>ARIMAForecast[[#This Row],[GOOGL]]-Data!E225</f>
        <v>-1.3532593165833902</v>
      </c>
      <c r="F226" s="2">
        <f>ARIMAForecast[[#This Row],[BRK-B]]-Data!F225</f>
        <v>-4.7437991741219889</v>
      </c>
      <c r="G226" s="2">
        <f>ARIMAForecast[[#This Row],[TSLA]]-Data!G225</f>
        <v>15.845576751485993</v>
      </c>
      <c r="H226" s="2">
        <f>ARIMAForecast[[#This Row],[NVDA]]-Data!H225</f>
        <v>-1.3084388732410162</v>
      </c>
      <c r="I226" s="2">
        <f>ARIMAForecast[[#This Row],[GOOG]]-Data!I225</f>
        <v>-1.8577762787386973</v>
      </c>
      <c r="J226" s="2">
        <f>ARIMAForecast[[#This Row],[UNH]]-Data!J225</f>
        <v>-7.5732140538380008</v>
      </c>
      <c r="K226" s="2">
        <f>ARIMAForecast[[#This Row],[JPM]]-Data!K225</f>
        <v>-2.394989092209002</v>
      </c>
      <c r="L226" s="2">
        <f>ARIMAForecast[[#This Row],[AVGO]]-Data!L225</f>
        <v>-4.0114918498470047</v>
      </c>
      <c r="M226" s="2">
        <f>ARIMAForecast[[#This Row],[V]]-Data!M225</f>
        <v>-2.6882218619900016</v>
      </c>
      <c r="N226" s="2">
        <f>ARIMAForecast[[#This Row],[BAC]]-Data!N225</f>
        <v>-1.2022577886659995</v>
      </c>
      <c r="O226" s="2">
        <f>ARIMAForecast[[#This Row],[HD]]-Data!O225</f>
        <v>-2.5192663802559991</v>
      </c>
      <c r="P226" s="2">
        <f>ARIMAForecast[[#This Row],[MA]]-Data!P225</f>
        <v>-0.38897526042495656</v>
      </c>
      <c r="Q226" s="2">
        <f>ARIMAForecast[[#This Row],[MRK]]-Data!Q225</f>
        <v>-0.97726023334890044</v>
      </c>
      <c r="R226" s="2">
        <f>ARIMAForecast[[#This Row],[ABBV]]-Data!R225</f>
        <v>-0.28039886042380147</v>
      </c>
      <c r="S226" s="2">
        <f>ARIMAForecast[[#This Row],[LLY]]-Data!S225</f>
        <v>0.2443126529299775</v>
      </c>
      <c r="T226" s="2">
        <f>ARIMAForecast[[#This Row],[UPS]]-Data!T225</f>
        <v>-2.1569632446089884</v>
      </c>
      <c r="U226" s="2">
        <f>ARIMAForecast[[#This Row],[CAT]]-Data!U225</f>
        <v>0.24314584143797902</v>
      </c>
      <c r="X226" s="1">
        <v>44154</v>
      </c>
      <c r="Y226" s="2">
        <f>Data!Y226-Data!Y225</f>
        <v>0.16415519999999617</v>
      </c>
      <c r="Z226" s="2">
        <f>Data!Z226-Data!Z225</f>
        <v>1.217026699999991</v>
      </c>
      <c r="AA226" s="2">
        <f>Data!AA226-Data!AA225</f>
        <v>0.25294309999998177</v>
      </c>
      <c r="AB226" s="2">
        <f>Data!AB226-Data!AB225</f>
        <v>0.78898046000000477</v>
      </c>
      <c r="AC226" s="2">
        <f>Data!AC226-Data!AC225</f>
        <v>-0.73339200000000915</v>
      </c>
      <c r="AD226" s="2">
        <f>Data!AD226-Data!AD225</f>
        <v>14.257726200000008</v>
      </c>
      <c r="AE226" s="2">
        <f>Data!AE226-Data!AE225</f>
        <v>0.12315110000000118</v>
      </c>
      <c r="AF226" s="2">
        <f>Data!AF226-Data!AF225</f>
        <v>0.79731477999999356</v>
      </c>
      <c r="AG226" s="2">
        <f>Data!AG226-Data!AG225</f>
        <v>-7.5081174000000033</v>
      </c>
      <c r="AH226" s="2">
        <f>Data!AH226-Data!AH225</f>
        <v>0.29905449999999689</v>
      </c>
      <c r="AI226" s="2">
        <f>Data!AI226-Data!AI225</f>
        <v>3.2192104999999742</v>
      </c>
      <c r="AJ226" s="2">
        <f>Data!AJ226-Data!AJ225</f>
        <v>-0.47264860000001363</v>
      </c>
      <c r="AK226" s="2">
        <f>Data!AK226-Data!AK225</f>
        <v>-6.6974309999999093E-2</v>
      </c>
      <c r="AL226" s="2">
        <f>Data!AL226-Data!AL225</f>
        <v>0.52919689999998809</v>
      </c>
      <c r="AM226" s="2">
        <f>Data!AM226-Data!AM225</f>
        <v>-1.7201339999999732</v>
      </c>
      <c r="AN226" s="2">
        <f>Data!AN226-Data!AN225</f>
        <v>-6.5636349999991239E-2</v>
      </c>
      <c r="AO226" s="2">
        <f>Data!AO226-Data!AO225</f>
        <v>0.92886325999999997</v>
      </c>
      <c r="AP226" s="2">
        <f>Data!AP226-Data!AP225</f>
        <v>3.0310671000000013</v>
      </c>
      <c r="AQ226" s="2">
        <f>Data!AQ226-Data!AQ225</f>
        <v>-1.7352051999999958</v>
      </c>
      <c r="AR226" s="2">
        <f>Data!AR226-Data!AR225</f>
        <v>0.2728742999999838</v>
      </c>
      <c r="AS226" s="2"/>
      <c r="AT226" s="1">
        <v>44154</v>
      </c>
      <c r="AU226" s="2">
        <f>Data!AV228-FaktiskeKurser[[#This Row],[AAPL]]</f>
        <v>-0.75</v>
      </c>
      <c r="AV226" s="2">
        <f>Data!AW228-FaktiskeKurser[[#This Row],[MSFT]]</f>
        <v>-2.0400089999999977</v>
      </c>
      <c r="AW226" s="2">
        <f>Data!AX228-FaktiskeKurser[[#This Row],[AMZN]]</f>
        <v>-0.9320069999999987</v>
      </c>
      <c r="AX226" s="2">
        <f>Data!AY228-FaktiskeKurser[[#This Row],[GOOGL]]</f>
        <v>-0.15450300000000539</v>
      </c>
      <c r="AY226" s="2">
        <f>Data!AZ228-FaktiskeKurser[[#This Row],[BRK-B]]</f>
        <v>-3.6300049999999828</v>
      </c>
      <c r="AZ226" s="2">
        <f>Data!BA228-FaktiskeKurser[[#This Row],[TSLA]]</f>
        <v>19.220000999999996</v>
      </c>
      <c r="BA226" s="2">
        <f>Data!BB228-FaktiskeKurser[[#This Row],[NVDA]]</f>
        <v>0.17999200000002702</v>
      </c>
      <c r="BB226" s="2">
        <f>Data!BC228-FaktiskeKurser[[#This Row],[GOOG]]</f>
        <v>-0.3115009999999927</v>
      </c>
      <c r="BC226" s="2">
        <f>Data!BD228-FaktiskeKurser[[#This Row],[UNH]]</f>
        <v>-15.100006000000008</v>
      </c>
      <c r="BD226" s="2">
        <f>Data!BE228-FaktiskeKurser[[#This Row],[JPM]]</f>
        <v>-0.55000300000000379</v>
      </c>
      <c r="BE226" s="2">
        <f>Data!BF228-FaktiskeKurser[[#This Row],[AVGO]]</f>
        <v>3.7299810000000093</v>
      </c>
      <c r="BF226" s="2">
        <f>Data!BG228-FaktiskeKurser[[#This Row],[V]]</f>
        <v>-3.1399999999999864</v>
      </c>
      <c r="BG226" s="2">
        <f>Data!BH228-FaktiskeKurser[[#This Row],[BAC]]</f>
        <v>-0.56999899999999926</v>
      </c>
      <c r="BH226" s="2">
        <f>Data!BI228-FaktiskeKurser[[#This Row],[HD]]</f>
        <v>-1.5400080000000003</v>
      </c>
      <c r="BI226" s="2">
        <f>Data!BJ228-FaktiskeKurser[[#This Row],[MA]]</f>
        <v>-2.6199950000000172</v>
      </c>
      <c r="BJ226" s="2">
        <f>Data!BK228-FaktiskeKurser[[#This Row],[MRK]]</f>
        <v>-1.059158999999994</v>
      </c>
      <c r="BK226" s="2">
        <f>Data!BL228-FaktiskeKurser[[#This Row],[ABBV]]</f>
        <v>0.45999900000001048</v>
      </c>
      <c r="BL226" s="2">
        <f>Data!BM228-FaktiskeKurser[[#This Row],[LLY]]</f>
        <v>2.2100069999999903</v>
      </c>
      <c r="BM226" s="2">
        <f>Data!BN228-FaktiskeKurser[[#This Row],[UPS]]</f>
        <v>-2.4000090000000114</v>
      </c>
      <c r="BN226" s="2">
        <f>Data!BO228-FaktiskeKurser[[#This Row],[CAT]]</f>
        <v>0.98999000000000592</v>
      </c>
    </row>
    <row r="227" spans="1:66" x14ac:dyDescent="0.35">
      <c r="A227" s="1">
        <v>44155</v>
      </c>
      <c r="B227" s="2">
        <f>ARIMAForecast[[#This Row],[AAPL]]-FaktiskeKurser[[#This Row],[AAPL]]</f>
        <v>1.5732152217039896</v>
      </c>
      <c r="C227" s="2">
        <f>ARIMAForecast[[#This Row],[MSFT]]-Data!C226</f>
        <v>2.6729885008490157</v>
      </c>
      <c r="D227" s="2">
        <f>ARIMAForecast[[#This Row],[AMZN]]-Data!D226</f>
        <v>0.39625088161400868</v>
      </c>
      <c r="E227" s="2">
        <f>ARIMAForecast[[#This Row],[GOOGL]]-Data!E226</f>
        <v>1.563999277392</v>
      </c>
      <c r="F227" s="2">
        <f>ARIMAForecast[[#This Row],[BRK-B]]-Data!F226</f>
        <v>-2.12253489513202</v>
      </c>
      <c r="G227" s="2">
        <f>ARIMAForecast[[#This Row],[TSLA]]-Data!G226</f>
        <v>3.5517100188190227</v>
      </c>
      <c r="H227" s="2">
        <f>ARIMAForecast[[#This Row],[NVDA]]-Data!H226</f>
        <v>1.1207454252659943</v>
      </c>
      <c r="I227" s="2">
        <f>ARIMAForecast[[#This Row],[GOOG]]-Data!I226</f>
        <v>1.4924558221027979</v>
      </c>
      <c r="J227" s="2">
        <f>ARIMAForecast[[#This Row],[UNH]]-Data!J226</f>
        <v>-7.227750186472008</v>
      </c>
      <c r="K227" s="2">
        <f>ARIMAForecast[[#This Row],[JPM]]-Data!K226</f>
        <v>0.95559225833800099</v>
      </c>
      <c r="L227" s="2">
        <f>ARIMAForecast[[#This Row],[AVGO]]-Data!L226</f>
        <v>6.9455198771230471</v>
      </c>
      <c r="M227" s="2">
        <f>ARIMAForecast[[#This Row],[V]]-Data!M226</f>
        <v>-0.4838477216090098</v>
      </c>
      <c r="N227" s="2">
        <f>ARIMAForecast[[#This Row],[BAC]]-Data!N226</f>
        <v>0.12685764710619907</v>
      </c>
      <c r="O227" s="2">
        <f>ARIMAForecast[[#This Row],[HD]]-Data!O226</f>
        <v>0.66255156949699767</v>
      </c>
      <c r="P227" s="2">
        <f>ARIMAForecast[[#This Row],[MA]]-Data!P226</f>
        <v>-1.850641401942994</v>
      </c>
      <c r="Q227" s="2">
        <f>ARIMAForecast[[#This Row],[MRK]]-Data!Q226</f>
        <v>0.19597690670470058</v>
      </c>
      <c r="R227" s="2">
        <f>ARIMAForecast[[#This Row],[ABBV]]-Data!R226</f>
        <v>1.3361557688162975</v>
      </c>
      <c r="S227" s="2">
        <f>ARIMAForecast[[#This Row],[LLY]]-Data!S226</f>
        <v>2.5569533314720161</v>
      </c>
      <c r="T227" s="2">
        <f>ARIMAForecast[[#This Row],[UPS]]-Data!T226</f>
        <v>-2.6495500467150066</v>
      </c>
      <c r="U227" s="2">
        <f>ARIMAForecast[[#This Row],[CAT]]-Data!U226</f>
        <v>0.77226935898900706</v>
      </c>
      <c r="X227" s="1">
        <v>44155</v>
      </c>
      <c r="Y227" s="2">
        <f>Data!Y227-Data!Y226</f>
        <v>-0.87003180000000668</v>
      </c>
      <c r="Z227" s="2">
        <f>Data!Z227-Data!Z226</f>
        <v>-2.0188401000000056</v>
      </c>
      <c r="AA227" s="2">
        <f>Data!AA227-Data!AA226</f>
        <v>-0.69485559999998259</v>
      </c>
      <c r="AB227" s="2">
        <f>Data!AB227-Data!AB226</f>
        <v>-1.0001470100000063</v>
      </c>
      <c r="AC227" s="2">
        <f>Data!AC227-Data!AC226</f>
        <v>-2.3596368999999981</v>
      </c>
      <c r="AD227" s="2">
        <f>Data!AD227-Data!AD226</f>
        <v>-0.92442909999999756</v>
      </c>
      <c r="AE227" s="2">
        <f>Data!AE227-Data!AE226</f>
        <v>-3.3764049000000114</v>
      </c>
      <c r="AF227" s="2">
        <f>Data!AF227-Data!AF226</f>
        <v>-1.0246985799999919</v>
      </c>
      <c r="AG227" s="2">
        <f>Data!AG227-Data!AG226</f>
        <v>-2.2705286999999998</v>
      </c>
      <c r="AH227" s="2">
        <f>Data!AH227-Data!AH226</f>
        <v>-0.94208930000000635</v>
      </c>
      <c r="AI227" s="2">
        <f>Data!AI227-Data!AI226</f>
        <v>-0.67411060000000589</v>
      </c>
      <c r="AJ227" s="2">
        <f>Data!AJ227-Data!AJ226</f>
        <v>-3.3891841999999883</v>
      </c>
      <c r="AK227" s="2">
        <f>Data!AK227-Data!AK226</f>
        <v>-0.14943296999999944</v>
      </c>
      <c r="AL227" s="2">
        <f>Data!AL227-Data!AL226</f>
        <v>-0.93360080000002199</v>
      </c>
      <c r="AM227" s="2">
        <f>Data!AM227-Data!AM226</f>
        <v>-7.8556083999999942</v>
      </c>
      <c r="AN227" s="2">
        <f>Data!AN227-Data!AN226</f>
        <v>2.2549859999998034E-2</v>
      </c>
      <c r="AO227" s="2">
        <f>Data!AO227-Data!AO226</f>
        <v>1.0899998499999981</v>
      </c>
      <c r="AP227" s="2">
        <f>Data!AP227-Data!AP226</f>
        <v>2.1766170999999872</v>
      </c>
      <c r="AQ227" s="2">
        <f>Data!AQ227-Data!AQ226</f>
        <v>-2.6535644999999874</v>
      </c>
      <c r="AR227" s="2">
        <f>Data!AR227-Data!AR226</f>
        <v>-0.61738399999998705</v>
      </c>
      <c r="AS227" s="2"/>
      <c r="AT227" s="1">
        <v>44155</v>
      </c>
      <c r="AU227" s="2">
        <f>Data!AV229-FaktiskeKurser[[#This Row],[AAPL]]</f>
        <v>-0.69000300000000436</v>
      </c>
      <c r="AV227" s="2">
        <f>Data!AW229-FaktiskeKurser[[#This Row],[MSFT]]</f>
        <v>-0.69000300000001857</v>
      </c>
      <c r="AW227" s="2">
        <f>Data!AX229-FaktiskeKurser[[#This Row],[AMZN]]</f>
        <v>-0.30299400000001242</v>
      </c>
      <c r="AX227" s="2">
        <f>Data!AY229-FaktiskeKurser[[#This Row],[GOOGL]]</f>
        <v>-0.21299799999999891</v>
      </c>
      <c r="AY227" s="2">
        <f>Data!AZ229-FaktiskeKurser[[#This Row],[BRK-B]]</f>
        <v>-3.0600120000000004</v>
      </c>
      <c r="AZ227" s="2">
        <f>Data!BA229-FaktiskeKurser[[#This Row],[TSLA]]</f>
        <v>0.99000599999999395</v>
      </c>
      <c r="BA227" s="2">
        <f>Data!BB229-FaktiskeKurser[[#This Row],[NVDA]]</f>
        <v>-3.4100040000000149</v>
      </c>
      <c r="BB227" s="2">
        <f>Data!BC229-FaktiskeKurser[[#This Row],[GOOG]]</f>
        <v>-0.22950000000000159</v>
      </c>
      <c r="BC227" s="2">
        <f>Data!BD229-FaktiskeKurser[[#This Row],[UNH]]</f>
        <v>-9.8099980000000073</v>
      </c>
      <c r="BD227" s="2">
        <f>Data!BE229-FaktiskeKurser[[#This Row],[JPM]]</f>
        <v>-0.68000000000000682</v>
      </c>
      <c r="BE227" s="2">
        <f>Data!BF229-FaktiskeKurser[[#This Row],[AVGO]]</f>
        <v>2.7099919999999997</v>
      </c>
      <c r="BF227" s="2">
        <f>Data!BG229-FaktiskeKurser[[#This Row],[V]]</f>
        <v>-3.9499969999999962</v>
      </c>
      <c r="BG227" s="2">
        <f>Data!BH229-FaktiskeKurser[[#This Row],[BAC]]</f>
        <v>-0.17000099999999918</v>
      </c>
      <c r="BH227" s="2">
        <f>Data!BI229-FaktiskeKurser[[#This Row],[HD]]</f>
        <v>-1.9989000000009582E-2</v>
      </c>
      <c r="BI227" s="2">
        <f>Data!BJ229-FaktiskeKurser[[#This Row],[MA]]</f>
        <v>-12.940001999999993</v>
      </c>
      <c r="BJ227" s="2">
        <f>Data!BK229-FaktiskeKurser[[#This Row],[MRK]]</f>
        <v>0.19084099999999182</v>
      </c>
      <c r="BK227" s="2">
        <f>Data!BL229-FaktiskeKurser[[#This Row],[ABBV]]</f>
        <v>2.119995000000003</v>
      </c>
      <c r="BL227" s="2">
        <f>Data!BM229-FaktiskeKurser[[#This Row],[LLY]]</f>
        <v>5.3200070000000039</v>
      </c>
      <c r="BM227" s="2">
        <f>Data!BN229-FaktiskeKurser[[#This Row],[UPS]]</f>
        <v>-4.6900019999999927</v>
      </c>
      <c r="BN227" s="2">
        <f>Data!BO229-FaktiskeKurser[[#This Row],[CAT]]</f>
        <v>-0.5100089999999966</v>
      </c>
    </row>
    <row r="228" spans="1:66" x14ac:dyDescent="0.35">
      <c r="A228" s="1">
        <v>44158</v>
      </c>
      <c r="B228" s="2">
        <f>ARIMAForecast[[#This Row],[AAPL]]-FaktiskeKurser[[#This Row],[AAPL]]</f>
        <v>-1.820655932690002</v>
      </c>
      <c r="C228" s="2">
        <f>ARIMAForecast[[#This Row],[MSFT]]-Data!C227</f>
        <v>-2.7224311844730096</v>
      </c>
      <c r="D228" s="2">
        <f>ARIMAForecast[[#This Row],[AMZN]]-Data!D227</f>
        <v>-0.84378412060002006</v>
      </c>
      <c r="E228" s="2">
        <f>ARIMAForecast[[#This Row],[GOOGL]]-Data!E227</f>
        <v>-1.6809044866841987</v>
      </c>
      <c r="F228" s="2">
        <f>ARIMAForecast[[#This Row],[BRK-B]]-Data!F227</f>
        <v>-2.196795232936978</v>
      </c>
      <c r="G228" s="2">
        <f>ARIMAForecast[[#This Row],[TSLA]]-Data!G227</f>
        <v>-2.8161211976820084</v>
      </c>
      <c r="H228" s="2">
        <f>ARIMAForecast[[#This Row],[NVDA]]-Data!H227</f>
        <v>-3.9985394472529947</v>
      </c>
      <c r="I228" s="2">
        <f>ARIMAForecast[[#This Row],[GOOG]]-Data!I227</f>
        <v>-1.4768321398544941</v>
      </c>
      <c r="J228" s="2">
        <f>ARIMAForecast[[#This Row],[UNH]]-Data!J227</f>
        <v>-2.3567869014630105</v>
      </c>
      <c r="K228" s="2">
        <f>ARIMAForecast[[#This Row],[JPM]]-Data!K227</f>
        <v>-1.1381234182439925</v>
      </c>
      <c r="L228" s="2">
        <f>ARIMAForecast[[#This Row],[AVGO]]-Data!L227</f>
        <v>-3.2251145561160115</v>
      </c>
      <c r="M228" s="2">
        <f>ARIMAForecast[[#This Row],[V]]-Data!M227</f>
        <v>-3.2031869526230139</v>
      </c>
      <c r="N228" s="2">
        <f>ARIMAForecast[[#This Row],[BAC]]-Data!N227</f>
        <v>-0.24374855005939722</v>
      </c>
      <c r="O228" s="2">
        <f>ARIMAForecast[[#This Row],[HD]]-Data!O227</f>
        <v>-0.14690706399699138</v>
      </c>
      <c r="P228" s="2">
        <f>ARIMAForecast[[#This Row],[MA]]-Data!P227</f>
        <v>-10.059458104775047</v>
      </c>
      <c r="Q228" s="2">
        <f>ARIMAForecast[[#This Row],[MRK]]-Data!Q227</f>
        <v>-0.44603387319799026</v>
      </c>
      <c r="R228" s="2">
        <f>ARIMAForecast[[#This Row],[ABBV]]-Data!R227</f>
        <v>0.74819206484980327</v>
      </c>
      <c r="S228" s="2">
        <f>ARIMAForecast[[#This Row],[LLY]]-Data!S227</f>
        <v>1.7607882741999958</v>
      </c>
      <c r="T228" s="2">
        <f>ARIMAForecast[[#This Row],[UPS]]-Data!T227</f>
        <v>-1.7072647507609986</v>
      </c>
      <c r="U228" s="2">
        <f>ARIMAForecast[[#This Row],[CAT]]-Data!U227</f>
        <v>0.6474932344690103</v>
      </c>
      <c r="X228" s="1">
        <v>44158</v>
      </c>
      <c r="Y228" s="2">
        <f>Data!Y228-Data!Y227</f>
        <v>-2.7878839999999911</v>
      </c>
      <c r="Z228" s="2">
        <f>Data!Z228-Data!Z227</f>
        <v>-0.33624689999999191</v>
      </c>
      <c r="AA228" s="2">
        <f>Data!AA228-Data!AA227</f>
        <v>-0.22564800000000673</v>
      </c>
      <c r="AB228" s="2">
        <f>Data!AB228-Data!AB227</f>
        <v>-0.50373519999999417</v>
      </c>
      <c r="AC228" s="2">
        <f>Data!AC228-Data!AC227</f>
        <v>1.859859599999993</v>
      </c>
      <c r="AD228" s="2">
        <f>Data!AD228-Data!AD227</f>
        <v>2.6195039999999779</v>
      </c>
      <c r="AE228" s="2">
        <f>Data!AE228-Data!AE227</f>
        <v>0.39038360000000694</v>
      </c>
      <c r="AF228" s="2">
        <f>Data!AF228-Data!AF227</f>
        <v>-0.41867145999999877</v>
      </c>
      <c r="AG228" s="2">
        <f>Data!AG228-Data!AG227</f>
        <v>-3.0737400000020898E-2</v>
      </c>
      <c r="AH228" s="2">
        <f>Data!AH228-Data!AH227</f>
        <v>2.8494859000000048</v>
      </c>
      <c r="AI228" s="2">
        <f>Data!AI228-Data!AI227</f>
        <v>3.3596605000000181</v>
      </c>
      <c r="AJ228" s="2">
        <f>Data!AJ228-Data!AJ227</f>
        <v>3.0211831999999958</v>
      </c>
      <c r="AK228" s="2">
        <f>Data!AK228-Data!AK227</f>
        <v>0.49126008999999726</v>
      </c>
      <c r="AL228" s="2">
        <f>Data!AL228-Data!AL227</f>
        <v>1.2395114000000262</v>
      </c>
      <c r="AM228" s="2">
        <f>Data!AM228-Data!AM227</f>
        <v>2.6269833000000062</v>
      </c>
      <c r="AN228" s="2">
        <f>Data!AN228-Data!AN227</f>
        <v>-0.20220900000001052</v>
      </c>
      <c r="AO228" s="2">
        <f>Data!AO228-Data!AO227</f>
        <v>1.3144872999999961</v>
      </c>
      <c r="AP228" s="2">
        <f>Data!AP228-Data!AP227</f>
        <v>-1.8016413</v>
      </c>
      <c r="AQ228" s="2">
        <f>Data!AQ228-Data!AQ227</f>
        <v>2.2518547999999896</v>
      </c>
      <c r="AR228" s="2">
        <f>Data!AR228-Data!AR227</f>
        <v>1.9440092000000107</v>
      </c>
      <c r="AS228" s="2"/>
      <c r="AT228" s="1">
        <v>44158</v>
      </c>
      <c r="AU228" s="2">
        <f>Data!AV230-FaktiskeKurser[[#This Row],[AAPL]]</f>
        <v>-4.7900010000000037</v>
      </c>
      <c r="AV228" s="2">
        <f>Data!AW230-FaktiskeKurser[[#This Row],[MSFT]]</f>
        <v>-2.3099969999999814</v>
      </c>
      <c r="AW228" s="2">
        <f>Data!AX230-FaktiskeKurser[[#This Row],[AMZN]]</f>
        <v>-0.9315029999999922</v>
      </c>
      <c r="AX228" s="2">
        <f>Data!AY230-FaktiskeKurser[[#This Row],[GOOGL]]</f>
        <v>-1.5504989999999879</v>
      </c>
      <c r="AY228" s="2">
        <f>Data!AZ230-FaktiskeKurser[[#This Row],[BRK-B]]</f>
        <v>9.9940000000060536E-3</v>
      </c>
      <c r="AZ228" s="2">
        <f>Data!BA230-FaktiskeKurser[[#This Row],[TSLA]]</f>
        <v>7.5266570000000002</v>
      </c>
      <c r="BA228" s="2">
        <f>Data!BB230-FaktiskeKurser[[#This Row],[NVDA]]</f>
        <v>-3.0025020000000211</v>
      </c>
      <c r="BB228" s="2">
        <f>Data!BC230-FaktiskeKurser[[#This Row],[GOOG]]</f>
        <v>-1.4530029999999954</v>
      </c>
      <c r="BC228" s="2">
        <f>Data!BD230-FaktiskeKurser[[#This Row],[UNH]]</f>
        <v>-1.9400019999999927</v>
      </c>
      <c r="BD228" s="2">
        <f>Data!BE230-FaktiskeKurser[[#This Row],[JPM]]</f>
        <v>2.3100050000000039</v>
      </c>
      <c r="BE228" s="2">
        <f>Data!BF230-FaktiskeKurser[[#This Row],[AVGO]]</f>
        <v>2.6700129999999831</v>
      </c>
      <c r="BF228" s="2">
        <f>Data!BG230-FaktiskeKurser[[#This Row],[V]]</f>
        <v>0.58999699999998256</v>
      </c>
      <c r="BG228" s="2">
        <f>Data!BH230-FaktiskeKurser[[#This Row],[BAC]]</f>
        <v>0.40999899999999911</v>
      </c>
      <c r="BH228" s="2">
        <f>Data!BI230-FaktiskeKurser[[#This Row],[HD]]</f>
        <v>0.47000099999996792</v>
      </c>
      <c r="BI228" s="2">
        <f>Data!BJ230-FaktiskeKurser[[#This Row],[MA]]</f>
        <v>-1.8399959999999851</v>
      </c>
      <c r="BJ228" s="2">
        <f>Data!BK230-FaktiskeKurser[[#This Row],[MRK]]</f>
        <v>-0.10496500000000708</v>
      </c>
      <c r="BK228" s="2">
        <f>Data!BL230-FaktiskeKurser[[#This Row],[ABBV]]</f>
        <v>2.5100020000000001</v>
      </c>
      <c r="BL228" s="2">
        <f>Data!BM230-FaktiskeKurser[[#This Row],[LLY]]</f>
        <v>-2.999899999997524E-2</v>
      </c>
      <c r="BM228" s="2">
        <f>Data!BN230-FaktiskeKurser[[#This Row],[UPS]]</f>
        <v>0.12001000000000772</v>
      </c>
      <c r="BN228" s="2">
        <f>Data!BO230-FaktiskeKurser[[#This Row],[CAT]]</f>
        <v>1.8800050000000113</v>
      </c>
    </row>
    <row r="229" spans="1:66" x14ac:dyDescent="0.35">
      <c r="A229" s="1">
        <v>44159</v>
      </c>
      <c r="B229" s="2">
        <f>ARIMAForecast[[#This Row],[AAPL]]-FaktiskeKurser[[#This Row],[AAPL]]</f>
        <v>-2.9003390389560053</v>
      </c>
      <c r="C229" s="2">
        <f>ARIMAForecast[[#This Row],[MSFT]]-Data!C228</f>
        <v>0.36529268505398704</v>
      </c>
      <c r="D229" s="2">
        <f>ARIMAForecast[[#This Row],[AMZN]]-Data!D228</f>
        <v>-9.3645715398338325E-4</v>
      </c>
      <c r="E229" s="2">
        <f>ARIMAForecast[[#This Row],[GOOGL]]-Data!E228</f>
        <v>-6.2637588995499982E-2</v>
      </c>
      <c r="F229" s="2">
        <f>ARIMAForecast[[#This Row],[BRK-B]]-Data!F228</f>
        <v>2.8640220318769991</v>
      </c>
      <c r="G229" s="2">
        <f>ARIMAForecast[[#This Row],[TSLA]]-Data!G228</f>
        <v>10.887286507976995</v>
      </c>
      <c r="H229" s="2">
        <f>ARIMAForecast[[#This Row],[NVDA]]-Data!H228</f>
        <v>0.53196013801800746</v>
      </c>
      <c r="I229" s="2">
        <f>ARIMAForecast[[#This Row],[GOOG]]-Data!I228</f>
        <v>-6.5015043630310743E-2</v>
      </c>
      <c r="J229" s="2">
        <f>ARIMAForecast[[#This Row],[UNH]]-Data!J228</f>
        <v>1.2643810063220258</v>
      </c>
      <c r="K229" s="2">
        <f>ARIMAForecast[[#This Row],[JPM]]-Data!K228</f>
        <v>3.3526428031119906</v>
      </c>
      <c r="L229" s="2">
        <f>ARIMAForecast[[#This Row],[AVGO]]-Data!L228</f>
        <v>4.5602377420109974</v>
      </c>
      <c r="M229" s="2">
        <f>ARIMAForecast[[#This Row],[V]]-Data!M228</f>
        <v>3.2691900410490007</v>
      </c>
      <c r="N229" s="2">
        <f>ARIMAForecast[[#This Row],[BAC]]-Data!N228</f>
        <v>0.69391949393629915</v>
      </c>
      <c r="O229" s="2">
        <f>ARIMAForecast[[#This Row],[HD]]-Data!O228</f>
        <v>0.45281108730699771</v>
      </c>
      <c r="P229" s="2">
        <f>ARIMAForecast[[#This Row],[MA]]-Data!P228</f>
        <v>8.0404725748319947</v>
      </c>
      <c r="Q229" s="2">
        <f>ARIMAForecast[[#This Row],[MRK]]-Data!Q228</f>
        <v>0.58272132500309226</v>
      </c>
      <c r="R229" s="2">
        <f>ARIMAForecast[[#This Row],[ABBV]]-Data!R228</f>
        <v>1.7919021177060017</v>
      </c>
      <c r="S229" s="2">
        <f>ARIMAForecast[[#This Row],[LLY]]-Data!S228</f>
        <v>-0.98495351644800166</v>
      </c>
      <c r="T229" s="2">
        <f>ARIMAForecast[[#This Row],[UPS]]-Data!T228</f>
        <v>1.7535564588569912</v>
      </c>
      <c r="U229" s="2">
        <f>ARIMAForecast[[#This Row],[CAT]]-Data!U228</f>
        <v>0.62999241774599568</v>
      </c>
      <c r="X229" s="1">
        <v>44159</v>
      </c>
      <c r="Y229" s="2">
        <f>Data!Y229-Data!Y228</f>
        <v>7.2465799999989144E-2</v>
      </c>
      <c r="Z229" s="2">
        <f>Data!Z229-Data!Z228</f>
        <v>3.5920064000000025</v>
      </c>
      <c r="AA229" s="2">
        <f>Data!AA229-Data!AA228</f>
        <v>0.91755480000000489</v>
      </c>
      <c r="AB229" s="2">
        <f>Data!AB229-Data!AB228</f>
        <v>1.6920621999999952</v>
      </c>
      <c r="AC229" s="2">
        <f>Data!AC229-Data!AC228</f>
        <v>4.0175534999999911</v>
      </c>
      <c r="AD229" s="2">
        <f>Data!AD229-Data!AD228</f>
        <v>10.754396100000008</v>
      </c>
      <c r="AE229" s="2">
        <f>Data!AE229-Data!AE228</f>
        <v>-1.8738914000000193</v>
      </c>
      <c r="AF229" s="2">
        <f>Data!AF229-Data!AF228</f>
        <v>1.680461159999993</v>
      </c>
      <c r="AG229" s="2">
        <f>Data!AG229-Data!AG228</f>
        <v>0.85945980000002464</v>
      </c>
      <c r="AH229" s="2">
        <f>Data!AH229-Data!AH228</f>
        <v>4.1552197000000035</v>
      </c>
      <c r="AI229" s="2">
        <f>Data!AI229-Data!AI228</f>
        <v>4.7302988000000141</v>
      </c>
      <c r="AJ229" s="2">
        <f>Data!AJ229-Data!AJ228</f>
        <v>2.2387194000000079</v>
      </c>
      <c r="AK229" s="2">
        <f>Data!AK229-Data!AK228</f>
        <v>1.2763928200000016</v>
      </c>
      <c r="AL229" s="2">
        <f>Data!AL229-Data!AL228</f>
        <v>1.8320029000000204</v>
      </c>
      <c r="AM229" s="2">
        <f>Data!AM229-Data!AM228</f>
        <v>9.4057161000000065</v>
      </c>
      <c r="AN229" s="2">
        <f>Data!AN229-Data!AN228</f>
        <v>-0.14118056999998885</v>
      </c>
      <c r="AO229" s="2">
        <f>Data!AO229-Data!AO228</f>
        <v>1.7400051999999988</v>
      </c>
      <c r="AP229" s="2">
        <f>Data!AP229-Data!AP228</f>
        <v>1.1978555999999969</v>
      </c>
      <c r="AQ229" s="2">
        <f>Data!AQ229-Data!AQ228</f>
        <v>5.4457100000000196</v>
      </c>
      <c r="AR229" s="2">
        <f>Data!AR229-Data!AR228</f>
        <v>2.2266731999999934</v>
      </c>
      <c r="AS229" s="2"/>
      <c r="AT229" s="1">
        <v>44159</v>
      </c>
      <c r="AU229" s="2">
        <f>Data!AV231-FaktiskeKurser[[#This Row],[AAPL]]</f>
        <v>-2.1699979999999925</v>
      </c>
      <c r="AV229" s="2">
        <f>Data!AW231-FaktiskeKurser[[#This Row],[MSFT]]</f>
        <v>3.4700020000000222</v>
      </c>
      <c r="AW229" s="2">
        <f>Data!AX231-FaktiskeKurser[[#This Row],[AMZN]]</f>
        <v>0.93299899999999525</v>
      </c>
      <c r="AX229" s="2">
        <f>Data!AY231-FaktiskeKurser[[#This Row],[GOOGL]]</f>
        <v>1.3759999999999906</v>
      </c>
      <c r="AY229" s="2">
        <f>Data!AZ231-FaktiskeKurser[[#This Row],[BRK-B]]</f>
        <v>6.910002999999989</v>
      </c>
      <c r="AZ229" s="2">
        <f>Data!BA231-FaktiskeKurser[[#This Row],[TSLA]]</f>
        <v>21.923324000000008</v>
      </c>
      <c r="BA229" s="2">
        <f>Data!BB231-FaktiskeKurser[[#This Row],[NVDA]]</f>
        <v>-1.3000030000000038</v>
      </c>
      <c r="BB229" s="2">
        <f>Data!BC231-FaktiskeKurser[[#This Row],[GOOG]]</f>
        <v>1.334502999999998</v>
      </c>
      <c r="BC229" s="2">
        <f>Data!BD231-FaktiskeKurser[[#This Row],[UNH]]</f>
        <v>1.3099980000000073</v>
      </c>
      <c r="BD229" s="2">
        <f>Data!BE231-FaktiskeKurser[[#This Row],[JPM]]</f>
        <v>8.75</v>
      </c>
      <c r="BE229" s="2">
        <f>Data!BF231-FaktiskeKurser[[#This Row],[AVGO]]</f>
        <v>8.9000239999999735</v>
      </c>
      <c r="BF229" s="2">
        <f>Data!BG231-FaktiskeKurser[[#This Row],[V]]</f>
        <v>5.7999879999999848</v>
      </c>
      <c r="BG229" s="2">
        <f>Data!BH231-FaktiskeKurser[[#This Row],[BAC]]</f>
        <v>2.1700009999999992</v>
      </c>
      <c r="BH229" s="2">
        <f>Data!BI231-FaktiskeKurser[[#This Row],[HD]]</f>
        <v>3.5</v>
      </c>
      <c r="BI229" s="2">
        <f>Data!BJ231-FaktiskeKurser[[#This Row],[MA]]</f>
        <v>19.390015000000005</v>
      </c>
      <c r="BJ229" s="2">
        <f>Data!BK231-FaktiskeKurser[[#This Row],[MRK]]</f>
        <v>-0.29579900000000237</v>
      </c>
      <c r="BK229" s="2">
        <f>Data!BL231-FaktiskeKurser[[#This Row],[ABBV]]</f>
        <v>3.120002999999997</v>
      </c>
      <c r="BL229" s="2">
        <f>Data!BM231-FaktiskeKurser[[#This Row],[LLY]]</f>
        <v>-0.59001100000000406</v>
      </c>
      <c r="BM229" s="2">
        <f>Data!BN231-FaktiskeKurser[[#This Row],[UPS]]</f>
        <v>8.9300069999999891</v>
      </c>
      <c r="BN229" s="2">
        <f>Data!BO231-FaktiskeKurser[[#This Row],[CAT]]</f>
        <v>4.6699979999999925</v>
      </c>
    </row>
    <row r="230" spans="1:66" x14ac:dyDescent="0.35">
      <c r="A230" s="1">
        <v>44160</v>
      </c>
      <c r="B230" s="2">
        <f>ARIMAForecast[[#This Row],[AAPL]]-FaktiskeKurser[[#This Row],[AAPL]]</f>
        <v>2.1376630240499992</v>
      </c>
      <c r="C230" s="2">
        <f>ARIMAForecast[[#This Row],[MSFT]]-Data!C229</f>
        <v>2.9149173624970217</v>
      </c>
      <c r="D230" s="2">
        <f>ARIMAForecast[[#This Row],[AMZN]]-Data!D229</f>
        <v>0.94218099316898929</v>
      </c>
      <c r="E230" s="2">
        <f>ARIMAForecast[[#This Row],[GOOGL]]-Data!E229</f>
        <v>1.5251805714992912</v>
      </c>
      <c r="F230" s="2">
        <f>ARIMAForecast[[#This Row],[BRK-B]]-Data!F229</f>
        <v>5.207194137249985</v>
      </c>
      <c r="G230" s="2">
        <f>ARIMAForecast[[#This Row],[TSLA]]-Data!G229</f>
        <v>11.62950913456001</v>
      </c>
      <c r="H230" s="2">
        <f>ARIMAForecast[[#This Row],[NVDA]]-Data!H229</f>
        <v>-1.553522290839993</v>
      </c>
      <c r="I230" s="2">
        <f>ARIMAForecast[[#This Row],[GOOG]]-Data!I229</f>
        <v>1.2199214306886006</v>
      </c>
      <c r="J230" s="2">
        <f>ARIMAForecast[[#This Row],[UNH]]-Data!J229</f>
        <v>1.0073192833750113</v>
      </c>
      <c r="K230" s="2">
        <f>ARIMAForecast[[#This Row],[JPM]]-Data!K229</f>
        <v>4.790638634530012</v>
      </c>
      <c r="L230" s="2">
        <f>ARIMAForecast[[#This Row],[AVGO]]-Data!L229</f>
        <v>5.1985701747950088</v>
      </c>
      <c r="M230" s="2">
        <f>ARIMAForecast[[#This Row],[V]]-Data!M229</f>
        <v>1.838942081648014</v>
      </c>
      <c r="N230" s="2">
        <f>ARIMAForecast[[#This Row],[BAC]]-Data!N229</f>
        <v>1.344759594269</v>
      </c>
      <c r="O230" s="2">
        <f>ARIMAForecast[[#This Row],[HD]]-Data!O229</f>
        <v>2.799382758853028</v>
      </c>
      <c r="P230" s="2">
        <f>ARIMAForecast[[#This Row],[MA]]-Data!P229</f>
        <v>9.5550060679159969</v>
      </c>
      <c r="Q230" s="2">
        <f>ARIMAForecast[[#This Row],[MRK]]-Data!Q229</f>
        <v>-0.9839012656036914</v>
      </c>
      <c r="R230" s="2">
        <f>ARIMAForecast[[#This Row],[ABBV]]-Data!R229</f>
        <v>1.6298802179289993</v>
      </c>
      <c r="S230" s="2">
        <f>ARIMAForecast[[#This Row],[LLY]]-Data!S229</f>
        <v>-0.18383753052501106</v>
      </c>
      <c r="T230" s="2">
        <f>ARIMAForecast[[#This Row],[UPS]]-Data!T229</f>
        <v>7.6219614835439984</v>
      </c>
      <c r="U230" s="2">
        <f>ARIMAForecast[[#This Row],[CAT]]-Data!U229</f>
        <v>2.6978500693390117</v>
      </c>
      <c r="X230" s="1">
        <v>44160</v>
      </c>
      <c r="Y230" s="2">
        <f>Data!Y230-Data!Y229</f>
        <v>0.92617560000000765</v>
      </c>
      <c r="Z230" s="2">
        <f>Data!Z230-Data!Z229</f>
        <v>0.20665249999998991</v>
      </c>
      <c r="AA230" s="2">
        <f>Data!AA230-Data!AA229</f>
        <v>2.9147816999999918</v>
      </c>
      <c r="AB230" s="2">
        <f>Data!AB230-Data!AB229</f>
        <v>0.10931849000000682</v>
      </c>
      <c r="AC230" s="2">
        <f>Data!AC230-Data!AC229</f>
        <v>0.13572820000001684</v>
      </c>
      <c r="AD230" s="2">
        <f>Data!AD230-Data!AD229</f>
        <v>10.928227899999996</v>
      </c>
      <c r="AE230" s="2">
        <f>Data!AE230-Data!AE229</f>
        <v>2.4242501000000232</v>
      </c>
      <c r="AF230" s="2">
        <f>Data!AF230-Data!AF229</f>
        <v>0.25391430000000526</v>
      </c>
      <c r="AG230" s="2">
        <f>Data!AG230-Data!AG229</f>
        <v>-2.2141668000000436</v>
      </c>
      <c r="AH230" s="2">
        <f>Data!AH230-Data!AH229</f>
        <v>0.55734739999999761</v>
      </c>
      <c r="AI230" s="2">
        <f>Data!AI230-Data!AI229</f>
        <v>-0.51349330000005011</v>
      </c>
      <c r="AJ230" s="2">
        <f>Data!AJ230-Data!AJ229</f>
        <v>1.3310496999999941</v>
      </c>
      <c r="AK230" s="2">
        <f>Data!AK230-Data!AK229</f>
        <v>0.45520263999999955</v>
      </c>
      <c r="AL230" s="2">
        <f>Data!AL230-Data!AL229</f>
        <v>1.0172789999999736</v>
      </c>
      <c r="AM230" s="2">
        <f>Data!AM230-Data!AM229</f>
        <v>3.0359788999999751</v>
      </c>
      <c r="AN230" s="2">
        <f>Data!AN230-Data!AN229</f>
        <v>-7.3097080000010806E-2</v>
      </c>
      <c r="AO230" s="2">
        <f>Data!AO230-Data!AO229</f>
        <v>0.55674530000000289</v>
      </c>
      <c r="AP230" s="2">
        <f>Data!AP230-Data!AP229</f>
        <v>-0.1543253999999763</v>
      </c>
      <c r="AQ230" s="2">
        <f>Data!AQ230-Data!AQ229</f>
        <v>-1.000819000000007</v>
      </c>
      <c r="AR230" s="2">
        <f>Data!AR230-Data!AR229</f>
        <v>-1.4513732000000061</v>
      </c>
      <c r="AS230" s="2"/>
      <c r="AT230" s="1">
        <v>44160</v>
      </c>
      <c r="AU230" s="2">
        <f>Data!AV232-FaktiskeKurser[[#This Row],[AAPL]]</f>
        <v>2.1800010000000043</v>
      </c>
      <c r="AV230" s="2">
        <f>Data!AW232-FaktiskeKurser[[#This Row],[MSFT]]</f>
        <v>3.7599939999999776</v>
      </c>
      <c r="AW230" s="2">
        <f>Data!AX232-FaktiskeKurser[[#This Row],[AMZN]]</f>
        <v>4.3339989999999773</v>
      </c>
      <c r="AX230" s="2">
        <f>Data!AY232-FaktiskeKurser[[#This Row],[GOOGL]]</f>
        <v>1.8284989999999937</v>
      </c>
      <c r="AY230" s="2">
        <f>Data!AZ232-FaktiskeKurser[[#This Row],[BRK-B]]</f>
        <v>3.5900120000000015</v>
      </c>
      <c r="AZ230" s="2">
        <f>Data!BA232-FaktiskeKurser[[#This Row],[TSLA]]</f>
        <v>17.383330999999998</v>
      </c>
      <c r="BA230" s="2">
        <f>Data!BB232-FaktiskeKurser[[#This Row],[NVDA]]</f>
        <v>0.94750999999999408</v>
      </c>
      <c r="BB230" s="2">
        <f>Data!BC232-FaktiskeKurser[[#This Row],[GOOG]]</f>
        <v>1.8285070000000019</v>
      </c>
      <c r="BC230" s="2">
        <f>Data!BD232-FaktiskeKurser[[#This Row],[UNH]]</f>
        <v>-1.8699960000000146</v>
      </c>
      <c r="BD230" s="2">
        <f>Data!BE232-FaktiskeKurser[[#This Row],[JPM]]</f>
        <v>4.1599960000000067</v>
      </c>
      <c r="BE230" s="2">
        <f>Data!BF232-FaktiskeKurser[[#This Row],[AVGO]]</f>
        <v>3.8299870000000169</v>
      </c>
      <c r="BF230" s="2">
        <f>Data!BG232-FaktiskeKurser[[#This Row],[V]]</f>
        <v>2.7299950000000024</v>
      </c>
      <c r="BG230" s="2">
        <f>Data!BH232-FaktiskeKurser[[#This Row],[BAC]]</f>
        <v>1.6400019999999991</v>
      </c>
      <c r="BH230" s="2">
        <f>Data!BI232-FaktiskeKurser[[#This Row],[HD]]</f>
        <v>2.5599970000000098</v>
      </c>
      <c r="BI230" s="2">
        <f>Data!BJ232-FaktiskeKurser[[#This Row],[MA]]</f>
        <v>9.2799979999999778</v>
      </c>
      <c r="BJ230" s="2">
        <f>Data!BK232-FaktiskeKurser[[#This Row],[MRK]]</f>
        <v>-0.2099229999999892</v>
      </c>
      <c r="BK230" s="2">
        <f>Data!BL232-FaktiskeKurser[[#This Row],[ABBV]]</f>
        <v>2.0199969999999894</v>
      </c>
      <c r="BL230" s="2">
        <f>Data!BM232-FaktiskeKurser[[#This Row],[LLY]]</f>
        <v>1.3699949999999887</v>
      </c>
      <c r="BM230" s="2">
        <f>Data!BN232-FaktiskeKurser[[#This Row],[UPS]]</f>
        <v>3.8999939999999924</v>
      </c>
      <c r="BN230" s="2">
        <f>Data!BO232-FaktiskeKurser[[#This Row],[CAT]]</f>
        <v>-0.14999399999999241</v>
      </c>
    </row>
    <row r="231" spans="1:66" x14ac:dyDescent="0.35">
      <c r="A231" s="1">
        <v>44162</v>
      </c>
      <c r="B231" s="2">
        <f>ARIMAForecast[[#This Row],[AAPL]]-FaktiskeKurser[[#This Row],[AAPL]]</f>
        <v>0.32651836551299596</v>
      </c>
      <c r="C231" s="2">
        <f>ARIMAForecast[[#This Row],[MSFT]]-Data!C230</f>
        <v>0.4766824876889757</v>
      </c>
      <c r="D231" s="2">
        <f>ARIMAForecast[[#This Row],[AMZN]]-Data!D230</f>
        <v>3.1919672688590026</v>
      </c>
      <c r="E231" s="2">
        <f>ARIMAForecast[[#This Row],[GOOGL]]-Data!E230</f>
        <v>0.23995447763900302</v>
      </c>
      <c r="F231" s="2">
        <f>ARIMAForecast[[#This Row],[BRK-B]]-Data!F230</f>
        <v>-1.1645735774270065</v>
      </c>
      <c r="G231" s="2">
        <f>ARIMAForecast[[#This Row],[TSLA]]-Data!G230</f>
        <v>6.0891086206110003</v>
      </c>
      <c r="H231" s="2">
        <f>ARIMAForecast[[#This Row],[NVDA]]-Data!H230</f>
        <v>1.8564784774999907</v>
      </c>
      <c r="I231" s="2">
        <f>ARIMAForecast[[#This Row],[GOOG]]-Data!I230</f>
        <v>0.50478030088160608</v>
      </c>
      <c r="J231" s="2">
        <f>ARIMAForecast[[#This Row],[UNH]]-Data!J230</f>
        <v>-2.5129668510730312</v>
      </c>
      <c r="K231" s="2">
        <f>ARIMAForecast[[#This Row],[JPM]]-Data!K230</f>
        <v>0.10086463038300053</v>
      </c>
      <c r="L231" s="2">
        <f>ARIMAForecast[[#This Row],[AVGO]]-Data!L230</f>
        <v>-1.4968198176110263</v>
      </c>
      <c r="M231" s="2">
        <f>ARIMAForecast[[#This Row],[V]]-Data!M230</f>
        <v>1.129912226742988</v>
      </c>
      <c r="N231" s="2">
        <f>ARIMAForecast[[#This Row],[BAC]]-Data!N230</f>
        <v>0.30546427687039923</v>
      </c>
      <c r="O231" s="2">
        <f>ARIMAForecast[[#This Row],[HD]]-Data!O230</f>
        <v>0.25296384426997065</v>
      </c>
      <c r="P231" s="2">
        <f>ARIMAForecast[[#This Row],[MA]]-Data!P230</f>
        <v>-0.67900733243197919</v>
      </c>
      <c r="Q231" s="2">
        <f>ARIMAForecast[[#This Row],[MRK]]-Data!Q230</f>
        <v>0.824586274302888</v>
      </c>
      <c r="R231" s="2">
        <f>ARIMAForecast[[#This Row],[ABBV]]-Data!R230</f>
        <v>0.76185932854200189</v>
      </c>
      <c r="S231" s="2">
        <f>ARIMAForecast[[#This Row],[LLY]]-Data!S230</f>
        <v>1.765281545909005</v>
      </c>
      <c r="T231" s="2">
        <f>ARIMAForecast[[#This Row],[UPS]]-Data!T230</f>
        <v>-2.2030365092159911</v>
      </c>
      <c r="U231" s="2">
        <f>ARIMAForecast[[#This Row],[CAT]]-Data!U230</f>
        <v>-3.3553424271360086</v>
      </c>
      <c r="X231" s="1">
        <v>44162</v>
      </c>
      <c r="Y231" s="2">
        <f>Data!Y231-Data!Y230</f>
        <v>0.62152940000000001</v>
      </c>
      <c r="Z231" s="2">
        <f>Data!Z231-Data!Z230</f>
        <v>1.3617253000000176</v>
      </c>
      <c r="AA231" s="2">
        <f>Data!AA231-Data!AA230</f>
        <v>1.0197632999999939</v>
      </c>
      <c r="AB231" s="2">
        <f>Data!AB231-Data!AB230</f>
        <v>1.0779526900000036</v>
      </c>
      <c r="AC231" s="2">
        <f>Data!AC231-Data!AC230</f>
        <v>-1.5281044000000179</v>
      </c>
      <c r="AD231" s="2">
        <f>Data!AD231-Data!AD230</f>
        <v>5.6198200000000043</v>
      </c>
      <c r="AE231" s="2">
        <f>Data!AE231-Data!AE230</f>
        <v>0.67437499999999773</v>
      </c>
      <c r="AF231" s="2">
        <f>Data!AF231-Data!AF230</f>
        <v>0.95052249999999106</v>
      </c>
      <c r="AG231" s="2">
        <f>Data!AG231-Data!AG230</f>
        <v>3.1363119000000097</v>
      </c>
      <c r="AH231" s="2">
        <f>Data!AH231-Data!AH230</f>
        <v>-0.96244719999999973</v>
      </c>
      <c r="AI231" s="2">
        <f>Data!AI231-Data!AI230</f>
        <v>3.589577399999996</v>
      </c>
      <c r="AJ231" s="2">
        <f>Data!AJ231-Data!AJ230</f>
        <v>0.32586269999998763</v>
      </c>
      <c r="AK231" s="2">
        <f>Data!AK231-Data!AK230</f>
        <v>-7.6741020000000049E-2</v>
      </c>
      <c r="AL231" s="2">
        <f>Data!AL231-Data!AL230</f>
        <v>1.6396015999999918</v>
      </c>
      <c r="AM231" s="2">
        <f>Data!AM231-Data!AM230</f>
        <v>-1.972294799999986</v>
      </c>
      <c r="AN231" s="2">
        <f>Data!AN231-Data!AN230</f>
        <v>-0.16604711999998756</v>
      </c>
      <c r="AO231" s="2">
        <f>Data!AO231-Data!AO230</f>
        <v>0.60927670000000944</v>
      </c>
      <c r="AP231" s="2">
        <f>Data!AP231-Data!AP230</f>
        <v>2.6838324999999941</v>
      </c>
      <c r="AQ231" s="2">
        <f>Data!AQ231-Data!AQ230</f>
        <v>-1.675196700000015</v>
      </c>
      <c r="AR231" s="2">
        <f>Data!AR231-Data!AR230</f>
        <v>4.4641100000006873E-2</v>
      </c>
      <c r="AS231" s="2"/>
      <c r="AT231" s="1">
        <v>44162</v>
      </c>
      <c r="AU231" s="2">
        <f>Data!AV233-FaktiskeKurser[[#This Row],[AAPL]]</f>
        <v>1.4199979999999925</v>
      </c>
      <c r="AV231" s="2">
        <f>Data!AW233-FaktiskeKurser[[#This Row],[MSFT]]</f>
        <v>1.3699949999999887</v>
      </c>
      <c r="AW231" s="2">
        <f>Data!AX233-FaktiskeKurser[[#This Row],[AMZN]]</f>
        <v>3.8639980000000094</v>
      </c>
      <c r="AX231" s="2">
        <f>Data!AY233-FaktiskeKurser[[#This Row],[GOOGL]]</f>
        <v>1.155998000000011</v>
      </c>
      <c r="AY231" s="2">
        <f>Data!AZ233-FaktiskeKurser[[#This Row],[BRK-B]]</f>
        <v>-2.3699949999999887</v>
      </c>
      <c r="AZ231" s="2">
        <f>Data!BA233-FaktiskeKurser[[#This Row],[TSLA]]</f>
        <v>10.126662999999979</v>
      </c>
      <c r="BA231" s="2">
        <f>Data!BB233-FaktiskeKurser[[#This Row],[NVDA]]</f>
        <v>3.0350040000000149</v>
      </c>
      <c r="BB231" s="2">
        <f>Data!BC233-FaktiskeKurser[[#This Row],[GOOG]]</f>
        <v>1.2154999999999916</v>
      </c>
      <c r="BC231" s="2">
        <f>Data!BD233-FaktiskeKurser[[#This Row],[UNH]]</f>
        <v>1.9299919999999702</v>
      </c>
      <c r="BD231" s="2">
        <f>Data!BE233-FaktiskeKurser[[#This Row],[JPM]]</f>
        <v>-2.0999989999999968</v>
      </c>
      <c r="BE231" s="2">
        <f>Data!BF233-FaktiskeKurser[[#This Row],[AVGO]]</f>
        <v>2.7200010000000248</v>
      </c>
      <c r="BF231" s="2">
        <f>Data!BG233-FaktiskeKurser[[#This Row],[V]]</f>
        <v>1.3200070000000039</v>
      </c>
      <c r="BG231" s="2">
        <f>Data!BH233-FaktiskeKurser[[#This Row],[BAC]]</f>
        <v>9.9999999999980105E-3</v>
      </c>
      <c r="BH231" s="2">
        <f>Data!BI233-FaktiskeKurser[[#This Row],[HD]]</f>
        <v>2.6799919999999702</v>
      </c>
      <c r="BI231" s="2">
        <f>Data!BJ233-FaktiskeKurser[[#This Row],[MA]]</f>
        <v>-3.3200080000000298</v>
      </c>
      <c r="BJ231" s="2">
        <f>Data!BK233-FaktiskeKurser[[#This Row],[MRK]]</f>
        <v>-0.26717399999999714</v>
      </c>
      <c r="BK231" s="2">
        <f>Data!BL233-FaktiskeKurser[[#This Row],[ABBV]]</f>
        <v>0.93000000000000682</v>
      </c>
      <c r="BL231" s="2">
        <f>Data!BM233-FaktiskeKurser[[#This Row],[LLY]]</f>
        <v>2.5400080000000003</v>
      </c>
      <c r="BM231" s="2">
        <f>Data!BN233-FaktiskeKurser[[#This Row],[UPS]]</f>
        <v>-3.8000030000000038</v>
      </c>
      <c r="BN231" s="2">
        <f>Data!BO233-FaktiskeKurser[[#This Row],[CAT]]</f>
        <v>-1.819991999999985</v>
      </c>
    </row>
    <row r="232" spans="1:66" x14ac:dyDescent="0.35">
      <c r="A232" s="1">
        <v>44165</v>
      </c>
      <c r="B232" s="2">
        <f>ARIMAForecast[[#This Row],[AAPL]]-FaktiskeKurser[[#This Row],[AAPL]]</f>
        <v>0.61308323937699072</v>
      </c>
      <c r="C232" s="2">
        <f>ARIMAForecast[[#This Row],[MSFT]]-Data!C231</f>
        <v>1.1698718742150049</v>
      </c>
      <c r="D232" s="2">
        <f>ARIMAForecast[[#This Row],[AMZN]]-Data!D231</f>
        <v>0.42130794503501079</v>
      </c>
      <c r="E232" s="2">
        <f>ARIMAForecast[[#This Row],[GOOGL]]-Data!E231</f>
        <v>0.92017078890030746</v>
      </c>
      <c r="F232" s="2">
        <f>ARIMAForecast[[#This Row],[BRK-B]]-Data!F231</f>
        <v>-2.491160605076999</v>
      </c>
      <c r="G232" s="2">
        <f>ARIMAForecast[[#This Row],[TSLA]]-Data!G231</f>
        <v>4.2634049786869923</v>
      </c>
      <c r="H232" s="2">
        <f>ARIMAForecast[[#This Row],[NVDA]]-Data!H231</f>
        <v>1.392885263239009</v>
      </c>
      <c r="I232" s="2">
        <f>ARIMAForecast[[#This Row],[GOOG]]-Data!I231</f>
        <v>0.83862243943410419</v>
      </c>
      <c r="J232" s="2">
        <f>ARIMAForecast[[#This Row],[UNH]]-Data!J231</f>
        <v>3.9948074951620356</v>
      </c>
      <c r="K232" s="2">
        <f>ARIMAForecast[[#This Row],[JPM]]-Data!K231</f>
        <v>-1.9625194211670021</v>
      </c>
      <c r="L232" s="2">
        <f>ARIMAForecast[[#This Row],[AVGO]]-Data!L231</f>
        <v>4.1479168013040066</v>
      </c>
      <c r="M232" s="2">
        <f>ARIMAForecast[[#This Row],[V]]-Data!M231</f>
        <v>0.22613726275801582</v>
      </c>
      <c r="N232" s="2">
        <f>ARIMAForecast[[#This Row],[BAC]]-Data!N231</f>
        <v>-0.32071368663039834</v>
      </c>
      <c r="O232" s="2">
        <f>ARIMAForecast[[#This Row],[HD]]-Data!O231</f>
        <v>1.877601712862031</v>
      </c>
      <c r="P232" s="2">
        <f>ARIMAForecast[[#This Row],[MA]]-Data!P231</f>
        <v>-1.89691744357998</v>
      </c>
      <c r="Q232" s="2">
        <f>ARIMAForecast[[#This Row],[MRK]]-Data!Q231</f>
        <v>-0.93756085898878894</v>
      </c>
      <c r="R232" s="2">
        <f>ARIMAForecast[[#This Row],[ABBV]]-Data!R231</f>
        <v>0.13708453715399571</v>
      </c>
      <c r="S232" s="2">
        <f>ARIMAForecast[[#This Row],[LLY]]-Data!S231</f>
        <v>0.93773482972099487</v>
      </c>
      <c r="T232" s="2">
        <f>ARIMAForecast[[#This Row],[UPS]]-Data!T231</f>
        <v>-1.6017883738570049</v>
      </c>
      <c r="U232" s="2">
        <f>ARIMAForecast[[#This Row],[CAT]]-Data!U231</f>
        <v>1.4357573825739962</v>
      </c>
      <c r="X232" s="1">
        <v>44165</v>
      </c>
      <c r="Y232" s="2">
        <f>Data!Y232-Data!Y231</f>
        <v>2.192277500000003</v>
      </c>
      <c r="Z232" s="2">
        <f>Data!Z232-Data!Z231</f>
        <v>-1.0563652000000161</v>
      </c>
      <c r="AA232" s="2">
        <f>Data!AA232-Data!AA231</f>
        <v>-1.1082956999999851</v>
      </c>
      <c r="AB232" s="2">
        <f>Data!AB232-Data!AB231</f>
        <v>-1.4401605600000096</v>
      </c>
      <c r="AC232" s="2">
        <f>Data!AC232-Data!AC231</f>
        <v>-2.5785497999999905</v>
      </c>
      <c r="AD232" s="2">
        <f>Data!AD232-Data!AD231</f>
        <v>-1.3852574000000004</v>
      </c>
      <c r="AE232" s="2">
        <f>Data!AE232-Data!AE231</f>
        <v>1.2125389999999925</v>
      </c>
      <c r="AF232" s="2">
        <f>Data!AF232-Data!AF231</f>
        <v>-1.53092457999999</v>
      </c>
      <c r="AG232" s="2">
        <f>Data!AG232-Data!AG231</f>
        <v>-0.28366540000001805</v>
      </c>
      <c r="AH232" s="2">
        <f>Data!AH232-Data!AH231</f>
        <v>-3.0024759000000074</v>
      </c>
      <c r="AI232" s="2">
        <f>Data!AI232-Data!AI231</f>
        <v>5.9788136000000236</v>
      </c>
      <c r="AJ232" s="2">
        <f>Data!AJ232-Data!AJ231</f>
        <v>-0.67513900000000149</v>
      </c>
      <c r="AK232" s="2">
        <f>Data!AK232-Data!AK231</f>
        <v>-0.76025444000000064</v>
      </c>
      <c r="AL232" s="2">
        <f>Data!AL232-Data!AL231</f>
        <v>1.5708660999999893</v>
      </c>
      <c r="AM232" s="2">
        <f>Data!AM232-Data!AM231</f>
        <v>-2.4772260000000301</v>
      </c>
      <c r="AN232" s="2">
        <f>Data!AN232-Data!AN231</f>
        <v>0.48205983999999091</v>
      </c>
      <c r="AO232" s="2">
        <f>Data!AO232-Data!AO231</f>
        <v>-0.40474480000000312</v>
      </c>
      <c r="AP232" s="2">
        <f>Data!AP232-Data!AP231</f>
        <v>-1.4984531000000061</v>
      </c>
      <c r="AQ232" s="2">
        <f>Data!AQ232-Data!AQ231</f>
        <v>1.7629301999999996</v>
      </c>
      <c r="AR232" s="2">
        <f>Data!AR232-Data!AR231</f>
        <v>-1.2697227000000169</v>
      </c>
      <c r="AS232" s="2"/>
      <c r="AT232" s="1">
        <v>44165</v>
      </c>
      <c r="AU232" s="2">
        <f>Data!AV234-FaktiskeKurser[[#This Row],[AAPL]]</f>
        <v>3.0200040000000001</v>
      </c>
      <c r="AV232" s="2">
        <f>Data!AW234-FaktiskeKurser[[#This Row],[MSFT]]</f>
        <v>0.20001200000001518</v>
      </c>
      <c r="AW232" s="2">
        <f>Data!AX234-FaktiskeKurser[[#This Row],[AMZN]]</f>
        <v>-0.85150099999998474</v>
      </c>
      <c r="AX232" s="2">
        <f>Data!AY234-FaktiskeKurser[[#This Row],[GOOGL]]</f>
        <v>-0.48649600000000248</v>
      </c>
      <c r="AY232" s="2">
        <f>Data!AZ234-FaktiskeKurser[[#This Row],[BRK-B]]</f>
        <v>-4.2200010000000248</v>
      </c>
      <c r="AZ232" s="2">
        <f>Data!BA234-FaktiskeKurser[[#This Row],[TSLA]]</f>
        <v>-2.1333309999999983</v>
      </c>
      <c r="BA232" s="2">
        <f>Data!BB234-FaktiskeKurser[[#This Row],[NVDA]]</f>
        <v>1.6674950000000024</v>
      </c>
      <c r="BB232" s="2">
        <f>Data!BC234-FaktiskeKurser[[#This Row],[GOOG]]</f>
        <v>-0.53450000000000841</v>
      </c>
      <c r="BC232" s="2">
        <f>Data!BD234-FaktiskeKurser[[#This Row],[UNH]]</f>
        <v>3.1499939999999924</v>
      </c>
      <c r="BD232" s="2">
        <f>Data!BE234-FaktiskeKurser[[#This Row],[JPM]]</f>
        <v>-4.1500020000000006</v>
      </c>
      <c r="BE232" s="2">
        <f>Data!BF234-FaktiskeKurser[[#This Row],[AVGO]]</f>
        <v>10.75</v>
      </c>
      <c r="BF232" s="2">
        <f>Data!BG234-FaktiskeKurser[[#This Row],[V]]</f>
        <v>-0.53999299999998129</v>
      </c>
      <c r="BG232" s="2">
        <f>Data!BH234-FaktiskeKurser[[#This Row],[BAC]]</f>
        <v>-0.87000099999999847</v>
      </c>
      <c r="BH232" s="2">
        <f>Data!BI234-FaktiskeKurser[[#This Row],[HD]]</f>
        <v>3.4500130000000127</v>
      </c>
      <c r="BI232" s="2">
        <f>Data!BJ234-FaktiskeKurser[[#This Row],[MA]]</f>
        <v>-4.809996999999953</v>
      </c>
      <c r="BJ232" s="2">
        <f>Data!BK234-FaktiskeKurser[[#This Row],[MRK]]</f>
        <v>0.31488799999999628</v>
      </c>
      <c r="BK232" s="2">
        <f>Data!BL234-FaktiskeKurser[[#This Row],[ABBV]]</f>
        <v>0.38000499999999704</v>
      </c>
      <c r="BL232" s="2">
        <f>Data!BM234-FaktiskeKurser[[#This Row],[LLY]]</f>
        <v>0.89999399999999241</v>
      </c>
      <c r="BM232" s="2">
        <f>Data!BN234-FaktiskeKurser[[#This Row],[UPS]]</f>
        <v>0.57000700000000393</v>
      </c>
      <c r="BN232" s="2">
        <f>Data!BO234-FaktiskeKurser[[#This Row],[CAT]]</f>
        <v>-1.0400089999999977</v>
      </c>
    </row>
    <row r="233" spans="1:66" x14ac:dyDescent="0.35">
      <c r="A233" s="1">
        <v>44166</v>
      </c>
      <c r="B233" s="2">
        <f>ARIMAForecast[[#This Row],[AAPL]]-FaktiskeKurser[[#This Row],[AAPL]]</f>
        <v>2.752927743379999</v>
      </c>
      <c r="C233" s="2">
        <f>ARIMAForecast[[#This Row],[MSFT]]-Data!C232</f>
        <v>-1.4487622030129899</v>
      </c>
      <c r="D233" s="2">
        <f>ARIMAForecast[[#This Row],[AMZN]]-Data!D232</f>
        <v>-1.3176508366770179</v>
      </c>
      <c r="E233" s="2">
        <f>ARIMAForecast[[#This Row],[GOOGL]]-Data!E232</f>
        <v>-1.2952378047972104</v>
      </c>
      <c r="F233" s="2">
        <f>ARIMAForecast[[#This Row],[BRK-B]]-Data!F232</f>
        <v>-2.1510349915459983</v>
      </c>
      <c r="G233" s="2">
        <f>ARIMAForecast[[#This Row],[TSLA]]-Data!G232</f>
        <v>-6.845015483309993</v>
      </c>
      <c r="H233" s="2">
        <f>ARIMAForecast[[#This Row],[NVDA]]-Data!H232</f>
        <v>0.83748136957498787</v>
      </c>
      <c r="I233" s="2">
        <f>ARIMAForecast[[#This Row],[GOOG]]-Data!I232</f>
        <v>-1.3067103313523063</v>
      </c>
      <c r="J233" s="2">
        <f>ARIMAForecast[[#This Row],[UNH]]-Data!J232</f>
        <v>-0.5074959281390079</v>
      </c>
      <c r="K233" s="2">
        <f>ARIMAForecast[[#This Row],[JPM]]-Data!K232</f>
        <v>-2.8983406769010003</v>
      </c>
      <c r="L233" s="2">
        <f>ARIMAForecast[[#This Row],[AVGO]]-Data!L232</f>
        <v>5.9472000469230011</v>
      </c>
      <c r="M233" s="2">
        <f>ARIMAForecast[[#This Row],[V]]-Data!M232</f>
        <v>-0.54239754354600223</v>
      </c>
      <c r="N233" s="2">
        <f>ARIMAForecast[[#This Row],[BAC]]-Data!N232</f>
        <v>-0.67100027368360315</v>
      </c>
      <c r="O233" s="2">
        <f>ARIMAForecast[[#This Row],[HD]]-Data!O232</f>
        <v>1.8490285903089898</v>
      </c>
      <c r="P233" s="2">
        <f>ARIMAForecast[[#This Row],[MA]]-Data!P232</f>
        <v>-2.3022941911000316</v>
      </c>
      <c r="Q233" s="2">
        <f>ARIMAForecast[[#This Row],[MRK]]-Data!Q232</f>
        <v>1.0087773301613936</v>
      </c>
      <c r="R233" s="2">
        <f>ARIMAForecast[[#This Row],[ABBV]]-Data!R232</f>
        <v>-0.37753843056199798</v>
      </c>
      <c r="S233" s="2">
        <f>ARIMAForecast[[#This Row],[LLY]]-Data!S232</f>
        <v>-0.46338439949099097</v>
      </c>
      <c r="T233" s="2">
        <f>ARIMAForecast[[#This Row],[UPS]]-Data!T232</f>
        <v>0.97783977248300857</v>
      </c>
      <c r="U233" s="2">
        <f>ARIMAForecast[[#This Row],[CAT]]-Data!U232</f>
        <v>-0.70174272656001335</v>
      </c>
      <c r="X233" s="1">
        <v>44166</v>
      </c>
      <c r="Y233" s="2">
        <f>Data!Y233-Data!Y232</f>
        <v>3.3468079000000017</v>
      </c>
      <c r="Z233" s="2">
        <f>Data!Z233-Data!Z232</f>
        <v>1.8968440000000157</v>
      </c>
      <c r="AA233" s="2">
        <f>Data!AA233-Data!AA232</f>
        <v>1.9940576999999848</v>
      </c>
      <c r="AB233" s="2">
        <f>Data!AB233-Data!AB232</f>
        <v>1.8039993200000026</v>
      </c>
      <c r="AC233" s="2">
        <f>Data!AC233-Data!AC232</f>
        <v>0.59277130000000966</v>
      </c>
      <c r="AD233" s="2">
        <f>Data!AD233-Data!AD232</f>
        <v>-0.23195549999999798</v>
      </c>
      <c r="AE233" s="2">
        <f>Data!AE233-Data!AE232</f>
        <v>3.3899999999960073E-3</v>
      </c>
      <c r="AF233" s="2">
        <f>Data!AF233-Data!AF232</f>
        <v>1.7977695399999902</v>
      </c>
      <c r="AG233" s="2">
        <f>Data!AG233-Data!AG232</f>
        <v>3.5125634999999988</v>
      </c>
      <c r="AH233" s="2">
        <f>Data!AH233-Data!AH232</f>
        <v>1.3964196000000015</v>
      </c>
      <c r="AI233" s="2">
        <f>Data!AI233-Data!AI232</f>
        <v>4.0094341000000213</v>
      </c>
      <c r="AJ233" s="2">
        <f>Data!AJ233-Data!AJ232</f>
        <v>0.79072680000001583</v>
      </c>
      <c r="AK233" s="2">
        <f>Data!AK233-Data!AK232</f>
        <v>0.41367607000000106</v>
      </c>
      <c r="AL233" s="2">
        <f>Data!AL233-Data!AL232</f>
        <v>-0.53690649999998641</v>
      </c>
      <c r="AM233" s="2">
        <f>Data!AM233-Data!AM232</f>
        <v>1.3543540000000007</v>
      </c>
      <c r="AN233" s="2">
        <f>Data!AN233-Data!AN232</f>
        <v>0.98350161999999841</v>
      </c>
      <c r="AO233" s="2">
        <f>Data!AO233-Data!AO232</f>
        <v>-0.50720450000000028</v>
      </c>
      <c r="AP233" s="2">
        <f>Data!AP233-Data!AP232</f>
        <v>-0.36677029999998467</v>
      </c>
      <c r="AQ233" s="2">
        <f>Data!AQ233-Data!AQ232</f>
        <v>-2.5545540999999901</v>
      </c>
      <c r="AR233" s="2">
        <f>Data!AR233-Data!AR232</f>
        <v>-0.5417867999999828</v>
      </c>
      <c r="AS233" s="2"/>
      <c r="AT233" s="1">
        <v>44166</v>
      </c>
      <c r="AU233" s="2">
        <f>Data!AV235-FaktiskeKurser[[#This Row],[AAPL]]</f>
        <v>6.130004999999997</v>
      </c>
      <c r="AV233" s="2">
        <f>Data!AW235-FaktiskeKurser[[#This Row],[MSFT]]</f>
        <v>0.98001099999999042</v>
      </c>
      <c r="AW233" s="2">
        <f>Data!AX235-FaktiskeKurser[[#This Row],[AMZN]]</f>
        <v>1.2369999999999948</v>
      </c>
      <c r="AX233" s="2">
        <f>Data!AY235-FaktiskeKurser[[#This Row],[GOOGL]]</f>
        <v>0.41700000000000159</v>
      </c>
      <c r="AY233" s="2">
        <f>Data!AZ235-FaktiskeKurser[[#This Row],[BRK-B]]</f>
        <v>-1.8700100000000077</v>
      </c>
      <c r="AZ233" s="2">
        <f>Data!BA235-FaktiskeKurser[[#This Row],[TSLA]]</f>
        <v>-0.33332799999999452</v>
      </c>
      <c r="BA233" s="2">
        <f>Data!BB235-FaktiskeKurser[[#This Row],[NVDA]]</f>
        <v>1.2874909999999886</v>
      </c>
      <c r="BB233" s="2">
        <f>Data!BC235-FaktiskeKurser[[#This Row],[GOOG]]</f>
        <v>0.24549900000000946</v>
      </c>
      <c r="BC233" s="2">
        <f>Data!BD235-FaktiskeKurser[[#This Row],[UNH]]</f>
        <v>3.25</v>
      </c>
      <c r="BD233" s="2">
        <f>Data!BE235-FaktiskeKurser[[#This Row],[JPM]]</f>
        <v>-1.4800029999999964</v>
      </c>
      <c r="BE233" s="2">
        <f>Data!BF235-FaktiskeKurser[[#This Row],[AVGO]]</f>
        <v>9.6199949999999603</v>
      </c>
      <c r="BF233" s="2">
        <f>Data!BG235-FaktiskeKurser[[#This Row],[V]]</f>
        <v>0.19999699999999621</v>
      </c>
      <c r="BG233" s="2">
        <f>Data!BH235-FaktiskeKurser[[#This Row],[BAC]]</f>
        <v>-0.29999899999999968</v>
      </c>
      <c r="BH233" s="2">
        <f>Data!BI235-FaktiskeKurser[[#This Row],[HD]]</f>
        <v>0.61001600000003009</v>
      </c>
      <c r="BI233" s="2">
        <f>Data!BJ235-FaktiskeKurser[[#This Row],[MA]]</f>
        <v>-0.19000199999999268</v>
      </c>
      <c r="BJ233" s="2">
        <f>Data!BK235-FaktiskeKurser[[#This Row],[MRK]]</f>
        <v>1.6125949999999989</v>
      </c>
      <c r="BK233" s="2">
        <f>Data!BL235-FaktiskeKurser[[#This Row],[ABBV]]</f>
        <v>-0.84999799999999937</v>
      </c>
      <c r="BL233" s="2">
        <f>Data!BM235-FaktiskeKurser[[#This Row],[LLY]]</f>
        <v>-1.8800039999999854</v>
      </c>
      <c r="BM233" s="2">
        <f>Data!BN235-FaktiskeKurser[[#This Row],[UPS]]</f>
        <v>-0.9299919999999986</v>
      </c>
      <c r="BN233" s="2">
        <f>Data!BO235-FaktiskeKurser[[#This Row],[CAT]]</f>
        <v>-1.8200070000000039</v>
      </c>
    </row>
    <row r="234" spans="1:66" x14ac:dyDescent="0.35">
      <c r="A234" s="1">
        <v>44167</v>
      </c>
      <c r="B234" s="2">
        <f>ARIMAForecast[[#This Row],[AAPL]]-FaktiskeKurser[[#This Row],[AAPL]]</f>
        <v>3.8479703543389974</v>
      </c>
      <c r="C234" s="2">
        <f>ARIMAForecast[[#This Row],[MSFT]]-Data!C233</f>
        <v>2.2179335947359959</v>
      </c>
      <c r="D234" s="2">
        <f>ARIMAForecast[[#This Row],[AMZN]]-Data!D233</f>
        <v>2.4821158109999999</v>
      </c>
      <c r="E234" s="2">
        <f>ARIMAForecast[[#This Row],[GOOGL]]-Data!E233</f>
        <v>1.6732143463458016</v>
      </c>
      <c r="F234" s="2">
        <f>ARIMAForecast[[#This Row],[BRK-B]]-Data!F233</f>
        <v>0.42058879894901224</v>
      </c>
      <c r="G234" s="2">
        <f>ARIMAForecast[[#This Row],[TSLA]]-Data!G233</f>
        <v>6.7281345433479771</v>
      </c>
      <c r="H234" s="2">
        <f>ARIMAForecast[[#This Row],[NVDA]]-Data!H233</f>
        <v>0.16860976245502002</v>
      </c>
      <c r="I234" s="2">
        <f>ARIMAForecast[[#This Row],[GOOG]]-Data!I233</f>
        <v>1.4271953787601035</v>
      </c>
      <c r="J234" s="2">
        <f>ARIMAForecast[[#This Row],[UNH]]-Data!J233</f>
        <v>3.7390519423469755</v>
      </c>
      <c r="K234" s="2">
        <f>ARIMAForecast[[#This Row],[JPM]]-Data!K233</f>
        <v>1.6098061866969999</v>
      </c>
      <c r="L234" s="2">
        <f>ARIMAForecast[[#This Row],[AVGO]]-Data!L233</f>
        <v>3.8770434997439907</v>
      </c>
      <c r="M234" s="2">
        <f>ARIMAForecast[[#This Row],[V]]-Data!M233</f>
        <v>0.66982998458999532</v>
      </c>
      <c r="N234" s="2">
        <f>ARIMAForecast[[#This Row],[BAC]]-Data!N233</f>
        <v>0.36950856010910016</v>
      </c>
      <c r="O234" s="2">
        <f>ARIMAForecast[[#This Row],[HD]]-Data!O233</f>
        <v>-1.2118023581419948</v>
      </c>
      <c r="P234" s="2">
        <f>ARIMAForecast[[#This Row],[MA]]-Data!P233</f>
        <v>2.1393858946549926</v>
      </c>
      <c r="Q234" s="2">
        <f>ARIMAForecast[[#This Row],[MRK]]-Data!Q233</f>
        <v>0.72617847284899995</v>
      </c>
      <c r="R234" s="2">
        <f>ARIMAForecast[[#This Row],[ABBV]]-Data!R233</f>
        <v>-0.33355917724800577</v>
      </c>
      <c r="S234" s="2">
        <f>ARIMAForecast[[#This Row],[LLY]]-Data!S233</f>
        <v>-0.71904808924699637</v>
      </c>
      <c r="T234" s="2">
        <f>ARIMAForecast[[#This Row],[UPS]]-Data!T233</f>
        <v>-2.253477666179009</v>
      </c>
      <c r="U234" s="2">
        <f>ARIMAForecast[[#This Row],[CAT]]-Data!U233</f>
        <v>-0.54160144736999882</v>
      </c>
      <c r="X234" s="1">
        <v>44167</v>
      </c>
      <c r="Y234" s="2">
        <f>Data!Y234-Data!Y233</f>
        <v>0.98672219999998845</v>
      </c>
      <c r="Z234" s="2">
        <f>Data!Z234-Data!Z233</f>
        <v>-0.64420820000000845</v>
      </c>
      <c r="AA234" s="2">
        <f>Data!AA234-Data!AA233</f>
        <v>-0.31271630000000528</v>
      </c>
      <c r="AB234" s="2">
        <f>Data!AB234-Data!AB233</f>
        <v>1.5218069600000064</v>
      </c>
      <c r="AC234" s="2">
        <f>Data!AC234-Data!AC233</f>
        <v>0.74354600000000914</v>
      </c>
      <c r="AD234" s="2">
        <f>Data!AD234-Data!AD233</f>
        <v>-6.9618300000001909E-2</v>
      </c>
      <c r="AE234" s="2">
        <f>Data!AE234-Data!AE233</f>
        <v>1.4014396999999974</v>
      </c>
      <c r="AF234" s="2">
        <f>Data!AF234-Data!AF233</f>
        <v>1.4712745400000102</v>
      </c>
      <c r="AG234" s="2">
        <f>Data!AG234-Data!AG233</f>
        <v>6.0480384000000527</v>
      </c>
      <c r="AH234" s="2">
        <f>Data!AH234-Data!AH233</f>
        <v>2.273226600000001</v>
      </c>
      <c r="AI234" s="2">
        <f>Data!AI234-Data!AI233</f>
        <v>-0.73355720000000701</v>
      </c>
      <c r="AJ234" s="2">
        <f>Data!AJ234-Data!AJ233</f>
        <v>-0.90151030000001242</v>
      </c>
      <c r="AK234" s="2">
        <f>Data!AK234-Data!AK233</f>
        <v>0.39697521999999807</v>
      </c>
      <c r="AL234" s="2">
        <f>Data!AL234-Data!AL233</f>
        <v>-4.3991232999999852</v>
      </c>
      <c r="AM234" s="2">
        <f>Data!AM234-Data!AM233</f>
        <v>1.5929500000000303</v>
      </c>
      <c r="AN234" s="2">
        <f>Data!AN234-Data!AN233</f>
        <v>0.47093225000000416</v>
      </c>
      <c r="AO234" s="2">
        <f>Data!AO234-Data!AO233</f>
        <v>0.92143500000000245</v>
      </c>
      <c r="AP234" s="2">
        <f>Data!AP234-Data!AP233</f>
        <v>-0.41471840000002658</v>
      </c>
      <c r="AQ234" s="2">
        <f>Data!AQ234-Data!AQ233</f>
        <v>0.5741429999999923</v>
      </c>
      <c r="AR234" s="2">
        <f>Data!AR234-Data!AR233</f>
        <v>0.57123740000000112</v>
      </c>
      <c r="AS234" s="2"/>
      <c r="AT234" s="1">
        <v>44167</v>
      </c>
      <c r="AU234" s="2">
        <f>Data!AV236-FaktiskeKurser[[#This Row],[AAPL]]</f>
        <v>4.0299989999999895</v>
      </c>
      <c r="AV234" s="2">
        <f>Data!AW236-FaktiskeKurser[[#This Row],[MSFT]]</f>
        <v>1.2999879999999848</v>
      </c>
      <c r="AW234" s="2">
        <f>Data!AX236-FaktiskeKurser[[#This Row],[AMZN]]</f>
        <v>1.7745050000000049</v>
      </c>
      <c r="AX234" s="2">
        <f>Data!AY236-FaktiskeKurser[[#This Row],[GOOGL]]</f>
        <v>3.5284960000000041</v>
      </c>
      <c r="AY234" s="2">
        <f>Data!AZ236-FaktiskeKurser[[#This Row],[BRK-B]]</f>
        <v>1.5099940000000061</v>
      </c>
      <c r="AZ234" s="2">
        <f>Data!BA236-FaktiskeKurser[[#This Row],[TSLA]]</f>
        <v>0.40667700000000195</v>
      </c>
      <c r="BA234" s="2">
        <f>Data!BB236-FaktiskeKurser[[#This Row],[NVDA]]</f>
        <v>1.430008000000015</v>
      </c>
      <c r="BB234" s="2">
        <f>Data!BC236-FaktiskeKurser[[#This Row],[GOOG]]</f>
        <v>3.3604959999999977</v>
      </c>
      <c r="BC234" s="2">
        <f>Data!BD236-FaktiskeKurser[[#This Row],[UNH]]</f>
        <v>11.220002000000022</v>
      </c>
      <c r="BD234" s="2">
        <f>Data!BE236-FaktiskeKurser[[#This Row],[JPM]]</f>
        <v>4.1600040000000007</v>
      </c>
      <c r="BE234" s="2">
        <f>Data!BF236-FaktiskeKurser[[#This Row],[AVGO]]</f>
        <v>2.1500239999999735</v>
      </c>
      <c r="BF234" s="2">
        <f>Data!BG236-FaktiskeKurser[[#This Row],[V]]</f>
        <v>-0.17001300000001152</v>
      </c>
      <c r="BG234" s="2">
        <f>Data!BH236-FaktiskeKurser[[#This Row],[BAC]]</f>
        <v>0.8999990000000011</v>
      </c>
      <c r="BH234" s="2">
        <f>Data!BI236-FaktiskeKurser[[#This Row],[HD]]</f>
        <v>-6.3099980000000073</v>
      </c>
      <c r="BI234" s="2">
        <f>Data!BJ236-FaktiskeKurser[[#This Row],[MA]]</f>
        <v>3.7099910000000023</v>
      </c>
      <c r="BJ234" s="2">
        <f>Data!BK236-FaktiskeKurser[[#This Row],[MRK]]</f>
        <v>1.3740469999999902</v>
      </c>
      <c r="BK234" s="2">
        <f>Data!BL236-FaktiskeKurser[[#This Row],[ABBV]]</f>
        <v>0.40999600000000669</v>
      </c>
      <c r="BL234" s="2">
        <f>Data!BM236-FaktiskeKurser[[#This Row],[LLY]]</f>
        <v>-0.48999000000000592</v>
      </c>
      <c r="BM234" s="2">
        <f>Data!BN236-FaktiskeKurser[[#This Row],[UPS]]</f>
        <v>-2.2400049999999965</v>
      </c>
      <c r="BN234" s="2">
        <f>Data!BO236-FaktiskeKurser[[#This Row],[CAT]]</f>
        <v>0.27999899999997524</v>
      </c>
    </row>
    <row r="235" spans="1:66" x14ac:dyDescent="0.35">
      <c r="A235" s="1">
        <v>44168</v>
      </c>
      <c r="B235" s="2">
        <f>ARIMAForecast[[#This Row],[AAPL]]-FaktiskeKurser[[#This Row],[AAPL]]</f>
        <v>-2.3188762472997837E-2</v>
      </c>
      <c r="C235" s="2">
        <f>ARIMAForecast[[#This Row],[MSFT]]-Data!C234</f>
        <v>-1.3173773636829935</v>
      </c>
      <c r="D235" s="2">
        <f>ARIMAForecast[[#This Row],[AMZN]]-Data!D234</f>
        <v>-0.50504923438799665</v>
      </c>
      <c r="E235" s="2">
        <f>ARIMAForecast[[#This Row],[GOOGL]]-Data!E234</f>
        <v>1.3923416518783966</v>
      </c>
      <c r="F235" s="2">
        <f>ARIMAForecast[[#This Row],[BRK-B]]-Data!F234</f>
        <v>1.8411327471369816</v>
      </c>
      <c r="G235" s="2">
        <f>ARIMAForecast[[#This Row],[TSLA]]-Data!G234</f>
        <v>-6.6456825137579756</v>
      </c>
      <c r="H235" s="2">
        <f>ARIMAForecast[[#This Row],[NVDA]]-Data!H234</f>
        <v>1.425208428840989</v>
      </c>
      <c r="I235" s="2">
        <f>ARIMAForecast[[#This Row],[GOOG]]-Data!I234</f>
        <v>1.6082681568699968</v>
      </c>
      <c r="J235" s="2">
        <f>ARIMAForecast[[#This Row],[UNH]]-Data!J234</f>
        <v>6.5859118760729984</v>
      </c>
      <c r="K235" s="2">
        <f>ARIMAForecast[[#This Row],[JPM]]-Data!K234</f>
        <v>2.5071877160759897</v>
      </c>
      <c r="L235" s="2">
        <f>ARIMAForecast[[#This Row],[AVGO]]-Data!L234</f>
        <v>-0.94798846008200144</v>
      </c>
      <c r="M235" s="2">
        <f>ARIMAForecast[[#This Row],[V]]-Data!M234</f>
        <v>-0.74550249236199306</v>
      </c>
      <c r="N235" s="2">
        <f>ARIMAForecast[[#This Row],[BAC]]-Data!N234</f>
        <v>0.57427029187740075</v>
      </c>
      <c r="O235" s="2">
        <f>ARIMAForecast[[#This Row],[HD]]-Data!O234</f>
        <v>-4.9342168894040128</v>
      </c>
      <c r="P235" s="2">
        <f>ARIMAForecast[[#This Row],[MA]]-Data!P234</f>
        <v>1.2766474904220217</v>
      </c>
      <c r="Q235" s="2">
        <f>ARIMAForecast[[#This Row],[MRK]]-Data!Q234</f>
        <v>0.45933515176490403</v>
      </c>
      <c r="R235" s="2">
        <f>ARIMAForecast[[#This Row],[ABBV]]-Data!R234</f>
        <v>0.71851936755200541</v>
      </c>
      <c r="S235" s="2">
        <f>ARIMAForecast[[#This Row],[LLY]]-Data!S234</f>
        <v>-0.61269992525001271</v>
      </c>
      <c r="T235" s="2">
        <f>ARIMAForecast[[#This Row],[UPS]]-Data!T234</f>
        <v>1.2337810654180146</v>
      </c>
      <c r="U235" s="2">
        <f>ARIMAForecast[[#This Row],[CAT]]-Data!U234</f>
        <v>0.68896904485100663</v>
      </c>
      <c r="X235" s="1">
        <v>44168</v>
      </c>
      <c r="Y235" s="2">
        <f>Data!Y235-Data!Y234</f>
        <v>-0.11451559999999006</v>
      </c>
      <c r="Z235" s="2">
        <f>Data!Z235-Data!Z234</f>
        <v>-1.0804809999999918</v>
      </c>
      <c r="AA235" s="2">
        <f>Data!AA235-Data!AA234</f>
        <v>-0.83842869999998015</v>
      </c>
      <c r="AB235" s="2">
        <f>Data!AB235-Data!AB234</f>
        <v>-9.7560670000007121E-2</v>
      </c>
      <c r="AC235" s="2">
        <f>Data!AC235-Data!AC234</f>
        <v>0.60704799999999182</v>
      </c>
      <c r="AD235" s="2">
        <f>Data!AD235-Data!AD234</f>
        <v>0.70736039999999889</v>
      </c>
      <c r="AE235" s="2">
        <f>Data!AE235-Data!AE234</f>
        <v>-1.3604809999999929</v>
      </c>
      <c r="AF235" s="2">
        <f>Data!AF235-Data!AF234</f>
        <v>-2.730576999999812E-2</v>
      </c>
      <c r="AG235" s="2">
        <f>Data!AG235-Data!AG234</f>
        <v>2.4259347999999932</v>
      </c>
      <c r="AH235" s="2">
        <f>Data!AH235-Data!AH234</f>
        <v>-0.64979900000000157</v>
      </c>
      <c r="AI235" s="2">
        <f>Data!AI235-Data!AI234</f>
        <v>-2.7793651000000068</v>
      </c>
      <c r="AJ235" s="2">
        <f>Data!AJ235-Data!AJ234</f>
        <v>-2.0918247999999835</v>
      </c>
      <c r="AK235" s="2">
        <f>Data!AK235-Data!AK234</f>
        <v>-0.10073381999999853</v>
      </c>
      <c r="AL235" s="2">
        <f>Data!AL235-Data!AL234</f>
        <v>-3.5624928999999952</v>
      </c>
      <c r="AM235" s="2">
        <f>Data!AM235-Data!AM234</f>
        <v>-3.937094400000035</v>
      </c>
      <c r="AN235" s="2">
        <f>Data!AN235-Data!AN234</f>
        <v>-0.33508231000000421</v>
      </c>
      <c r="AO235" s="2">
        <f>Data!AO235-Data!AO234</f>
        <v>-0.24895980000000861</v>
      </c>
      <c r="AP235" s="2">
        <f>Data!AP235-Data!AP234</f>
        <v>-0.90957229999997935</v>
      </c>
      <c r="AQ235" s="2">
        <f>Data!AQ235-Data!AQ234</f>
        <v>-0.95223959999998442</v>
      </c>
      <c r="AR235" s="2">
        <f>Data!AR235-Data!AR234</f>
        <v>0.72744929999998931</v>
      </c>
      <c r="AS235" s="2"/>
      <c r="AT235" s="1">
        <v>44168</v>
      </c>
      <c r="AU235" s="2">
        <f>Data!AV237-FaktiskeKurser[[#This Row],[AAPL]]</f>
        <v>0.22000100000001055</v>
      </c>
      <c r="AV235" s="2">
        <f>Data!AW237-FaktiskeKurser[[#This Row],[MSFT]]</f>
        <v>-1.9700019999999938</v>
      </c>
      <c r="AW235" s="2">
        <f>Data!AX237-FaktiskeKurser[[#This Row],[AMZN]]</f>
        <v>-1.6674959999999999</v>
      </c>
      <c r="AX235" s="2">
        <f>Data!AY237-FaktiskeKurser[[#This Row],[GOOGL]]</f>
        <v>1.3240049999999997</v>
      </c>
      <c r="AY235" s="2">
        <f>Data!AZ237-FaktiskeKurser[[#This Row],[BRK-B]]</f>
        <v>1.3400110000000041</v>
      </c>
      <c r="AZ235" s="2">
        <f>Data!BA237-FaktiskeKurser[[#This Row],[TSLA]]</f>
        <v>2.8733370000000207</v>
      </c>
      <c r="BA235" s="2">
        <f>Data!BB237-FaktiskeKurser[[#This Row],[NVDA]]</f>
        <v>6.0012999999997874E-2</v>
      </c>
      <c r="BB235" s="2">
        <f>Data!BC237-FaktiskeKurser[[#This Row],[GOOG]]</f>
        <v>1.4335019999999901</v>
      </c>
      <c r="BC235" s="2">
        <f>Data!BD237-FaktiskeKurser[[#This Row],[UNH]]</f>
        <v>7.4899910000000318</v>
      </c>
      <c r="BD235" s="2">
        <f>Data!BE237-FaktiskeKurser[[#This Row],[JPM]]</f>
        <v>1.5</v>
      </c>
      <c r="BE235" s="2">
        <f>Data!BF237-FaktiskeKurser[[#This Row],[AVGO]]</f>
        <v>-4.7700189999999907</v>
      </c>
      <c r="BF235" s="2">
        <f>Data!BG237-FaktiskeKurser[[#This Row],[V]]</f>
        <v>-3.1499939999999924</v>
      </c>
      <c r="BG235" s="2">
        <f>Data!BH237-FaktiskeKurser[[#This Row],[BAC]]</f>
        <v>0.21999900000000139</v>
      </c>
      <c r="BH235" s="2">
        <f>Data!BI237-FaktiskeKurser[[#This Row],[HD]]</f>
        <v>-8.4599910000000023</v>
      </c>
      <c r="BI235" s="2">
        <f>Data!BJ237-FaktiskeKurser[[#This Row],[MA]]</f>
        <v>-3.7399899999999775</v>
      </c>
      <c r="BJ235" s="2">
        <f>Data!BK237-FaktiskeKurser[[#This Row],[MRK]]</f>
        <v>-9.5421000000001754E-2</v>
      </c>
      <c r="BK235" s="2">
        <f>Data!BL237-FaktiskeKurser[[#This Row],[ABBV]]</f>
        <v>0.69999699999999621</v>
      </c>
      <c r="BL235" s="2">
        <f>Data!BM237-FaktiskeKurser[[#This Row],[LLY]]</f>
        <v>-1.4499969999999962</v>
      </c>
      <c r="BM235" s="2">
        <f>Data!BN237-FaktiskeKurser[[#This Row],[UPS]]</f>
        <v>-0.13000499999998283</v>
      </c>
      <c r="BN235" s="2">
        <f>Data!BO237-FaktiskeKurser[[#This Row],[CAT]]</f>
        <v>1.3700100000000077</v>
      </c>
    </row>
    <row r="236" spans="1:66" x14ac:dyDescent="0.35">
      <c r="A236" s="1">
        <v>44169</v>
      </c>
      <c r="B236" s="2">
        <f>ARIMAForecast[[#This Row],[AAPL]]-FaktiskeKurser[[#This Row],[AAPL]]</f>
        <v>1.1885327310280047</v>
      </c>
      <c r="C236" s="2">
        <f>ARIMAForecast[[#This Row],[MSFT]]-Data!C235</f>
        <v>-0.50452300300699449</v>
      </c>
      <c r="D236" s="2">
        <f>ARIMAForecast[[#This Row],[AMZN]]-Data!D235</f>
        <v>-0.90588777421299937</v>
      </c>
      <c r="E236" s="2">
        <f>ARIMAForecast[[#This Row],[GOOGL]]-Data!E235</f>
        <v>0.42800727989821041</v>
      </c>
      <c r="F236" s="2">
        <f>ARIMAForecast[[#This Row],[BRK-B]]-Data!F235</f>
        <v>0.30189140608601406</v>
      </c>
      <c r="G236" s="2">
        <f>ARIMAForecast[[#This Row],[TSLA]]-Data!G235</f>
        <v>9.8606724237959895</v>
      </c>
      <c r="H236" s="2">
        <f>ARIMAForecast[[#This Row],[NVDA]]-Data!H235</f>
        <v>-1.6980637356780051</v>
      </c>
      <c r="I236" s="2">
        <f>ARIMAForecast[[#This Row],[GOOG]]-Data!I235</f>
        <v>0.18270404634610315</v>
      </c>
      <c r="J236" s="2">
        <f>ARIMAForecast[[#This Row],[UNH]]-Data!J235</f>
        <v>2.0531048564239995</v>
      </c>
      <c r="K236" s="2">
        <f>ARIMAForecast[[#This Row],[JPM]]-Data!K235</f>
        <v>-0.24668204342199829</v>
      </c>
      <c r="L236" s="2">
        <f>ARIMAForecast[[#This Row],[AVGO]]-Data!L235</f>
        <v>-3.8922402628759869</v>
      </c>
      <c r="M236" s="2">
        <f>ARIMAForecast[[#This Row],[V]]-Data!M235</f>
        <v>-1.9635267885290091</v>
      </c>
      <c r="N236" s="2">
        <f>ARIMAForecast[[#This Row],[BAC]]-Data!N235</f>
        <v>3.4300935742301419E-2</v>
      </c>
      <c r="O236" s="2">
        <f>ARIMAForecast[[#This Row],[HD]]-Data!O235</f>
        <v>-3.6704655817720209</v>
      </c>
      <c r="P236" s="2">
        <f>ARIMAForecast[[#This Row],[MA]]-Data!P235</f>
        <v>-4.6199185603820183</v>
      </c>
      <c r="Q236" s="2">
        <f>ARIMAForecast[[#This Row],[MRK]]-Data!Q235</f>
        <v>-0.33490909951690639</v>
      </c>
      <c r="R236" s="2">
        <f>ARIMAForecast[[#This Row],[ABBV]]-Data!R235</f>
        <v>-0.22789781478699922</v>
      </c>
      <c r="S236" s="2">
        <f>ARIMAForecast[[#This Row],[LLY]]-Data!S235</f>
        <v>-7.7940636907982253E-2</v>
      </c>
      <c r="T236" s="2">
        <f>ARIMAForecast[[#This Row],[UPS]]-Data!T235</f>
        <v>-1.9898155276470106</v>
      </c>
      <c r="U236" s="2">
        <f>ARIMAForecast[[#This Row],[CAT]]-Data!U235</f>
        <v>-0.59856477615898029</v>
      </c>
      <c r="X236" s="1">
        <v>44169</v>
      </c>
      <c r="Y236" s="2">
        <f>Data!Y236-Data!Y235</f>
        <v>-0.50253010000000131</v>
      </c>
      <c r="Z236" s="2">
        <f>Data!Z236-Data!Z235</f>
        <v>5.4803699999979472E-2</v>
      </c>
      <c r="AA236" s="2">
        <f>Data!AA236-Data!AA235</f>
        <v>-1.1663591000000224</v>
      </c>
      <c r="AB236" s="2">
        <f>Data!AB236-Data!AB235</f>
        <v>0.16184460000000911</v>
      </c>
      <c r="AC236" s="2">
        <f>Data!AC236-Data!AC235</f>
        <v>0.38857269999999744</v>
      </c>
      <c r="AD236" s="2">
        <f>Data!AD236-Data!AD235</f>
        <v>6.0270571000000075</v>
      </c>
      <c r="AE236" s="2">
        <f>Data!AE236-Data!AE235</f>
        <v>1.4847642000000008</v>
      </c>
      <c r="AF236" s="2">
        <f>Data!AF236-Data!AF235</f>
        <v>0.12270226999999068</v>
      </c>
      <c r="AG236" s="2">
        <f>Data!AG236-Data!AG235</f>
        <v>1.1793314999999893</v>
      </c>
      <c r="AH236" s="2">
        <f>Data!AH236-Data!AH235</f>
        <v>1.0440796000000034</v>
      </c>
      <c r="AI236" s="2">
        <f>Data!AI236-Data!AI235</f>
        <v>8.9227228999999966</v>
      </c>
      <c r="AJ236" s="2">
        <f>Data!AJ236-Data!AJ235</f>
        <v>3.4011221999999748</v>
      </c>
      <c r="AK236" s="2">
        <f>Data!AK236-Data!AK235</f>
        <v>0.32894701000000026</v>
      </c>
      <c r="AL236" s="2">
        <f>Data!AL236-Data!AL235</f>
        <v>-3.8236160000000154</v>
      </c>
      <c r="AM236" s="2">
        <f>Data!AM236-Data!AM235</f>
        <v>5.1900122000000124</v>
      </c>
      <c r="AN236" s="2">
        <f>Data!AN236-Data!AN235</f>
        <v>0.37249494000000993</v>
      </c>
      <c r="AO236" s="2">
        <f>Data!AO236-Data!AO235</f>
        <v>2.2467532000000006</v>
      </c>
      <c r="AP236" s="2">
        <f>Data!AP236-Data!AP235</f>
        <v>3.7725793999999837</v>
      </c>
      <c r="AQ236" s="2">
        <f>Data!AQ236-Data!AQ235</f>
        <v>-0.62595390000001316</v>
      </c>
      <c r="AR236" s="2">
        <f>Data!AR236-Data!AR235</f>
        <v>6.3996200999999928</v>
      </c>
      <c r="AS236" s="2"/>
      <c r="AT236" s="1">
        <v>44169</v>
      </c>
      <c r="AU236" s="2">
        <f>Data!AV238-FaktiskeKurser[[#This Row],[AAPL]]</f>
        <v>-0.83000199999999325</v>
      </c>
      <c r="AV236" s="2">
        <f>Data!AW238-FaktiskeKurser[[#This Row],[MSFT]]</f>
        <v>-1.0099939999999776</v>
      </c>
      <c r="AW236" s="2">
        <f>Data!AX238-FaktiskeKurser[[#This Row],[AMZN]]</f>
        <v>-2.0475000000000136</v>
      </c>
      <c r="AX236" s="2">
        <f>Data!AY238-FaktiskeKurser[[#This Row],[GOOGL]]</f>
        <v>-6.0492999999993913E-2</v>
      </c>
      <c r="AY236" s="2">
        <f>Data!AZ238-FaktiskeKurser[[#This Row],[BRK-B]]</f>
        <v>0.93000800000001504</v>
      </c>
      <c r="AZ236" s="2">
        <f>Data!BA238-FaktiskeKurser[[#This Row],[TSLA]]</f>
        <v>10.073318999999998</v>
      </c>
      <c r="BA236" s="2">
        <f>Data!BB238-FaktiskeKurser[[#This Row],[NVDA]]</f>
        <v>0.13749699999999621</v>
      </c>
      <c r="BB236" s="2">
        <f>Data!BC238-FaktiskeKurser[[#This Row],[GOOG]]</f>
        <v>1.9989999999978636E-3</v>
      </c>
      <c r="BC236" s="2">
        <f>Data!BD238-FaktiskeKurser[[#This Row],[UNH]]</f>
        <v>2.330016999999998</v>
      </c>
      <c r="BD236" s="2">
        <f>Data!BE238-FaktiskeKurser[[#This Row],[JPM]]</f>
        <v>0.29999499999999557</v>
      </c>
      <c r="BE236" s="2">
        <f>Data!BF238-FaktiskeKurser[[#This Row],[AVGO]]</f>
        <v>7.9499820000000341</v>
      </c>
      <c r="BF236" s="2">
        <f>Data!BG238-FaktiskeKurser[[#This Row],[V]]</f>
        <v>2.5</v>
      </c>
      <c r="BG236" s="2">
        <f>Data!BH238-FaktiskeKurser[[#This Row],[BAC]]</f>
        <v>0.23000199999999893</v>
      </c>
      <c r="BH236" s="2">
        <f>Data!BI238-FaktiskeKurser[[#This Row],[HD]]</f>
        <v>-7.1100160000000301</v>
      </c>
      <c r="BI236" s="2">
        <f>Data!BJ238-FaktiskeKurser[[#This Row],[MA]]</f>
        <v>4.1300049999999828</v>
      </c>
      <c r="BJ236" s="2">
        <f>Data!BK238-FaktiskeKurser[[#This Row],[MRK]]</f>
        <v>0.10495700000001307</v>
      </c>
      <c r="BK236" s="2">
        <f>Data!BL238-FaktiskeKurser[[#This Row],[ABBV]]</f>
        <v>2.2900010000000037</v>
      </c>
      <c r="BL236" s="2">
        <f>Data!BM238-FaktiskeKurser[[#This Row],[LLY]]</f>
        <v>3.2899930000000097</v>
      </c>
      <c r="BM236" s="2">
        <f>Data!BN238-FaktiskeKurser[[#This Row],[UPS]]</f>
        <v>-1.5800020000000075</v>
      </c>
      <c r="BN236" s="2">
        <f>Data!BO238-FaktiskeKurser[[#This Row],[CAT]]</f>
        <v>8.3400120000000015</v>
      </c>
    </row>
    <row r="237" spans="1:66" x14ac:dyDescent="0.35">
      <c r="A237" s="1">
        <v>44172</v>
      </c>
      <c r="B237" s="2">
        <f>ARIMAForecast[[#This Row],[AAPL]]-FaktiskeKurser[[#This Row],[AAPL]]</f>
        <v>-1.0104677910350119</v>
      </c>
      <c r="C237" s="2">
        <f>ARIMAForecast[[#This Row],[MSFT]]-Data!C236</f>
        <v>-0.84349178231400401</v>
      </c>
      <c r="D237" s="2">
        <f>ARIMAForecast[[#This Row],[AMZN]]-Data!D236</f>
        <v>-1.2970181295829946</v>
      </c>
      <c r="E237" s="2">
        <f>ARIMAForecast[[#This Row],[GOOGL]]-Data!E236</f>
        <v>-0.58886602740180649</v>
      </c>
      <c r="F237" s="2">
        <f>ARIMAForecast[[#This Row],[BRK-B]]-Data!F236</f>
        <v>-0.61732547359301293</v>
      </c>
      <c r="G237" s="2">
        <f>ARIMAForecast[[#This Row],[TSLA]]-Data!G236</f>
        <v>0.25635233000301128</v>
      </c>
      <c r="H237" s="2">
        <f>ARIMAForecast[[#This Row],[NVDA]]-Data!H236</f>
        <v>1.921149984300996</v>
      </c>
      <c r="I237" s="2">
        <f>ARIMAForecast[[#This Row],[GOOG]]-Data!I236</f>
        <v>-0.28450617946640477</v>
      </c>
      <c r="J237" s="2">
        <f>ARIMAForecast[[#This Row],[UNH]]-Data!J236</f>
        <v>-0.90874213543196447</v>
      </c>
      <c r="K237" s="2">
        <f>ARIMAForecast[[#This Row],[JPM]]-Data!K236</f>
        <v>0.22715966823700739</v>
      </c>
      <c r="L237" s="2">
        <f>ARIMAForecast[[#This Row],[AVGO]]-Data!L236</f>
        <v>10.200325187855015</v>
      </c>
      <c r="M237" s="2">
        <f>ARIMAForecast[[#This Row],[V]]-Data!M236</f>
        <v>3.7197589729240121</v>
      </c>
      <c r="N237" s="2">
        <f>ARIMAForecast[[#This Row],[BAC]]-Data!N236</f>
        <v>7.4887651125997934E-2</v>
      </c>
      <c r="O237" s="2">
        <f>ARIMAForecast[[#This Row],[HD]]-Data!O236</f>
        <v>-3.5298725655640055</v>
      </c>
      <c r="P237" s="2">
        <f>ARIMAForecast[[#This Row],[MA]]-Data!P236</f>
        <v>8.3772785784649955</v>
      </c>
      <c r="Q237" s="2">
        <f>ARIMAForecast[[#This Row],[MRK]]-Data!Q236</f>
        <v>0.23370255811700247</v>
      </c>
      <c r="R237" s="2">
        <f>ARIMAForecast[[#This Row],[ABBV]]-Data!R236</f>
        <v>1.9272243980259987</v>
      </c>
      <c r="S237" s="2">
        <f>ARIMAForecast[[#This Row],[LLY]]-Data!S236</f>
        <v>2.8263457156560037</v>
      </c>
      <c r="T237" s="2">
        <f>ARIMAForecast[[#This Row],[UPS]]-Data!T236</f>
        <v>9.7348862950070725E-3</v>
      </c>
      <c r="U237" s="2">
        <f>ARIMAForecast[[#This Row],[CAT]]-Data!U236</f>
        <v>7.2779935473489843</v>
      </c>
      <c r="X237" s="1">
        <v>44172</v>
      </c>
      <c r="Y237" s="2">
        <f>Data!Y237-Data!Y236</f>
        <v>1.1010416000000021</v>
      </c>
      <c r="Z237" s="2">
        <f>Data!Z237-Data!Z236</f>
        <v>-0.13765539999999987</v>
      </c>
      <c r="AA237" s="2">
        <f>Data!AA237-Data!AA236</f>
        <v>-0.40452029999997308</v>
      </c>
      <c r="AB237" s="2">
        <f>Data!AB237-Data!AB236</f>
        <v>-0.37564923000000761</v>
      </c>
      <c r="AC237" s="2">
        <f>Data!AC237-Data!AC236</f>
        <v>-2.029779700000006</v>
      </c>
      <c r="AD237" s="2">
        <f>Data!AD237-Data!AD236</f>
        <v>4.1686817000000076</v>
      </c>
      <c r="AE237" s="2">
        <f>Data!AE237-Data!AE236</f>
        <v>0.70723250000000348</v>
      </c>
      <c r="AF237" s="2">
        <f>Data!AF237-Data!AF236</f>
        <v>-0.47533527999999592</v>
      </c>
      <c r="AG237" s="2">
        <f>Data!AG237-Data!AG236</f>
        <v>-1.5417936000000054</v>
      </c>
      <c r="AH237" s="2">
        <f>Data!AH237-Data!AH236</f>
        <v>-0.44903390000000343</v>
      </c>
      <c r="AI237" s="2">
        <f>Data!AI237-Data!AI236</f>
        <v>9.3722596999999723</v>
      </c>
      <c r="AJ237" s="2">
        <f>Data!AJ237-Data!AJ236</f>
        <v>1.0509211000000107</v>
      </c>
      <c r="AK237" s="2">
        <f>Data!AK237-Data!AK236</f>
        <v>-0.14299872999999863</v>
      </c>
      <c r="AL237" s="2">
        <f>Data!AL237-Data!AL236</f>
        <v>-2.1076730999999995</v>
      </c>
      <c r="AM237" s="2">
        <f>Data!AM237-Data!AM236</f>
        <v>0.37452330000002121</v>
      </c>
      <c r="AN237" s="2">
        <f>Data!AN237-Data!AN236</f>
        <v>0.51684555999999304</v>
      </c>
      <c r="AO237" s="2">
        <f>Data!AO237-Data!AO236</f>
        <v>-1.1245377999999988</v>
      </c>
      <c r="AP237" s="2">
        <f>Data!AP237-Data!AP236</f>
        <v>-0.46647099999998431</v>
      </c>
      <c r="AQ237" s="2">
        <f>Data!AQ237-Data!AQ236</f>
        <v>0.27892660000000546</v>
      </c>
      <c r="AR237" s="2">
        <f>Data!AR237-Data!AR236</f>
        <v>-1.5987160999999901</v>
      </c>
      <c r="AS237" s="2"/>
      <c r="AT237" s="1">
        <v>44172</v>
      </c>
      <c r="AU237" s="2">
        <f>Data!AV239-FaktiskeKurser[[#This Row],[AAPL]]</f>
        <v>0.80999799999999311</v>
      </c>
      <c r="AV237" s="2">
        <f>Data!AW239-FaktiskeKurser[[#This Row],[MSFT]]</f>
        <v>4.9988000000013244E-2</v>
      </c>
      <c r="AW237" s="2">
        <f>Data!AX239-FaktiskeKurser[[#This Row],[AMZN]]</f>
        <v>-1.4365080000000034</v>
      </c>
      <c r="AX237" s="2">
        <f>Data!AY239-FaktiskeKurser[[#This Row],[GOOGL]]</f>
        <v>-0.24050200000000643</v>
      </c>
      <c r="AY237" s="2">
        <f>Data!AZ239-FaktiskeKurser[[#This Row],[BRK-B]]</f>
        <v>-1.7799990000000037</v>
      </c>
      <c r="AZ237" s="2">
        <f>Data!BA239-FaktiskeKurser[[#This Row],[TSLA]]</f>
        <v>16.126662999999979</v>
      </c>
      <c r="BA237" s="2">
        <f>Data!BB239-FaktiskeKurser[[#This Row],[NVDA]]</f>
        <v>2.107498000000021</v>
      </c>
      <c r="BB237" s="2">
        <f>Data!BC239-FaktiskeKurser[[#This Row],[GOOG]]</f>
        <v>-0.36450199999998745</v>
      </c>
      <c r="BC237" s="2">
        <f>Data!BD239-FaktiskeKurser[[#This Row],[UNH]]</f>
        <v>-0.82000800000002982</v>
      </c>
      <c r="BD237" s="2">
        <f>Data!BE239-FaktiskeKurser[[#This Row],[JPM]]</f>
        <v>0.63999900000000309</v>
      </c>
      <c r="BE237" s="2">
        <f>Data!BF239-FaktiskeKurser[[#This Row],[AVGO]]</f>
        <v>21.090027000000021</v>
      </c>
      <c r="BF237" s="2">
        <f>Data!BG239-FaktiskeKurser[[#This Row],[V]]</f>
        <v>4.5999909999999886</v>
      </c>
      <c r="BG237" s="2">
        <f>Data!BH239-FaktiskeKurser[[#This Row],[BAC]]</f>
        <v>0.17999999999999972</v>
      </c>
      <c r="BH237" s="2">
        <f>Data!BI239-FaktiskeKurser[[#This Row],[HD]]</f>
        <v>-5.5</v>
      </c>
      <c r="BI237" s="2">
        <f>Data!BJ239-FaktiskeKurser[[#This Row],[MA]]</f>
        <v>5.8199759999999969</v>
      </c>
      <c r="BJ237" s="2">
        <f>Data!BK239-FaktiskeKurser[[#This Row],[MRK]]</f>
        <v>1.0114520000000056</v>
      </c>
      <c r="BK237" s="2">
        <f>Data!BL239-FaktiskeKurser[[#This Row],[ABBV]]</f>
        <v>1.0999979999999994</v>
      </c>
      <c r="BL237" s="2">
        <f>Data!BM239-FaktiskeKurser[[#This Row],[LLY]]</f>
        <v>3.3099969999999814</v>
      </c>
      <c r="BM237" s="2">
        <f>Data!BN239-FaktiskeKurser[[#This Row],[UPS]]</f>
        <v>-0.36000100000001112</v>
      </c>
      <c r="BN237" s="2">
        <f>Data!BO239-FaktiskeKurser[[#This Row],[CAT]]</f>
        <v>4.080001999999979</v>
      </c>
    </row>
    <row r="238" spans="1:66" x14ac:dyDescent="0.35">
      <c r="A238" s="1">
        <v>44173</v>
      </c>
      <c r="B238" s="2">
        <f>ARIMAForecast[[#This Row],[AAPL]]-FaktiskeKurser[[#This Row],[AAPL]]</f>
        <v>0.86886149784700706</v>
      </c>
      <c r="C238" s="2">
        <f>ARIMAForecast[[#This Row],[MSFT]]-Data!C237</f>
        <v>0.93964631025897916</v>
      </c>
      <c r="D238" s="2">
        <f>ARIMAForecast[[#This Row],[AMZN]]-Data!D237</f>
        <v>-0.15241838913601669</v>
      </c>
      <c r="E238" s="2">
        <f>ARIMAForecast[[#This Row],[GOOGL]]-Data!E237</f>
        <v>0.35261731030210797</v>
      </c>
      <c r="F238" s="2">
        <f>ARIMAForecast[[#This Row],[BRK-B]]-Data!F237</f>
        <v>-1.4050631077649882</v>
      </c>
      <c r="G238" s="2">
        <f>ARIMAForecast[[#This Row],[TSLA]]-Data!G237</f>
        <v>16.790644752438993</v>
      </c>
      <c r="H238" s="2">
        <f>ARIMAForecast[[#This Row],[NVDA]]-Data!H237</f>
        <v>0.1227008886669978</v>
      </c>
      <c r="I238" s="2">
        <f>ARIMAForecast[[#This Row],[GOOG]]-Data!I237</f>
        <v>0.1472106820268948</v>
      </c>
      <c r="J238" s="2">
        <f>ARIMAForecast[[#This Row],[UNH]]-Data!J237</f>
        <v>-0.19666729007400363</v>
      </c>
      <c r="K238" s="2">
        <f>ARIMAForecast[[#This Row],[JPM]]-Data!K237</f>
        <v>-0.10494034606699643</v>
      </c>
      <c r="L238" s="2">
        <f>ARIMAForecast[[#This Row],[AVGO]]-Data!L237</f>
        <v>10.669067893430963</v>
      </c>
      <c r="M238" s="2">
        <f>ARIMAForecast[[#This Row],[V]]-Data!M237</f>
        <v>0.58925305203098333</v>
      </c>
      <c r="N238" s="2">
        <f>ARIMAForecast[[#This Row],[BAC]]-Data!N237</f>
        <v>-4.7194586581600362E-2</v>
      </c>
      <c r="O238" s="2">
        <f>ARIMAForecast[[#This Row],[HD]]-Data!O237</f>
        <v>-1.6974744208319521</v>
      </c>
      <c r="P238" s="2">
        <f>ARIMAForecast[[#This Row],[MA]]-Data!P237</f>
        <v>-2.9327735952889498</v>
      </c>
      <c r="Q238" s="2">
        <f>ARIMAForecast[[#This Row],[MRK]]-Data!Q237</f>
        <v>0.75979338267960372</v>
      </c>
      <c r="R238" s="2">
        <f>ARIMAForecast[[#This Row],[ABBV]]-Data!R237</f>
        <v>-0.86093700805500362</v>
      </c>
      <c r="S238" s="2">
        <f>ARIMAForecast[[#This Row],[LLY]]-Data!S237</f>
        <v>0.7322601501099939</v>
      </c>
      <c r="T238" s="2">
        <f>ARIMAForecast[[#This Row],[UPS]]-Data!T237</f>
        <v>-2.8829259995006851E-2</v>
      </c>
      <c r="U238" s="2">
        <f>ARIMAForecast[[#This Row],[CAT]]-Data!U237</f>
        <v>-2.1688508566909945</v>
      </c>
      <c r="X238" s="1">
        <v>44173</v>
      </c>
      <c r="Y238" s="2">
        <f>Data!Y238-Data!Y237</f>
        <v>0.76259890000000041</v>
      </c>
      <c r="Z238" s="2">
        <f>Data!Z238-Data!Z237</f>
        <v>1.673539500000004</v>
      </c>
      <c r="AA238" s="2">
        <f>Data!AA238-Data!AA237</f>
        <v>0.86462069999998903</v>
      </c>
      <c r="AB238" s="2">
        <f>Data!AB238-Data!AB237</f>
        <v>-0.29335213000000238</v>
      </c>
      <c r="AC238" s="2">
        <f>Data!AC238-Data!AC237</f>
        <v>-1.0896065000000021</v>
      </c>
      <c r="AD238" s="2">
        <f>Data!AD238-Data!AD237</f>
        <v>12.615210899999994</v>
      </c>
      <c r="AE238" s="2">
        <f>Data!AE238-Data!AE237</f>
        <v>-2.5661894000000132</v>
      </c>
      <c r="AF238" s="2">
        <f>Data!AF238-Data!AF237</f>
        <v>-5.4310630000003357E-2</v>
      </c>
      <c r="AG238" s="2">
        <f>Data!AG238-Data!AG237</f>
        <v>-0.41952009999999973</v>
      </c>
      <c r="AH238" s="2">
        <f>Data!AH238-Data!AH237</f>
        <v>0.11984440000000518</v>
      </c>
      <c r="AI238" s="2">
        <f>Data!AI238-Data!AI237</f>
        <v>4.1753030000000422</v>
      </c>
      <c r="AJ238" s="2">
        <f>Data!AJ238-Data!AJ237</f>
        <v>0.20083830000001512</v>
      </c>
      <c r="AK238" s="2">
        <f>Data!AK238-Data!AK237</f>
        <v>-0.16411023000000213</v>
      </c>
      <c r="AL238" s="2">
        <f>Data!AL238-Data!AL237</f>
        <v>-0.97287210000001778</v>
      </c>
      <c r="AM238" s="2">
        <f>Data!AM238-Data!AM237</f>
        <v>-0.91181280000000697</v>
      </c>
      <c r="AN238" s="2">
        <f>Data!AN238-Data!AN237</f>
        <v>0.61405892999999878</v>
      </c>
      <c r="AO238" s="2">
        <f>Data!AO238-Data!AO237</f>
        <v>1.6739091999999971</v>
      </c>
      <c r="AP238" s="2">
        <f>Data!AP238-Data!AP237</f>
        <v>1.7643639000000064</v>
      </c>
      <c r="AQ238" s="2">
        <f>Data!AQ238-Data!AQ237</f>
        <v>-1.0733974999999987</v>
      </c>
      <c r="AR238" s="2">
        <f>Data!AR238-Data!AR237</f>
        <v>-0.51327750000001515</v>
      </c>
      <c r="AS238" s="2"/>
      <c r="AT238" s="1">
        <v>44173</v>
      </c>
      <c r="AU238" s="2">
        <f>Data!AV240-FaktiskeKurser[[#This Row],[AAPL]]</f>
        <v>2.129997000000003</v>
      </c>
      <c r="AV238" s="2">
        <f>Data!AW240-FaktiskeKurser[[#This Row],[MSFT]]</f>
        <v>1.6499939999999924</v>
      </c>
      <c r="AW238" s="2">
        <f>Data!AX240-FaktiskeKurser[[#This Row],[AMZN]]</f>
        <v>0.73550399999999172</v>
      </c>
      <c r="AX238" s="2">
        <f>Data!AY240-FaktiskeKurser[[#This Row],[GOOGL]]</f>
        <v>-0.62150600000001077</v>
      </c>
      <c r="AY238" s="2">
        <f>Data!AZ240-FaktiskeKurser[[#This Row],[BRK-B]]</f>
        <v>-3.1600040000000149</v>
      </c>
      <c r="AZ238" s="2">
        <f>Data!BA240-FaktiskeKurser[[#This Row],[TSLA]]</f>
        <v>16.946670000000012</v>
      </c>
      <c r="BA238" s="2">
        <f>Data!BB240-FaktiskeKurser[[#This Row],[NVDA]]</f>
        <v>-2.0825040000000001</v>
      </c>
      <c r="BB238" s="2">
        <f>Data!BC240-FaktiskeKurser[[#This Row],[GOOG]]</f>
        <v>-0.4719999999999942</v>
      </c>
      <c r="BC238" s="2">
        <f>Data!BD240-FaktiskeKurser[[#This Row],[UNH]]</f>
        <v>-2.0300300000000107</v>
      </c>
      <c r="BD238" s="2">
        <f>Data!BE240-FaktiskeKurser[[#This Row],[JPM]]</f>
        <v>-0.3399959999999993</v>
      </c>
      <c r="BE238" s="2">
        <f>Data!BF240-FaktiskeKurser[[#This Row],[AVGO]]</f>
        <v>11.73001099999999</v>
      </c>
      <c r="BF238" s="2">
        <f>Data!BG240-FaktiskeKurser[[#This Row],[V]]</f>
        <v>9.001100000000406E-2</v>
      </c>
      <c r="BG238" s="2">
        <f>Data!BH240-FaktiskeKurser[[#This Row],[BAC]]</f>
        <v>-0.36000100000000046</v>
      </c>
      <c r="BH238" s="2">
        <f>Data!BI240-FaktiskeKurser[[#This Row],[HD]]</f>
        <v>-2.2699889999999527</v>
      </c>
      <c r="BI238" s="2">
        <f>Data!BJ240-FaktiskeKurser[[#This Row],[MA]]</f>
        <v>-3.5599970000000098</v>
      </c>
      <c r="BJ238" s="2">
        <f>Data!BK240-FaktiskeKurser[[#This Row],[MRK]]</f>
        <v>1.183212999999995</v>
      </c>
      <c r="BK238" s="2">
        <f>Data!BL240-FaktiskeKurser[[#This Row],[ABBV]]</f>
        <v>0.41000300000000323</v>
      </c>
      <c r="BL238" s="2">
        <f>Data!BM240-FaktiskeKurser[[#This Row],[LLY]]</f>
        <v>0.85000600000000759</v>
      </c>
      <c r="BM238" s="2">
        <f>Data!BN240-FaktiskeKurser[[#This Row],[UPS]]</f>
        <v>-0.86000100000001112</v>
      </c>
      <c r="BN238" s="2">
        <f>Data!BO240-FaktiskeKurser[[#This Row],[CAT]]</f>
        <v>-3.3700109999999768</v>
      </c>
    </row>
    <row r="239" spans="1:66" x14ac:dyDescent="0.35">
      <c r="A239" s="1">
        <v>44175</v>
      </c>
      <c r="B239" s="2">
        <f>ARIMAForecast[[#This Row],[AAPL]]-FaktiskeKurser[[#This Row],[AAPL]]</f>
        <v>1.3688245880180006</v>
      </c>
      <c r="C239" s="2">
        <f>ARIMAForecast[[#This Row],[MSFT]]-Data!C238</f>
        <v>0.69462794115901261</v>
      </c>
      <c r="D239" s="2">
        <f>ARIMAForecast[[#This Row],[AMZN]]-Data!D238</f>
        <v>1.1181118255479987</v>
      </c>
      <c r="E239" s="2">
        <f>ARIMAForecast[[#This Row],[GOOGL]]-Data!E238</f>
        <v>-0.98784118620170602</v>
      </c>
      <c r="F239" s="2">
        <f>ARIMAForecast[[#This Row],[BRK-B]]-Data!F238</f>
        <v>-1.3980335726350006</v>
      </c>
      <c r="G239" s="2">
        <f>ARIMAForecast[[#This Row],[TSLA]]-Data!G238</f>
        <v>0.1624036070209911</v>
      </c>
      <c r="H239" s="2">
        <f>ARIMAForecast[[#This Row],[NVDA]]-Data!H238</f>
        <v>-2.0896318007909827</v>
      </c>
      <c r="I239" s="2">
        <f>ARIMAForecast[[#This Row],[GOOG]]-Data!I238</f>
        <v>-0.67896487291579888</v>
      </c>
      <c r="J239" s="2">
        <f>ARIMAForecast[[#This Row],[UNH]]-Data!J238</f>
        <v>-1.8585189245140441</v>
      </c>
      <c r="K239" s="2">
        <f>ARIMAForecast[[#This Row],[JPM]]-Data!K238</f>
        <v>0.19083059805998914</v>
      </c>
      <c r="L239" s="2">
        <f>ARIMAForecast[[#This Row],[AVGO]]-Data!L238</f>
        <v>2.8167303251070166</v>
      </c>
      <c r="M239" s="2">
        <f>ARIMAForecast[[#This Row],[V]]-Data!M238</f>
        <v>1.3173925735998182E-2</v>
      </c>
      <c r="N239" s="2">
        <f>ARIMAForecast[[#This Row],[BAC]]-Data!N238</f>
        <v>-0.2439876797274998</v>
      </c>
      <c r="O239" s="2">
        <f>ARIMAForecast[[#This Row],[HD]]-Data!O238</f>
        <v>-0.85958987110001317</v>
      </c>
      <c r="P239" s="2">
        <f>ARIMAForecast[[#This Row],[MA]]-Data!P238</f>
        <v>-0.13079104580901912</v>
      </c>
      <c r="Q239" s="2">
        <f>ARIMAForecast[[#This Row],[MRK]]-Data!Q238</f>
        <v>0.38478662759240478</v>
      </c>
      <c r="R239" s="2">
        <f>ARIMAForecast[[#This Row],[ABBV]]-Data!R238</f>
        <v>1.8269010733160087</v>
      </c>
      <c r="S239" s="2">
        <f>ARIMAForecast[[#This Row],[LLY]]-Data!S238</f>
        <v>9.050247283798285E-2</v>
      </c>
      <c r="T239" s="2">
        <f>ARIMAForecast[[#This Row],[UPS]]-Data!T238</f>
        <v>-1.1489211916940008</v>
      </c>
      <c r="U239" s="2">
        <f>ARIMAForecast[[#This Row],[CAT]]-Data!U238</f>
        <v>-0.25943900095799677</v>
      </c>
      <c r="X239" s="1">
        <v>44175</v>
      </c>
      <c r="Y239" s="2">
        <f>Data!Y239-Data!Y238</f>
        <v>-0.74688700000000097</v>
      </c>
      <c r="Z239" s="2">
        <f>Data!Z239-Data!Z238</f>
        <v>-4.1063460000000021</v>
      </c>
      <c r="AA239" s="2">
        <f>Data!AA239-Data!AA238</f>
        <v>-2.8249498000000131</v>
      </c>
      <c r="AB239" s="2">
        <f>Data!AB239-Data!AB238</f>
        <v>-1.9438660200000015</v>
      </c>
      <c r="AC239" s="2">
        <f>Data!AC239-Data!AC238</f>
        <v>-0.87497329999999351</v>
      </c>
      <c r="AD239" s="2">
        <f>Data!AD239-Data!AD238</f>
        <v>-1.8799767000000145</v>
      </c>
      <c r="AE239" s="2">
        <f>Data!AE239-Data!AE238</f>
        <v>-3.6049828999999818</v>
      </c>
      <c r="AF239" s="2">
        <f>Data!AF239-Data!AF238</f>
        <v>-2.0110429199999942</v>
      </c>
      <c r="AG239" s="2">
        <f>Data!AG239-Data!AG238</f>
        <v>-7.7507343999999989</v>
      </c>
      <c r="AH239" s="2">
        <f>Data!AH239-Data!AH238</f>
        <v>-1.4949976000000049</v>
      </c>
      <c r="AI239" s="2">
        <f>Data!AI239-Data!AI238</f>
        <v>-10.64768220000002</v>
      </c>
      <c r="AJ239" s="2">
        <f>Data!AJ239-Data!AJ238</f>
        <v>-4.6876018000000101</v>
      </c>
      <c r="AK239" s="2">
        <f>Data!AK239-Data!AK238</f>
        <v>0.15599248000000188</v>
      </c>
      <c r="AL239" s="2">
        <f>Data!AL239-Data!AL238</f>
        <v>2.4296888000000081</v>
      </c>
      <c r="AM239" s="2">
        <f>Data!AM239-Data!AM238</f>
        <v>-6.6927600000000211</v>
      </c>
      <c r="AN239" s="2">
        <f>Data!AN239-Data!AN238</f>
        <v>-0.12567608999999891</v>
      </c>
      <c r="AO239" s="2">
        <f>Data!AO239-Data!AO238</f>
        <v>-3.7584699999996474E-2</v>
      </c>
      <c r="AP239" s="2">
        <f>Data!AP239-Data!AP238</f>
        <v>5.5327899999999772</v>
      </c>
      <c r="AQ239" s="2">
        <f>Data!AQ239-Data!AQ238</f>
        <v>-1.9987619000000052</v>
      </c>
      <c r="AR239" s="2">
        <f>Data!AR239-Data!AR238</f>
        <v>-5.7650499999994054E-2</v>
      </c>
      <c r="AS239" s="2"/>
      <c r="AT239" s="1">
        <v>44175</v>
      </c>
      <c r="AU239" s="2">
        <f>Data!AV242-FaktiskeKurser[[#This Row],[AAPL]]</f>
        <v>-0.51000200000000007</v>
      </c>
      <c r="AV239" s="2">
        <f>Data!AW242-FaktiskeKurser[[#This Row],[MSFT]]</f>
        <v>-3.7699890000000096</v>
      </c>
      <c r="AW239" s="2">
        <f>Data!AX242-FaktiskeKurser[[#This Row],[AMZN]]</f>
        <v>-2.8255010000000027</v>
      </c>
      <c r="AX239" s="2">
        <f>Data!AY242-FaktiskeKurser[[#This Row],[GOOGL]]</f>
        <v>-2.4690010000000058</v>
      </c>
      <c r="AY239" s="2">
        <f>Data!AZ242-FaktiskeKurser[[#This Row],[BRK-B]]</f>
        <v>-1.8899989999999889</v>
      </c>
      <c r="AZ239" s="2">
        <f>Data!BA242-FaktiskeKurser[[#This Row],[TSLA]]</f>
        <v>-4.8966669999999795</v>
      </c>
      <c r="BA239" s="2">
        <f>Data!BB242-FaktiskeKurser[[#This Row],[NVDA]]</f>
        <v>-6.3450010000000248</v>
      </c>
      <c r="BB239" s="2">
        <f>Data!BC242-FaktiskeKurser[[#This Row],[GOOG]]</f>
        <v>-2.2074970000000036</v>
      </c>
      <c r="BC239" s="2">
        <f>Data!BD242-FaktiskeKurser[[#This Row],[UNH]]</f>
        <v>-8.2099910000000023</v>
      </c>
      <c r="BD239" s="2">
        <f>Data!BE242-FaktiskeKurser[[#This Row],[JPM]]</f>
        <v>-1.6099999999999994</v>
      </c>
      <c r="BE239" s="2">
        <f>Data!BF242-FaktiskeKurser[[#This Row],[AVGO]]</f>
        <v>-10.850006000000008</v>
      </c>
      <c r="BF239" s="2">
        <f>Data!BG242-FaktiskeKurser[[#This Row],[V]]</f>
        <v>-5.0399929999999813</v>
      </c>
      <c r="BG239" s="2">
        <f>Data!BH242-FaktiskeKurser[[#This Row],[BAC]]</f>
        <v>2.0001000000000602E-2</v>
      </c>
      <c r="BH239" s="2">
        <f>Data!BI242-FaktiskeKurser[[#This Row],[HD]]</f>
        <v>2.169983000000002</v>
      </c>
      <c r="BI239" s="2">
        <f>Data!BJ242-FaktiskeKurser[[#This Row],[MA]]</f>
        <v>-9.4400019999999927</v>
      </c>
      <c r="BJ239" s="2">
        <f>Data!BK242-FaktiskeKurser[[#This Row],[MRK]]</f>
        <v>0.45801500000000317</v>
      </c>
      <c r="BK239" s="2">
        <f>Data!BL242-FaktiskeKurser[[#This Row],[ABBV]]</f>
        <v>1.6500020000000006</v>
      </c>
      <c r="BL239" s="2">
        <f>Data!BM242-FaktiskeKurser[[#This Row],[LLY]]</f>
        <v>13.580002000000007</v>
      </c>
      <c r="BM239" s="2">
        <f>Data!BN242-FaktiskeKurser[[#This Row],[UPS]]</f>
        <v>-3.2299959999999999</v>
      </c>
      <c r="BN239" s="2">
        <f>Data!BO242-FaktiskeKurser[[#This Row],[CAT]]</f>
        <v>0.1399990000000173</v>
      </c>
    </row>
    <row r="240" spans="1:66" x14ac:dyDescent="0.35">
      <c r="A240" s="1">
        <v>44176</v>
      </c>
      <c r="B240" s="2">
        <f>ARIMAForecast[[#This Row],[AAPL]]-FaktiskeKurser[[#This Row],[AAPL]]</f>
        <v>-0.88708774727099637</v>
      </c>
      <c r="C240" s="2">
        <f>ARIMAForecast[[#This Row],[MSFT]]-Data!C239</f>
        <v>-4.3462084302869926</v>
      </c>
      <c r="D240" s="2">
        <f>ARIMAForecast[[#This Row],[AMZN]]-Data!D239</f>
        <v>-3.8319542694699749</v>
      </c>
      <c r="E240" s="2">
        <f>ARIMAForecast[[#This Row],[GOOGL]]-Data!E239</f>
        <v>-1.437496156090404</v>
      </c>
      <c r="F240" s="2">
        <f>ARIMAForecast[[#This Row],[BRK-B]]-Data!F239</f>
        <v>-0.13688369353698704</v>
      </c>
      <c r="G240" s="2">
        <f>ARIMAForecast[[#This Row],[TSLA]]-Data!G239</f>
        <v>-5.7482303025339831</v>
      </c>
      <c r="H240" s="2">
        <f>ARIMAForecast[[#This Row],[NVDA]]-Data!H239</f>
        <v>-3.9418267002280061</v>
      </c>
      <c r="I240" s="2">
        <f>ARIMAForecast[[#This Row],[GOOG]]-Data!I239</f>
        <v>-1.4216677418273918</v>
      </c>
      <c r="J240" s="2">
        <f>ARIMAForecast[[#This Row],[UNH]]-Data!J239</f>
        <v>-6.3966020656129672</v>
      </c>
      <c r="K240" s="2">
        <f>ARIMAForecast[[#This Row],[JPM]]-Data!K239</f>
        <v>-1.6856059600019933</v>
      </c>
      <c r="L240" s="2">
        <f>ARIMAForecast[[#This Row],[AVGO]]-Data!L239</f>
        <v>-12.861484003078999</v>
      </c>
      <c r="M240" s="2">
        <f>ARIMAForecast[[#This Row],[V]]-Data!M239</f>
        <v>-4.3668464134979956</v>
      </c>
      <c r="N240" s="2">
        <f>ARIMAForecast[[#This Row],[BAC]]-Data!N239</f>
        <v>0.22093567457530128</v>
      </c>
      <c r="O240" s="2">
        <f>ARIMAForecast[[#This Row],[HD]]-Data!O239</f>
        <v>3.1931932528719926</v>
      </c>
      <c r="P240" s="2">
        <f>ARIMAForecast[[#This Row],[MA]]-Data!P239</f>
        <v>-8.5120029062709932</v>
      </c>
      <c r="Q240" s="2">
        <f>ARIMAForecast[[#This Row],[MRK]]-Data!Q239</f>
        <v>0.14014396091189951</v>
      </c>
      <c r="R240" s="2">
        <f>ARIMAForecast[[#This Row],[ABBV]]-Data!R239</f>
        <v>-0.43862153684500527</v>
      </c>
      <c r="S240" s="2">
        <f>ARIMAForecast[[#This Row],[LLY]]-Data!S239</f>
        <v>11.97638621491302</v>
      </c>
      <c r="T240" s="2">
        <f>ARIMAForecast[[#This Row],[UPS]]-Data!T239</f>
        <v>-2.3297244874659953</v>
      </c>
      <c r="U240" s="2">
        <f>ARIMAForecast[[#This Row],[CAT]]-Data!U239</f>
        <v>0.93570016304900605</v>
      </c>
      <c r="X240" s="1">
        <v>44176</v>
      </c>
      <c r="Y240" s="2">
        <f>Data!Y240-Data!Y239</f>
        <v>-0.91139710000000207</v>
      </c>
      <c r="Z240" s="2">
        <f>Data!Z240-Data!Z239</f>
        <v>1.2700777999999957</v>
      </c>
      <c r="AA240" s="2">
        <f>Data!AA240-Data!AA239</f>
        <v>-0.19647630000000049</v>
      </c>
      <c r="AB240" s="2">
        <f>Data!AB240-Data!AB239</f>
        <v>0.23462231999999972</v>
      </c>
      <c r="AC240" s="2">
        <f>Data!AC240-Data!AC239</f>
        <v>-0.93765909999999053</v>
      </c>
      <c r="AD240" s="2">
        <f>Data!AD240-Data!AD239</f>
        <v>-7.5530383999999913</v>
      </c>
      <c r="AE240" s="2">
        <f>Data!AE240-Data!AE239</f>
        <v>0.24549969999998211</v>
      </c>
      <c r="AF240" s="2">
        <f>Data!AF240-Data!AF239</f>
        <v>0.27612695999999914</v>
      </c>
      <c r="AG240" s="2">
        <f>Data!AG240-Data!AG239</f>
        <v>-2.4829818000000046</v>
      </c>
      <c r="AH240" s="2">
        <f>Data!AH240-Data!AH239</f>
        <v>-0.91723129999999742</v>
      </c>
      <c r="AI240" s="2">
        <f>Data!AI240-Data!AI239</f>
        <v>-5.7084876000000122</v>
      </c>
      <c r="AJ240" s="2">
        <f>Data!AJ240-Data!AJ239</f>
        <v>-1.788326799999993</v>
      </c>
      <c r="AK240" s="2">
        <f>Data!AK240-Data!AK239</f>
        <v>-0.46734335000000016</v>
      </c>
      <c r="AL240" s="2">
        <f>Data!AL240-Data!AL239</f>
        <v>0.27745690000000423</v>
      </c>
      <c r="AM240" s="2">
        <f>Data!AM240-Data!AM239</f>
        <v>-5.8357588000000078</v>
      </c>
      <c r="AN240" s="2">
        <f>Data!AN240-Data!AN239</f>
        <v>-3.2983839999999987E-2</v>
      </c>
      <c r="AO240" s="2">
        <f>Data!AO240-Data!AO239</f>
        <v>-1.1255211999999943</v>
      </c>
      <c r="AP240" s="2">
        <f>Data!AP240-Data!AP239</f>
        <v>5.3096958000000143</v>
      </c>
      <c r="AQ240" s="2">
        <f>Data!AQ240-Data!AQ239</f>
        <v>3.4807263000000148</v>
      </c>
      <c r="AR240" s="2">
        <f>Data!AR240-Data!AR239</f>
        <v>0.49531930000000557</v>
      </c>
      <c r="AS240" s="2"/>
      <c r="AT240" s="1">
        <v>44176</v>
      </c>
      <c r="AU240" s="2">
        <f>Data!AV243-FaktiskeKurser[[#This Row],[AAPL]]</f>
        <v>-1.9699930000000023</v>
      </c>
      <c r="AV240" s="2">
        <f>Data!AW243-FaktiskeKurser[[#This Row],[MSFT]]</f>
        <v>-2.75</v>
      </c>
      <c r="AW240" s="2">
        <f>Data!AX243-FaktiskeKurser[[#This Row],[AMZN]]</f>
        <v>-3.043502999999987</v>
      </c>
      <c r="AX240" s="2">
        <f>Data!AY243-FaktiskeKurser[[#This Row],[GOOGL]]</f>
        <v>-1.8264999999999958</v>
      </c>
      <c r="AY240" s="2">
        <f>Data!AZ243-FaktiskeKurser[[#This Row],[BRK-B]]</f>
        <v>-1.8000030000000038</v>
      </c>
      <c r="AZ240" s="2">
        <f>Data!BA243-FaktiskeKurser[[#This Row],[TSLA]]</f>
        <v>-13.296661</v>
      </c>
      <c r="BA240" s="2">
        <f>Data!BB243-FaktiskeKurser[[#This Row],[NVDA]]</f>
        <v>-3.3674929999999961</v>
      </c>
      <c r="BB240" s="2">
        <f>Data!BC243-FaktiskeKurser[[#This Row],[GOOG]]</f>
        <v>-1.8389970000000062</v>
      </c>
      <c r="BC240" s="2">
        <f>Data!BD243-FaktiskeKurser[[#This Row],[UNH]]</f>
        <v>-10.789978000000019</v>
      </c>
      <c r="BD240" s="2">
        <f>Data!BE243-FaktiskeKurser[[#This Row],[JPM]]</f>
        <v>-2.4400020000000069</v>
      </c>
      <c r="BE240" s="2">
        <f>Data!BF243-FaktiskeKurser[[#This Row],[AVGO]]</f>
        <v>-17.589997000000039</v>
      </c>
      <c r="BF240" s="2">
        <f>Data!BG243-FaktiskeKurser[[#This Row],[V]]</f>
        <v>-6.5299990000000037</v>
      </c>
      <c r="BG240" s="2">
        <f>Data!BH243-FaktiskeKurser[[#This Row],[BAC]]</f>
        <v>-0.35999999999999943</v>
      </c>
      <c r="BH240" s="2">
        <f>Data!BI243-FaktiskeKurser[[#This Row],[HD]]</f>
        <v>2.8299869999999601</v>
      </c>
      <c r="BI240" s="2">
        <f>Data!BJ243-FaktiskeKurser[[#This Row],[MA]]</f>
        <v>-13.369996000000015</v>
      </c>
      <c r="BJ240" s="2">
        <f>Data!BK243-FaktiskeKurser[[#This Row],[MRK]]</f>
        <v>-0.20993099999999743</v>
      </c>
      <c r="BK240" s="2">
        <f>Data!BL243-FaktiskeKurser[[#This Row],[ABBV]]</f>
        <v>-1.3500060000000076</v>
      </c>
      <c r="BL240" s="2">
        <f>Data!BM243-FaktiskeKurser[[#This Row],[LLY]]</f>
        <v>10.739990000000006</v>
      </c>
      <c r="BM240" s="2">
        <f>Data!BN243-FaktiskeKurser[[#This Row],[UPS]]</f>
        <v>2.0099950000000035</v>
      </c>
      <c r="BN240" s="2">
        <f>Data!BO243-FaktiskeKurser[[#This Row],[CAT]]</f>
        <v>0.44999699999999621</v>
      </c>
    </row>
    <row r="241" spans="1:66" x14ac:dyDescent="0.35">
      <c r="A241" s="1">
        <v>44179</v>
      </c>
      <c r="B241" s="2">
        <f>ARIMAForecast[[#This Row],[AAPL]]-FaktiskeKurser[[#This Row],[AAPL]]</f>
        <v>0.45010392374899766</v>
      </c>
      <c r="C241" s="2">
        <f>ARIMAForecast[[#This Row],[MSFT]]-Data!C240</f>
        <v>1.7451040876079844</v>
      </c>
      <c r="D241" s="2">
        <f>ARIMAForecast[[#This Row],[AMZN]]-Data!D240</f>
        <v>0.52831272203897583</v>
      </c>
      <c r="E241" s="2">
        <f>ARIMAForecast[[#This Row],[GOOGL]]-Data!E240</f>
        <v>-0.28612895091210078</v>
      </c>
      <c r="F241" s="2">
        <f>ARIMAForecast[[#This Row],[BRK-B]]-Data!F240</f>
        <v>-1.3535092992910052</v>
      </c>
      <c r="G241" s="2">
        <f>ARIMAForecast[[#This Row],[TSLA]]-Data!G240</f>
        <v>-7.9011374715030058</v>
      </c>
      <c r="H241" s="2">
        <f>ARIMAForecast[[#This Row],[NVDA]]-Data!H240</f>
        <v>0.15275412754300532</v>
      </c>
      <c r="I241" s="2">
        <f>ARIMAForecast[[#This Row],[GOOG]]-Data!I240</f>
        <v>-0.18033278328739755</v>
      </c>
      <c r="J241" s="2">
        <f>ARIMAForecast[[#This Row],[UNH]]-Data!J240</f>
        <v>-3.9592338793839872</v>
      </c>
      <c r="K241" s="2">
        <f>ARIMAForecast[[#This Row],[JPM]]-Data!K240</f>
        <v>-0.72217960134200609</v>
      </c>
      <c r="L241" s="2">
        <f>ARIMAForecast[[#This Row],[AVGO]]-Data!L240</f>
        <v>-5.4409861861680042</v>
      </c>
      <c r="M241" s="2">
        <f>ARIMAForecast[[#This Row],[V]]-Data!M240</f>
        <v>-1.8117991670609968</v>
      </c>
      <c r="N241" s="2">
        <f>ARIMAForecast[[#This Row],[BAC]]-Data!N240</f>
        <v>-0.50267149421269863</v>
      </c>
      <c r="O241" s="2">
        <f>ARIMAForecast[[#This Row],[HD]]-Data!O240</f>
        <v>-0.32268016593599214</v>
      </c>
      <c r="P241" s="2">
        <f>ARIMAForecast[[#This Row],[MA]]-Data!P240</f>
        <v>-4.0386755244570054</v>
      </c>
      <c r="Q241" s="2">
        <f>ARIMAForecast[[#This Row],[MRK]]-Data!Q240</f>
        <v>-0.19576141739921127</v>
      </c>
      <c r="R241" s="2">
        <f>ARIMAForecast[[#This Row],[ABBV]]-Data!R240</f>
        <v>-1.139968383221003</v>
      </c>
      <c r="S241" s="2">
        <f>ARIMAForecast[[#This Row],[LLY]]-Data!S240</f>
        <v>-0.30616758639001773</v>
      </c>
      <c r="T241" s="2">
        <f>ARIMAForecast[[#This Row],[UPS]]-Data!T240</f>
        <v>4.2631451247189887</v>
      </c>
      <c r="U241" s="2">
        <f>ARIMAForecast[[#This Row],[CAT]]-Data!U240</f>
        <v>-0.15291064328300763</v>
      </c>
      <c r="X241" s="1">
        <v>44179</v>
      </c>
      <c r="Y241" s="2">
        <f>Data!Y241-Data!Y240</f>
        <v>-0.69605289999999798</v>
      </c>
      <c r="Z241" s="2">
        <f>Data!Z241-Data!Z240</f>
        <v>1.2177495000000249</v>
      </c>
      <c r="AA241" s="2">
        <f>Data!AA241-Data!AA240</f>
        <v>1.8546332000000234</v>
      </c>
      <c r="AB241" s="2">
        <f>Data!AB241-Data!AB240</f>
        <v>-1.1527232799999894</v>
      </c>
      <c r="AC241" s="2">
        <f>Data!AC241-Data!AC240</f>
        <v>-3.4030035000000112</v>
      </c>
      <c r="AD241" s="2">
        <f>Data!AD241-Data!AD240</f>
        <v>0.40811590000001274</v>
      </c>
      <c r="AE241" s="2">
        <f>Data!AE241-Data!AE240</f>
        <v>2.5119310999999982</v>
      </c>
      <c r="AF241" s="2">
        <f>Data!AF241-Data!AF240</f>
        <v>-1.1416510300000056</v>
      </c>
      <c r="AG241" s="2">
        <f>Data!AG241-Data!AG240</f>
        <v>-1.2328507999999943</v>
      </c>
      <c r="AH241" s="2">
        <f>Data!AH241-Data!AH240</f>
        <v>-1.0949100999999928</v>
      </c>
      <c r="AI241" s="2">
        <f>Data!AI241-Data!AI240</f>
        <v>3.7479446000000394</v>
      </c>
      <c r="AJ241" s="2">
        <f>Data!AJ241-Data!AJ240</f>
        <v>0.80867539999999849</v>
      </c>
      <c r="AK241" s="2">
        <f>Data!AK241-Data!AK240</f>
        <v>-0.3671624900000019</v>
      </c>
      <c r="AL241" s="2">
        <f>Data!AL241-Data!AL240</f>
        <v>1.0092637999999852</v>
      </c>
      <c r="AM241" s="2">
        <f>Data!AM241-Data!AM240</f>
        <v>2.3720883999999955</v>
      </c>
      <c r="AN241" s="2">
        <f>Data!AN241-Data!AN240</f>
        <v>-1.9963541500000019</v>
      </c>
      <c r="AO241" s="2">
        <f>Data!AO241-Data!AO240</f>
        <v>-2.1126249000000001</v>
      </c>
      <c r="AP241" s="2">
        <f>Data!AP241-Data!AP240</f>
        <v>-1.9187162000000058</v>
      </c>
      <c r="AQ241" s="2">
        <f>Data!AQ241-Data!AQ240</f>
        <v>-1.1412249000000259</v>
      </c>
      <c r="AR241" s="2">
        <f>Data!AR241-Data!AR240</f>
        <v>-1.0595652000000086</v>
      </c>
      <c r="AS241" s="2"/>
      <c r="AT241" s="1">
        <v>44179</v>
      </c>
      <c r="AU241" s="2">
        <f>Data!AV244-FaktiskeKurser[[#This Row],[AAPL]]</f>
        <v>0</v>
      </c>
      <c r="AV241" s="2">
        <f>Data!AW244-FaktiskeKurser[[#This Row],[MSFT]]</f>
        <v>2.3999939999999924</v>
      </c>
      <c r="AW241" s="2">
        <f>Data!AX244-FaktiskeKurser[[#This Row],[AMZN]]</f>
        <v>2.6384880000000237</v>
      </c>
      <c r="AX241" s="2">
        <f>Data!AY244-FaktiskeKurser[[#This Row],[GOOGL]]</f>
        <v>-1.2799990000000037</v>
      </c>
      <c r="AY241" s="2">
        <f>Data!AZ244-FaktiskeKurser[[#This Row],[BRK-B]]</f>
        <v>-4.6599889999999959</v>
      </c>
      <c r="AZ241" s="2">
        <f>Data!BA244-FaktiskeKurser[[#This Row],[TSLA]]</f>
        <v>11.783339999999981</v>
      </c>
      <c r="BA241" s="2">
        <f>Data!BB244-FaktiskeKurser[[#This Row],[NVDA]]</f>
        <v>3.7799990000000037</v>
      </c>
      <c r="BB241" s="2">
        <f>Data!BC244-FaktiskeKurser[[#This Row],[GOOG]]</f>
        <v>-1.2034989999999937</v>
      </c>
      <c r="BC241" s="2">
        <f>Data!BD244-FaktiskeKurser[[#This Row],[UNH]]</f>
        <v>-8.2799990000000321</v>
      </c>
      <c r="BD241" s="2">
        <f>Data!BE244-FaktiskeKurser[[#This Row],[JPM]]</f>
        <v>-2.75</v>
      </c>
      <c r="BE241" s="2">
        <f>Data!BF244-FaktiskeKurser[[#This Row],[AVGO]]</f>
        <v>-4.4200130000000399</v>
      </c>
      <c r="BF241" s="2">
        <f>Data!BG244-FaktiskeKurser[[#This Row],[V]]</f>
        <v>-2.3300020000000075</v>
      </c>
      <c r="BG241" s="2">
        <f>Data!BH244-FaktiskeKurser[[#This Row],[BAC]]</f>
        <v>-0.57999999999999829</v>
      </c>
      <c r="BH241" s="2">
        <f>Data!BI244-FaktiskeKurser[[#This Row],[HD]]</f>
        <v>0</v>
      </c>
      <c r="BI241" s="2">
        <f>Data!BJ244-FaktiskeKurser[[#This Row],[MA]]</f>
        <v>-5.7000120000000152</v>
      </c>
      <c r="BJ241" s="2">
        <f>Data!BK244-FaktiskeKurser[[#This Row],[MRK]]</f>
        <v>-3.0057299999999998</v>
      </c>
      <c r="BK241" s="2">
        <f>Data!BL244-FaktiskeKurser[[#This Row],[ABBV]]</f>
        <v>-4.4700010000000105</v>
      </c>
      <c r="BL241" s="2">
        <f>Data!BM244-FaktiskeKurser[[#This Row],[LLY]]</f>
        <v>-8.999600000001351E-2</v>
      </c>
      <c r="BM241" s="2">
        <f>Data!BN244-FaktiskeKurser[[#This Row],[UPS]]</f>
        <v>-2.5599980000000073</v>
      </c>
      <c r="BN241" s="2">
        <f>Data!BO244-FaktiskeKurser[[#This Row],[CAT]]</f>
        <v>-2.0200040000000001</v>
      </c>
    </row>
    <row r="242" spans="1:66" x14ac:dyDescent="0.35">
      <c r="A242" s="1">
        <v>44180</v>
      </c>
      <c r="B242" s="2">
        <f>ARIMAForecast[[#This Row],[AAPL]]-FaktiskeKurser[[#This Row],[AAPL]]</f>
        <v>-0.79979535059300133</v>
      </c>
      <c r="C242" s="2">
        <f>ARIMAForecast[[#This Row],[MSFT]]-Data!C241</f>
        <v>1.2871027299360094</v>
      </c>
      <c r="D242" s="2">
        <f>ARIMAForecast[[#This Row],[AMZN]]-Data!D241</f>
        <v>2.1711787739050123</v>
      </c>
      <c r="E242" s="2">
        <f>ARIMAForecast[[#This Row],[GOOGL]]-Data!E241</f>
        <v>-0.83831718863260107</v>
      </c>
      <c r="F242" s="2">
        <f>ARIMAForecast[[#This Row],[BRK-B]]-Data!F241</f>
        <v>-3.349224250765019</v>
      </c>
      <c r="G242" s="2">
        <f>ARIMAForecast[[#This Row],[TSLA]]-Data!G241</f>
        <v>12.649914354982997</v>
      </c>
      <c r="H242" s="2">
        <f>ARIMAForecast[[#This Row],[NVDA]]-Data!H241</f>
        <v>2.5066182922159896</v>
      </c>
      <c r="I242" s="2">
        <f>ARIMAForecast[[#This Row],[GOOG]]-Data!I241</f>
        <v>-0.9610768318245988</v>
      </c>
      <c r="J242" s="2">
        <f>ARIMAForecast[[#This Row],[UNH]]-Data!J241</f>
        <v>-0.18493850225104325</v>
      </c>
      <c r="K242" s="2">
        <f>ARIMAForecast[[#This Row],[JPM]]-Data!K241</f>
        <v>-1.2985455178699965</v>
      </c>
      <c r="L242" s="2">
        <f>ARIMAForecast[[#This Row],[AVGO]]-Data!L241</f>
        <v>5.0710202635800101</v>
      </c>
      <c r="M242" s="2">
        <f>ARIMAForecast[[#This Row],[V]]-Data!M241</f>
        <v>0.78151604834599198</v>
      </c>
      <c r="N242" s="2">
        <f>ARIMAForecast[[#This Row],[BAC]]-Data!N241</f>
        <v>-0.44157665760490161</v>
      </c>
      <c r="O242" s="2">
        <f>ARIMAForecast[[#This Row],[HD]]-Data!O241</f>
        <v>1.2093111202269711</v>
      </c>
      <c r="P242" s="2">
        <f>ARIMAForecast[[#This Row],[MA]]-Data!P241</f>
        <v>3.1451859225010139</v>
      </c>
      <c r="Q242" s="2">
        <f>ARIMAForecast[[#This Row],[MRK]]-Data!Q241</f>
        <v>-2.2442745711467893</v>
      </c>
      <c r="R242" s="2">
        <f>ARIMAForecast[[#This Row],[ABBV]]-Data!R241</f>
        <v>-2.1980739324679917</v>
      </c>
      <c r="S242" s="2">
        <f>ARIMAForecast[[#This Row],[LLY]]-Data!S241</f>
        <v>-3.142761743461989</v>
      </c>
      <c r="T242" s="2">
        <f>ARIMAForecast[[#This Row],[UPS]]-Data!T241</f>
        <v>-1.475114331781981</v>
      </c>
      <c r="U242" s="2">
        <f>ARIMAForecast[[#This Row],[CAT]]-Data!U241</f>
        <v>-1.9752639878850005</v>
      </c>
      <c r="X242" s="1">
        <v>44180</v>
      </c>
      <c r="Y242" s="2">
        <f>Data!Y242-Data!Y241</f>
        <v>3.7982573000000031</v>
      </c>
      <c r="Z242" s="2">
        <f>Data!Z242-Data!Z241</f>
        <v>-0.21500679999999761</v>
      </c>
      <c r="AA242" s="2">
        <f>Data!AA242-Data!AA241</f>
        <v>0.64460709999997334</v>
      </c>
      <c r="AB242" s="2">
        <f>Data!AB242-Data!AB241</f>
        <v>0.45550378999999452</v>
      </c>
      <c r="AC242" s="2">
        <f>Data!AC242-Data!AC241</f>
        <v>1.0478201999999897</v>
      </c>
      <c r="AD242" s="2">
        <f>Data!AD242-Data!AD241</f>
        <v>4.5368743999999879</v>
      </c>
      <c r="AE242" s="2">
        <f>Data!AE242-Data!AE241</f>
        <v>0.94592640000001893</v>
      </c>
      <c r="AF242" s="2">
        <f>Data!AF242-Data!AF241</f>
        <v>0.43671192000000758</v>
      </c>
      <c r="AG242" s="2">
        <f>Data!AG242-Data!AG241</f>
        <v>2.5025774999999726</v>
      </c>
      <c r="AH242" s="2">
        <f>Data!AH242-Data!AH241</f>
        <v>1.7426107000000002</v>
      </c>
      <c r="AI242" s="2">
        <f>Data!AI242-Data!AI241</f>
        <v>6.2026852999999846</v>
      </c>
      <c r="AJ242" s="2">
        <f>Data!AJ242-Data!AJ241</f>
        <v>1.0734687000000065</v>
      </c>
      <c r="AK242" s="2">
        <f>Data!AK242-Data!AK241</f>
        <v>0.32762106000000202</v>
      </c>
      <c r="AL242" s="2">
        <f>Data!AL242-Data!AL241</f>
        <v>2.0196234000000004</v>
      </c>
      <c r="AM242" s="2">
        <f>Data!AM242-Data!AM241</f>
        <v>2.5890381000000389</v>
      </c>
      <c r="AN242" s="2">
        <f>Data!AN242-Data!AN241</f>
        <v>-0.29949908999999764</v>
      </c>
      <c r="AO242" s="2">
        <f>Data!AO242-Data!AO241</f>
        <v>-1.4170983000000064</v>
      </c>
      <c r="AP242" s="2">
        <f>Data!AP242-Data!AP241</f>
        <v>5.0127726000000052</v>
      </c>
      <c r="AQ242" s="2">
        <f>Data!AQ242-Data!AQ241</f>
        <v>0.44939760000002593</v>
      </c>
      <c r="AR242" s="2">
        <f>Data!AR242-Data!AR241</f>
        <v>2.7478852000000131</v>
      </c>
      <c r="AS242" s="2"/>
      <c r="AT242" s="1">
        <v>44180</v>
      </c>
      <c r="AU242" s="2">
        <f>Data!AV245-FaktiskeKurser[[#This Row],[AAPL]]</f>
        <v>4.6399990000000031</v>
      </c>
      <c r="AV242" s="2">
        <f>Data!AW245-FaktiskeKurser[[#This Row],[MSFT]]</f>
        <v>3.6100010000000111</v>
      </c>
      <c r="AW242" s="2">
        <f>Data!AX245-FaktiskeKurser[[#This Row],[AMZN]]</f>
        <v>3.1815040000000181</v>
      </c>
      <c r="AX242" s="2">
        <f>Data!AY245-FaktiskeKurser[[#This Row],[GOOGL]]</f>
        <v>-0.32849899999999366</v>
      </c>
      <c r="AY242" s="2">
        <f>Data!AZ245-FaktiskeKurser[[#This Row],[BRK-B]]</f>
        <v>-2.9700009999999963</v>
      </c>
      <c r="AZ242" s="2">
        <f>Data!BA245-FaktiskeKurser[[#This Row],[TSLA]]</f>
        <v>2.0599969999999814</v>
      </c>
      <c r="BA242" s="2">
        <f>Data!BB245-FaktiskeKurser[[#This Row],[NVDA]]</f>
        <v>3.8824920000000134</v>
      </c>
      <c r="BB242" s="2">
        <f>Data!BC245-FaktiskeKurser[[#This Row],[GOOG]]</f>
        <v>-0.37800599999999918</v>
      </c>
      <c r="BC242" s="2">
        <f>Data!BD245-FaktiskeKurser[[#This Row],[UNH]]</f>
        <v>2.0018999999990683E-2</v>
      </c>
      <c r="BD242" s="2">
        <f>Data!BE245-FaktiskeKurser[[#This Row],[JPM]]</f>
        <v>5.0002999999989584E-2</v>
      </c>
      <c r="BE242" s="2">
        <f>Data!BF245-FaktiskeKurser[[#This Row],[AVGO]]</f>
        <v>8.0199890000000096</v>
      </c>
      <c r="BF242" s="2">
        <f>Data!BG245-FaktiskeKurser[[#This Row],[V]]</f>
        <v>0.75</v>
      </c>
      <c r="BG242" s="2">
        <f>Data!BH245-FaktiskeKurser[[#This Row],[BAC]]</f>
        <v>-0.47000200000000092</v>
      </c>
      <c r="BH242" s="2">
        <f>Data!BI245-FaktiskeKurser[[#This Row],[HD]]</f>
        <v>3.1700129999999831</v>
      </c>
      <c r="BI242" s="2">
        <f>Data!BJ245-FaktiskeKurser[[#This Row],[MA]]</f>
        <v>2.1300049999999828</v>
      </c>
      <c r="BJ242" s="2">
        <f>Data!BK245-FaktiskeKurser[[#This Row],[MRK]]</f>
        <v>-2.3950420000000037</v>
      </c>
      <c r="BK242" s="2">
        <f>Data!BL245-FaktiskeKurser[[#This Row],[ABBV]]</f>
        <v>-4.6699980000000068</v>
      </c>
      <c r="BL242" s="2">
        <f>Data!BM245-FaktiskeKurser[[#This Row],[LLY]]</f>
        <v>6.4299929999999961</v>
      </c>
      <c r="BM242" s="2">
        <f>Data!BN245-FaktiskeKurser[[#This Row],[UPS]]</f>
        <v>2.9299929999999961</v>
      </c>
      <c r="BN242" s="2">
        <f>Data!BO245-FaktiskeKurser[[#This Row],[CAT]]</f>
        <v>2.8899989999999889</v>
      </c>
    </row>
    <row r="243" spans="1:66" x14ac:dyDescent="0.35">
      <c r="A243" s="1">
        <v>44181</v>
      </c>
      <c r="B243" s="2">
        <f>ARIMAForecast[[#This Row],[AAPL]]-FaktiskeKurser[[#This Row],[AAPL]]</f>
        <v>5.8674952628849866</v>
      </c>
      <c r="C243" s="2">
        <f>ARIMAForecast[[#This Row],[MSFT]]-Data!C242</f>
        <v>0.55668395417501415</v>
      </c>
      <c r="D243" s="2">
        <f>ARIMAForecast[[#This Row],[AMZN]]-Data!D242</f>
        <v>0.45176661050700773</v>
      </c>
      <c r="E243" s="2">
        <f>ARIMAForecast[[#This Row],[GOOGL]]-Data!E242</f>
        <v>0.61169559278020813</v>
      </c>
      <c r="F243" s="2">
        <f>ARIMAForecast[[#This Row],[BRK-B]]-Data!F242</f>
        <v>0.9124441406709991</v>
      </c>
      <c r="G243" s="2">
        <f>ARIMAForecast[[#This Row],[TSLA]]-Data!G242</f>
        <v>-5.0649403859750066</v>
      </c>
      <c r="H243" s="2">
        <f>ARIMAForecast[[#This Row],[NVDA]]-Data!H242</f>
        <v>1.2162832614249908</v>
      </c>
      <c r="I243" s="2">
        <f>ARIMAForecast[[#This Row],[GOOG]]-Data!I242</f>
        <v>0.42115928179589446</v>
      </c>
      <c r="J243" s="2">
        <f>ARIMAForecast[[#This Row],[UNH]]-Data!J242</f>
        <v>4.2305758523270356</v>
      </c>
      <c r="K243" s="2">
        <f>ARIMAForecast[[#This Row],[JPM]]-Data!K242</f>
        <v>1.974019633759994</v>
      </c>
      <c r="L243" s="2">
        <f>ARIMAForecast[[#This Row],[AVGO]]-Data!L242</f>
        <v>8.2502962655040051</v>
      </c>
      <c r="M243" s="2">
        <f>ARIMAForecast[[#This Row],[V]]-Data!M242</f>
        <v>1.0643654444470201</v>
      </c>
      <c r="N243" s="2">
        <f>ARIMAForecast[[#This Row],[BAC]]-Data!N242</f>
        <v>0.44392301587960148</v>
      </c>
      <c r="O243" s="2">
        <f>ARIMAForecast[[#This Row],[HD]]-Data!O242</f>
        <v>1.8342801267129971</v>
      </c>
      <c r="P243" s="2">
        <f>ARIMAForecast[[#This Row],[MA]]-Data!P242</f>
        <v>2.227753132719954</v>
      </c>
      <c r="Q243" s="2">
        <f>ARIMAForecast[[#This Row],[MRK]]-Data!Q242</f>
        <v>-8.9109861754110398E-2</v>
      </c>
      <c r="R243" s="2">
        <f>ARIMAForecast[[#This Row],[ABBV]]-Data!R242</f>
        <v>-0.77096396111299725</v>
      </c>
      <c r="S243" s="2">
        <f>ARIMAForecast[[#This Row],[LLY]]-Data!S242</f>
        <v>10.208052910562003</v>
      </c>
      <c r="T243" s="2">
        <f>ARIMAForecast[[#This Row],[UPS]]-Data!T242</f>
        <v>1.0067660095949975</v>
      </c>
      <c r="U243" s="2">
        <f>ARIMAForecast[[#This Row],[CAT]]-Data!U242</f>
        <v>3.7789802654129971</v>
      </c>
      <c r="X243" s="1">
        <v>44181</v>
      </c>
      <c r="Y243" s="2">
        <f>Data!Y243-Data!Y242</f>
        <v>2.0599891999999898</v>
      </c>
      <c r="Z243" s="2">
        <f>Data!Z243-Data!Z242</f>
        <v>4.5977721999999801</v>
      </c>
      <c r="AA243" s="2">
        <f>Data!AA243-Data!AA242</f>
        <v>3.1952780000000018</v>
      </c>
      <c r="AB243" s="2">
        <f>Data!AB243-Data!AB242</f>
        <v>-0.31468123000000503</v>
      </c>
      <c r="AC243" s="2">
        <f>Data!AC243-Data!AC242</f>
        <v>-2.0538584999999898</v>
      </c>
      <c r="AD243" s="2">
        <f>Data!AD243-Data!AD242</f>
        <v>-2.6686328000000117</v>
      </c>
      <c r="AE243" s="2">
        <f>Data!AE243-Data!AE242</f>
        <v>-1.2883568000000025</v>
      </c>
      <c r="AF243" s="2">
        <f>Data!AF243-Data!AF242</f>
        <v>-0.35152695000000733</v>
      </c>
      <c r="AG243" s="2">
        <f>Data!AG243-Data!AG242</f>
        <v>0.57129910000003292</v>
      </c>
      <c r="AH243" s="2">
        <f>Data!AH243-Data!AH242</f>
        <v>0.48853559999999163</v>
      </c>
      <c r="AI243" s="2">
        <f>Data!AI243-Data!AI242</f>
        <v>6.7097370000000183</v>
      </c>
      <c r="AJ243" s="2">
        <f>Data!AJ243-Data!AJ242</f>
        <v>-4.5983000000262564E-3</v>
      </c>
      <c r="AK243" s="2">
        <f>Data!AK243-Data!AK242</f>
        <v>0.14410364999999814</v>
      </c>
      <c r="AL243" s="2">
        <f>Data!AL243-Data!AL242</f>
        <v>1.7914569000000142</v>
      </c>
      <c r="AM243" s="2">
        <f>Data!AM243-Data!AM242</f>
        <v>-0.79625479999998561</v>
      </c>
      <c r="AN243" s="2">
        <f>Data!AN243-Data!AN242</f>
        <v>-0.5776023600000002</v>
      </c>
      <c r="AO243" s="2">
        <f>Data!AO243-Data!AO242</f>
        <v>1.6459983000000022</v>
      </c>
      <c r="AP243" s="2">
        <f>Data!AP243-Data!AP242</f>
        <v>8.237956099999991</v>
      </c>
      <c r="AQ243" s="2">
        <f>Data!AQ243-Data!AQ242</f>
        <v>2.550306699999993</v>
      </c>
      <c r="AR243" s="2">
        <f>Data!AR243-Data!AR242</f>
        <v>-1.0819821000000047</v>
      </c>
      <c r="AS243" s="2"/>
      <c r="AT243" s="1">
        <v>44181</v>
      </c>
      <c r="AU243" s="2">
        <f>Data!AV246-FaktiskeKurser[[#This Row],[AAPL]]</f>
        <v>5.3999939999999924</v>
      </c>
      <c r="AV243" s="2">
        <f>Data!AW246-FaktiskeKurser[[#This Row],[MSFT]]</f>
        <v>6.0200040000000001</v>
      </c>
      <c r="AW243" s="2">
        <f>Data!AX246-FaktiskeKurser[[#This Row],[AMZN]]</f>
        <v>6.2270049999999912</v>
      </c>
      <c r="AX243" s="2">
        <f>Data!AY246-FaktiskeKurser[[#This Row],[GOOGL]]</f>
        <v>-0.88050099999999532</v>
      </c>
      <c r="AY243" s="2">
        <f>Data!AZ246-FaktiskeKurser[[#This Row],[BRK-B]]</f>
        <v>-4.4799950000000024</v>
      </c>
      <c r="AZ243" s="2">
        <f>Data!BA246-FaktiskeKurser[[#This Row],[TSLA]]</f>
        <v>4.2599940000000061</v>
      </c>
      <c r="BA243" s="2">
        <f>Data!BB246-FaktiskeKurser[[#This Row],[NVDA]]</f>
        <v>2.2924959999999999</v>
      </c>
      <c r="BB243" s="2">
        <f>Data!BC246-FaktiskeKurser[[#This Row],[GOOG]]</f>
        <v>-0.93849899999999309</v>
      </c>
      <c r="BC243" s="2">
        <f>Data!BD246-FaktiskeKurser[[#This Row],[UNH]]</f>
        <v>2.2699890000000096</v>
      </c>
      <c r="BD243" s="2">
        <f>Data!BE246-FaktiskeKurser[[#This Row],[JPM]]</f>
        <v>1.1100000000000136</v>
      </c>
      <c r="BE243" s="2">
        <f>Data!BF246-FaktiskeKurser[[#This Row],[AVGO]]</f>
        <v>19.079987000000017</v>
      </c>
      <c r="BF243" s="2">
        <f>Data!BG246-FaktiskeKurser[[#This Row],[V]]</f>
        <v>2.0299990000000037</v>
      </c>
      <c r="BG243" s="2">
        <f>Data!BH246-FaktiskeKurser[[#This Row],[BAC]]</f>
        <v>0.1499990000000011</v>
      </c>
      <c r="BH243" s="2">
        <f>Data!BI246-FaktiskeKurser[[#This Row],[HD]]</f>
        <v>5.0400080000000003</v>
      </c>
      <c r="BI243" s="2">
        <f>Data!BJ246-FaktiskeKurser[[#This Row],[MA]]</f>
        <v>4.6799930000000245</v>
      </c>
      <c r="BJ243" s="2">
        <f>Data!BK246-FaktiskeKurser[[#This Row],[MRK]]</f>
        <v>-2.9866410000000059</v>
      </c>
      <c r="BK243" s="2">
        <f>Data!BL246-FaktiskeKurser[[#This Row],[ABBV]]</f>
        <v>-1.6999969999999962</v>
      </c>
      <c r="BL243" s="2">
        <f>Data!BM246-FaktiskeKurser[[#This Row],[LLY]]</f>
        <v>12.010009999999994</v>
      </c>
      <c r="BM243" s="2">
        <f>Data!BN246-FaktiskeKurser[[#This Row],[UPS]]</f>
        <v>1.7300110000000188</v>
      </c>
      <c r="BN243" s="2">
        <f>Data!BO246-FaktiskeKurser[[#This Row],[CAT]]</f>
        <v>0.21000699999999028</v>
      </c>
    </row>
    <row r="244" spans="1:66" x14ac:dyDescent="0.35">
      <c r="A244" s="1">
        <v>44182</v>
      </c>
      <c r="B244" s="2">
        <f>ARIMAForecast[[#This Row],[AAPL]]-FaktiskeKurser[[#This Row],[AAPL]]</f>
        <v>5.3549372105290018</v>
      </c>
      <c r="C244" s="2">
        <f>ARIMAForecast[[#This Row],[MSFT]]-Data!C243</f>
        <v>3.7783341447069745</v>
      </c>
      <c r="D244" s="2">
        <f>ARIMAForecast[[#This Row],[AMZN]]-Data!D243</f>
        <v>3.5153698510769971</v>
      </c>
      <c r="E244" s="2">
        <f>ARIMAForecast[[#This Row],[GOOGL]]-Data!E243</f>
        <v>-0.68408294166920314</v>
      </c>
      <c r="F244" s="2">
        <f>ARIMAForecast[[#This Row],[BRK-B]]-Data!F243</f>
        <v>-1.9133394860749888</v>
      </c>
      <c r="G244" s="2">
        <f>ARIMAForecast[[#This Row],[TSLA]]-Data!G243</f>
        <v>-1.0983015152779956</v>
      </c>
      <c r="H244" s="2">
        <f>ARIMAForecast[[#This Row],[NVDA]]-Data!H243</f>
        <v>-0.84251070508298653</v>
      </c>
      <c r="I244" s="2">
        <f>ARIMAForecast[[#This Row],[GOOG]]-Data!I243</f>
        <v>-0.42048987420800188</v>
      </c>
      <c r="J244" s="2">
        <f>ARIMAForecast[[#This Row],[UNH]]-Data!J243</f>
        <v>-0.99918365522404429</v>
      </c>
      <c r="K244" s="2">
        <f>ARIMAForecast[[#This Row],[JPM]]-Data!K243</f>
        <v>0.39224548071300092</v>
      </c>
      <c r="L244" s="2">
        <f>ARIMAForecast[[#This Row],[AVGO]]-Data!L243</f>
        <v>5.4209070120589899</v>
      </c>
      <c r="M244" s="2">
        <f>ARIMAForecast[[#This Row],[V]]-Data!M243</f>
        <v>7.0292715030007002E-3</v>
      </c>
      <c r="N244" s="2">
        <f>ARIMAForecast[[#This Row],[BAC]]-Data!N243</f>
        <v>0.13335618312119735</v>
      </c>
      <c r="O244" s="2">
        <f>ARIMAForecast[[#This Row],[HD]]-Data!O243</f>
        <v>2.423716238786028</v>
      </c>
      <c r="P244" s="2">
        <f>ARIMAForecast[[#This Row],[MA]]-Data!P243</f>
        <v>-1.4127409480079791</v>
      </c>
      <c r="Q244" s="2">
        <f>ARIMAForecast[[#This Row],[MRK]]-Data!Q243</f>
        <v>-0.54836481590989195</v>
      </c>
      <c r="R244" s="2">
        <f>ARIMAForecast[[#This Row],[ABBV]]-Data!R243</f>
        <v>1.145077485521</v>
      </c>
      <c r="S244" s="2">
        <f>ARIMAForecast[[#This Row],[LLY]]-Data!S243</f>
        <v>4.3479009484360063</v>
      </c>
      <c r="T244" s="2">
        <f>ARIMAForecast[[#This Row],[UPS]]-Data!T243</f>
        <v>1.8917448095999987</v>
      </c>
      <c r="U244" s="2">
        <f>ARIMAForecast[[#This Row],[CAT]]-Data!U243</f>
        <v>-2.1206633885500139</v>
      </c>
      <c r="X244" s="1">
        <v>44182</v>
      </c>
      <c r="Y244" s="2">
        <f>Data!Y244-Data!Y243</f>
        <v>0.76708250000000078</v>
      </c>
      <c r="Z244" s="2">
        <f>Data!Z244-Data!Z243</f>
        <v>0.77073140000001672</v>
      </c>
      <c r="AA244" s="2">
        <f>Data!AA244-Data!AA243</f>
        <v>0.37047080000002097</v>
      </c>
      <c r="AB244" s="2">
        <f>Data!AB244-Data!AB243</f>
        <v>-0.7392200399999922</v>
      </c>
      <c r="AC244" s="2">
        <f>Data!AC244-Data!AC243</f>
        <v>2.0554654000000028</v>
      </c>
      <c r="AD244" s="2">
        <f>Data!AD244-Data!AD243</f>
        <v>2.4148415000000227</v>
      </c>
      <c r="AE244" s="2">
        <f>Data!AE244-Data!AE243</f>
        <v>1.0220457000000067</v>
      </c>
      <c r="AF244" s="2">
        <f>Data!AF244-Data!AF243</f>
        <v>-0.69542084999999076</v>
      </c>
      <c r="AG244" s="2">
        <f>Data!AG244-Data!AG243</f>
        <v>1.8030509000000166</v>
      </c>
      <c r="AH244" s="2">
        <f>Data!AH244-Data!AH243</f>
        <v>-0.95248300000000086</v>
      </c>
      <c r="AI244" s="2">
        <f>Data!AI244-Data!AI243</f>
        <v>2.5374533999999471</v>
      </c>
      <c r="AJ244" s="2">
        <f>Data!AJ244-Data!AJ243</f>
        <v>2.3115665000000263</v>
      </c>
      <c r="AK244" s="2">
        <f>Data!AK244-Data!AK243</f>
        <v>0.10303352000000032</v>
      </c>
      <c r="AL244" s="2">
        <f>Data!AL244-Data!AL243</f>
        <v>3.8547606000000201</v>
      </c>
      <c r="AM244" s="2">
        <f>Data!AM244-Data!AM243</f>
        <v>3.7815791999999533</v>
      </c>
      <c r="AN244" s="2">
        <f>Data!AN244-Data!AN243</f>
        <v>-0.11761753000000397</v>
      </c>
      <c r="AO244" s="2">
        <f>Data!AO244-Data!AO243</f>
        <v>0.57048770000000104</v>
      </c>
      <c r="AP244" s="2">
        <f>Data!AP244-Data!AP243</f>
        <v>1.2167398999999932</v>
      </c>
      <c r="AQ244" s="2">
        <f>Data!AQ244-Data!AQ243</f>
        <v>4.1995886999999925</v>
      </c>
      <c r="AR244" s="2">
        <f>Data!AR244-Data!AR243</f>
        <v>-0.72031619999998497</v>
      </c>
      <c r="AS244" s="2"/>
      <c r="AT244" s="1">
        <v>44182</v>
      </c>
      <c r="AU244" s="2">
        <f>Data!AV247-FaktiskeKurser[[#This Row],[AAPL]]</f>
        <v>6.9199979999999925</v>
      </c>
      <c r="AV244" s="2">
        <f>Data!AW247-FaktiskeKurser[[#This Row],[MSFT]]</f>
        <v>5.2200009999999963</v>
      </c>
      <c r="AW244" s="2">
        <f>Data!AX247-FaktiskeKurser[[#This Row],[AMZN]]</f>
        <v>3.9555059999999855</v>
      </c>
      <c r="AX244" s="2">
        <f>Data!AY247-FaktiskeKurser[[#This Row],[GOOGL]]</f>
        <v>-0.58750200000000063</v>
      </c>
      <c r="AY244" s="2">
        <f>Data!AZ247-FaktiskeKurser[[#This Row],[BRK-B]]</f>
        <v>1.8299869999999885</v>
      </c>
      <c r="AZ244" s="2">
        <f>Data!BA247-FaktiskeKurser[[#This Row],[TSLA]]</f>
        <v>5.3566590000000076</v>
      </c>
      <c r="BA244" s="2">
        <f>Data!BB247-FaktiskeKurser[[#This Row],[NVDA]]</f>
        <v>0.32501200000001518</v>
      </c>
      <c r="BB244" s="2">
        <f>Data!BC247-FaktiskeKurser[[#This Row],[GOOG]]</f>
        <v>-0.60800100000000157</v>
      </c>
      <c r="BC244" s="2">
        <f>Data!BD247-FaktiskeKurser[[#This Row],[UNH]]</f>
        <v>5.5400080000000003</v>
      </c>
      <c r="BD244" s="2">
        <f>Data!BE247-FaktiskeKurser[[#This Row],[JPM]]</f>
        <v>1.369995000000003</v>
      </c>
      <c r="BE244" s="2">
        <f>Data!BF247-FaktiskeKurser[[#This Row],[AVGO]]</f>
        <v>14.300018000000023</v>
      </c>
      <c r="BF244" s="2">
        <f>Data!BG247-FaktiskeKurser[[#This Row],[V]]</f>
        <v>3.9299929999999961</v>
      </c>
      <c r="BG244" s="2">
        <f>Data!BH247-FaktiskeKurser[[#This Row],[BAC]]</f>
        <v>0.61000099999999691</v>
      </c>
      <c r="BH244" s="2">
        <f>Data!BI247-FaktiskeKurser[[#This Row],[HD]]</f>
        <v>8.3900140000000079</v>
      </c>
      <c r="BI244" s="2">
        <f>Data!BJ247-FaktiskeKurser[[#This Row],[MA]]</f>
        <v>5.75</v>
      </c>
      <c r="BJ244" s="2">
        <f>Data!BK247-FaktiskeKurser[[#This Row],[MRK]]</f>
        <v>-0.47709600000000307</v>
      </c>
      <c r="BK244" s="2">
        <f>Data!BL247-FaktiskeKurser[[#This Row],[ABBV]]</f>
        <v>0.69000200000000689</v>
      </c>
      <c r="BL244" s="2">
        <f>Data!BM247-FaktiskeKurser[[#This Row],[LLY]]</f>
        <v>14.720001000000025</v>
      </c>
      <c r="BM244" s="2">
        <f>Data!BN247-FaktiskeKurser[[#This Row],[UPS]]</f>
        <v>7.8700100000000077</v>
      </c>
      <c r="BN244" s="2">
        <f>Data!BO247-FaktiskeKurser[[#This Row],[CAT]]</f>
        <v>1.1199949999999887</v>
      </c>
    </row>
    <row r="245" spans="1:66" x14ac:dyDescent="0.35">
      <c r="A245" s="1">
        <v>44183</v>
      </c>
      <c r="B245" s="2">
        <f>ARIMAForecast[[#This Row],[AAPL]]-FaktiskeKurser[[#This Row],[AAPL]]</f>
        <v>1.241698878435983</v>
      </c>
      <c r="C245" s="2">
        <f>ARIMAForecast[[#This Row],[MSFT]]-Data!C244</f>
        <v>1.9610847555020143</v>
      </c>
      <c r="D245" s="2">
        <f>ARIMAForecast[[#This Row],[AMZN]]-Data!D244</f>
        <v>-0.24081001880000485</v>
      </c>
      <c r="E245" s="2">
        <f>ARIMAForecast[[#This Row],[GOOGL]]-Data!E244</f>
        <v>-0.19148888500349415</v>
      </c>
      <c r="F245" s="2">
        <f>ARIMAForecast[[#This Row],[BRK-B]]-Data!F244</f>
        <v>2.4344427956609991</v>
      </c>
      <c r="G245" s="2">
        <f>ARIMAForecast[[#This Row],[TSLA]]-Data!G244</f>
        <v>9.2145980840819846</v>
      </c>
      <c r="H245" s="2">
        <f>ARIMAForecast[[#This Row],[NVDA]]-Data!H244</f>
        <v>0.48040317109598618</v>
      </c>
      <c r="I245" s="2">
        <f>ARIMAForecast[[#This Row],[GOOG]]-Data!I244</f>
        <v>-0.3770234097079026</v>
      </c>
      <c r="J245" s="2">
        <f>ARIMAForecast[[#This Row],[UNH]]-Data!J244</f>
        <v>3.2200201271080005</v>
      </c>
      <c r="K245" s="2">
        <f>ARIMAForecast[[#This Row],[JPM]]-Data!K244</f>
        <v>-0.68981487075099324</v>
      </c>
      <c r="L245" s="2">
        <f>ARIMAForecast[[#This Row],[AVGO]]-Data!L244</f>
        <v>2.7794703519680297</v>
      </c>
      <c r="M245" s="2">
        <f>ARIMAForecast[[#This Row],[V]]-Data!M244</f>
        <v>2.4284277960069858</v>
      </c>
      <c r="N245" s="2">
        <f>ARIMAForecast[[#This Row],[BAC]]-Data!N244</f>
        <v>4.2751524731002633E-2</v>
      </c>
      <c r="O245" s="2">
        <f>ARIMAForecast[[#This Row],[HD]]-Data!O244</f>
        <v>3.3489467370370107</v>
      </c>
      <c r="P245" s="2">
        <f>ARIMAForecast[[#This Row],[MA]]-Data!P244</f>
        <v>4.3680755444689794</v>
      </c>
      <c r="Q245" s="2">
        <f>ARIMAForecast[[#This Row],[MRK]]-Data!Q244</f>
        <v>0.14993995274839733</v>
      </c>
      <c r="R245" s="2">
        <f>ARIMAForecast[[#This Row],[ABBV]]-Data!R244</f>
        <v>0.77502709971399497</v>
      </c>
      <c r="S245" s="2">
        <f>ARIMAForecast[[#This Row],[LLY]]-Data!S244</f>
        <v>0.40132884967798077</v>
      </c>
      <c r="T245" s="2">
        <f>ARIMAForecast[[#This Row],[UPS]]-Data!T244</f>
        <v>4.9454122125330002</v>
      </c>
      <c r="U245" s="2">
        <f>ARIMAForecast[[#This Row],[CAT]]-Data!U244</f>
        <v>1.0373212089460253</v>
      </c>
      <c r="X245" s="1">
        <v>44183</v>
      </c>
      <c r="Y245" s="2">
        <f>Data!Y245-Data!Y244</f>
        <v>-1.3547195000000016</v>
      </c>
      <c r="Z245" s="2">
        <f>Data!Z245-Data!Z244</f>
        <v>-0.82729150000000118</v>
      </c>
      <c r="AA245" s="2">
        <f>Data!AA245-Data!AA244</f>
        <v>-1.3755610000000047</v>
      </c>
      <c r="AB245" s="2">
        <f>Data!AB245-Data!AB244</f>
        <v>-0.72502832000000694</v>
      </c>
      <c r="AC245" s="2">
        <f>Data!AC245-Data!AC244</f>
        <v>-0.58826709999999593</v>
      </c>
      <c r="AD245" s="2">
        <f>Data!AD245-Data!AD244</f>
        <v>11.06967259999999</v>
      </c>
      <c r="AE245" s="2">
        <f>Data!AE245-Data!AE244</f>
        <v>-0.74092410000000086</v>
      </c>
      <c r="AF245" s="2">
        <f>Data!AF245-Data!AF244</f>
        <v>-0.83726354000000924</v>
      </c>
      <c r="AG245" s="2">
        <f>Data!AG245-Data!AG244</f>
        <v>-2.1695387000000323</v>
      </c>
      <c r="AH245" s="2">
        <f>Data!AH245-Data!AH244</f>
        <v>-0.68259899999999618</v>
      </c>
      <c r="AI245" s="2">
        <f>Data!AI245-Data!AI244</f>
        <v>6.8056435000000306</v>
      </c>
      <c r="AJ245" s="2">
        <f>Data!AJ245-Data!AJ244</f>
        <v>0.83275759999997945</v>
      </c>
      <c r="AK245" s="2">
        <f>Data!AK245-Data!AK244</f>
        <v>-0.15624486999999831</v>
      </c>
      <c r="AL245" s="2">
        <f>Data!AL245-Data!AL244</f>
        <v>-2.0136843999999883</v>
      </c>
      <c r="AM245" s="2">
        <f>Data!AM245-Data!AM244</f>
        <v>3.6146939000000202</v>
      </c>
      <c r="AN245" s="2">
        <f>Data!AN245-Data!AN244</f>
        <v>-0.21471864999999468</v>
      </c>
      <c r="AO245" s="2">
        <f>Data!AO245-Data!AO244</f>
        <v>-0.59719590000000267</v>
      </c>
      <c r="AP245" s="2">
        <f>Data!AP245-Data!AP244</f>
        <v>-1.1351816999999755</v>
      </c>
      <c r="AQ245" s="2">
        <f>Data!AQ245-Data!AQ244</f>
        <v>1.2320344000000034</v>
      </c>
      <c r="AR245" s="2">
        <f>Data!AR245-Data!AR244</f>
        <v>1.449284399999982</v>
      </c>
      <c r="AS245" s="2"/>
      <c r="AT245" s="1">
        <v>44183</v>
      </c>
      <c r="AU245" s="2">
        <f>Data!AV248-FaktiskeKurser[[#This Row],[AAPL]]</f>
        <v>-1.2199930000000023</v>
      </c>
      <c r="AV245" s="2">
        <f>Data!AW248-FaktiskeKurser[[#This Row],[MSFT]]</f>
        <v>4.4599910000000023</v>
      </c>
      <c r="AW245" s="2">
        <f>Data!AX248-FaktiskeKurser[[#This Row],[AMZN]]</f>
        <v>1.8265069999999923</v>
      </c>
      <c r="AX245" s="2">
        <f>Data!AY248-FaktiskeKurser[[#This Row],[GOOGL]]</f>
        <v>-1.7430039999999991</v>
      </c>
      <c r="AY245" s="2">
        <f>Data!AZ248-FaktiskeKurser[[#This Row],[BRK-B]]</f>
        <v>-0.95001200000001518</v>
      </c>
      <c r="AZ245" s="2">
        <f>Data!BA248-FaktiskeKurser[[#This Row],[TSLA]]</f>
        <v>20.583344000000011</v>
      </c>
      <c r="BA245" s="2">
        <f>Data!BB248-FaktiskeKurser[[#This Row],[NVDA]]</f>
        <v>-0.88499500000000353</v>
      </c>
      <c r="BB245" s="2">
        <f>Data!BC248-FaktiskeKurser[[#This Row],[GOOG]]</f>
        <v>-1.8379970000000014</v>
      </c>
      <c r="BC245" s="2">
        <f>Data!BD248-FaktiskeKurser[[#This Row],[UNH]]</f>
        <v>-1.2900080000000003</v>
      </c>
      <c r="BD245" s="2">
        <f>Data!BE248-FaktiskeKurser[[#This Row],[JPM]]</f>
        <v>-1.2399979999999999</v>
      </c>
      <c r="BE245" s="2">
        <f>Data!BF248-FaktiskeKurser[[#This Row],[AVGO]]</f>
        <v>16.5</v>
      </c>
      <c r="BF245" s="2">
        <f>Data!BG248-FaktiskeKurser[[#This Row],[V]]</f>
        <v>2.9499969999999962</v>
      </c>
      <c r="BG245" s="2">
        <f>Data!BH248-FaktiskeKurser[[#This Row],[BAC]]</f>
        <v>3.0001000000002165E-2</v>
      </c>
      <c r="BH245" s="2">
        <f>Data!BI248-FaktiskeKurser[[#This Row],[HD]]</f>
        <v>2.4700010000000248</v>
      </c>
      <c r="BI245" s="2">
        <f>Data!BJ248-FaktiskeKurser[[#This Row],[MA]]</f>
        <v>6.6799930000000245</v>
      </c>
      <c r="BJ245" s="2">
        <f>Data!BK248-FaktiskeKurser[[#This Row],[MRK]]</f>
        <v>-0.90648699999999849</v>
      </c>
      <c r="BK245" s="2">
        <f>Data!BL248-FaktiskeKurser[[#This Row],[ABBV]]</f>
        <v>1.629997000000003</v>
      </c>
      <c r="BL245" s="2">
        <f>Data!BM248-FaktiskeKurser[[#This Row],[LLY]]</f>
        <v>3.9700009999999963</v>
      </c>
      <c r="BM245" s="2">
        <f>Data!BN248-FaktiskeKurser[[#This Row],[UPS]]</f>
        <v>8.0099950000000035</v>
      </c>
      <c r="BN245" s="2">
        <f>Data!BO248-FaktiskeKurser[[#This Row],[CAT]]</f>
        <v>-0.77999800000000619</v>
      </c>
    </row>
    <row r="246" spans="1:66" x14ac:dyDescent="0.35">
      <c r="A246" s="1">
        <v>44186</v>
      </c>
      <c r="B246" s="2">
        <f>ARIMAForecast[[#This Row],[AAPL]]-FaktiskeKurser[[#This Row],[AAPL]]</f>
        <v>-0.51253035609499875</v>
      </c>
      <c r="C246" s="2">
        <f>ARIMAForecast[[#This Row],[MSFT]]-Data!C245</f>
        <v>-2.1404819955060077</v>
      </c>
      <c r="D246" s="2">
        <f>ARIMAForecast[[#This Row],[AMZN]]-Data!D245</f>
        <v>-1.7022379871660007</v>
      </c>
      <c r="E246" s="2">
        <f>ARIMAForecast[[#This Row],[GOOGL]]-Data!E245</f>
        <v>-1.2797258412348071</v>
      </c>
      <c r="F246" s="2">
        <f>ARIMAForecast[[#This Row],[BRK-B]]-Data!F245</f>
        <v>-1.045606935660004</v>
      </c>
      <c r="G246" s="2">
        <f>ARIMAForecast[[#This Row],[TSLA]]-Data!G245</f>
        <v>15.782087446563025</v>
      </c>
      <c r="H246" s="2">
        <f>ARIMAForecast[[#This Row],[NVDA]]-Data!H245</f>
        <v>-0.58134180272699609</v>
      </c>
      <c r="I246" s="2">
        <f>ARIMAForecast[[#This Row],[GOOG]]-Data!I245</f>
        <v>-1.2895346104238996</v>
      </c>
      <c r="J246" s="2">
        <f>ARIMAForecast[[#This Row],[UNH]]-Data!J245</f>
        <v>-4.3015028285949484</v>
      </c>
      <c r="K246" s="2">
        <f>ARIMAForecast[[#This Row],[JPM]]-Data!K245</f>
        <v>-1.2014925455130054</v>
      </c>
      <c r="L246" s="2">
        <f>ARIMAForecast[[#This Row],[AVGO]]-Data!L245</f>
        <v>6.2065365015419616</v>
      </c>
      <c r="M246" s="2">
        <f>ARIMAForecast[[#This Row],[V]]-Data!M245</f>
        <v>0.48441423182200083</v>
      </c>
      <c r="N246" s="2">
        <f>ARIMAForecast[[#This Row],[BAC]]-Data!N245</f>
        <v>-0.14380088262210222</v>
      </c>
      <c r="O246" s="2">
        <f>ARIMAForecast[[#This Row],[HD]]-Data!O245</f>
        <v>-2.2003403275550113</v>
      </c>
      <c r="P246" s="2">
        <f>ARIMAForecast[[#This Row],[MA]]-Data!P245</f>
        <v>3.2436793560990509</v>
      </c>
      <c r="Q246" s="2">
        <f>ARIMAForecast[[#This Row],[MRK]]-Data!Q245</f>
        <v>-0.53938940156659498</v>
      </c>
      <c r="R246" s="2">
        <f>ARIMAForecast[[#This Row],[ABBV]]-Data!R245</f>
        <v>-0.58271586401700404</v>
      </c>
      <c r="S246" s="2">
        <f>ARIMAForecast[[#This Row],[LLY]]-Data!S245</f>
        <v>-5.9955172066992191E-2</v>
      </c>
      <c r="T246" s="2">
        <f>ARIMAForecast[[#This Row],[UPS]]-Data!T245</f>
        <v>0.88281989151198559</v>
      </c>
      <c r="U246" s="2">
        <f>ARIMAForecast[[#This Row],[CAT]]-Data!U245</f>
        <v>1.6045202904409734</v>
      </c>
      <c r="X246" s="1">
        <v>44186</v>
      </c>
      <c r="Y246" s="2">
        <f>Data!Y246-Data!Y245</f>
        <v>0.79276750000001073</v>
      </c>
      <c r="Z246" s="2">
        <f>Data!Z246-Data!Z245</f>
        <v>3.7088569999999947</v>
      </c>
      <c r="AA246" s="2">
        <f>Data!AA246-Data!AA245</f>
        <v>-0.11483420000001843</v>
      </c>
      <c r="AB246" s="2">
        <f>Data!AB246-Data!AB245</f>
        <v>0.4572194300000092</v>
      </c>
      <c r="AC246" s="2">
        <f>Data!AC246-Data!AC245</f>
        <v>-2.254440000001523E-2</v>
      </c>
      <c r="AD246" s="2">
        <f>Data!AD246-Data!AD245</f>
        <v>6.7887672999999893</v>
      </c>
      <c r="AE246" s="2">
        <f>Data!AE246-Data!AE245</f>
        <v>0.71157839999997918</v>
      </c>
      <c r="AF246" s="2">
        <f>Data!AF246-Data!AF245</f>
        <v>0.45521528999999816</v>
      </c>
      <c r="AG246" s="2">
        <f>Data!AG246-Data!AG245</f>
        <v>-2.5325960999999779</v>
      </c>
      <c r="AH246" s="2">
        <f>Data!AH246-Data!AH245</f>
        <v>3.5000433000000015</v>
      </c>
      <c r="AI246" s="2">
        <f>Data!AI246-Data!AI245</f>
        <v>-2.5186262000000283</v>
      </c>
      <c r="AJ246" s="2">
        <f>Data!AJ246-Data!AJ245</f>
        <v>-2.2322410999999818</v>
      </c>
      <c r="AK246" s="2">
        <f>Data!AK246-Data!AK245</f>
        <v>0.90446171999999692</v>
      </c>
      <c r="AL246" s="2">
        <f>Data!AL246-Data!AL245</f>
        <v>-0.1278784000000428</v>
      </c>
      <c r="AM246" s="2">
        <f>Data!AM246-Data!AM245</f>
        <v>-4.2481763999999771</v>
      </c>
      <c r="AN246" s="2">
        <f>Data!AN246-Data!AN245</f>
        <v>-0.25359803999999997</v>
      </c>
      <c r="AO246" s="2">
        <f>Data!AO246-Data!AO245</f>
        <v>-0.70765729999999394</v>
      </c>
      <c r="AP246" s="2">
        <f>Data!AP246-Data!AP245</f>
        <v>-2.4233557000000019</v>
      </c>
      <c r="AQ246" s="2">
        <f>Data!AQ246-Data!AQ245</f>
        <v>-2.3833811000000082</v>
      </c>
      <c r="AR246" s="2">
        <f>Data!AR246-Data!AR245</f>
        <v>-0.36201859999999897</v>
      </c>
      <c r="AS246" s="2"/>
      <c r="AT246" s="1">
        <v>44186</v>
      </c>
      <c r="AU246" s="2">
        <f>Data!AV249-FaktiskeKurser[[#This Row],[AAPL]]</f>
        <v>0.41999800000000675</v>
      </c>
      <c r="AV246" s="2">
        <f>Data!AW249-FaktiskeKurser[[#This Row],[MSFT]]</f>
        <v>3.3099970000000098</v>
      </c>
      <c r="AW246" s="2">
        <f>Data!AX249-FaktiskeKurser[[#This Row],[AMZN]]</f>
        <v>-1.7389979999999809</v>
      </c>
      <c r="AX246" s="2">
        <f>Data!AY249-FaktiskeKurser[[#This Row],[GOOGL]]</f>
        <v>-1.1315000000000026</v>
      </c>
      <c r="AY246" s="2">
        <f>Data!AZ249-FaktiskeKurser[[#This Row],[BRK-B]]</f>
        <v>1.58000100000001</v>
      </c>
      <c r="AZ246" s="2">
        <f>Data!BA249-FaktiskeKurser[[#This Row],[TSLA]]</f>
        <v>9.0299989999999752</v>
      </c>
      <c r="BA246" s="2">
        <f>Data!BB249-FaktiskeKurser[[#This Row],[NVDA]]</f>
        <v>0.89749199999999973</v>
      </c>
      <c r="BB246" s="2">
        <f>Data!BC249-FaktiskeKurser[[#This Row],[GOOG]]</f>
        <v>-1.1815040000000039</v>
      </c>
      <c r="BC246" s="2">
        <f>Data!BD249-FaktiskeKurser[[#This Row],[UNH]]</f>
        <v>-3.2600089999999682</v>
      </c>
      <c r="BD246" s="2">
        <f>Data!BE249-FaktiskeKurser[[#This Row],[JPM]]</f>
        <v>2.880004999999997</v>
      </c>
      <c r="BE246" s="2">
        <f>Data!BF249-FaktiskeKurser[[#This Row],[AVGO]]</f>
        <v>3.9800109999999904</v>
      </c>
      <c r="BF246" s="2">
        <f>Data!BG249-FaktiskeKurser[[#This Row],[V]]</f>
        <v>0.7399910000000034</v>
      </c>
      <c r="BG246" s="2">
        <f>Data!BH249-FaktiskeKurser[[#This Row],[BAC]]</f>
        <v>1.020000999999997</v>
      </c>
      <c r="BH246" s="2">
        <f>Data!BI249-FaktiskeKurser[[#This Row],[HD]]</f>
        <v>1.3999939999999924</v>
      </c>
      <c r="BI246" s="2">
        <f>Data!BJ249-FaktiskeKurser[[#This Row],[MA]]</f>
        <v>2.2699890000000096</v>
      </c>
      <c r="BJ246" s="2">
        <f>Data!BK249-FaktiskeKurser[[#This Row],[MRK]]</f>
        <v>-0.51526599999999689</v>
      </c>
      <c r="BK246" s="2">
        <f>Data!BL249-FaktiskeKurser[[#This Row],[ABBV]]</f>
        <v>-0.93000000000000682</v>
      </c>
      <c r="BL246" s="2">
        <f>Data!BM249-FaktiskeKurser[[#This Row],[LLY]]</f>
        <v>-3.2700040000000001</v>
      </c>
      <c r="BM246" s="2">
        <f>Data!BN249-FaktiskeKurser[[#This Row],[UPS]]</f>
        <v>2.4599910000000023</v>
      </c>
      <c r="BN246" s="2">
        <f>Data!BO249-FaktiskeKurser[[#This Row],[CAT]]</f>
        <v>0.66000399999998649</v>
      </c>
    </row>
    <row r="247" spans="1:66" x14ac:dyDescent="0.35">
      <c r="A247" s="1">
        <v>44187</v>
      </c>
      <c r="B247" s="2">
        <f>ARIMAForecast[[#This Row],[AAPL]]-FaktiskeKurser[[#This Row],[AAPL]]</f>
        <v>-0.88950487093200081</v>
      </c>
      <c r="C247" s="2">
        <f>ARIMAForecast[[#This Row],[MSFT]]-Data!C246</f>
        <v>4.550141319666011</v>
      </c>
      <c r="D247" s="2">
        <f>ARIMAForecast[[#This Row],[AMZN]]-Data!D246</f>
        <v>0.38520801562000884</v>
      </c>
      <c r="E247" s="2">
        <f>ARIMAForecast[[#This Row],[GOOGL]]-Data!E246</f>
        <v>1.0139304200983048</v>
      </c>
      <c r="F247" s="2">
        <f>ARIMAForecast[[#This Row],[BRK-B]]-Data!F246</f>
        <v>-0.22770632106298194</v>
      </c>
      <c r="G247" s="2">
        <f>ARIMAForecast[[#This Row],[TSLA]]-Data!G246</f>
        <v>-18.599441204605</v>
      </c>
      <c r="H247" s="2">
        <f>ARIMAForecast[[#This Row],[NVDA]]-Data!H246</f>
        <v>0.24581501722300914</v>
      </c>
      <c r="I247" s="2">
        <f>ARIMAForecast[[#This Row],[GOOG]]-Data!I246</f>
        <v>1.0153095716120077</v>
      </c>
      <c r="J247" s="2">
        <f>ARIMAForecast[[#This Row],[UNH]]-Data!J246</f>
        <v>-1.5054784770600236</v>
      </c>
      <c r="K247" s="2">
        <f>ARIMAForecast[[#This Row],[JPM]]-Data!K246</f>
        <v>4.3838619290579999</v>
      </c>
      <c r="L247" s="2">
        <f>ARIMAForecast[[#This Row],[AVGO]]-Data!L246</f>
        <v>-3.3718063627769652</v>
      </c>
      <c r="M247" s="2">
        <f>ARIMAForecast[[#This Row],[V]]-Data!M246</f>
        <v>-1.9800229694830023</v>
      </c>
      <c r="N247" s="2">
        <f>ARIMAForecast[[#This Row],[BAC]]-Data!N246</f>
        <v>0.89770661198589963</v>
      </c>
      <c r="O247" s="2">
        <f>ARIMAForecast[[#This Row],[HD]]-Data!O246</f>
        <v>-0.78176855451300753</v>
      </c>
      <c r="P247" s="2">
        <f>ARIMAForecast[[#This Row],[MA]]-Data!P246</f>
        <v>-5.2803846513780286</v>
      </c>
      <c r="Q247" s="2">
        <f>ARIMAForecast[[#This Row],[MRK]]-Data!Q246</f>
        <v>0.22414935200029618</v>
      </c>
      <c r="R247" s="2">
        <f>ARIMAForecast[[#This Row],[ABBV]]-Data!R246</f>
        <v>-0.3254932908560022</v>
      </c>
      <c r="S247" s="2">
        <f>ARIMAForecast[[#This Row],[LLY]]-Data!S246</f>
        <v>-2.9740020651800023</v>
      </c>
      <c r="T247" s="2">
        <f>ARIMAForecast[[#This Row],[UPS]]-Data!T246</f>
        <v>-2.6032038129149839</v>
      </c>
      <c r="U247" s="2">
        <f>ARIMAForecast[[#This Row],[CAT]]-Data!U246</f>
        <v>-1.5297308603139754</v>
      </c>
      <c r="X247" s="1">
        <v>44187</v>
      </c>
      <c r="Y247" s="2">
        <f>Data!Y247-Data!Y246</f>
        <v>3.2254819999999995</v>
      </c>
      <c r="Z247" s="2">
        <f>Data!Z247-Data!Z246</f>
        <v>1.5893240000000048</v>
      </c>
      <c r="AA247" s="2">
        <f>Data!AA247-Data!AA246</f>
        <v>-2.3846999999989293E-2</v>
      </c>
      <c r="AB247" s="2">
        <f>Data!AB247-Data!AB246</f>
        <v>-0.75696245000000317</v>
      </c>
      <c r="AC247" s="2">
        <f>Data!AC247-Data!AC246</f>
        <v>-1.5245864999999981</v>
      </c>
      <c r="AD247" s="2">
        <f>Data!AD247-Data!AD246</f>
        <v>-14.661059799999975</v>
      </c>
      <c r="AE247" s="2">
        <f>Data!AE247-Data!AE246</f>
        <v>-0.64778060000000437</v>
      </c>
      <c r="AF247" s="2">
        <f>Data!AF247-Data!AF246</f>
        <v>-0.8346912999999887</v>
      </c>
      <c r="AG247" s="2">
        <f>Data!AG247-Data!AG246</f>
        <v>-1.2857094000000302</v>
      </c>
      <c r="AH247" s="2">
        <f>Data!AH247-Data!AH246</f>
        <v>-0.67697080000000653</v>
      </c>
      <c r="AI247" s="2">
        <f>Data!AI247-Data!AI246</f>
        <v>2.0466652000000067</v>
      </c>
      <c r="AJ247" s="2">
        <f>Data!AJ247-Data!AJ246</f>
        <v>-3.1074086000000136</v>
      </c>
      <c r="AK247" s="2">
        <f>Data!AK247-Data!AK246</f>
        <v>-0.31596290999999965</v>
      </c>
      <c r="AL247" s="2">
        <f>Data!AL247-Data!AL246</f>
        <v>-0.92181779999998525</v>
      </c>
      <c r="AM247" s="2">
        <f>Data!AM247-Data!AM246</f>
        <v>-2.8321995000000015</v>
      </c>
      <c r="AN247" s="2">
        <f>Data!AN247-Data!AN246</f>
        <v>0.14441247999999973</v>
      </c>
      <c r="AO247" s="2">
        <f>Data!AO247-Data!AO246</f>
        <v>-0.90699960000000601</v>
      </c>
      <c r="AP247" s="2">
        <f>Data!AP247-Data!AP246</f>
        <v>-2.1064792000000239</v>
      </c>
      <c r="AQ247" s="2">
        <f>Data!AQ247-Data!AQ246</f>
        <v>1.4803627999999946</v>
      </c>
      <c r="AR247" s="2">
        <f>Data!AR247-Data!AR246</f>
        <v>-3.0122835999999893</v>
      </c>
      <c r="AS247" s="2"/>
      <c r="AT247" s="1">
        <v>44187</v>
      </c>
      <c r="AU247" s="2">
        <f>Data!AV250-FaktiskeKurser[[#This Row],[AAPL]]</f>
        <v>3.180008000000015</v>
      </c>
      <c r="AV247" s="2">
        <f>Data!AW250-FaktiskeKurser[[#This Row],[MSFT]]</f>
        <v>4.5200040000000001</v>
      </c>
      <c r="AW247" s="2">
        <f>Data!AX250-FaktiskeKurser[[#This Row],[AMZN]]</f>
        <v>-1.4779969999999878</v>
      </c>
      <c r="AX247" s="2">
        <f>Data!AY250-FaktiskeKurser[[#This Row],[GOOGL]]</f>
        <v>-1.0144949999999966</v>
      </c>
      <c r="AY247" s="2">
        <f>Data!AZ250-FaktiskeKurser[[#This Row],[BRK-B]]</f>
        <v>-2.7999879999999848</v>
      </c>
      <c r="AZ247" s="2">
        <f>Data!BA250-FaktiskeKurser[[#This Row],[TSLA]]</f>
        <v>-5.1866599999999892</v>
      </c>
      <c r="BA247" s="2">
        <f>Data!BB250-FaktiskeKurser[[#This Row],[NVDA]]</f>
        <v>-0.63000500000001125</v>
      </c>
      <c r="BB247" s="2">
        <f>Data!BC250-FaktiskeKurser[[#This Row],[GOOG]]</f>
        <v>-1.2199939999999998</v>
      </c>
      <c r="BC247" s="2">
        <f>Data!BD250-FaktiskeKurser[[#This Row],[UNH]]</f>
        <v>-6.6600029999999606</v>
      </c>
      <c r="BD247" s="2">
        <f>Data!BE250-FaktiskeKurser[[#This Row],[JPM]]</f>
        <v>2</v>
      </c>
      <c r="BE247" s="2">
        <f>Data!BF250-FaktiskeKurser[[#This Row],[AVGO]]</f>
        <v>7</v>
      </c>
      <c r="BF247" s="2">
        <f>Data!BG250-FaktiskeKurser[[#This Row],[V]]</f>
        <v>-5.3399969999999826</v>
      </c>
      <c r="BG247" s="2">
        <f>Data!BH250-FaktiskeKurser[[#This Row],[BAC]]</f>
        <v>0.37999900000000153</v>
      </c>
      <c r="BH247" s="2">
        <f>Data!BI250-FaktiskeKurser[[#This Row],[HD]]</f>
        <v>-3.929992000000027</v>
      </c>
      <c r="BI247" s="2">
        <f>Data!BJ250-FaktiskeKurser[[#This Row],[MA]]</f>
        <v>-4.6600040000000149</v>
      </c>
      <c r="BJ247" s="2">
        <f>Data!BK250-FaktiskeKurser[[#This Row],[MRK]]</f>
        <v>-0.38168400000000702</v>
      </c>
      <c r="BK247" s="2">
        <f>Data!BL250-FaktiskeKurser[[#This Row],[ABBV]]</f>
        <v>-2.0899959999999993</v>
      </c>
      <c r="BL247" s="2">
        <f>Data!BM250-FaktiskeKurser[[#This Row],[LLY]]</f>
        <v>-5.9100040000000149</v>
      </c>
      <c r="BM247" s="2">
        <f>Data!BN250-FaktiskeKurser[[#This Row],[UPS]]</f>
        <v>6.9993000000010852E-2</v>
      </c>
      <c r="BN247" s="2">
        <f>Data!BO250-FaktiskeKurser[[#This Row],[CAT]]</f>
        <v>-2.5899959999999851</v>
      </c>
    </row>
    <row r="248" spans="1:66" x14ac:dyDescent="0.35">
      <c r="A248" s="1">
        <v>44188</v>
      </c>
      <c r="B248" s="2">
        <f>ARIMAForecast[[#This Row],[AAPL]]-FaktiskeKurser[[#This Row],[AAPL]]</f>
        <v>5.3216167742429974</v>
      </c>
      <c r="C248" s="2">
        <f>ARIMAForecast[[#This Row],[MSFT]]-Data!C247</f>
        <v>1.1625808878650048</v>
      </c>
      <c r="D248" s="2">
        <f>ARIMAForecast[[#This Row],[AMZN]]-Data!D247</f>
        <v>0.13430049914998676</v>
      </c>
      <c r="E248" s="2">
        <f>ARIMAForecast[[#This Row],[GOOGL]]-Data!E247</f>
        <v>-1.3508490975024046</v>
      </c>
      <c r="F248" s="2">
        <f>ARIMAForecast[[#This Row],[BRK-B]]-Data!F247</f>
        <v>-2.2444318950450111</v>
      </c>
      <c r="G248" s="2">
        <f>ARIMAForecast[[#This Row],[TSLA]]-Data!G247</f>
        <v>-0.29815600333699877</v>
      </c>
      <c r="H248" s="2">
        <f>ARIMAForecast[[#This Row],[NVDA]]-Data!H247</f>
        <v>-2.40531088909961E-2</v>
      </c>
      <c r="I248" s="2">
        <f>ARIMAForecast[[#This Row],[GOOG]]-Data!I247</f>
        <v>-1.503621441665203</v>
      </c>
      <c r="J248" s="2">
        <f>ARIMAForecast[[#This Row],[UNH]]-Data!J247</f>
        <v>-2.1297887213909803</v>
      </c>
      <c r="K248" s="2">
        <f>ARIMAForecast[[#This Row],[JPM]]-Data!K247</f>
        <v>-1.1626777621369939</v>
      </c>
      <c r="L248" s="2">
        <f>ARIMAForecast[[#This Row],[AVGO]]-Data!L247</f>
        <v>2.438699786181985</v>
      </c>
      <c r="M248" s="2">
        <f>ARIMAForecast[[#This Row],[V]]-Data!M247</f>
        <v>-2.9919662747730058</v>
      </c>
      <c r="N248" s="2">
        <f>ARIMAForecast[[#This Row],[BAC]]-Data!N247</f>
        <v>-0.30108908043149896</v>
      </c>
      <c r="O248" s="2">
        <f>ARIMAForecast[[#This Row],[HD]]-Data!O247</f>
        <v>-0.23314237554001238</v>
      </c>
      <c r="P248" s="2">
        <f>ARIMAForecast[[#This Row],[MA]]-Data!P247</f>
        <v>-2.0230087861759785</v>
      </c>
      <c r="Q248" s="2">
        <f>ARIMAForecast[[#This Row],[MRK]]-Data!Q247</f>
        <v>-0.49134702548509779</v>
      </c>
      <c r="R248" s="2">
        <f>ARIMAForecast[[#This Row],[ABBV]]-Data!R247</f>
        <v>-0.99446429461899299</v>
      </c>
      <c r="S248" s="2">
        <f>ARIMAForecast[[#This Row],[LLY]]-Data!S247</f>
        <v>-2.0944417628799954</v>
      </c>
      <c r="T248" s="2">
        <f>ARIMAForecast[[#This Row],[UPS]]-Data!T247</f>
        <v>0.82778808818000016</v>
      </c>
      <c r="U248" s="2">
        <f>ARIMAForecast[[#This Row],[CAT]]-Data!U247</f>
        <v>-4.7261324659880017</v>
      </c>
      <c r="X248" s="1">
        <v>44188</v>
      </c>
      <c r="Y248" s="2">
        <f>Data!Y248-Data!Y247</f>
        <v>-1.9201000000009572E-2</v>
      </c>
      <c r="Z248" s="2">
        <f>Data!Z248-Data!Z247</f>
        <v>-2.8896453000000122</v>
      </c>
      <c r="AA248" s="2">
        <f>Data!AA248-Data!AA247</f>
        <v>-0.88311089999999126</v>
      </c>
      <c r="AB248" s="2">
        <f>Data!AB248-Data!AB247</f>
        <v>0.44320510999999385</v>
      </c>
      <c r="AC248" s="2">
        <f>Data!AC248-Data!AC247</f>
        <v>1.7753019000000165</v>
      </c>
      <c r="AD248" s="2">
        <f>Data!AD248-Data!AD247</f>
        <v>0.40846249999998463</v>
      </c>
      <c r="AE248" s="2">
        <f>Data!AE248-Data!AE247</f>
        <v>-2.5506456999999898</v>
      </c>
      <c r="AF248" s="2">
        <f>Data!AF248-Data!AF247</f>
        <v>0.4767528499999969</v>
      </c>
      <c r="AG248" s="2">
        <f>Data!AG248-Data!AG247</f>
        <v>1.8093666000000326</v>
      </c>
      <c r="AH248" s="2">
        <f>Data!AH248-Data!AH247</f>
        <v>2.7656582000000043</v>
      </c>
      <c r="AI248" s="2">
        <f>Data!AI248-Data!AI247</f>
        <v>-5.0579347999999982</v>
      </c>
      <c r="AJ248" s="2">
        <f>Data!AJ248-Data!AJ247</f>
        <v>-0.72495340000000397</v>
      </c>
      <c r="AK248" s="2">
        <f>Data!AK248-Data!AK247</f>
        <v>0.66744771000000114</v>
      </c>
      <c r="AL248" s="2">
        <f>Data!AL248-Data!AL247</f>
        <v>-0.35021069999999099</v>
      </c>
      <c r="AM248" s="2">
        <f>Data!AM248-Data!AM247</f>
        <v>-2.8218158000000244</v>
      </c>
      <c r="AN248" s="2">
        <f>Data!AN248-Data!AN247</f>
        <v>0.31425400000000536</v>
      </c>
      <c r="AO248" s="2">
        <f>Data!AO248-Data!AO247</f>
        <v>0.56677209999999434</v>
      </c>
      <c r="AP248" s="2">
        <f>Data!AP248-Data!AP247</f>
        <v>-1.3876990999999919</v>
      </c>
      <c r="AQ248" s="2">
        <f>Data!AQ248-Data!AQ247</f>
        <v>-1.492378599999995</v>
      </c>
      <c r="AR248" s="2">
        <f>Data!AR248-Data!AR247</f>
        <v>0.82225059999998962</v>
      </c>
      <c r="AS248" s="2"/>
      <c r="AT248" s="1">
        <v>44188</v>
      </c>
      <c r="AU248" s="2">
        <f>Data!AV251-FaktiskeKurser[[#This Row],[AAPL]]</f>
        <v>4.3000029999999896</v>
      </c>
      <c r="AV248" s="2">
        <f>Data!AW251-FaktiskeKurser[[#This Row],[MSFT]]</f>
        <v>2.4300079999999866</v>
      </c>
      <c r="AW248" s="2">
        <f>Data!AX251-FaktiskeKurser[[#This Row],[AMZN]]</f>
        <v>-0.8189999999999884</v>
      </c>
      <c r="AX248" s="2">
        <f>Data!AY251-FaktiskeKurser[[#This Row],[GOOGL]]</f>
        <v>0.10050200000000586</v>
      </c>
      <c r="AY248" s="2">
        <f>Data!AZ251-FaktiskeKurser[[#This Row],[BRK-B]]</f>
        <v>0.8100120000000004</v>
      </c>
      <c r="AZ248" s="2">
        <f>Data!BA251-FaktiskeKurser[[#This Row],[TSLA]]</f>
        <v>-16.340012000000002</v>
      </c>
      <c r="BA248" s="2">
        <f>Data!BB251-FaktiskeKurser[[#This Row],[NVDA]]</f>
        <v>-2.6275019999999927</v>
      </c>
      <c r="BB248" s="2">
        <f>Data!BC251-FaktiskeKurser[[#This Row],[GOOG]]</f>
        <v>6.8504000000004339E-2</v>
      </c>
      <c r="BC248" s="2">
        <f>Data!BD251-FaktiskeKurser[[#This Row],[UNH]]</f>
        <v>-0.79000899999999774</v>
      </c>
      <c r="BD248" s="2">
        <f>Data!BE251-FaktiskeKurser[[#This Row],[JPM]]</f>
        <v>5.9899979999999999</v>
      </c>
      <c r="BE248" s="2">
        <f>Data!BF251-FaktiskeKurser[[#This Row],[AVGO]]</f>
        <v>-9.1000070000000051</v>
      </c>
      <c r="BF248" s="2">
        <f>Data!BG251-FaktiskeKurser[[#This Row],[V]]</f>
        <v>-6.0099950000000035</v>
      </c>
      <c r="BG248" s="2">
        <f>Data!BH251-FaktiskeKurser[[#This Row],[BAC]]</f>
        <v>1.379998999999998</v>
      </c>
      <c r="BH248" s="2">
        <f>Data!BI251-FaktiskeKurser[[#This Row],[HD]]</f>
        <v>-0.64001400000000785</v>
      </c>
      <c r="BI248" s="2">
        <f>Data!BJ251-FaktiskeKurser[[#This Row],[MA]]</f>
        <v>-11.099976000000026</v>
      </c>
      <c r="BJ248" s="2">
        <f>Data!BK251-FaktiskeKurser[[#This Row],[MRK]]</f>
        <v>0.219467999999992</v>
      </c>
      <c r="BK248" s="2">
        <f>Data!BL251-FaktiskeKurser[[#This Row],[ABBV]]</f>
        <v>-1.1699979999999925</v>
      </c>
      <c r="BL248" s="2">
        <f>Data!BM251-FaktiskeKurser[[#This Row],[LLY]]</f>
        <v>-5.9199979999999925</v>
      </c>
      <c r="BM248" s="2">
        <f>Data!BN251-FaktiskeKurser[[#This Row],[UPS]]</f>
        <v>-2.5399940000000072</v>
      </c>
      <c r="BN248" s="2">
        <f>Data!BO251-FaktiskeKurser[[#This Row],[CAT]]</f>
        <v>-2.5400089999999977</v>
      </c>
    </row>
    <row r="249" spans="1:66" x14ac:dyDescent="0.35">
      <c r="A249" s="1">
        <v>44189</v>
      </c>
      <c r="B249" s="2">
        <f>ARIMAForecast[[#This Row],[AAPL]]-FaktiskeKurser[[#This Row],[AAPL]]</f>
        <v>4.0459155762119963</v>
      </c>
      <c r="C249" s="2">
        <f>ARIMAForecast[[#This Row],[MSFT]]-Data!C248</f>
        <v>-2.5551398151840203</v>
      </c>
      <c r="D249" s="2">
        <f>ARIMAForecast[[#This Row],[AMZN]]-Data!D248</f>
        <v>-1.1196988781679806</v>
      </c>
      <c r="E249" s="2">
        <f>ARIMAForecast[[#This Row],[GOOGL]]-Data!E248</f>
        <v>0.78470637433400725</v>
      </c>
      <c r="F249" s="2">
        <f>ARIMAForecast[[#This Row],[BRK-B]]-Data!F248</f>
        <v>3.166695425182013</v>
      </c>
      <c r="G249" s="2">
        <f>ARIMAForecast[[#This Row],[TSLA]]-Data!G248</f>
        <v>-0.93865833021700951</v>
      </c>
      <c r="H249" s="2">
        <f>ARIMAForecast[[#This Row],[NVDA]]-Data!H248</f>
        <v>-2.8381929970200019</v>
      </c>
      <c r="I249" s="2">
        <f>ARIMAForecast[[#This Row],[GOOG]]-Data!I248</f>
        <v>1.0406257740765028</v>
      </c>
      <c r="J249" s="2">
        <f>ARIMAForecast[[#This Row],[UNH]]-Data!J248</f>
        <v>3.6869123788449656</v>
      </c>
      <c r="K249" s="2">
        <f>ARIMAForecast[[#This Row],[JPM]]-Data!K248</f>
        <v>2.8222329488759925</v>
      </c>
      <c r="L249" s="2">
        <f>ARIMAForecast[[#This Row],[AVGO]]-Data!L248</f>
        <v>-6.3828010457950199</v>
      </c>
      <c r="M249" s="2">
        <f>ARIMAForecast[[#This Row],[V]]-Data!M248</f>
        <v>-0.83076726418298108</v>
      </c>
      <c r="N249" s="2">
        <f>ARIMAForecast[[#This Row],[BAC]]-Data!N248</f>
        <v>0.72643860834110185</v>
      </c>
      <c r="O249" s="2">
        <f>ARIMAForecast[[#This Row],[HD]]-Data!O248</f>
        <v>-0.16336407280397225</v>
      </c>
      <c r="P249" s="2">
        <f>ARIMAForecast[[#This Row],[MA]]-Data!P248</f>
        <v>-2.8574141465520029</v>
      </c>
      <c r="Q249" s="2">
        <f>ARIMAForecast[[#This Row],[MRK]]-Data!Q248</f>
        <v>0.81099634394099951</v>
      </c>
      <c r="R249" s="2">
        <f>ARIMAForecast[[#This Row],[ABBV]]-Data!R248</f>
        <v>6.9378205867991483E-2</v>
      </c>
      <c r="S249" s="2">
        <f>ARIMAForecast[[#This Row],[LLY]]-Data!S248</f>
        <v>-0.94344360613399658</v>
      </c>
      <c r="T249" s="2">
        <f>ARIMAForecast[[#This Row],[UPS]]-Data!T248</f>
        <v>-0.58166491744000837</v>
      </c>
      <c r="U249" s="2">
        <f>ARIMAForecast[[#This Row],[CAT]]-Data!U248</f>
        <v>1.9649779739139888</v>
      </c>
      <c r="X249" s="1">
        <v>44189</v>
      </c>
      <c r="Y249" s="2">
        <f>Data!Y249-Data!Y248</f>
        <v>0.60529999999999973</v>
      </c>
      <c r="Z249" s="2">
        <f>Data!Z249-Data!Z248</f>
        <v>1.6219705000000033</v>
      </c>
      <c r="AA249" s="2">
        <f>Data!AA249-Data!AA248</f>
        <v>-0.67688010000000531</v>
      </c>
      <c r="AB249" s="2">
        <f>Data!AB249-Data!AB248</f>
        <v>0.29877097000000674</v>
      </c>
      <c r="AC249" s="2">
        <f>Data!AC249-Data!AC248</f>
        <v>2.3034100999999794</v>
      </c>
      <c r="AD249" s="2">
        <f>Data!AD249-Data!AD248</f>
        <v>3.7278756000000044</v>
      </c>
      <c r="AE249" s="2">
        <f>Data!AE249-Data!AE248</f>
        <v>-0.24167180000000599</v>
      </c>
      <c r="AF249" s="2">
        <f>Data!AF249-Data!AF248</f>
        <v>0.34581921000000193</v>
      </c>
      <c r="AG249" s="2">
        <f>Data!AG249-Data!AG248</f>
        <v>3.0330241999999998</v>
      </c>
      <c r="AH249" s="2">
        <f>Data!AH249-Data!AH248</f>
        <v>-0.15353419999999574</v>
      </c>
      <c r="AI249" s="2">
        <f>Data!AI249-Data!AI248</f>
        <v>2.9303967000000171</v>
      </c>
      <c r="AJ249" s="2">
        <f>Data!AJ249-Data!AJ248</f>
        <v>2.6261131999999918</v>
      </c>
      <c r="AK249" s="2">
        <f>Data!AK249-Data!AK248</f>
        <v>1.4337130000001252E-2</v>
      </c>
      <c r="AL249" s="2">
        <f>Data!AL249-Data!AL248</f>
        <v>1.0541020000000003</v>
      </c>
      <c r="AM249" s="2">
        <f>Data!AM249-Data!AM248</f>
        <v>4.5717786999999817</v>
      </c>
      <c r="AN249" s="2">
        <f>Data!AN249-Data!AN248</f>
        <v>0.34899704000000042</v>
      </c>
      <c r="AO249" s="2">
        <f>Data!AO249-Data!AO248</f>
        <v>-6.7798799999991388E-2</v>
      </c>
      <c r="AP249" s="2">
        <f>Data!AP249-Data!AP248</f>
        <v>1.0462663000000134</v>
      </c>
      <c r="AQ249" s="2">
        <f>Data!AQ249-Data!AQ248</f>
        <v>-0.67645450000000551</v>
      </c>
      <c r="AR249" s="2">
        <f>Data!AR249-Data!AR248</f>
        <v>1.3295876999999905</v>
      </c>
      <c r="AS249" s="2"/>
      <c r="AT249" s="1">
        <v>44189</v>
      </c>
      <c r="AU249" s="2">
        <f>Data!AV252-FaktiskeKurser[[#This Row],[AAPL]]</f>
        <v>3.7400049999999965</v>
      </c>
      <c r="AV249" s="2">
        <f>Data!AW252-FaktiskeKurser[[#This Row],[MSFT]]</f>
        <v>0.16000399999998649</v>
      </c>
      <c r="AW249" s="2">
        <f>Data!AX252-FaktiskeKurser[[#This Row],[AMZN]]</f>
        <v>-1.6745000000000232</v>
      </c>
      <c r="AX249" s="2">
        <f>Data!AY252-FaktiskeKurser[[#This Row],[GOOGL]]</f>
        <v>-1.9997000000003595E-2</v>
      </c>
      <c r="AY249" s="2">
        <f>Data!AZ252-FaktiskeKurser[[#This Row],[BRK-B]]</f>
        <v>3.0399940000000072</v>
      </c>
      <c r="AZ249" s="2">
        <f>Data!BA252-FaktiskeKurser[[#This Row],[TSLA]]</f>
        <v>3.9700010000000248</v>
      </c>
      <c r="BA249" s="2">
        <f>Data!BB252-FaktiskeKurser[[#This Row],[NVDA]]</f>
        <v>-3.3849950000000035</v>
      </c>
      <c r="BB249" s="2">
        <f>Data!BC252-FaktiskeKurser[[#This Row],[GOOG]]</f>
        <v>-2.6000999999993724E-2</v>
      </c>
      <c r="BC249" s="2">
        <f>Data!BD252-FaktiskeKurser[[#This Row],[UNH]]</f>
        <v>4.7100219999999808</v>
      </c>
      <c r="BD249" s="2">
        <f>Data!BE252-FaktiskeKurser[[#This Row],[JPM]]</f>
        <v>0.9699939999999998</v>
      </c>
      <c r="BE249" s="2">
        <f>Data!BF252-FaktiskeKurser[[#This Row],[AVGO]]</f>
        <v>2.5799860000000194</v>
      </c>
      <c r="BF249" s="2">
        <f>Data!BG252-FaktiskeKurser[[#This Row],[V]]</f>
        <v>-0.30999800000000732</v>
      </c>
      <c r="BG249" s="2">
        <f>Data!BH252-FaktiskeKurser[[#This Row],[BAC]]</f>
        <v>0.21999900000000139</v>
      </c>
      <c r="BH249" s="2">
        <f>Data!BI252-FaktiskeKurser[[#This Row],[HD]]</f>
        <v>-6.9976999999994405E-2</v>
      </c>
      <c r="BI249" s="2">
        <f>Data!BJ252-FaktiskeKurser[[#This Row],[MA]]</f>
        <v>1.6300049999999828</v>
      </c>
      <c r="BJ249" s="2">
        <f>Data!BK252-FaktiskeKurser[[#This Row],[MRK]]</f>
        <v>0.81107299999999327</v>
      </c>
      <c r="BK249" s="2">
        <f>Data!BL252-FaktiskeKurser[[#This Row],[ABBV]]</f>
        <v>-0.44999699999999621</v>
      </c>
      <c r="BL249" s="2">
        <f>Data!BM252-FaktiskeKurser[[#This Row],[LLY]]</f>
        <v>-2.1199950000000172</v>
      </c>
      <c r="BM249" s="2">
        <f>Data!BN252-FaktiskeKurser[[#This Row],[UPS]]</f>
        <v>-0.39999400000002083</v>
      </c>
      <c r="BN249" s="2">
        <f>Data!BO252-FaktiskeKurser[[#This Row],[CAT]]</f>
        <v>-0.60000599999997917</v>
      </c>
    </row>
    <row r="250" spans="1:66" x14ac:dyDescent="0.35">
      <c r="A250" s="1">
        <v>44193</v>
      </c>
      <c r="B250" s="2">
        <f>ARIMAForecast[[#This Row],[AAPL]]-FaktiskeKurser[[#This Row],[AAPL]]</f>
        <v>-0.76366434053500143</v>
      </c>
      <c r="C250" s="2">
        <f>ARIMAForecast[[#This Row],[MSFT]]-Data!C249</f>
        <v>1.1896439618530223</v>
      </c>
      <c r="D250" s="2">
        <f>ARIMAForecast[[#This Row],[AMZN]]-Data!D249</f>
        <v>-0.6895187110490042</v>
      </c>
      <c r="E250" s="2">
        <f>ARIMAForecast[[#This Row],[GOOGL]]-Data!E249</f>
        <v>0.10895808917229033</v>
      </c>
      <c r="F250" s="2">
        <f>ARIMAForecast[[#This Row],[BRK-B]]-Data!F249</f>
        <v>1.5289590949329863</v>
      </c>
      <c r="G250" s="2">
        <f>ARIMAForecast[[#This Row],[TSLA]]-Data!G249</f>
        <v>8.2361579218649865</v>
      </c>
      <c r="H250" s="2">
        <f>ARIMAForecast[[#This Row],[NVDA]]-Data!H249</f>
        <v>-0.37170602391799434</v>
      </c>
      <c r="I250" s="2">
        <f>ARIMAForecast[[#This Row],[GOOG]]-Data!I249</f>
        <v>1.4035401699402428E-2</v>
      </c>
      <c r="J250" s="2">
        <f>ARIMAForecast[[#This Row],[UNH]]-Data!J249</f>
        <v>2.5333970192060065</v>
      </c>
      <c r="K250" s="2">
        <f>ARIMAForecast[[#This Row],[JPM]]-Data!K249</f>
        <v>-0.76713807041299731</v>
      </c>
      <c r="L250" s="2">
        <f>ARIMAForecast[[#This Row],[AVGO]]-Data!L249</f>
        <v>5.1908900047860129</v>
      </c>
      <c r="M250" s="2">
        <f>ARIMAForecast[[#This Row],[V]]-Data!M249</f>
        <v>2.8570868771069797</v>
      </c>
      <c r="N250" s="2">
        <f>ARIMAForecast[[#This Row],[BAC]]-Data!N249</f>
        <v>-0.11669250458290037</v>
      </c>
      <c r="O250" s="2">
        <f>ARIMAForecast[[#This Row],[HD]]-Data!O249</f>
        <v>0.30891339121598094</v>
      </c>
      <c r="P250" s="2">
        <f>ARIMAForecast[[#This Row],[MA]]-Data!P249</f>
        <v>6.0525175818689831</v>
      </c>
      <c r="Q250" s="2">
        <f>ARIMAForecast[[#This Row],[MRK]]-Data!Q249</f>
        <v>-0.13742216340530433</v>
      </c>
      <c r="R250" s="2">
        <f>ARIMAForecast[[#This Row],[ABBV]]-Data!R249</f>
        <v>0.42823306811500572</v>
      </c>
      <c r="S250" s="2">
        <f>ARIMAForecast[[#This Row],[LLY]]-Data!S249</f>
        <v>0.52843297936800582</v>
      </c>
      <c r="T250" s="2">
        <f>ARIMAForecast[[#This Row],[UPS]]-Data!T249</f>
        <v>-0.7339986646109935</v>
      </c>
      <c r="U250" s="2">
        <f>ARIMAForecast[[#This Row],[CAT]]-Data!U249</f>
        <v>2.0403243164639946</v>
      </c>
      <c r="X250" s="1">
        <v>44193</v>
      </c>
      <c r="Y250" s="2">
        <f>Data!Y250-Data!Y249</f>
        <v>3.6906773999999984</v>
      </c>
      <c r="Z250" s="2">
        <f>Data!Z250-Data!Z249</f>
        <v>2.1351951999999983</v>
      </c>
      <c r="AA250" s="2">
        <f>Data!AA250-Data!AA249</f>
        <v>4.6977804999999933</v>
      </c>
      <c r="AB250" s="2">
        <f>Data!AB250-Data!AB249</f>
        <v>1.7623325899999998</v>
      </c>
      <c r="AC250" s="2">
        <f>Data!AC250-Data!AC249</f>
        <v>1.9761788000000138</v>
      </c>
      <c r="AD250" s="2">
        <f>Data!AD250-Data!AD249</f>
        <v>2.4629648000000088</v>
      </c>
      <c r="AE250" s="2">
        <f>Data!AE250-Data!AE249</f>
        <v>-0.99332479999998213</v>
      </c>
      <c r="AF250" s="2">
        <f>Data!AF250-Data!AF249</f>
        <v>1.7430764599999975</v>
      </c>
      <c r="AG250" s="2">
        <f>Data!AG250-Data!AG249</f>
        <v>4.7354755999999725</v>
      </c>
      <c r="AH250" s="2">
        <f>Data!AH250-Data!AH249</f>
        <v>0.85864029999999048</v>
      </c>
      <c r="AI250" s="2">
        <f>Data!AI250-Data!AI249</f>
        <v>1.579444599999988</v>
      </c>
      <c r="AJ250" s="2">
        <f>Data!AJ250-Data!AJ249</f>
        <v>3.7889331000000084</v>
      </c>
      <c r="AK250" s="2">
        <f>Data!AK250-Data!AK249</f>
        <v>0.16853047000000032</v>
      </c>
      <c r="AL250" s="2">
        <f>Data!AL250-Data!AL249</f>
        <v>-1.3675759000000198</v>
      </c>
      <c r="AM250" s="2">
        <f>Data!AM250-Data!AM249</f>
        <v>7.4547364000000016</v>
      </c>
      <c r="AN250" s="2">
        <f>Data!AN250-Data!AN249</f>
        <v>0.31853722999998979</v>
      </c>
      <c r="AO250" s="2">
        <f>Data!AO250-Data!AO249</f>
        <v>0.26618899999999712</v>
      </c>
      <c r="AP250" s="2">
        <f>Data!AP250-Data!AP249</f>
        <v>-0.20089140000001748</v>
      </c>
      <c r="AQ250" s="2">
        <f>Data!AQ250-Data!AQ249</f>
        <v>-0.76327339999997434</v>
      </c>
      <c r="AR250" s="2">
        <f>Data!AR250-Data!AR249</f>
        <v>-0.85331079999997428</v>
      </c>
      <c r="AS250" s="2"/>
      <c r="AT250" s="1">
        <v>44193</v>
      </c>
      <c r="AU250" s="2">
        <f>Data!AV253-FaktiskeKurser[[#This Row],[AAPL]]</f>
        <v>4.8099969999999814</v>
      </c>
      <c r="AV250" s="2">
        <f>Data!AW253-FaktiskeKurser[[#This Row],[MSFT]]</f>
        <v>1.0200049999999976</v>
      </c>
      <c r="AW250" s="2">
        <f>Data!AX253-FaktiskeKurser[[#This Row],[AMZN]]</f>
        <v>3.8719940000000008</v>
      </c>
      <c r="AX250" s="2">
        <f>Data!AY253-FaktiskeKurser[[#This Row],[GOOGL]]</f>
        <v>2.6869959999999935</v>
      </c>
      <c r="AY250" s="2">
        <f>Data!AZ253-FaktiskeKurser[[#This Row],[BRK-B]]</f>
        <v>6.5299989999999752</v>
      </c>
      <c r="AZ250" s="2">
        <f>Data!BA253-FaktiskeKurser[[#This Row],[TSLA]]</f>
        <v>7.7833249999999907</v>
      </c>
      <c r="BA250" s="2">
        <f>Data!BB253-FaktiskeKurser[[#This Row],[NVDA]]</f>
        <v>-3.7825009999999963</v>
      </c>
      <c r="BB250" s="2">
        <f>Data!BC253-FaktiskeKurser[[#This Row],[GOOG]]</f>
        <v>2.629493999999994</v>
      </c>
      <c r="BC250" s="2">
        <f>Data!BD253-FaktiskeKurser[[#This Row],[UNH]]</f>
        <v>10.940001999999993</v>
      </c>
      <c r="BD250" s="2">
        <f>Data!BE253-FaktiskeKurser[[#This Row],[JPM]]</f>
        <v>3.6699979999999925</v>
      </c>
      <c r="BE250" s="2">
        <f>Data!BF253-FaktiskeKurser[[#This Row],[AVGO]]</f>
        <v>-1.2200010000000248</v>
      </c>
      <c r="BF250" s="2">
        <f>Data!BG253-FaktiskeKurser[[#This Row],[V]]</f>
        <v>6.7900089999999977</v>
      </c>
      <c r="BG250" s="2">
        <f>Data!BH253-FaktiskeKurser[[#This Row],[BAC]]</f>
        <v>0.92000000000000171</v>
      </c>
      <c r="BH250" s="2">
        <f>Data!BI253-FaktiskeKurser[[#This Row],[HD]]</f>
        <v>-0.79000899999999774</v>
      </c>
      <c r="BI250" s="2">
        <f>Data!BJ253-FaktiskeKurser[[#This Row],[MA]]</f>
        <v>12.230011000000047</v>
      </c>
      <c r="BJ250" s="2">
        <f>Data!BK253-FaktiskeKurser[[#This Row],[MRK]]</f>
        <v>0.98282600000000286</v>
      </c>
      <c r="BK250" s="2">
        <f>Data!BL253-FaktiskeKurser[[#This Row],[ABBV]]</f>
        <v>0.64999399999999241</v>
      </c>
      <c r="BL250" s="2">
        <f>Data!BM253-FaktiskeKurser[[#This Row],[LLY]]</f>
        <v>-0.22000099999999634</v>
      </c>
      <c r="BM250" s="2">
        <f>Data!BN253-FaktiskeKurser[[#This Row],[UPS]]</f>
        <v>-3.1999969999999962</v>
      </c>
      <c r="BN250" s="2">
        <f>Data!BO253-FaktiskeKurser[[#This Row],[CAT]]</f>
        <v>1.7899929999999813</v>
      </c>
    </row>
    <row r="251" spans="1:66" x14ac:dyDescent="0.35">
      <c r="A251" s="1">
        <v>44194</v>
      </c>
      <c r="B251" s="2">
        <f>ARIMAForecast[[#This Row],[AAPL]]-FaktiskeKurser[[#This Row],[AAPL]]</f>
        <v>5.6089112986369969</v>
      </c>
      <c r="C251" s="2">
        <f>ARIMAForecast[[#This Row],[MSFT]]-Data!C250</f>
        <v>2.2448493725599974</v>
      </c>
      <c r="D251" s="2">
        <f>ARIMAForecast[[#This Row],[AMZN]]-Data!D250</f>
        <v>5.3633266357740013</v>
      </c>
      <c r="E251" s="2">
        <f>ARIMAForecast[[#This Row],[GOOGL]]-Data!E250</f>
        <v>1.9539064167189082</v>
      </c>
      <c r="F251" s="2">
        <f>ARIMAForecast[[#This Row],[BRK-B]]-Data!F250</f>
        <v>3.5381719737330002</v>
      </c>
      <c r="G251" s="2">
        <f>ARIMAForecast[[#This Row],[TSLA]]-Data!G250</f>
        <v>-2.3292415177339763</v>
      </c>
      <c r="H251" s="2">
        <f>ARIMAForecast[[#This Row],[NVDA]]-Data!H250</f>
        <v>-0.75773214831801283</v>
      </c>
      <c r="I251" s="2">
        <f>ARIMAForecast[[#This Row],[GOOG]]-Data!I250</f>
        <v>1.7113908750770861</v>
      </c>
      <c r="J251" s="2">
        <f>ARIMAForecast[[#This Row],[UNH]]-Data!J250</f>
        <v>5.6015504382380072</v>
      </c>
      <c r="K251" s="2">
        <f>ARIMAForecast[[#This Row],[JPM]]-Data!K250</f>
        <v>1.6315572883950011</v>
      </c>
      <c r="L251" s="2">
        <f>ARIMAForecast[[#This Row],[AVGO]]-Data!L250</f>
        <v>0.30031404570502218</v>
      </c>
      <c r="M251" s="2">
        <f>ARIMAForecast[[#This Row],[V]]-Data!M250</f>
        <v>3.7725179003850258</v>
      </c>
      <c r="N251" s="2">
        <f>ARIMAForecast[[#This Row],[BAC]]-Data!N250</f>
        <v>0.30469475820899916</v>
      </c>
      <c r="O251" s="2">
        <f>ARIMAForecast[[#This Row],[HD]]-Data!O250</f>
        <v>-0.27096476224801336</v>
      </c>
      <c r="P251" s="2">
        <f>ARIMAForecast[[#This Row],[MA]]-Data!P250</f>
        <v>7.8390924131169868</v>
      </c>
      <c r="Q251" s="2">
        <f>ARIMAForecast[[#This Row],[MRK]]-Data!Q250</f>
        <v>0.63189738668610573</v>
      </c>
      <c r="R251" s="2">
        <f>ARIMAForecast[[#This Row],[ABBV]]-Data!R250</f>
        <v>-2.6531183768994993E-2</v>
      </c>
      <c r="S251" s="2">
        <f>ARIMAForecast[[#This Row],[LLY]]-Data!S250</f>
        <v>0.26130210863999537</v>
      </c>
      <c r="T251" s="2">
        <f>ARIMAForecast[[#This Row],[UPS]]-Data!T250</f>
        <v>-0.70607717065800557</v>
      </c>
      <c r="U251" s="2">
        <f>ARIMAForecast[[#This Row],[CAT]]-Data!U250</f>
        <v>-0.92481324101899531</v>
      </c>
      <c r="X251" s="1">
        <v>44194</v>
      </c>
      <c r="Y251" s="2">
        <f>Data!Y251-Data!Y250</f>
        <v>-0.14648309999998332</v>
      </c>
      <c r="Z251" s="2">
        <f>Data!Z251-Data!Z250</f>
        <v>-0.60998190000000818</v>
      </c>
      <c r="AA251" s="2">
        <f>Data!AA251-Data!AA250</f>
        <v>2.4455805999999995</v>
      </c>
      <c r="AB251" s="2">
        <f>Data!AB251-Data!AB250</f>
        <v>-0.61892066000000057</v>
      </c>
      <c r="AC251" s="2">
        <f>Data!AC251-Data!AC250</f>
        <v>1.3989247000000091</v>
      </c>
      <c r="AD251" s="2">
        <f>Data!AD251-Data!AD250</f>
        <v>0.72611509999998702</v>
      </c>
      <c r="AE251" s="2">
        <f>Data!AE251-Data!AE250</f>
        <v>0.56858689999998546</v>
      </c>
      <c r="AF251" s="2">
        <f>Data!AF251-Data!AF250</f>
        <v>-0.79890640000000701</v>
      </c>
      <c r="AG251" s="2">
        <f>Data!AG251-Data!AG250</f>
        <v>2.3554728000000296</v>
      </c>
      <c r="AH251" s="2">
        <f>Data!AH251-Data!AH250</f>
        <v>-0.37420309999998835</v>
      </c>
      <c r="AI251" s="2">
        <f>Data!AI251-Data!AI250</f>
        <v>-2.3597659000000135</v>
      </c>
      <c r="AJ251" s="2">
        <f>Data!AJ251-Data!AJ250</f>
        <v>2.3044169000000068</v>
      </c>
      <c r="AK251" s="2">
        <f>Data!AK251-Data!AK250</f>
        <v>-0.1044060800000004</v>
      </c>
      <c r="AL251" s="2">
        <f>Data!AL251-Data!AL250</f>
        <v>-2.673644999999965</v>
      </c>
      <c r="AM251" s="2">
        <f>Data!AM251-Data!AM250</f>
        <v>4.353950999999995</v>
      </c>
      <c r="AN251" s="2">
        <f>Data!AN251-Data!AN250</f>
        <v>0.77702022000001136</v>
      </c>
      <c r="AO251" s="2">
        <f>Data!AO251-Data!AO250</f>
        <v>0.98906680000000335</v>
      </c>
      <c r="AP251" s="2">
        <f>Data!AP251-Data!AP250</f>
        <v>0.11140720000000215</v>
      </c>
      <c r="AQ251" s="2">
        <f>Data!AQ251-Data!AQ250</f>
        <v>-2.1285180000000139</v>
      </c>
      <c r="AR251" s="2">
        <f>Data!AR251-Data!AR250</f>
        <v>-1.6205906000000141</v>
      </c>
      <c r="AS251" s="2"/>
      <c r="AT251" s="1">
        <v>44194</v>
      </c>
      <c r="AU251" s="2">
        <f>Data!AV254-FaktiskeKurser[[#This Row],[AAPL]]</f>
        <v>3.9099879999999985</v>
      </c>
      <c r="AV251" s="2">
        <f>Data!AW254-FaktiskeKurser[[#This Row],[MSFT]]</f>
        <v>3.1299899999999923</v>
      </c>
      <c r="AW251" s="2">
        <f>Data!AX254-FaktiskeKurser[[#This Row],[AMZN]]</f>
        <v>6.8365019999999959</v>
      </c>
      <c r="AX251" s="2">
        <f>Data!AY254-FaktiskeKurser[[#This Row],[GOOGL]]</f>
        <v>1.476500999999999</v>
      </c>
      <c r="AY251" s="2">
        <f>Data!AZ254-FaktiskeKurser[[#This Row],[BRK-B]]</f>
        <v>5.3300020000000075</v>
      </c>
      <c r="AZ251" s="2">
        <f>Data!BA254-FaktiskeKurser[[#This Row],[TSLA]]</f>
        <v>6.670014000000009</v>
      </c>
      <c r="BA251" s="2">
        <f>Data!BB254-FaktiskeKurser[[#This Row],[NVDA]]</f>
        <v>-0.66000400000001491</v>
      </c>
      <c r="BB251" s="2">
        <f>Data!BC254-FaktiskeKurser[[#This Row],[GOOG]]</f>
        <v>1.316993999999994</v>
      </c>
      <c r="BC251" s="2">
        <f>Data!BD254-FaktiskeKurser[[#This Row],[UNH]]</f>
        <v>9.7600100000000225</v>
      </c>
      <c r="BD251" s="2">
        <f>Data!BE254-FaktiskeKurser[[#This Row],[JPM]]</f>
        <v>-5.9997999999993112E-2</v>
      </c>
      <c r="BE251" s="2">
        <f>Data!BF254-FaktiskeKurser[[#This Row],[AVGO]]</f>
        <v>3.5800179999999955</v>
      </c>
      <c r="BF251" s="2">
        <f>Data!BG254-FaktiskeKurser[[#This Row],[V]]</f>
        <v>9.069991999999985</v>
      </c>
      <c r="BG251" s="2">
        <f>Data!BH254-FaktiskeKurser[[#This Row],[BAC]]</f>
        <v>-3.9998999999998119E-2</v>
      </c>
      <c r="BH251" s="2">
        <f>Data!BI254-FaktiskeKurser[[#This Row],[HD]]</f>
        <v>-3.6199960000000146</v>
      </c>
      <c r="BI251" s="2">
        <f>Data!BJ254-FaktiskeKurser[[#This Row],[MA]]</f>
        <v>17.429993000000024</v>
      </c>
      <c r="BJ251" s="2">
        <f>Data!BK254-FaktiskeKurser[[#This Row],[MRK]]</f>
        <v>1.5839690000000104</v>
      </c>
      <c r="BK251" s="2">
        <f>Data!BL254-FaktiskeKurser[[#This Row],[ABBV]]</f>
        <v>1.4199979999999925</v>
      </c>
      <c r="BL251" s="2">
        <f>Data!BM254-FaktiskeKurser[[#This Row],[LLY]]</f>
        <v>1.1000060000000076</v>
      </c>
      <c r="BM251" s="2">
        <f>Data!BN254-FaktiskeKurser[[#This Row],[UPS]]</f>
        <v>-3.6099999999999852</v>
      </c>
      <c r="BN251" s="2">
        <f>Data!BO254-FaktiskeKurser[[#This Row],[CAT]]</f>
        <v>-1.7700040000000001</v>
      </c>
    </row>
    <row r="252" spans="1:66" x14ac:dyDescent="0.35">
      <c r="A252" s="1">
        <v>44195</v>
      </c>
      <c r="B252" s="2">
        <f>ARIMAForecast[[#This Row],[AAPL]]-FaktiskeKurser[[#This Row],[AAPL]]</f>
        <v>3.775266867464012</v>
      </c>
      <c r="C252" s="2">
        <f>ARIMAForecast[[#This Row],[MSFT]]-Data!C251</f>
        <v>-0.22377097752800523</v>
      </c>
      <c r="D252" s="2">
        <f>ARIMAForecast[[#This Row],[AMZN]]-Data!D251</f>
        <v>1.9483586359899903</v>
      </c>
      <c r="E252" s="2">
        <f>ARIMAForecast[[#This Row],[GOOGL]]-Data!E251</f>
        <v>-0.59019498991060004</v>
      </c>
      <c r="F252" s="2">
        <f>ARIMAForecast[[#This Row],[BRK-B]]-Data!F251</f>
        <v>-0.46751300896900716</v>
      </c>
      <c r="G252" s="2">
        <f>ARIMAForecast[[#This Row],[TSLA]]-Data!G251</f>
        <v>3.6780783047199748</v>
      </c>
      <c r="H252" s="2">
        <f>ARIMAForecast[[#This Row],[NVDA]]-Data!H251</f>
        <v>0.10129704014499907</v>
      </c>
      <c r="I252" s="2">
        <f>ARIMAForecast[[#This Row],[GOOG]]-Data!I251</f>
        <v>-0.73649702326599709</v>
      </c>
      <c r="J252" s="2">
        <f>ARIMAForecast[[#This Row],[UNH]]-Data!J251</f>
        <v>1.168016107407027</v>
      </c>
      <c r="K252" s="2">
        <f>ARIMAForecast[[#This Row],[JPM]]-Data!K251</f>
        <v>-1.2775030740559998</v>
      </c>
      <c r="L252" s="2">
        <f>ARIMAForecast[[#This Row],[AVGO]]-Data!L251</f>
        <v>-0.85702642203904134</v>
      </c>
      <c r="M252" s="2">
        <f>ARIMAForecast[[#This Row],[V]]-Data!M251</f>
        <v>1.9266006104389817</v>
      </c>
      <c r="N252" s="2">
        <f>ARIMAForecast[[#This Row],[BAC]]-Data!N251</f>
        <v>-0.24364293575260021</v>
      </c>
      <c r="O252" s="2">
        <f>ARIMAForecast[[#This Row],[HD]]-Data!O251</f>
        <v>-4.4328095494889794</v>
      </c>
      <c r="P252" s="2">
        <f>ARIMAForecast[[#This Row],[MA]]-Data!P251</f>
        <v>2.2973698625950192</v>
      </c>
      <c r="Q252" s="2">
        <f>ARIMAForecast[[#This Row],[MRK]]-Data!Q251</f>
        <v>0.66635152169008904</v>
      </c>
      <c r="R252" s="2">
        <f>ARIMAForecast[[#This Row],[ABBV]]-Data!R251</f>
        <v>1.4743749750429913</v>
      </c>
      <c r="S252" s="2">
        <f>ARIMAForecast[[#This Row],[LLY]]-Data!S251</f>
        <v>-0.25367598555601489</v>
      </c>
      <c r="T252" s="2">
        <f>ARIMAForecast[[#This Row],[UPS]]-Data!T251</f>
        <v>-2.2567935194510085</v>
      </c>
      <c r="U252" s="2">
        <f>ARIMAForecast[[#This Row],[CAT]]-Data!U251</f>
        <v>-1.1946999242699974</v>
      </c>
      <c r="X252" s="1">
        <v>44195</v>
      </c>
      <c r="Y252" s="2">
        <f>Data!Y252-Data!Y251</f>
        <v>-1.3290681000000006</v>
      </c>
      <c r="Z252" s="2">
        <f>Data!Z252-Data!Z251</f>
        <v>-2.5150932999999895</v>
      </c>
      <c r="AA252" s="2">
        <f>Data!AA252-Data!AA251</f>
        <v>-1.2210479000000021</v>
      </c>
      <c r="AB252" s="2">
        <f>Data!AB252-Data!AB251</f>
        <v>-1.0643462000000028</v>
      </c>
      <c r="AC252" s="2">
        <f>Data!AC252-Data!AC251</f>
        <v>0.2369549999999947</v>
      </c>
      <c r="AD252" s="2">
        <f>Data!AD252-Data!AD251</f>
        <v>3.8514048000000116</v>
      </c>
      <c r="AE252" s="2">
        <f>Data!AE252-Data!AE251</f>
        <v>1.7311967999999922</v>
      </c>
      <c r="AF252" s="2">
        <f>Data!AF252-Data!AF251</f>
        <v>-0.96302597999999762</v>
      </c>
      <c r="AG252" s="2">
        <f>Data!AG252-Data!AG251</f>
        <v>-1.7228081000000088</v>
      </c>
      <c r="AH252" s="2">
        <f>Data!AH252-Data!AH251</f>
        <v>0.4054513999999898</v>
      </c>
      <c r="AI252" s="2">
        <f>Data!AI252-Data!AI251</f>
        <v>4.1912278000000356</v>
      </c>
      <c r="AJ252" s="2">
        <f>Data!AJ252-Data!AJ251</f>
        <v>3.4091741999999954</v>
      </c>
      <c r="AK252" s="2">
        <f>Data!AK252-Data!AK251</f>
        <v>-5.4888700000002899E-2</v>
      </c>
      <c r="AL252" s="2">
        <f>Data!AL252-Data!AL251</f>
        <v>-1.4419227000000205</v>
      </c>
      <c r="AM252" s="2">
        <f>Data!AM252-Data!AM251</f>
        <v>6.4464121999999975</v>
      </c>
      <c r="AN252" s="2">
        <f>Data!AN252-Data!AN251</f>
        <v>-0.54526129000001333</v>
      </c>
      <c r="AO252" s="2">
        <f>Data!AO252-Data!AO251</f>
        <v>0.78509149999999295</v>
      </c>
      <c r="AP252" s="2">
        <f>Data!AP252-Data!AP251</f>
        <v>0.48935850000000869</v>
      </c>
      <c r="AQ252" s="2">
        <f>Data!AQ252-Data!AQ251</f>
        <v>-2.7637453000000107</v>
      </c>
      <c r="AR252" s="2">
        <f>Data!AR252-Data!AR251</f>
        <v>2.4052258000000108</v>
      </c>
      <c r="AS252" s="2"/>
      <c r="AT252" s="1">
        <v>44195</v>
      </c>
      <c r="AU252" s="2">
        <f>Data!AV255-FaktiskeKurser[[#This Row],[AAPL]]</f>
        <v>1.75</v>
      </c>
      <c r="AV252" s="2">
        <f>Data!AW255-FaktiskeKurser[[#This Row],[MSFT]]</f>
        <v>-1.0700070000000039</v>
      </c>
      <c r="AW252" s="2">
        <f>Data!AX255-FaktiskeKurser[[#This Row],[AMZN]]</f>
        <v>5.6579900000000123</v>
      </c>
      <c r="AX252" s="2">
        <f>Data!AY255-FaktiskeKurser[[#This Row],[GOOGL]]</f>
        <v>0.10450000000000159</v>
      </c>
      <c r="AY252" s="2">
        <f>Data!AZ255-FaktiskeKurser[[#This Row],[BRK-B]]</f>
        <v>3.1199949999999887</v>
      </c>
      <c r="AZ252" s="2">
        <f>Data!BA255-FaktiskeKurser[[#This Row],[TSLA]]</f>
        <v>11.003341999999975</v>
      </c>
      <c r="BA252" s="2">
        <f>Data!BB255-FaktiskeKurser[[#This Row],[NVDA]]</f>
        <v>1.5200040000000001</v>
      </c>
      <c r="BB252" s="2">
        <f>Data!BC255-FaktiskeKurser[[#This Row],[GOOG]]</f>
        <v>3.3501000000001113E-2</v>
      </c>
      <c r="BC252" s="2">
        <f>Data!BD255-FaktiskeKurser[[#This Row],[UNH]]</f>
        <v>4.1999809999999798</v>
      </c>
      <c r="BD252" s="2">
        <f>Data!BE255-FaktiskeKurser[[#This Row],[JPM]]</f>
        <v>0.84000399999999331</v>
      </c>
      <c r="BE252" s="2">
        <f>Data!BF255-FaktiskeKurser[[#This Row],[AVGO]]</f>
        <v>3.3699960000000146</v>
      </c>
      <c r="BF252" s="2">
        <f>Data!BG255-FaktiskeKurser[[#This Row],[V]]</f>
        <v>9.6600040000000149</v>
      </c>
      <c r="BG252" s="2">
        <f>Data!BH255-FaktiskeKurser[[#This Row],[BAC]]</f>
        <v>2.0001000000000602E-2</v>
      </c>
      <c r="BH252" s="2">
        <f>Data!BI255-FaktiskeKurser[[#This Row],[HD]]</f>
        <v>-5.6600029999999606</v>
      </c>
      <c r="BI252" s="2">
        <f>Data!BJ255-FaktiskeKurser[[#This Row],[MA]]</f>
        <v>19.549987999999985</v>
      </c>
      <c r="BJ252" s="2">
        <f>Data!BK255-FaktiskeKurser[[#This Row],[MRK]]</f>
        <v>0.42939000000001215</v>
      </c>
      <c r="BK252" s="2">
        <f>Data!BL255-FaktiskeKurser[[#This Row],[ABBV]]</f>
        <v>2.0099950000000035</v>
      </c>
      <c r="BL252" s="2">
        <f>Data!BM255-FaktiskeKurser[[#This Row],[LLY]]</f>
        <v>0.34999100000001704</v>
      </c>
      <c r="BM252" s="2">
        <f>Data!BN255-FaktiskeKurser[[#This Row],[UPS]]</f>
        <v>-5.9600059999999928</v>
      </c>
      <c r="BN252" s="2">
        <f>Data!BO255-FaktiskeKurser[[#This Row],[CAT]]</f>
        <v>0.47999500000000239</v>
      </c>
    </row>
    <row r="253" spans="1:66" x14ac:dyDescent="0.35">
      <c r="A253" s="1">
        <v>44196</v>
      </c>
      <c r="B253" s="2">
        <f>ARIMAForecast[[#This Row],[AAPL]]-FaktiskeKurser[[#This Row],[AAPL]]</f>
        <v>-3.0895542742129862</v>
      </c>
      <c r="C253" s="2">
        <f>ARIMAForecast[[#This Row],[MSFT]]-Data!C252</f>
        <v>-2.9016884374429992</v>
      </c>
      <c r="D253" s="2">
        <f>ARIMAForecast[[#This Row],[AMZN]]-Data!D252</f>
        <v>-1.6985023891730009</v>
      </c>
      <c r="E253" s="2">
        <f>ARIMAForecast[[#This Row],[GOOGL]]-Data!E252</f>
        <v>-1.2225540450562988</v>
      </c>
      <c r="F253" s="2">
        <f>ARIMAForecast[[#This Row],[BRK-B]]-Data!F252</f>
        <v>0.56797233448199336</v>
      </c>
      <c r="G253" s="2">
        <f>ARIMAForecast[[#This Row],[TSLA]]-Data!G252</f>
        <v>7.1308411724550069</v>
      </c>
      <c r="H253" s="2">
        <f>ARIMAForecast[[#This Row],[NVDA]]-Data!H252</f>
        <v>2.327870724785015</v>
      </c>
      <c r="I253" s="2">
        <f>ARIMAForecast[[#This Row],[GOOG]]-Data!I252</f>
        <v>-0.79048923941489591</v>
      </c>
      <c r="J253" s="2">
        <f>ARIMAForecast[[#This Row],[UNH]]-Data!J252</f>
        <v>-2.5473691175020008</v>
      </c>
      <c r="K253" s="2">
        <f>ARIMAForecast[[#This Row],[JPM]]-Data!K252</f>
        <v>1.2809678859459979</v>
      </c>
      <c r="L253" s="2">
        <f>ARIMAForecast[[#This Row],[AVGO]]-Data!L252</f>
        <v>2.3341745176250015</v>
      </c>
      <c r="M253" s="2">
        <f>ARIMAForecast[[#This Row],[V]]-Data!M252</f>
        <v>3.5247912312620144</v>
      </c>
      <c r="N253" s="2">
        <f>ARIMAForecast[[#This Row],[BAC]]-Data!N252</f>
        <v>0.18659845979509981</v>
      </c>
      <c r="O253" s="2">
        <f>ARIMAForecast[[#This Row],[HD]]-Data!O252</f>
        <v>-2.5210731289007526E-2</v>
      </c>
      <c r="P253" s="2">
        <f>ARIMAForecast[[#This Row],[MA]]-Data!P252</f>
        <v>8.3869513150600028</v>
      </c>
      <c r="Q253" s="2">
        <f>ARIMAForecast[[#This Row],[MRK]]-Data!Q252</f>
        <v>-0.57513746506249674</v>
      </c>
      <c r="R253" s="2">
        <f>ARIMAForecast[[#This Row],[ABBV]]-Data!R252</f>
        <v>-3.5826748129892394E-3</v>
      </c>
      <c r="S253" s="2">
        <f>ARIMAForecast[[#This Row],[LLY]]-Data!S252</f>
        <v>0.71938183333401184</v>
      </c>
      <c r="T253" s="2">
        <f>ARIMAForecast[[#This Row],[UPS]]-Data!T252</f>
        <v>-3.1071252199749892</v>
      </c>
      <c r="U253" s="2">
        <f>ARIMAForecast[[#This Row],[CAT]]-Data!U252</f>
        <v>2.4809716737659926</v>
      </c>
      <c r="X253" s="1">
        <v>44196</v>
      </c>
      <c r="Y253" s="2">
        <f>Data!Y253-Data!Y252</f>
        <v>-1.0615567000000112</v>
      </c>
      <c r="Z253" s="2">
        <f>Data!Z253-Data!Z252</f>
        <v>0.91343090000000871</v>
      </c>
      <c r="AA253" s="2">
        <f>Data!AA253-Data!AA252</f>
        <v>-1.5550915999999972</v>
      </c>
      <c r="AB253" s="2">
        <f>Data!AB253-Data!AB252</f>
        <v>0.73048916000000474</v>
      </c>
      <c r="AC253" s="2">
        <f>Data!AC253-Data!AC252</f>
        <v>1.7412847999999883</v>
      </c>
      <c r="AD253" s="2">
        <f>Data!AD253-Data!AD252</f>
        <v>8.6525577999999825</v>
      </c>
      <c r="AE253" s="2">
        <f>Data!AE253-Data!AE252</f>
        <v>-0.75051589999998214</v>
      </c>
      <c r="AF253" s="2">
        <f>Data!AF253-Data!AF252</f>
        <v>0.59820913000000075</v>
      </c>
      <c r="AG253" s="2">
        <f>Data!AG253-Data!AG252</f>
        <v>3.9803584999999657</v>
      </c>
      <c r="AH253" s="2">
        <f>Data!AH253-Data!AH252</f>
        <v>1.5819780000000065</v>
      </c>
      <c r="AI253" s="2">
        <f>Data!AI253-Data!AI252</f>
        <v>3.8557131999999683</v>
      </c>
      <c r="AJ253" s="2">
        <f>Data!AJ253-Data!AJ252</f>
        <v>1.4306589999999915</v>
      </c>
      <c r="AK253" s="2">
        <f>Data!AK253-Data!AK252</f>
        <v>0.31677503000000229</v>
      </c>
      <c r="AL253" s="2">
        <f>Data!AL253-Data!AL252</f>
        <v>0.36525770000002922</v>
      </c>
      <c r="AM253" s="2">
        <f>Data!AM253-Data!AM252</f>
        <v>4.0336451000000011</v>
      </c>
      <c r="AN253" s="2">
        <f>Data!AN253-Data!AN252</f>
        <v>0.84492955000000336</v>
      </c>
      <c r="AO253" s="2">
        <f>Data!AO253-Data!AO252</f>
        <v>1.6056619000000012</v>
      </c>
      <c r="AP253" s="2">
        <f>Data!AP253-Data!AP252</f>
        <v>1.7540070000000014</v>
      </c>
      <c r="AQ253" s="2">
        <f>Data!AQ253-Data!AQ252</f>
        <v>1.6395306000000005</v>
      </c>
      <c r="AR253" s="2">
        <f>Data!AR253-Data!AR252</f>
        <v>2.3049286999999765</v>
      </c>
      <c r="AS253" s="2"/>
      <c r="AT253" s="1">
        <v>44196</v>
      </c>
      <c r="AU253" s="2">
        <f>Data!AV256-FaktiskeKurser[[#This Row],[AAPL]]</f>
        <v>-4</v>
      </c>
      <c r="AV253" s="2">
        <f>Data!AW256-FaktiskeKurser[[#This Row],[MSFT]]</f>
        <v>-2.5400089999999977</v>
      </c>
      <c r="AW253" s="2">
        <f>Data!AX256-FaktiskeKurser[[#This Row],[AMZN]]</f>
        <v>-1.3515010000000132</v>
      </c>
      <c r="AX253" s="2">
        <f>Data!AY256-FaktiskeKurser[[#This Row],[GOOGL]]</f>
        <v>-1.0659940000000034</v>
      </c>
      <c r="AY253" s="2">
        <f>Data!AZ256-FaktiskeKurser[[#This Row],[BRK-B]]</f>
        <v>3.4599910000000023</v>
      </c>
      <c r="AZ253" s="2">
        <f>Data!BA256-FaktiskeKurser[[#This Row],[TSLA]]</f>
        <v>13.993332000000009</v>
      </c>
      <c r="BA253" s="2">
        <f>Data!BB256-FaktiskeKurser[[#This Row],[NVDA]]</f>
        <v>1.5500030000000038</v>
      </c>
      <c r="BB253" s="2">
        <f>Data!BC256-FaktiskeKurser[[#This Row],[GOOG]]</f>
        <v>-1.2104949999999945</v>
      </c>
      <c r="BC253" s="2">
        <f>Data!BD256-FaktiskeKurser[[#This Row],[UNH]]</f>
        <v>4.7299810000000093</v>
      </c>
      <c r="BD253" s="2">
        <f>Data!BE256-FaktiskeKurser[[#This Row],[JPM]]</f>
        <v>1.7300039999999939</v>
      </c>
      <c r="BE253" s="2">
        <f>Data!BF256-FaktiskeKurser[[#This Row],[AVGO]]</f>
        <v>5.9700010000000248</v>
      </c>
      <c r="BF253" s="2">
        <f>Data!BG256-FaktiskeKurser[[#This Row],[V]]</f>
        <v>6.0999909999999886</v>
      </c>
      <c r="BG253" s="2">
        <f>Data!BH256-FaktiskeKurser[[#This Row],[BAC]]</f>
        <v>0.17999999999999972</v>
      </c>
      <c r="BH253" s="2">
        <f>Data!BI256-FaktiskeKurser[[#This Row],[HD]]</f>
        <v>-3.6300049999999828</v>
      </c>
      <c r="BI253" s="2">
        <f>Data!BJ256-FaktiskeKurser[[#This Row],[MA]]</f>
        <v>12.470000999999968</v>
      </c>
      <c r="BJ253" s="2">
        <f>Data!BK256-FaktiskeKurser[[#This Row],[MRK]]</f>
        <v>1.288170000000008</v>
      </c>
      <c r="BK253" s="2">
        <f>Data!BL256-FaktiskeKurser[[#This Row],[ABBV]]</f>
        <v>3.7000050000000044</v>
      </c>
      <c r="BL253" s="2">
        <f>Data!BM256-FaktiskeKurser[[#This Row],[LLY]]</f>
        <v>2.3399960000000135</v>
      </c>
      <c r="BM253" s="2">
        <f>Data!BN256-FaktiskeKurser[[#This Row],[UPS]]</f>
        <v>-2.9600070000000187</v>
      </c>
      <c r="BN253" s="2">
        <f>Data!BO256-FaktiskeKurser[[#This Row],[CAT]]</f>
        <v>3.6500090000000114</v>
      </c>
    </row>
    <row r="254" spans="1:66" x14ac:dyDescent="0.35">
      <c r="A254" s="1">
        <v>44200</v>
      </c>
      <c r="B254" s="2">
        <f>ARIMAForecast[[#This Row],[AAPL]]-FaktiskeKurser[[#This Row],[AAPL]]</f>
        <v>-4.5843864498949927</v>
      </c>
      <c r="C254" s="2">
        <f>ARIMAForecast[[#This Row],[MSFT]]-Data!C253</f>
        <v>-3.498775765847995</v>
      </c>
      <c r="D254" s="2">
        <f>ARIMAForecast[[#This Row],[AMZN]]-Data!D253</f>
        <v>-4.864657458734996</v>
      </c>
      <c r="E254" s="2">
        <f>ARIMAForecast[[#This Row],[GOOGL]]-Data!E253</f>
        <v>-0.34062957564050578</v>
      </c>
      <c r="F254" s="2">
        <f>ARIMAForecast[[#This Row],[BRK-B]]-Data!F253</f>
        <v>-0.17075288872698025</v>
      </c>
      <c r="G254" s="2">
        <f>ARIMAForecast[[#This Row],[TSLA]]-Data!G253</f>
        <v>11.317986048587017</v>
      </c>
      <c r="H254" s="2">
        <f>ARIMAForecast[[#This Row],[NVDA]]-Data!H253</f>
        <v>-0.33848498704000463</v>
      </c>
      <c r="I254" s="2">
        <f>ARIMAForecast[[#This Row],[GOOG]]-Data!I253</f>
        <v>-0.56737681812299456</v>
      </c>
      <c r="J254" s="2">
        <f>ARIMAForecast[[#This Row],[UNH]]-Data!J253</f>
        <v>4.98965112313698</v>
      </c>
      <c r="K254" s="2">
        <f>ARIMAForecast[[#This Row],[JPM]]-Data!K253</f>
        <v>0.72338928022099935</v>
      </c>
      <c r="L254" s="2">
        <f>ARIMAForecast[[#This Row],[AVGO]]-Data!L253</f>
        <v>-7.3386324202489845</v>
      </c>
      <c r="M254" s="2">
        <f>ARIMAForecast[[#This Row],[V]]-Data!M253</f>
        <v>1.8558718833986632E-2</v>
      </c>
      <c r="N254" s="2">
        <f>ARIMAForecast[[#This Row],[BAC]]-Data!N253</f>
        <v>0.12501347729110179</v>
      </c>
      <c r="O254" s="2">
        <f>ARIMAForecast[[#This Row],[HD]]-Data!O253</f>
        <v>-1.3939628025730144</v>
      </c>
      <c r="P254" s="2">
        <f>ARIMAForecast[[#This Row],[MA]]-Data!P253</f>
        <v>-2.3531193646950328</v>
      </c>
      <c r="Q254" s="2">
        <f>ARIMAForecast[[#This Row],[MRK]]-Data!Q253</f>
        <v>0.28422118765260507</v>
      </c>
      <c r="R254" s="2">
        <f>ARIMAForecast[[#This Row],[ABBV]]-Data!R253</f>
        <v>0.62335130863898769</v>
      </c>
      <c r="S254" s="2">
        <f>ARIMAForecast[[#This Row],[LLY]]-Data!S253</f>
        <v>-1.4517915309720024</v>
      </c>
      <c r="T254" s="2">
        <f>ARIMAForecast[[#This Row],[UPS]]-Data!T253</f>
        <v>-2.6238921926980083</v>
      </c>
      <c r="U254" s="2">
        <f>ARIMAForecast[[#This Row],[CAT]]-Data!U253</f>
        <v>2.3017188207890058</v>
      </c>
      <c r="X254" s="1">
        <v>44200</v>
      </c>
      <c r="Y254" s="2">
        <f>Data!Y254-Data!Y253</f>
        <v>-2.5927480999999943</v>
      </c>
      <c r="Z254" s="2">
        <f>Data!Z254-Data!Z253</f>
        <v>-4.1323825000000056</v>
      </c>
      <c r="AA254" s="2">
        <f>Data!AA254-Data!AA253</f>
        <v>-2.9925652999999954</v>
      </c>
      <c r="AB254" s="2">
        <f>Data!AB254-Data!AB253</f>
        <v>-1.2267989799999981</v>
      </c>
      <c r="AC254" s="2">
        <f>Data!AC254-Data!AC253</f>
        <v>-2.754549499999996</v>
      </c>
      <c r="AD254" s="2">
        <f>Data!AD254-Data!AD253</f>
        <v>4.5129009000000053</v>
      </c>
      <c r="AE254" s="2">
        <f>Data!AE254-Data!AE253</f>
        <v>0.69928060000000869</v>
      </c>
      <c r="AF254" s="2">
        <f>Data!AF254-Data!AF253</f>
        <v>-1.1683754399999913</v>
      </c>
      <c r="AG254" s="2">
        <f>Data!AG254-Data!AG253</f>
        <v>0.30529890000002524</v>
      </c>
      <c r="AH254" s="2">
        <f>Data!AH254-Data!AH253</f>
        <v>-0.95374420000000271</v>
      </c>
      <c r="AI254" s="2">
        <f>Data!AI254-Data!AI253</f>
        <v>-9.8037199999999984</v>
      </c>
      <c r="AJ254" s="2">
        <f>Data!AJ254-Data!AJ253</f>
        <v>-1.0279109999999889</v>
      </c>
      <c r="AK254" s="2">
        <f>Data!AK254-Data!AK253</f>
        <v>-0.22507128000000165</v>
      </c>
      <c r="AL254" s="2">
        <f>Data!AL254-Data!AL253</f>
        <v>-1.5698721000000546</v>
      </c>
      <c r="AM254" s="2">
        <f>Data!AM254-Data!AM253</f>
        <v>-4.2150967999999693</v>
      </c>
      <c r="AN254" s="2">
        <f>Data!AN254-Data!AN253</f>
        <v>-0.48873121999999114</v>
      </c>
      <c r="AO254" s="2">
        <f>Data!AO254-Data!AO253</f>
        <v>-1.564497099999997</v>
      </c>
      <c r="AP254" s="2">
        <f>Data!AP254-Data!AP253</f>
        <v>-2.9452249999999935</v>
      </c>
      <c r="AQ254" s="2">
        <f>Data!AQ254-Data!AQ253</f>
        <v>-3.9017784999999776</v>
      </c>
      <c r="AR254" s="2">
        <f>Data!AR254-Data!AR253</f>
        <v>0.52323460000002342</v>
      </c>
      <c r="AS254" s="2"/>
      <c r="AT254" s="1">
        <v>44200</v>
      </c>
      <c r="AU254" s="2">
        <f>Data!AV257-FaktiskeKurser[[#This Row],[AAPL]]</f>
        <v>-5.4599910000000023</v>
      </c>
      <c r="AV254" s="2">
        <f>Data!AW257-FaktiskeKurser[[#This Row],[MSFT]]</f>
        <v>-6.4599919999999997</v>
      </c>
      <c r="AW254" s="2">
        <f>Data!AX257-FaktiskeKurser[[#This Row],[AMZN]]</f>
        <v>-6.7685089999999946</v>
      </c>
      <c r="AX254" s="2">
        <f>Data!AY257-FaktiskeKurser[[#This Row],[GOOGL]]</f>
        <v>-1.5814969999999988</v>
      </c>
      <c r="AY254" s="2">
        <f>Data!AZ257-FaktiskeKurser[[#This Row],[BRK-B]]</f>
        <v>-1.1200100000000077</v>
      </c>
      <c r="AZ254" s="2">
        <f>Data!BA257-FaktiskeKurser[[#This Row],[TSLA]]</f>
        <v>21.259993999999978</v>
      </c>
      <c r="BA254" s="2">
        <f>Data!BB257-FaktiskeKurser[[#This Row],[NVDA]]</f>
        <v>1.7025000000000148</v>
      </c>
      <c r="BB254" s="2">
        <f>Data!BC257-FaktiskeKurser[[#This Row],[GOOG]]</f>
        <v>-1.5239940000000018</v>
      </c>
      <c r="BC254" s="2">
        <f>Data!BD257-FaktiskeKurser[[#This Row],[UNH]]</f>
        <v>2.1499939999999924</v>
      </c>
      <c r="BD254" s="2">
        <f>Data!BE257-FaktiskeKurser[[#This Row],[JPM]]</f>
        <v>0.86000099999999691</v>
      </c>
      <c r="BE254" s="2">
        <f>Data!BF257-FaktiskeKurser[[#This Row],[AVGO]]</f>
        <v>-3.820007999999973</v>
      </c>
      <c r="BF254" s="2">
        <f>Data!BG257-FaktiskeKurser[[#This Row],[V]]</f>
        <v>3.3900000000000148</v>
      </c>
      <c r="BG254" s="2">
        <f>Data!BH257-FaktiskeKurser[[#This Row],[BAC]]</f>
        <v>2.0000999999997049E-2</v>
      </c>
      <c r="BH254" s="2">
        <f>Data!BI257-FaktiskeKurser[[#This Row],[HD]]</f>
        <v>-2.2699890000000096</v>
      </c>
      <c r="BI254" s="2">
        <f>Data!BJ257-FaktiskeKurser[[#This Row],[MA]]</f>
        <v>4.8299859999999626</v>
      </c>
      <c r="BJ254" s="2">
        <f>Data!BK257-FaktiskeKurser[[#This Row],[MRK]]</f>
        <v>-0.43893500000000074</v>
      </c>
      <c r="BK254" s="2">
        <f>Data!BL257-FaktiskeKurser[[#This Row],[ABBV]]</f>
        <v>0.7100070000000045</v>
      </c>
      <c r="BL254" s="2">
        <f>Data!BM257-FaktiskeKurser[[#This Row],[LLY]]</f>
        <v>-1.0800020000000075</v>
      </c>
      <c r="BM254" s="2">
        <f>Data!BN257-FaktiskeKurser[[#This Row],[UPS]]</f>
        <v>-5.2299959999999999</v>
      </c>
      <c r="BN254" s="2">
        <f>Data!BO257-FaktiskeKurser[[#This Row],[CAT]]</f>
        <v>5.5</v>
      </c>
    </row>
    <row r="255" spans="1:66" x14ac:dyDescent="0.35">
      <c r="A255" s="1">
        <v>44201</v>
      </c>
      <c r="B255" s="2">
        <f>ARIMAForecast[[#This Row],[AAPL]]-FaktiskeKurser[[#This Row],[AAPL]]</f>
        <v>-2.7271441362459825</v>
      </c>
      <c r="C255" s="2">
        <f>ARIMAForecast[[#This Row],[MSFT]]-Data!C254</f>
        <v>-1.2156266020014073E-2</v>
      </c>
      <c r="D255" s="2">
        <f>ARIMAForecast[[#This Row],[AMZN]]-Data!D254</f>
        <v>1.5880022925369985</v>
      </c>
      <c r="E255" s="2">
        <f>ARIMAForecast[[#This Row],[GOOGL]]-Data!E254</f>
        <v>0.33729170976950229</v>
      </c>
      <c r="F255" s="2">
        <f>ARIMAForecast[[#This Row],[BRK-B]]-Data!F254</f>
        <v>-1.5389412553430191</v>
      </c>
      <c r="G255" s="2">
        <f>ARIMAForecast[[#This Row],[TSLA]]-Data!G254</f>
        <v>2.002633405137999</v>
      </c>
      <c r="H255" s="2">
        <f>ARIMAForecast[[#This Row],[NVDA]]-Data!H254</f>
        <v>2.9303430692660015</v>
      </c>
      <c r="I255" s="2">
        <f>ARIMAForecast[[#This Row],[GOOG]]-Data!I254</f>
        <v>0.35376588180299962</v>
      </c>
      <c r="J255" s="2">
        <f>ARIMAForecast[[#This Row],[UNH]]-Data!J254</f>
        <v>-5.6510829584229896</v>
      </c>
      <c r="K255" s="2">
        <f>ARIMAForecast[[#This Row],[JPM]]-Data!K254</f>
        <v>-1.1498675748320011</v>
      </c>
      <c r="L255" s="2">
        <f>ARIMAForecast[[#This Row],[AVGO]]-Data!L254</f>
        <v>2.2344445585649737</v>
      </c>
      <c r="M255" s="2">
        <f>ARIMAForecast[[#This Row],[V]]-Data!M254</f>
        <v>-2.8235444851189868</v>
      </c>
      <c r="N255" s="2">
        <f>ARIMAForecast[[#This Row],[BAC]]-Data!N254</f>
        <v>-6.568475766780324E-2</v>
      </c>
      <c r="O255" s="2">
        <f>ARIMAForecast[[#This Row],[HD]]-Data!O254</f>
        <v>1.6338482218050103</v>
      </c>
      <c r="P255" s="2">
        <f>ARIMAForecast[[#This Row],[MA]]-Data!P254</f>
        <v>-4.273351258626974</v>
      </c>
      <c r="Q255" s="2">
        <f>ARIMAForecast[[#This Row],[MRK]]-Data!Q254</f>
        <v>0.23046568456159378</v>
      </c>
      <c r="R255" s="2">
        <f>ARIMAForecast[[#This Row],[ABBV]]-Data!R254</f>
        <v>0.84821137295401172</v>
      </c>
      <c r="S255" s="2">
        <f>ARIMAForecast[[#This Row],[LLY]]-Data!S254</f>
        <v>0.74848525606699923</v>
      </c>
      <c r="T255" s="2">
        <f>ARIMAForecast[[#This Row],[UPS]]-Data!T254</f>
        <v>-1.9219336818419777</v>
      </c>
      <c r="U255" s="2">
        <f>ARIMAForecast[[#This Row],[CAT]]-Data!U254</f>
        <v>1.0351534710239889</v>
      </c>
      <c r="X255" s="1">
        <v>44201</v>
      </c>
      <c r="Y255" s="2">
        <f>Data!Y255-Data!Y254</f>
        <v>0.40407740000000558</v>
      </c>
      <c r="Z255" s="2">
        <f>Data!Z255-Data!Z254</f>
        <v>-0.46811980000001086</v>
      </c>
      <c r="AA255" s="2">
        <f>Data!AA255-Data!AA254</f>
        <v>0.65909020000000851</v>
      </c>
      <c r="AB255" s="2">
        <f>Data!AB255-Data!AB254</f>
        <v>0.62899494999999206</v>
      </c>
      <c r="AC255" s="2">
        <f>Data!AC255-Data!AC254</f>
        <v>-1.1048992000000055</v>
      </c>
      <c r="AD255" s="2">
        <f>Data!AD255-Data!AD254</f>
        <v>5.7944778000000099</v>
      </c>
      <c r="AE255" s="2">
        <f>Data!AE255-Data!AE254</f>
        <v>2.5017160999999817</v>
      </c>
      <c r="AF255" s="2">
        <f>Data!AF255-Data!AF254</f>
        <v>0.61650663999999722</v>
      </c>
      <c r="AG255" s="2">
        <f>Data!AG255-Data!AG254</f>
        <v>-4.2642076000000202</v>
      </c>
      <c r="AH255" s="2">
        <f>Data!AH255-Data!AH254</f>
        <v>-0.41572290000000578</v>
      </c>
      <c r="AI255" s="2">
        <f>Data!AI255-Data!AI254</f>
        <v>9.2084999999997308E-2</v>
      </c>
      <c r="AJ255" s="2">
        <f>Data!AJ255-Data!AJ254</f>
        <v>-3.1281740000000013</v>
      </c>
      <c r="AK255" s="2">
        <f>Data!AK255-Data!AK254</f>
        <v>0.18553510000000273</v>
      </c>
      <c r="AL255" s="2">
        <f>Data!AL255-Data!AL254</f>
        <v>1.53571740000001</v>
      </c>
      <c r="AM255" s="2">
        <f>Data!AM255-Data!AM254</f>
        <v>-4.3081664000000046</v>
      </c>
      <c r="AN255" s="2">
        <f>Data!AN255-Data!AN254</f>
        <v>3.6547949999999219E-2</v>
      </c>
      <c r="AO255" s="2">
        <f>Data!AO255-Data!AO254</f>
        <v>1.0164577999999977</v>
      </c>
      <c r="AP255" s="2">
        <f>Data!AP255-Data!AP254</f>
        <v>0.4866098999999906</v>
      </c>
      <c r="AQ255" s="2">
        <f>Data!AQ255-Data!AQ254</f>
        <v>-2.4880180000000109</v>
      </c>
      <c r="AR255" s="2">
        <f>Data!AR255-Data!AR254</f>
        <v>1.2193455999999969</v>
      </c>
      <c r="AS255" s="2"/>
      <c r="AT255" s="1">
        <v>44201</v>
      </c>
      <c r="AU255" s="2">
        <f>Data!AV258-FaktiskeKurser[[#This Row],[AAPL]]</f>
        <v>-2.7100059999999928</v>
      </c>
      <c r="AV255" s="2">
        <f>Data!AW258-FaktiskeKurser[[#This Row],[MSFT]]</f>
        <v>-3.7799990000000037</v>
      </c>
      <c r="AW255" s="2">
        <f>Data!AX258-FaktiskeKurser[[#This Row],[AMZN]]</f>
        <v>-3.3669889999999896</v>
      </c>
      <c r="AX255" s="2">
        <f>Data!AY258-FaktiskeKurser[[#This Row],[GOOGL]]</f>
        <v>0.19000200000000689</v>
      </c>
      <c r="AY255" s="2">
        <f>Data!AZ258-FaktiskeKurser[[#This Row],[BRK-B]]</f>
        <v>-2.1799929999999961</v>
      </c>
      <c r="AZ255" s="2">
        <f>Data!BA258-FaktiskeKurser[[#This Row],[TSLA]]</f>
        <v>13.443329000000006</v>
      </c>
      <c r="BA255" s="2">
        <f>Data!BB258-FaktiskeKurser[[#This Row],[NVDA]]</f>
        <v>2.589997000000011</v>
      </c>
      <c r="BB255" s="2">
        <f>Data!BC258-FaktiskeKurser[[#This Row],[GOOG]]</f>
        <v>6.9999999999993179E-2</v>
      </c>
      <c r="BC255" s="2">
        <f>Data!BD258-FaktiskeKurser[[#This Row],[UNH]]</f>
        <v>-0.19000199999999268</v>
      </c>
      <c r="BD255" s="2">
        <f>Data!BE258-FaktiskeKurser[[#This Row],[JPM]]</f>
        <v>0.29000100000000373</v>
      </c>
      <c r="BE255" s="2">
        <f>Data!BF258-FaktiskeKurser[[#This Row],[AVGO]]</f>
        <v>-6.7299810000000093</v>
      </c>
      <c r="BF255" s="2">
        <f>Data!BG258-FaktiskeKurser[[#This Row],[V]]</f>
        <v>-3.8500060000000076</v>
      </c>
      <c r="BG255" s="2">
        <f>Data!BH258-FaktiskeKurser[[#This Row],[BAC]]</f>
        <v>0.28000000000000114</v>
      </c>
      <c r="BH255" s="2">
        <f>Data!BI258-FaktiskeKurser[[#This Row],[HD]]</f>
        <v>0.78997799999996232</v>
      </c>
      <c r="BI255" s="2">
        <f>Data!BJ258-FaktiskeKurser[[#This Row],[MA]]</f>
        <v>-8.1299750000000017</v>
      </c>
      <c r="BJ255" s="2">
        <f>Data!BK258-FaktiskeKurser[[#This Row],[MRK]]</f>
        <v>0.48664099999999166</v>
      </c>
      <c r="BK255" s="2">
        <f>Data!BL258-FaktiskeKurser[[#This Row],[ABBV]]</f>
        <v>1.2300029999999964</v>
      </c>
      <c r="BL255" s="2">
        <f>Data!BM258-FaktiskeKurser[[#This Row],[LLY]]</f>
        <v>-0.6899879999999996</v>
      </c>
      <c r="BM255" s="2">
        <f>Data!BN258-FaktiskeKurser[[#This Row],[UPS]]</f>
        <v>-4.7099919999999997</v>
      </c>
      <c r="BN255" s="2">
        <f>Data!BO258-FaktiskeKurser[[#This Row],[CAT]]</f>
        <v>3.6000059999999792</v>
      </c>
    </row>
    <row r="256" spans="1:66" x14ac:dyDescent="0.35">
      <c r="A256" s="1">
        <v>44202</v>
      </c>
      <c r="B256" s="2">
        <f>ARIMAForecast[[#This Row],[AAPL]]-FaktiskeKurser[[#This Row],[AAPL]]</f>
        <v>-6.3442402763599972</v>
      </c>
      <c r="C256" s="2">
        <f>ARIMAForecast[[#This Row],[MSFT]]-Data!C255</f>
        <v>-5.2491614472720016</v>
      </c>
      <c r="D256" s="2">
        <f>ARIMAForecast[[#This Row],[AMZN]]-Data!D255</f>
        <v>-3.6707219499799919</v>
      </c>
      <c r="E256" s="2">
        <f>ARIMAForecast[[#This Row],[GOOGL]]-Data!E255</f>
        <v>-0.50948352802170405</v>
      </c>
      <c r="F256" s="2">
        <f>ARIMAForecast[[#This Row],[BRK-B]]-Data!F255</f>
        <v>1.9910310876510096</v>
      </c>
      <c r="G256" s="2">
        <f>ARIMAForecast[[#This Row],[TSLA]]-Data!G255</f>
        <v>6.893260532523982</v>
      </c>
      <c r="H256" s="2">
        <f>ARIMAForecast[[#This Row],[NVDA]]-Data!H255</f>
        <v>-7.4491795350020027</v>
      </c>
      <c r="I256" s="2">
        <f>ARIMAForecast[[#This Row],[GOOG]]-Data!I255</f>
        <v>1.9494130990977965E-3</v>
      </c>
      <c r="J256" s="2">
        <f>ARIMAForecast[[#This Row],[UNH]]-Data!J255</f>
        <v>13.033751788911957</v>
      </c>
      <c r="K256" s="2">
        <f>ARIMAForecast[[#This Row],[JPM]]-Data!K255</f>
        <v>5.6933968867819971</v>
      </c>
      <c r="L256" s="2">
        <f>ARIMAForecast[[#This Row],[AVGO]]-Data!L255</f>
        <v>-1.5223528663009915</v>
      </c>
      <c r="M256" s="2">
        <f>ARIMAForecast[[#This Row],[V]]-Data!M255</f>
        <v>-2.0020713146050184</v>
      </c>
      <c r="N256" s="2">
        <f>ARIMAForecast[[#This Row],[BAC]]-Data!N255</f>
        <v>1.9006226770308032</v>
      </c>
      <c r="O256" s="2">
        <f>ARIMAForecast[[#This Row],[HD]]-Data!O255</f>
        <v>1.7830784247819906</v>
      </c>
      <c r="P256" s="2">
        <f>ARIMAForecast[[#This Row],[MA]]-Data!P255</f>
        <v>-0.37503171352301479</v>
      </c>
      <c r="Q256" s="2">
        <f>ARIMAForecast[[#This Row],[MRK]]-Data!Q255</f>
        <v>0.89700881641330454</v>
      </c>
      <c r="R256" s="2">
        <f>ARIMAForecast[[#This Row],[ABBV]]-Data!R255</f>
        <v>-1.181333888699001</v>
      </c>
      <c r="S256" s="2">
        <f>ARIMAForecast[[#This Row],[LLY]]-Data!S255</f>
        <v>-1.9007552484439998</v>
      </c>
      <c r="T256" s="2">
        <f>ARIMAForecast[[#This Row],[UPS]]-Data!T255</f>
        <v>-1.4989358783930129</v>
      </c>
      <c r="U256" s="2">
        <f>ARIMAForecast[[#This Row],[CAT]]-Data!U255</f>
        <v>10.502761150868025</v>
      </c>
      <c r="X256" s="1">
        <v>44202</v>
      </c>
      <c r="Y256" s="2">
        <f>Data!Y256-Data!Y255</f>
        <v>-2.6905273000000136</v>
      </c>
      <c r="Z256" s="2">
        <f>Data!Z256-Data!Z255</f>
        <v>-4.3149094000000048</v>
      </c>
      <c r="AA256" s="2">
        <f>Data!AA256-Data!AA255</f>
        <v>-2.9098737000000199</v>
      </c>
      <c r="AB256" s="2">
        <f>Data!AB256-Data!AB255</f>
        <v>-0.80908626000000083</v>
      </c>
      <c r="AC256" s="2">
        <f>Data!AC256-Data!AC255</f>
        <v>2.1468758000000037</v>
      </c>
      <c r="AD256" s="2">
        <f>Data!AD256-Data!AD255</f>
        <v>3.9454738999999961</v>
      </c>
      <c r="AE256" s="2">
        <f>Data!AE256-Data!AE255</f>
        <v>-5.5240136999999834</v>
      </c>
      <c r="AF256" s="2">
        <f>Data!AF256-Data!AF255</f>
        <v>-0.32431592000000364</v>
      </c>
      <c r="AG256" s="2">
        <f>Data!AG256-Data!AG255</f>
        <v>9.1540085999999974</v>
      </c>
      <c r="AH256" s="2">
        <f>Data!AH256-Data!AH255</f>
        <v>3.9263927000000081</v>
      </c>
      <c r="AI256" s="2">
        <f>Data!AI256-Data!AI255</f>
        <v>-2.0038723999999775</v>
      </c>
      <c r="AJ256" s="2">
        <f>Data!AJ256-Data!AJ255</f>
        <v>-1.9740721999999948</v>
      </c>
      <c r="AK256" s="2">
        <f>Data!AK256-Data!AK255</f>
        <v>1.3207446399999974</v>
      </c>
      <c r="AL256" s="2">
        <f>Data!AL256-Data!AL255</f>
        <v>1.6608894999999961</v>
      </c>
      <c r="AM256" s="2">
        <f>Data!AM256-Data!AM255</f>
        <v>-0.70992530000000897</v>
      </c>
      <c r="AN256" s="2">
        <f>Data!AN256-Data!AN255</f>
        <v>0.98496820999999102</v>
      </c>
      <c r="AO256" s="2">
        <f>Data!AO256-Data!AO255</f>
        <v>-0.81794739999999422</v>
      </c>
      <c r="AP256" s="2">
        <f>Data!AP256-Data!AP255</f>
        <v>-1.7608103999999969</v>
      </c>
      <c r="AQ256" s="2">
        <f>Data!AQ256-Data!AQ255</f>
        <v>-0.73784309999999209</v>
      </c>
      <c r="AR256" s="2">
        <f>Data!AR256-Data!AR255</f>
        <v>8.0218343999999888</v>
      </c>
      <c r="AS256" s="2"/>
      <c r="AT256" s="1">
        <v>44202</v>
      </c>
      <c r="AU256" s="2">
        <f>Data!AV259-FaktiskeKurser[[#This Row],[AAPL]]</f>
        <v>-6.0900039999999933</v>
      </c>
      <c r="AV256" s="2">
        <f>Data!AW259-FaktiskeKurser[[#This Row],[MSFT]]</f>
        <v>-10.169997999999993</v>
      </c>
      <c r="AW256" s="2">
        <f>Data!AX259-FaktiskeKurser[[#This Row],[AMZN]]</f>
        <v>-5.9274910000000034</v>
      </c>
      <c r="AX256" s="2">
        <f>Data!AY259-FaktiskeKurser[[#This Row],[GOOGL]]</f>
        <v>-1.4880069999999961</v>
      </c>
      <c r="AY256" s="2">
        <f>Data!AZ259-FaktiskeKurser[[#This Row],[BRK-B]]</f>
        <v>-1.5999909999999886</v>
      </c>
      <c r="AZ256" s="2">
        <f>Data!BA259-FaktiskeKurser[[#This Row],[TSLA]]</f>
        <v>16.770004</v>
      </c>
      <c r="BA256" s="2">
        <f>Data!BB259-FaktiskeKurser[[#This Row],[NVDA]]</f>
        <v>-4.4050060000000002</v>
      </c>
      <c r="BB256" s="2">
        <f>Data!BC259-FaktiskeKurser[[#This Row],[GOOG]]</f>
        <v>-0.82949899999999843</v>
      </c>
      <c r="BC256" s="2">
        <f>Data!BD259-FaktiskeKurser[[#This Row],[UNH]]</f>
        <v>8.5899959999999851</v>
      </c>
      <c r="BD256" s="2">
        <f>Data!BE259-FaktiskeKurser[[#This Row],[JPM]]</f>
        <v>4.4800030000000106</v>
      </c>
      <c r="BE256" s="2">
        <f>Data!BF259-FaktiskeKurser[[#This Row],[AVGO]]</f>
        <v>-12.390015000000005</v>
      </c>
      <c r="BF256" s="2">
        <f>Data!BG259-FaktiskeKurser[[#This Row],[V]]</f>
        <v>-6.1100010000000111</v>
      </c>
      <c r="BG256" s="2">
        <f>Data!BH259-FaktiskeKurser[[#This Row],[BAC]]</f>
        <v>1.8400029999999994</v>
      </c>
      <c r="BH256" s="2">
        <f>Data!BI259-FaktiskeKurser[[#This Row],[HD]]</f>
        <v>1.9500119999999583</v>
      </c>
      <c r="BI256" s="2">
        <f>Data!BJ259-FaktiskeKurser[[#This Row],[MA]]</f>
        <v>-9.3900140000000079</v>
      </c>
      <c r="BJ256" s="2">
        <f>Data!BK259-FaktiskeKurser[[#This Row],[MRK]]</f>
        <v>0.55343699999998819</v>
      </c>
      <c r="BK256" s="2">
        <f>Data!BL259-FaktiskeKurser[[#This Row],[ABBV]]</f>
        <v>-1.5700000000000074</v>
      </c>
      <c r="BL256" s="2">
        <f>Data!BM259-FaktiskeKurser[[#This Row],[LLY]]</f>
        <v>-4.5199890000000096</v>
      </c>
      <c r="BM256" s="2">
        <f>Data!BN259-FaktiskeKurser[[#This Row],[UPS]]</f>
        <v>-7.3600009999999827</v>
      </c>
      <c r="BN256" s="2">
        <f>Data!BO259-FaktiskeKurser[[#This Row],[CAT]]</f>
        <v>11.839997000000011</v>
      </c>
    </row>
    <row r="257" spans="1:66" x14ac:dyDescent="0.35">
      <c r="A257" s="1">
        <v>44203</v>
      </c>
      <c r="B257" s="2">
        <f>ARIMAForecast[[#This Row],[AAPL]]-FaktiskeKurser[[#This Row],[AAPL]]</f>
        <v>1.9612207769800136</v>
      </c>
      <c r="C257" s="2">
        <f>ARIMAForecast[[#This Row],[MSFT]]-Data!C256</f>
        <v>5.1924428498490158</v>
      </c>
      <c r="D257" s="2">
        <f>ARIMAForecast[[#This Row],[AMZN]]-Data!D256</f>
        <v>0.77350131175199976</v>
      </c>
      <c r="E257" s="2">
        <f>ARIMAForecast[[#This Row],[GOOGL]]-Data!E256</f>
        <v>2.0640257442862975</v>
      </c>
      <c r="F257" s="2">
        <f>ARIMAForecast[[#This Row],[BRK-B]]-Data!F256</f>
        <v>3.1720154432209995</v>
      </c>
      <c r="G257" s="2">
        <f>ARIMAForecast[[#This Row],[TSLA]]-Data!G256</f>
        <v>20.039599966655999</v>
      </c>
      <c r="H257" s="2">
        <f>ARIMAForecast[[#This Row],[NVDA]]-Data!H256</f>
        <v>6.1616881774820058</v>
      </c>
      <c r="I257" s="2">
        <f>ARIMAForecast[[#This Row],[GOOG]]-Data!I256</f>
        <v>2.0943034491074997</v>
      </c>
      <c r="J257" s="2">
        <f>ARIMAForecast[[#This Row],[UNH]]-Data!J256</f>
        <v>9.0453359206670143</v>
      </c>
      <c r="K257" s="2">
        <f>ARIMAForecast[[#This Row],[JPM]]-Data!K256</f>
        <v>4.6778142471830222</v>
      </c>
      <c r="L257" s="2">
        <f>ARIMAForecast[[#This Row],[AVGO]]-Data!L256</f>
        <v>15.427905252157018</v>
      </c>
      <c r="M257" s="2">
        <f>ARIMAForecast[[#This Row],[V]]-Data!M256</f>
        <v>0.85821064514900058</v>
      </c>
      <c r="N257" s="2">
        <f>ARIMAForecast[[#This Row],[BAC]]-Data!N256</f>
        <v>0.8473699172025988</v>
      </c>
      <c r="O257" s="2">
        <f>ARIMAForecast[[#This Row],[HD]]-Data!O256</f>
        <v>-0.98065577408897298</v>
      </c>
      <c r="P257" s="2">
        <f>ARIMAForecast[[#This Row],[MA]]-Data!P256</f>
        <v>2.0616708567999922</v>
      </c>
      <c r="Q257" s="2">
        <f>ARIMAForecast[[#This Row],[MRK]]-Data!Q256</f>
        <v>1.9461738857008015</v>
      </c>
      <c r="R257" s="2">
        <f>ARIMAForecast[[#This Row],[ABBV]]-Data!R256</f>
        <v>1.0208356212349941</v>
      </c>
      <c r="S257" s="2">
        <f>ARIMAForecast[[#This Row],[LLY]]-Data!S256</f>
        <v>1.4404604394019884</v>
      </c>
      <c r="T257" s="2">
        <f>ARIMAForecast[[#This Row],[UPS]]-Data!T256</f>
        <v>-1.0809999713200114</v>
      </c>
      <c r="U257" s="2">
        <f>ARIMAForecast[[#This Row],[CAT]]-Data!U256</f>
        <v>0.93103644102799876</v>
      </c>
      <c r="X257" s="1">
        <v>44203</v>
      </c>
      <c r="Y257" s="2">
        <f>Data!Y257-Data!Y256</f>
        <v>1.8714538000000118</v>
      </c>
      <c r="Z257" s="2">
        <f>Data!Z257-Data!Z256</f>
        <v>3.5630746000000215</v>
      </c>
      <c r="AA257" s="2">
        <f>Data!AA257-Data!AA256</f>
        <v>0.13700460000001158</v>
      </c>
      <c r="AB257" s="2">
        <f>Data!AB257-Data!AB256</f>
        <v>2.2976293400000003</v>
      </c>
      <c r="AC257" s="2">
        <f>Data!AC257-Data!AC256</f>
        <v>2.6473568000000114</v>
      </c>
      <c r="AD257" s="2">
        <f>Data!AD257-Data!AD256</f>
        <v>7.1844973999999979</v>
      </c>
      <c r="AE257" s="2">
        <f>Data!AE257-Data!AE256</f>
        <v>3.4864336999999921</v>
      </c>
      <c r="AF257" s="2">
        <f>Data!AF257-Data!AF256</f>
        <v>2.6190807600000028</v>
      </c>
      <c r="AG257" s="2">
        <f>Data!AG257-Data!AG256</f>
        <v>9.1398877999999968</v>
      </c>
      <c r="AH257" s="2">
        <f>Data!AH257-Data!AH256</f>
        <v>5.4491888999999958</v>
      </c>
      <c r="AI257" s="2">
        <f>Data!AI257-Data!AI256</f>
        <v>15.068361200000027</v>
      </c>
      <c r="AJ257" s="2">
        <f>Data!AJ257-Data!AJ256</f>
        <v>0.91648159999999734</v>
      </c>
      <c r="AK257" s="2">
        <f>Data!AK257-Data!AK256</f>
        <v>1.1992896900000005</v>
      </c>
      <c r="AL257" s="2">
        <f>Data!AL257-Data!AL256</f>
        <v>-0.94199879999996483</v>
      </c>
      <c r="AM257" s="2">
        <f>Data!AM257-Data!AM256</f>
        <v>1.9268177000000151</v>
      </c>
      <c r="AN257" s="2">
        <f>Data!AN257-Data!AN256</f>
        <v>1.4570625300000017</v>
      </c>
      <c r="AO257" s="2">
        <f>Data!AO257-Data!AO256</f>
        <v>1.014573900000002</v>
      </c>
      <c r="AP257" s="2">
        <f>Data!AP257-Data!AP256</f>
        <v>1.2000495000000058</v>
      </c>
      <c r="AQ257" s="2">
        <f>Data!AQ257-Data!AQ256</f>
        <v>-1.8068667000000005</v>
      </c>
      <c r="AR257" s="2">
        <f>Data!AR257-Data!AR256</f>
        <v>2.8433732999999961</v>
      </c>
      <c r="AS257" s="2"/>
      <c r="AT257" s="1">
        <v>44203</v>
      </c>
      <c r="AU257" s="2">
        <f>Data!AV260-FaktiskeKurser[[#This Row],[AAPL]]</f>
        <v>1.5099940000000061</v>
      </c>
      <c r="AV257" s="2">
        <f>Data!AW260-FaktiskeKurser[[#This Row],[MSFT]]</f>
        <v>0.59999100000001704</v>
      </c>
      <c r="AW257" s="2">
        <f>Data!AX260-FaktiskeKurser[[#This Row],[AMZN]]</f>
        <v>-1.223495000000014</v>
      </c>
      <c r="AX257" s="2">
        <f>Data!AY260-FaktiskeKurser[[#This Row],[GOOGL]]</f>
        <v>2.410499999999999</v>
      </c>
      <c r="AY257" s="2">
        <f>Data!AZ260-FaktiskeKurser[[#This Row],[BRK-B]]</f>
        <v>4.430008000000015</v>
      </c>
      <c r="AZ257" s="2">
        <f>Data!BA260-FaktiskeKurser[[#This Row],[TSLA]]</f>
        <v>28.756667999999991</v>
      </c>
      <c r="BA257" s="2">
        <f>Data!BB260-FaktiskeKurser[[#This Row],[NVDA]]</f>
        <v>2.3050069999999891</v>
      </c>
      <c r="BB257" s="2">
        <f>Data!BC260-FaktiskeKurser[[#This Row],[GOOG]]</f>
        <v>2.9505000000000052</v>
      </c>
      <c r="BC257" s="2">
        <f>Data!BD260-FaktiskeKurser[[#This Row],[UNH]]</f>
        <v>15.529998999999975</v>
      </c>
      <c r="BD257" s="2">
        <f>Data!BE260-FaktiskeKurser[[#This Row],[JPM]]</f>
        <v>9.9999919999999918</v>
      </c>
      <c r="BE257" s="2">
        <f>Data!BF260-FaktiskeKurser[[#This Row],[AVGO]]</f>
        <v>18.170013999999981</v>
      </c>
      <c r="BF257" s="2">
        <f>Data!BG260-FaktiskeKurser[[#This Row],[V]]</f>
        <v>-3.9499969999999962</v>
      </c>
      <c r="BG257" s="2">
        <f>Data!BH260-FaktiskeKurser[[#This Row],[BAC]]</f>
        <v>2.8299999999999983</v>
      </c>
      <c r="BH257" s="2">
        <f>Data!BI260-FaktiskeKurser[[#This Row],[HD]]</f>
        <v>2.3399970000000394</v>
      </c>
      <c r="BI257" s="2">
        <f>Data!BJ260-FaktiskeKurser[[#This Row],[MA]]</f>
        <v>-1.6300049999999828</v>
      </c>
      <c r="BJ257" s="2">
        <f>Data!BK260-FaktiskeKurser[[#This Row],[MRK]]</f>
        <v>2.9198459999999926</v>
      </c>
      <c r="BK257" s="2">
        <f>Data!BL260-FaktiskeKurser[[#This Row],[ABBV]]</f>
        <v>1.2999949999999956</v>
      </c>
      <c r="BL257" s="2">
        <f>Data!BM260-FaktiskeKurser[[#This Row],[LLY]]</f>
        <v>0.33000200000000746</v>
      </c>
      <c r="BM257" s="2">
        <f>Data!BN260-FaktiskeKurser[[#This Row],[UPS]]</f>
        <v>-4.8000030000000038</v>
      </c>
      <c r="BN257" s="2">
        <f>Data!BO260-FaktiskeKurser[[#This Row],[CAT]]</f>
        <v>12.080002000000007</v>
      </c>
    </row>
    <row r="258" spans="1:66" x14ac:dyDescent="0.35">
      <c r="A258" s="1">
        <v>44204</v>
      </c>
      <c r="B258" s="2">
        <f>ARIMAForecast[[#This Row],[AAPL]]-FaktiskeKurser[[#This Row],[AAPL]]</f>
        <v>1.302408557680991</v>
      </c>
      <c r="C258" s="2">
        <f>ARIMAForecast[[#This Row],[MSFT]]-Data!C257</f>
        <v>1.4736225991419758</v>
      </c>
      <c r="D258" s="2">
        <f>ARIMAForecast[[#This Row],[AMZN]]-Data!D257</f>
        <v>1.0851130837099845</v>
      </c>
      <c r="E258" s="2">
        <f>ARIMAForecast[[#This Row],[GOOGL]]-Data!E257</f>
        <v>1.2959460544770991</v>
      </c>
      <c r="F258" s="2">
        <f>ARIMAForecast[[#This Row],[BRK-B]]-Data!F257</f>
        <v>1.1439518571880001</v>
      </c>
      <c r="G258" s="2">
        <f>ARIMAForecast[[#This Row],[TSLA]]-Data!G257</f>
        <v>22.108757129704998</v>
      </c>
      <c r="H258" s="2">
        <f>ARIMAForecast[[#This Row],[NVDA]]-Data!H257</f>
        <v>0.14325109444899908</v>
      </c>
      <c r="I258" s="2">
        <f>ARIMAForecast[[#This Row],[GOOG]]-Data!I257</f>
        <v>1.1965493793347974</v>
      </c>
      <c r="J258" s="2">
        <f>ARIMAForecast[[#This Row],[UNH]]-Data!J257</f>
        <v>-4.1246896762430083</v>
      </c>
      <c r="K258" s="2">
        <f>ARIMAForecast[[#This Row],[JPM]]-Data!K257</f>
        <v>0.77634284361499795</v>
      </c>
      <c r="L258" s="2">
        <f>ARIMAForecast[[#This Row],[AVGO]]-Data!L257</f>
        <v>5.5989313115720165</v>
      </c>
      <c r="M258" s="2">
        <f>ARIMAForecast[[#This Row],[V]]-Data!M257</f>
        <v>1.6104883990160204</v>
      </c>
      <c r="N258" s="2">
        <f>ARIMAForecast[[#This Row],[BAC]]-Data!N257</f>
        <v>-0.32816916544240371</v>
      </c>
      <c r="O258" s="2">
        <f>ARIMAForecast[[#This Row],[HD]]-Data!O257</f>
        <v>1.8421002794879655</v>
      </c>
      <c r="P258" s="2">
        <f>ARIMAForecast[[#This Row],[MA]]-Data!P257</f>
        <v>3.7913413253910448</v>
      </c>
      <c r="Q258" s="2">
        <f>ARIMAForecast[[#This Row],[MRK]]-Data!Q257</f>
        <v>-1.2536995471117081</v>
      </c>
      <c r="R258" s="2">
        <f>ARIMAForecast[[#This Row],[ABBV]]-Data!R257</f>
        <v>0.59253680924500429</v>
      </c>
      <c r="S258" s="2">
        <f>ARIMAForecast[[#This Row],[LLY]]-Data!S257</f>
        <v>0.38446482441301555</v>
      </c>
      <c r="T258" s="2">
        <f>ARIMAForecast[[#This Row],[UPS]]-Data!T257</f>
        <v>-0.58598046766798007</v>
      </c>
      <c r="U258" s="2">
        <f>ARIMAForecast[[#This Row],[CAT]]-Data!U257</f>
        <v>-0.68176027047800858</v>
      </c>
      <c r="X258" s="1">
        <v>44204</v>
      </c>
      <c r="Y258" s="2">
        <f>Data!Y258-Data!Y257</f>
        <v>1.9183891999999787</v>
      </c>
      <c r="Z258" s="2">
        <f>Data!Z258-Data!Z257</f>
        <v>2.3811938999999995</v>
      </c>
      <c r="AA258" s="2">
        <f>Data!AA258-Data!AA257</f>
        <v>1.0354744999999923</v>
      </c>
      <c r="AB258" s="2">
        <f>Data!AB258-Data!AB257</f>
        <v>1.3013846799999982</v>
      </c>
      <c r="AC258" s="2">
        <f>Data!AC258-Data!AC257</f>
        <v>1.5512061000000017</v>
      </c>
      <c r="AD258" s="2">
        <f>Data!AD258-Data!AD257</f>
        <v>20.022696500000023</v>
      </c>
      <c r="AE258" s="2">
        <f>Data!AE258-Data!AE257</f>
        <v>1.0568519999999921</v>
      </c>
      <c r="AF258" s="2">
        <f>Data!AF258-Data!AF257</f>
        <v>0.96206189999999481</v>
      </c>
      <c r="AG258" s="2">
        <f>Data!AG258-Data!AG257</f>
        <v>-9.4221199999992677E-2</v>
      </c>
      <c r="AH258" s="2">
        <f>Data!AH258-Data!AH257</f>
        <v>1.0273083000000156</v>
      </c>
      <c r="AI258" s="2">
        <f>Data!AI258-Data!AI257</f>
        <v>4.6161722999999597</v>
      </c>
      <c r="AJ258" s="2">
        <f>Data!AJ258-Data!AJ257</f>
        <v>1.4795933000000048</v>
      </c>
      <c r="AK258" s="2">
        <f>Data!AK258-Data!AK257</f>
        <v>-0.19100276999999721</v>
      </c>
      <c r="AL258" s="2">
        <f>Data!AL258-Data!AL257</f>
        <v>2.1470544999999674</v>
      </c>
      <c r="AM258" s="2">
        <f>Data!AM258-Data!AM257</f>
        <v>3.8371596000000068</v>
      </c>
      <c r="AN258" s="2">
        <f>Data!AN258-Data!AN257</f>
        <v>-0.45190368000000092</v>
      </c>
      <c r="AO258" s="2">
        <f>Data!AO258-Data!AO257</f>
        <v>0.7477727999999928</v>
      </c>
      <c r="AP258" s="2">
        <f>Data!AP258-Data!AP257</f>
        <v>0.65194309999998268</v>
      </c>
      <c r="AQ258" s="2">
        <f>Data!AQ258-Data!AQ257</f>
        <v>-0.80695790000001466</v>
      </c>
      <c r="AR258" s="2">
        <f>Data!AR258-Data!AR257</f>
        <v>-3.1806899999992311E-2</v>
      </c>
      <c r="AS258" s="2"/>
      <c r="AT258" s="1">
        <v>44204</v>
      </c>
      <c r="AU258" s="2">
        <f>Data!AV261-FaktiskeKurser[[#This Row],[AAPL]]</f>
        <v>1.0400080000000003</v>
      </c>
      <c r="AV258" s="2">
        <f>Data!AW261-FaktiskeKurser[[#This Row],[MSFT]]</f>
        <v>1.7200009999999963</v>
      </c>
      <c r="AW258" s="2">
        <f>Data!AX261-FaktiskeKurser[[#This Row],[AMZN]]</f>
        <v>-1.7905120000000068</v>
      </c>
      <c r="AX258" s="2">
        <f>Data!AY261-FaktiskeKurser[[#This Row],[GOOGL]]</f>
        <v>2.8889999999999958</v>
      </c>
      <c r="AY258" s="2">
        <f>Data!AZ261-FaktiskeKurser[[#This Row],[BRK-B]]</f>
        <v>6.5599980000000073</v>
      </c>
      <c r="AZ258" s="2">
        <f>Data!BA261-FaktiskeKurser[[#This Row],[TSLA]]</f>
        <v>48.303328999999991</v>
      </c>
      <c r="BA258" s="2">
        <f>Data!BB261-FaktiskeKurser[[#This Row],[NVDA]]</f>
        <v>-1.2799990000000037</v>
      </c>
      <c r="BB258" s="2">
        <f>Data!BC261-FaktiskeKurser[[#This Row],[GOOG]]</f>
        <v>3.3144989999999979</v>
      </c>
      <c r="BC258" s="2">
        <f>Data!BD261-FaktiskeKurser[[#This Row],[UNH]]</f>
        <v>18.590027000000021</v>
      </c>
      <c r="BD258" s="2">
        <f>Data!BE261-FaktiskeKurser[[#This Row],[JPM]]</f>
        <v>10.370001999999999</v>
      </c>
      <c r="BE258" s="2">
        <f>Data!BF261-FaktiskeKurser[[#This Row],[AVGO]]</f>
        <v>17.540008999999998</v>
      </c>
      <c r="BF258" s="2">
        <f>Data!BG261-FaktiskeKurser[[#This Row],[V]]</f>
        <v>0.94000199999999268</v>
      </c>
      <c r="BG258" s="2">
        <f>Data!BH261-FaktiskeKurser[[#This Row],[BAC]]</f>
        <v>2.269998999999995</v>
      </c>
      <c r="BH258" s="2">
        <f>Data!BI261-FaktiskeKurser[[#This Row],[HD]]</f>
        <v>3.0400080000000003</v>
      </c>
      <c r="BI258" s="2">
        <f>Data!BJ261-FaktiskeKurser[[#This Row],[MA]]</f>
        <v>6.4299930000000245</v>
      </c>
      <c r="BJ258" s="2">
        <f>Data!BK261-FaktiskeKurser[[#This Row],[MRK]]</f>
        <v>1.8415990000000022</v>
      </c>
      <c r="BK258" s="2">
        <f>Data!BL261-FaktiskeKurser[[#This Row],[ABBV]]</f>
        <v>0.7699970000000036</v>
      </c>
      <c r="BL258" s="2">
        <f>Data!BM261-FaktiskeKurser[[#This Row],[LLY]]</f>
        <v>8.9996999999982563E-2</v>
      </c>
      <c r="BM258" s="2">
        <f>Data!BN261-FaktiskeKurser[[#This Row],[UPS]]</f>
        <v>-3.1300050000000113</v>
      </c>
      <c r="BN258" s="2">
        <f>Data!BO261-FaktiskeKurser[[#This Row],[CAT]]</f>
        <v>10.619996000000015</v>
      </c>
    </row>
    <row r="259" spans="1:66" x14ac:dyDescent="0.35">
      <c r="A259" s="1">
        <v>44207</v>
      </c>
      <c r="B259" s="2">
        <f>ARIMAForecast[[#This Row],[AAPL]]-FaktiskeKurser[[#This Row],[AAPL]]</f>
        <v>2.3702523194100138</v>
      </c>
      <c r="C259" s="2">
        <f>ARIMAForecast[[#This Row],[MSFT]]-Data!C258</f>
        <v>-1.1720023925719829</v>
      </c>
      <c r="D259" s="2">
        <f>ARIMAForecast[[#This Row],[AMZN]]-Data!D258</f>
        <v>-3.2326567171539864</v>
      </c>
      <c r="E259" s="2">
        <f>ARIMAForecast[[#This Row],[GOOGL]]-Data!E258</f>
        <v>-1.5039619356567897</v>
      </c>
      <c r="F259" s="2">
        <f>ARIMAForecast[[#This Row],[BRK-B]]-Data!F258</f>
        <v>-7.2969643530029771E-3</v>
      </c>
      <c r="G259" s="2">
        <f>ARIMAForecast[[#This Row],[TSLA]]-Data!G258</f>
        <v>-23.56149808788399</v>
      </c>
      <c r="H259" s="2">
        <f>ARIMAForecast[[#This Row],[NVDA]]-Data!H258</f>
        <v>3.0247046325479801</v>
      </c>
      <c r="I259" s="2">
        <f>ARIMAForecast[[#This Row],[GOOG]]-Data!I258</f>
        <v>-1.5686020799406037</v>
      </c>
      <c r="J259" s="2">
        <f>ARIMAForecast[[#This Row],[UNH]]-Data!J258</f>
        <v>-2.4843581543649975</v>
      </c>
      <c r="K259" s="2">
        <f>ARIMAForecast[[#This Row],[JPM]]-Data!K258</f>
        <v>0.60641243796598587</v>
      </c>
      <c r="L259" s="2">
        <f>ARIMAForecast[[#This Row],[AVGO]]-Data!L258</f>
        <v>-1.3719372123620133</v>
      </c>
      <c r="M259" s="2">
        <f>ARIMAForecast[[#This Row],[V]]-Data!M258</f>
        <v>-1.9350833144169997</v>
      </c>
      <c r="N259" s="2">
        <f>ARIMAForecast[[#This Row],[BAC]]-Data!N258</f>
        <v>0.26811961451450372</v>
      </c>
      <c r="O259" s="2">
        <f>ARIMAForecast[[#This Row],[HD]]-Data!O258</f>
        <v>3.2328862955280329</v>
      </c>
      <c r="P259" s="2">
        <f>ARIMAForecast[[#This Row],[MA]]-Data!P258</f>
        <v>-4.4681134739440154</v>
      </c>
      <c r="Q259" s="2">
        <f>ARIMAForecast[[#This Row],[MRK]]-Data!Q258</f>
        <v>2.1003713469530112</v>
      </c>
      <c r="R259" s="2">
        <f>ARIMAForecast[[#This Row],[ABBV]]-Data!R258</f>
        <v>2.1929542940220017</v>
      </c>
      <c r="S259" s="2">
        <f>ARIMAForecast[[#This Row],[LLY]]-Data!S258</f>
        <v>18.766691979863992</v>
      </c>
      <c r="T259" s="2">
        <f>ARIMAForecast[[#This Row],[UPS]]-Data!T258</f>
        <v>3.0304202249569983</v>
      </c>
      <c r="U259" s="2">
        <f>ARIMAForecast[[#This Row],[CAT]]-Data!U258</f>
        <v>-0.78845040146799761</v>
      </c>
      <c r="X259" s="1">
        <v>44207</v>
      </c>
      <c r="Y259" s="2">
        <f>Data!Y259-Data!Y258</f>
        <v>-2.0145011999999838</v>
      </c>
      <c r="Z259" s="2">
        <f>Data!Z259-Data!Z258</f>
        <v>-2.126607000000007</v>
      </c>
      <c r="AA259" s="2">
        <f>Data!AA259-Data!AA258</f>
        <v>-2.5703215999999998</v>
      </c>
      <c r="AB259" s="2">
        <f>Data!AB259-Data!AB258</f>
        <v>-1.8002431199999904</v>
      </c>
      <c r="AC259" s="2">
        <f>Data!AC259-Data!AC258</f>
        <v>-0.45728960000002417</v>
      </c>
      <c r="AD259" s="2">
        <f>Data!AD259-Data!AD258</f>
        <v>15.035859799999969</v>
      </c>
      <c r="AE259" s="2">
        <f>Data!AE259-Data!AE258</f>
        <v>3.0531449000000066</v>
      </c>
      <c r="AF259" s="2">
        <f>Data!AF259-Data!AF258</f>
        <v>-1.8783724500000005</v>
      </c>
      <c r="AG259" s="2">
        <f>Data!AG259-Data!AG258</f>
        <v>-2.3936304000000064</v>
      </c>
      <c r="AH259" s="2">
        <f>Data!AH259-Data!AH258</f>
        <v>1.9356348999999966</v>
      </c>
      <c r="AI259" s="2">
        <f>Data!AI259-Data!AI258</f>
        <v>0.20544570000004114</v>
      </c>
      <c r="AJ259" s="2">
        <f>Data!AJ259-Data!AJ258</f>
        <v>-2.0993668000000127</v>
      </c>
      <c r="AK259" s="2">
        <f>Data!AK259-Data!AK258</f>
        <v>0.43473088999999732</v>
      </c>
      <c r="AL259" s="2">
        <f>Data!AL259-Data!AL258</f>
        <v>2.3118670000000066</v>
      </c>
      <c r="AM259" s="2">
        <f>Data!AM259-Data!AM258</f>
        <v>-3.9882868000000258</v>
      </c>
      <c r="AN259" s="2">
        <f>Data!AN259-Data!AN258</f>
        <v>1.29744101</v>
      </c>
      <c r="AO259" s="2">
        <f>Data!AO259-Data!AO258</f>
        <v>1.4872409999999974</v>
      </c>
      <c r="AP259" s="2">
        <f>Data!AP259-Data!AP258</f>
        <v>5.7743661000000088</v>
      </c>
      <c r="AQ259" s="2">
        <f>Data!AQ259-Data!AQ258</f>
        <v>3.0826456000000064</v>
      </c>
      <c r="AR259" s="2">
        <f>Data!AR259-Data!AR258</f>
        <v>-0.30745849999999564</v>
      </c>
      <c r="AS259" s="2"/>
      <c r="AT259" s="1">
        <v>44207</v>
      </c>
      <c r="AU259" s="2">
        <f>Data!AV262-FaktiskeKurser[[#This Row],[AAPL]]</f>
        <v>2.3799980000000005</v>
      </c>
      <c r="AV259" s="2">
        <f>Data!AW262-FaktiskeKurser[[#This Row],[MSFT]]</f>
        <v>5.2400049999999965</v>
      </c>
      <c r="AW259" s="2">
        <f>Data!AX262-FaktiskeKurser[[#This Row],[AMZN]]</f>
        <v>-1.2085109999999872</v>
      </c>
      <c r="AX259" s="2">
        <f>Data!AY262-FaktiskeKurser[[#This Row],[GOOGL]]</f>
        <v>1.670501999999999</v>
      </c>
      <c r="AY259" s="2">
        <f>Data!AZ262-FaktiskeKurser[[#This Row],[BRK-B]]</f>
        <v>3.1599889999999959</v>
      </c>
      <c r="AZ259" s="2">
        <f>Data!BA262-FaktiskeKurser[[#This Row],[TSLA]]</f>
        <v>18.40333499999997</v>
      </c>
      <c r="BA259" s="2">
        <f>Data!BB262-FaktiskeKurser[[#This Row],[NVDA]]</f>
        <v>10.06999900000001</v>
      </c>
      <c r="BB259" s="2">
        <f>Data!BC262-FaktiskeKurser[[#This Row],[GOOG]]</f>
        <v>1.5714959999999962</v>
      </c>
      <c r="BC259" s="2">
        <f>Data!BD262-FaktiskeKurser[[#This Row],[UNH]]</f>
        <v>1.4800109999999904</v>
      </c>
      <c r="BD259" s="2">
        <f>Data!BE262-FaktiskeKurser[[#This Row],[JPM]]</f>
        <v>6.5</v>
      </c>
      <c r="BE259" s="2">
        <f>Data!BF262-FaktiskeKurser[[#This Row],[AVGO]]</f>
        <v>20.30001900000002</v>
      </c>
      <c r="BF259" s="2">
        <f>Data!BG262-FaktiskeKurser[[#This Row],[V]]</f>
        <v>0.27000400000000013</v>
      </c>
      <c r="BG259" s="2">
        <f>Data!BH262-FaktiskeKurser[[#This Row],[BAC]]</f>
        <v>0.91999799999999965</v>
      </c>
      <c r="BH259" s="2">
        <f>Data!BI262-FaktiskeKurser[[#This Row],[HD]]</f>
        <v>3.6600040000000149</v>
      </c>
      <c r="BI259" s="2">
        <f>Data!BJ262-FaktiskeKurser[[#This Row],[MA]]</f>
        <v>0.65002400000003036</v>
      </c>
      <c r="BJ259" s="2">
        <f>Data!BK262-FaktiskeKurser[[#This Row],[MRK]]</f>
        <v>2.5</v>
      </c>
      <c r="BK259" s="2">
        <f>Data!BL262-FaktiskeKurser[[#This Row],[ABBV]]</f>
        <v>3.4399950000000104</v>
      </c>
      <c r="BL259" s="2">
        <f>Data!BM262-FaktiskeKurser[[#This Row],[LLY]]</f>
        <v>21.619994999999989</v>
      </c>
      <c r="BM259" s="2">
        <f>Data!BN262-FaktiskeKurser[[#This Row],[UPS]]</f>
        <v>0.8200080000000014</v>
      </c>
      <c r="BN259" s="2">
        <f>Data!BO262-FaktiskeKurser[[#This Row],[CAT]]</f>
        <v>0</v>
      </c>
    </row>
    <row r="260" spans="1:66" x14ac:dyDescent="0.35">
      <c r="A260" s="1">
        <v>44208</v>
      </c>
      <c r="B260" s="2">
        <f>ARIMAForecast[[#This Row],[AAPL]]-FaktiskeKurser[[#This Row],[AAPL]]</f>
        <v>-1.6831321018759979</v>
      </c>
      <c r="C260" s="2">
        <f>ARIMAForecast[[#This Row],[MSFT]]-Data!C259</f>
        <v>-3.8549535464780149</v>
      </c>
      <c r="D260" s="2">
        <f>ARIMAForecast[[#This Row],[AMZN]]-Data!D259</f>
        <v>0.15669934868898849</v>
      </c>
      <c r="E260" s="2">
        <f>ARIMAForecast[[#This Row],[GOOGL]]-Data!E259</f>
        <v>-1.5777502783260076</v>
      </c>
      <c r="F260" s="2">
        <f>ARIMAForecast[[#This Row],[BRK-B]]-Data!F259</f>
        <v>-1.6921819941310048</v>
      </c>
      <c r="G260" s="2">
        <f>ARIMAForecast[[#This Row],[TSLA]]-Data!G259</f>
        <v>14.888937859371993</v>
      </c>
      <c r="H260" s="2">
        <f>ARIMAForecast[[#This Row],[NVDA]]-Data!H259</f>
        <v>-0.78504544636498963</v>
      </c>
      <c r="I260" s="2">
        <f>ARIMAForecast[[#This Row],[GOOG]]-Data!I259</f>
        <v>-1.5377422912333998</v>
      </c>
      <c r="J260" s="2">
        <f>ARIMAForecast[[#This Row],[UNH]]-Data!J259</f>
        <v>-2.9999168313499922</v>
      </c>
      <c r="K260" s="2">
        <f>ARIMAForecast[[#This Row],[JPM]]-Data!K259</f>
        <v>2.8711517955620138</v>
      </c>
      <c r="L260" s="2">
        <f>ARIMAForecast[[#This Row],[AVGO]]-Data!L259</f>
        <v>2.3744802303589836</v>
      </c>
      <c r="M260" s="2">
        <f>ARIMAForecast[[#This Row],[V]]-Data!M259</f>
        <v>-3.8329030751680193</v>
      </c>
      <c r="N260" s="2">
        <f>ARIMAForecast[[#This Row],[BAC]]-Data!N259</f>
        <v>0.73832448350869839</v>
      </c>
      <c r="O260" s="2">
        <f>ARIMAForecast[[#This Row],[HD]]-Data!O259</f>
        <v>4.0895105290890115</v>
      </c>
      <c r="P260" s="2">
        <f>ARIMAForecast[[#This Row],[MA]]-Data!P259</f>
        <v>-5.3756197501180054</v>
      </c>
      <c r="Q260" s="2">
        <f>ARIMAForecast[[#This Row],[MRK]]-Data!Q259</f>
        <v>-1.896217140865204</v>
      </c>
      <c r="R260" s="2">
        <f>ARIMAForecast[[#This Row],[ABBV]]-Data!R259</f>
        <v>6.4802237362997062E-2</v>
      </c>
      <c r="S260" s="2">
        <f>ARIMAForecast[[#This Row],[LLY]]-Data!S259</f>
        <v>-5.8779628329349976</v>
      </c>
      <c r="T260" s="2">
        <f>ARIMAForecast[[#This Row],[UPS]]-Data!T259</f>
        <v>2.4117261806499926</v>
      </c>
      <c r="U260" s="2">
        <f>ARIMAForecast[[#This Row],[CAT]]-Data!U259</f>
        <v>3.9391250710609995</v>
      </c>
      <c r="X260" s="1">
        <v>44208</v>
      </c>
      <c r="Y260" s="2">
        <f>Data!Y260-Data!Y259</f>
        <v>-1.0531515000000127</v>
      </c>
      <c r="Z260" s="2">
        <f>Data!Z260-Data!Z259</f>
        <v>-2.5647141000000033</v>
      </c>
      <c r="AA260" s="2">
        <f>Data!AA260-Data!AA259</f>
        <v>-0.42223079999999413</v>
      </c>
      <c r="AB260" s="2">
        <f>Data!AB260-Data!AB259</f>
        <v>-1.0677418700000061</v>
      </c>
      <c r="AC260" s="2">
        <f>Data!AC260-Data!AC259</f>
        <v>-0.46240629999999783</v>
      </c>
      <c r="AD260" s="2">
        <f>Data!AD260-Data!AD259</f>
        <v>-16.692569399999968</v>
      </c>
      <c r="AE260" s="2">
        <f>Data!AE260-Data!AE259</f>
        <v>-0.94105070000000524</v>
      </c>
      <c r="AF260" s="2">
        <f>Data!AF260-Data!AF259</f>
        <v>-1.0747268399999967</v>
      </c>
      <c r="AG260" s="2">
        <f>Data!AG260-Data!AG259</f>
        <v>-3.2092309999999884</v>
      </c>
      <c r="AH260" s="2">
        <f>Data!AH260-Data!AH259</f>
        <v>2.1617248000000018</v>
      </c>
      <c r="AI260" s="2">
        <f>Data!AI260-Data!AI259</f>
        <v>3.1646710999999641</v>
      </c>
      <c r="AJ260" s="2">
        <f>Data!AJ260-Data!AJ259</f>
        <v>-3.868558500000006</v>
      </c>
      <c r="AK260" s="2">
        <f>Data!AK260-Data!AK259</f>
        <v>0.58108166000000239</v>
      </c>
      <c r="AL260" s="2">
        <f>Data!AL260-Data!AL259</f>
        <v>4.5890820999999846</v>
      </c>
      <c r="AM260" s="2">
        <f>Data!AM260-Data!AM259</f>
        <v>-5.3651873000000023</v>
      </c>
      <c r="AN260" s="2">
        <f>Data!AN260-Data!AN259</f>
        <v>-1.0647711799999939</v>
      </c>
      <c r="AO260" s="2">
        <f>Data!AO260-Data!AO259</f>
        <v>0.96998109999999826</v>
      </c>
      <c r="AP260" s="2">
        <f>Data!AP260-Data!AP259</f>
        <v>8.0018182000000024</v>
      </c>
      <c r="AQ260" s="2">
        <f>Data!AQ260-Data!AQ259</f>
        <v>2.1832675999999935</v>
      </c>
      <c r="AR260" s="2">
        <f>Data!AR260-Data!AR259</f>
        <v>2.8724933000000021</v>
      </c>
      <c r="AS260" s="2"/>
      <c r="AT260" s="1">
        <v>44208</v>
      </c>
      <c r="AU260" s="2">
        <f>Data!AV263-FaktiskeKurser[[#This Row],[AAPL]]</f>
        <v>-2.1199949999999887</v>
      </c>
      <c r="AV260" s="2">
        <f>Data!AW263-FaktiskeKurser[[#This Row],[MSFT]]</f>
        <v>-3.3600000000000136</v>
      </c>
      <c r="AW260" s="2">
        <f>Data!AX263-FaktiskeKurser[[#This Row],[AMZN]]</f>
        <v>-2.0664979999999957</v>
      </c>
      <c r="AX260" s="2">
        <f>Data!AY263-FaktiskeKurser[[#This Row],[GOOGL]]</f>
        <v>-1.8455050000000028</v>
      </c>
      <c r="AY260" s="2">
        <f>Data!AZ263-FaktiskeKurser[[#This Row],[BRK-B]]</f>
        <v>0.14999399999999241</v>
      </c>
      <c r="AZ260" s="2">
        <f>Data!BA263-FaktiskeKurser[[#This Row],[TSLA]]</f>
        <v>11.133330999999998</v>
      </c>
      <c r="BA260" s="2">
        <f>Data!BB263-FaktiskeKurser[[#This Row],[NVDA]]</f>
        <v>1.4075019999999938</v>
      </c>
      <c r="BB260" s="2">
        <f>Data!BC263-FaktiskeKurser[[#This Row],[GOOG]]</f>
        <v>-2.0350040000000007</v>
      </c>
      <c r="BC260" s="2">
        <f>Data!BD263-FaktiskeKurser[[#This Row],[UNH]]</f>
        <v>-7.6600039999999581</v>
      </c>
      <c r="BD260" s="2">
        <f>Data!BE263-FaktiskeKurser[[#This Row],[JPM]]</f>
        <v>4.3500060000000076</v>
      </c>
      <c r="BE260" s="2">
        <f>Data!BF263-FaktiskeKurser[[#This Row],[AVGO]]</f>
        <v>6</v>
      </c>
      <c r="BF260" s="2">
        <f>Data!BG263-FaktiskeKurser[[#This Row],[V]]</f>
        <v>-4.9499969999999962</v>
      </c>
      <c r="BG260" s="2">
        <f>Data!BH263-FaktiskeKurser[[#This Row],[BAC]]</f>
        <v>0.79999899999999968</v>
      </c>
      <c r="BH260" s="2">
        <f>Data!BI263-FaktiskeKurser[[#This Row],[HD]]</f>
        <v>10.069976999999994</v>
      </c>
      <c r="BI260" s="2">
        <f>Data!BJ263-FaktiskeKurser[[#This Row],[MA]]</f>
        <v>-6.9399720000000116</v>
      </c>
      <c r="BJ260" s="2">
        <f>Data!BK263-FaktiskeKurser[[#This Row],[MRK]]</f>
        <v>-0.88740500000000111</v>
      </c>
      <c r="BK260" s="2">
        <f>Data!BL263-FaktiskeKurser[[#This Row],[ABBV]]</f>
        <v>3.0700000000000074</v>
      </c>
      <c r="BL260" s="2">
        <f>Data!BM263-FaktiskeKurser[[#This Row],[LLY]]</f>
        <v>12.970000999999996</v>
      </c>
      <c r="BM260" s="2">
        <f>Data!BN263-FaktiskeKurser[[#This Row],[UPS]]</f>
        <v>4.9100039999999865</v>
      </c>
      <c r="BN260" s="2">
        <f>Data!BO263-FaktiskeKurser[[#This Row],[CAT]]</f>
        <v>3.3099970000000098</v>
      </c>
    </row>
    <row r="261" spans="1:66" x14ac:dyDescent="0.35">
      <c r="A261" s="1">
        <v>44209</v>
      </c>
      <c r="B261" s="2">
        <f>ARIMAForecast[[#This Row],[AAPL]]-FaktiskeKurser[[#This Row],[AAPL]]</f>
        <v>-0.48971449143999735</v>
      </c>
      <c r="C261" s="2">
        <f>ARIMAForecast[[#This Row],[MSFT]]-Data!C260</f>
        <v>2.4518978642390152</v>
      </c>
      <c r="D261" s="2">
        <f>ARIMAForecast[[#This Row],[AMZN]]-Data!D260</f>
        <v>2.1039379695899925</v>
      </c>
      <c r="E261" s="2">
        <f>ARIMAForecast[[#This Row],[GOOGL]]-Data!E260</f>
        <v>0.91580875880841006</v>
      </c>
      <c r="F261" s="2">
        <f>ARIMAForecast[[#This Row],[BRK-B]]-Data!F260</f>
        <v>1.8142017585290091</v>
      </c>
      <c r="G261" s="2">
        <f>ARIMAForecast[[#This Row],[TSLA]]-Data!G260</f>
        <v>0.86344452361100821</v>
      </c>
      <c r="H261" s="2">
        <f>ARIMAForecast[[#This Row],[NVDA]]-Data!H260</f>
        <v>0.83360875682799929</v>
      </c>
      <c r="I261" s="2">
        <f>ARIMAForecast[[#This Row],[GOOG]]-Data!I260</f>
        <v>0.69774410938360631</v>
      </c>
      <c r="J261" s="2">
        <f>ARIMAForecast[[#This Row],[UNH]]-Data!J260</f>
        <v>-3.2540802034869785</v>
      </c>
      <c r="K261" s="2">
        <f>ARIMAForecast[[#This Row],[JPM]]-Data!K260</f>
        <v>0.4466994359149794</v>
      </c>
      <c r="L261" s="2">
        <f>ARIMAForecast[[#This Row],[AVGO]]-Data!L260</f>
        <v>4.2211713723519892</v>
      </c>
      <c r="M261" s="2">
        <f>ARIMAForecast[[#This Row],[V]]-Data!M260</f>
        <v>-0.13025999391598475</v>
      </c>
      <c r="N261" s="2">
        <f>ARIMAForecast[[#This Row],[BAC]]-Data!N260</f>
        <v>-7.2967526736796628E-2</v>
      </c>
      <c r="O261" s="2">
        <f>ARIMAForecast[[#This Row],[HD]]-Data!O260</f>
        <v>-1.230701488931004</v>
      </c>
      <c r="P261" s="2">
        <f>ARIMAForecast[[#This Row],[MA]]-Data!P260</f>
        <v>2.3519504834890199</v>
      </c>
      <c r="Q261" s="2">
        <f>ARIMAForecast[[#This Row],[MRK]]-Data!Q260</f>
        <v>-0.59798015359230305</v>
      </c>
      <c r="R261" s="2">
        <f>ARIMAForecast[[#This Row],[ABBV]]-Data!R260</f>
        <v>3.0185365863190015</v>
      </c>
      <c r="S261" s="2">
        <f>ARIMAForecast[[#This Row],[LLY]]-Data!S260</f>
        <v>5.4424216232480092</v>
      </c>
      <c r="T261" s="2">
        <f>ARIMAForecast[[#This Row],[UPS]]-Data!T260</f>
        <v>-0.40937488845699477</v>
      </c>
      <c r="U261" s="2">
        <f>ARIMAForecast[[#This Row],[CAT]]-Data!U260</f>
        <v>-1.1848748524849952</v>
      </c>
      <c r="X261" s="1">
        <v>44209</v>
      </c>
      <c r="Y261" s="2">
        <f>Data!Y261-Data!Y260</f>
        <v>1.7925536000000193</v>
      </c>
      <c r="Z261" s="2">
        <f>Data!Z261-Data!Z260</f>
        <v>1.3928282999999908</v>
      </c>
      <c r="AA261" s="2">
        <f>Data!AA261-Data!AA260</f>
        <v>1.9546287999999947</v>
      </c>
      <c r="AB261" s="2">
        <f>Data!AB261-Data!AB260</f>
        <v>0.49946289999999749</v>
      </c>
      <c r="AC261" s="2">
        <f>Data!AC261-Data!AC260</f>
        <v>1.2809843000000001</v>
      </c>
      <c r="AD261" s="2">
        <f>Data!AD261-Data!AD260</f>
        <v>10.29246489999997</v>
      </c>
      <c r="AE261" s="2">
        <f>Data!AE261-Data!AE260</f>
        <v>0.5677539000000138</v>
      </c>
      <c r="AF261" s="2">
        <f>Data!AF261-Data!AF260</f>
        <v>0.44053888000000541</v>
      </c>
      <c r="AG261" s="2">
        <f>Data!AG261-Data!AG260</f>
        <v>-2.5756437000000005</v>
      </c>
      <c r="AH261" s="2">
        <f>Data!AH261-Data!AH260</f>
        <v>0.22636149999999589</v>
      </c>
      <c r="AI261" s="2">
        <f>Data!AI261-Data!AI260</f>
        <v>2.2554673000000207</v>
      </c>
      <c r="AJ261" s="2">
        <f>Data!AJ261-Data!AJ260</f>
        <v>0.27160630000000197</v>
      </c>
      <c r="AK261" s="2">
        <f>Data!AK261-Data!AK260</f>
        <v>-0.10749307000000385</v>
      </c>
      <c r="AL261" s="2">
        <f>Data!AL261-Data!AL260</f>
        <v>-1.0032286999999656</v>
      </c>
      <c r="AM261" s="2">
        <f>Data!AM261-Data!AM260</f>
        <v>1.8643797999999947</v>
      </c>
      <c r="AN261" s="2">
        <f>Data!AN261-Data!AN260</f>
        <v>-0.96994345000000237</v>
      </c>
      <c r="AO261" s="2">
        <f>Data!AO261-Data!AO260</f>
        <v>2.2707817000000006</v>
      </c>
      <c r="AP261" s="2">
        <f>Data!AP261-Data!AP260</f>
        <v>3.372426599999983</v>
      </c>
      <c r="AQ261" s="2">
        <f>Data!AQ261-Data!AQ260</f>
        <v>-0.52334339999998747</v>
      </c>
      <c r="AR261" s="2">
        <f>Data!AR261-Data!AR260</f>
        <v>-0.62834250000000225</v>
      </c>
      <c r="AS261" s="2"/>
      <c r="AT261" s="1">
        <v>44209</v>
      </c>
      <c r="AU261" s="2">
        <f>Data!AV264-FaktiskeKurser[[#This Row],[AAPL]]</f>
        <v>-1.1600040000000149</v>
      </c>
      <c r="AV261" s="2">
        <f>Data!AW264-FaktiskeKurser[[#This Row],[MSFT]]</f>
        <v>-3.2799989999999752</v>
      </c>
      <c r="AW261" s="2">
        <f>Data!AX264-FaktiskeKurser[[#This Row],[AMZN]]</f>
        <v>-0.84049999999999159</v>
      </c>
      <c r="AX261" s="2">
        <f>Data!AY264-FaktiskeKurser[[#This Row],[GOOGL]]</f>
        <v>-2.5289989999999989</v>
      </c>
      <c r="AY261" s="2">
        <f>Data!AZ264-FaktiskeKurser[[#This Row],[BRK-B]]</f>
        <v>0.47999599999999987</v>
      </c>
      <c r="AZ261" s="2">
        <f>Data!BA264-FaktiskeKurser[[#This Row],[TSLA]]</f>
        <v>-8.5366510000000062</v>
      </c>
      <c r="BA261" s="2">
        <f>Data!BB264-FaktiskeKurser[[#This Row],[NVDA]]</f>
        <v>2.5500030000000038</v>
      </c>
      <c r="BB261" s="2">
        <f>Data!BC264-FaktiskeKurser[[#This Row],[GOOG]]</f>
        <v>-2.6404959999999988</v>
      </c>
      <c r="BC261" s="2">
        <f>Data!BD264-FaktiskeKurser[[#This Row],[UNH]]</f>
        <v>-8.3500060000000076</v>
      </c>
      <c r="BD261" s="2">
        <f>Data!BE264-FaktiskeKurser[[#This Row],[JPM]]</f>
        <v>4.3300020000000075</v>
      </c>
      <c r="BE261" s="2">
        <f>Data!BF264-FaktiskeKurser[[#This Row],[AVGO]]</f>
        <v>5.5699759999999969</v>
      </c>
      <c r="BF261" s="2">
        <f>Data!BG264-FaktiskeKurser[[#This Row],[V]]</f>
        <v>-6.0999909999999886</v>
      </c>
      <c r="BG261" s="2">
        <f>Data!BH264-FaktiskeKurser[[#This Row],[BAC]]</f>
        <v>0.93000000000000682</v>
      </c>
      <c r="BH261" s="2">
        <f>Data!BI264-FaktiskeKurser[[#This Row],[HD]]</f>
        <v>4.9599919999999997</v>
      </c>
      <c r="BI261" s="2">
        <f>Data!BJ264-FaktiskeKurser[[#This Row],[MA]]</f>
        <v>-7.5200189999999907</v>
      </c>
      <c r="BJ261" s="2">
        <f>Data!BK264-FaktiskeKurser[[#This Row],[MRK]]</f>
        <v>-0.65839400000000126</v>
      </c>
      <c r="BK261" s="2">
        <f>Data!BL264-FaktiskeKurser[[#This Row],[ABBV]]</f>
        <v>5.1799999999999926</v>
      </c>
      <c r="BL261" s="2">
        <f>Data!BM264-FaktiskeKurser[[#This Row],[LLY]]</f>
        <v>19.089996000000014</v>
      </c>
      <c r="BM261" s="2">
        <f>Data!BN264-FaktiskeKurser[[#This Row],[UPS]]</f>
        <v>4.7200020000000222</v>
      </c>
      <c r="BN261" s="2">
        <f>Data!BO264-FaktiskeKurser[[#This Row],[CAT]]</f>
        <v>1.6300039999999854</v>
      </c>
    </row>
    <row r="262" spans="1:66" x14ac:dyDescent="0.35">
      <c r="A262" s="1">
        <v>44210</v>
      </c>
      <c r="B262" s="2">
        <f>ARIMAForecast[[#This Row],[AAPL]]-FaktiskeKurser[[#This Row],[AAPL]]</f>
        <v>-0.93284525942098639</v>
      </c>
      <c r="C262" s="2">
        <f>ARIMAForecast[[#This Row],[MSFT]]-Data!C261</f>
        <v>-4.1398946424550047</v>
      </c>
      <c r="D262" s="2">
        <f>ARIMAForecast[[#This Row],[AMZN]]-Data!D261</f>
        <v>-1.7024636721319837</v>
      </c>
      <c r="E262" s="2">
        <f>ARIMAForecast[[#This Row],[GOOGL]]-Data!E261</f>
        <v>-1.2294089457195128</v>
      </c>
      <c r="F262" s="2">
        <f>ARIMAForecast[[#This Row],[BRK-B]]-Data!F261</f>
        <v>1.118921559724015</v>
      </c>
      <c r="G262" s="2">
        <f>ARIMAForecast[[#This Row],[TSLA]]-Data!G261</f>
        <v>-2.6135349948909834</v>
      </c>
      <c r="H262" s="2">
        <f>ARIMAForecast[[#This Row],[NVDA]]-Data!H261</f>
        <v>-4.775477354776001</v>
      </c>
      <c r="I262" s="2">
        <f>ARIMAForecast[[#This Row],[GOOG]]-Data!I261</f>
        <v>-1.1318347594275053</v>
      </c>
      <c r="J262" s="2">
        <f>ARIMAForecast[[#This Row],[UNH]]-Data!J261</f>
        <v>-2.665693525234019</v>
      </c>
      <c r="K262" s="2">
        <f>ARIMAForecast[[#This Row],[JPM]]-Data!K261</f>
        <v>0.65440062497799545</v>
      </c>
      <c r="L262" s="2">
        <f>ARIMAForecast[[#This Row],[AVGO]]-Data!L261</f>
        <v>-1.9707683017119848</v>
      </c>
      <c r="M262" s="2">
        <f>ARIMAForecast[[#This Row],[V]]-Data!M261</f>
        <v>-6.0787149677240109</v>
      </c>
      <c r="N262" s="2">
        <f>ARIMAForecast[[#This Row],[BAC]]-Data!N261</f>
        <v>0.57543605933970099</v>
      </c>
      <c r="O262" s="2">
        <f>ARIMAForecast[[#This Row],[HD]]-Data!O261</f>
        <v>-6.1370631010750003</v>
      </c>
      <c r="P262" s="2">
        <f>ARIMAForecast[[#This Row],[MA]]-Data!P261</f>
        <v>-16.609394221757043</v>
      </c>
      <c r="Q262" s="2">
        <f>ARIMAForecast[[#This Row],[MRK]]-Data!Q261</f>
        <v>-0.39586449551099179</v>
      </c>
      <c r="R262" s="2">
        <f>ARIMAForecast[[#This Row],[ABBV]]-Data!R261</f>
        <v>-0.74495468641799789</v>
      </c>
      <c r="S262" s="2">
        <f>ARIMAForecast[[#This Row],[LLY]]-Data!S261</f>
        <v>1.5413576774219848</v>
      </c>
      <c r="T262" s="2">
        <f>ARIMAForecast[[#This Row],[UPS]]-Data!T261</f>
        <v>-0.51305202642001291</v>
      </c>
      <c r="U262" s="2">
        <f>ARIMAForecast[[#This Row],[CAT]]-Data!U261</f>
        <v>1.3393905302559972</v>
      </c>
      <c r="X262" s="1">
        <v>44210</v>
      </c>
      <c r="Y262" s="2">
        <f>Data!Y262-Data!Y261</f>
        <v>-1.1604437000000019</v>
      </c>
      <c r="Z262" s="2">
        <f>Data!Z262-Data!Z261</f>
        <v>-3.1974409000000037</v>
      </c>
      <c r="AA262" s="2">
        <f>Data!AA262-Data!AA261</f>
        <v>-1.2370154999999841</v>
      </c>
      <c r="AB262" s="2">
        <f>Data!AB262-Data!AB261</f>
        <v>-0.83122532999999521</v>
      </c>
      <c r="AC262" s="2">
        <f>Data!AC262-Data!AC261</f>
        <v>0.76989640000002169</v>
      </c>
      <c r="AD262" s="2">
        <f>Data!AD262-Data!AD261</f>
        <v>-1.731800700000008</v>
      </c>
      <c r="AE262" s="2">
        <f>Data!AE262-Data!AE261</f>
        <v>-3.2260591000000147</v>
      </c>
      <c r="AF262" s="2">
        <f>Data!AF262-Data!AF261</f>
        <v>-0.76762510000000361</v>
      </c>
      <c r="AG262" s="2">
        <f>Data!AG262-Data!AG261</f>
        <v>-4.2682138000000123</v>
      </c>
      <c r="AH262" s="2">
        <f>Data!AH262-Data!AH261</f>
        <v>0.8596326999999917</v>
      </c>
      <c r="AI262" s="2">
        <f>Data!AI262-Data!AI261</f>
        <v>0.92693800000000692</v>
      </c>
      <c r="AJ262" s="2">
        <f>Data!AJ262-Data!AJ261</f>
        <v>-6.3312256999999761</v>
      </c>
      <c r="AK262" s="2">
        <f>Data!AK262-Data!AK261</f>
        <v>0.44781210000000016</v>
      </c>
      <c r="AL262" s="2">
        <f>Data!AL262-Data!AL261</f>
        <v>-4.898131200000023</v>
      </c>
      <c r="AM262" s="2">
        <f>Data!AM262-Data!AM261</f>
        <v>-8.9112662</v>
      </c>
      <c r="AN262" s="2">
        <f>Data!AN262-Data!AN261</f>
        <v>-0.30655871000000445</v>
      </c>
      <c r="AO262" s="2">
        <f>Data!AO262-Data!AO261</f>
        <v>-0.4382901999999973</v>
      </c>
      <c r="AP262" s="2">
        <f>Data!AP262-Data!AP261</f>
        <v>3.093206600000002</v>
      </c>
      <c r="AQ262" s="2">
        <f>Data!AQ262-Data!AQ261</f>
        <v>0.41440159999999082</v>
      </c>
      <c r="AR262" s="2">
        <f>Data!AR262-Data!AR261</f>
        <v>0.98502179999999839</v>
      </c>
      <c r="AS262" s="2"/>
      <c r="AT262" s="1">
        <v>44210</v>
      </c>
      <c r="AU262" s="2">
        <f>Data!AV265-FaktiskeKurser[[#This Row],[AAPL]]</f>
        <v>-6.9992000000013377E-2</v>
      </c>
      <c r="AV262" s="2">
        <f>Data!AW265-FaktiskeKurser[[#This Row],[MSFT]]</f>
        <v>-4.4700009999999963</v>
      </c>
      <c r="AW262" s="2">
        <f>Data!AX265-FaktiskeKurser[[#This Row],[AMZN]]</f>
        <v>0.66300999999998567</v>
      </c>
      <c r="AX262" s="2">
        <f>Data!AY265-FaktiskeKurser[[#This Row],[GOOGL]]</f>
        <v>-1.2685010000000005</v>
      </c>
      <c r="AY262" s="2">
        <f>Data!AZ265-FaktiskeKurser[[#This Row],[BRK-B]]</f>
        <v>1.5900110000000041</v>
      </c>
      <c r="AZ262" s="2">
        <f>Data!BA265-FaktiskeKurser[[#This Row],[TSLA]]</f>
        <v>11.26998900000001</v>
      </c>
      <c r="BA262" s="2">
        <f>Data!BB265-FaktiskeKurser[[#This Row],[NVDA]]</f>
        <v>-4.2124940000000208</v>
      </c>
      <c r="BB262" s="2">
        <f>Data!BC265-FaktiskeKurser[[#This Row],[GOOG]]</f>
        <v>-1.3269959999999941</v>
      </c>
      <c r="BC262" s="2">
        <f>Data!BD265-FaktiskeKurser[[#This Row],[UNH]]</f>
        <v>-10.220001000000025</v>
      </c>
      <c r="BD262" s="2">
        <f>Data!BE265-FaktiskeKurser[[#This Row],[JPM]]</f>
        <v>3.1199949999999887</v>
      </c>
      <c r="BE262" s="2">
        <f>Data!BF265-FaktiskeKurser[[#This Row],[AVGO]]</f>
        <v>6.309996999999953</v>
      </c>
      <c r="BF262" s="2">
        <f>Data!BG265-FaktiskeKurser[[#This Row],[V]]</f>
        <v>-11.029997999999978</v>
      </c>
      <c r="BG262" s="2">
        <f>Data!BH265-FaktiskeKurser[[#This Row],[BAC]]</f>
        <v>0.92000199999999666</v>
      </c>
      <c r="BH262" s="2">
        <f>Data!BI265-FaktiskeKurser[[#This Row],[HD]]</f>
        <v>-2.8900150000000053</v>
      </c>
      <c r="BI262" s="2">
        <f>Data!BJ265-FaktiskeKurser[[#This Row],[MA]]</f>
        <v>-21.270018999999991</v>
      </c>
      <c r="BJ262" s="2">
        <f>Data!BK265-FaktiskeKurser[[#This Row],[MRK]]</f>
        <v>-2.7003859999999946</v>
      </c>
      <c r="BK262" s="2">
        <f>Data!BL265-FaktiskeKurser[[#This Row],[ABBV]]</f>
        <v>2.6099999999999994</v>
      </c>
      <c r="BL262" s="2">
        <f>Data!BM265-FaktiskeKurser[[#This Row],[LLY]]</f>
        <v>0.75</v>
      </c>
      <c r="BM262" s="2">
        <f>Data!BN265-FaktiskeKurser[[#This Row],[UPS]]</f>
        <v>1.6099999999999852</v>
      </c>
      <c r="BN262" s="2">
        <f>Data!BO265-FaktiskeKurser[[#This Row],[CAT]]</f>
        <v>3.5399929999999813</v>
      </c>
    </row>
    <row r="263" spans="1:66" x14ac:dyDescent="0.35">
      <c r="A263" s="1">
        <v>44211</v>
      </c>
      <c r="B263" s="2">
        <f>ARIMAForecast[[#This Row],[AAPL]]-FaktiskeKurser[[#This Row],[AAPL]]</f>
        <v>-0.86905203975800305</v>
      </c>
      <c r="C263" s="2">
        <f>ARIMAForecast[[#This Row],[MSFT]]-Data!C262</f>
        <v>0.34115066457599141</v>
      </c>
      <c r="D263" s="2">
        <f>ARIMAForecast[[#This Row],[AMZN]]-Data!D262</f>
        <v>-1.3487691694890032</v>
      </c>
      <c r="E263" s="2">
        <f>ARIMAForecast[[#This Row],[GOOGL]]-Data!E262</f>
        <v>0.33166602150600966</v>
      </c>
      <c r="F263" s="2">
        <f>ARIMAForecast[[#This Row],[BRK-B]]-Data!F262</f>
        <v>-1.2393482003790268</v>
      </c>
      <c r="G263" s="2">
        <f>ARIMAForecast[[#This Row],[TSLA]]-Data!G262</f>
        <v>-6.9389441900860334</v>
      </c>
      <c r="H263" s="2">
        <f>ARIMAForecast[[#This Row],[NVDA]]-Data!H262</f>
        <v>-1.6626949845019965</v>
      </c>
      <c r="I263" s="2">
        <f>ARIMAForecast[[#This Row],[GOOG]]-Data!I262</f>
        <v>0.44916219444139927</v>
      </c>
      <c r="J263" s="2">
        <f>ARIMAForecast[[#This Row],[UNH]]-Data!J262</f>
        <v>-0.86607190908802067</v>
      </c>
      <c r="K263" s="2">
        <f>ARIMAForecast[[#This Row],[JPM]]-Data!K262</f>
        <v>-2.3861290034499802</v>
      </c>
      <c r="L263" s="2">
        <f>ARIMAForecast[[#This Row],[AVGO]]-Data!L262</f>
        <v>-2.5372643448769736</v>
      </c>
      <c r="M263" s="2">
        <f>ARIMAForecast[[#This Row],[V]]-Data!M262</f>
        <v>-1.4766068124259846</v>
      </c>
      <c r="N263" s="2">
        <f>ARIMAForecast[[#This Row],[BAC]]-Data!N262</f>
        <v>-1.0321178925249015</v>
      </c>
      <c r="O263" s="2">
        <f>ARIMAForecast[[#This Row],[HD]]-Data!O262</f>
        <v>6.0092312999499882</v>
      </c>
      <c r="P263" s="2">
        <f>ARIMAForecast[[#This Row],[MA]]-Data!P262</f>
        <v>-5.7209628622189825</v>
      </c>
      <c r="Q263" s="2">
        <f>ARIMAForecast[[#This Row],[MRK]]-Data!Q262</f>
        <v>1.4255777935684932</v>
      </c>
      <c r="R263" s="2">
        <f>ARIMAForecast[[#This Row],[ABBV]]-Data!R262</f>
        <v>-0.70122147335899854</v>
      </c>
      <c r="S263" s="2">
        <f>ARIMAForecast[[#This Row],[LLY]]-Data!S262</f>
        <v>5.1703683932470028</v>
      </c>
      <c r="T263" s="2">
        <f>ARIMAForecast[[#This Row],[UPS]]-Data!T262</f>
        <v>-4.3014598647629896</v>
      </c>
      <c r="U263" s="2">
        <f>ARIMAForecast[[#This Row],[CAT]]-Data!U262</f>
        <v>-3.358878637085013</v>
      </c>
      <c r="X263" s="1">
        <v>44211</v>
      </c>
      <c r="Y263" s="2">
        <f>Data!Y263-Data!Y262</f>
        <v>-1.8281661000000042</v>
      </c>
      <c r="Z263" s="2">
        <f>Data!Z263-Data!Z262</f>
        <v>-0.51414709999997399</v>
      </c>
      <c r="AA263" s="2">
        <f>Data!AA263-Data!AA262</f>
        <v>-1.3806102000000067</v>
      </c>
      <c r="AB263" s="2">
        <f>Data!AB263-Data!AB262</f>
        <v>-0.2618175100000002</v>
      </c>
      <c r="AC263" s="2">
        <f>Data!AC263-Data!AC262</f>
        <v>-1.444057000000015</v>
      </c>
      <c r="AD263" s="2">
        <f>Data!AD263-Data!AD262</f>
        <v>-3.4596674000000007</v>
      </c>
      <c r="AE263" s="2">
        <f>Data!AE263-Data!AE262</f>
        <v>-3.3928388999999868</v>
      </c>
      <c r="AF263" s="2">
        <f>Data!AF263-Data!AF262</f>
        <v>-0.25530684999999664</v>
      </c>
      <c r="AG263" s="2">
        <f>Data!AG263-Data!AG262</f>
        <v>8.0122600000038346E-2</v>
      </c>
      <c r="AH263" s="2">
        <f>Data!AH263-Data!AH262</f>
        <v>-2.2986904999999922</v>
      </c>
      <c r="AI263" s="2">
        <f>Data!AI263-Data!AI262</f>
        <v>-4.5996921999999927</v>
      </c>
      <c r="AJ263" s="2">
        <f>Data!AJ263-Data!AJ262</f>
        <v>-1.5593041000000198</v>
      </c>
      <c r="AK263" s="2">
        <f>Data!AK263-Data!AK262</f>
        <v>-0.8611927399999999</v>
      </c>
      <c r="AL263" s="2">
        <f>Data!AL263-Data!AL262</f>
        <v>4.9626903000000198</v>
      </c>
      <c r="AM263" s="2">
        <f>Data!AM263-Data!AM262</f>
        <v>-12.86727609999997</v>
      </c>
      <c r="AN263" s="2">
        <f>Data!AN263-Data!AN262</f>
        <v>1.0135185400000069</v>
      </c>
      <c r="AO263" s="2">
        <f>Data!AO263-Data!AO262</f>
        <v>-1.1240239999999915</v>
      </c>
      <c r="AP263" s="2">
        <f>Data!AP263-Data!AP262</f>
        <v>3.7137018000000239</v>
      </c>
      <c r="AQ263" s="2">
        <f>Data!AQ263-Data!AQ262</f>
        <v>-4.2209267000000068</v>
      </c>
      <c r="AR263" s="2">
        <f>Data!AR263-Data!AR262</f>
        <v>-2.0055586000000005</v>
      </c>
      <c r="AS263" s="2"/>
      <c r="AT263" s="1">
        <v>44211</v>
      </c>
      <c r="AU263" s="2">
        <f>Data!AV266-FaktiskeKurser[[#This Row],[AAPL]]</f>
        <v>-1.6600040000000007</v>
      </c>
      <c r="AV263" s="2">
        <f>Data!AW266-FaktiskeKurser[[#This Row],[MSFT]]</f>
        <v>-2.2799990000000037</v>
      </c>
      <c r="AW263" s="2">
        <f>Data!AX266-FaktiskeKurser[[#This Row],[AMZN]]</f>
        <v>-0.8290100000000109</v>
      </c>
      <c r="AX263" s="2">
        <f>Data!AY266-FaktiskeKurser[[#This Row],[GOOGL]]</f>
        <v>-0.49050100000000896</v>
      </c>
      <c r="AY263" s="2">
        <f>Data!AZ266-FaktiskeKurser[[#This Row],[BRK-B]]</f>
        <v>0.46000599999999281</v>
      </c>
      <c r="AZ263" s="2">
        <f>Data!BA266-FaktiskeKurser[[#This Row],[TSLA]]</f>
        <v>-7.7600089999999682</v>
      </c>
      <c r="BA263" s="2">
        <f>Data!BB266-FaktiskeKurser[[#This Row],[NVDA]]</f>
        <v>-6.2525029999999902</v>
      </c>
      <c r="BB263" s="2">
        <f>Data!BC266-FaktiskeKurser[[#This Row],[GOOG]]</f>
        <v>-0.51799700000000826</v>
      </c>
      <c r="BC263" s="2">
        <f>Data!BD266-FaktiskeKurser[[#This Row],[UNH]]</f>
        <v>-6.0700070000000323</v>
      </c>
      <c r="BD263" s="2">
        <f>Data!BE266-FaktiskeKurser[[#This Row],[JPM]]</f>
        <v>-1.5800020000000075</v>
      </c>
      <c r="BE263" s="2">
        <f>Data!BF266-FaktiskeKurser[[#This Row],[AVGO]]</f>
        <v>-3.5400089999999977</v>
      </c>
      <c r="BF263" s="2">
        <f>Data!BG266-FaktiskeKurser[[#This Row],[V]]</f>
        <v>-7.2700049999999976</v>
      </c>
      <c r="BG263" s="2">
        <f>Data!BH266-FaktiskeKurser[[#This Row],[BAC]]</f>
        <v>-0.65000199999999353</v>
      </c>
      <c r="BH263" s="2">
        <f>Data!BI266-FaktiskeKurser[[#This Row],[HD]]</f>
        <v>-0.73999100000003182</v>
      </c>
      <c r="BI263" s="2">
        <f>Data!BJ266-FaktiskeKurser[[#This Row],[MA]]</f>
        <v>-19.660002999999961</v>
      </c>
      <c r="BJ263" s="2">
        <f>Data!BK266-FaktiskeKurser[[#This Row],[MRK]]</f>
        <v>0.27671800000000246</v>
      </c>
      <c r="BK263" s="2">
        <f>Data!BL266-FaktiskeKurser[[#This Row],[ABBV]]</f>
        <v>0.73999799999999993</v>
      </c>
      <c r="BL263" s="2">
        <f>Data!BM266-FaktiskeKurser[[#This Row],[LLY]]</f>
        <v>11.970000999999996</v>
      </c>
      <c r="BM263" s="2">
        <f>Data!BN266-FaktiskeKurser[[#This Row],[UPS]]</f>
        <v>-5.0100099999999941</v>
      </c>
      <c r="BN263" s="2">
        <f>Data!BO266-FaktiskeKurser[[#This Row],[CAT]]</f>
        <v>-2.919998000000021</v>
      </c>
    </row>
    <row r="264" spans="1:66" x14ac:dyDescent="0.35">
      <c r="A264" s="1">
        <v>44215</v>
      </c>
      <c r="B264" s="2">
        <f>ARIMAForecast[[#This Row],[AAPL]]-FaktiskeKurser[[#This Row],[AAPL]]</f>
        <v>-2.6581699044999993</v>
      </c>
      <c r="C264" s="2">
        <f>ARIMAForecast[[#This Row],[MSFT]]-Data!C263</f>
        <v>2.537426855760998</v>
      </c>
      <c r="D264" s="2">
        <f>ARIMAForecast[[#This Row],[AMZN]]-Data!D263</f>
        <v>0.77976613724399613</v>
      </c>
      <c r="E264" s="2">
        <f>ARIMAForecast[[#This Row],[GOOGL]]-Data!E263</f>
        <v>2.284281075575592</v>
      </c>
      <c r="F264" s="2">
        <f>ARIMAForecast[[#This Row],[BRK-B]]-Data!F263</f>
        <v>0.41990931750601135</v>
      </c>
      <c r="G264" s="2">
        <f>ARIMAForecast[[#This Row],[TSLA]]-Data!G263</f>
        <v>6.8161093976619895</v>
      </c>
      <c r="H264" s="2">
        <f>ARIMAForecast[[#This Row],[NVDA]]-Data!H263</f>
        <v>-0.37950620800398838</v>
      </c>
      <c r="I264" s="2">
        <f>ARIMAForecast[[#This Row],[GOOG]]-Data!I263</f>
        <v>2.2392444291724019</v>
      </c>
      <c r="J264" s="2">
        <f>ARIMAForecast[[#This Row],[UNH]]-Data!J263</f>
        <v>2.7195538544480087</v>
      </c>
      <c r="K264" s="2">
        <f>ARIMAForecast[[#This Row],[JPM]]-Data!K263</f>
        <v>-0.55027346688200396</v>
      </c>
      <c r="L264" s="2">
        <f>ARIMAForecast[[#This Row],[AVGO]]-Data!L263</f>
        <v>8.7324764595890088</v>
      </c>
      <c r="M264" s="2">
        <f>ARIMAForecast[[#This Row],[V]]-Data!M263</f>
        <v>0.24748223829899985</v>
      </c>
      <c r="N264" s="2">
        <f>ARIMAForecast[[#This Row],[BAC]]-Data!N263</f>
        <v>-0.26998018662540346</v>
      </c>
      <c r="O264" s="2">
        <f>ARIMAForecast[[#This Row],[HD]]-Data!O263</f>
        <v>5.4346836865988735E-2</v>
      </c>
      <c r="P264" s="2">
        <f>ARIMAForecast[[#This Row],[MA]]-Data!P263</f>
        <v>2.0041098805360207</v>
      </c>
      <c r="Q264" s="2">
        <f>ARIMAForecast[[#This Row],[MRK]]-Data!Q263</f>
        <v>-0.46446890528399365</v>
      </c>
      <c r="R264" s="2">
        <f>ARIMAForecast[[#This Row],[ABBV]]-Data!R263</f>
        <v>1.0663605427409948</v>
      </c>
      <c r="S264" s="2">
        <f>ARIMAForecast[[#This Row],[LLY]]-Data!S263</f>
        <v>4.9990672195060029</v>
      </c>
      <c r="T264" s="2">
        <f>ARIMAForecast[[#This Row],[UPS]]-Data!T263</f>
        <v>-2.4256984047200092</v>
      </c>
      <c r="U264" s="2">
        <f>ARIMAForecast[[#This Row],[CAT]]-Data!U263</f>
        <v>0.31667401167399589</v>
      </c>
      <c r="X264" s="1">
        <v>44215</v>
      </c>
      <c r="Y264" s="2">
        <f>Data!Y264-Data!Y263</f>
        <v>0.11729789999999696</v>
      </c>
      <c r="Z264" s="2">
        <f>Data!Z264-Data!Z263</f>
        <v>3.6180948999999885</v>
      </c>
      <c r="AA264" s="2">
        <f>Data!AA264-Data!AA263</f>
        <v>0.57587499999999636</v>
      </c>
      <c r="AB264" s="2">
        <f>Data!AB264-Data!AB263</f>
        <v>2.6162323300000025</v>
      </c>
      <c r="AC264" s="2">
        <f>Data!AC264-Data!AC263</f>
        <v>0.87113650000000575</v>
      </c>
      <c r="AD264" s="2">
        <f>Data!AD264-Data!AD263</f>
        <v>-0.39053119999999808</v>
      </c>
      <c r="AE264" s="2">
        <f>Data!AE264-Data!AE263</f>
        <v>1.3233002999999997</v>
      </c>
      <c r="AF264" s="2">
        <f>Data!AF264-Data!AF263</f>
        <v>2.7473822799999965</v>
      </c>
      <c r="AG264" s="2">
        <f>Data!AG264-Data!AG263</f>
        <v>0.86254449999995586</v>
      </c>
      <c r="AH264" s="2">
        <f>Data!AH264-Data!AH263</f>
        <v>-0.86362610000000473</v>
      </c>
      <c r="AI264" s="2">
        <f>Data!AI264-Data!AI263</f>
        <v>9.7609215999999606</v>
      </c>
      <c r="AJ264" s="2">
        <f>Data!AJ264-Data!AJ263</f>
        <v>0.14236500000001229</v>
      </c>
      <c r="AK264" s="2">
        <f>Data!AK264-Data!AK263</f>
        <v>-0.27766297999999523</v>
      </c>
      <c r="AL264" s="2">
        <f>Data!AL264-Data!AL263</f>
        <v>-0.89392470000001367</v>
      </c>
      <c r="AM264" s="2">
        <f>Data!AM264-Data!AM263</f>
        <v>1.4277339999999867</v>
      </c>
      <c r="AN264" s="2">
        <f>Data!AN264-Data!AN263</f>
        <v>-2.7311570000009056E-2</v>
      </c>
      <c r="AO264" s="2">
        <f>Data!AO264-Data!AO263</f>
        <v>1.4893348999999887</v>
      </c>
      <c r="AP264" s="2">
        <f>Data!AP264-Data!AP263</f>
        <v>5.3912962999999934</v>
      </c>
      <c r="AQ264" s="2">
        <f>Data!AQ264-Data!AQ263</f>
        <v>-2.7978069999999775</v>
      </c>
      <c r="AR264" s="2">
        <f>Data!AR264-Data!AR263</f>
        <v>-0.97506839999999784</v>
      </c>
      <c r="AS264" s="2"/>
      <c r="AT264" s="1">
        <v>44215</v>
      </c>
      <c r="AU264" s="2">
        <f>Data!AV267-FaktiskeKurser[[#This Row],[AAPL]]</f>
        <v>-3.0599969999999956</v>
      </c>
      <c r="AV264" s="2">
        <f>Data!AW267-FaktiskeKurser[[#This Row],[MSFT]]</f>
        <v>0.10000599999997917</v>
      </c>
      <c r="AW264" s="2">
        <f>Data!AX267-FaktiskeKurser[[#This Row],[AMZN]]</f>
        <v>-2.2565010000000143</v>
      </c>
      <c r="AX264" s="2">
        <f>Data!AY267-FaktiskeKurser[[#This Row],[GOOGL]]</f>
        <v>1.86099999999999</v>
      </c>
      <c r="AY264" s="2">
        <f>Data!AZ267-FaktiskeKurser[[#This Row],[BRK-B]]</f>
        <v>4.0008000000000266E-2</v>
      </c>
      <c r="AZ264" s="2">
        <f>Data!BA267-FaktiskeKurser[[#This Row],[TSLA]]</f>
        <v>-3.2866819999999848</v>
      </c>
      <c r="BA264" s="2">
        <f>Data!BB267-FaktiskeKurser[[#This Row],[NVDA]]</f>
        <v>-5.0650030000000186</v>
      </c>
      <c r="BB264" s="2">
        <f>Data!BC267-FaktiskeKurser[[#This Row],[GOOG]]</f>
        <v>1.8229979999999983</v>
      </c>
      <c r="BC264" s="2">
        <f>Data!BD267-FaktiskeKurser[[#This Row],[UNH]]</f>
        <v>-2.8500070000000051</v>
      </c>
      <c r="BD264" s="2">
        <f>Data!BE267-FaktiskeKurser[[#This Row],[JPM]]</f>
        <v>-2.3100129999999979</v>
      </c>
      <c r="BE264" s="2">
        <f>Data!BF267-FaktiskeKurser[[#This Row],[AVGO]]</f>
        <v>8.0599980000000073</v>
      </c>
      <c r="BF264" s="2">
        <f>Data!BG267-FaktiskeKurser[[#This Row],[V]]</f>
        <v>-7.6900020000000211</v>
      </c>
      <c r="BG264" s="2">
        <f>Data!BH267-FaktiskeKurser[[#This Row],[BAC]]</f>
        <v>-0.68999900000000025</v>
      </c>
      <c r="BH264" s="2">
        <f>Data!BI267-FaktiskeKurser[[#This Row],[HD]]</f>
        <v>-0.85998599999999215</v>
      </c>
      <c r="BI264" s="2">
        <f>Data!BJ267-FaktiskeKurser[[#This Row],[MA]]</f>
        <v>-20.389985000000024</v>
      </c>
      <c r="BJ264" s="2">
        <f>Data!BK267-FaktiskeKurser[[#This Row],[MRK]]</f>
        <v>0.81106499999999926</v>
      </c>
      <c r="BK264" s="2">
        <f>Data!BL267-FaktiskeKurser[[#This Row],[ABBV]]</f>
        <v>-0.26999699999998938</v>
      </c>
      <c r="BL264" s="2">
        <f>Data!BM267-FaktiskeKurser[[#This Row],[LLY]]</f>
        <v>12.979996</v>
      </c>
      <c r="BM264" s="2">
        <f>Data!BN267-FaktiskeKurser[[#This Row],[UPS]]</f>
        <v>-6.8300020000000075</v>
      </c>
      <c r="BN264" s="2">
        <f>Data!BO267-FaktiskeKurser[[#This Row],[CAT]]</f>
        <v>-1.8300009999999816</v>
      </c>
    </row>
    <row r="265" spans="1:66" x14ac:dyDescent="0.35">
      <c r="A265" s="1">
        <v>44216</v>
      </c>
      <c r="B265" s="2">
        <f>ARIMAForecast[[#This Row],[AAPL]]-FaktiskeKurser[[#This Row],[AAPL]]</f>
        <v>2.6431566094050254</v>
      </c>
      <c r="C265" s="2">
        <f>ARIMAForecast[[#This Row],[MSFT]]-Data!C264</f>
        <v>8.2482405402800225</v>
      </c>
      <c r="D265" s="2">
        <f>ARIMAForecast[[#This Row],[AMZN]]-Data!D264</f>
        <v>7.1233917949490149</v>
      </c>
      <c r="E265" s="2">
        <f>ARIMAForecast[[#This Row],[GOOGL]]-Data!E264</f>
        <v>4.6465663427607069</v>
      </c>
      <c r="F265" s="2">
        <f>ARIMAForecast[[#This Row],[BRK-B]]-Data!F264</f>
        <v>-2.3069337408003321E-2</v>
      </c>
      <c r="G265" s="2">
        <f>ARIMAForecast[[#This Row],[TSLA]]-Data!G264</f>
        <v>-0.28058212115598735</v>
      </c>
      <c r="H265" s="2">
        <f>ARIMAForecast[[#This Row],[NVDA]]-Data!H264</f>
        <v>4.502755077031992</v>
      </c>
      <c r="I265" s="2">
        <f>ARIMAForecast[[#This Row],[GOOG]]-Data!I264</f>
        <v>4.549889989642395</v>
      </c>
      <c r="J265" s="2">
        <f>ARIMAForecast[[#This Row],[UNH]]-Data!J264</f>
        <v>-1.9206365076719862</v>
      </c>
      <c r="K265" s="2">
        <f>ARIMAForecast[[#This Row],[JPM]]-Data!K264</f>
        <v>-2.0929767896789997</v>
      </c>
      <c r="L265" s="2">
        <f>ARIMAForecast[[#This Row],[AVGO]]-Data!L264</f>
        <v>6.3947044813209573</v>
      </c>
      <c r="M265" s="2">
        <f>ARIMAForecast[[#This Row],[V]]-Data!M264</f>
        <v>3.5880251451869754</v>
      </c>
      <c r="N265" s="2">
        <f>ARIMAForecast[[#This Row],[BAC]]-Data!N264</f>
        <v>-0.3327647475457951</v>
      </c>
      <c r="O265" s="2">
        <f>ARIMAForecast[[#This Row],[HD]]-Data!O264</f>
        <v>-1.1493065135359757</v>
      </c>
      <c r="P265" s="2">
        <f>ARIMAForecast[[#This Row],[MA]]-Data!P264</f>
        <v>8.2261883468079873</v>
      </c>
      <c r="Q265" s="2">
        <f>ARIMAForecast[[#This Row],[MRK]]-Data!Q264</f>
        <v>-0.21257148954960314</v>
      </c>
      <c r="R265" s="2">
        <f>ARIMAForecast[[#This Row],[ABBV]]-Data!R264</f>
        <v>0.72145684882899275</v>
      </c>
      <c r="S265" s="2">
        <f>ARIMAForecast[[#This Row],[LLY]]-Data!S264</f>
        <v>6.3761818519259919</v>
      </c>
      <c r="T265" s="2">
        <f>ARIMAForecast[[#This Row],[UPS]]-Data!T264</f>
        <v>2.9807618367720181</v>
      </c>
      <c r="U265" s="2">
        <f>ARIMAForecast[[#This Row],[CAT]]-Data!U264</f>
        <v>-1.6877627444369807</v>
      </c>
      <c r="X265" s="1">
        <v>44216</v>
      </c>
      <c r="Y265" s="2">
        <f>Data!Y265-Data!Y264</f>
        <v>3.3998527000000109</v>
      </c>
      <c r="Z265" s="2">
        <f>Data!Z265-Data!Z264</f>
        <v>5.7355003000000124</v>
      </c>
      <c r="AA265" s="2">
        <f>Data!AA265-Data!AA264</f>
        <v>6.3860492999999963</v>
      </c>
      <c r="AB265" s="2">
        <f>Data!AB265-Data!AB264</f>
        <v>4.1274480299999965</v>
      </c>
      <c r="AC265" s="2">
        <f>Data!AC265-Data!AC264</f>
        <v>0.35272820000000138</v>
      </c>
      <c r="AD265" s="2">
        <f>Data!AD265-Data!AD264</f>
        <v>4.2052850000000035</v>
      </c>
      <c r="AE265" s="2">
        <f>Data!AE265-Data!AE264</f>
        <v>3.1194747999999777</v>
      </c>
      <c r="AF265" s="2">
        <f>Data!AF265-Data!AF264</f>
        <v>4.1425444599999963</v>
      </c>
      <c r="AG265" s="2">
        <f>Data!AG265-Data!AG264</f>
        <v>-1.0847099999999728</v>
      </c>
      <c r="AH265" s="2">
        <f>Data!AH265-Data!AH264</f>
        <v>-1.8303414000000089</v>
      </c>
      <c r="AI265" s="2">
        <f>Data!AI265-Data!AI264</f>
        <v>4.4542366000000015</v>
      </c>
      <c r="AJ265" s="2">
        <f>Data!AJ265-Data!AJ264</f>
        <v>3.2972842000000071</v>
      </c>
      <c r="AK265" s="2">
        <f>Data!AK265-Data!AK264</f>
        <v>-0.39301269999999988</v>
      </c>
      <c r="AL265" s="2">
        <f>Data!AL265-Data!AL264</f>
        <v>0.59772809999998344</v>
      </c>
      <c r="AM265" s="2">
        <f>Data!AM265-Data!AM264</f>
        <v>6.5810084000000302</v>
      </c>
      <c r="AN265" s="2">
        <f>Data!AN265-Data!AN264</f>
        <v>-0.57091627999999162</v>
      </c>
      <c r="AO265" s="2">
        <f>Data!AO265-Data!AO264</f>
        <v>0.71763420000000622</v>
      </c>
      <c r="AP265" s="2">
        <f>Data!AP265-Data!AP264</f>
        <v>5.4130164000000036</v>
      </c>
      <c r="AQ265" s="2">
        <f>Data!AQ265-Data!AQ264</f>
        <v>2.9154201999999998</v>
      </c>
      <c r="AR265" s="2">
        <f>Data!AR265-Data!AR264</f>
        <v>-1.5372202000000073</v>
      </c>
      <c r="AS265" s="2"/>
      <c r="AT265" s="1">
        <v>44216</v>
      </c>
      <c r="AU265" s="2">
        <f>Data!AV268-FaktiskeKurser[[#This Row],[AAPL]]</f>
        <v>3.1199950000000172</v>
      </c>
      <c r="AV265" s="2">
        <f>Data!AW268-FaktiskeKurser[[#This Row],[MSFT]]</f>
        <v>11.319992000000013</v>
      </c>
      <c r="AW265" s="2">
        <f>Data!AX268-FaktiskeKurser[[#This Row],[AMZN]]</f>
        <v>6.7955010000000016</v>
      </c>
      <c r="AX265" s="2">
        <f>Data!AY268-FaktiskeKurser[[#This Row],[GOOGL]]</f>
        <v>7.4575040000000001</v>
      </c>
      <c r="AY265" s="2">
        <f>Data!AZ268-FaktiskeKurser[[#This Row],[BRK-B]]</f>
        <v>-0.2600089999999966</v>
      </c>
      <c r="AZ265" s="2">
        <f>Data!BA268-FaktiskeKurser[[#This Row],[TSLA]]</f>
        <v>1.8166810000000169</v>
      </c>
      <c r="BA265" s="2">
        <f>Data!BB268-FaktiskeKurser[[#This Row],[NVDA]]</f>
        <v>1.6549990000000037</v>
      </c>
      <c r="BB265" s="2">
        <f>Data!BC268-FaktiskeKurser[[#This Row],[GOOG]]</f>
        <v>7.3359979999999894</v>
      </c>
      <c r="BC265" s="2">
        <f>Data!BD268-FaktiskeKurser[[#This Row],[UNH]]</f>
        <v>0.30999700000000985</v>
      </c>
      <c r="BD265" s="2">
        <f>Data!BE268-FaktiskeKurser[[#This Row],[JPM]]</f>
        <v>-5.1999969999999962</v>
      </c>
      <c r="BE265" s="2">
        <f>Data!BF268-FaktiskeKurser[[#This Row],[AVGO]]</f>
        <v>9.8099980000000073</v>
      </c>
      <c r="BF265" s="2">
        <f>Data!BG268-FaktiskeKurser[[#This Row],[V]]</f>
        <v>4.1499939999999924</v>
      </c>
      <c r="BG265" s="2">
        <f>Data!BH268-FaktiskeKurser[[#This Row],[BAC]]</f>
        <v>-1.6500019999999935</v>
      </c>
      <c r="BH265" s="2">
        <f>Data!BI268-FaktiskeKurser[[#This Row],[HD]]</f>
        <v>5.9599919999999997</v>
      </c>
      <c r="BI265" s="2">
        <f>Data!BJ268-FaktiskeKurser[[#This Row],[MA]]</f>
        <v>7.9800109999999904</v>
      </c>
      <c r="BJ265" s="2">
        <f>Data!BK268-FaktiskeKurser[[#This Row],[MRK]]</f>
        <v>0.27671800000000246</v>
      </c>
      <c r="BK265" s="2">
        <f>Data!BL268-FaktiskeKurser[[#This Row],[ABBV]]</f>
        <v>0.99000599999999395</v>
      </c>
      <c r="BL265" s="2">
        <f>Data!BM268-FaktiskeKurser[[#This Row],[LLY]]</f>
        <v>14.569993000000011</v>
      </c>
      <c r="BM265" s="2">
        <f>Data!BN268-FaktiskeKurser[[#This Row],[UPS]]</f>
        <v>-3.6300049999999828</v>
      </c>
      <c r="BN265" s="2">
        <f>Data!BO268-FaktiskeKurser[[#This Row],[CAT]]</f>
        <v>-5.0599979999999789</v>
      </c>
    </row>
    <row r="266" spans="1:66" x14ac:dyDescent="0.35">
      <c r="A266" s="1">
        <v>44217</v>
      </c>
      <c r="B266" s="2">
        <f>ARIMAForecast[[#This Row],[AAPL]]-FaktiskeKurser[[#This Row],[AAPL]]</f>
        <v>10.148346517811987</v>
      </c>
      <c r="C266" s="2">
        <f>ARIMAForecast[[#This Row],[MSFT]]-Data!C265</f>
        <v>0.55939896324198912</v>
      </c>
      <c r="D266" s="2">
        <f>ARIMAForecast[[#This Row],[AMZN]]-Data!D265</f>
        <v>2.178207148986985</v>
      </c>
      <c r="E266" s="2">
        <f>ARIMAForecast[[#This Row],[GOOGL]]-Data!E265</f>
        <v>0.64209883725689565</v>
      </c>
      <c r="F266" s="2">
        <f>ARIMAForecast[[#This Row],[BRK-B]]-Data!F265</f>
        <v>-0.16398532244599551</v>
      </c>
      <c r="G266" s="2">
        <f>ARIMAForecast[[#This Row],[TSLA]]-Data!G265</f>
        <v>-1.885256461016013</v>
      </c>
      <c r="H266" s="2">
        <f>ARIMAForecast[[#This Row],[NVDA]]-Data!H265</f>
        <v>4.8458970013759881</v>
      </c>
      <c r="I266" s="2">
        <f>ARIMAForecast[[#This Row],[GOOG]]-Data!I265</f>
        <v>0.78189904421731171</v>
      </c>
      <c r="J266" s="2">
        <f>ARIMAForecast[[#This Row],[UNH]]-Data!J265</f>
        <v>3.6634681489550189</v>
      </c>
      <c r="K266" s="2">
        <f>ARIMAForecast[[#This Row],[JPM]]-Data!K265</f>
        <v>-0.78404745075499704</v>
      </c>
      <c r="L266" s="2">
        <f>ARIMAForecast[[#This Row],[AVGO]]-Data!L265</f>
        <v>3.5837612856900023</v>
      </c>
      <c r="M266" s="2">
        <f>ARIMAForecast[[#This Row],[V]]-Data!M265</f>
        <v>-8.8817059582993352E-2</v>
      </c>
      <c r="N266" s="2">
        <f>ARIMAForecast[[#This Row],[BAC]]-Data!N265</f>
        <v>-0.54937911499230196</v>
      </c>
      <c r="O266" s="2">
        <f>ARIMAForecast[[#This Row],[HD]]-Data!O265</f>
        <v>5.617335103875007</v>
      </c>
      <c r="P266" s="2">
        <f>ARIMAForecast[[#This Row],[MA]]-Data!P265</f>
        <v>0.73152586919400164</v>
      </c>
      <c r="Q266" s="2">
        <f>ARIMAForecast[[#This Row],[MRK]]-Data!Q265</f>
        <v>-1.5962078718238075</v>
      </c>
      <c r="R266" s="2">
        <f>ARIMAForecast[[#This Row],[ABBV]]-Data!R265</f>
        <v>-1.2850027656459986</v>
      </c>
      <c r="S266" s="2">
        <f>ARIMAForecast[[#This Row],[LLY]]-Data!S265</f>
        <v>-1.6566994622539823</v>
      </c>
      <c r="T266" s="2">
        <f>ARIMAForecast[[#This Row],[UPS]]-Data!T265</f>
        <v>1.3612900452699819</v>
      </c>
      <c r="U266" s="2">
        <f>ARIMAForecast[[#This Row],[CAT]]-Data!U265</f>
        <v>-0.66591467249099878</v>
      </c>
      <c r="X266" s="1">
        <v>44217</v>
      </c>
      <c r="Y266" s="2">
        <f>Data!Y266-Data!Y265</f>
        <v>4.4801386999999977</v>
      </c>
      <c r="Z266" s="2">
        <f>Data!Z266-Data!Z265</f>
        <v>3.1938270999999929</v>
      </c>
      <c r="AA266" s="2">
        <f>Data!AA266-Data!AA265</f>
        <v>2.7273519000000022</v>
      </c>
      <c r="AB266" s="2">
        <f>Data!AB266-Data!AB265</f>
        <v>1.2016033999999962</v>
      </c>
      <c r="AC266" s="2">
        <f>Data!AC266-Data!AC265</f>
        <v>-0.63827380000000744</v>
      </c>
      <c r="AD266" s="2">
        <f>Data!AD266-Data!AD265</f>
        <v>-1.0483791999999994</v>
      </c>
      <c r="AE266" s="2">
        <f>Data!AE266-Data!AE265</f>
        <v>4.6197909000000266</v>
      </c>
      <c r="AF266" s="2">
        <f>Data!AF266-Data!AF265</f>
        <v>0.99150376000000051</v>
      </c>
      <c r="AG266" s="2">
        <f>Data!AG266-Data!AG265</f>
        <v>2.9866718999999762</v>
      </c>
      <c r="AH266" s="2">
        <f>Data!AH266-Data!AH265</f>
        <v>-1.2390460999999959</v>
      </c>
      <c r="AI266" s="2">
        <f>Data!AI266-Data!AI265</f>
        <v>4.2264233000000218</v>
      </c>
      <c r="AJ266" s="2">
        <f>Data!AJ266-Data!AJ265</f>
        <v>0.2208739999999807</v>
      </c>
      <c r="AK266" s="2">
        <f>Data!AK266-Data!AK265</f>
        <v>-0.56126132000000339</v>
      </c>
      <c r="AL266" s="2">
        <f>Data!AL266-Data!AL265</f>
        <v>3.9943775000000414</v>
      </c>
      <c r="AM266" s="2">
        <f>Data!AM266-Data!AM265</f>
        <v>2.5001236999999605</v>
      </c>
      <c r="AN266" s="2">
        <f>Data!AN266-Data!AN265</f>
        <v>-1.0801821000000018</v>
      </c>
      <c r="AO266" s="2">
        <f>Data!AO266-Data!AO265</f>
        <v>-1.478311000000005</v>
      </c>
      <c r="AP266" s="2">
        <f>Data!AP266-Data!AP265</f>
        <v>1.1599000999999873</v>
      </c>
      <c r="AQ266" s="2">
        <f>Data!AQ266-Data!AQ265</f>
        <v>0.71294859999997584</v>
      </c>
      <c r="AR266" s="2">
        <f>Data!AR266-Data!AR265</f>
        <v>-0.51488570000000777</v>
      </c>
      <c r="AS266" s="2"/>
      <c r="AT266" s="1">
        <v>44217</v>
      </c>
      <c r="AU266" s="2">
        <f>Data!AV269-FaktiskeKurser[[#This Row],[AAPL]]</f>
        <v>9.7299959999999857</v>
      </c>
      <c r="AV266" s="2">
        <f>Data!AW269-FaktiskeKurser[[#This Row],[MSFT]]</f>
        <v>12.320007000000004</v>
      </c>
      <c r="AW266" s="2">
        <f>Data!AX269-FaktiskeKurser[[#This Row],[AMZN]]</f>
        <v>10.137009000000006</v>
      </c>
      <c r="AX266" s="2">
        <f>Data!AY269-FaktiskeKurser[[#This Row],[GOOGL]]</f>
        <v>7.82650000000001</v>
      </c>
      <c r="AY266" s="2">
        <f>Data!AZ269-FaktiskeKurser[[#This Row],[BRK-B]]</f>
        <v>0.66999899999999002</v>
      </c>
      <c r="AZ266" s="2">
        <f>Data!BA269-FaktiskeKurser[[#This Row],[TSLA]]</f>
        <v>6.2766719999999623</v>
      </c>
      <c r="BA266" s="2">
        <f>Data!BB269-FaktiskeKurser[[#This Row],[NVDA]]</f>
        <v>10.080002000000007</v>
      </c>
      <c r="BB266" s="2">
        <f>Data!BC269-FaktiskeKurser[[#This Row],[GOOG]]</f>
        <v>7.7529980000000052</v>
      </c>
      <c r="BC266" s="2">
        <f>Data!BD269-FaktiskeKurser[[#This Row],[UNH]]</f>
        <v>3.7000120000000152</v>
      </c>
      <c r="BD266" s="2">
        <f>Data!BE269-FaktiskeKurser[[#This Row],[JPM]]</f>
        <v>-3.8099969999999814</v>
      </c>
      <c r="BE266" s="2">
        <f>Data!BF269-FaktiskeKurser[[#This Row],[AVGO]]</f>
        <v>20.970000999999968</v>
      </c>
      <c r="BF266" s="2">
        <f>Data!BG269-FaktiskeKurser[[#This Row],[V]]</f>
        <v>3.5500029999999754</v>
      </c>
      <c r="BG266" s="2">
        <f>Data!BH269-FaktiskeKurser[[#This Row],[BAC]]</f>
        <v>-1.2399980000000035</v>
      </c>
      <c r="BH266" s="2">
        <f>Data!BI269-FaktiskeKurser[[#This Row],[HD]]</f>
        <v>3.4599919999999997</v>
      </c>
      <c r="BI266" s="2">
        <f>Data!BJ269-FaktiskeKurser[[#This Row],[MA]]</f>
        <v>11.17999199999997</v>
      </c>
      <c r="BJ266" s="2">
        <f>Data!BK269-FaktiskeKurser[[#This Row],[MRK]]</f>
        <v>-2.0992359999999906</v>
      </c>
      <c r="BK266" s="2">
        <f>Data!BL269-FaktiskeKurser[[#This Row],[ABBV]]</f>
        <v>0.74000499999999647</v>
      </c>
      <c r="BL266" s="2">
        <f>Data!BM269-FaktiskeKurser[[#This Row],[LLY]]</f>
        <v>11.580002000000007</v>
      </c>
      <c r="BM266" s="2">
        <f>Data!BN269-FaktiskeKurser[[#This Row],[UPS]]</f>
        <v>1.2000120000000152</v>
      </c>
      <c r="BN266" s="2">
        <f>Data!BO269-FaktiskeKurser[[#This Row],[CAT]]</f>
        <v>-2.4299929999999961</v>
      </c>
    </row>
    <row r="267" spans="1:66" x14ac:dyDescent="0.35">
      <c r="A267" s="1">
        <v>44218</v>
      </c>
      <c r="B267" s="2">
        <f>ARIMAForecast[[#This Row],[AAPL]]-FaktiskeKurser[[#This Row],[AAPL]]</f>
        <v>11.981525876541994</v>
      </c>
      <c r="C267" s="2">
        <f>ARIMAForecast[[#This Row],[MSFT]]-Data!C266</f>
        <v>0.94223806462400717</v>
      </c>
      <c r="D267" s="2">
        <f>ARIMAForecast[[#This Row],[AMZN]]-Data!D266</f>
        <v>-0.92462058674999525</v>
      </c>
      <c r="E267" s="2">
        <f>ARIMAForecast[[#This Row],[GOOGL]]-Data!E266</f>
        <v>0.25488201483430828</v>
      </c>
      <c r="F267" s="2">
        <f>ARIMAForecast[[#This Row],[BRK-B]]-Data!F266</f>
        <v>-0.89898474211798884</v>
      </c>
      <c r="G267" s="2">
        <f>ARIMAForecast[[#This Row],[TSLA]]-Data!G266</f>
        <v>0.49106964347799931</v>
      </c>
      <c r="H267" s="2">
        <f>ARIMAForecast[[#This Row],[NVDA]]-Data!H266</f>
        <v>-0.99433967955297931</v>
      </c>
      <c r="I267" s="2">
        <f>ARIMAForecast[[#This Row],[GOOG]]-Data!I266</f>
        <v>0.32253900501909527</v>
      </c>
      <c r="J267" s="2">
        <f>ARIMAForecast[[#This Row],[UNH]]-Data!J266</f>
        <v>-5.6458819762669918</v>
      </c>
      <c r="K267" s="2">
        <f>ARIMAForecast[[#This Row],[JPM]]-Data!K266</f>
        <v>-1.4610199120380116</v>
      </c>
      <c r="L267" s="2">
        <f>ARIMAForecast[[#This Row],[AVGO]]-Data!L266</f>
        <v>-2.1449462615389621</v>
      </c>
      <c r="M267" s="2">
        <f>ARIMAForecast[[#This Row],[V]]-Data!M266</f>
        <v>-2.9691993640869896</v>
      </c>
      <c r="N267" s="2">
        <f>ARIMAForecast[[#This Row],[BAC]]-Data!N266</f>
        <v>-0.44099695459780008</v>
      </c>
      <c r="O267" s="2">
        <f>ARIMAForecast[[#This Row],[HD]]-Data!O266</f>
        <v>5.2889215349849792</v>
      </c>
      <c r="P267" s="2">
        <f>ARIMAForecast[[#This Row],[MA]]-Data!P266</f>
        <v>-4.903147039617977</v>
      </c>
      <c r="Q267" s="2">
        <f>ARIMAForecast[[#This Row],[MRK]]-Data!Q266</f>
        <v>6.188662885450924E-2</v>
      </c>
      <c r="R267" s="2">
        <f>ARIMAForecast[[#This Row],[ABBV]]-Data!R266</f>
        <v>-0.23713300719899166</v>
      </c>
      <c r="S267" s="2">
        <f>ARIMAForecast[[#This Row],[LLY]]-Data!S266</f>
        <v>6.1950945064909888</v>
      </c>
      <c r="T267" s="2">
        <f>ARIMAForecast[[#This Row],[UPS]]-Data!T266</f>
        <v>-1.3078947221160035</v>
      </c>
      <c r="U267" s="2">
        <f>ARIMAForecast[[#This Row],[CAT]]-Data!U266</f>
        <v>-0.79976335239101104</v>
      </c>
      <c r="X267" s="1">
        <v>44218</v>
      </c>
      <c r="Y267" s="2">
        <f>Data!Y267-Data!Y266</f>
        <v>3.1578374999999994</v>
      </c>
      <c r="Z267" s="2">
        <f>Data!Z267-Data!Z266</f>
        <v>0.89036999999999011</v>
      </c>
      <c r="AA267" s="2">
        <f>Data!AA267-Data!AA266</f>
        <v>-0.33202719999999886</v>
      </c>
      <c r="AB267" s="2">
        <f>Data!AB267-Data!AB266</f>
        <v>0.42895651000000612</v>
      </c>
      <c r="AC267" s="2">
        <f>Data!AC267-Data!AC266</f>
        <v>-1.154922699999986</v>
      </c>
      <c r="AD267" s="2">
        <f>Data!AD267-Data!AD266</f>
        <v>0.1113550000000032</v>
      </c>
      <c r="AE267" s="2">
        <f>Data!AE267-Data!AE266</f>
        <v>-0.71758290000002489</v>
      </c>
      <c r="AF267" s="2">
        <f>Data!AF267-Data!AF266</f>
        <v>0.44285876000000712</v>
      </c>
      <c r="AG267" s="2">
        <f>Data!AG267-Data!AG266</f>
        <v>-6.1015996999999516</v>
      </c>
      <c r="AH267" s="2">
        <f>Data!AH267-Data!AH266</f>
        <v>-1.0756127999999876</v>
      </c>
      <c r="AI267" s="2">
        <f>Data!AI267-Data!AI266</f>
        <v>-0.90030590000003485</v>
      </c>
      <c r="AJ267" s="2">
        <f>Data!AJ267-Data!AJ266</f>
        <v>-2.9988603999999839</v>
      </c>
      <c r="AK267" s="2">
        <f>Data!AK267-Data!AK266</f>
        <v>-0.26527498999999821</v>
      </c>
      <c r="AL267" s="2">
        <f>Data!AL267-Data!AL266</f>
        <v>4.9258125000000064</v>
      </c>
      <c r="AM267" s="2">
        <f>Data!AM267-Data!AM266</f>
        <v>-4.4871150999999827</v>
      </c>
      <c r="AN267" s="2">
        <f>Data!AN267-Data!AN266</f>
        <v>-0.45016902999999786</v>
      </c>
      <c r="AO267" s="2">
        <f>Data!AO267-Data!AO266</f>
        <v>-0.41708009999999263</v>
      </c>
      <c r="AP267" s="2">
        <f>Data!AP267-Data!AP266</f>
        <v>3.5099266999999941</v>
      </c>
      <c r="AQ267" s="2">
        <f>Data!AQ267-Data!AQ266</f>
        <v>-1.1020733999999948</v>
      </c>
      <c r="AR267" s="2">
        <f>Data!AR267-Data!AR266</f>
        <v>-0.21239759999997432</v>
      </c>
      <c r="AS267" s="2"/>
      <c r="AT267" s="1">
        <v>44218</v>
      </c>
      <c r="AU267" s="2">
        <f>Data!AV270-FaktiskeKurser[[#This Row],[AAPL]]</f>
        <v>11.240005000000011</v>
      </c>
      <c r="AV267" s="2">
        <f>Data!AW270-FaktiskeKurser[[#This Row],[MSFT]]</f>
        <v>9.5099950000000035</v>
      </c>
      <c r="AW267" s="2">
        <f>Data!AX270-FaktiskeKurser[[#This Row],[AMZN]]</f>
        <v>8.5735019999999906</v>
      </c>
      <c r="AX267" s="2">
        <f>Data!AY270-FaktiskeKurser[[#This Row],[GOOGL]]</f>
        <v>5.4044950000000114</v>
      </c>
      <c r="AY267" s="2">
        <f>Data!AZ270-FaktiskeKurser[[#This Row],[BRK-B]]</f>
        <v>-1.6300050000000113</v>
      </c>
      <c r="AZ267" s="2">
        <f>Data!BA270-FaktiskeKurser[[#This Row],[TSLA]]</f>
        <v>0.69665500000002112</v>
      </c>
      <c r="BA267" s="2">
        <f>Data!BB270-FaktiskeKurser[[#This Row],[NVDA]]</f>
        <v>6.8724980000000073</v>
      </c>
      <c r="BB267" s="2">
        <f>Data!BC270-FaktiskeKurser[[#This Row],[GOOG]]</f>
        <v>5.5094990000000053</v>
      </c>
      <c r="BC267" s="2">
        <f>Data!BD270-FaktiskeKurser[[#This Row],[UNH]]</f>
        <v>-4.6400140000000079</v>
      </c>
      <c r="BD267" s="2">
        <f>Data!BE270-FaktiskeKurser[[#This Row],[JPM]]</f>
        <v>-4.25</v>
      </c>
      <c r="BE267" s="2">
        <f>Data!BF270-FaktiskeKurser[[#This Row],[AVGO]]</f>
        <v>5.75</v>
      </c>
      <c r="BF267" s="2">
        <f>Data!BG270-FaktiskeKurser[[#This Row],[V]]</f>
        <v>0.36000000000001364</v>
      </c>
      <c r="BG267" s="2">
        <f>Data!BH270-FaktiskeKurser[[#This Row],[BAC]]</f>
        <v>-1.2200010000000034</v>
      </c>
      <c r="BH267" s="2">
        <f>Data!BI270-FaktiskeKurser[[#This Row],[HD]]</f>
        <v>10.809998000000007</v>
      </c>
      <c r="BI267" s="2">
        <f>Data!BJ270-FaktiskeKurser[[#This Row],[MA]]</f>
        <v>3.0499879999999848</v>
      </c>
      <c r="BJ267" s="2">
        <f>Data!BK270-FaktiskeKurser[[#This Row],[MRK]]</f>
        <v>-2.1087799999999959</v>
      </c>
      <c r="BK267" s="2">
        <f>Data!BL270-FaktiskeKurser[[#This Row],[ABBV]]</f>
        <v>-1.3199990000000099</v>
      </c>
      <c r="BL267" s="2">
        <f>Data!BM270-FaktiskeKurser[[#This Row],[LLY]]</f>
        <v>7.660002999999989</v>
      </c>
      <c r="BM267" s="2">
        <f>Data!BN270-FaktiskeKurser[[#This Row],[UPS]]</f>
        <v>2.7100059999999928</v>
      </c>
      <c r="BN267" s="2">
        <f>Data!BO270-FaktiskeKurser[[#This Row],[CAT]]</f>
        <v>-2.1199960000000146</v>
      </c>
    </row>
    <row r="268" spans="1:66" x14ac:dyDescent="0.35">
      <c r="A268" s="1">
        <v>44221</v>
      </c>
      <c r="B268" s="2">
        <f>ARIMAForecast[[#This Row],[AAPL]]-FaktiskeKurser[[#This Row],[AAPL]]</f>
        <v>10.228557443141995</v>
      </c>
      <c r="C268" s="2">
        <f>ARIMAForecast[[#This Row],[MSFT]]-Data!C267</f>
        <v>3.1886116479250006</v>
      </c>
      <c r="D268" s="2">
        <f>ARIMAForecast[[#This Row],[AMZN]]-Data!D267</f>
        <v>9.9387162451989752E-2</v>
      </c>
      <c r="E268" s="2">
        <f>ARIMAForecast[[#This Row],[GOOGL]]-Data!E267</f>
        <v>0.11815471059469473</v>
      </c>
      <c r="F268" s="2">
        <f>ARIMAForecast[[#This Row],[BRK-B]]-Data!F267</f>
        <v>-0.26991305037401503</v>
      </c>
      <c r="G268" s="2">
        <f>ARIMAForecast[[#This Row],[TSLA]]-Data!G267</f>
        <v>11.579082605042004</v>
      </c>
      <c r="H268" s="2">
        <f>ARIMAForecast[[#This Row],[NVDA]]-Data!H267</f>
        <v>-0.21663543884301362</v>
      </c>
      <c r="I268" s="2">
        <f>ARIMAForecast[[#This Row],[GOOG]]-Data!I267</f>
        <v>-0.19374935907009672</v>
      </c>
      <c r="J268" s="2">
        <f>ARIMAForecast[[#This Row],[UNH]]-Data!J267</f>
        <v>-2.3217608392180296</v>
      </c>
      <c r="K268" s="2">
        <f>ARIMAForecast[[#This Row],[JPM]]-Data!K267</f>
        <v>-1.1694314555389838</v>
      </c>
      <c r="L268" s="2">
        <f>ARIMAForecast[[#This Row],[AVGO]]-Data!L267</f>
        <v>1.2681985932949829</v>
      </c>
      <c r="M268" s="2">
        <f>ARIMAForecast[[#This Row],[V]]-Data!M267</f>
        <v>-1.3551749533200166</v>
      </c>
      <c r="N268" s="2">
        <f>ARIMAForecast[[#This Row],[BAC]]-Data!N267</f>
        <v>-0.16562270718240057</v>
      </c>
      <c r="O268" s="2">
        <f>ARIMAForecast[[#This Row],[HD]]-Data!O267</f>
        <v>0.21764202297299562</v>
      </c>
      <c r="P268" s="2">
        <f>ARIMAForecast[[#This Row],[MA]]-Data!P267</f>
        <v>-0.51120728513103586</v>
      </c>
      <c r="Q268" s="2">
        <f>ARIMAForecast[[#This Row],[MRK]]-Data!Q267</f>
        <v>-0.14419348648991104</v>
      </c>
      <c r="R268" s="2">
        <f>ARIMAForecast[[#This Row],[ABBV]]-Data!R267</f>
        <v>-0.58483915924600183</v>
      </c>
      <c r="S268" s="2">
        <f>ARIMAForecast[[#This Row],[LLY]]-Data!S267</f>
        <v>3.9755834892999928</v>
      </c>
      <c r="T268" s="2">
        <f>ARIMAForecast[[#This Row],[UPS]]-Data!T267</f>
        <v>2.1049482187000024</v>
      </c>
      <c r="U268" s="2">
        <f>ARIMAForecast[[#This Row],[CAT]]-Data!U267</f>
        <v>-3.5317723736280016</v>
      </c>
      <c r="X268" s="1">
        <v>44221</v>
      </c>
      <c r="Y268" s="2">
        <f>Data!Y268-Data!Y267</f>
        <v>3.4160187999999891</v>
      </c>
      <c r="Z268" s="2">
        <f>Data!Z268-Data!Z267</f>
        <v>3.2995458999999983</v>
      </c>
      <c r="AA268" s="2">
        <f>Data!AA268-Data!AA267</f>
        <v>-3.6515899999983503E-2</v>
      </c>
      <c r="AB268" s="2">
        <f>Data!AB268-Data!AB267</f>
        <v>1.9165229999998701E-2</v>
      </c>
      <c r="AC268" s="2">
        <f>Data!AC268-Data!AC267</f>
        <v>1.8035099999991644E-2</v>
      </c>
      <c r="AD268" s="2">
        <f>Data!AD268-Data!AD267</f>
        <v>3.8202044000000228</v>
      </c>
      <c r="AE268" s="2">
        <f>Data!AE268-Data!AE267</f>
        <v>-0.64062629999997966</v>
      </c>
      <c r="AF268" s="2">
        <f>Data!AF268-Data!AF267</f>
        <v>-0.16095600000001298</v>
      </c>
      <c r="AG268" s="2">
        <f>Data!AG268-Data!AG267</f>
        <v>-0.13726680000002034</v>
      </c>
      <c r="AH268" s="2">
        <f>Data!AH268-Data!AH267</f>
        <v>-1.5536670000000186</v>
      </c>
      <c r="AI268" s="2">
        <f>Data!AI268-Data!AI267</f>
        <v>-0.29572719999998753</v>
      </c>
      <c r="AJ268" s="2">
        <f>Data!AJ268-Data!AJ267</f>
        <v>-1.1399330000000134</v>
      </c>
      <c r="AK268" s="2">
        <f>Data!AK268-Data!AK267</f>
        <v>-0.35745343000000318</v>
      </c>
      <c r="AL268" s="2">
        <f>Data!AL268-Data!AL267</f>
        <v>1.8726475999999934</v>
      </c>
      <c r="AM268" s="2">
        <f>Data!AM268-Data!AM267</f>
        <v>-0.837385299999994</v>
      </c>
      <c r="AN268" s="2">
        <f>Data!AN268-Data!AN267</f>
        <v>0.22309054999999489</v>
      </c>
      <c r="AO268" s="2">
        <f>Data!AO268-Data!AO267</f>
        <v>-0.36609470000000499</v>
      </c>
      <c r="AP268" s="2">
        <f>Data!AP268-Data!AP267</f>
        <v>4.9205162000000087</v>
      </c>
      <c r="AQ268" s="2">
        <f>Data!AQ268-Data!AQ267</f>
        <v>2.3699055000000158</v>
      </c>
      <c r="AR268" s="2">
        <f>Data!AR268-Data!AR267</f>
        <v>-3.6962005000000033</v>
      </c>
      <c r="AS268" s="2"/>
      <c r="AT268" s="1">
        <v>44221</v>
      </c>
      <c r="AU268" s="2">
        <f>Data!AV271-FaktiskeKurser[[#This Row],[AAPL]]</f>
        <v>10.889998999999989</v>
      </c>
      <c r="AV268" s="2">
        <f>Data!AW271-FaktiskeKurser[[#This Row],[MSFT]]</f>
        <v>5.1900029999999902</v>
      </c>
      <c r="AW268" s="2">
        <f>Data!AX271-FaktiskeKurser[[#This Row],[AMZN]]</f>
        <v>1.5309910000000002</v>
      </c>
      <c r="AX268" s="2">
        <f>Data!AY271-FaktiskeKurser[[#This Row],[GOOGL]]</f>
        <v>0.71049500000000876</v>
      </c>
      <c r="AY268" s="2">
        <f>Data!AZ271-FaktiskeKurser[[#This Row],[BRK-B]]</f>
        <v>-1.75</v>
      </c>
      <c r="AZ268" s="2">
        <f>Data!BA271-FaktiskeKurser[[#This Row],[TSLA]]</f>
        <v>10.116669000000002</v>
      </c>
      <c r="BA268" s="2">
        <f>Data!BB271-FaktiskeKurser[[#This Row],[NVDA]]</f>
        <v>2.875</v>
      </c>
      <c r="BB268" s="2">
        <f>Data!BC271-FaktiskeKurser[[#This Row],[GOOG]]</f>
        <v>0.625</v>
      </c>
      <c r="BC268" s="2">
        <f>Data!BD271-FaktiskeKurser[[#This Row],[UNH]]</f>
        <v>-3.0299979999999778</v>
      </c>
      <c r="BD268" s="2">
        <f>Data!BE271-FaktiskeKurser[[#This Row],[JPM]]</f>
        <v>-3.8500060000000076</v>
      </c>
      <c r="BE268" s="2">
        <f>Data!BF271-FaktiskeKurser[[#This Row],[AVGO]]</f>
        <v>2.9100040000000149</v>
      </c>
      <c r="BF268" s="2">
        <f>Data!BG271-FaktiskeKurser[[#This Row],[V]]</f>
        <v>-5.0299990000000037</v>
      </c>
      <c r="BG268" s="2">
        <f>Data!BH271-FaktiskeKurser[[#This Row],[BAC]]</f>
        <v>-1.1800000000000033</v>
      </c>
      <c r="BH268" s="2">
        <f>Data!BI271-FaktiskeKurser[[#This Row],[HD]]</f>
        <v>10.779999000000032</v>
      </c>
      <c r="BI268" s="2">
        <f>Data!BJ271-FaktiskeKurser[[#This Row],[MA]]</f>
        <v>-5.7200020000000222</v>
      </c>
      <c r="BJ268" s="2">
        <f>Data!BK271-FaktiskeKurser[[#This Row],[MRK]]</f>
        <v>-1.25</v>
      </c>
      <c r="BK268" s="2">
        <f>Data!BL271-FaktiskeKurser[[#This Row],[ABBV]]</f>
        <v>-2.120002999999997</v>
      </c>
      <c r="BL268" s="2">
        <f>Data!BM271-FaktiskeKurser[[#This Row],[LLY]]</f>
        <v>11.090011000000004</v>
      </c>
      <c r="BM268" s="2">
        <f>Data!BN271-FaktiskeKurser[[#This Row],[UPS]]</f>
        <v>1.9100039999999865</v>
      </c>
      <c r="BN268" s="2">
        <f>Data!BO271-FaktiskeKurser[[#This Row],[CAT]]</f>
        <v>-5</v>
      </c>
    </row>
    <row r="269" spans="1:66" x14ac:dyDescent="0.35">
      <c r="A269" s="1">
        <v>44222</v>
      </c>
      <c r="B269" s="2">
        <f>ARIMAForecast[[#This Row],[AAPL]]-FaktiskeKurser[[#This Row],[AAPL]]</f>
        <v>6.1411472720940026</v>
      </c>
      <c r="C269" s="2">
        <f>ARIMAForecast[[#This Row],[MSFT]]-Data!C268</f>
        <v>3.0447499227239803</v>
      </c>
      <c r="D269" s="2">
        <f>ARIMAForecast[[#This Row],[AMZN]]-Data!D268</f>
        <v>1.9424893048860099</v>
      </c>
      <c r="E269" s="2">
        <f>ARIMAForecast[[#This Row],[GOOGL]]-Data!E268</f>
        <v>0.61723995741499493</v>
      </c>
      <c r="F269" s="2">
        <f>ARIMAForecast[[#This Row],[BRK-B]]-Data!F268</f>
        <v>-1.5653988056780008</v>
      </c>
      <c r="G269" s="2">
        <f>ARIMAForecast[[#This Row],[TSLA]]-Data!G268</f>
        <v>0.88252895934300568</v>
      </c>
      <c r="H269" s="2">
        <f>ARIMAForecast[[#This Row],[NVDA]]-Data!H268</f>
        <v>-3.5438494023860017</v>
      </c>
      <c r="I269" s="2">
        <f>ARIMAForecast[[#This Row],[GOOG]]-Data!I268</f>
        <v>0.60883991076129007</v>
      </c>
      <c r="J269" s="2">
        <f>ARIMAForecast[[#This Row],[UNH]]-Data!J268</f>
        <v>-2.3762603257100068</v>
      </c>
      <c r="K269" s="2">
        <f>ARIMAForecast[[#This Row],[JPM]]-Data!K268</f>
        <v>-1.0447323603100074</v>
      </c>
      <c r="L269" s="2">
        <f>ARIMAForecast[[#This Row],[AVGO]]-Data!L268</f>
        <v>-3.4565752470219877</v>
      </c>
      <c r="M269" s="2">
        <f>ARIMAForecast[[#This Row],[V]]-Data!M268</f>
        <v>0.77526074749502527</v>
      </c>
      <c r="N269" s="2">
        <f>ARIMAForecast[[#This Row],[BAC]]-Data!N268</f>
        <v>-0.4748562483566019</v>
      </c>
      <c r="O269" s="2">
        <f>ARIMAForecast[[#This Row],[HD]]-Data!O268</f>
        <v>-1.1851452421580007</v>
      </c>
      <c r="P269" s="2">
        <f>ARIMAForecast[[#This Row],[MA]]-Data!P268</f>
        <v>-1.2595139416559959</v>
      </c>
      <c r="Q269" s="2">
        <f>ARIMAForecast[[#This Row],[MRK]]-Data!Q268</f>
        <v>-0.59281473531508766</v>
      </c>
      <c r="R269" s="2">
        <f>ARIMAForecast[[#This Row],[ABBV]]-Data!R268</f>
        <v>-1.7676020856100081</v>
      </c>
      <c r="S269" s="2">
        <f>ARIMAForecast[[#This Row],[LLY]]-Data!S268</f>
        <v>2.0005052209750147</v>
      </c>
      <c r="T269" s="2">
        <f>ARIMAForecast[[#This Row],[UPS]]-Data!T268</f>
        <v>-0.44490772804499557</v>
      </c>
      <c r="U269" s="2">
        <f>ARIMAForecast[[#This Row],[CAT]]-Data!U268</f>
        <v>-0.25176364817599506</v>
      </c>
      <c r="X269" s="1">
        <v>44222</v>
      </c>
      <c r="Y269" s="2">
        <f>Data!Y269-Data!Y268</f>
        <v>0.97130670000001373</v>
      </c>
      <c r="Z269" s="2">
        <f>Data!Z269-Data!Z268</f>
        <v>2.8134248000000071</v>
      </c>
      <c r="AA269" s="2">
        <f>Data!AA269-Data!AA268</f>
        <v>1.4507082999999739</v>
      </c>
      <c r="AB269" s="2">
        <f>Data!AB269-Data!AB268</f>
        <v>0.67651299999999992</v>
      </c>
      <c r="AC269" s="2">
        <f>Data!AC269-Data!AC268</f>
        <v>-1.369565399999999</v>
      </c>
      <c r="AD269" s="2">
        <f>Data!AD269-Data!AD268</f>
        <v>8.2614946999999574</v>
      </c>
      <c r="AE269" s="2">
        <f>Data!AE269-Data!AE268</f>
        <v>-2.083901300000008</v>
      </c>
      <c r="AF269" s="2">
        <f>Data!AF269-Data!AF268</f>
        <v>0.88477984000000731</v>
      </c>
      <c r="AG269" s="2">
        <f>Data!AG269-Data!AG268</f>
        <v>-4.0487218999999754</v>
      </c>
      <c r="AH269" s="2">
        <f>Data!AH269-Data!AH268</f>
        <v>-0.76877809999999158</v>
      </c>
      <c r="AI269" s="2">
        <f>Data!AI269-Data!AI268</f>
        <v>-1.043213699999967</v>
      </c>
      <c r="AJ269" s="2">
        <f>Data!AJ269-Data!AJ268</f>
        <v>0.84382360000000745</v>
      </c>
      <c r="AK269" s="2">
        <f>Data!AK269-Data!AK268</f>
        <v>-0.25254439999999789</v>
      </c>
      <c r="AL269" s="2">
        <f>Data!AL269-Data!AL268</f>
        <v>-1.9598465999999917</v>
      </c>
      <c r="AM269" s="2">
        <f>Data!AM269-Data!AM268</f>
        <v>-1.2221331000000077</v>
      </c>
      <c r="AN269" s="2">
        <f>Data!AN269-Data!AN268</f>
        <v>-0.74809474999999281</v>
      </c>
      <c r="AO269" s="2">
        <f>Data!AO269-Data!AO268</f>
        <v>-1.6844294999999931</v>
      </c>
      <c r="AP269" s="2">
        <f>Data!AP269-Data!AP268</f>
        <v>1.9755620999999906</v>
      </c>
      <c r="AQ269" s="2">
        <f>Data!AQ269-Data!AQ268</f>
        <v>-4.478030000001354E-2</v>
      </c>
      <c r="AR269" s="2">
        <f>Data!AR269-Data!AR268</f>
        <v>-1.0683425</v>
      </c>
      <c r="AS269" s="2"/>
      <c r="AT269" s="1">
        <v>44222</v>
      </c>
      <c r="AU269" s="2">
        <f>Data!AV272-FaktiskeKurser[[#This Row],[AAPL]]</f>
        <v>6.2900089999999977</v>
      </c>
      <c r="AV269" s="2">
        <f>Data!AW272-FaktiskeKurser[[#This Row],[MSFT]]</f>
        <v>7.3600010000000111</v>
      </c>
      <c r="AW269" s="2">
        <f>Data!AX272-FaktiskeKurser[[#This Row],[AMZN]]</f>
        <v>0.95699999999999363</v>
      </c>
      <c r="AX269" s="2">
        <f>Data!AY272-FaktiskeKurser[[#This Row],[GOOGL]]</f>
        <v>1.1900019999999927</v>
      </c>
      <c r="AY269" s="2">
        <f>Data!AZ272-FaktiskeKurser[[#This Row],[BRK-B]]</f>
        <v>-2.5899969999999826</v>
      </c>
      <c r="AZ269" s="2">
        <f>Data!BA272-FaktiskeKurser[[#This Row],[TSLA]]</f>
        <v>12.700012000000015</v>
      </c>
      <c r="BA269" s="2">
        <f>Data!BB272-FaktiskeKurser[[#This Row],[NVDA]]</f>
        <v>-4.3225099999999941</v>
      </c>
      <c r="BB269" s="2">
        <f>Data!BC272-FaktiskeKurser[[#This Row],[GOOG]]</f>
        <v>1.2994999999999948</v>
      </c>
      <c r="BC269" s="2">
        <f>Data!BD272-FaktiskeKurser[[#This Row],[UNH]]</f>
        <v>-11.890015000000005</v>
      </c>
      <c r="BD269" s="2">
        <f>Data!BE272-FaktiskeKurser[[#This Row],[JPM]]</f>
        <v>-3.25</v>
      </c>
      <c r="BE269" s="2">
        <f>Data!BF272-FaktiskeKurser[[#This Row],[AVGO]]</f>
        <v>-2.9500119999999583</v>
      </c>
      <c r="BF269" s="2">
        <f>Data!BG272-FaktiskeKurser[[#This Row],[V]]</f>
        <v>-3.1300039999999854</v>
      </c>
      <c r="BG269" s="2">
        <f>Data!BH272-FaktiskeKurser[[#This Row],[BAC]]</f>
        <v>-0.82999900000000082</v>
      </c>
      <c r="BH269" s="2">
        <f>Data!BI272-FaktiskeKurser[[#This Row],[HD]]</f>
        <v>3.5500180000000228</v>
      </c>
      <c r="BI269" s="2">
        <f>Data!BJ272-FaktiskeKurser[[#This Row],[MA]]</f>
        <v>-6.7399899999999775</v>
      </c>
      <c r="BJ269" s="2">
        <f>Data!BK272-FaktiskeKurser[[#This Row],[MRK]]</f>
        <v>-0.88740500000000111</v>
      </c>
      <c r="BK269" s="2">
        <f>Data!BL272-FaktiskeKurser[[#This Row],[ABBV]]</f>
        <v>-2.4599989999999963</v>
      </c>
      <c r="BL269" s="2">
        <f>Data!BM272-FaktiskeKurser[[#This Row],[LLY]]</f>
        <v>10.369994999999989</v>
      </c>
      <c r="BM269" s="2">
        <f>Data!BN272-FaktiskeKurser[[#This Row],[UPS]]</f>
        <v>1.3299869999999885</v>
      </c>
      <c r="BN269" s="2">
        <f>Data!BO272-FaktiskeKurser[[#This Row],[CAT]]</f>
        <v>-4.9799950000000024</v>
      </c>
    </row>
    <row r="270" spans="1:66" x14ac:dyDescent="0.35">
      <c r="A270" s="1">
        <v>44223</v>
      </c>
      <c r="B270" s="2">
        <f>ARIMAForecast[[#This Row],[AAPL]]-FaktiskeKurser[[#This Row],[AAPL]]</f>
        <v>4.1100883152739982</v>
      </c>
      <c r="C270" s="2">
        <f>ARIMAForecast[[#This Row],[MSFT]]-Data!C269</f>
        <v>0.53907425689001798</v>
      </c>
      <c r="D270" s="2">
        <f>ARIMAForecast[[#This Row],[AMZN]]-Data!D269</f>
        <v>-4.4372504665870167</v>
      </c>
      <c r="E270" s="2">
        <f>ARIMAForecast[[#This Row],[GOOGL]]-Data!E269</f>
        <v>-4.1178061139561919</v>
      </c>
      <c r="F270" s="2">
        <f>ARIMAForecast[[#This Row],[BRK-B]]-Data!F269</f>
        <v>-3.5324110331179952</v>
      </c>
      <c r="G270" s="2">
        <f>ARIMAForecast[[#This Row],[TSLA]]-Data!G269</f>
        <v>-6.5843044483499966</v>
      </c>
      <c r="H270" s="2">
        <f>ARIMAForecast[[#This Row],[NVDA]]-Data!H269</f>
        <v>-3.9911623382890014</v>
      </c>
      <c r="I270" s="2">
        <f>ARIMAForecast[[#This Row],[GOOG]]-Data!I269</f>
        <v>-3.7810940147215888</v>
      </c>
      <c r="J270" s="2">
        <f>ARIMAForecast[[#This Row],[UNH]]-Data!J269</f>
        <v>-10.641838542853009</v>
      </c>
      <c r="K270" s="2">
        <f>ARIMAForecast[[#This Row],[JPM]]-Data!K269</f>
        <v>-3.1107143563060049</v>
      </c>
      <c r="L270" s="2">
        <f>ARIMAForecast[[#This Row],[AVGO]]-Data!L269</f>
        <v>-14.553021601495004</v>
      </c>
      <c r="M270" s="2">
        <f>ARIMAForecast[[#This Row],[V]]-Data!M269</f>
        <v>-5.7171629640120045</v>
      </c>
      <c r="N270" s="2">
        <f>ARIMAForecast[[#This Row],[BAC]]-Data!N269</f>
        <v>-0.92567039483909852</v>
      </c>
      <c r="O270" s="2">
        <f>ARIMAForecast[[#This Row],[HD]]-Data!O269</f>
        <v>-9.6689227050549675</v>
      </c>
      <c r="P270" s="2">
        <f>ARIMAForecast[[#This Row],[MA]]-Data!P269</f>
        <v>-10.944130872897972</v>
      </c>
      <c r="Q270" s="2">
        <f>ARIMAForecast[[#This Row],[MRK]]-Data!Q269</f>
        <v>-3.003313031859804</v>
      </c>
      <c r="R270" s="2">
        <f>ARIMAForecast[[#This Row],[ABBV]]-Data!R269</f>
        <v>-5.5808729909819874</v>
      </c>
      <c r="S270" s="2">
        <f>ARIMAForecast[[#This Row],[LLY]]-Data!S269</f>
        <v>-4.7499931499750119</v>
      </c>
      <c r="T270" s="2">
        <f>ARIMAForecast[[#This Row],[UPS]]-Data!T269</f>
        <v>-3.0485883749979905</v>
      </c>
      <c r="U270" s="2">
        <f>ARIMAForecast[[#This Row],[CAT]]-Data!U269</f>
        <v>-6.4771605518390061</v>
      </c>
      <c r="X270" s="1">
        <v>44223</v>
      </c>
      <c r="Y270" s="2">
        <f>Data!Y270-Data!Y269</f>
        <v>-0.80098970000000236</v>
      </c>
      <c r="Z270" s="2">
        <f>Data!Z270-Data!Z269</f>
        <v>0.94129409999999325</v>
      </c>
      <c r="AA270" s="2">
        <f>Data!AA270-Data!AA269</f>
        <v>-3.3267689999999845</v>
      </c>
      <c r="AB270" s="2">
        <f>Data!AB270-Data!AB269</f>
        <v>-2.9479169600000006</v>
      </c>
      <c r="AC270" s="2">
        <f>Data!AC270-Data!AC269</f>
        <v>-4.0367713999999921</v>
      </c>
      <c r="AD270" s="2">
        <f>Data!AD270-Data!AD269</f>
        <v>-2.2636450999999624</v>
      </c>
      <c r="AE270" s="2">
        <f>Data!AE270-Data!AE269</f>
        <v>-4.5720273999999961</v>
      </c>
      <c r="AF270" s="2">
        <f>Data!AF270-Data!AF269</f>
        <v>-2.9747866200000033</v>
      </c>
      <c r="AG270" s="2">
        <f>Data!AG270-Data!AG269</f>
        <v>-10.137785000000008</v>
      </c>
      <c r="AH270" s="2">
        <f>Data!AH270-Data!AH269</f>
        <v>-3.2410448999999915</v>
      </c>
      <c r="AI270" s="2">
        <f>Data!AI270-Data!AI269</f>
        <v>-16.459656400000028</v>
      </c>
      <c r="AJ270" s="2">
        <f>Data!AJ270-Data!AJ269</f>
        <v>-5.8608533000000023</v>
      </c>
      <c r="AK270" s="2">
        <f>Data!AK270-Data!AK269</f>
        <v>-1.0598506900000011</v>
      </c>
      <c r="AL270" s="2">
        <f>Data!AL270-Data!AL269</f>
        <v>-7.6134706000000278</v>
      </c>
      <c r="AM270" s="2">
        <f>Data!AM270-Data!AM269</f>
        <v>-8.1441547000000014</v>
      </c>
      <c r="AN270" s="2">
        <f>Data!AN270-Data!AN269</f>
        <v>-2.5968498699999998</v>
      </c>
      <c r="AO270" s="2">
        <f>Data!AO270-Data!AO269</f>
        <v>-5.3609705000000076</v>
      </c>
      <c r="AP270" s="2">
        <f>Data!AP270-Data!AP269</f>
        <v>-4.5636259999999993</v>
      </c>
      <c r="AQ270" s="2">
        <f>Data!AQ270-Data!AQ269</f>
        <v>-3.3872628999999961</v>
      </c>
      <c r="AR270" s="2">
        <f>Data!AR270-Data!AR269</f>
        <v>-5.3231327999999962</v>
      </c>
      <c r="AS270" s="2"/>
      <c r="AT270" s="1">
        <v>44223</v>
      </c>
      <c r="AU270" s="2">
        <f>Data!AV273-FaktiskeKurser[[#This Row],[AAPL]]</f>
        <v>2.9899910000000034</v>
      </c>
      <c r="AV270" s="2">
        <f>Data!AW273-FaktiskeKurser[[#This Row],[MSFT]]</f>
        <v>6.9499969999999962</v>
      </c>
      <c r="AW270" s="2">
        <f>Data!AX273-FaktiskeKurser[[#This Row],[AMZN]]</f>
        <v>-2.9824979999999925</v>
      </c>
      <c r="AX270" s="2">
        <f>Data!AY273-FaktiskeKurser[[#This Row],[GOOGL]]</f>
        <v>-3.6809989999999999</v>
      </c>
      <c r="AY270" s="2">
        <f>Data!AZ273-FaktiskeKurser[[#This Row],[BRK-B]]</f>
        <v>-5.5599969999999814</v>
      </c>
      <c r="AZ270" s="2">
        <f>Data!BA273-FaktiskeKurser[[#This Row],[TSLA]]</f>
        <v>5.8400269999999637</v>
      </c>
      <c r="BA270" s="2">
        <f>Data!BB273-FaktiskeKurser[[#This Row],[NVDA]]</f>
        <v>-7.9474950000000035</v>
      </c>
      <c r="BB270" s="2">
        <f>Data!BC273-FaktiskeKurser[[#This Row],[GOOG]]</f>
        <v>-3.5130010000000027</v>
      </c>
      <c r="BC270" s="2">
        <f>Data!BD273-FaktiskeKurser[[#This Row],[UNH]]</f>
        <v>-14.559998000000007</v>
      </c>
      <c r="BD270" s="2">
        <f>Data!BE273-FaktiskeKurser[[#This Row],[JPM]]</f>
        <v>-5.9299920000000128</v>
      </c>
      <c r="BE270" s="2">
        <f>Data!BF273-FaktiskeKurser[[#This Row],[AVGO]]</f>
        <v>-20.319976999999994</v>
      </c>
      <c r="BF270" s="2">
        <f>Data!BG273-FaktiskeKurser[[#This Row],[V]]</f>
        <v>-7.0500030000000038</v>
      </c>
      <c r="BG270" s="2">
        <f>Data!BH273-FaktiskeKurser[[#This Row],[BAC]]</f>
        <v>-1.7199990000000014</v>
      </c>
      <c r="BH270" s="2">
        <f>Data!BI273-FaktiskeKurser[[#This Row],[HD]]</f>
        <v>-9.9500120000000152</v>
      </c>
      <c r="BI270" s="2">
        <f>Data!BJ273-FaktiskeKurser[[#This Row],[MA]]</f>
        <v>-13.5</v>
      </c>
      <c r="BJ270" s="2">
        <f>Data!BK273-FaktiskeKurser[[#This Row],[MRK]]</f>
        <v>-3.7309110000000061</v>
      </c>
      <c r="BK270" s="2">
        <f>Data!BL273-FaktiskeKurser[[#This Row],[ABBV]]</f>
        <v>-8.0699999999999932</v>
      </c>
      <c r="BL270" s="2">
        <f>Data!BM273-FaktiskeKurser[[#This Row],[LLY]]</f>
        <v>1.430008000000015</v>
      </c>
      <c r="BM270" s="2">
        <f>Data!BN273-FaktiskeKurser[[#This Row],[UPS]]</f>
        <v>-1.3400110000000041</v>
      </c>
      <c r="BN270" s="2">
        <f>Data!BO273-FaktiskeKurser[[#This Row],[CAT]]</f>
        <v>-11.309996999999981</v>
      </c>
    </row>
    <row r="271" spans="1:66" x14ac:dyDescent="0.35">
      <c r="A271" s="1">
        <v>44224</v>
      </c>
      <c r="B271" s="2">
        <f>ARIMAForecast[[#This Row],[AAPL]]-FaktiskeKurser[[#This Row],[AAPL]]</f>
        <v>-5.9107597817819908</v>
      </c>
      <c r="C271" s="2">
        <f>ARIMAForecast[[#This Row],[MSFT]]-Data!C270</f>
        <v>5.5260307210519954</v>
      </c>
      <c r="D271" s="2">
        <f>ARIMAForecast[[#This Row],[AMZN]]-Data!D270</f>
        <v>-0.38361673362499005</v>
      </c>
      <c r="E271" s="2">
        <f>ARIMAForecast[[#This Row],[GOOGL]]-Data!E270</f>
        <v>1.4756126093647026</v>
      </c>
      <c r="F271" s="2">
        <f>ARIMAForecast[[#This Row],[BRK-B]]-Data!F270</f>
        <v>2.3203140124790025</v>
      </c>
      <c r="G271" s="2">
        <f>ARIMAForecast[[#This Row],[TSLA]]-Data!G270</f>
        <v>-9.8461150492489651</v>
      </c>
      <c r="H271" s="2">
        <f>ARIMAForecast[[#This Row],[NVDA]]-Data!H270</f>
        <v>-0.31551780543600216</v>
      </c>
      <c r="I271" s="2">
        <f>ARIMAForecast[[#This Row],[GOOG]]-Data!I270</f>
        <v>1.5525633019300926</v>
      </c>
      <c r="J271" s="2">
        <f>ARIMAForecast[[#This Row],[UNH]]-Data!J270</f>
        <v>3.5194465773870434</v>
      </c>
      <c r="K271" s="2">
        <f>ARIMAForecast[[#This Row],[JPM]]-Data!K270</f>
        <v>1.3593181323770125</v>
      </c>
      <c r="L271" s="2">
        <f>ARIMAForecast[[#This Row],[AVGO]]-Data!L270</f>
        <v>1.2836536861569812</v>
      </c>
      <c r="M271" s="2">
        <f>ARIMAForecast[[#This Row],[V]]-Data!M270</f>
        <v>1.5009282166489868</v>
      </c>
      <c r="N271" s="2">
        <f>ARIMAForecast[[#This Row],[BAC]]-Data!N270</f>
        <v>0.20990149920929824</v>
      </c>
      <c r="O271" s="2">
        <f>ARIMAForecast[[#This Row],[HD]]-Data!O270</f>
        <v>4.0529862371699892</v>
      </c>
      <c r="P271" s="2">
        <f>ARIMAForecast[[#This Row],[MA]]-Data!P270</f>
        <v>6.1850602611359591</v>
      </c>
      <c r="Q271" s="2">
        <f>ARIMAForecast[[#This Row],[MRK]]-Data!Q270</f>
        <v>0.61839777525209172</v>
      </c>
      <c r="R271" s="2">
        <f>ARIMAForecast[[#This Row],[ABBV]]-Data!R270</f>
        <v>0.74974463277798975</v>
      </c>
      <c r="S271" s="2">
        <f>ARIMAForecast[[#This Row],[LLY]]-Data!S270</f>
        <v>1.0034477207900068</v>
      </c>
      <c r="T271" s="2">
        <f>ARIMAForecast[[#This Row],[UPS]]-Data!T270</f>
        <v>-1.160048587639011</v>
      </c>
      <c r="U271" s="2">
        <f>ARIMAForecast[[#This Row],[CAT]]-Data!U270</f>
        <v>2.9344774040850155</v>
      </c>
      <c r="X271" s="1">
        <v>44224</v>
      </c>
      <c r="Y271" s="2">
        <f>Data!Y271-Data!Y270</f>
        <v>-3.4626824000000056</v>
      </c>
      <c r="Z271" s="2">
        <f>Data!Z271-Data!Z270</f>
        <v>4.7827847000000077</v>
      </c>
      <c r="AA271" s="2">
        <f>Data!AA271-Data!AA270</f>
        <v>-0.93262369999999351</v>
      </c>
      <c r="AB271" s="2">
        <f>Data!AB271-Data!AB270</f>
        <v>8.5221430000004261E-2</v>
      </c>
      <c r="AC271" s="2">
        <f>Data!AC271-Data!AC270</f>
        <v>2.5947821000000033</v>
      </c>
      <c r="AD271" s="2">
        <f>Data!AD271-Data!AD270</f>
        <v>-6.3599532000000067</v>
      </c>
      <c r="AE271" s="2">
        <f>Data!AE271-Data!AE270</f>
        <v>0.59227200000000835</v>
      </c>
      <c r="AF271" s="2">
        <f>Data!AF271-Data!AF270</f>
        <v>0.25710616000000641</v>
      </c>
      <c r="AG271" s="2">
        <f>Data!AG271-Data!AG270</f>
        <v>3.3736553999999614</v>
      </c>
      <c r="AH271" s="2">
        <f>Data!AH271-Data!AH270</f>
        <v>1.6680187999999987</v>
      </c>
      <c r="AI271" s="2">
        <f>Data!AI271-Data!AI270</f>
        <v>3.1165738999999917</v>
      </c>
      <c r="AJ271" s="2">
        <f>Data!AJ271-Data!AJ270</f>
        <v>1.4419191000000069</v>
      </c>
      <c r="AK271" s="2">
        <f>Data!AK271-Data!AK270</f>
        <v>0.3626121299999987</v>
      </c>
      <c r="AL271" s="2">
        <f>Data!AL271-Data!AL270</f>
        <v>1.9109723999999915</v>
      </c>
      <c r="AM271" s="2">
        <f>Data!AM271-Data!AM270</f>
        <v>1.6826732999999763</v>
      </c>
      <c r="AN271" s="2">
        <f>Data!AN271-Data!AN270</f>
        <v>0.12287455999999963</v>
      </c>
      <c r="AO271" s="2">
        <f>Data!AO271-Data!AO270</f>
        <v>0.63931589999999971</v>
      </c>
      <c r="AP271" s="2">
        <f>Data!AP271-Data!AP270</f>
        <v>1.8757160000000113</v>
      </c>
      <c r="AQ271" s="2">
        <f>Data!AQ271-Data!AQ270</f>
        <v>-0.77112399999998615</v>
      </c>
      <c r="AR271" s="2">
        <f>Data!AR271-Data!AR270</f>
        <v>1.7707362999999816</v>
      </c>
      <c r="AS271" s="2"/>
      <c r="AT271" s="1">
        <v>44224</v>
      </c>
      <c r="AU271" s="2">
        <f>Data!AV274-FaktiskeKurser[[#This Row],[AAPL]]</f>
        <v>-5.830001999999979</v>
      </c>
      <c r="AV271" s="2">
        <f>Data!AW274-FaktiskeKurser[[#This Row],[MSFT]]</f>
        <v>9.3999939999999924</v>
      </c>
      <c r="AW271" s="2">
        <f>Data!AX274-FaktiskeKurser[[#This Row],[AMZN]]</f>
        <v>-2.8189999999999884</v>
      </c>
      <c r="AX271" s="2">
        <f>Data!AY274-FaktiskeKurser[[#This Row],[GOOGL]]</f>
        <v>-2.0539930000000055</v>
      </c>
      <c r="AY271" s="2">
        <f>Data!AZ274-FaktiskeKurser[[#This Row],[BRK-B]]</f>
        <v>-2.0599980000000073</v>
      </c>
      <c r="AZ271" s="2">
        <f>Data!BA274-FaktiskeKurser[[#This Row],[TSLA]]</f>
        <v>-15.123352000000011</v>
      </c>
      <c r="BA271" s="2">
        <f>Data!BB274-FaktiskeKurser[[#This Row],[NVDA]]</f>
        <v>-6.0225059999999928</v>
      </c>
      <c r="BB271" s="2">
        <f>Data!BC274-FaktiskeKurser[[#This Row],[GOOG]]</f>
        <v>-1.8144989999999979</v>
      </c>
      <c r="BC271" s="2">
        <f>Data!BD274-FaktiskeKurser[[#This Row],[UNH]]</f>
        <v>-9.6600040000000149</v>
      </c>
      <c r="BD271" s="2">
        <f>Data!BE274-FaktiskeKurser[[#This Row],[JPM]]</f>
        <v>-2.0099939999999776</v>
      </c>
      <c r="BE271" s="2">
        <f>Data!BF274-FaktiskeKurser[[#This Row],[AVGO]]</f>
        <v>-13.05001900000002</v>
      </c>
      <c r="BF271" s="2">
        <f>Data!BG274-FaktiskeKurser[[#This Row],[V]]</f>
        <v>-2.7599950000000035</v>
      </c>
      <c r="BG271" s="2">
        <f>Data!BH274-FaktiskeKurser[[#This Row],[BAC]]</f>
        <v>-0.83999999999999986</v>
      </c>
      <c r="BH271" s="2">
        <f>Data!BI274-FaktiskeKurser[[#This Row],[HD]]</f>
        <v>-7.0299990000000321</v>
      </c>
      <c r="BI271" s="2">
        <f>Data!BJ274-FaktiskeKurser[[#This Row],[MA]]</f>
        <v>-4.9100030000000174</v>
      </c>
      <c r="BJ271" s="2">
        <f>Data!BK274-FaktiskeKurser[[#This Row],[MRK]]</f>
        <v>-3.0820620000000076</v>
      </c>
      <c r="BK271" s="2">
        <f>Data!BL274-FaktiskeKurser[[#This Row],[ABBV]]</f>
        <v>-6.2900010000000037</v>
      </c>
      <c r="BL271" s="2">
        <f>Data!BM274-FaktiskeKurser[[#This Row],[LLY]]</f>
        <v>-2.2300110000000188</v>
      </c>
      <c r="BM271" s="2">
        <f>Data!BN274-FaktiskeKurser[[#This Row],[UPS]]</f>
        <v>-4.4799959999999999</v>
      </c>
      <c r="BN271" s="2">
        <f>Data!BO274-FaktiskeKurser[[#This Row],[CAT]]</f>
        <v>-3</v>
      </c>
    </row>
    <row r="272" spans="1:66" x14ac:dyDescent="0.35">
      <c r="A272" s="1">
        <v>44225</v>
      </c>
      <c r="B272" s="2">
        <f>ARIMAForecast[[#This Row],[AAPL]]-FaktiskeKurser[[#This Row],[AAPL]]</f>
        <v>-10.872321466286991</v>
      </c>
      <c r="C272" s="2">
        <f>ARIMAForecast[[#This Row],[MSFT]]-Data!C271</f>
        <v>-5.536477160432014</v>
      </c>
      <c r="D272" s="2">
        <f>ARIMAForecast[[#This Row],[AMZN]]-Data!D271</f>
        <v>-1.3092208492620045</v>
      </c>
      <c r="E272" s="2">
        <f>ARIMAForecast[[#This Row],[GOOGL]]-Data!E271</f>
        <v>-1.5195329964663102</v>
      </c>
      <c r="F272" s="2">
        <f>ARIMAForecast[[#This Row],[BRK-B]]-Data!F271</f>
        <v>-1.6435270902640013</v>
      </c>
      <c r="G272" s="2">
        <f>ARIMAForecast[[#This Row],[TSLA]]-Data!G271</f>
        <v>-12.093591583627017</v>
      </c>
      <c r="H272" s="2">
        <f>ARIMAForecast[[#This Row],[NVDA]]-Data!H271</f>
        <v>0.92640106548699919</v>
      </c>
      <c r="I272" s="2">
        <f>ARIMAForecast[[#This Row],[GOOG]]-Data!I271</f>
        <v>-1.7578277401109972</v>
      </c>
      <c r="J272" s="2">
        <f>ARIMAForecast[[#This Row],[UNH]]-Data!J271</f>
        <v>-0.689519749246017</v>
      </c>
      <c r="K272" s="2">
        <f>ARIMAForecast[[#This Row],[JPM]]-Data!K271</f>
        <v>-0.76285154072502337</v>
      </c>
      <c r="L272" s="2">
        <f>ARIMAForecast[[#This Row],[AVGO]]-Data!L271</f>
        <v>3.2659222963440016</v>
      </c>
      <c r="M272" s="2">
        <f>ARIMAForecast[[#This Row],[V]]-Data!M271</f>
        <v>-3.3802859294509915</v>
      </c>
      <c r="N272" s="2">
        <f>ARIMAForecast[[#This Row],[BAC]]-Data!N271</f>
        <v>-0.49608067350809648</v>
      </c>
      <c r="O272" s="2">
        <f>ARIMAForecast[[#This Row],[HD]]-Data!O271</f>
        <v>-6.2575993718480163</v>
      </c>
      <c r="P272" s="2">
        <f>ARIMAForecast[[#This Row],[MA]]-Data!P271</f>
        <v>-5.8068300231119565</v>
      </c>
      <c r="Q272" s="2">
        <f>ARIMAForecast[[#This Row],[MRK]]-Data!Q271</f>
        <v>-0.62403451054649395</v>
      </c>
      <c r="R272" s="2">
        <f>ARIMAForecast[[#This Row],[ABBV]]-Data!R271</f>
        <v>-1.6231810284059947</v>
      </c>
      <c r="S272" s="2">
        <f>ARIMAForecast[[#This Row],[LLY]]-Data!S271</f>
        <v>-9.2973768184009487E-2</v>
      </c>
      <c r="T272" s="2">
        <f>ARIMAForecast[[#This Row],[UPS]]-Data!T271</f>
        <v>-2.0410914880149846</v>
      </c>
      <c r="U272" s="2">
        <f>ARIMAForecast[[#This Row],[CAT]]-Data!U271</f>
        <v>-0.44574944557402318</v>
      </c>
      <c r="X272" s="1">
        <v>44225</v>
      </c>
      <c r="Y272" s="2">
        <f>Data!Y272-Data!Y271</f>
        <v>-5.0337387000000149</v>
      </c>
      <c r="Z272" s="2">
        <f>Data!Z272-Data!Z271</f>
        <v>-3.3973477000000116</v>
      </c>
      <c r="AA272" s="2">
        <f>Data!AA272-Data!AA271</f>
        <v>-1.2752083999999968</v>
      </c>
      <c r="AB272" s="2">
        <f>Data!AB272-Data!AB271</f>
        <v>-1.104770710000011</v>
      </c>
      <c r="AC272" s="2">
        <f>Data!AC272-Data!AC271</f>
        <v>-2.1673686000000032</v>
      </c>
      <c r="AD272" s="2">
        <f>Data!AD272-Data!AD271</f>
        <v>-9.596055500000034</v>
      </c>
      <c r="AE272" s="2">
        <f>Data!AE272-Data!AE271</f>
        <v>-0.57159850000002166</v>
      </c>
      <c r="AF272" s="2">
        <f>Data!AF272-Data!AF271</f>
        <v>-1.2945267500000028</v>
      </c>
      <c r="AG272" s="2">
        <f>Data!AG272-Data!AG271</f>
        <v>-2.7501571999999896</v>
      </c>
      <c r="AH272" s="2">
        <f>Data!AH272-Data!AH271</f>
        <v>-1.1244322999999952</v>
      </c>
      <c r="AI272" s="2">
        <f>Data!AI272-Data!AI271</f>
        <v>-3.1836999999654836E-3</v>
      </c>
      <c r="AJ272" s="2">
        <f>Data!AJ272-Data!AJ271</f>
        <v>-3.7573725999999965</v>
      </c>
      <c r="AK272" s="2">
        <f>Data!AK272-Data!AK271</f>
        <v>-0.5533337199999977</v>
      </c>
      <c r="AL272" s="2">
        <f>Data!AL272-Data!AL271</f>
        <v>-5.1780554999999708</v>
      </c>
      <c r="AM272" s="2">
        <f>Data!AM272-Data!AM271</f>
        <v>-3.3065755999999737</v>
      </c>
      <c r="AN272" s="2">
        <f>Data!AN272-Data!AN271</f>
        <v>-0.57746760999999935</v>
      </c>
      <c r="AO272" s="2">
        <f>Data!AO272-Data!AO271</f>
        <v>-1.5970197000000041</v>
      </c>
      <c r="AP272" s="2">
        <f>Data!AP272-Data!AP271</f>
        <v>-1.8232536000000152</v>
      </c>
      <c r="AQ272" s="2">
        <f>Data!AQ272-Data!AQ271</f>
        <v>-2.0005754000000024</v>
      </c>
      <c r="AR272" s="2">
        <f>Data!AR272-Data!AR271</f>
        <v>-0.51452259999999228</v>
      </c>
      <c r="AS272" s="2"/>
      <c r="AT272" s="1">
        <v>44225</v>
      </c>
      <c r="AU272" s="2">
        <f>Data!AV275-FaktiskeKurser[[#This Row],[AAPL]]</f>
        <v>-11.199996999999996</v>
      </c>
      <c r="AV272" s="2">
        <f>Data!AW275-FaktiskeKurser[[#This Row],[MSFT]]</f>
        <v>-0.36999500000001717</v>
      </c>
      <c r="AW272" s="2">
        <f>Data!AX275-FaktiskeKurser[[#This Row],[AMZN]]</f>
        <v>-5.9965049999999849</v>
      </c>
      <c r="AX272" s="2">
        <f>Data!AY275-FaktiskeKurser[[#This Row],[GOOGL]]</f>
        <v>-4.0295029999999912</v>
      </c>
      <c r="AY272" s="2">
        <f>Data!AZ275-FaktiskeKurser[[#This Row],[BRK-B]]</f>
        <v>-3.7000120000000152</v>
      </c>
      <c r="AZ272" s="2">
        <f>Data!BA275-FaktiskeKurser[[#This Row],[TSLA]]</f>
        <v>-29.853331999999966</v>
      </c>
      <c r="BA272" s="2">
        <f>Data!BB275-FaktiskeKurser[[#This Row],[NVDA]]</f>
        <v>-4.4549860000000194</v>
      </c>
      <c r="BB272" s="2">
        <f>Data!BC275-FaktiskeKurser[[#This Row],[GOOG]]</f>
        <v>-4.0749969999999962</v>
      </c>
      <c r="BC272" s="2">
        <f>Data!BD275-FaktiskeKurser[[#This Row],[UNH]]</f>
        <v>-9.5299979999999778</v>
      </c>
      <c r="BD272" s="2">
        <f>Data!BE275-FaktiskeKurser[[#This Row],[JPM]]</f>
        <v>-2.9100040000000149</v>
      </c>
      <c r="BE272" s="2">
        <f>Data!BF275-FaktiskeKurser[[#This Row],[AVGO]]</f>
        <v>-13.369995000000017</v>
      </c>
      <c r="BF272" s="2">
        <f>Data!BG275-FaktiskeKurser[[#This Row],[V]]</f>
        <v>-8.7599950000000035</v>
      </c>
      <c r="BG272" s="2">
        <f>Data!BH275-FaktiskeKurser[[#This Row],[BAC]]</f>
        <v>-1.2900010000000002</v>
      </c>
      <c r="BH272" s="2">
        <f>Data!BI275-FaktiskeKurser[[#This Row],[HD]]</f>
        <v>-11.779999000000032</v>
      </c>
      <c r="BI272" s="2">
        <f>Data!BJ275-FaktiskeKurser[[#This Row],[MA]]</f>
        <v>-11.410003000000017</v>
      </c>
      <c r="BJ272" s="2">
        <f>Data!BK275-FaktiskeKurser[[#This Row],[MRK]]</f>
        <v>-3.0343480000000085</v>
      </c>
      <c r="BK272" s="2">
        <f>Data!BL275-FaktiskeKurser[[#This Row],[ABBV]]</f>
        <v>-6.3200000000000074</v>
      </c>
      <c r="BL272" s="2">
        <f>Data!BM275-FaktiskeKurser[[#This Row],[LLY]]</f>
        <v>-4.75</v>
      </c>
      <c r="BM272" s="2">
        <f>Data!BN275-FaktiskeKurser[[#This Row],[UPS]]</f>
        <v>-6.4299929999999961</v>
      </c>
      <c r="BN272" s="2">
        <f>Data!BO275-FaktiskeKurser[[#This Row],[CAT]]</f>
        <v>-4.3700109999999768</v>
      </c>
    </row>
    <row r="273" spans="1:66" x14ac:dyDescent="0.35">
      <c r="A273" s="1">
        <v>44228</v>
      </c>
      <c r="B273" s="2">
        <f>ARIMAForecast[[#This Row],[AAPL]]-FaktiskeKurser[[#This Row],[AAPL]]</f>
        <v>-7.1595937697820204</v>
      </c>
      <c r="C273" s="2">
        <f>ARIMAForecast[[#This Row],[MSFT]]-Data!C272</f>
        <v>6.0295154038190049</v>
      </c>
      <c r="D273" s="2">
        <f>ARIMAForecast[[#This Row],[AMZN]]-Data!D272</f>
        <v>6.7854745272539958</v>
      </c>
      <c r="E273" s="2">
        <f>ARIMAForecast[[#This Row],[GOOGL]]-Data!E272</f>
        <v>3.6636300271786979</v>
      </c>
      <c r="F273" s="2">
        <f>ARIMAForecast[[#This Row],[BRK-B]]-Data!F272</f>
        <v>0.45869938105300889</v>
      </c>
      <c r="G273" s="2">
        <f>ARIMAForecast[[#This Row],[TSLA]]-Data!G272</f>
        <v>13.58681928039897</v>
      </c>
      <c r="H273" s="2">
        <f>ARIMAForecast[[#This Row],[NVDA]]-Data!H272</f>
        <v>1.4451431328170088</v>
      </c>
      <c r="I273" s="2">
        <f>ARIMAForecast[[#This Row],[GOOG]]-Data!I272</f>
        <v>3.891112376861301</v>
      </c>
      <c r="J273" s="2">
        <f>ARIMAForecast[[#This Row],[UNH]]-Data!J272</f>
        <v>-3.0494670972469748</v>
      </c>
      <c r="K273" s="2">
        <f>ARIMAForecast[[#This Row],[JPM]]-Data!K272</f>
        <v>0.83472167745301817</v>
      </c>
      <c r="L273" s="2">
        <f>ARIMAForecast[[#This Row],[AVGO]]-Data!L272</f>
        <v>13.343610882312987</v>
      </c>
      <c r="M273" s="2">
        <f>ARIMAForecast[[#This Row],[V]]-Data!M272</f>
        <v>3.2285322660270026</v>
      </c>
      <c r="N273" s="2">
        <f>ARIMAForecast[[#This Row],[BAC]]-Data!N272</f>
        <v>0.26891745076049745</v>
      </c>
      <c r="O273" s="2">
        <f>ARIMAForecast[[#This Row],[HD]]-Data!O272</f>
        <v>-1.6830288763920294</v>
      </c>
      <c r="P273" s="2">
        <f>ARIMAForecast[[#This Row],[MA]]-Data!P272</f>
        <v>3.5169038681839879</v>
      </c>
      <c r="Q273" s="2">
        <f>ARIMAForecast[[#This Row],[MRK]]-Data!Q272</f>
        <v>0.10200360631949934</v>
      </c>
      <c r="R273" s="2">
        <f>ARIMAForecast[[#This Row],[ABBV]]-Data!R272</f>
        <v>0.39648423710499969</v>
      </c>
      <c r="S273" s="2">
        <f>ARIMAForecast[[#This Row],[LLY]]-Data!S272</f>
        <v>-6.5456317734479796</v>
      </c>
      <c r="T273" s="2">
        <f>ARIMAForecast[[#This Row],[UPS]]-Data!T272</f>
        <v>1.9038718069369907</v>
      </c>
      <c r="U273" s="2">
        <f>ARIMAForecast[[#This Row],[CAT]]-Data!U272</f>
        <v>1.4888828334269988</v>
      </c>
      <c r="X273" s="1">
        <v>44228</v>
      </c>
      <c r="Y273" s="2">
        <f>Data!Y273-Data!Y272</f>
        <v>-1.74020999999982E-2</v>
      </c>
      <c r="Z273" s="2">
        <f>Data!Z273-Data!Z272</f>
        <v>2.9504718999999966</v>
      </c>
      <c r="AA273" s="2">
        <f>Data!AA273-Data!AA272</f>
        <v>5.7150855999999806</v>
      </c>
      <c r="AB273" s="2">
        <f>Data!AB273-Data!AB272</f>
        <v>2.839714480000012</v>
      </c>
      <c r="AC273" s="2">
        <f>Data!AC273-Data!AC272</f>
        <v>1.0237296999999899</v>
      </c>
      <c r="AD273" s="2">
        <f>Data!AD273-Data!AD272</f>
        <v>-7.7066797999999608</v>
      </c>
      <c r="AE273" s="2">
        <f>Data!AE273-Data!AE272</f>
        <v>2.2435702000000219</v>
      </c>
      <c r="AF273" s="2">
        <f>Data!AF273-Data!AF272</f>
        <v>3.1639081999999945</v>
      </c>
      <c r="AG273" s="2">
        <f>Data!AG273-Data!AG272</f>
        <v>-0.20251719999998841</v>
      </c>
      <c r="AH273" s="2">
        <f>Data!AH273-Data!AH272</f>
        <v>0.75118159999999534</v>
      </c>
      <c r="AI273" s="2">
        <f>Data!AI273-Data!AI272</f>
        <v>14.155168299999957</v>
      </c>
      <c r="AJ273" s="2">
        <f>Data!AJ273-Data!AJ272</f>
        <v>3.3737311999999804</v>
      </c>
      <c r="AK273" s="2">
        <f>Data!AK273-Data!AK272</f>
        <v>0.2276869700000006</v>
      </c>
      <c r="AL273" s="2">
        <f>Data!AL273-Data!AL272</f>
        <v>-2.0266009000000054</v>
      </c>
      <c r="AM273" s="2">
        <f>Data!AM273-Data!AM272</f>
        <v>2.4846339000000057</v>
      </c>
      <c r="AN273" s="2">
        <f>Data!AN273-Data!AN272</f>
        <v>0.17699810999999954</v>
      </c>
      <c r="AO273" s="2">
        <f>Data!AO273-Data!AO272</f>
        <v>-0.1839088999999916</v>
      </c>
      <c r="AP273" s="2">
        <f>Data!AP273-Data!AP272</f>
        <v>-4.559195299999999</v>
      </c>
      <c r="AQ273" s="2">
        <f>Data!AQ273-Data!AQ272</f>
        <v>0.92373689999999442</v>
      </c>
      <c r="AR273" s="2">
        <f>Data!AR273-Data!AR272</f>
        <v>1.3033920000000023</v>
      </c>
      <c r="AS273" s="2"/>
      <c r="AT273" s="1">
        <v>44228</v>
      </c>
      <c r="AU273" s="2">
        <f>Data!AV276-FaktiskeKurser[[#This Row],[AAPL]]</f>
        <v>-7.9199990000000184</v>
      </c>
      <c r="AV273" s="2">
        <f>Data!AW276-FaktiskeKurser[[#This Row],[MSFT]]</f>
        <v>6.75</v>
      </c>
      <c r="AW273" s="2">
        <f>Data!AX276-FaktiskeKurser[[#This Row],[AMZN]]</f>
        <v>5.5149990000000173</v>
      </c>
      <c r="AX273" s="2">
        <f>Data!AY276-FaktiskeKurser[[#This Row],[GOOGL]]</f>
        <v>3.7065039999999954</v>
      </c>
      <c r="AY273" s="2">
        <f>Data!AZ276-FaktiskeKurser[[#This Row],[BRK-B]]</f>
        <v>1.9600059999999928</v>
      </c>
      <c r="AZ273" s="2">
        <f>Data!BA276-FaktiskeKurser[[#This Row],[TSLA]]</f>
        <v>-8.1166690000000017</v>
      </c>
      <c r="BA273" s="2">
        <f>Data!BB276-FaktiskeKurser[[#This Row],[NVDA]]</f>
        <v>3.1924899999999923</v>
      </c>
      <c r="BB273" s="2">
        <f>Data!BC276-FaktiskeKurser[[#This Row],[GOOG]]</f>
        <v>3.5280000000000058</v>
      </c>
      <c r="BC273" s="2">
        <f>Data!BD276-FaktiskeKurser[[#This Row],[UNH]]</f>
        <v>1.0100100000000225</v>
      </c>
      <c r="BD273" s="2">
        <f>Data!BE276-FaktiskeKurser[[#This Row],[JPM]]</f>
        <v>1.7599939999999918</v>
      </c>
      <c r="BE273" s="2">
        <f>Data!BF276-FaktiskeKurser[[#This Row],[AVGO]]</f>
        <v>22.039977999999962</v>
      </c>
      <c r="BF273" s="2">
        <f>Data!BG276-FaktiskeKurser[[#This Row],[V]]</f>
        <v>3.3900000000000148</v>
      </c>
      <c r="BG273" s="2">
        <f>Data!BH276-FaktiskeKurser[[#This Row],[BAC]]</f>
        <v>0.12999900000000153</v>
      </c>
      <c r="BH273" s="2">
        <f>Data!BI276-FaktiskeKurser[[#This Row],[HD]]</f>
        <v>-3.9799810000000093</v>
      </c>
      <c r="BI273" s="2">
        <f>Data!BJ276-FaktiskeKurser[[#This Row],[MA]]</f>
        <v>6.0700080000000298</v>
      </c>
      <c r="BJ273" s="2">
        <f>Data!BK276-FaktiskeKurser[[#This Row],[MRK]]</f>
        <v>0.27671800000000246</v>
      </c>
      <c r="BK273" s="2">
        <f>Data!BL276-FaktiskeKurser[[#This Row],[ABBV]]</f>
        <v>-0.48999799999999993</v>
      </c>
      <c r="BL273" s="2">
        <f>Data!BM276-FaktiskeKurser[[#This Row],[LLY]]</f>
        <v>-4.430008000000015</v>
      </c>
      <c r="BM273" s="2">
        <f>Data!BN276-FaktiskeKurser[[#This Row],[UPS]]</f>
        <v>-1.3899989999999889</v>
      </c>
      <c r="BN273" s="2">
        <f>Data!BO276-FaktiskeKurser[[#This Row],[CAT]]</f>
        <v>4.0899959999999851</v>
      </c>
    </row>
    <row r="274" spans="1:66" x14ac:dyDescent="0.35">
      <c r="A274" s="1">
        <v>44229</v>
      </c>
      <c r="B274" s="2">
        <f>ARIMAForecast[[#This Row],[AAPL]]-FaktiskeKurser[[#This Row],[AAPL]]</f>
        <v>-2.1129691593100119</v>
      </c>
      <c r="C274" s="2">
        <f>ARIMAForecast[[#This Row],[MSFT]]-Data!C273</f>
        <v>0.90646724590700956</v>
      </c>
      <c r="D274" s="2">
        <f>ARIMAForecast[[#This Row],[AMZN]]-Data!D273</f>
        <v>2.0252922834850153</v>
      </c>
      <c r="E274" s="2">
        <f>ARIMAForecast[[#This Row],[GOOGL]]-Data!E273</f>
        <v>0.96189359184479883</v>
      </c>
      <c r="F274" s="2">
        <f>ARIMAForecast[[#This Row],[BRK-B]]-Data!F273</f>
        <v>2.6693457903890021</v>
      </c>
      <c r="G274" s="2">
        <f>ARIMAForecast[[#This Row],[TSLA]]-Data!G273</f>
        <v>13.10362052692102</v>
      </c>
      <c r="H274" s="2">
        <f>ARIMAForecast[[#This Row],[NVDA]]-Data!H273</f>
        <v>3.9861731520969954</v>
      </c>
      <c r="I274" s="2">
        <f>ARIMAForecast[[#This Row],[GOOG]]-Data!I273</f>
        <v>0.74670240039499447</v>
      </c>
      <c r="J274" s="2">
        <f>ARIMAForecast[[#This Row],[UNH]]-Data!J273</f>
        <v>6.6349256303399784</v>
      </c>
      <c r="K274" s="2">
        <f>ARIMAForecast[[#This Row],[JPM]]-Data!K273</f>
        <v>3.0753386683589952</v>
      </c>
      <c r="L274" s="2">
        <f>ARIMAForecast[[#This Row],[AVGO]]-Data!L273</f>
        <v>10.973562830374021</v>
      </c>
      <c r="M274" s="2">
        <f>ARIMAForecast[[#This Row],[V]]-Data!M273</f>
        <v>4.5803413131569926</v>
      </c>
      <c r="N274" s="2">
        <f>ARIMAForecast[[#This Row],[BAC]]-Data!N273</f>
        <v>0.95033564133479942</v>
      </c>
      <c r="O274" s="2">
        <f>ARIMAForecast[[#This Row],[HD]]-Data!O273</f>
        <v>1.9970874976450546</v>
      </c>
      <c r="P274" s="2">
        <f>ARIMAForecast[[#This Row],[MA]]-Data!P273</f>
        <v>11.943311070600998</v>
      </c>
      <c r="Q274" s="2">
        <f>ARIMAForecast[[#This Row],[MRK]]-Data!Q273</f>
        <v>0.40277748378819922</v>
      </c>
      <c r="R274" s="2">
        <f>ARIMAForecast[[#This Row],[ABBV]]-Data!R273</f>
        <v>0.97162581108300117</v>
      </c>
      <c r="S274" s="2">
        <f>ARIMAForecast[[#This Row],[LLY]]-Data!S273</f>
        <v>-4.5839442116280225</v>
      </c>
      <c r="T274" s="2">
        <f>ARIMAForecast[[#This Row],[UPS]]-Data!T273</f>
        <v>3.3817652087909948</v>
      </c>
      <c r="U274" s="2">
        <f>ARIMAForecast[[#This Row],[CAT]]-Data!U273</f>
        <v>7.0708340966530159</v>
      </c>
      <c r="X274" s="1">
        <v>44229</v>
      </c>
      <c r="Y274" s="2">
        <f>Data!Y274-Data!Y273</f>
        <v>1.0189576000000216</v>
      </c>
      <c r="Z274" s="2">
        <f>Data!Z274-Data!Z273</f>
        <v>2.0336585000000014</v>
      </c>
      <c r="AA274" s="2">
        <f>Data!AA274-Data!AA273</f>
        <v>2.4606998000000146</v>
      </c>
      <c r="AB274" s="2">
        <f>Data!AB274-Data!AB273</f>
        <v>1.5796093199999888</v>
      </c>
      <c r="AC274" s="2">
        <f>Data!AC274-Data!AC273</f>
        <v>2.5670279999999934</v>
      </c>
      <c r="AD274" s="2">
        <f>Data!AD274-Data!AD273</f>
        <v>15.381607299999985</v>
      </c>
      <c r="AE274" s="2">
        <f>Data!AE274-Data!AE273</f>
        <v>3.0781049999999937</v>
      </c>
      <c r="AF274" s="2">
        <f>Data!AF274-Data!AF273</f>
        <v>1.3398074800000046</v>
      </c>
      <c r="AG274" s="2">
        <f>Data!AG274-Data!AG273</f>
        <v>3.6175939999999969</v>
      </c>
      <c r="AH274" s="2">
        <f>Data!AH274-Data!AH273</f>
        <v>3.2962693999999999</v>
      </c>
      <c r="AI274" s="2">
        <f>Data!AI274-Data!AI273</f>
        <v>10.451186500000006</v>
      </c>
      <c r="AJ274" s="2">
        <f>Data!AJ274-Data!AJ273</f>
        <v>4.5050187000000221</v>
      </c>
      <c r="AK274" s="2">
        <f>Data!AK274-Data!AK273</f>
        <v>0.94382857999999814</v>
      </c>
      <c r="AL274" s="2">
        <f>Data!AL274-Data!AL273</f>
        <v>1.6607887000000119</v>
      </c>
      <c r="AM274" s="2">
        <f>Data!AM274-Data!AM273</f>
        <v>7.839894299999969</v>
      </c>
      <c r="AN274" s="2">
        <f>Data!AN274-Data!AN273</f>
        <v>0.35273121000000174</v>
      </c>
      <c r="AO274" s="2">
        <f>Data!AO274-Data!AO273</f>
        <v>1.0755331999999953</v>
      </c>
      <c r="AP274" s="2">
        <f>Data!AP274-Data!AP273</f>
        <v>-5.377843299999995</v>
      </c>
      <c r="AQ274" s="2">
        <f>Data!AQ274-Data!AQ273</f>
        <v>3.6934440999999936</v>
      </c>
      <c r="AR274" s="2">
        <f>Data!AR274-Data!AR273</f>
        <v>6.8286654999999996</v>
      </c>
      <c r="AS274" s="2"/>
      <c r="AT274" s="1">
        <v>44229</v>
      </c>
      <c r="AU274" s="2">
        <f>Data!AV277-FaktiskeKurser[[#This Row],[AAPL]]</f>
        <v>-2.099991000000017</v>
      </c>
      <c r="AV274" s="2">
        <f>Data!AW277-FaktiskeKurser[[#This Row],[MSFT]]</f>
        <v>0.58000200000000746</v>
      </c>
      <c r="AW274" s="2">
        <f>Data!AX277-FaktiskeKurser[[#This Row],[AMZN]]</f>
        <v>7.1190029999999922</v>
      </c>
      <c r="AX274" s="2">
        <f>Data!AY277-FaktiskeKurser[[#This Row],[GOOGL]]</f>
        <v>3.2959969999999998</v>
      </c>
      <c r="AY274" s="2">
        <f>Data!AZ277-FaktiskeKurser[[#This Row],[BRK-B]]</f>
        <v>1.2900080000000003</v>
      </c>
      <c r="AZ274" s="2">
        <f>Data!BA277-FaktiskeKurser[[#This Row],[TSLA]]</f>
        <v>12.453339000000028</v>
      </c>
      <c r="BA274" s="2">
        <f>Data!BB277-FaktiskeKurser[[#This Row],[NVDA]]</f>
        <v>5.0575100000000077</v>
      </c>
      <c r="BB274" s="2">
        <f>Data!BC277-FaktiskeKurser[[#This Row],[GOOG]]</f>
        <v>3.220002000000008</v>
      </c>
      <c r="BC274" s="2">
        <f>Data!BD277-FaktiskeKurser[[#This Row],[UNH]]</f>
        <v>0.57000700000003235</v>
      </c>
      <c r="BD274" s="2">
        <f>Data!BE277-FaktiskeKurser[[#This Row],[JPM]]</f>
        <v>3.5</v>
      </c>
      <c r="BE274" s="2">
        <f>Data!BF277-FaktiskeKurser[[#This Row],[AVGO]]</f>
        <v>25.140015000000005</v>
      </c>
      <c r="BF274" s="2">
        <f>Data!BG277-FaktiskeKurser[[#This Row],[V]]</f>
        <v>4.3900000000000148</v>
      </c>
      <c r="BG274" s="2">
        <f>Data!BH277-FaktiskeKurser[[#This Row],[BAC]]</f>
        <v>0.71000099999999833</v>
      </c>
      <c r="BH274" s="2">
        <f>Data!BI277-FaktiskeKurser[[#This Row],[HD]]</f>
        <v>-5.8899839999999699</v>
      </c>
      <c r="BI274" s="2">
        <f>Data!BJ277-FaktiskeKurser[[#This Row],[MA]]</f>
        <v>10.089996000000042</v>
      </c>
      <c r="BJ274" s="2">
        <f>Data!BK277-FaktiskeKurser[[#This Row],[MRK]]</f>
        <v>-0.14312799999999015</v>
      </c>
      <c r="BK274" s="2">
        <f>Data!BL277-FaktiskeKurser[[#This Row],[ABBV]]</f>
        <v>-0.73999799999999993</v>
      </c>
      <c r="BL274" s="2">
        <f>Data!BM277-FaktiskeKurser[[#This Row],[LLY]]</f>
        <v>-12.559996999999981</v>
      </c>
      <c r="BM274" s="2">
        <f>Data!BN277-FaktiskeKurser[[#This Row],[UPS]]</f>
        <v>3.0199890000000096</v>
      </c>
      <c r="BN274" s="2">
        <f>Data!BO277-FaktiskeKurser[[#This Row],[CAT]]</f>
        <v>8.1600039999999865</v>
      </c>
    </row>
    <row r="275" spans="1:66" x14ac:dyDescent="0.35">
      <c r="A275" s="1">
        <v>44230</v>
      </c>
      <c r="B275" s="2">
        <f>ARIMAForecast[[#This Row],[AAPL]]-FaktiskeKurser[[#This Row],[AAPL]]</f>
        <v>1.5699084413070068</v>
      </c>
      <c r="C275" s="2">
        <f>ARIMAForecast[[#This Row],[MSFT]]-Data!C274</f>
        <v>3.5760024566409925</v>
      </c>
      <c r="D275" s="2">
        <f>ARIMAForecast[[#This Row],[AMZN]]-Data!D274</f>
        <v>-3.6028640504439977</v>
      </c>
      <c r="E275" s="2">
        <f>ARIMAForecast[[#This Row],[GOOGL]]-Data!E274</f>
        <v>7.4089207193138122</v>
      </c>
      <c r="F275" s="2">
        <f>ARIMAForecast[[#This Row],[BRK-B]]-Data!F274</f>
        <v>1.0974107355770002</v>
      </c>
      <c r="G275" s="2">
        <f>ARIMAForecast[[#This Row],[TSLA]]-Data!G274</f>
        <v>-6.0973443594380115</v>
      </c>
      <c r="H275" s="2">
        <f>ARIMAForecast[[#This Row],[NVDA]]-Data!H274</f>
        <v>4.0638174626991486E-2</v>
      </c>
      <c r="I275" s="2">
        <f>ARIMAForecast[[#This Row],[GOOG]]-Data!I274</f>
        <v>7.5064493929199045</v>
      </c>
      <c r="J275" s="2">
        <f>ARIMAForecast[[#This Row],[UNH]]-Data!J274</f>
        <v>-0.60444981638403306</v>
      </c>
      <c r="K275" s="2">
        <f>ARIMAForecast[[#This Row],[JPM]]-Data!K274</f>
        <v>2.600566952935992</v>
      </c>
      <c r="L275" s="2">
        <f>ARIMAForecast[[#This Row],[AVGO]]-Data!L274</f>
        <v>-8.4208804924580249</v>
      </c>
      <c r="M275" s="2">
        <f>ARIMAForecast[[#This Row],[V]]-Data!M274</f>
        <v>-0.64390036159798569</v>
      </c>
      <c r="N275" s="2">
        <f>ARIMAForecast[[#This Row],[BAC]]-Data!N274</f>
        <v>0.75573596375480179</v>
      </c>
      <c r="O275" s="2">
        <f>ARIMAForecast[[#This Row],[HD]]-Data!O274</f>
        <v>3.1709155310989559</v>
      </c>
      <c r="P275" s="2">
        <f>ARIMAForecast[[#This Row],[MA]]-Data!P274</f>
        <v>0.30109366018098171</v>
      </c>
      <c r="Q275" s="2">
        <f>ARIMAForecast[[#This Row],[MRK]]-Data!Q274</f>
        <v>-0.23574803507560205</v>
      </c>
      <c r="R275" s="2">
        <f>ARIMAForecast[[#This Row],[ABBV]]-Data!R274</f>
        <v>3.6109397398760024</v>
      </c>
      <c r="S275" s="2">
        <f>ARIMAForecast[[#This Row],[LLY]]-Data!S274</f>
        <v>-1.0511922602949824</v>
      </c>
      <c r="T275" s="2">
        <f>ARIMAForecast[[#This Row],[UPS]]-Data!T274</f>
        <v>0.22457423000000176</v>
      </c>
      <c r="U275" s="2">
        <f>ARIMAForecast[[#This Row],[CAT]]-Data!U274</f>
        <v>0.19205389436299924</v>
      </c>
      <c r="X275" s="1">
        <v>44230</v>
      </c>
      <c r="Y275" s="2">
        <f>Data!Y275-Data!Y274</f>
        <v>-0.63827690000002235</v>
      </c>
      <c r="Z275" s="2">
        <f>Data!Z275-Data!Z274</f>
        <v>3.3544389000000194</v>
      </c>
      <c r="AA275" s="2">
        <f>Data!AA275-Data!AA274</f>
        <v>-2.4266661000000056</v>
      </c>
      <c r="AB275" s="2">
        <f>Data!AB275-Data!AB274</f>
        <v>4.869851390000008</v>
      </c>
      <c r="AC275" s="2">
        <f>Data!AC275-Data!AC274</f>
        <v>1.0662881000000084</v>
      </c>
      <c r="AD275" s="2">
        <f>Data!AD275-Data!AD274</f>
        <v>4.8566400999999928</v>
      </c>
      <c r="AE275" s="2">
        <f>Data!AE275-Data!AE274</f>
        <v>0.11187440000000493</v>
      </c>
      <c r="AF275" s="2">
        <f>Data!AF275-Data!AF274</f>
        <v>4.8606452700000062</v>
      </c>
      <c r="AG275" s="2">
        <f>Data!AG275-Data!AG274</f>
        <v>0.40055580000000646</v>
      </c>
      <c r="AH275" s="2">
        <f>Data!AH275-Data!AH274</f>
        <v>2.1373347999999908</v>
      </c>
      <c r="AI275" s="2">
        <f>Data!AI275-Data!AI274</f>
        <v>-7.2588313999999627</v>
      </c>
      <c r="AJ275" s="2">
        <f>Data!AJ275-Data!AJ274</f>
        <v>-0.14425230000000511</v>
      </c>
      <c r="AK275" s="2">
        <f>Data!AK275-Data!AK274</f>
        <v>0.63453313000000122</v>
      </c>
      <c r="AL275" s="2">
        <f>Data!AL275-Data!AL274</f>
        <v>2.0264836999999716</v>
      </c>
      <c r="AM275" s="2">
        <f>Data!AM275-Data!AM274</f>
        <v>4.5835402000000158</v>
      </c>
      <c r="AN275" s="2">
        <f>Data!AN275-Data!AN274</f>
        <v>-0.35570813000001067</v>
      </c>
      <c r="AO275" s="2">
        <f>Data!AO275-Data!AO274</f>
        <v>2.9980838999999975</v>
      </c>
      <c r="AP275" s="2">
        <f>Data!AP275-Data!AP274</f>
        <v>-1.3714412999999865</v>
      </c>
      <c r="AQ275" s="2">
        <f>Data!AQ275-Data!AQ274</f>
        <v>-0.13614870000000678</v>
      </c>
      <c r="AR275" s="2">
        <f>Data!AR275-Data!AR274</f>
        <v>0.42824559999999678</v>
      </c>
      <c r="AS275" s="2"/>
      <c r="AT275" s="1">
        <v>44230</v>
      </c>
      <c r="AU275" s="2">
        <f>Data!AV278-FaktiskeKurser[[#This Row],[AAPL]]</f>
        <v>1.9799950000000024</v>
      </c>
      <c r="AV275" s="2">
        <f>Data!AW278-FaktiskeKurser[[#This Row],[MSFT]]</f>
        <v>11.03999300000001</v>
      </c>
      <c r="AW275" s="2">
        <f>Data!AX278-FaktiskeKurser[[#This Row],[AMZN]]</f>
        <v>5.3164969999999983</v>
      </c>
      <c r="AX275" s="2">
        <f>Data!AY278-FaktiskeKurser[[#This Row],[GOOGL]]</f>
        <v>11.576003999999998</v>
      </c>
      <c r="AY275" s="2">
        <f>Data!AZ278-FaktiskeKurser[[#This Row],[BRK-B]]</f>
        <v>4.8099980000000073</v>
      </c>
      <c r="AZ275" s="2">
        <f>Data!BA278-FaktiskeKurser[[#This Row],[TSLA]]</f>
        <v>20.386656999999957</v>
      </c>
      <c r="BA275" s="2">
        <f>Data!BB278-FaktiskeKurser[[#This Row],[NVDA]]</f>
        <v>5.4074860000000058</v>
      </c>
      <c r="BB275" s="2">
        <f>Data!BC278-FaktiskeKurser[[#This Row],[GOOG]]</f>
        <v>11.716498999999999</v>
      </c>
      <c r="BC275" s="2">
        <f>Data!BD278-FaktiskeKurser[[#This Row],[UNH]]</f>
        <v>4.3100279999999884</v>
      </c>
      <c r="BD275" s="2">
        <f>Data!BE278-FaktiskeKurser[[#This Row],[JPM]]</f>
        <v>6.4700009999999963</v>
      </c>
      <c r="BE275" s="2">
        <f>Data!BF278-FaktiskeKurser[[#This Row],[AVGO]]</f>
        <v>14.690001999999993</v>
      </c>
      <c r="BF275" s="2">
        <f>Data!BG278-FaktiskeKurser[[#This Row],[V]]</f>
        <v>8.1100010000000111</v>
      </c>
      <c r="BG275" s="2">
        <f>Data!BH278-FaktiskeKurser[[#This Row],[BAC]]</f>
        <v>1.9299999999999997</v>
      </c>
      <c r="BH275" s="2">
        <f>Data!BI278-FaktiskeKurser[[#This Row],[HD]]</f>
        <v>3.3500060000000076</v>
      </c>
      <c r="BI275" s="2">
        <f>Data!BJ278-FaktiskeKurser[[#This Row],[MA]]</f>
        <v>16.529997999999978</v>
      </c>
      <c r="BJ275" s="2">
        <f>Data!BK278-FaktiskeKurser[[#This Row],[MRK]]</f>
        <v>0.23854800000000864</v>
      </c>
      <c r="BK275" s="2">
        <f>Data!BL278-FaktiskeKurser[[#This Row],[ABBV]]</f>
        <v>4.4699939999999998</v>
      </c>
      <c r="BL275" s="2">
        <f>Data!BM278-FaktiskeKurser[[#This Row],[LLY]]</f>
        <v>-11.009994000000006</v>
      </c>
      <c r="BM275" s="2">
        <f>Data!BN278-FaktiskeKurser[[#This Row],[UPS]]</f>
        <v>4.7100069999999903</v>
      </c>
      <c r="BN275" s="2">
        <f>Data!BO278-FaktiskeKurser[[#This Row],[CAT]]</f>
        <v>8.6100009999999827</v>
      </c>
    </row>
    <row r="276" spans="1:66" x14ac:dyDescent="0.35">
      <c r="A276" s="1">
        <v>44231</v>
      </c>
      <c r="B276" s="2">
        <f>ARIMAForecast[[#This Row],[AAPL]]-FaktiskeKurser[[#This Row],[AAPL]]</f>
        <v>4.0593435149350228</v>
      </c>
      <c r="C276" s="2">
        <f>ARIMAForecast[[#This Row],[MSFT]]-Data!C275</f>
        <v>-1.3015832719899834</v>
      </c>
      <c r="D276" s="2">
        <f>ARIMAForecast[[#This Row],[AMZN]]-Data!D275</f>
        <v>1.0076203835280069</v>
      </c>
      <c r="E276" s="2">
        <f>ARIMAForecast[[#This Row],[GOOGL]]-Data!E275</f>
        <v>-0.8996649951180018</v>
      </c>
      <c r="F276" s="2">
        <f>ARIMAForecast[[#This Row],[BRK-B]]-Data!F275</f>
        <v>1.8107714495679943</v>
      </c>
      <c r="G276" s="2">
        <f>ARIMAForecast[[#This Row],[TSLA]]-Data!G275</f>
        <v>-1.4973377960489529</v>
      </c>
      <c r="H276" s="2">
        <f>ARIMAForecast[[#This Row],[NVDA]]-Data!H275</f>
        <v>0.33747369868001442</v>
      </c>
      <c r="I276" s="2">
        <f>ARIMAForecast[[#This Row],[GOOG]]-Data!I275</f>
        <v>-1.0236852985750033</v>
      </c>
      <c r="J276" s="2">
        <f>ARIMAForecast[[#This Row],[UNH]]-Data!J275</f>
        <v>-9.7827272741819797</v>
      </c>
      <c r="K276" s="2">
        <f>ARIMAForecast[[#This Row],[JPM]]-Data!K275</f>
        <v>2.2728024666610054</v>
      </c>
      <c r="L276" s="2">
        <f>ARIMAForecast[[#This Row],[AVGO]]-Data!L275</f>
        <v>-1.134614955179984</v>
      </c>
      <c r="M276" s="2">
        <f>ARIMAForecast[[#This Row],[V]]-Data!M275</f>
        <v>6.296762573202983</v>
      </c>
      <c r="N276" s="2">
        <f>ARIMAForecast[[#This Row],[BAC]]-Data!N275</f>
        <v>0.71350158719589984</v>
      </c>
      <c r="O276" s="2">
        <f>ARIMAForecast[[#This Row],[HD]]-Data!O275</f>
        <v>2.8142874793030046</v>
      </c>
      <c r="P276" s="2">
        <f>ARIMAForecast[[#This Row],[MA]]-Data!P275</f>
        <v>6.7477460035549939</v>
      </c>
      <c r="Q276" s="2">
        <f>ARIMAForecast[[#This Row],[MRK]]-Data!Q275</f>
        <v>-1.5347071383122</v>
      </c>
      <c r="R276" s="2">
        <f>ARIMAForecast[[#This Row],[ABBV]]-Data!R275</f>
        <v>1.552642288542998</v>
      </c>
      <c r="S276" s="2">
        <f>ARIMAForecast[[#This Row],[LLY]]-Data!S275</f>
        <v>4.6356817932270076</v>
      </c>
      <c r="T276" s="2">
        <f>ARIMAForecast[[#This Row],[UPS]]-Data!T275</f>
        <v>1.7863055371470011</v>
      </c>
      <c r="U276" s="2">
        <f>ARIMAForecast[[#This Row],[CAT]]-Data!U275</f>
        <v>-0.95688962322898874</v>
      </c>
      <c r="X276" s="1">
        <v>44231</v>
      </c>
      <c r="Y276" s="2">
        <f>Data!Y276-Data!Y275</f>
        <v>2.5886825999999985</v>
      </c>
      <c r="Z276" s="2">
        <f>Data!Z276-Data!Z275</f>
        <v>-0.73800750000000903</v>
      </c>
      <c r="AA276" s="2">
        <f>Data!AA276-Data!AA275</f>
        <v>9.2251299999986713E-2</v>
      </c>
      <c r="AB276" s="2">
        <f>Data!AB276-Data!AB275</f>
        <v>1.9226142999999922</v>
      </c>
      <c r="AC276" s="2">
        <f>Data!AC276-Data!AC275</f>
        <v>2.4298729999999864</v>
      </c>
      <c r="AD276" s="2">
        <f>Data!AD276-Data!AD275</f>
        <v>-4.9053179</v>
      </c>
      <c r="AE276" s="2">
        <f>Data!AE276-Data!AE275</f>
        <v>1.2692888999999923</v>
      </c>
      <c r="AF276" s="2">
        <f>Data!AF276-Data!AF275</f>
        <v>1.9225473999999991</v>
      </c>
      <c r="AG276" s="2">
        <f>Data!AG276-Data!AG275</f>
        <v>-8.3298619000000258</v>
      </c>
      <c r="AH276" s="2">
        <f>Data!AH276-Data!AH275</f>
        <v>2.8958766000000082</v>
      </c>
      <c r="AI276" s="2">
        <f>Data!AI276-Data!AI275</f>
        <v>1.8828927999999792</v>
      </c>
      <c r="AJ276" s="2">
        <f>Data!AJ276-Data!AJ275</f>
        <v>5.6456811999999843</v>
      </c>
      <c r="AK276" s="2">
        <f>Data!AK276-Data!AK275</f>
        <v>0.86740266999999704</v>
      </c>
      <c r="AL276" s="2">
        <f>Data!AL276-Data!AL275</f>
        <v>4.164356400000031</v>
      </c>
      <c r="AM276" s="2">
        <f>Data!AM276-Data!AM275</f>
        <v>5.4553541999999879</v>
      </c>
      <c r="AN276" s="2">
        <f>Data!AN276-Data!AN275</f>
        <v>-1.0595799899999889</v>
      </c>
      <c r="AO276" s="2">
        <f>Data!AO276-Data!AO275</f>
        <v>2.0076592000000062</v>
      </c>
      <c r="AP276" s="2">
        <f>Data!AP276-Data!AP275</f>
        <v>4.0477591000000075</v>
      </c>
      <c r="AQ276" s="2">
        <f>Data!AQ276-Data!AQ275</f>
        <v>2.2510937000000126</v>
      </c>
      <c r="AR276" s="2">
        <f>Data!AR276-Data!AR275</f>
        <v>7.3441400000007206E-2</v>
      </c>
      <c r="AS276" s="2"/>
      <c r="AT276" s="1">
        <v>44231</v>
      </c>
      <c r="AU276" s="2">
        <f>Data!AV279-FaktiskeKurser[[#This Row],[AAPL]]</f>
        <v>3.25</v>
      </c>
      <c r="AV276" s="2">
        <f>Data!AW279-FaktiskeKurser[[#This Row],[MSFT]]</f>
        <v>2.3600010000000111</v>
      </c>
      <c r="AW276" s="2">
        <f>Data!AX279-FaktiskeKurser[[#This Row],[AMZN]]</f>
        <v>-0.59399400000000924</v>
      </c>
      <c r="AX276" s="2">
        <f>Data!AY279-FaktiskeKurser[[#This Row],[GOOGL]]</f>
        <v>8.0280000000000058</v>
      </c>
      <c r="AY276" s="2">
        <f>Data!AZ279-FaktiskeKurser[[#This Row],[BRK-B]]</f>
        <v>6.4499969999999962</v>
      </c>
      <c r="AZ276" s="2">
        <f>Data!BA279-FaktiskeKurser[[#This Row],[TSLA]]</f>
        <v>3.3933110000000397</v>
      </c>
      <c r="BA276" s="2">
        <f>Data!BB279-FaktiskeKurser[[#This Row],[NVDA]]</f>
        <v>4.2725070000000187</v>
      </c>
      <c r="BB276" s="2">
        <f>Data!BC279-FaktiskeKurser[[#This Row],[GOOG]]</f>
        <v>8.0510029999999944</v>
      </c>
      <c r="BC276" s="2">
        <f>Data!BD279-FaktiskeKurser[[#This Row],[UNH]]</f>
        <v>-4.6799930000000245</v>
      </c>
      <c r="BD276" s="2">
        <f>Data!BE279-FaktiskeKurser[[#This Row],[JPM]]</f>
        <v>8.6300050000000113</v>
      </c>
      <c r="BE276" s="2">
        <f>Data!BF279-FaktiskeKurser[[#This Row],[AVGO]]</f>
        <v>3.8900150000000053</v>
      </c>
      <c r="BF276" s="2">
        <f>Data!BG279-FaktiskeKurser[[#This Row],[V]]</f>
        <v>10.889998999999989</v>
      </c>
      <c r="BG276" s="2">
        <f>Data!BH279-FaktiskeKurser[[#This Row],[BAC]]</f>
        <v>2.5400010000000002</v>
      </c>
      <c r="BH276" s="2">
        <f>Data!BI279-FaktiskeKurser[[#This Row],[HD]]</f>
        <v>8.75</v>
      </c>
      <c r="BI276" s="2">
        <f>Data!BJ279-FaktiskeKurser[[#This Row],[MA]]</f>
        <v>19.26998900000001</v>
      </c>
      <c r="BJ276" s="2">
        <f>Data!BK279-FaktiskeKurser[[#This Row],[MRK]]</f>
        <v>-1.2690879999999964</v>
      </c>
      <c r="BK276" s="2">
        <f>Data!BL279-FaktiskeKurser[[#This Row],[ABBV]]</f>
        <v>6.2299959999999999</v>
      </c>
      <c r="BL276" s="2">
        <f>Data!BM279-FaktiskeKurser[[#This Row],[LLY]]</f>
        <v>-1.5200040000000001</v>
      </c>
      <c r="BM276" s="2">
        <f>Data!BN279-FaktiskeKurser[[#This Row],[UPS]]</f>
        <v>6</v>
      </c>
      <c r="BN276" s="2">
        <f>Data!BO279-FaktiskeKurser[[#This Row],[CAT]]</f>
        <v>6.9299929999999961</v>
      </c>
    </row>
    <row r="277" spans="1:66" x14ac:dyDescent="0.35">
      <c r="A277" s="1">
        <v>44232</v>
      </c>
      <c r="B277" s="2">
        <f>ARIMAForecast[[#This Row],[AAPL]]-FaktiskeKurser[[#This Row],[AAPL]]</f>
        <v>2.0863928997040091</v>
      </c>
      <c r="C277" s="2">
        <f>ARIMAForecast[[#This Row],[MSFT]]-Data!C276</f>
        <v>2.0352659359269865</v>
      </c>
      <c r="D277" s="2">
        <f>ARIMAForecast[[#This Row],[AMZN]]-Data!D276</f>
        <v>1.2604383030299857</v>
      </c>
      <c r="E277" s="2">
        <f>ARIMAForecast[[#This Row],[GOOGL]]-Data!E276</f>
        <v>2.8899999612330021</v>
      </c>
      <c r="F277" s="2">
        <f>ARIMAForecast[[#This Row],[BRK-B]]-Data!F276</f>
        <v>1.3486345032199836</v>
      </c>
      <c r="G277" s="2">
        <f>ARIMAForecast[[#This Row],[TSLA]]-Data!G276</f>
        <v>0.71621566583797858</v>
      </c>
      <c r="H277" s="2">
        <f>ARIMAForecast[[#This Row],[NVDA]]-Data!H276</f>
        <v>0.45601696864798669</v>
      </c>
      <c r="I277" s="2">
        <f>ARIMAForecast[[#This Row],[GOOG]]-Data!I276</f>
        <v>2.9354035393290019</v>
      </c>
      <c r="J277" s="2">
        <f>ARIMAForecast[[#This Row],[UNH]]-Data!J276</f>
        <v>-4.052826747642996</v>
      </c>
      <c r="K277" s="2">
        <f>ARIMAForecast[[#This Row],[JPM]]-Data!K276</f>
        <v>0.12896023259901312</v>
      </c>
      <c r="L277" s="2">
        <f>ARIMAForecast[[#This Row],[AVGO]]-Data!L276</f>
        <v>1.9727657388639841</v>
      </c>
      <c r="M277" s="2">
        <f>ARIMAForecast[[#This Row],[V]]-Data!M276</f>
        <v>1.0035469647380069</v>
      </c>
      <c r="N277" s="2">
        <f>ARIMAForecast[[#This Row],[BAC]]-Data!N276</f>
        <v>0.10603961062280121</v>
      </c>
      <c r="O277" s="2">
        <f>ARIMAForecast[[#This Row],[HD]]-Data!O276</f>
        <v>2.2258210777770273</v>
      </c>
      <c r="P277" s="2">
        <f>ARIMAForecast[[#This Row],[MA]]-Data!P276</f>
        <v>-0.7555578402430001</v>
      </c>
      <c r="Q277" s="2">
        <f>ARIMAForecast[[#This Row],[MRK]]-Data!Q276</f>
        <v>6.8784319471006938E-2</v>
      </c>
      <c r="R277" s="2">
        <f>ARIMAForecast[[#This Row],[ABBV]]-Data!R276</f>
        <v>0.32262380877000396</v>
      </c>
      <c r="S277" s="2">
        <f>ARIMAForecast[[#This Row],[LLY]]-Data!S276</f>
        <v>1.3606113819909922</v>
      </c>
      <c r="T277" s="2">
        <f>ARIMAForecast[[#This Row],[UPS]]-Data!T276</f>
        <v>1.9008087872169881</v>
      </c>
      <c r="U277" s="2">
        <f>ARIMAForecast[[#This Row],[CAT]]-Data!U276</f>
        <v>2.5864625310309748</v>
      </c>
      <c r="X277" s="1">
        <v>44232</v>
      </c>
      <c r="Y277" s="2">
        <f>Data!Y277-Data!Y276</f>
        <v>0.10752940000000422</v>
      </c>
      <c r="Z277" s="2">
        <f>Data!Z277-Data!Z276</f>
        <v>0.18882500000000846</v>
      </c>
      <c r="AA277" s="2">
        <f>Data!AA277-Data!AA276</f>
        <v>1.0472812000000147</v>
      </c>
      <c r="AB277" s="2">
        <f>Data!AB277-Data!AB276</f>
        <v>1.67131830000001</v>
      </c>
      <c r="AC277" s="2">
        <f>Data!AC277-Data!AC276</f>
        <v>3.0694100000005164E-2</v>
      </c>
      <c r="AD277" s="2">
        <f>Data!AD277-Data!AD276</f>
        <v>0.3120078000000035</v>
      </c>
      <c r="AE277" s="2">
        <f>Data!AE277-Data!AE276</f>
        <v>-0.69121720000001119</v>
      </c>
      <c r="AF277" s="2">
        <f>Data!AF277-Data!AF276</f>
        <v>1.76196809999999</v>
      </c>
      <c r="AG277" s="2">
        <f>Data!AG277-Data!AG276</f>
        <v>-4.5847597000000064</v>
      </c>
      <c r="AH277" s="2">
        <f>Data!AH277-Data!AH276</f>
        <v>5.1659999999742467E-4</v>
      </c>
      <c r="AI277" s="2">
        <f>Data!AI277-Data!AI276</f>
        <v>-2.3644780000000196</v>
      </c>
      <c r="AJ277" s="2">
        <f>Data!AJ277-Data!AJ276</f>
        <v>1.6528636000000176</v>
      </c>
      <c r="AK277" s="2">
        <f>Data!AK277-Data!AK276</f>
        <v>2.7440000000211739E-4</v>
      </c>
      <c r="AL277" s="2">
        <f>Data!AL277-Data!AL276</f>
        <v>0.96364579999999478</v>
      </c>
      <c r="AM277" s="2">
        <f>Data!AM277-Data!AM276</f>
        <v>0.63716479999999365</v>
      </c>
      <c r="AN277" s="2">
        <f>Data!AN277-Data!AN276</f>
        <v>-0.45757191000001285</v>
      </c>
      <c r="AO277" s="2">
        <f>Data!AO277-Data!AO276</f>
        <v>0.50118679999999927</v>
      </c>
      <c r="AP277" s="2">
        <f>Data!AP277-Data!AP276</f>
        <v>0.7751299999999901</v>
      </c>
      <c r="AQ277" s="2">
        <f>Data!AQ277-Data!AQ276</f>
        <v>2.1645096999999964</v>
      </c>
      <c r="AR277" s="2">
        <f>Data!AR277-Data!AR276</f>
        <v>1.0838746999999955</v>
      </c>
      <c r="AS277" s="2"/>
      <c r="AT277" s="1">
        <v>44232</v>
      </c>
      <c r="AU277" s="2">
        <f>Data!AV280-FaktiskeKurser[[#This Row],[AAPL]]</f>
        <v>1.7699900000000071</v>
      </c>
      <c r="AV277" s="2">
        <f>Data!AW280-FaktiskeKurser[[#This Row],[MSFT]]</f>
        <v>2.6900019999999927</v>
      </c>
      <c r="AW277" s="2">
        <f>Data!AX280-FaktiskeKurser[[#This Row],[AMZN]]</f>
        <v>-1.3925020000000075</v>
      </c>
      <c r="AX277" s="2">
        <f>Data!AY280-FaktiskeKurser[[#This Row],[GOOGL]]</f>
        <v>8.4854969999999952</v>
      </c>
      <c r="AY277" s="2">
        <f>Data!AZ280-FaktiskeKurser[[#This Row],[BRK-B]]</f>
        <v>2.91999899999999</v>
      </c>
      <c r="AZ277" s="2">
        <f>Data!BA280-FaktiskeKurser[[#This Row],[TSLA]]</f>
        <v>-6.8533330000000205</v>
      </c>
      <c r="BA277" s="2">
        <f>Data!BB280-FaktiskeKurser[[#This Row],[NVDA]]</f>
        <v>0.34249899999997524</v>
      </c>
      <c r="BB277" s="2">
        <f>Data!BC280-FaktiskeKurser[[#This Row],[GOOG]]</f>
        <v>8.5244979999999941</v>
      </c>
      <c r="BC277" s="2">
        <f>Data!BD280-FaktiskeKurser[[#This Row],[UNH]]</f>
        <v>-14.209991000000002</v>
      </c>
      <c r="BD277" s="2">
        <f>Data!BE280-FaktiskeKurser[[#This Row],[JPM]]</f>
        <v>4.3699949999999887</v>
      </c>
      <c r="BE277" s="2">
        <f>Data!BF280-FaktiskeKurser[[#This Row],[AVGO]]</f>
        <v>-10.86999499999996</v>
      </c>
      <c r="BF277" s="2">
        <f>Data!BG280-FaktiskeKurser[[#This Row],[V]]</f>
        <v>6.160002999999989</v>
      </c>
      <c r="BG277" s="2">
        <f>Data!BH280-FaktiskeKurser[[#This Row],[BAC]]</f>
        <v>1.3399980000000014</v>
      </c>
      <c r="BH277" s="2">
        <f>Data!BI280-FaktiskeKurser[[#This Row],[HD]]</f>
        <v>6.6999809999999798</v>
      </c>
      <c r="BI277" s="2">
        <f>Data!BJ280-FaktiskeKurser[[#This Row],[MA]]</f>
        <v>4.3800049999999828</v>
      </c>
      <c r="BJ277" s="2">
        <f>Data!BK280-FaktiskeKurser[[#This Row],[MRK]]</f>
        <v>-1.8797679999999986</v>
      </c>
      <c r="BK277" s="2">
        <f>Data!BL280-FaktiskeKurser[[#This Row],[ABBV]]</f>
        <v>5.2600020000000001</v>
      </c>
      <c r="BL277" s="2">
        <f>Data!BM280-FaktiskeKurser[[#This Row],[LLY]]</f>
        <v>4.2100059999999928</v>
      </c>
      <c r="BM277" s="2">
        <f>Data!BN280-FaktiskeKurser[[#This Row],[UPS]]</f>
        <v>4.0900120000000015</v>
      </c>
      <c r="BN277" s="2">
        <f>Data!BO280-FaktiskeKurser[[#This Row],[CAT]]</f>
        <v>0.5</v>
      </c>
    </row>
    <row r="278" spans="1:66" x14ac:dyDescent="0.35">
      <c r="A278" s="1">
        <v>44235</v>
      </c>
      <c r="B278" s="2">
        <f>ARIMAForecast[[#This Row],[AAPL]]-FaktiskeKurser[[#This Row],[AAPL]]</f>
        <v>2.4170936475750011</v>
      </c>
      <c r="C278" s="2">
        <f>ARIMAForecast[[#This Row],[MSFT]]-Data!C277</f>
        <v>-1.7416015812279966</v>
      </c>
      <c r="D278" s="2">
        <f>ARIMAForecast[[#This Row],[AMZN]]-Data!D277</f>
        <v>-1.3282063555940056</v>
      </c>
      <c r="E278" s="2">
        <f>ARIMAForecast[[#This Row],[GOOGL]]-Data!E277</f>
        <v>-1.6804749693090031</v>
      </c>
      <c r="F278" s="2">
        <f>ARIMAForecast[[#This Row],[BRK-B]]-Data!F277</f>
        <v>0.30327845347500215</v>
      </c>
      <c r="G278" s="2">
        <f>ARIMAForecast[[#This Row],[TSLA]]-Data!G277</f>
        <v>3.573292538877979</v>
      </c>
      <c r="H278" s="2">
        <f>ARIMAForecast[[#This Row],[NVDA]]-Data!H277</f>
        <v>6.3740868808190214</v>
      </c>
      <c r="I278" s="2">
        <f>ARIMAForecast[[#This Row],[GOOG]]-Data!I277</f>
        <v>-1.7145620137969928</v>
      </c>
      <c r="J278" s="2">
        <f>ARIMAForecast[[#This Row],[UNH]]-Data!J277</f>
        <v>-1.3158023420430141</v>
      </c>
      <c r="K278" s="2">
        <f>ARIMAForecast[[#This Row],[JPM]]-Data!K277</f>
        <v>1.7976279574959904</v>
      </c>
      <c r="L278" s="2">
        <f>ARIMAForecast[[#This Row],[AVGO]]-Data!L277</f>
        <v>1.2816513850060005</v>
      </c>
      <c r="M278" s="2">
        <f>ARIMAForecast[[#This Row],[V]]-Data!M277</f>
        <v>-1.7177275154340066</v>
      </c>
      <c r="N278" s="2">
        <f>ARIMAForecast[[#This Row],[BAC]]-Data!N277</f>
        <v>0.43010985724119877</v>
      </c>
      <c r="O278" s="2">
        <f>ARIMAForecast[[#This Row],[HD]]-Data!O277</f>
        <v>-0.82363296357300442</v>
      </c>
      <c r="P278" s="2">
        <f>ARIMAForecast[[#This Row],[MA]]-Data!P277</f>
        <v>-1.8292247551369769</v>
      </c>
      <c r="Q278" s="2">
        <f>ARIMAForecast[[#This Row],[MRK]]-Data!Q277</f>
        <v>-1.0428115787239989</v>
      </c>
      <c r="R278" s="2">
        <f>ARIMAForecast[[#This Row],[ABBV]]-Data!R277</f>
        <v>-2.2769381643190059</v>
      </c>
      <c r="S278" s="2">
        <f>ARIMAForecast[[#This Row],[LLY]]-Data!S277</f>
        <v>2.1173523341719829</v>
      </c>
      <c r="T278" s="2">
        <f>ARIMAForecast[[#This Row],[UPS]]-Data!T277</f>
        <v>-0.68438432884298095</v>
      </c>
      <c r="U278" s="2">
        <f>ARIMAForecast[[#This Row],[CAT]]-Data!U277</f>
        <v>2.9127117703000067</v>
      </c>
      <c r="X278" s="1">
        <v>44235</v>
      </c>
      <c r="Y278" s="2">
        <f>Data!Y278-Data!Y277</f>
        <v>1.4422899999999572E-2</v>
      </c>
      <c r="Z278" s="2">
        <f>Data!Z278-Data!Z277</f>
        <v>0.33678759999997965</v>
      </c>
      <c r="AA278" s="2">
        <f>Data!AA278-Data!AA277</f>
        <v>-1.0932268999999906</v>
      </c>
      <c r="AB278" s="2">
        <f>Data!AB278-Data!AB277</f>
        <v>-0.13409140000000264</v>
      </c>
      <c r="AC278" s="2">
        <f>Data!AC278-Data!AC277</f>
        <v>1.7818736000000115</v>
      </c>
      <c r="AD278" s="2">
        <f>Data!AD278-Data!AD277</f>
        <v>2.9530116999999905</v>
      </c>
      <c r="AE278" s="2">
        <f>Data!AE278-Data!AE277</f>
        <v>6.0897104000000013</v>
      </c>
      <c r="AF278" s="2">
        <f>Data!AF278-Data!AF277</f>
        <v>-0.24874379999999974</v>
      </c>
      <c r="AG278" s="2">
        <f>Data!AG278-Data!AG277</f>
        <v>-0.83867409999999154</v>
      </c>
      <c r="AH278" s="2">
        <f>Data!AH278-Data!AH277</f>
        <v>2.0807841999999823</v>
      </c>
      <c r="AI278" s="2">
        <f>Data!AI278-Data!AI277</f>
        <v>4.1811582999999928</v>
      </c>
      <c r="AJ278" s="2">
        <f>Data!AJ278-Data!AJ277</f>
        <v>-1.7617261000000042</v>
      </c>
      <c r="AK278" s="2">
        <f>Data!AK278-Data!AK277</f>
        <v>0.60903900000000277</v>
      </c>
      <c r="AL278" s="2">
        <f>Data!AL278-Data!AL277</f>
        <v>0.96449079999996457</v>
      </c>
      <c r="AM278" s="2">
        <f>Data!AM278-Data!AM277</f>
        <v>-1.8288862999999651</v>
      </c>
      <c r="AN278" s="2">
        <f>Data!AN278-Data!AN277</f>
        <v>-0.62149523999998735</v>
      </c>
      <c r="AO278" s="2">
        <f>Data!AO278-Data!AO277</f>
        <v>-2.021595099999999</v>
      </c>
      <c r="AP278" s="2">
        <f>Data!AP278-Data!AP277</f>
        <v>3.6563189999999963</v>
      </c>
      <c r="AQ278" s="2">
        <f>Data!AQ278-Data!AQ277</f>
        <v>-0.63715949999999566</v>
      </c>
      <c r="AR278" s="2">
        <f>Data!AR278-Data!AR277</f>
        <v>3.8447462999999971</v>
      </c>
      <c r="AS278" s="2"/>
      <c r="AT278" s="1">
        <v>44235</v>
      </c>
      <c r="AU278" s="2">
        <f>Data!AV281-FaktiskeKurser[[#This Row],[AAPL]]</f>
        <v>2.9700019999999938</v>
      </c>
      <c r="AV278" s="2">
        <f>Data!AW281-FaktiskeKurser[[#This Row],[MSFT]]</f>
        <v>-0.52999900000000366</v>
      </c>
      <c r="AW278" s="2">
        <f>Data!AX281-FaktiskeKurser[[#This Row],[AMZN]]</f>
        <v>0.52050800000000663</v>
      </c>
      <c r="AX278" s="2">
        <f>Data!AY281-FaktiskeKurser[[#This Row],[GOOGL]]</f>
        <v>1.2819980000000015</v>
      </c>
      <c r="AY278" s="2">
        <f>Data!AZ281-FaktiskeKurser[[#This Row],[BRK-B]]</f>
        <v>4.7400049999999965</v>
      </c>
      <c r="AZ278" s="2">
        <f>Data!BA281-FaktiskeKurser[[#This Row],[TSLA]]</f>
        <v>2.9100040000000149</v>
      </c>
      <c r="BA278" s="2">
        <f>Data!BB281-FaktiskeKurser[[#This Row],[NVDA]]</f>
        <v>9.0825040000000001</v>
      </c>
      <c r="BB278" s="2">
        <f>Data!BC281-FaktiskeKurser[[#This Row],[GOOG]]</f>
        <v>1.141998000000001</v>
      </c>
      <c r="BC278" s="2">
        <f>Data!BD281-FaktiskeKurser[[#This Row],[UNH]]</f>
        <v>-13.55001900000002</v>
      </c>
      <c r="BD278" s="2">
        <f>Data!BE281-FaktiskeKurser[[#This Row],[JPM]]</f>
        <v>5</v>
      </c>
      <c r="BE278" s="2">
        <f>Data!BF281-FaktiskeKurser[[#This Row],[AVGO]]</f>
        <v>7.5100100000000225</v>
      </c>
      <c r="BF278" s="2">
        <f>Data!BG281-FaktiskeKurser[[#This Row],[V]]</f>
        <v>5.5299979999999778</v>
      </c>
      <c r="BG278" s="2">
        <f>Data!BH281-FaktiskeKurser[[#This Row],[BAC]]</f>
        <v>1.5100000000000051</v>
      </c>
      <c r="BH278" s="2">
        <f>Data!BI281-FaktiskeKurser[[#This Row],[HD]]</f>
        <v>5.8599859999999921</v>
      </c>
      <c r="BI278" s="2">
        <f>Data!BJ281-FaktiskeKurser[[#This Row],[MA]]</f>
        <v>4.2099919999999997</v>
      </c>
      <c r="BJ278" s="2">
        <f>Data!BK281-FaktiskeKurser[[#This Row],[MRK]]</f>
        <v>-2.1755750000000091</v>
      </c>
      <c r="BK278" s="2">
        <f>Data!BL281-FaktiskeKurser[[#This Row],[ABBV]]</f>
        <v>-0.11000099999999691</v>
      </c>
      <c r="BL278" s="2">
        <f>Data!BM281-FaktiskeKurser[[#This Row],[LLY]]</f>
        <v>8.8099970000000098</v>
      </c>
      <c r="BM278" s="2">
        <f>Data!BN281-FaktiskeKurser[[#This Row],[UPS]]</f>
        <v>3.7399900000000059</v>
      </c>
      <c r="BN278" s="2">
        <f>Data!BO281-FaktiskeKurser[[#This Row],[CAT]]</f>
        <v>6</v>
      </c>
    </row>
    <row r="279" spans="1:66" x14ac:dyDescent="0.35">
      <c r="A279" s="1">
        <v>44236</v>
      </c>
      <c r="B279" s="2">
        <f>ARIMAForecast[[#This Row],[AAPL]]-FaktiskeKurser[[#This Row],[AAPL]]</f>
        <v>-0.25007805629098812</v>
      </c>
      <c r="C279" s="2">
        <f>ARIMAForecast[[#This Row],[MSFT]]-Data!C278</f>
        <v>3.4421372257830001</v>
      </c>
      <c r="D279" s="2">
        <f>ARIMAForecast[[#This Row],[AMZN]]-Data!D278</f>
        <v>-1.0077891530699787</v>
      </c>
      <c r="E279" s="2">
        <f>ARIMAForecast[[#This Row],[GOOGL]]-Data!E278</f>
        <v>0.85127730635899468</v>
      </c>
      <c r="F279" s="2">
        <f>ARIMAForecast[[#This Row],[BRK-B]]-Data!F278</f>
        <v>3.5183850292380043</v>
      </c>
      <c r="G279" s="2">
        <f>ARIMAForecast[[#This Row],[TSLA]]-Data!G278</f>
        <v>-4.6989437969219807</v>
      </c>
      <c r="H279" s="2">
        <f>ARIMAForecast[[#This Row],[NVDA]]-Data!H278</f>
        <v>0.2407113419369864</v>
      </c>
      <c r="I279" s="2">
        <f>ARIMAForecast[[#This Row],[GOOG]]-Data!I278</f>
        <v>0.77164879616098858</v>
      </c>
      <c r="J279" s="2">
        <f>ARIMAForecast[[#This Row],[UNH]]-Data!J278</f>
        <v>6.9813298890570081</v>
      </c>
      <c r="K279" s="2">
        <f>ARIMAForecast[[#This Row],[JPM]]-Data!K278</f>
        <v>-0.22884678100601263</v>
      </c>
      <c r="L279" s="2">
        <f>ARIMAForecast[[#This Row],[AVGO]]-Data!L278</f>
        <v>5.5347309946000109</v>
      </c>
      <c r="M279" s="2">
        <f>ARIMAForecast[[#This Row],[V]]-Data!M278</f>
        <v>-0.62440320491700163</v>
      </c>
      <c r="N279" s="2">
        <f>ARIMAForecast[[#This Row],[BAC]]-Data!N278</f>
        <v>0.1426499777863981</v>
      </c>
      <c r="O279" s="2">
        <f>ARIMAForecast[[#This Row],[HD]]-Data!O278</f>
        <v>-1.7578264805750337</v>
      </c>
      <c r="P279" s="2">
        <f>ARIMAForecast[[#This Row],[MA]]-Data!P278</f>
        <v>-3.3613845114010132</v>
      </c>
      <c r="Q279" s="2">
        <f>ARIMAForecast[[#This Row],[MRK]]-Data!Q278</f>
        <v>0.2412039187504007</v>
      </c>
      <c r="R279" s="2">
        <f>ARIMAForecast[[#This Row],[ABBV]]-Data!R278</f>
        <v>-1.3198962521010031</v>
      </c>
      <c r="S279" s="2">
        <f>ARIMAForecast[[#This Row],[LLY]]-Data!S278</f>
        <v>-2.2963869333069908</v>
      </c>
      <c r="T279" s="2">
        <f>ARIMAForecast[[#This Row],[UPS]]-Data!T278</f>
        <v>3.3359695887919827</v>
      </c>
      <c r="U279" s="2">
        <f>ARIMAForecast[[#This Row],[CAT]]-Data!U278</f>
        <v>0.38741376532601635</v>
      </c>
      <c r="X279" s="1">
        <v>44236</v>
      </c>
      <c r="Y279" s="2">
        <f>Data!Y279-Data!Y278</f>
        <v>-0.68001549999999611</v>
      </c>
      <c r="Z279" s="2">
        <f>Data!Z279-Data!Z278</f>
        <v>1.1636822000000109</v>
      </c>
      <c r="AA279" s="2">
        <f>Data!AA279-Data!AA278</f>
        <v>-1.016535800000014</v>
      </c>
      <c r="AB279" s="2">
        <f>Data!AB279-Data!AB278</f>
        <v>-0.41301169999999843</v>
      </c>
      <c r="AC279" s="2">
        <f>Data!AC279-Data!AC278</f>
        <v>2.4457658000000038</v>
      </c>
      <c r="AD279" s="2">
        <f>Data!AD279-Data!AD278</f>
        <v>-1.4079791999999998</v>
      </c>
      <c r="AE279" s="2">
        <f>Data!AE279-Data!AE278</f>
        <v>0.69838250000000812</v>
      </c>
      <c r="AF279" s="2">
        <f>Data!AF279-Data!AF278</f>
        <v>-0.43979459999999904</v>
      </c>
      <c r="AG279" s="2">
        <f>Data!AG279-Data!AG278</f>
        <v>4.1389637999999991</v>
      </c>
      <c r="AH279" s="2">
        <f>Data!AH279-Data!AH278</f>
        <v>-0.46226909999998611</v>
      </c>
      <c r="AI279" s="2">
        <f>Data!AI279-Data!AI278</f>
        <v>3.1774705000000267</v>
      </c>
      <c r="AJ279" s="2">
        <f>Data!AJ279-Data!AJ278</f>
        <v>-0.50596390000001179</v>
      </c>
      <c r="AK279" s="2">
        <f>Data!AK279-Data!AK278</f>
        <v>-2.8181930000002353E-2</v>
      </c>
      <c r="AL279" s="2">
        <f>Data!AL279-Data!AL278</f>
        <v>-2.4916991000000053</v>
      </c>
      <c r="AM279" s="2">
        <f>Data!AM279-Data!AM278</f>
        <v>-3.1984262000000285</v>
      </c>
      <c r="AN279" s="2">
        <f>Data!AN279-Data!AN278</f>
        <v>-0.13109624000000508</v>
      </c>
      <c r="AO279" s="2">
        <f>Data!AO279-Data!AO278</f>
        <v>-1.4520779000000061</v>
      </c>
      <c r="AP279" s="2">
        <f>Data!AP279-Data!AP278</f>
        <v>-3.2891697000000022</v>
      </c>
      <c r="AQ279" s="2">
        <f>Data!AQ279-Data!AQ278</f>
        <v>3.0524708000000089</v>
      </c>
      <c r="AR279" s="2">
        <f>Data!AR279-Data!AR278</f>
        <v>0.57009669999999346</v>
      </c>
      <c r="AS279" s="2"/>
      <c r="AT279" s="1">
        <v>44236</v>
      </c>
      <c r="AU279" s="2">
        <f>Data!AV282-FaktiskeKurser[[#This Row],[AAPL]]</f>
        <v>-1.3800039999999854</v>
      </c>
      <c r="AV279" s="2">
        <f>Data!AW282-FaktiskeKurser[[#This Row],[MSFT]]</f>
        <v>1.7600089999999966</v>
      </c>
      <c r="AW279" s="2">
        <f>Data!AX282-FaktiskeKurser[[#This Row],[AMZN]]</f>
        <v>-1.3000030000000038</v>
      </c>
      <c r="AX279" s="2">
        <f>Data!AY282-FaktiskeKurser[[#This Row],[GOOGL]]</f>
        <v>1.0879979999999989</v>
      </c>
      <c r="AY279" s="2">
        <f>Data!AZ282-FaktiskeKurser[[#This Row],[BRK-B]]</f>
        <v>4.1399999999999864</v>
      </c>
      <c r="AZ279" s="2">
        <f>Data!BA282-FaktiskeKurser[[#This Row],[TSLA]]</f>
        <v>-0.17666700000000901</v>
      </c>
      <c r="BA279" s="2">
        <f>Data!BB282-FaktiskeKurser[[#This Row],[NVDA]]</f>
        <v>5.9900049999999965</v>
      </c>
      <c r="BB279" s="2">
        <f>Data!BC282-FaktiskeKurser[[#This Row],[GOOG]]</f>
        <v>1.0569990000000047</v>
      </c>
      <c r="BC279" s="2">
        <f>Data!BD282-FaktiskeKurser[[#This Row],[UNH]]</f>
        <v>0.30999800000000732</v>
      </c>
      <c r="BD279" s="2">
        <f>Data!BE282-FaktiskeKurser[[#This Row],[JPM]]</f>
        <v>1.3300020000000075</v>
      </c>
      <c r="BE279" s="2">
        <f>Data!BF282-FaktiskeKurser[[#This Row],[AVGO]]</f>
        <v>4</v>
      </c>
      <c r="BF279" s="2">
        <f>Data!BG282-FaktiskeKurser[[#This Row],[V]]</f>
        <v>-2.7299959999999999</v>
      </c>
      <c r="BG279" s="2">
        <f>Data!BH282-FaktiskeKurser[[#This Row],[BAC]]</f>
        <v>0.45000100000000032</v>
      </c>
      <c r="BH279" s="2">
        <f>Data!BI282-FaktiskeKurser[[#This Row],[HD]]</f>
        <v>-2.0500179999999659</v>
      </c>
      <c r="BI279" s="2">
        <f>Data!BJ282-FaktiskeKurser[[#This Row],[MA]]</f>
        <v>-7.3899850000000242</v>
      </c>
      <c r="BJ279" s="2">
        <f>Data!BK282-FaktiskeKurser[[#This Row],[MRK]]</f>
        <v>-0.94465700000000652</v>
      </c>
      <c r="BK279" s="2">
        <f>Data!BL282-FaktiskeKurser[[#This Row],[ABBV]]</f>
        <v>-3.129997000000003</v>
      </c>
      <c r="BL279" s="2">
        <f>Data!BM282-FaktiskeKurser[[#This Row],[LLY]]</f>
        <v>9.0012000000001535E-2</v>
      </c>
      <c r="BM279" s="2">
        <f>Data!BN282-FaktiskeKurser[[#This Row],[UPS]]</f>
        <v>4.660002999999989</v>
      </c>
      <c r="BN279" s="2">
        <f>Data!BO282-FaktiskeKurser[[#This Row],[CAT]]</f>
        <v>5.6300050000000113</v>
      </c>
    </row>
    <row r="280" spans="1:66" x14ac:dyDescent="0.35">
      <c r="A280" s="1">
        <v>44237</v>
      </c>
      <c r="B280" s="2">
        <f>ARIMAForecast[[#This Row],[AAPL]]-FaktiskeKurser[[#This Row],[AAPL]]</f>
        <v>-1.1953794181399928</v>
      </c>
      <c r="C280" s="2">
        <f>ARIMAForecast[[#This Row],[MSFT]]-Data!C279</f>
        <v>-2.5945631284770059</v>
      </c>
      <c r="D280" s="2">
        <f>ARIMAForecast[[#This Row],[AMZN]]-Data!D279</f>
        <v>-1.0785941577660196</v>
      </c>
      <c r="E280" s="2">
        <f>ARIMAForecast[[#This Row],[GOOGL]]-Data!E279</f>
        <v>-0.52233570279999242</v>
      </c>
      <c r="F280" s="2">
        <f>ARIMAForecast[[#This Row],[BRK-B]]-Data!F279</f>
        <v>0.33159355705700477</v>
      </c>
      <c r="G280" s="2">
        <f>ARIMAForecast[[#This Row],[TSLA]]-Data!G279</f>
        <v>-15.131220108696994</v>
      </c>
      <c r="H280" s="2">
        <f>ARIMAForecast[[#This Row],[NVDA]]-Data!H279</f>
        <v>4.1658705012160056</v>
      </c>
      <c r="I280" s="2">
        <f>ARIMAForecast[[#This Row],[GOOG]]-Data!I279</f>
        <v>-0.33917372292499692</v>
      </c>
      <c r="J280" s="2">
        <f>ARIMAForecast[[#This Row],[UNH]]-Data!J279</f>
        <v>2.9191241309169982</v>
      </c>
      <c r="K280" s="2">
        <f>ARIMAForecast[[#This Row],[JPM]]-Data!K279</f>
        <v>0.22196029065500511</v>
      </c>
      <c r="L280" s="2">
        <f>ARIMAForecast[[#This Row],[AVGO]]-Data!L279</f>
        <v>-4.5554560045529797</v>
      </c>
      <c r="M280" s="2">
        <f>ARIMAForecast[[#This Row],[V]]-Data!M279</f>
        <v>-0.11710567271899208</v>
      </c>
      <c r="N280" s="2">
        <f>ARIMAForecast[[#This Row],[BAC]]-Data!N279</f>
        <v>5.5978169356002638E-2</v>
      </c>
      <c r="O280" s="2">
        <f>ARIMAForecast[[#This Row],[HD]]-Data!O279</f>
        <v>0.8425397191419961</v>
      </c>
      <c r="P280" s="2">
        <f>ARIMAForecast[[#This Row],[MA]]-Data!P279</f>
        <v>0.22390861710698573</v>
      </c>
      <c r="Q280" s="2">
        <f>ARIMAForecast[[#This Row],[MRK]]-Data!Q279</f>
        <v>-0.30867830389080098</v>
      </c>
      <c r="R280" s="2">
        <f>ARIMAForecast[[#This Row],[ABBV]]-Data!R279</f>
        <v>-1.5480441091389991</v>
      </c>
      <c r="S280" s="2">
        <f>ARIMAForecast[[#This Row],[LLY]]-Data!S279</f>
        <v>0.78410422713000116</v>
      </c>
      <c r="T280" s="2">
        <f>ARIMAForecast[[#This Row],[UPS]]-Data!T279</f>
        <v>-1.0180712829159972</v>
      </c>
      <c r="U280" s="2">
        <f>ARIMAForecast[[#This Row],[CAT]]-Data!U279</f>
        <v>1.0471647911410003</v>
      </c>
      <c r="X280" s="1">
        <v>44237</v>
      </c>
      <c r="Y280" s="2">
        <f>Data!Y280-Data!Y279</f>
        <v>-0.70787029999999618</v>
      </c>
      <c r="Z280" s="2">
        <f>Data!Z280-Data!Z279</f>
        <v>-0.8863130999999953</v>
      </c>
      <c r="AA280" s="2">
        <f>Data!AA280-Data!AA279</f>
        <v>-0.92121530000000007</v>
      </c>
      <c r="AB280" s="2">
        <f>Data!AB280-Data!AB279</f>
        <v>0.59494089999999744</v>
      </c>
      <c r="AC280" s="2">
        <f>Data!AC280-Data!AC279</f>
        <v>0.51887489999998593</v>
      </c>
      <c r="AD280" s="2">
        <f>Data!AD280-Data!AD279</f>
        <v>-4.8087270999999987</v>
      </c>
      <c r="AE280" s="2">
        <f>Data!AE280-Data!AE279</f>
        <v>4.163595799999996</v>
      </c>
      <c r="AF280" s="2">
        <f>Data!AF280-Data!AF279</f>
        <v>0.61543900000000917</v>
      </c>
      <c r="AG280" s="2">
        <f>Data!AG280-Data!AG279</f>
        <v>4.0426769000000036</v>
      </c>
      <c r="AH280" s="2">
        <f>Data!AH280-Data!AH279</f>
        <v>6.2369399999994357E-2</v>
      </c>
      <c r="AI280" s="2">
        <f>Data!AI280-Data!AI279</f>
        <v>-3.3308096000000091</v>
      </c>
      <c r="AJ280" s="2">
        <f>Data!AJ280-Data!AJ279</f>
        <v>-9.993710000000533E-2</v>
      </c>
      <c r="AK280" s="2">
        <f>Data!AK280-Data!AK279</f>
        <v>2.96429300000014E-2</v>
      </c>
      <c r="AL280" s="2">
        <f>Data!AL280-Data!AL279</f>
        <v>0.93645350000002736</v>
      </c>
      <c r="AM280" s="2">
        <f>Data!AM280-Data!AM279</f>
        <v>-3.2145499999955973E-2</v>
      </c>
      <c r="AN280" s="2">
        <f>Data!AN280-Data!AN279</f>
        <v>-0.16577368000000092</v>
      </c>
      <c r="AO280" s="2">
        <f>Data!AO280-Data!AO279</f>
        <v>-1.3484480999999988</v>
      </c>
      <c r="AP280" s="2">
        <f>Data!AP280-Data!AP279</f>
        <v>2.2024404999999945</v>
      </c>
      <c r="AQ280" s="2">
        <f>Data!AQ280-Data!AQ279</f>
        <v>-0.77421830000000114</v>
      </c>
      <c r="AR280" s="2">
        <f>Data!AR280-Data!AR279</f>
        <v>0.52734409999999343</v>
      </c>
      <c r="AS280" s="2"/>
      <c r="AT280" s="1">
        <v>44237</v>
      </c>
      <c r="AU280" s="2">
        <f>Data!AV283-FaktiskeKurser[[#This Row],[AAPL]]</f>
        <v>-1.3699960000000146</v>
      </c>
      <c r="AV280" s="2">
        <f>Data!AW283-FaktiskeKurser[[#This Row],[MSFT]]</f>
        <v>0.62001000000000772</v>
      </c>
      <c r="AW280" s="2">
        <f>Data!AX283-FaktiskeKurser[[#This Row],[AMZN]]</f>
        <v>-3.2785030000000006</v>
      </c>
      <c r="AX280" s="2">
        <f>Data!AY283-FaktiskeKurser[[#This Row],[GOOGL]]</f>
        <v>-0.11750099999999009</v>
      </c>
      <c r="AY280" s="2">
        <f>Data!AZ283-FaktiskeKurser[[#This Row],[BRK-B]]</f>
        <v>4.7599940000000061</v>
      </c>
      <c r="AZ280" s="2">
        <f>Data!BA283-FaktiskeKurser[[#This Row],[TSLA]]</f>
        <v>-15.803314</v>
      </c>
      <c r="BA280" s="2">
        <f>Data!BB283-FaktiskeKurser[[#This Row],[NVDA]]</f>
        <v>11.732498000000021</v>
      </c>
      <c r="BB280" s="2">
        <f>Data!BC283-FaktiskeKurser[[#This Row],[GOOG]]</f>
        <v>-0.13100500000000181</v>
      </c>
      <c r="BC280" s="2">
        <f>Data!BD283-FaktiskeKurser[[#This Row],[UNH]]</f>
        <v>8.8899839999999699</v>
      </c>
      <c r="BD280" s="2">
        <f>Data!BE283-FaktiskeKurser[[#This Row],[JPM]]</f>
        <v>1.6800079999999866</v>
      </c>
      <c r="BE280" s="2">
        <f>Data!BF283-FaktiskeKurser[[#This Row],[AVGO]]</f>
        <v>4.0399779999999623</v>
      </c>
      <c r="BF280" s="2">
        <f>Data!BG283-FaktiskeKurser[[#This Row],[V]]</f>
        <v>-2.3300020000000075</v>
      </c>
      <c r="BG280" s="2">
        <f>Data!BH283-FaktiskeKurser[[#This Row],[BAC]]</f>
        <v>0.61000099999999691</v>
      </c>
      <c r="BH280" s="2">
        <f>Data!BI283-FaktiskeKurser[[#This Row],[HD]]</f>
        <v>-0.16998300000000199</v>
      </c>
      <c r="BI280" s="2">
        <f>Data!BJ283-FaktiskeKurser[[#This Row],[MA]]</f>
        <v>-4.5400089999999977</v>
      </c>
      <c r="BJ280" s="2">
        <f>Data!BK283-FaktiskeKurser[[#This Row],[MRK]]</f>
        <v>-0.86832400000000121</v>
      </c>
      <c r="BK280" s="2">
        <f>Data!BL283-FaktiskeKurser[[#This Row],[ABBV]]</f>
        <v>-4.6799999999999926</v>
      </c>
      <c r="BL280" s="2">
        <f>Data!BM283-FaktiskeKurser[[#This Row],[LLY]]</f>
        <v>2.6199949999999887</v>
      </c>
      <c r="BM280" s="2">
        <f>Data!BN283-FaktiskeKurser[[#This Row],[UPS]]</f>
        <v>1.2799989999999752</v>
      </c>
      <c r="BN280" s="2">
        <f>Data!BO283-FaktiskeKurser[[#This Row],[CAT]]</f>
        <v>4.7200009999999963</v>
      </c>
    </row>
    <row r="281" spans="1:66" x14ac:dyDescent="0.35">
      <c r="A281" s="1">
        <v>44238</v>
      </c>
      <c r="B281" s="2">
        <f>ARIMAForecast[[#This Row],[AAPL]]-FaktiskeKurser[[#This Row],[AAPL]]</f>
        <v>-2.3969682449509833</v>
      </c>
      <c r="C281" s="2">
        <f>ARIMAForecast[[#This Row],[MSFT]]-Data!C280</f>
        <v>2.8670453712740027</v>
      </c>
      <c r="D281" s="2">
        <f>ARIMAForecast[[#This Row],[AMZN]]-Data!D280</f>
        <v>-1.0335863346989811</v>
      </c>
      <c r="E281" s="2">
        <f>ARIMAForecast[[#This Row],[GOOGL]]-Data!E280</f>
        <v>1.1814825384459908</v>
      </c>
      <c r="F281" s="2">
        <f>ARIMAForecast[[#This Row],[BRK-B]]-Data!F280</f>
        <v>-0.60319070575098976</v>
      </c>
      <c r="G281" s="2">
        <f>ARIMAForecast[[#This Row],[TSLA]]-Data!G280</f>
        <v>2.5373240638069774</v>
      </c>
      <c r="H281" s="2">
        <f>ARIMAForecast[[#This Row],[NVDA]]-Data!H280</f>
        <v>4.7945915367579914</v>
      </c>
      <c r="I281" s="2">
        <f>ARIMAForecast[[#This Row],[GOOG]]-Data!I280</f>
        <v>1.0202655029450085</v>
      </c>
      <c r="J281" s="2">
        <f>ARIMAForecast[[#This Row],[UNH]]-Data!J280</f>
        <v>0.35062904360603397</v>
      </c>
      <c r="K281" s="2">
        <f>ARIMAForecast[[#This Row],[JPM]]-Data!K280</f>
        <v>-0.68808200719999491</v>
      </c>
      <c r="L281" s="2">
        <f>ARIMAForecast[[#This Row],[AVGO]]-Data!L280</f>
        <v>4.5342635810559955</v>
      </c>
      <c r="M281" s="2">
        <f>ARIMAForecast[[#This Row],[V]]-Data!M280</f>
        <v>3.5029052748560048</v>
      </c>
      <c r="N281" s="2">
        <f>ARIMAForecast[[#This Row],[BAC]]-Data!N280</f>
        <v>-0.20121798805960367</v>
      </c>
      <c r="O281" s="2">
        <f>ARIMAForecast[[#This Row],[HD]]-Data!O280</f>
        <v>-1.1154250163279471</v>
      </c>
      <c r="P281" s="2">
        <f>ARIMAForecast[[#This Row],[MA]]-Data!P280</f>
        <v>7.7040988296130308</v>
      </c>
      <c r="Q281" s="2">
        <f>ARIMAForecast[[#This Row],[MRK]]-Data!Q280</f>
        <v>2.6970872550293734E-2</v>
      </c>
      <c r="R281" s="2">
        <f>ARIMAForecast[[#This Row],[ABBV]]-Data!R280</f>
        <v>-0.50893111148299397</v>
      </c>
      <c r="S281" s="2">
        <f>ARIMAForecast[[#This Row],[LLY]]-Data!S280</f>
        <v>-0.90642913153499194</v>
      </c>
      <c r="T281" s="2">
        <f>ARIMAForecast[[#This Row],[UPS]]-Data!T280</f>
        <v>-2.9208925200009901</v>
      </c>
      <c r="U281" s="2">
        <f>ARIMAForecast[[#This Row],[CAT]]-Data!U280</f>
        <v>-0.37925022735200287</v>
      </c>
      <c r="X281" s="1">
        <v>44238</v>
      </c>
      <c r="Y281" s="2">
        <f>Data!Y281-Data!Y280</f>
        <v>-0.37251180000001227</v>
      </c>
      <c r="Z281" s="2">
        <f>Data!Z281-Data!Z280</f>
        <v>1.527659199999988</v>
      </c>
      <c r="AA281" s="2">
        <f>Data!AA281-Data!AA280</f>
        <v>-1.1827348999999856</v>
      </c>
      <c r="AB281" s="2">
        <f>Data!AB281-Data!AB280</f>
        <v>9.531889999999521E-2</v>
      </c>
      <c r="AC281" s="2">
        <f>Data!AC281-Data!AC280</f>
        <v>-0.23683209999998667</v>
      </c>
      <c r="AD281" s="2">
        <f>Data!AD281-Data!AD280</f>
        <v>-10.587608399999965</v>
      </c>
      <c r="AE281" s="2">
        <f>Data!AE281-Data!AE280</f>
        <v>4.9093450000000018</v>
      </c>
      <c r="AF281" s="2">
        <f>Data!AF281-Data!AF280</f>
        <v>2.3005999999995197E-2</v>
      </c>
      <c r="AG281" s="2">
        <f>Data!AG281-Data!AG280</f>
        <v>0.64312010000003283</v>
      </c>
      <c r="AH281" s="2">
        <f>Data!AH281-Data!AH280</f>
        <v>-0.37903889999998341</v>
      </c>
      <c r="AI281" s="2">
        <f>Data!AI281-Data!AI280</f>
        <v>5.513263400000028</v>
      </c>
      <c r="AJ281" s="2">
        <f>Data!AJ281-Data!AJ280</f>
        <v>3.2717801000000009</v>
      </c>
      <c r="AK281" s="2">
        <f>Data!AK281-Data!AK280</f>
        <v>-0.11316263000000504</v>
      </c>
      <c r="AL281" s="2">
        <f>Data!AL281-Data!AL280</f>
        <v>-1.1008734000000118</v>
      </c>
      <c r="AM281" s="2">
        <f>Data!AM281-Data!AM280</f>
        <v>6.0423675999999773</v>
      </c>
      <c r="AN281" s="2">
        <f>Data!AN281-Data!AN280</f>
        <v>-0.14312787999999443</v>
      </c>
      <c r="AO281" s="2">
        <f>Data!AO281-Data!AO280</f>
        <v>-0.32875279999998952</v>
      </c>
      <c r="AP281" s="2">
        <f>Data!AP281-Data!AP280</f>
        <v>-1.5161832000000004</v>
      </c>
      <c r="AQ281" s="2">
        <f>Data!AQ281-Data!AQ280</f>
        <v>-3.0883409000000199</v>
      </c>
      <c r="AR281" s="2">
        <f>Data!AR281-Data!AR280</f>
        <v>0.59326440000000957</v>
      </c>
      <c r="AS281" s="2"/>
      <c r="AT281" s="1">
        <v>44238</v>
      </c>
      <c r="AU281" s="2">
        <f>Data!AV284-FaktiskeKurser[[#This Row],[AAPL]]</f>
        <v>-1.7799989999999752</v>
      </c>
      <c r="AV281" s="2">
        <f>Data!AW284-FaktiskeKurser[[#This Row],[MSFT]]</f>
        <v>2.0200040000000001</v>
      </c>
      <c r="AW281" s="2">
        <f>Data!AX284-FaktiskeKurser[[#This Row],[AMZN]]</f>
        <v>-3.0404970000000162</v>
      </c>
      <c r="AX281" s="2">
        <f>Data!AY284-FaktiskeKurser[[#This Row],[GOOGL]]</f>
        <v>0.21150199999999586</v>
      </c>
      <c r="AY281" s="2">
        <f>Data!AZ284-FaktiskeKurser[[#This Row],[BRK-B]]</f>
        <v>2.339997000000011</v>
      </c>
      <c r="AZ281" s="2">
        <f>Data!BA284-FaktiskeKurser[[#This Row],[TSLA]]</f>
        <v>-17.253326000000015</v>
      </c>
      <c r="BA281" s="2">
        <f>Data!BB284-FaktiskeKurser[[#This Row],[NVDA]]</f>
        <v>8.1200100000000077</v>
      </c>
      <c r="BB281" s="2">
        <f>Data!BC284-FaktiskeKurser[[#This Row],[GOOG]]</f>
        <v>0.14900199999999586</v>
      </c>
      <c r="BC281" s="2">
        <f>Data!BD284-FaktiskeKurser[[#This Row],[UNH]]</f>
        <v>8.7300109999999904</v>
      </c>
      <c r="BD281" s="2">
        <f>Data!BE284-FaktiskeKurser[[#This Row],[JPM]]</f>
        <v>-0.86999499999998875</v>
      </c>
      <c r="BE281" s="2">
        <f>Data!BF284-FaktiskeKurser[[#This Row],[AVGO]]</f>
        <v>5.6900029999999902</v>
      </c>
      <c r="BF281" s="2">
        <f>Data!BG284-FaktiskeKurser[[#This Row],[V]]</f>
        <v>3.7700049999999976</v>
      </c>
      <c r="BG281" s="2">
        <f>Data!BH284-FaktiskeKurser[[#This Row],[BAC]]</f>
        <v>-0.20999900000000338</v>
      </c>
      <c r="BH281" s="2">
        <f>Data!BI284-FaktiskeKurser[[#This Row],[HD]]</f>
        <v>-2.9700009999999679</v>
      </c>
      <c r="BI281" s="2">
        <f>Data!BJ284-FaktiskeKurser[[#This Row],[MA]]</f>
        <v>5.8399960000000419</v>
      </c>
      <c r="BJ281" s="2">
        <f>Data!BK284-FaktiskeKurser[[#This Row],[MRK]]</f>
        <v>-0.28625499999999704</v>
      </c>
      <c r="BK281" s="2">
        <f>Data!BL284-FaktiskeKurser[[#This Row],[ABBV]]</f>
        <v>-3.0899959999999993</v>
      </c>
      <c r="BL281" s="2">
        <f>Data!BM284-FaktiskeKurser[[#This Row],[LLY]]</f>
        <v>-3.1900019999999927</v>
      </c>
      <c r="BM281" s="2">
        <f>Data!BN284-FaktiskeKurser[[#This Row],[UPS]]</f>
        <v>-1.0800020000000075</v>
      </c>
      <c r="BN281" s="2">
        <f>Data!BO284-FaktiskeKurser[[#This Row],[CAT]]</f>
        <v>0.90000900000001138</v>
      </c>
    </row>
    <row r="282" spans="1:66" x14ac:dyDescent="0.35">
      <c r="A282" s="1">
        <v>44239</v>
      </c>
      <c r="B282" s="2">
        <f>ARIMAForecast[[#This Row],[AAPL]]-FaktiskeKurser[[#This Row],[AAPL]]</f>
        <v>6.9250151863002429E-2</v>
      </c>
      <c r="C282" s="2">
        <f>ARIMAForecast[[#This Row],[MSFT]]-Data!C281</f>
        <v>-0.33583693604498421</v>
      </c>
      <c r="D282" s="2">
        <f>ARIMAForecast[[#This Row],[AMZN]]-Data!D281</f>
        <v>0.6981981871740004</v>
      </c>
      <c r="E282" s="2">
        <f>ARIMAForecast[[#This Row],[GOOGL]]-Data!E281</f>
        <v>-0.66191051906299947</v>
      </c>
      <c r="F282" s="2">
        <f>ARIMAForecast[[#This Row],[BRK-B]]-Data!F281</f>
        <v>2.889376430685985</v>
      </c>
      <c r="G282" s="2">
        <f>ARIMAForecast[[#This Row],[TSLA]]-Data!G281</f>
        <v>1.2982110219920173</v>
      </c>
      <c r="H282" s="2">
        <f>ARIMAForecast[[#This Row],[NVDA]]-Data!H281</f>
        <v>-1.9331434268669909</v>
      </c>
      <c r="I282" s="2">
        <f>ARIMAForecast[[#This Row],[GOOG]]-Data!I281</f>
        <v>-0.57611059216200999</v>
      </c>
      <c r="J282" s="2">
        <f>ARIMAForecast[[#This Row],[UNH]]-Data!J281</f>
        <v>-5.7618691897120016</v>
      </c>
      <c r="K282" s="2">
        <f>ARIMAForecast[[#This Row],[JPM]]-Data!K281</f>
        <v>2.1760592330730049</v>
      </c>
      <c r="L282" s="2">
        <f>ARIMAForecast[[#This Row],[AVGO]]-Data!L281</f>
        <v>12.741281493088991</v>
      </c>
      <c r="M282" s="2">
        <f>ARIMAForecast[[#This Row],[V]]-Data!M281</f>
        <v>0.15379271569500474</v>
      </c>
      <c r="N282" s="2">
        <f>ARIMAForecast[[#This Row],[BAC]]-Data!N281</f>
        <v>0.62408596438660169</v>
      </c>
      <c r="O282" s="2">
        <f>ARIMAForecast[[#This Row],[HD]]-Data!O281</f>
        <v>0.67098657653195914</v>
      </c>
      <c r="P282" s="2">
        <f>ARIMAForecast[[#This Row],[MA]]-Data!P281</f>
        <v>-0.51357057159003716</v>
      </c>
      <c r="Q282" s="2">
        <f>ARIMAForecast[[#This Row],[MRK]]-Data!Q281</f>
        <v>0.10171601660290719</v>
      </c>
      <c r="R282" s="2">
        <f>ARIMAForecast[[#This Row],[ABBV]]-Data!R281</f>
        <v>0.47755879821099256</v>
      </c>
      <c r="S282" s="2">
        <f>ARIMAForecast[[#This Row],[LLY]]-Data!S281</f>
        <v>4.8567604448620045</v>
      </c>
      <c r="T282" s="2">
        <f>ARIMAForecast[[#This Row],[UPS]]-Data!T281</f>
        <v>0.87935119966800812</v>
      </c>
      <c r="U282" s="2">
        <f>ARIMAForecast[[#This Row],[CAT]]-Data!U281</f>
        <v>0.6949776603919986</v>
      </c>
      <c r="X282" s="1">
        <v>44239</v>
      </c>
      <c r="Y282" s="2">
        <f>Data!Y282-Data!Y281</f>
        <v>0.19388990000001627</v>
      </c>
      <c r="Z282" s="2">
        <f>Data!Z282-Data!Z281</f>
        <v>0.78836169999999584</v>
      </c>
      <c r="AA282" s="2">
        <f>Data!AA282-Data!AA281</f>
        <v>0.51786659999999074</v>
      </c>
      <c r="AB282" s="2">
        <f>Data!AB282-Data!AB281</f>
        <v>0.37548610000000338</v>
      </c>
      <c r="AC282" s="2">
        <f>Data!AC282-Data!AC281</f>
        <v>2.2269460999999922</v>
      </c>
      <c r="AD282" s="2">
        <f>Data!AD282-Data!AD281</f>
        <v>1.631458699999996</v>
      </c>
      <c r="AE282" s="2">
        <f>Data!AE282-Data!AE281</f>
        <v>-1.9951792999999896</v>
      </c>
      <c r="AF282" s="2">
        <f>Data!AF282-Data!AF281</f>
        <v>0.46786769999999933</v>
      </c>
      <c r="AG282" s="2">
        <f>Data!AG282-Data!AG281</f>
        <v>-4.2585247000000095</v>
      </c>
      <c r="AH282" s="2">
        <f>Data!AH282-Data!AH281</f>
        <v>1.8984174999999937</v>
      </c>
      <c r="AI282" s="2">
        <f>Data!AI282-Data!AI281</f>
        <v>8.000560299999961</v>
      </c>
      <c r="AJ282" s="2">
        <f>Data!AJ282-Data!AJ281</f>
        <v>0.32684539999999629</v>
      </c>
      <c r="AK282" s="2">
        <f>Data!AK282-Data!AK281</f>
        <v>0.43226967000000371</v>
      </c>
      <c r="AL282" s="2">
        <f>Data!AL282-Data!AL281</f>
        <v>0.3327775999999858</v>
      </c>
      <c r="AM282" s="2">
        <f>Data!AM282-Data!AM281</f>
        <v>1.2039778999999839</v>
      </c>
      <c r="AN282" s="2">
        <f>Data!AN282-Data!AN281</f>
        <v>0.33456052999999031</v>
      </c>
      <c r="AO282" s="2">
        <f>Data!AO282-Data!AO281</f>
        <v>0.78445649999999034</v>
      </c>
      <c r="AP282" s="2">
        <f>Data!AP282-Data!AP281</f>
        <v>3.816798800000015</v>
      </c>
      <c r="AQ282" s="2">
        <f>Data!AQ282-Data!AQ281</f>
        <v>0.66587710000001721</v>
      </c>
      <c r="AR282" s="2">
        <f>Data!AR282-Data!AR281</f>
        <v>-0.29685929999999416</v>
      </c>
      <c r="AS282" s="2"/>
      <c r="AT282" s="1">
        <v>44239</v>
      </c>
      <c r="AU282" s="2">
        <f>Data!AV285-FaktiskeKurser[[#This Row],[AAPL]]</f>
        <v>-0.64000000000001478</v>
      </c>
      <c r="AV282" s="2">
        <f>Data!AW285-FaktiskeKurser[[#This Row],[MSFT]]</f>
        <v>1.2200009999999963</v>
      </c>
      <c r="AW282" s="2">
        <f>Data!AX285-FaktiskeKurser[[#This Row],[AMZN]]</f>
        <v>-1.3645019999999874</v>
      </c>
      <c r="AX282" s="2">
        <f>Data!AY285-FaktiskeKurser[[#This Row],[GOOGL]]</f>
        <v>0.98200199999999427</v>
      </c>
      <c r="AY282" s="2">
        <f>Data!AZ285-FaktiskeKurser[[#This Row],[BRK-B]]</f>
        <v>2.5500030000000038</v>
      </c>
      <c r="AZ282" s="2">
        <f>Data!BA285-FaktiskeKurser[[#This Row],[TSLA]]</f>
        <v>-11.11331100000001</v>
      </c>
      <c r="BA282" s="2">
        <f>Data!BB285-FaktiskeKurser[[#This Row],[NVDA]]</f>
        <v>6.9799959999999999</v>
      </c>
      <c r="BB282" s="2">
        <f>Data!BC285-FaktiskeKurser[[#This Row],[GOOG]]</f>
        <v>1.0299990000000037</v>
      </c>
      <c r="BC282" s="2">
        <f>Data!BD285-FaktiskeKurser[[#This Row],[UNH]]</f>
        <v>-1.3900150000000053</v>
      </c>
      <c r="BD282" s="2">
        <f>Data!BE285-FaktiskeKurser[[#This Row],[JPM]]</f>
        <v>1.6699979999999925</v>
      </c>
      <c r="BE282" s="2">
        <f>Data!BF285-FaktiskeKurser[[#This Row],[AVGO]]</f>
        <v>11.690001999999993</v>
      </c>
      <c r="BF282" s="2">
        <f>Data!BG285-FaktiskeKurser[[#This Row],[V]]</f>
        <v>3.4400029999999902</v>
      </c>
      <c r="BG282" s="2">
        <f>Data!BH285-FaktiskeKurser[[#This Row],[BAC]]</f>
        <v>0.41999799999999965</v>
      </c>
      <c r="BH282" s="2">
        <f>Data!BI285-FaktiskeKurser[[#This Row],[HD]]</f>
        <v>0.74002100000001292</v>
      </c>
      <c r="BI282" s="2">
        <f>Data!BJ285-FaktiskeKurser[[#This Row],[MA]]</f>
        <v>7.5599980000000073</v>
      </c>
      <c r="BJ282" s="2">
        <f>Data!BK285-FaktiskeKurser[[#This Row],[MRK]]</f>
        <v>-3.8161999999999807E-2</v>
      </c>
      <c r="BK282" s="2">
        <f>Data!BL285-FaktiskeKurser[[#This Row],[ABBV]]</f>
        <v>-0.95999999999999375</v>
      </c>
      <c r="BL282" s="2">
        <f>Data!BM285-FaktiskeKurser[[#This Row],[LLY]]</f>
        <v>5.5799860000000194</v>
      </c>
      <c r="BM282" s="2">
        <f>Data!BN285-FaktiskeKurser[[#This Row],[UPS]]</f>
        <v>-3.5299990000000037</v>
      </c>
      <c r="BN282" s="2">
        <f>Data!BO285-FaktiskeKurser[[#This Row],[CAT]]</f>
        <v>0.71000599999999281</v>
      </c>
    </row>
    <row r="283" spans="1:66" x14ac:dyDescent="0.35">
      <c r="A283" s="1">
        <v>44243</v>
      </c>
      <c r="B283" s="2">
        <f>ARIMAForecast[[#This Row],[AAPL]]-FaktiskeKurser[[#This Row],[AAPL]]</f>
        <v>-1.729082505891995</v>
      </c>
      <c r="C283" s="2">
        <f>ARIMAForecast[[#This Row],[MSFT]]-Data!C282</f>
        <v>-0.75818946736501402</v>
      </c>
      <c r="D283" s="2">
        <f>ARIMAForecast[[#This Row],[AMZN]]-Data!D282</f>
        <v>-0.43657678801201882</v>
      </c>
      <c r="E283" s="2">
        <f>ARIMAForecast[[#This Row],[GOOGL]]-Data!E282</f>
        <v>1.6455361553210111</v>
      </c>
      <c r="F283" s="2">
        <f>ARIMAForecast[[#This Row],[BRK-B]]-Data!F282</f>
        <v>1.9830053830960139</v>
      </c>
      <c r="G283" s="2">
        <f>ARIMAForecast[[#This Row],[TSLA]]-Data!G282</f>
        <v>-6.7979575528640339</v>
      </c>
      <c r="H283" s="2">
        <f>ARIMAForecast[[#This Row],[NVDA]]-Data!H282</f>
        <v>1.9128470191070051</v>
      </c>
      <c r="I283" s="2">
        <f>ARIMAForecast[[#This Row],[GOOG]]-Data!I282</f>
        <v>1.7615336510190076</v>
      </c>
      <c r="J283" s="2">
        <f>ARIMAForecast[[#This Row],[UNH]]-Data!J282</f>
        <v>-3.6746392943870205</v>
      </c>
      <c r="K283" s="2">
        <f>ARIMAForecast[[#This Row],[JPM]]-Data!K282</f>
        <v>3.0817617619129862</v>
      </c>
      <c r="L283" s="2">
        <f>ARIMAForecast[[#This Row],[AVGO]]-Data!L282</f>
        <v>-1.1939488785779986</v>
      </c>
      <c r="M283" s="2">
        <f>ARIMAForecast[[#This Row],[V]]-Data!M282</f>
        <v>-1.8760428573040144</v>
      </c>
      <c r="N283" s="2">
        <f>ARIMAForecast[[#This Row],[BAC]]-Data!N282</f>
        <v>0.79619055574760011</v>
      </c>
      <c r="O283" s="2">
        <f>ARIMAForecast[[#This Row],[HD]]-Data!O282</f>
        <v>-2.8864918225280007</v>
      </c>
      <c r="P283" s="2">
        <f>ARIMAForecast[[#This Row],[MA]]-Data!P282</f>
        <v>-0.10081246762797491</v>
      </c>
      <c r="Q283" s="2">
        <f>ARIMAForecast[[#This Row],[MRK]]-Data!Q282</f>
        <v>-0.57999547879420277</v>
      </c>
      <c r="R283" s="2">
        <f>ARIMAForecast[[#This Row],[ABBV]]-Data!R282</f>
        <v>1.6783243938007786E-2</v>
      </c>
      <c r="S283" s="2">
        <f>ARIMAForecast[[#This Row],[LLY]]-Data!S282</f>
        <v>-1.6920365567110025</v>
      </c>
      <c r="T283" s="2">
        <f>ARIMAForecast[[#This Row],[UPS]]-Data!T282</f>
        <v>-1.6955615106450068</v>
      </c>
      <c r="U283" s="2">
        <f>ARIMAForecast[[#This Row],[CAT]]-Data!U282</f>
        <v>3.6667159347549898</v>
      </c>
      <c r="X283" s="1">
        <v>44243</v>
      </c>
      <c r="Y283" s="2">
        <f>Data!Y283-Data!Y282</f>
        <v>-1.586905900000005</v>
      </c>
      <c r="Z283" s="2">
        <f>Data!Z283-Data!Z282</f>
        <v>-1.4219817999999975</v>
      </c>
      <c r="AA283" s="2">
        <f>Data!AA283-Data!AA282</f>
        <v>-0.2876085000000046</v>
      </c>
      <c r="AB283" s="2">
        <f>Data!AB283-Data!AB282</f>
        <v>0.67735600000000318</v>
      </c>
      <c r="AC283" s="2">
        <f>Data!AC283-Data!AC282</f>
        <v>2.7963312999999914</v>
      </c>
      <c r="AD283" s="2">
        <f>Data!AD283-Data!AD282</f>
        <v>-2.0946074999999951</v>
      </c>
      <c r="AE283" s="2">
        <f>Data!AE283-Data!AE282</f>
        <v>3.0849378999999999</v>
      </c>
      <c r="AF283" s="2">
        <f>Data!AF283-Data!AF282</f>
        <v>0.77887189999999862</v>
      </c>
      <c r="AG283" s="2">
        <f>Data!AG283-Data!AG282</f>
        <v>-3.5234169000000293</v>
      </c>
      <c r="AH283" s="2">
        <f>Data!AH283-Data!AH282</f>
        <v>3.0906664999999975</v>
      </c>
      <c r="AI283" s="2">
        <f>Data!AI283-Data!AI282</f>
        <v>4.1520413000000076</v>
      </c>
      <c r="AJ283" s="2">
        <f>Data!AJ283-Data!AJ282</f>
        <v>-1.9781214999999861</v>
      </c>
      <c r="AK283" s="2">
        <f>Data!AK283-Data!AK282</f>
        <v>0.8430219199999982</v>
      </c>
      <c r="AL283" s="2">
        <f>Data!AL283-Data!AL282</f>
        <v>-1.8505121999999687</v>
      </c>
      <c r="AM283" s="2">
        <f>Data!AM283-Data!AM282</f>
        <v>-0.17232079999996586</v>
      </c>
      <c r="AN283" s="2">
        <f>Data!AN283-Data!AN282</f>
        <v>-0.65133519999999123</v>
      </c>
      <c r="AO283" s="2">
        <f>Data!AO283-Data!AO282</f>
        <v>-0.32775469999999984</v>
      </c>
      <c r="AP283" s="2">
        <f>Data!AP283-Data!AP282</f>
        <v>-0.68579610000000457</v>
      </c>
      <c r="AQ283" s="2">
        <f>Data!AQ283-Data!AQ282</f>
        <v>-1.4348132000000078</v>
      </c>
      <c r="AR283" s="2">
        <f>Data!AR283-Data!AR282</f>
        <v>3.5380978999999968</v>
      </c>
      <c r="AS283" s="2"/>
      <c r="AT283" s="1">
        <v>44243</v>
      </c>
      <c r="AU283" s="2">
        <f>Data!AV286-FaktiskeKurser[[#This Row],[AAPL]]</f>
        <v>-2.1999969999999962</v>
      </c>
      <c r="AV283" s="2">
        <f>Data!AW286-FaktiskeKurser[[#This Row],[MSFT]]</f>
        <v>0.87998999999999228</v>
      </c>
      <c r="AW283" s="2">
        <f>Data!AX286-FaktiskeKurser[[#This Row],[AMZN]]</f>
        <v>-0.8814999999999884</v>
      </c>
      <c r="AX283" s="2">
        <f>Data!AY286-FaktiskeKurser[[#This Row],[GOOGL]]</f>
        <v>1.2110069999999951</v>
      </c>
      <c r="AY283" s="2">
        <f>Data!AZ286-FaktiskeKurser[[#This Row],[BRK-B]]</f>
        <v>5.3600010000000111</v>
      </c>
      <c r="AZ283" s="2">
        <f>Data!BA286-FaktiskeKurser[[#This Row],[TSLA]]</f>
        <v>-2.8666690000000017</v>
      </c>
      <c r="BA283" s="2">
        <f>Data!BB286-FaktiskeKurser[[#This Row],[NVDA]]</f>
        <v>5.660002999999989</v>
      </c>
      <c r="BB283" s="2">
        <f>Data!BC286-FaktiskeKurser[[#This Row],[GOOG]]</f>
        <v>1.3260039999999975</v>
      </c>
      <c r="BC283" s="2">
        <f>Data!BD286-FaktiskeKurser[[#This Row],[UNH]]</f>
        <v>-8.7799989999999752</v>
      </c>
      <c r="BD283" s="2">
        <f>Data!BE286-FaktiskeKurser[[#This Row],[JPM]]</f>
        <v>4.9899900000000059</v>
      </c>
      <c r="BE283" s="2">
        <f>Data!BF286-FaktiskeKurser[[#This Row],[AVGO]]</f>
        <v>19.080016999999998</v>
      </c>
      <c r="BF283" s="2">
        <f>Data!BG286-FaktiskeKurser[[#This Row],[V]]</f>
        <v>1.4599919999999997</v>
      </c>
      <c r="BG283" s="2">
        <f>Data!BH286-FaktiskeKurser[[#This Row],[BAC]]</f>
        <v>1.2900000000000063</v>
      </c>
      <c r="BH283" s="2">
        <f>Data!BI286-FaktiskeKurser[[#This Row],[HD]]</f>
        <v>-3.2999869999999873</v>
      </c>
      <c r="BI283" s="2">
        <f>Data!BJ286-FaktiskeKurser[[#This Row],[MA]]</f>
        <v>7</v>
      </c>
      <c r="BJ283" s="2">
        <f>Data!BK286-FaktiskeKurser[[#This Row],[MRK]]</f>
        <v>-0.61068699999999865</v>
      </c>
      <c r="BK283" s="2">
        <f>Data!BL286-FaktiskeKurser[[#This Row],[ABBV]]</f>
        <v>0.14999399999999241</v>
      </c>
      <c r="BL283" s="2">
        <f>Data!BM286-FaktiskeKurser[[#This Row],[LLY]]</f>
        <v>1.3699960000000146</v>
      </c>
      <c r="BM283" s="2">
        <f>Data!BN286-FaktiskeKurser[[#This Row],[UPS]]</f>
        <v>-3.9100039999999865</v>
      </c>
      <c r="BN283" s="2">
        <f>Data!BO286-FaktiskeKurser[[#This Row],[CAT]]</f>
        <v>4.6600040000000149</v>
      </c>
    </row>
    <row r="284" spans="1:66" x14ac:dyDescent="0.35">
      <c r="A284" s="1">
        <v>44244</v>
      </c>
      <c r="B284" s="2">
        <f>ARIMAForecast[[#This Row],[AAPL]]-FaktiskeKurser[[#This Row],[AAPL]]</f>
        <v>-4.507378031979016</v>
      </c>
      <c r="C284" s="2">
        <f>ARIMAForecast[[#This Row],[MSFT]]-Data!C283</f>
        <v>0.15634720630399102</v>
      </c>
      <c r="D284" s="2">
        <f>ARIMAForecast[[#This Row],[AMZN]]-Data!D283</f>
        <v>1.8015268435570135</v>
      </c>
      <c r="E284" s="2">
        <f>ARIMAForecast[[#This Row],[GOOGL]]-Data!E283</f>
        <v>-0.23219672210800013</v>
      </c>
      <c r="F284" s="2">
        <f>ARIMAForecast[[#This Row],[BRK-B]]-Data!F283</f>
        <v>1.4101765284859766</v>
      </c>
      <c r="G284" s="2">
        <f>ARIMAForecast[[#This Row],[TSLA]]-Data!G283</f>
        <v>0.66709425253304744</v>
      </c>
      <c r="H284" s="2">
        <f>ARIMAForecast[[#This Row],[NVDA]]-Data!H283</f>
        <v>-1.9952905826820029</v>
      </c>
      <c r="I284" s="2">
        <f>ARIMAForecast[[#This Row],[GOOG]]-Data!I283</f>
        <v>-1.0964081163010064E-2</v>
      </c>
      <c r="J284" s="2">
        <f>ARIMAForecast[[#This Row],[UNH]]-Data!J283</f>
        <v>2.1595048554599998</v>
      </c>
      <c r="K284" s="2">
        <f>ARIMAForecast[[#This Row],[JPM]]-Data!K283</f>
        <v>1.1425496330340081</v>
      </c>
      <c r="L284" s="2">
        <f>ARIMAForecast[[#This Row],[AVGO]]-Data!L283</f>
        <v>-2.9528774239789755</v>
      </c>
      <c r="M284" s="2">
        <f>ARIMAForecast[[#This Row],[V]]-Data!M283</f>
        <v>-0.67139840652200178</v>
      </c>
      <c r="N284" s="2">
        <f>ARIMAForecast[[#This Row],[BAC]]-Data!N283</f>
        <v>0.33352529429939892</v>
      </c>
      <c r="O284" s="2">
        <f>ARIMAForecast[[#This Row],[HD]]-Data!O283</f>
        <v>6.2504334459289907</v>
      </c>
      <c r="P284" s="2">
        <f>ARIMAForecast[[#This Row],[MA]]-Data!P283</f>
        <v>-3.3711943303339922</v>
      </c>
      <c r="Q284" s="2">
        <f>ARIMAForecast[[#This Row],[MRK]]-Data!Q283</f>
        <v>1.008214940969097</v>
      </c>
      <c r="R284" s="2">
        <f>ARIMAForecast[[#This Row],[ABBV]]-Data!R283</f>
        <v>2.3079314139420006</v>
      </c>
      <c r="S284" s="2">
        <f>ARIMAForecast[[#This Row],[LLY]]-Data!S283</f>
        <v>1.1669969233579991</v>
      </c>
      <c r="T284" s="2">
        <f>ARIMAForecast[[#This Row],[UPS]]-Data!T283</f>
        <v>-0.31187512010001228</v>
      </c>
      <c r="U284" s="2">
        <f>ARIMAForecast[[#This Row],[CAT]]-Data!U283</f>
        <v>0.70958262852300891</v>
      </c>
      <c r="X284" s="1">
        <v>44244</v>
      </c>
      <c r="Y284" s="2">
        <f>Data!Y284-Data!Y283</f>
        <v>-2.299241099999989</v>
      </c>
      <c r="Z284" s="2">
        <f>Data!Z284-Data!Z283</f>
        <v>0.63197379999999725</v>
      </c>
      <c r="AA284" s="2">
        <f>Data!AA284-Data!AA283</f>
        <v>1.6742031999999938</v>
      </c>
      <c r="AB284" s="2">
        <f>Data!AB284-Data!AB283</f>
        <v>0.49977219999999534</v>
      </c>
      <c r="AC284" s="2">
        <f>Data!AC284-Data!AC283</f>
        <v>0.52992720000000304</v>
      </c>
      <c r="AD284" s="2">
        <f>Data!AD284-Data!AD283</f>
        <v>-3.6790658000000462</v>
      </c>
      <c r="AE284" s="2">
        <f>Data!AE284-Data!AE283</f>
        <v>-3.3917554000000223</v>
      </c>
      <c r="AF284" s="2">
        <f>Data!AF284-Data!AF283</f>
        <v>0.44285800000000108</v>
      </c>
      <c r="AG284" s="2">
        <f>Data!AG284-Data!AG283</f>
        <v>1.0818527000000131</v>
      </c>
      <c r="AH284" s="2">
        <f>Data!AH284-Data!AH283</f>
        <v>0.89788619999998787</v>
      </c>
      <c r="AI284" s="2">
        <f>Data!AI284-Data!AI283</f>
        <v>-4.6829074999999989</v>
      </c>
      <c r="AJ284" s="2">
        <f>Data!AJ284-Data!AJ283</f>
        <v>-0.5271319999999946</v>
      </c>
      <c r="AK284" s="2">
        <f>Data!AK284-Data!AK283</f>
        <v>0.25814768000000043</v>
      </c>
      <c r="AL284" s="2">
        <f>Data!AL284-Data!AL283</f>
        <v>4.2563897999999654</v>
      </c>
      <c r="AM284" s="2">
        <f>Data!AM284-Data!AM283</f>
        <v>-3.1087851999999998</v>
      </c>
      <c r="AN284" s="2">
        <f>Data!AN284-Data!AN283</f>
        <v>0.92187985999999</v>
      </c>
      <c r="AO284" s="2">
        <f>Data!AO284-Data!AO283</f>
        <v>1.9077623000000017</v>
      </c>
      <c r="AP284" s="2">
        <f>Data!AP284-Data!AP283</f>
        <v>0.53302249999998708</v>
      </c>
      <c r="AQ284" s="2">
        <f>Data!AQ284-Data!AQ283</f>
        <v>-0.88147219999999038</v>
      </c>
      <c r="AR284" s="2">
        <f>Data!AR284-Data!AR283</f>
        <v>0.66881229999998482</v>
      </c>
      <c r="AS284" s="2"/>
      <c r="AT284" s="1">
        <v>44244</v>
      </c>
      <c r="AU284" s="2">
        <f>Data!AV287-FaktiskeKurser[[#This Row],[AAPL]]</f>
        <v>-4.2900089999999977</v>
      </c>
      <c r="AV284" s="2">
        <f>Data!AW287-FaktiskeKurser[[#This Row],[MSFT]]</f>
        <v>-0.29000800000000027</v>
      </c>
      <c r="AW284" s="2">
        <f>Data!AX287-FaktiskeKurser[[#This Row],[AMZN]]</f>
        <v>2.3255010000000027</v>
      </c>
      <c r="AX284" s="2">
        <f>Data!AY287-FaktiskeKurser[[#This Row],[GOOGL]]</f>
        <v>1.4934999999999974</v>
      </c>
      <c r="AY284" s="2">
        <f>Data!AZ287-FaktiskeKurser[[#This Row],[BRK-B]]</f>
        <v>5.4900049999999965</v>
      </c>
      <c r="AZ284" s="2">
        <f>Data!BA287-FaktiskeKurser[[#This Row],[TSLA]]</f>
        <v>-4.5033569999999941</v>
      </c>
      <c r="BA284" s="2">
        <f>Data!BB287-FaktiskeKurser[[#This Row],[NVDA]]</f>
        <v>-3.4475089999999966</v>
      </c>
      <c r="BB284" s="2">
        <f>Data!BC287-FaktiskeKurser[[#This Row],[GOOG]]</f>
        <v>1.6209950000000077</v>
      </c>
      <c r="BC284" s="2">
        <f>Data!BD287-FaktiskeKurser[[#This Row],[UNH]]</f>
        <v>-6.2100219999999808</v>
      </c>
      <c r="BD284" s="2">
        <f>Data!BE287-FaktiskeKurser[[#This Row],[JPM]]</f>
        <v>5.8300020000000075</v>
      </c>
      <c r="BE284" s="2">
        <f>Data!BF287-FaktiskeKurser[[#This Row],[AVGO]]</f>
        <v>4.0899959999999851</v>
      </c>
      <c r="BF284" s="2">
        <f>Data!BG287-FaktiskeKurser[[#This Row],[V]]</f>
        <v>-3.150008999999983</v>
      </c>
      <c r="BG284" s="2">
        <f>Data!BH287-FaktiskeKurser[[#This Row],[BAC]]</f>
        <v>1.5299989999999966</v>
      </c>
      <c r="BH284" s="2">
        <f>Data!BI287-FaktiskeKurser[[#This Row],[HD]]</f>
        <v>3.8600149999999758</v>
      </c>
      <c r="BI284" s="2">
        <f>Data!BJ287-FaktiskeKurser[[#This Row],[MA]]</f>
        <v>-5.5400080000000003</v>
      </c>
      <c r="BJ284" s="2">
        <f>Data!BK287-FaktiskeKurser[[#This Row],[MRK]]</f>
        <v>0.76335899999999413</v>
      </c>
      <c r="BK284" s="2">
        <f>Data!BL287-FaktiskeKurser[[#This Row],[ABBV]]</f>
        <v>2.5400010000000037</v>
      </c>
      <c r="BL284" s="2">
        <f>Data!BM287-FaktiskeKurser[[#This Row],[LLY]]</f>
        <v>3.8800049999999828</v>
      </c>
      <c r="BM284" s="2">
        <f>Data!BN287-FaktiskeKurser[[#This Row],[UPS]]</f>
        <v>-1.3699949999999887</v>
      </c>
      <c r="BN284" s="2">
        <f>Data!BO287-FaktiskeKurser[[#This Row],[CAT]]</f>
        <v>3.9499969999999962</v>
      </c>
    </row>
    <row r="285" spans="1:66" x14ac:dyDescent="0.35">
      <c r="A285" s="1">
        <v>44245</v>
      </c>
      <c r="B285" s="2">
        <f>ARIMAForecast[[#This Row],[AAPL]]-FaktiskeKurser[[#This Row],[AAPL]]</f>
        <v>-5.2409946991689935</v>
      </c>
      <c r="C285" s="2">
        <f>ARIMAForecast[[#This Row],[MSFT]]-Data!C284</f>
        <v>-0.62587118614300152</v>
      </c>
      <c r="D285" s="2">
        <f>ARIMAForecast[[#This Row],[AMZN]]-Data!D284</f>
        <v>1.0458973168969976</v>
      </c>
      <c r="E285" s="2">
        <f>ARIMAForecast[[#This Row],[GOOGL]]-Data!E284</f>
        <v>-0.48819718174600268</v>
      </c>
      <c r="F285" s="2">
        <f>ARIMAForecast[[#This Row],[BRK-B]]-Data!F284</f>
        <v>-2.0707770820969813</v>
      </c>
      <c r="G285" s="2">
        <f>ARIMAForecast[[#This Row],[TSLA]]-Data!G284</f>
        <v>-3.6184249332410445</v>
      </c>
      <c r="H285" s="2">
        <f>ARIMAForecast[[#This Row],[NVDA]]-Data!H284</f>
        <v>-3.006706187013009</v>
      </c>
      <c r="I285" s="2">
        <f>ARIMAForecast[[#This Row],[GOOG]]-Data!I284</f>
        <v>-0.72553726066699653</v>
      </c>
      <c r="J285" s="2">
        <f>ARIMAForecast[[#This Row],[UNH]]-Data!J284</f>
        <v>2.1352742943349767</v>
      </c>
      <c r="K285" s="2">
        <f>ARIMAForecast[[#This Row],[JPM]]-Data!K284</f>
        <v>-0.15161552627799324</v>
      </c>
      <c r="L285" s="2">
        <f>ARIMAForecast[[#This Row],[AVGO]]-Data!L284</f>
        <v>-2.0173847787449972</v>
      </c>
      <c r="M285" s="2">
        <f>ARIMAForecast[[#This Row],[V]]-Data!M284</f>
        <v>1.4817915157830157</v>
      </c>
      <c r="N285" s="2">
        <f>ARIMAForecast[[#This Row],[BAC]]-Data!N284</f>
        <v>-0.44580209948819771</v>
      </c>
      <c r="O285" s="2">
        <f>ARIMAForecast[[#This Row],[HD]]-Data!O284</f>
        <v>1.4191733409530229</v>
      </c>
      <c r="P285" s="2">
        <f>ARIMAForecast[[#This Row],[MA]]-Data!P284</f>
        <v>0.49660024315301143</v>
      </c>
      <c r="Q285" s="2">
        <f>ARIMAForecast[[#This Row],[MRK]]-Data!Q284</f>
        <v>-3.6338017994950178E-3</v>
      </c>
      <c r="R285" s="2">
        <f>ARIMAForecast[[#This Row],[ABBV]]-Data!R284</f>
        <v>-0.55898608753200563</v>
      </c>
      <c r="S285" s="2">
        <f>ARIMAForecast[[#This Row],[LLY]]-Data!S284</f>
        <v>-6.4671203036670022</v>
      </c>
      <c r="T285" s="2">
        <f>ARIMAForecast[[#This Row],[UPS]]-Data!T284</f>
        <v>0.51767807947399547</v>
      </c>
      <c r="U285" s="2">
        <f>ARIMAForecast[[#This Row],[CAT]]-Data!U284</f>
        <v>-3.4347659672980058</v>
      </c>
      <c r="X285" s="1">
        <v>44245</v>
      </c>
      <c r="Y285" s="2">
        <f>Data!Y285-Data!Y284</f>
        <v>-1.4669398000000058</v>
      </c>
      <c r="Z285" s="2">
        <f>Data!Z285-Data!Z284</f>
        <v>-0.66365929999997775</v>
      </c>
      <c r="AA285" s="2">
        <f>Data!AA285-Data!AA284</f>
        <v>1.1195232999999973</v>
      </c>
      <c r="AB285" s="2">
        <f>Data!AB285-Data!AB284</f>
        <v>-0.69239799999999718</v>
      </c>
      <c r="AC285" s="2">
        <f>Data!AC285-Data!AC284</f>
        <v>-1.6253164999999967</v>
      </c>
      <c r="AD285" s="2">
        <f>Data!AD285-Data!AD284</f>
        <v>-2.0829196999999908</v>
      </c>
      <c r="AE285" s="2">
        <f>Data!AE285-Data!AE284</f>
        <v>-1.1799492999999757</v>
      </c>
      <c r="AF285" s="2">
        <f>Data!AF285-Data!AF284</f>
        <v>-0.63250619999999458</v>
      </c>
      <c r="AG285" s="2">
        <f>Data!AG285-Data!AG284</f>
        <v>1.7415998000000172</v>
      </c>
      <c r="AH285" s="2">
        <f>Data!AH285-Data!AH284</f>
        <v>0.49094650000000684</v>
      </c>
      <c r="AI285" s="2">
        <f>Data!AI285-Data!AI284</f>
        <v>-0.93723919999996497</v>
      </c>
      <c r="AJ285" s="2">
        <f>Data!AJ285-Data!AJ284</f>
        <v>1.4871254999999906</v>
      </c>
      <c r="AK285" s="2">
        <f>Data!AK285-Data!AK284</f>
        <v>-0.20393227999999652</v>
      </c>
      <c r="AL285" s="2">
        <f>Data!AL285-Data!AL284</f>
        <v>2.6798339000000055</v>
      </c>
      <c r="AM285" s="2">
        <f>Data!AM285-Data!AM284</f>
        <v>0.19789679999996679</v>
      </c>
      <c r="AN285" s="2">
        <f>Data!AN285-Data!AN284</f>
        <v>3.134639000001016E-2</v>
      </c>
      <c r="AO285" s="2">
        <f>Data!AO285-Data!AO284</f>
        <v>-4.6044999999992342E-2</v>
      </c>
      <c r="AP285" s="2">
        <f>Data!AP285-Data!AP284</f>
        <v>-4.6820458999999914</v>
      </c>
      <c r="AQ285" s="2">
        <f>Data!AQ285-Data!AQ284</f>
        <v>1.0193690999999774</v>
      </c>
      <c r="AR285" s="2">
        <f>Data!AR285-Data!AR284</f>
        <v>-1.8766085999999973</v>
      </c>
      <c r="AS285" s="2"/>
      <c r="AT285" s="1">
        <v>44245</v>
      </c>
      <c r="AU285" s="2">
        <f>Data!AV288-FaktiskeKurser[[#This Row],[AAPL]]</f>
        <v>-5.6599879999999985</v>
      </c>
      <c r="AV285" s="2">
        <f>Data!AW288-FaktiskeKurser[[#This Row],[MSFT]]</f>
        <v>-1.2000119999999868</v>
      </c>
      <c r="AW285" s="2">
        <f>Data!AX288-FaktiskeKurser[[#This Row],[AMZN]]</f>
        <v>2.5260009999999795</v>
      </c>
      <c r="AX285" s="2">
        <f>Data!AY288-FaktiskeKurser[[#This Row],[GOOGL]]</f>
        <v>0.53899400000000242</v>
      </c>
      <c r="AY285" s="2">
        <f>Data!AZ288-FaktiskeKurser[[#This Row],[BRK-B]]</f>
        <v>1.0399930000000097</v>
      </c>
      <c r="AZ285" s="2">
        <f>Data!BA288-FaktiskeKurser[[#This Row],[TSLA]]</f>
        <v>-9.5800179999999955</v>
      </c>
      <c r="BA285" s="2">
        <f>Data!BB288-FaktiskeKurser[[#This Row],[NVDA]]</f>
        <v>-1.3225099999999941</v>
      </c>
      <c r="BB285" s="2">
        <f>Data!BC288-FaktiskeKurser[[#This Row],[GOOG]]</f>
        <v>0.65450299999999118</v>
      </c>
      <c r="BC285" s="2">
        <f>Data!BD288-FaktiskeKurser[[#This Row],[UNH]]</f>
        <v>0.17001400000003741</v>
      </c>
      <c r="BD285" s="2">
        <f>Data!BE288-FaktiskeKurser[[#This Row],[JPM]]</f>
        <v>4.3399960000000135</v>
      </c>
      <c r="BE285" s="2">
        <f>Data!BF288-FaktiskeKurser[[#This Row],[AVGO]]</f>
        <v>-3.059996999999953</v>
      </c>
      <c r="BF285" s="2">
        <f>Data!BG288-FaktiskeKurser[[#This Row],[V]]</f>
        <v>-0.6100009999999827</v>
      </c>
      <c r="BG285" s="2">
        <f>Data!BH288-FaktiskeKurser[[#This Row],[BAC]]</f>
        <v>0.82000000000000028</v>
      </c>
      <c r="BH285" s="2">
        <f>Data!BI288-FaktiskeKurser[[#This Row],[HD]]</f>
        <v>5.5399779999999623</v>
      </c>
      <c r="BI285" s="2">
        <f>Data!BJ288-FaktiskeKurser[[#This Row],[MA]]</f>
        <v>-2.5400089999999977</v>
      </c>
      <c r="BJ285" s="2">
        <f>Data!BK288-FaktiskeKurser[[#This Row],[MRK]]</f>
        <v>0.39122000000000412</v>
      </c>
      <c r="BK285" s="2">
        <f>Data!BL288-FaktiskeKurser[[#This Row],[ABBV]]</f>
        <v>1.6199959999999862</v>
      </c>
      <c r="BL285" s="2">
        <f>Data!BM288-FaktiskeKurser[[#This Row],[LLY]]</f>
        <v>-6.169998000000021</v>
      </c>
      <c r="BM285" s="2">
        <f>Data!BN288-FaktiskeKurser[[#This Row],[UPS]]</f>
        <v>-1.2700040000000001</v>
      </c>
      <c r="BN285" s="2">
        <f>Data!BO288-FaktiskeKurser[[#This Row],[CAT]]</f>
        <v>1.9299929999999961</v>
      </c>
    </row>
    <row r="286" spans="1:66" x14ac:dyDescent="0.35">
      <c r="A286" s="1">
        <v>44246</v>
      </c>
      <c r="B286" s="2">
        <f>ARIMAForecast[[#This Row],[AAPL]]-FaktiskeKurser[[#This Row],[AAPL]]</f>
        <v>-2.5307146594429923</v>
      </c>
      <c r="C286" s="2">
        <f>ARIMAForecast[[#This Row],[MSFT]]-Data!C285</f>
        <v>-2.2894238508369824</v>
      </c>
      <c r="D286" s="2">
        <f>ARIMAForecast[[#This Row],[AMZN]]-Data!D285</f>
        <v>-3.954382469562006</v>
      </c>
      <c r="E286" s="2">
        <f>ARIMAForecast[[#This Row],[GOOGL]]-Data!E285</f>
        <v>-0.24245048418600845</v>
      </c>
      <c r="F286" s="2">
        <f>ARIMAForecast[[#This Row],[BRK-B]]-Data!F285</f>
        <v>-1.9037768305070131</v>
      </c>
      <c r="G286" s="2">
        <f>ARIMAForecast[[#This Row],[TSLA]]-Data!G285</f>
        <v>-2.0282992840449765</v>
      </c>
      <c r="H286" s="2">
        <f>ARIMAForecast[[#This Row],[NVDA]]-Data!H285</f>
        <v>2.1214505895300135</v>
      </c>
      <c r="I286" s="2">
        <f>ARIMAForecast[[#This Row],[GOOG]]-Data!I285</f>
        <v>-0.19697920403999092</v>
      </c>
      <c r="J286" s="2">
        <f>ARIMAForecast[[#This Row],[UNH]]-Data!J285</f>
        <v>-3.7318201129309614</v>
      </c>
      <c r="K286" s="2">
        <f>ARIMAForecast[[#This Row],[JPM]]-Data!K285</f>
        <v>2.341427703047998</v>
      </c>
      <c r="L286" s="2">
        <f>ARIMAForecast[[#This Row],[AVGO]]-Data!L285</f>
        <v>6.6445600886649459</v>
      </c>
      <c r="M286" s="2">
        <f>ARIMAForecast[[#This Row],[V]]-Data!M285</f>
        <v>-3.5372381565370006</v>
      </c>
      <c r="N286" s="2">
        <f>ARIMAForecast[[#This Row],[BAC]]-Data!N285</f>
        <v>0.32456314822189825</v>
      </c>
      <c r="O286" s="2">
        <f>ARIMAForecast[[#This Row],[HD]]-Data!O285</f>
        <v>-2.0221991118090159</v>
      </c>
      <c r="P286" s="2">
        <f>ARIMAForecast[[#This Row],[MA]]-Data!P285</f>
        <v>-4.4800389873190056</v>
      </c>
      <c r="Q286" s="2">
        <f>ARIMAForecast[[#This Row],[MRK]]-Data!Q285</f>
        <v>-0.99506435112520819</v>
      </c>
      <c r="R286" s="2">
        <f>ARIMAForecast[[#This Row],[ABBV]]-Data!R285</f>
        <v>-0.57180187378500591</v>
      </c>
      <c r="S286" s="2">
        <f>ARIMAForecast[[#This Row],[LLY]]-Data!S285</f>
        <v>0.88343960301898505</v>
      </c>
      <c r="T286" s="2">
        <f>ARIMAForecast[[#This Row],[UPS]]-Data!T285</f>
        <v>-1.7420981365329737</v>
      </c>
      <c r="U286" s="2">
        <f>ARIMAForecast[[#This Row],[CAT]]-Data!U285</f>
        <v>9.7726605898789956</v>
      </c>
      <c r="X286" s="1">
        <v>44246</v>
      </c>
      <c r="Y286" s="2">
        <f>Data!Y286-Data!Y285</f>
        <v>-0.12266719999999509</v>
      </c>
      <c r="Z286" s="2">
        <f>Data!Z286-Data!Z285</f>
        <v>-2.7685199999999952</v>
      </c>
      <c r="AA286" s="2">
        <f>Data!AA286-Data!AA285</f>
        <v>-2.9077738000000011</v>
      </c>
      <c r="AB286" s="2">
        <f>Data!AB286-Data!AB285</f>
        <v>-0.83029070000000615</v>
      </c>
      <c r="AC286" s="2">
        <f>Data!AC286-Data!AC285</f>
        <v>-1.6570748999999978</v>
      </c>
      <c r="AD286" s="2">
        <f>Data!AD286-Data!AD285</f>
        <v>-2.9959311999999727</v>
      </c>
      <c r="AE286" s="2">
        <f>Data!AE286-Data!AE285</f>
        <v>1.0276460999999983</v>
      </c>
      <c r="AF286" s="2">
        <f>Data!AF286-Data!AF285</f>
        <v>-0.78040719999999908</v>
      </c>
      <c r="AG286" s="2">
        <f>Data!AG286-Data!AG285</f>
        <v>-2.8421640999999909</v>
      </c>
      <c r="AH286" s="2">
        <f>Data!AH286-Data!AH285</f>
        <v>2.2521311000000139</v>
      </c>
      <c r="AI286" s="2">
        <f>Data!AI286-Data!AI285</f>
        <v>5.3652905999999803</v>
      </c>
      <c r="AJ286" s="2">
        <f>Data!AJ286-Data!AJ285</f>
        <v>-3.8398607000000027</v>
      </c>
      <c r="AK286" s="2">
        <f>Data!AK286-Data!AK285</f>
        <v>0.29873372999999503</v>
      </c>
      <c r="AL286" s="2">
        <f>Data!AL286-Data!AL285</f>
        <v>-2.342571200000009</v>
      </c>
      <c r="AM286" s="2">
        <f>Data!AM286-Data!AM285</f>
        <v>-4.1321421999999757</v>
      </c>
      <c r="AN286" s="2">
        <f>Data!AN286-Data!AN285</f>
        <v>-0.79564587000000131</v>
      </c>
      <c r="AO286" s="2">
        <f>Data!AO286-Data!AO285</f>
        <v>-1.0186601999999993</v>
      </c>
      <c r="AP286" s="2">
        <f>Data!AP286-Data!AP285</f>
        <v>-0.93752449999999499</v>
      </c>
      <c r="AQ286" s="2">
        <f>Data!AQ286-Data!AQ285</f>
        <v>-1.3554484999999943</v>
      </c>
      <c r="AR286" s="2">
        <f>Data!AR286-Data!AR285</f>
        <v>7.2428916000000072</v>
      </c>
      <c r="AS286" s="2"/>
      <c r="AT286" s="1">
        <v>44246</v>
      </c>
      <c r="AU286" s="2">
        <f>Data!AV289-FaktiskeKurser[[#This Row],[AAPL]]</f>
        <v>-3.3200070000000039</v>
      </c>
      <c r="AV286" s="2">
        <f>Data!AW289-FaktiskeKurser[[#This Row],[MSFT]]</f>
        <v>-2.7299959999999999</v>
      </c>
      <c r="AW286" s="2">
        <f>Data!AX289-FaktiskeKurser[[#This Row],[AMZN]]</f>
        <v>-0.95250000000001478</v>
      </c>
      <c r="AX286" s="2">
        <f>Data!AY289-FaktiskeKurser[[#This Row],[GOOGL]]</f>
        <v>-1.0945059999999955</v>
      </c>
      <c r="AY286" s="2">
        <f>Data!AZ289-FaktiskeKurser[[#This Row],[BRK-B]]</f>
        <v>-3.4299929999999961</v>
      </c>
      <c r="AZ286" s="2">
        <f>Data!BA289-FaktiskeKurser[[#This Row],[TSLA]]</f>
        <v>-4.9733580000000188</v>
      </c>
      <c r="BA286" s="2">
        <f>Data!BB289-FaktiskeKurser[[#This Row],[NVDA]]</f>
        <v>-4.0375060000000076</v>
      </c>
      <c r="BB286" s="2">
        <f>Data!BC289-FaktiskeKurser[[#This Row],[GOOG]]</f>
        <v>-1.0380019999999917</v>
      </c>
      <c r="BC286" s="2">
        <f>Data!BD289-FaktiskeKurser[[#This Row],[UNH]]</f>
        <v>-4.0008000000000266E-2</v>
      </c>
      <c r="BD286" s="2">
        <f>Data!BE289-FaktiskeKurser[[#This Row],[JPM]]</f>
        <v>3.3700100000000077</v>
      </c>
      <c r="BE286" s="2">
        <f>Data!BF289-FaktiskeKurser[[#This Row],[AVGO]]</f>
        <v>0.82998600000001943</v>
      </c>
      <c r="BF286" s="2">
        <f>Data!BG289-FaktiskeKurser[[#This Row],[V]]</f>
        <v>-3.1699979999999925</v>
      </c>
      <c r="BG286" s="2">
        <f>Data!BH289-FaktiskeKurser[[#This Row],[BAC]]</f>
        <v>0.2700009999999935</v>
      </c>
      <c r="BH286" s="2">
        <f>Data!BI289-FaktiskeKurser[[#This Row],[HD]]</f>
        <v>4.25</v>
      </c>
      <c r="BI286" s="2">
        <f>Data!BJ289-FaktiskeKurser[[#This Row],[MA]]</f>
        <v>-8.0399780000000192</v>
      </c>
      <c r="BJ286" s="2">
        <f>Data!BK289-FaktiskeKurser[[#This Row],[MRK]]</f>
        <v>5.7250999999993724E-2</v>
      </c>
      <c r="BK286" s="2">
        <f>Data!BL289-FaktiskeKurser[[#This Row],[ABBV]]</f>
        <v>0.81000500000000386</v>
      </c>
      <c r="BL286" s="2">
        <f>Data!BM289-FaktiskeKurser[[#This Row],[LLY]]</f>
        <v>-4.839997000000011</v>
      </c>
      <c r="BM286" s="2">
        <f>Data!BN289-FaktiskeKurser[[#This Row],[UPS]]</f>
        <v>-1.2100069999999903</v>
      </c>
      <c r="BN286" s="2">
        <f>Data!BO289-FaktiskeKurser[[#This Row],[CAT]]</f>
        <v>7.5299989999999752</v>
      </c>
    </row>
    <row r="287" spans="1:66" x14ac:dyDescent="0.35">
      <c r="A287" s="1">
        <v>44249</v>
      </c>
      <c r="B287" s="2">
        <f>ARIMAForecast[[#This Row],[AAPL]]-FaktiskeKurser[[#This Row],[AAPL]]</f>
        <v>-5.2941709577510068</v>
      </c>
      <c r="C287" s="2">
        <f>ARIMAForecast[[#This Row],[MSFT]]-Data!C286</f>
        <v>-6.7620022260770156</v>
      </c>
      <c r="D287" s="2">
        <f>ARIMAForecast[[#This Row],[AMZN]]-Data!D286</f>
        <v>-3.2808059901859963</v>
      </c>
      <c r="E287" s="2">
        <f>ARIMAForecast[[#This Row],[GOOGL]]-Data!E286</f>
        <v>-2.3598487664059888</v>
      </c>
      <c r="F287" s="2">
        <f>ARIMAForecast[[#This Row],[BRK-B]]-Data!F286</f>
        <v>2.4647919241980105</v>
      </c>
      <c r="G287" s="2">
        <f>ARIMAForecast[[#This Row],[TSLA]]-Data!G286</f>
        <v>-22.876138821127995</v>
      </c>
      <c r="H287" s="2">
        <f>ARIMAForecast[[#This Row],[NVDA]]-Data!H286</f>
        <v>-5.3129579972870147</v>
      </c>
      <c r="I287" s="2">
        <f>ARIMAForecast[[#This Row],[GOOG]]-Data!I286</f>
        <v>-2.400372506583011</v>
      </c>
      <c r="J287" s="2">
        <f>ARIMAForecast[[#This Row],[UNH]]-Data!J286</f>
        <v>1.9070440914749724</v>
      </c>
      <c r="K287" s="2">
        <f>ARIMAForecast[[#This Row],[JPM]]-Data!K286</f>
        <v>1.715475723064003</v>
      </c>
      <c r="L287" s="2">
        <f>ARIMAForecast[[#This Row],[AVGO]]-Data!L286</f>
        <v>-9.7929173390589881</v>
      </c>
      <c r="M287" s="2">
        <f>ARIMAForecast[[#This Row],[V]]-Data!M286</f>
        <v>2.1709577994819824</v>
      </c>
      <c r="N287" s="2">
        <f>ARIMAForecast[[#This Row],[BAC]]-Data!N286</f>
        <v>0.64242410750730272</v>
      </c>
      <c r="O287" s="2">
        <f>ARIMAForecast[[#This Row],[HD]]-Data!O286</f>
        <v>-5.4804413932179727</v>
      </c>
      <c r="P287" s="2">
        <f>ARIMAForecast[[#This Row],[MA]]-Data!P286</f>
        <v>5.8762038686479627</v>
      </c>
      <c r="Q287" s="2">
        <f>ARIMAForecast[[#This Row],[MRK]]-Data!Q286</f>
        <v>0.37359253114181001</v>
      </c>
      <c r="R287" s="2">
        <f>ARIMAForecast[[#This Row],[ABBV]]-Data!R286</f>
        <v>1.7599161950730036</v>
      </c>
      <c r="S287" s="2">
        <f>ARIMAForecast[[#This Row],[LLY]]-Data!S286</f>
        <v>-1.2051292454329996</v>
      </c>
      <c r="T287" s="2">
        <f>ARIMAForecast[[#This Row],[UPS]]-Data!T286</f>
        <v>1.179189354399</v>
      </c>
      <c r="U287" s="2">
        <f>ARIMAForecast[[#This Row],[CAT]]-Data!U286</f>
        <v>9.7866786212049988</v>
      </c>
      <c r="X287" s="1">
        <v>44249</v>
      </c>
      <c r="Y287" s="2">
        <f>Data!Y287-Data!Y286</f>
        <v>-2.6720375000000161</v>
      </c>
      <c r="Z287" s="2">
        <f>Data!Z287-Data!Z286</f>
        <v>-4.3887298000000214</v>
      </c>
      <c r="AA287" s="2">
        <f>Data!AA287-Data!AA286</f>
        <v>-3.606110000000001</v>
      </c>
      <c r="AB287" s="2">
        <f>Data!AB287-Data!AB286</f>
        <v>-1.6705575999999951</v>
      </c>
      <c r="AC287" s="2">
        <f>Data!AC287-Data!AC286</f>
        <v>2.3828282999999999</v>
      </c>
      <c r="AD287" s="2">
        <f>Data!AD287-Data!AD286</f>
        <v>-2.9203150000000164</v>
      </c>
      <c r="AE287" s="2">
        <f>Data!AE287-Data!AE286</f>
        <v>-4.8478506000000152</v>
      </c>
      <c r="AF287" s="2">
        <f>Data!AF287-Data!AF286</f>
        <v>-1.7852056000000118</v>
      </c>
      <c r="AG287" s="2">
        <f>Data!AG287-Data!AG286</f>
        <v>1.6182920999999624</v>
      </c>
      <c r="AH287" s="2">
        <f>Data!AH287-Data!AH286</f>
        <v>1.4601023999999825</v>
      </c>
      <c r="AI287" s="2">
        <f>Data!AI287-Data!AI286</f>
        <v>-9.7197507000000201</v>
      </c>
      <c r="AJ287" s="2">
        <f>Data!AJ287-Data!AJ286</f>
        <v>2.3626105000000166</v>
      </c>
      <c r="AK287" s="2">
        <f>Data!AK287-Data!AK286</f>
        <v>0.56487496000000448</v>
      </c>
      <c r="AL287" s="2">
        <f>Data!AL287-Data!AL286</f>
        <v>-3.6852490999999645</v>
      </c>
      <c r="AM287" s="2">
        <f>Data!AM287-Data!AM286</f>
        <v>4.5391738000000146</v>
      </c>
      <c r="AN287" s="2">
        <f>Data!AN287-Data!AN286</f>
        <v>0.31229761999999539</v>
      </c>
      <c r="AO287" s="2">
        <f>Data!AO287-Data!AO286</f>
        <v>1.839265999999995</v>
      </c>
      <c r="AP287" s="2">
        <f>Data!AP287-Data!AP286</f>
        <v>-0.2459750000000156</v>
      </c>
      <c r="AQ287" s="2">
        <f>Data!AQ287-Data!AQ286</f>
        <v>0.851378799999992</v>
      </c>
      <c r="AR287" s="2">
        <f>Data!AR287-Data!AR286</f>
        <v>9.0341644000000088</v>
      </c>
      <c r="AS287" s="2"/>
      <c r="AT287" s="1">
        <v>44249</v>
      </c>
      <c r="AU287" s="2">
        <f>Data!AV290-FaktiskeKurser[[#This Row],[AAPL]]</f>
        <v>-4.8399960000000135</v>
      </c>
      <c r="AV287" s="2">
        <f>Data!AW290-FaktiskeKurser[[#This Row],[MSFT]]</f>
        <v>-9.6900019999999927</v>
      </c>
      <c r="AW287" s="2">
        <f>Data!AX290-FaktiskeKurser[[#This Row],[AMZN]]</f>
        <v>-6.3950040000000001</v>
      </c>
      <c r="AX287" s="2">
        <f>Data!AY290-FaktiskeKurser[[#This Row],[GOOGL]]</f>
        <v>-3.218002999999996</v>
      </c>
      <c r="AY287" s="2">
        <f>Data!AZ290-FaktiskeKurser[[#This Row],[BRK-B]]</f>
        <v>-0.27999900000000366</v>
      </c>
      <c r="AZ287" s="2">
        <f>Data!BA290-FaktiskeKurser[[#This Row],[TSLA]]</f>
        <v>-27.883315999999979</v>
      </c>
      <c r="BA287" s="2">
        <f>Data!BB290-FaktiskeKurser[[#This Row],[NVDA]]</f>
        <v>-5.5025030000000186</v>
      </c>
      <c r="BB287" s="2">
        <f>Data!BC290-FaktiskeKurser[[#This Row],[GOOG]]</f>
        <v>-3.1714939999999956</v>
      </c>
      <c r="BC287" s="2">
        <f>Data!BD290-FaktiskeKurser[[#This Row],[UNH]]</f>
        <v>0.78003000000001066</v>
      </c>
      <c r="BD287" s="2">
        <f>Data!BE290-FaktiskeKurser[[#This Row],[JPM]]</f>
        <v>4.3099979999999789</v>
      </c>
      <c r="BE287" s="2">
        <f>Data!BF290-FaktiskeKurser[[#This Row],[AVGO]]</f>
        <v>-6.1200259999999957</v>
      </c>
      <c r="BF287" s="2">
        <f>Data!BG290-FaktiskeKurser[[#This Row],[V]]</f>
        <v>0.8100120000000004</v>
      </c>
      <c r="BG287" s="2">
        <f>Data!BH290-FaktiskeKurser[[#This Row],[BAC]]</f>
        <v>0.74000200000000405</v>
      </c>
      <c r="BH287" s="2">
        <f>Data!BI290-FaktiskeKurser[[#This Row],[HD]]</f>
        <v>-5.0700069999999755</v>
      </c>
      <c r="BI287" s="2">
        <f>Data!BJ290-FaktiskeKurser[[#This Row],[MA]]</f>
        <v>3.330016999999998</v>
      </c>
      <c r="BJ287" s="2">
        <f>Data!BK290-FaktiskeKurser[[#This Row],[MRK]]</f>
        <v>-0.58206099999999594</v>
      </c>
      <c r="BK287" s="2">
        <f>Data!BL290-FaktiskeKurser[[#This Row],[ABBV]]</f>
        <v>0.76999699999998938</v>
      </c>
      <c r="BL287" s="2">
        <f>Data!BM290-FaktiskeKurser[[#This Row],[LLY]]</f>
        <v>-5.7800139999999942</v>
      </c>
      <c r="BM287" s="2">
        <f>Data!BN290-FaktiskeKurser[[#This Row],[UPS]]</f>
        <v>0.60000600000000759</v>
      </c>
      <c r="BN287" s="2">
        <f>Data!BO290-FaktiskeKurser[[#This Row],[CAT]]</f>
        <v>15.759995000000004</v>
      </c>
    </row>
    <row r="288" spans="1:66" x14ac:dyDescent="0.35">
      <c r="A288" s="1">
        <v>44250</v>
      </c>
      <c r="B288" s="2">
        <f>ARIMAForecast[[#This Row],[AAPL]]-FaktiskeKurser[[#This Row],[AAPL]]</f>
        <v>-3.5781385404059876</v>
      </c>
      <c r="C288" s="2">
        <f>ARIMAForecast[[#This Row],[MSFT]]-Data!C287</f>
        <v>-1.2021405800049934</v>
      </c>
      <c r="D288" s="2">
        <f>ARIMAForecast[[#This Row],[AMZN]]-Data!D287</f>
        <v>0.76262336733898906</v>
      </c>
      <c r="E288" s="2">
        <f>ARIMAForecast[[#This Row],[GOOGL]]-Data!E287</f>
        <v>0.7226750719569992</v>
      </c>
      <c r="F288" s="2">
        <f>ARIMAForecast[[#This Row],[BRK-B]]-Data!F287</f>
        <v>1.5717657509949845</v>
      </c>
      <c r="G288" s="2">
        <f>ARIMAForecast[[#This Row],[TSLA]]-Data!G287</f>
        <v>-4.9343418516760096</v>
      </c>
      <c r="H288" s="2">
        <f>ARIMAForecast[[#This Row],[NVDA]]-Data!H287</f>
        <v>-3.2047839675790044</v>
      </c>
      <c r="I288" s="2">
        <f>ARIMAForecast[[#This Row],[GOOG]]-Data!I287</f>
        <v>0.7200600838270077</v>
      </c>
      <c r="J288" s="2">
        <f>ARIMAForecast[[#This Row],[UNH]]-Data!J287</f>
        <v>3.1429952821490019</v>
      </c>
      <c r="K288" s="2">
        <f>ARIMAForecast[[#This Row],[JPM]]-Data!K287</f>
        <v>1.2895951781089821</v>
      </c>
      <c r="L288" s="2">
        <f>ARIMAForecast[[#This Row],[AVGO]]-Data!L287</f>
        <v>-8.8355656477359616</v>
      </c>
      <c r="M288" s="2">
        <f>ARIMAForecast[[#This Row],[V]]-Data!M287</f>
        <v>3.8215554519929924</v>
      </c>
      <c r="N288" s="2">
        <f>ARIMAForecast[[#This Row],[BAC]]-Data!N287</f>
        <v>0.48332885612809662</v>
      </c>
      <c r="O288" s="2">
        <f>ARIMAForecast[[#This Row],[HD]]-Data!O287</f>
        <v>-6.8607122711110264</v>
      </c>
      <c r="P288" s="2">
        <f>ARIMAForecast[[#This Row],[MA]]-Data!P287</f>
        <v>9.5504065748170319</v>
      </c>
      <c r="Q288" s="2">
        <f>ARIMAForecast[[#This Row],[MRK]]-Data!Q287</f>
        <v>-6.2002442902610255E-2</v>
      </c>
      <c r="R288" s="2">
        <f>ARIMAForecast[[#This Row],[ABBV]]-Data!R287</f>
        <v>-0.69024893674399834</v>
      </c>
      <c r="S288" s="2">
        <f>ARIMAForecast[[#This Row],[LLY]]-Data!S287</f>
        <v>2.3304388123279978</v>
      </c>
      <c r="T288" s="2">
        <f>ARIMAForecast[[#This Row],[UPS]]-Data!T287</f>
        <v>-1.2408530268380105</v>
      </c>
      <c r="U288" s="2">
        <f>ARIMAForecast[[#This Row],[CAT]]-Data!U287</f>
        <v>1.0033975600120186</v>
      </c>
      <c r="X288" s="1">
        <v>44250</v>
      </c>
      <c r="Y288" s="2">
        <f>Data!Y288-Data!Y287</f>
        <v>-1.3668942999999985</v>
      </c>
      <c r="Z288" s="2">
        <f>Data!Z288-Data!Z287</f>
        <v>-3.2362439000000052</v>
      </c>
      <c r="AA288" s="2">
        <f>Data!AA288-Data!AA287</f>
        <v>-0.13859969999998611</v>
      </c>
      <c r="AB288" s="2">
        <f>Data!AB288-Data!AB287</f>
        <v>0.26962690000000578</v>
      </c>
      <c r="AC288" s="2">
        <f>Data!AC288-Data!AC287</f>
        <v>1.1877414999999871</v>
      </c>
      <c r="AD288" s="2">
        <f>Data!AD288-Data!AD287</f>
        <v>-22.141143299999982</v>
      </c>
      <c r="AE288" s="2">
        <f>Data!AE288-Data!AE287</f>
        <v>-2.9548671000000013</v>
      </c>
      <c r="AF288" s="2">
        <f>Data!AF288-Data!AF287</f>
        <v>0.32887080000000424</v>
      </c>
      <c r="AG288" s="2">
        <f>Data!AG288-Data!AG287</f>
        <v>2.2556560000000445</v>
      </c>
      <c r="AH288" s="2">
        <f>Data!AH288-Data!AH287</f>
        <v>1.2257383000000175</v>
      </c>
      <c r="AI288" s="2">
        <f>Data!AI288-Data!AI287</f>
        <v>-5.8781285000000025</v>
      </c>
      <c r="AJ288" s="2">
        <f>Data!AJ288-Data!AJ287</f>
        <v>3.7366792999999916</v>
      </c>
      <c r="AK288" s="2">
        <f>Data!AK288-Data!AK287</f>
        <v>0.41177147999999875</v>
      </c>
      <c r="AL288" s="2">
        <f>Data!AL288-Data!AL287</f>
        <v>-8.0268777</v>
      </c>
      <c r="AM288" s="2">
        <f>Data!AM288-Data!AM287</f>
        <v>8.256694399999958</v>
      </c>
      <c r="AN288" s="2">
        <f>Data!AN288-Data!AN287</f>
        <v>-0.23085397999999202</v>
      </c>
      <c r="AO288" s="2">
        <f>Data!AO288-Data!AO287</f>
        <v>-0.56654590000000837</v>
      </c>
      <c r="AP288" s="2">
        <f>Data!AP288-Data!AP287</f>
        <v>1.8257110000000125</v>
      </c>
      <c r="AQ288" s="2">
        <f>Data!AQ288-Data!AQ287</f>
        <v>-0.70296709999999507</v>
      </c>
      <c r="AR288" s="2">
        <f>Data!AR288-Data!AR287</f>
        <v>3.1404918000000066</v>
      </c>
      <c r="AS288" s="2"/>
      <c r="AT288" s="1">
        <v>44250</v>
      </c>
      <c r="AU288" s="2">
        <f>Data!AV291-FaktiskeKurser[[#This Row],[AAPL]]</f>
        <v>-3.8500059999999934</v>
      </c>
      <c r="AV288" s="2">
        <f>Data!AW291-FaktiskeKurser[[#This Row],[MSFT]]</f>
        <v>-10.51998900000001</v>
      </c>
      <c r="AW288" s="2">
        <f>Data!AX291-FaktiskeKurser[[#This Row],[AMZN]]</f>
        <v>-6.6864929999999845</v>
      </c>
      <c r="AX288" s="2">
        <f>Data!AY291-FaktiskeKurser[[#This Row],[GOOGL]]</f>
        <v>-2.2845000000000084</v>
      </c>
      <c r="AY288" s="2">
        <f>Data!AZ291-FaktiskeKurser[[#This Row],[BRK-B]]</f>
        <v>2.0299990000000037</v>
      </c>
      <c r="AZ288" s="2">
        <f>Data!BA291-FaktiskeKurser[[#This Row],[TSLA]]</f>
        <v>-29.513319999999993</v>
      </c>
      <c r="BA288" s="2">
        <f>Data!BB291-FaktiskeKurser[[#This Row],[NVDA]]</f>
        <v>-6.8699950000000172</v>
      </c>
      <c r="BB288" s="2">
        <f>Data!BC291-FaktiskeKurser[[#This Row],[GOOG]]</f>
        <v>-2.3170020000000022</v>
      </c>
      <c r="BC288" s="2">
        <f>Data!BD291-FaktiskeKurser[[#This Row],[UNH]]</f>
        <v>1.1000060000000076</v>
      </c>
      <c r="BD288" s="2">
        <f>Data!BE291-FaktiskeKurser[[#This Row],[JPM]]</f>
        <v>5.0200049999999976</v>
      </c>
      <c r="BE288" s="2">
        <f>Data!BF291-FaktiskeKurser[[#This Row],[AVGO]]</f>
        <v>-11.36001600000003</v>
      </c>
      <c r="BF288" s="2">
        <f>Data!BG291-FaktiskeKurser[[#This Row],[V]]</f>
        <v>2.7599950000000035</v>
      </c>
      <c r="BG288" s="2">
        <f>Data!BH291-FaktiskeKurser[[#This Row],[BAC]]</f>
        <v>1.3300010000000029</v>
      </c>
      <c r="BH288" s="2">
        <f>Data!BI291-FaktiskeKurser[[#This Row],[HD]]</f>
        <v>-15.809998000000007</v>
      </c>
      <c r="BI288" s="2">
        <f>Data!BJ291-FaktiskeKurser[[#This Row],[MA]]</f>
        <v>11.960021999999981</v>
      </c>
      <c r="BJ288" s="2">
        <f>Data!BK291-FaktiskeKurser[[#This Row],[MRK]]</f>
        <v>-0.83015400000000739</v>
      </c>
      <c r="BK288" s="2">
        <f>Data!BL291-FaktiskeKurser[[#This Row],[ABBV]]</f>
        <v>0.20999900000001048</v>
      </c>
      <c r="BL288" s="2">
        <f>Data!BM291-FaktiskeKurser[[#This Row],[LLY]]</f>
        <v>1.3600010000000111</v>
      </c>
      <c r="BM288" s="2">
        <f>Data!BN291-FaktiskeKurser[[#This Row],[UPS]]</f>
        <v>-1.3099969999999814</v>
      </c>
      <c r="BN288" s="2">
        <f>Data!BO291-FaktiskeKurser[[#This Row],[CAT]]</f>
        <v>20.259995000000004</v>
      </c>
    </row>
    <row r="289" spans="1:66" x14ac:dyDescent="0.35">
      <c r="A289" s="1">
        <v>44251</v>
      </c>
      <c r="B289" s="2">
        <f>ARIMAForecast[[#This Row],[AAPL]]-FaktiskeKurser[[#This Row],[AAPL]]</f>
        <v>-3.8063846764689941</v>
      </c>
      <c r="C289" s="2">
        <f>ARIMAForecast[[#This Row],[MSFT]]-Data!C288</f>
        <v>0.711913392824016</v>
      </c>
      <c r="D289" s="2">
        <f>ARIMAForecast[[#This Row],[AMZN]]-Data!D288</f>
        <v>-1.6530086525550018</v>
      </c>
      <c r="E289" s="2">
        <f>ARIMAForecast[[#This Row],[GOOGL]]-Data!E288</f>
        <v>0.90442867135598703</v>
      </c>
      <c r="F289" s="2">
        <f>ARIMAForecast[[#This Row],[BRK-B]]-Data!F288</f>
        <v>2.7198745888450162</v>
      </c>
      <c r="G289" s="2">
        <f>ARIMAForecast[[#This Row],[TSLA]]-Data!G288</f>
        <v>14.511475254689003</v>
      </c>
      <c r="H289" s="2">
        <f>ARIMAForecast[[#This Row],[NVDA]]-Data!H288</f>
        <v>4.6353188499650173</v>
      </c>
      <c r="I289" s="2">
        <f>ARIMAForecast[[#This Row],[GOOG]]-Data!I288</f>
        <v>0.88715218265099338</v>
      </c>
      <c r="J289" s="2">
        <f>ARIMAForecast[[#This Row],[UNH]]-Data!J288</f>
        <v>1.8575061414990159</v>
      </c>
      <c r="K289" s="2">
        <f>ARIMAForecast[[#This Row],[JPM]]-Data!K288</f>
        <v>2.1725091720550154</v>
      </c>
      <c r="L289" s="2">
        <f>ARIMAForecast[[#This Row],[AVGO]]-Data!L288</f>
        <v>11.02207169984996</v>
      </c>
      <c r="M289" s="2">
        <f>ARIMAForecast[[#This Row],[V]]-Data!M288</f>
        <v>6.6645737455160088</v>
      </c>
      <c r="N289" s="2">
        <f>ARIMAForecast[[#This Row],[BAC]]-Data!N288</f>
        <v>0.7498000869958048</v>
      </c>
      <c r="O289" s="2">
        <f>ARIMAForecast[[#This Row],[HD]]-Data!O288</f>
        <v>-8.6006327023729909</v>
      </c>
      <c r="P289" s="2">
        <f>ARIMAForecast[[#This Row],[MA]]-Data!P288</f>
        <v>16.095730874997003</v>
      </c>
      <c r="Q289" s="2">
        <f>ARIMAForecast[[#This Row],[MRK]]-Data!Q288</f>
        <v>-0.28574914001589491</v>
      </c>
      <c r="R289" s="2">
        <f>ARIMAForecast[[#This Row],[ABBV]]-Data!R288</f>
        <v>2.5181539105849993</v>
      </c>
      <c r="S289" s="2">
        <f>ARIMAForecast[[#This Row],[LLY]]-Data!S288</f>
        <v>1.711113705151007</v>
      </c>
      <c r="T289" s="2">
        <f>ARIMAForecast[[#This Row],[UPS]]-Data!T288</f>
        <v>-0.42505746787298904</v>
      </c>
      <c r="U289" s="2">
        <f>ARIMAForecast[[#This Row],[CAT]]-Data!U288</f>
        <v>2.3434614903589761</v>
      </c>
      <c r="X289" s="1">
        <v>44251</v>
      </c>
      <c r="Y289" s="2">
        <f>Data!Y289-Data!Y288</f>
        <v>-0.38518069999999227</v>
      </c>
      <c r="Z289" s="2">
        <f>Data!Z289-Data!Z288</f>
        <v>1.2023982000000046</v>
      </c>
      <c r="AA289" s="2">
        <f>Data!AA289-Data!AA288</f>
        <v>-1.3265960999999891</v>
      </c>
      <c r="AB289" s="2">
        <f>Data!AB289-Data!AB288</f>
        <v>1.0025045999999946</v>
      </c>
      <c r="AC289" s="2">
        <f>Data!AC289-Data!AC288</f>
        <v>2.3320718000000227</v>
      </c>
      <c r="AD289" s="2">
        <f>Data!AD289-Data!AD288</f>
        <v>0.91908279999998399</v>
      </c>
      <c r="AE289" s="2">
        <f>Data!AE289-Data!AE288</f>
        <v>3.0585810000000038</v>
      </c>
      <c r="AF289" s="2">
        <f>Data!AF289-Data!AF288</f>
        <v>1.0679082000000051</v>
      </c>
      <c r="AG289" s="2">
        <f>Data!AG289-Data!AG288</f>
        <v>2.408826299999987</v>
      </c>
      <c r="AH289" s="2">
        <f>Data!AH289-Data!AH288</f>
        <v>2.5157865999999842</v>
      </c>
      <c r="AI289" s="2">
        <f>Data!AI289-Data!AI288</f>
        <v>6.0649961000000303</v>
      </c>
      <c r="AJ289" s="2">
        <f>Data!AJ289-Data!AJ288</f>
        <v>6.2516679999999951</v>
      </c>
      <c r="AK289" s="2">
        <f>Data!AK289-Data!AK288</f>
        <v>0.78496879000000064</v>
      </c>
      <c r="AL289" s="2">
        <f>Data!AL289-Data!AL288</f>
        <v>-7.31051819999999</v>
      </c>
      <c r="AM289" s="2">
        <f>Data!AM289-Data!AM288</f>
        <v>10.933502200000021</v>
      </c>
      <c r="AN289" s="2">
        <f>Data!AN289-Data!AN288</f>
        <v>-5.1058780000005299E-2</v>
      </c>
      <c r="AO289" s="2">
        <f>Data!AO289-Data!AO288</f>
        <v>2.1120057000000116</v>
      </c>
      <c r="AP289" s="2">
        <f>Data!AP289-Data!AP288</f>
        <v>2.0451568999999949</v>
      </c>
      <c r="AQ289" s="2">
        <f>Data!AQ289-Data!AQ288</f>
        <v>-0.74319459999998116</v>
      </c>
      <c r="AR289" s="2">
        <f>Data!AR289-Data!AR288</f>
        <v>2.2474512999999945</v>
      </c>
      <c r="AS289" s="2"/>
      <c r="AT289" s="1">
        <v>44251</v>
      </c>
      <c r="AU289" s="2">
        <f>Data!AV292-FaktiskeKurser[[#This Row],[AAPL]]</f>
        <v>-4.5199969999999894</v>
      </c>
      <c r="AV289" s="2">
        <f>Data!AW292-FaktiskeKurser[[#This Row],[MSFT]]</f>
        <v>-6.4199979999999925</v>
      </c>
      <c r="AW289" s="2">
        <f>Data!AX292-FaktiskeKurser[[#This Row],[AMZN]]</f>
        <v>-4.5184939999999756</v>
      </c>
      <c r="AX289" s="2">
        <f>Data!AY292-FaktiskeKurser[[#This Row],[GOOGL]]</f>
        <v>-0.25</v>
      </c>
      <c r="AY289" s="2">
        <f>Data!AZ292-FaktiskeKurser[[#This Row],[BRK-B]]</f>
        <v>6.5999909999999886</v>
      </c>
      <c r="AZ289" s="2">
        <f>Data!BA292-FaktiskeKurser[[#This Row],[TSLA]]</f>
        <v>-13.09332299999997</v>
      </c>
      <c r="BA289" s="2">
        <f>Data!BB292-FaktiskeKurser[[#This Row],[NVDA]]</f>
        <v>-4.2749939999999924</v>
      </c>
      <c r="BB289" s="2">
        <f>Data!BC292-FaktiskeKurser[[#This Row],[GOOG]]</f>
        <v>-0.29850000000000421</v>
      </c>
      <c r="BC289" s="2">
        <f>Data!BD292-FaktiskeKurser[[#This Row],[UNH]]</f>
        <v>7.6300039999999854</v>
      </c>
      <c r="BD289" s="2">
        <f>Data!BE292-FaktiskeKurser[[#This Row],[JPM]]</f>
        <v>5.2399910000000034</v>
      </c>
      <c r="BE289" s="2">
        <f>Data!BF292-FaktiskeKurser[[#This Row],[AVGO]]</f>
        <v>-9.0799860000000194</v>
      </c>
      <c r="BF289" s="2">
        <f>Data!BG292-FaktiskeKurser[[#This Row],[V]]</f>
        <v>14.699996999999996</v>
      </c>
      <c r="BG289" s="2">
        <f>Data!BH292-FaktiskeKurser[[#This Row],[BAC]]</f>
        <v>1.8400000000000034</v>
      </c>
      <c r="BH289" s="2">
        <f>Data!BI292-FaktiskeKurser[[#This Row],[HD]]</f>
        <v>-19.670013999999981</v>
      </c>
      <c r="BI289" s="2">
        <f>Data!BJ292-FaktiskeKurser[[#This Row],[MA]]</f>
        <v>34.149993999999992</v>
      </c>
      <c r="BJ289" s="2">
        <f>Data!BK292-FaktiskeKurser[[#This Row],[MRK]]</f>
        <v>0.24809199999999976</v>
      </c>
      <c r="BK289" s="2">
        <f>Data!BL292-FaktiskeKurser[[#This Row],[ABBV]]</f>
        <v>3.6800000000000068</v>
      </c>
      <c r="BL289" s="2">
        <f>Data!BM292-FaktiskeKurser[[#This Row],[LLY]]</f>
        <v>3.6000060000000076</v>
      </c>
      <c r="BM289" s="2">
        <f>Data!BN292-FaktiskeKurser[[#This Row],[UPS]]</f>
        <v>-0.46998600000000579</v>
      </c>
      <c r="BN289" s="2">
        <f>Data!BO292-FaktiskeKurser[[#This Row],[CAT]]</f>
        <v>12.55999700000001</v>
      </c>
    </row>
    <row r="290" spans="1:66" x14ac:dyDescent="0.35">
      <c r="A290" s="1">
        <v>44252</v>
      </c>
      <c r="B290" s="2">
        <f>ARIMAForecast[[#This Row],[AAPL]]-FaktiskeKurser[[#This Row],[AAPL]]</f>
        <v>-5.0980484732269957</v>
      </c>
      <c r="C290" s="2">
        <f>ARIMAForecast[[#This Row],[MSFT]]-Data!C289</f>
        <v>-4.4881861020300278</v>
      </c>
      <c r="D290" s="2">
        <f>ARIMAForecast[[#This Row],[AMZN]]-Data!D289</f>
        <v>-5.1942807960149935</v>
      </c>
      <c r="E290" s="2">
        <f>ARIMAForecast[[#This Row],[GOOGL]]-Data!E289</f>
        <v>-2.9779286619659899</v>
      </c>
      <c r="F290" s="2">
        <f>ARIMAForecast[[#This Row],[BRK-B]]-Data!F289</f>
        <v>-4.3528610860720107</v>
      </c>
      <c r="G290" s="2">
        <f>ARIMAForecast[[#This Row],[TSLA]]-Data!G289</f>
        <v>-20.519787260799006</v>
      </c>
      <c r="H290" s="2">
        <f>ARIMAForecast[[#This Row],[NVDA]]-Data!H289</f>
        <v>-12.252810950926005</v>
      </c>
      <c r="I290" s="2">
        <f>ARIMAForecast[[#This Row],[GOOG]]-Data!I289</f>
        <v>-3.0334369852180032</v>
      </c>
      <c r="J290" s="2">
        <f>ARIMAForecast[[#This Row],[UNH]]-Data!J289</f>
        <v>-2.9552750769360046</v>
      </c>
      <c r="K290" s="2">
        <f>ARIMAForecast[[#This Row],[JPM]]-Data!K289</f>
        <v>-1.317587365284993</v>
      </c>
      <c r="L290" s="2">
        <f>ARIMAForecast[[#This Row],[AVGO]]-Data!L289</f>
        <v>-21.64868646800096</v>
      </c>
      <c r="M290" s="2">
        <f>ARIMAForecast[[#This Row],[V]]-Data!M289</f>
        <v>-3.6326503723229848</v>
      </c>
      <c r="N290" s="2">
        <f>ARIMAForecast[[#This Row],[BAC]]-Data!N289</f>
        <v>-0.36837616595240519</v>
      </c>
      <c r="O290" s="2">
        <f>ARIMAForecast[[#This Row],[HD]]-Data!O289</f>
        <v>-4.1162204342339805</v>
      </c>
      <c r="P290" s="2">
        <f>ARIMAForecast[[#This Row],[MA]]-Data!P289</f>
        <v>-9.1378674159020079</v>
      </c>
      <c r="Q290" s="2">
        <f>ARIMAForecast[[#This Row],[MRK]]-Data!Q289</f>
        <v>0.31579733389230569</v>
      </c>
      <c r="R290" s="2">
        <f>ARIMAForecast[[#This Row],[ABBV]]-Data!R289</f>
        <v>-1.1302600803989975</v>
      </c>
      <c r="S290" s="2">
        <f>ARIMAForecast[[#This Row],[LLY]]-Data!S289</f>
        <v>-9.5816965471982485E-2</v>
      </c>
      <c r="T290" s="2">
        <f>ARIMAForecast[[#This Row],[UPS]]-Data!T289</f>
        <v>-2.2574665916540084</v>
      </c>
      <c r="U290" s="2">
        <f>ARIMAForecast[[#This Row],[CAT]]-Data!U289</f>
        <v>-0.92897914303699736</v>
      </c>
      <c r="X290" s="1">
        <v>44252</v>
      </c>
      <c r="Y290" s="2">
        <f>Data!Y290-Data!Y289</f>
        <v>-3.0150959999999998</v>
      </c>
      <c r="Z290" s="2">
        <f>Data!Z290-Data!Z289</f>
        <v>-4.2158536000000026</v>
      </c>
      <c r="AA290" s="2">
        <f>Data!AA290-Data!AA289</f>
        <v>-4.0997134000000131</v>
      </c>
      <c r="AB290" s="2">
        <f>Data!AB290-Data!AB289</f>
        <v>-2.5210321999999934</v>
      </c>
      <c r="AC290" s="2">
        <f>Data!AC290-Data!AC289</f>
        <v>-3.8877674999999954</v>
      </c>
      <c r="AD290" s="2">
        <f>Data!AD290-Data!AD289</f>
        <v>8.1306212000000073</v>
      </c>
      <c r="AE290" s="2">
        <f>Data!AE290-Data!AE289</f>
        <v>-6.4437318999999889</v>
      </c>
      <c r="AF290" s="2">
        <f>Data!AF290-Data!AF289</f>
        <v>-2.5626699999999971</v>
      </c>
      <c r="AG290" s="2">
        <f>Data!AG290-Data!AG289</f>
        <v>-2.0772256000000198</v>
      </c>
      <c r="AH290" s="2">
        <f>Data!AH290-Data!AH289</f>
        <v>-1.6697057000000086</v>
      </c>
      <c r="AI290" s="2">
        <f>Data!AI290-Data!AI289</f>
        <v>-19.585265700000036</v>
      </c>
      <c r="AJ290" s="2">
        <f>Data!AJ290-Data!AJ289</f>
        <v>-3.082946899999996</v>
      </c>
      <c r="AK290" s="2">
        <f>Data!AK290-Data!AK289</f>
        <v>-0.28189280000000139</v>
      </c>
      <c r="AL290" s="2">
        <f>Data!AL290-Data!AL289</f>
        <v>-5.0203971000000251</v>
      </c>
      <c r="AM290" s="2">
        <f>Data!AM290-Data!AM289</f>
        <v>1.3737004000000184</v>
      </c>
      <c r="AN290" s="2">
        <f>Data!AN290-Data!AN289</f>
        <v>5.5978749999994193E-2</v>
      </c>
      <c r="AO290" s="2">
        <f>Data!AO290-Data!AO289</f>
        <v>-1.07588650000001</v>
      </c>
      <c r="AP290" s="2">
        <f>Data!AP290-Data!AP289</f>
        <v>-0.65221619999999803</v>
      </c>
      <c r="AQ290" s="2">
        <f>Data!AQ290-Data!AQ289</f>
        <v>-2.3351726000000212</v>
      </c>
      <c r="AR290" s="2">
        <f>Data!AR290-Data!AR289</f>
        <v>-0.10651260000000207</v>
      </c>
      <c r="AS290" s="2"/>
      <c r="AT290" s="1">
        <v>44252</v>
      </c>
      <c r="AU290" s="2">
        <f>Data!AV293-FaktiskeKurser[[#This Row],[AAPL]]</f>
        <v>-5.0100020000000001</v>
      </c>
      <c r="AV290" s="2">
        <f>Data!AW293-FaktiskeKurser[[#This Row],[MSFT]]</f>
        <v>-5.5199900000000071</v>
      </c>
      <c r="AW290" s="2">
        <f>Data!AX293-FaktiskeKurser[[#This Row],[AMZN]]</f>
        <v>-6.1790009999999995</v>
      </c>
      <c r="AX290" s="2">
        <f>Data!AY293-FaktiskeKurser[[#This Row],[GOOGL]]</f>
        <v>-1.9154960000000045</v>
      </c>
      <c r="AY290" s="2">
        <f>Data!AZ293-FaktiskeKurser[[#This Row],[BRK-B]]</f>
        <v>-1.2799990000000037</v>
      </c>
      <c r="AZ290" s="2">
        <f>Data!BA293-FaktiskeKurser[[#This Row],[TSLA]]</f>
        <v>-10.760009999999994</v>
      </c>
      <c r="BA290" s="2">
        <f>Data!BB293-FaktiskeKurser[[#This Row],[NVDA]]</f>
        <v>-10.482497999999993</v>
      </c>
      <c r="BB290" s="2">
        <f>Data!BC293-FaktiskeKurser[[#This Row],[GOOG]]</f>
        <v>-1.6760020000000111</v>
      </c>
      <c r="BC290" s="2">
        <f>Data!BD293-FaktiskeKurser[[#This Row],[UNH]]</f>
        <v>1.2299800000000118</v>
      </c>
      <c r="BD290" s="2">
        <f>Data!BE293-FaktiskeKurser[[#This Row],[JPM]]</f>
        <v>1.7699890000000096</v>
      </c>
      <c r="BE290" s="2">
        <f>Data!BF293-FaktiskeKurser[[#This Row],[AVGO]]</f>
        <v>-19.19998099999998</v>
      </c>
      <c r="BF290" s="2">
        <f>Data!BG293-FaktiskeKurser[[#This Row],[V]]</f>
        <v>5.4299929999999961</v>
      </c>
      <c r="BG290" s="2">
        <f>Data!BH293-FaktiskeKurser[[#This Row],[BAC]]</f>
        <v>0.77999799999999908</v>
      </c>
      <c r="BH290" s="2">
        <f>Data!BI293-FaktiskeKurser[[#This Row],[HD]]</f>
        <v>-20.600006000000008</v>
      </c>
      <c r="BI290" s="2">
        <f>Data!BJ293-FaktiskeKurser[[#This Row],[MA]]</f>
        <v>13.910002999999961</v>
      </c>
      <c r="BJ290" s="2">
        <f>Data!BK293-FaktiskeKurser[[#This Row],[MRK]]</f>
        <v>-0.29579999999999984</v>
      </c>
      <c r="BK290" s="2">
        <f>Data!BL293-FaktiskeKurser[[#This Row],[ABBV]]</f>
        <v>0.27000400000000013</v>
      </c>
      <c r="BL290" s="2">
        <f>Data!BM293-FaktiskeKurser[[#This Row],[LLY]]</f>
        <v>3.1400140000000079</v>
      </c>
      <c r="BM290" s="2">
        <f>Data!BN293-FaktiskeKurser[[#This Row],[UPS]]</f>
        <v>-4.0900110000000041</v>
      </c>
      <c r="BN290" s="2">
        <f>Data!BO293-FaktiskeKurser[[#This Row],[CAT]]</f>
        <v>3.7600089999999966</v>
      </c>
    </row>
    <row r="291" spans="1:66" x14ac:dyDescent="0.35">
      <c r="A291" s="1">
        <v>44253</v>
      </c>
      <c r="B291" s="2">
        <f>ARIMAForecast[[#This Row],[AAPL]]-FaktiskeKurser[[#This Row],[AAPL]]</f>
        <v>-4.5120902709499973</v>
      </c>
      <c r="C291" s="2">
        <f>ARIMAForecast[[#This Row],[MSFT]]-Data!C290</f>
        <v>2.0007266845230163</v>
      </c>
      <c r="D291" s="2">
        <f>ARIMAForecast[[#This Row],[AMZN]]-Data!D290</f>
        <v>1.5836615466139961</v>
      </c>
      <c r="E291" s="2">
        <f>ARIMAForecast[[#This Row],[GOOGL]]-Data!E290</f>
        <v>-5.5552336138006808E-2</v>
      </c>
      <c r="F291" s="2">
        <f>ARIMAForecast[[#This Row],[BRK-B]]-Data!F290</f>
        <v>-3.6444255595849882</v>
      </c>
      <c r="G291" s="2">
        <f>ARIMAForecast[[#This Row],[TSLA]]-Data!G290</f>
        <v>-1.903991058125996</v>
      </c>
      <c r="H291" s="2">
        <f>ARIMAForecast[[#This Row],[NVDA]]-Data!H290</f>
        <v>3.9622921986770052</v>
      </c>
      <c r="I291" s="2">
        <f>ARIMAForecast[[#This Row],[GOOG]]-Data!I290</f>
        <v>0.2570674805410107</v>
      </c>
      <c r="J291" s="2">
        <f>ARIMAForecast[[#This Row],[UNH]]-Data!J290</f>
        <v>2.6088204117990017</v>
      </c>
      <c r="K291" s="2">
        <f>ARIMAForecast[[#This Row],[JPM]]-Data!K290</f>
        <v>-4.0957714366400069</v>
      </c>
      <c r="L291" s="2">
        <f>ARIMAForecast[[#This Row],[AVGO]]-Data!L290</f>
        <v>7.7465536121169976</v>
      </c>
      <c r="M291" s="2">
        <f>ARIMAForecast[[#This Row],[V]]-Data!M290</f>
        <v>-2.3385693883820124</v>
      </c>
      <c r="N291" s="2">
        <f>ARIMAForecast[[#This Row],[BAC]]-Data!N290</f>
        <v>-1.2527427899064989</v>
      </c>
      <c r="O291" s="2">
        <f>ARIMAForecast[[#This Row],[HD]]-Data!O290</f>
        <v>2.8042779809239846</v>
      </c>
      <c r="P291" s="2">
        <f>ARIMAForecast[[#This Row],[MA]]-Data!P290</f>
        <v>-2.296882992890005</v>
      </c>
      <c r="Q291" s="2">
        <f>ARIMAForecast[[#This Row],[MRK]]-Data!Q290</f>
        <v>-1.8994167633717041</v>
      </c>
      <c r="R291" s="2">
        <f>ARIMAForecast[[#This Row],[ABBV]]-Data!R290</f>
        <v>0.27983887895300086</v>
      </c>
      <c r="S291" s="2">
        <f>ARIMAForecast[[#This Row],[LLY]]-Data!S290</f>
        <v>0.4407004897939828</v>
      </c>
      <c r="T291" s="2">
        <f>ARIMAForecast[[#This Row],[UPS]]-Data!T290</f>
        <v>-4.3698575842995524E-2</v>
      </c>
      <c r="U291" s="2">
        <f>ARIMAForecast[[#This Row],[CAT]]-Data!U290</f>
        <v>-5.9257552142939858</v>
      </c>
      <c r="X291" s="1">
        <v>44253</v>
      </c>
      <c r="Y291" s="2">
        <f>Data!Y291-Data!Y290</f>
        <v>-1.2033727000000027</v>
      </c>
      <c r="Z291" s="2">
        <f>Data!Z291-Data!Z290</f>
        <v>1.8666689000000076</v>
      </c>
      <c r="AA291" s="2">
        <f>Data!AA291-Data!AA290</f>
        <v>0.21672159999999963</v>
      </c>
      <c r="AB291" s="2">
        <f>Data!AB291-Data!AB290</f>
        <v>-0.39173430000001019</v>
      </c>
      <c r="AC291" s="2">
        <f>Data!AC291-Data!AC290</f>
        <v>-3.266575400000022</v>
      </c>
      <c r="AD291" s="2">
        <f>Data!AD291-Data!AD290</f>
        <v>-19.167260400000004</v>
      </c>
      <c r="AE291" s="2">
        <f>Data!AE291-Data!AE290</f>
        <v>-1.5090739999999983</v>
      </c>
      <c r="AF291" s="2">
        <f>Data!AF291-Data!AF290</f>
        <v>-0.2025374000000113</v>
      </c>
      <c r="AG291" s="2">
        <f>Data!AG291-Data!AG290</f>
        <v>1.9067069000000174</v>
      </c>
      <c r="AH291" s="2">
        <f>Data!AH291-Data!AH290</f>
        <v>-3.6844058999999731</v>
      </c>
      <c r="AI291" s="2">
        <f>Data!AI291-Data!AI290</f>
        <v>8.3448256000000356</v>
      </c>
      <c r="AJ291" s="2">
        <f>Data!AJ291-Data!AJ290</f>
        <v>-1.9090047999999911</v>
      </c>
      <c r="AK291" s="2">
        <f>Data!AK291-Data!AK290</f>
        <v>-1.188028690000003</v>
      </c>
      <c r="AL291" s="2">
        <f>Data!AL291-Data!AL290</f>
        <v>1.4745793999999819</v>
      </c>
      <c r="AM291" s="2">
        <f>Data!AM291-Data!AM290</f>
        <v>-5.2657619000000295</v>
      </c>
      <c r="AN291" s="2">
        <f>Data!AN291-Data!AN290</f>
        <v>-1.5283879699999972</v>
      </c>
      <c r="AO291" s="2">
        <f>Data!AO291-Data!AO290</f>
        <v>0.53351820000000316</v>
      </c>
      <c r="AP291" s="2">
        <f>Data!AP291-Data!AP290</f>
        <v>1.0639576000000091</v>
      </c>
      <c r="AQ291" s="2">
        <f>Data!AQ291-Data!AQ290</f>
        <v>0.14785500000002116</v>
      </c>
      <c r="AR291" s="2">
        <f>Data!AR291-Data!AR290</f>
        <v>-4.952927399999993</v>
      </c>
      <c r="AS291" s="2"/>
      <c r="AT291" s="1">
        <v>44253</v>
      </c>
      <c r="AU291" s="2">
        <f>Data!AV294-FaktiskeKurser[[#This Row],[AAPL]]</f>
        <v>-4.5999989999999968</v>
      </c>
      <c r="AV291" s="2">
        <f>Data!AW294-FaktiskeKurser[[#This Row],[MSFT]]</f>
        <v>-0.88999899999998888</v>
      </c>
      <c r="AW291" s="2">
        <f>Data!AX294-FaktiskeKurser[[#This Row],[AMZN]]</f>
        <v>-5.0785060000000044</v>
      </c>
      <c r="AX291" s="2">
        <f>Data!AY294-FaktiskeKurser[[#This Row],[GOOGL]]</f>
        <v>-1.910499999999999</v>
      </c>
      <c r="AY291" s="2">
        <f>Data!AZ294-FaktiskeKurser[[#This Row],[BRK-B]]</f>
        <v>-5.0200040000000001</v>
      </c>
      <c r="AZ291" s="2">
        <f>Data!BA294-FaktiskeKurser[[#This Row],[TSLA]]</f>
        <v>-7.7799990000000037</v>
      </c>
      <c r="BA291" s="2">
        <f>Data!BB294-FaktiskeKurser[[#This Row],[NVDA]]</f>
        <v>-4.2749939999999924</v>
      </c>
      <c r="BB291" s="2">
        <f>Data!BC294-FaktiskeKurser[[#This Row],[GOOG]]</f>
        <v>-1.6999969999999962</v>
      </c>
      <c r="BC291" s="2">
        <f>Data!BD294-FaktiskeKurser[[#This Row],[UNH]]</f>
        <v>2.7099910000000023</v>
      </c>
      <c r="BD291" s="2">
        <f>Data!BE294-FaktiskeKurser[[#This Row],[JPM]]</f>
        <v>-3.4400030000000186</v>
      </c>
      <c r="BE291" s="2">
        <f>Data!BF294-FaktiskeKurser[[#This Row],[AVGO]]</f>
        <v>-2.0299989999999752</v>
      </c>
      <c r="BF291" s="2">
        <f>Data!BG294-FaktiskeKurser[[#This Row],[V]]</f>
        <v>0.27999799999997776</v>
      </c>
      <c r="BG291" s="2">
        <f>Data!BH294-FaktiskeKurser[[#This Row],[BAC]]</f>
        <v>-0.81000099999999975</v>
      </c>
      <c r="BH291" s="2">
        <f>Data!BI294-FaktiskeKurser[[#This Row],[HD]]</f>
        <v>-8.8999939999999924</v>
      </c>
      <c r="BI291" s="2">
        <f>Data!BJ294-FaktiskeKurser[[#This Row],[MA]]</f>
        <v>3.4299930000000245</v>
      </c>
      <c r="BJ291" s="2">
        <f>Data!BK294-FaktiskeKurser[[#This Row],[MRK]]</f>
        <v>-1.8320619999999934</v>
      </c>
      <c r="BK291" s="2">
        <f>Data!BL294-FaktiskeKurser[[#This Row],[ABBV]]</f>
        <v>1.4700009999999963</v>
      </c>
      <c r="BL291" s="2">
        <f>Data!BM294-FaktiskeKurser[[#This Row],[LLY]]</f>
        <v>2.410002999999989</v>
      </c>
      <c r="BM291" s="2">
        <f>Data!BN294-FaktiskeKurser[[#This Row],[UPS]]</f>
        <v>-2.9799959999999999</v>
      </c>
      <c r="BN291" s="2">
        <f>Data!BO294-FaktiskeKurser[[#This Row],[CAT]]</f>
        <v>-4.2999879999999848</v>
      </c>
    </row>
    <row r="292" spans="1:66" x14ac:dyDescent="0.35">
      <c r="A292" s="1">
        <v>44256</v>
      </c>
      <c r="B292" s="2">
        <f>ARIMAForecast[[#This Row],[AAPL]]-FaktiskeKurser[[#This Row],[AAPL]]</f>
        <v>3.132530503689992</v>
      </c>
      <c r="C292" s="2">
        <f>ARIMAForecast[[#This Row],[MSFT]]-Data!C291</f>
        <v>5.0618256670289838</v>
      </c>
      <c r="D292" s="2">
        <f>ARIMAForecast[[#This Row],[AMZN]]-Data!D291</f>
        <v>2.7656939411090207</v>
      </c>
      <c r="E292" s="2">
        <f>ARIMAForecast[[#This Row],[GOOGL]]-Data!E291</f>
        <v>2.4439860488040068</v>
      </c>
      <c r="F292" s="2">
        <f>ARIMAForecast[[#This Row],[BRK-B]]-Data!F291</f>
        <v>6.8786934838669822</v>
      </c>
      <c r="G292" s="2">
        <f>ARIMAForecast[[#This Row],[TSLA]]-Data!G291</f>
        <v>14.217812385364994</v>
      </c>
      <c r="H292" s="2">
        <f>ARIMAForecast[[#This Row],[NVDA]]-Data!H291</f>
        <v>0.94013323221798828</v>
      </c>
      <c r="I292" s="2">
        <f>ARIMAForecast[[#This Row],[GOOG]]-Data!I291</f>
        <v>2.1686985577169935</v>
      </c>
      <c r="J292" s="2">
        <f>ARIMAForecast[[#This Row],[UNH]]-Data!J291</f>
        <v>2.6676177726660057</v>
      </c>
      <c r="K292" s="2">
        <f>ARIMAForecast[[#This Row],[JPM]]-Data!K291</f>
        <v>2.4293363220440085</v>
      </c>
      <c r="L292" s="2">
        <f>ARIMAForecast[[#This Row],[AVGO]]-Data!L291</f>
        <v>22.746902034628988</v>
      </c>
      <c r="M292" s="2">
        <f>ARIMAForecast[[#This Row],[V]]-Data!M291</f>
        <v>3.6041833820509908</v>
      </c>
      <c r="N292" s="2">
        <f>ARIMAForecast[[#This Row],[BAC]]-Data!N291</f>
        <v>0.91825707276009894</v>
      </c>
      <c r="O292" s="2">
        <f>ARIMAForecast[[#This Row],[HD]]-Data!O291</f>
        <v>3.402942135882995</v>
      </c>
      <c r="P292" s="2">
        <f>ARIMAForecast[[#This Row],[MA]]-Data!P291</f>
        <v>7.9007101311360088</v>
      </c>
      <c r="Q292" s="2">
        <f>ARIMAForecast[[#This Row],[MRK]]-Data!Q291</f>
        <v>-0.36080448484480598</v>
      </c>
      <c r="R292" s="2">
        <f>ARIMAForecast[[#This Row],[ABBV]]-Data!R291</f>
        <v>0.29435766885099213</v>
      </c>
      <c r="S292" s="2">
        <f>ARIMAForecast[[#This Row],[LLY]]-Data!S291</f>
        <v>1.7133837380740147</v>
      </c>
      <c r="T292" s="2">
        <f>ARIMAForecast[[#This Row],[UPS]]-Data!T291</f>
        <v>4.0301015932649875</v>
      </c>
      <c r="U292" s="2">
        <f>ARIMAForecast[[#This Row],[CAT]]-Data!U291</f>
        <v>4.1788679943140039</v>
      </c>
      <c r="X292" s="1">
        <v>44256</v>
      </c>
      <c r="Y292" s="2">
        <f>Data!Y292-Data!Y291</f>
        <v>4.0580822000000012</v>
      </c>
      <c r="Z292" s="2">
        <f>Data!Z292-Data!Z291</f>
        <v>4.3582545000000152</v>
      </c>
      <c r="AA292" s="2">
        <f>Data!AA292-Data!AA291</f>
        <v>2.4634485999999924</v>
      </c>
      <c r="AB292" s="2">
        <f>Data!AB292-Data!AB291</f>
        <v>2.1080478000000085</v>
      </c>
      <c r="AC292" s="2">
        <f>Data!AC292-Data!AC291</f>
        <v>6.8098065000000076</v>
      </c>
      <c r="AD292" s="2">
        <f>Data!AD292-Data!AD291</f>
        <v>3.2560473999999999</v>
      </c>
      <c r="AE292" s="2">
        <f>Data!AE292-Data!AE291</f>
        <v>1.7729517999999871</v>
      </c>
      <c r="AF292" s="2">
        <f>Data!AF292-Data!AF291</f>
        <v>2.127564200000009</v>
      </c>
      <c r="AG292" s="2">
        <f>Data!AG292-Data!AG291</f>
        <v>2.7004445999999689</v>
      </c>
      <c r="AH292" s="2">
        <f>Data!AH292-Data!AH291</f>
        <v>2.3897683999999799</v>
      </c>
      <c r="AI292" s="2">
        <f>Data!AI292-Data!AI291</f>
        <v>18.904778599999986</v>
      </c>
      <c r="AJ292" s="2">
        <f>Data!AJ292-Data!AJ291</f>
        <v>3.1365114999999832</v>
      </c>
      <c r="AK292" s="2">
        <f>Data!AK292-Data!AK291</f>
        <v>0.83771702000000658</v>
      </c>
      <c r="AL292" s="2">
        <f>Data!AL292-Data!AL291</f>
        <v>3.2568873000000167</v>
      </c>
      <c r="AM292" s="2">
        <f>Data!AM292-Data!AM291</f>
        <v>5.9403012000000217</v>
      </c>
      <c r="AN292" s="2">
        <f>Data!AN292-Data!AN291</f>
        <v>-0.59316189000000463</v>
      </c>
      <c r="AO292" s="2">
        <f>Data!AO292-Data!AO291</f>
        <v>0.61763109999999699</v>
      </c>
      <c r="AP292" s="2">
        <f>Data!AP292-Data!AP291</f>
        <v>1.5264458000000047</v>
      </c>
      <c r="AQ292" s="2">
        <f>Data!AQ292-Data!AQ291</f>
        <v>3.1637887999999919</v>
      </c>
      <c r="AR292" s="2">
        <f>Data!AR292-Data!AR291</f>
        <v>2.0123879999999872</v>
      </c>
      <c r="AS292" s="2"/>
      <c r="AT292" s="1">
        <v>44256</v>
      </c>
      <c r="AU292" s="2">
        <f>Data!AV295-FaktiskeKurser[[#This Row],[AAPL]]</f>
        <v>2.4400030000000044</v>
      </c>
      <c r="AV292" s="2">
        <f>Data!AW295-FaktiskeKurser[[#This Row],[MSFT]]</f>
        <v>2.3899989999999889</v>
      </c>
      <c r="AW292" s="2">
        <f>Data!AX295-FaktiskeKurser[[#This Row],[AMZN]]</f>
        <v>-0.66949400000001447</v>
      </c>
      <c r="AX292" s="2">
        <f>Data!AY295-FaktiskeKurser[[#This Row],[GOOGL]]</f>
        <v>-0.70749600000000612</v>
      </c>
      <c r="AY292" s="2">
        <f>Data!AZ295-FaktiskeKurser[[#This Row],[BRK-B]]</f>
        <v>0.76000999999999408</v>
      </c>
      <c r="AZ292" s="2">
        <f>Data!BA295-FaktiskeKurser[[#This Row],[TSLA]]</f>
        <v>-7.8633270000000266</v>
      </c>
      <c r="BA292" s="2">
        <f>Data!BB295-FaktiskeKurser[[#This Row],[NVDA]]</f>
        <v>-6.5725089999999966</v>
      </c>
      <c r="BB292" s="2">
        <f>Data!BC295-FaktiskeKurser[[#This Row],[GOOG]]</f>
        <v>-0.68299899999999525</v>
      </c>
      <c r="BC292" s="2">
        <f>Data!BD295-FaktiskeKurser[[#This Row],[UNH]]</f>
        <v>2.4400029999999902</v>
      </c>
      <c r="BD292" s="2">
        <f>Data!BE295-FaktiskeKurser[[#This Row],[JPM]]</f>
        <v>-2.7599950000000035</v>
      </c>
      <c r="BE292" s="2">
        <f>Data!BF295-FaktiskeKurser[[#This Row],[AVGO]]</f>
        <v>8.6999820000000341</v>
      </c>
      <c r="BF292" s="2">
        <f>Data!BG295-FaktiskeKurser[[#This Row],[V]]</f>
        <v>-2.7999879999999848</v>
      </c>
      <c r="BG292" s="2">
        <f>Data!BH295-FaktiskeKurser[[#This Row],[BAC]]</f>
        <v>-0.59000000000000341</v>
      </c>
      <c r="BH292" s="2">
        <f>Data!BI295-FaktiskeKurser[[#This Row],[HD]]</f>
        <v>1.6499939999999924</v>
      </c>
      <c r="BI292" s="2">
        <f>Data!BJ295-FaktiskeKurser[[#This Row],[MA]]</f>
        <v>-4.4200129999999831</v>
      </c>
      <c r="BJ292" s="2">
        <f>Data!BK295-FaktiskeKurser[[#This Row],[MRK]]</f>
        <v>-2.089691000000002</v>
      </c>
      <c r="BK292" s="2">
        <f>Data!BL295-FaktiskeKurser[[#This Row],[ABBV]]</f>
        <v>-0.27999800000000619</v>
      </c>
      <c r="BL292" s="2">
        <f>Data!BM295-FaktiskeKurser[[#This Row],[LLY]]</f>
        <v>1.9499969999999962</v>
      </c>
      <c r="BM292" s="2">
        <f>Data!BN295-FaktiskeKurser[[#This Row],[UPS]]</f>
        <v>1.3999939999999924</v>
      </c>
      <c r="BN292" s="2">
        <f>Data!BO295-FaktiskeKurser[[#This Row],[CAT]]</f>
        <v>-2.7100059999999928</v>
      </c>
    </row>
    <row r="293" spans="1:66" x14ac:dyDescent="0.35">
      <c r="A293" s="1">
        <v>44257</v>
      </c>
      <c r="B293" s="2">
        <f>ARIMAForecast[[#This Row],[AAPL]]-FaktiskeKurser[[#This Row],[AAPL]]</f>
        <v>4.0334011760359942</v>
      </c>
      <c r="C293" s="2">
        <f>ARIMAForecast[[#This Row],[MSFT]]-Data!C292</f>
        <v>-2.3942915688379856</v>
      </c>
      <c r="D293" s="2">
        <f>ARIMAForecast[[#This Row],[AMZN]]-Data!D292</f>
        <v>-2.6310190202930244</v>
      </c>
      <c r="E293" s="2">
        <f>ARIMAForecast[[#This Row],[GOOGL]]-Data!E292</f>
        <v>-0.21483311870700561</v>
      </c>
      <c r="F293" s="2">
        <f>ARIMAForecast[[#This Row],[BRK-B]]-Data!F292</f>
        <v>2.9320826785820202</v>
      </c>
      <c r="G293" s="2">
        <f>ARIMAForecast[[#This Row],[TSLA]]-Data!G292</f>
        <v>-10.873142521772991</v>
      </c>
      <c r="H293" s="2">
        <f>ARIMAForecast[[#This Row],[NVDA]]-Data!H292</f>
        <v>-3.5158018835649898</v>
      </c>
      <c r="I293" s="2">
        <f>ARIMAForecast[[#This Row],[GOOG]]-Data!I292</f>
        <v>-0.13081348455099828</v>
      </c>
      <c r="J293" s="2">
        <f>ARIMAForecast[[#This Row],[UNH]]-Data!J292</f>
        <v>0.63800978318397483</v>
      </c>
      <c r="K293" s="2">
        <f>ARIMAForecast[[#This Row],[JPM]]-Data!K292</f>
        <v>0.61378776676397706</v>
      </c>
      <c r="L293" s="2">
        <f>ARIMAForecast[[#This Row],[AVGO]]-Data!L292</f>
        <v>-7.8995643053430058</v>
      </c>
      <c r="M293" s="2">
        <f>ARIMAForecast[[#This Row],[V]]-Data!M292</f>
        <v>8.6601586428002975E-2</v>
      </c>
      <c r="N293" s="2">
        <f>ARIMAForecast[[#This Row],[BAC]]-Data!N292</f>
        <v>1.4312916184401558E-2</v>
      </c>
      <c r="O293" s="2">
        <f>ARIMAForecast[[#This Row],[HD]]-Data!O292</f>
        <v>-0.57214965676701013</v>
      </c>
      <c r="P293" s="2">
        <f>ARIMAForecast[[#This Row],[MA]]-Data!P292</f>
        <v>1.0782807075240157</v>
      </c>
      <c r="Q293" s="2">
        <f>ARIMAForecast[[#This Row],[MRK]]-Data!Q292</f>
        <v>0.53838836736200335</v>
      </c>
      <c r="R293" s="2">
        <f>ARIMAForecast[[#This Row],[ABBV]]-Data!R292</f>
        <v>1.0492300226005113E-2</v>
      </c>
      <c r="S293" s="2">
        <f>ARIMAForecast[[#This Row],[LLY]]-Data!S292</f>
        <v>-1.5951463607590028</v>
      </c>
      <c r="T293" s="2">
        <f>ARIMAForecast[[#This Row],[UPS]]-Data!T292</f>
        <v>0.49223267963500916</v>
      </c>
      <c r="U293" s="2">
        <f>ARIMAForecast[[#This Row],[CAT]]-Data!U292</f>
        <v>-4.4856902331439983</v>
      </c>
      <c r="X293" s="1">
        <v>44257</v>
      </c>
      <c r="Y293" s="2">
        <f>Data!Y293-Data!Y292</f>
        <v>0.555893999999995</v>
      </c>
      <c r="Z293" s="2">
        <f>Data!Z293-Data!Z292</f>
        <v>-2.652813000000009</v>
      </c>
      <c r="AA293" s="2">
        <f>Data!AA293-Data!AA292</f>
        <v>-1.6673318999999935</v>
      </c>
      <c r="AB293" s="2">
        <f>Data!AB293-Data!AB292</f>
        <v>-9.9362500000012233E-2</v>
      </c>
      <c r="AC293" s="2">
        <f>Data!AC293-Data!AC292</f>
        <v>1.7079166999999984</v>
      </c>
      <c r="AD293" s="2">
        <f>Data!AD293-Data!AD292</f>
        <v>8.0695442999999898</v>
      </c>
      <c r="AE293" s="2">
        <f>Data!AE293-Data!AE292</f>
        <v>-3.8915150999999923</v>
      </c>
      <c r="AF293" s="2">
        <f>Data!AF293-Data!AF292</f>
        <v>-0.30352310000000671</v>
      </c>
      <c r="AG293" s="2">
        <f>Data!AG293-Data!AG292</f>
        <v>0.43132550000001402</v>
      </c>
      <c r="AH293" s="2">
        <f>Data!AH293-Data!AH292</f>
        <v>-0.12557160000000067</v>
      </c>
      <c r="AI293" s="2">
        <f>Data!AI293-Data!AI292</f>
        <v>-4.0729901999999925</v>
      </c>
      <c r="AJ293" s="2">
        <f>Data!AJ293-Data!AJ292</f>
        <v>0.19845549999999434</v>
      </c>
      <c r="AK293" s="2">
        <f>Data!AK293-Data!AK292</f>
        <v>-8.5845270000000085E-2</v>
      </c>
      <c r="AL293" s="2">
        <f>Data!AL293-Data!AL292</f>
        <v>-0.59535149999999248</v>
      </c>
      <c r="AM293" s="2">
        <f>Data!AM293-Data!AM292</f>
        <v>2.8016875999999797</v>
      </c>
      <c r="AN293" s="2">
        <f>Data!AN293-Data!AN292</f>
        <v>0.41316450000000771</v>
      </c>
      <c r="AO293" s="2">
        <f>Data!AO293-Data!AO292</f>
        <v>-0.62608149999999796</v>
      </c>
      <c r="AP293" s="2">
        <f>Data!AP293-Data!AP292</f>
        <v>-1.9889635000000112</v>
      </c>
      <c r="AQ293" s="2">
        <f>Data!AQ293-Data!AQ292</f>
        <v>0.2775431000000026</v>
      </c>
      <c r="AR293" s="2">
        <f>Data!AR293-Data!AR292</f>
        <v>-2.4060360000000003</v>
      </c>
      <c r="AS293" s="2"/>
      <c r="AT293" s="1">
        <v>44257</v>
      </c>
      <c r="AU293" s="2">
        <f>Data!AV296-FaktiskeKurser[[#This Row],[AAPL]]</f>
        <v>4.130004999999997</v>
      </c>
      <c r="AV293" s="2">
        <f>Data!AW296-FaktiskeKurser[[#This Row],[MSFT]]</f>
        <v>4.8799899999999923</v>
      </c>
      <c r="AW293" s="2">
        <f>Data!AX296-FaktiskeKurser[[#This Row],[AMZN]]</f>
        <v>1.8684990000000141</v>
      </c>
      <c r="AX293" s="2">
        <f>Data!AY296-FaktiskeKurser[[#This Row],[GOOGL]]</f>
        <v>2.4264980000000094</v>
      </c>
      <c r="AY293" s="2">
        <f>Data!AZ296-FaktiskeKurser[[#This Row],[BRK-B]]</f>
        <v>5.5299990000000037</v>
      </c>
      <c r="AZ293" s="2">
        <f>Data!BA296-FaktiskeKurser[[#This Row],[TSLA]]</f>
        <v>1.406677000000002</v>
      </c>
      <c r="BA293" s="2">
        <f>Data!BB296-FaktiskeKurser[[#This Row],[NVDA]]</f>
        <v>0.98750300000000379</v>
      </c>
      <c r="BB293" s="2">
        <f>Data!BC296-FaktiskeKurser[[#This Row],[GOOG]]</f>
        <v>2.2239990000000063</v>
      </c>
      <c r="BC293" s="2">
        <f>Data!BD296-FaktiskeKurser[[#This Row],[UNH]]</f>
        <v>5.7700199999999882</v>
      </c>
      <c r="BD293" s="2">
        <f>Data!BE296-FaktiskeKurser[[#This Row],[JPM]]</f>
        <v>-1.1699979999999925</v>
      </c>
      <c r="BE293" s="2">
        <f>Data!BF296-FaktiskeKurser[[#This Row],[AVGO]]</f>
        <v>23.350006000000008</v>
      </c>
      <c r="BF293" s="2">
        <f>Data!BG296-FaktiskeKurser[[#This Row],[V]]</f>
        <v>2.0200040000000001</v>
      </c>
      <c r="BG293" s="2">
        <f>Data!BH296-FaktiskeKurser[[#This Row],[BAC]]</f>
        <v>-0.40000100000000316</v>
      </c>
      <c r="BH293" s="2">
        <f>Data!BI296-FaktiskeKurser[[#This Row],[HD]]</f>
        <v>5.0400089999999977</v>
      </c>
      <c r="BI293" s="2">
        <f>Data!BJ296-FaktiskeKurser[[#This Row],[MA]]</f>
        <v>8.25</v>
      </c>
      <c r="BJ293" s="2">
        <f>Data!BK296-FaktiskeKurser[[#This Row],[MRK]]</f>
        <v>-1.6889340000000033</v>
      </c>
      <c r="BK293" s="2">
        <f>Data!BL296-FaktiskeKurser[[#This Row],[ABBV]]</f>
        <v>0.51999600000000612</v>
      </c>
      <c r="BL293" s="2">
        <f>Data!BM296-FaktiskeKurser[[#This Row],[LLY]]</f>
        <v>0.31999199999998496</v>
      </c>
      <c r="BM293" s="2">
        <f>Data!BN296-FaktiskeKurser[[#This Row],[UPS]]</f>
        <v>3.8599999999999852</v>
      </c>
      <c r="BN293" s="2">
        <f>Data!BO296-FaktiskeKurser[[#This Row],[CAT]]</f>
        <v>-6</v>
      </c>
    </row>
    <row r="294" spans="1:66" x14ac:dyDescent="0.35">
      <c r="A294" s="1">
        <v>44258</v>
      </c>
      <c r="B294" s="2">
        <f>ARIMAForecast[[#This Row],[AAPL]]-FaktiskeKurser[[#This Row],[AAPL]]</f>
        <v>0.75185095532600599</v>
      </c>
      <c r="C294" s="2">
        <f>ARIMAForecast[[#This Row],[MSFT]]-Data!C293</f>
        <v>-6.8880549099860104</v>
      </c>
      <c r="D294" s="2">
        <f>ARIMAForecast[[#This Row],[AMZN]]-Data!D293</f>
        <v>-4.5045568372079856</v>
      </c>
      <c r="E294" s="2">
        <f>ARIMAForecast[[#This Row],[GOOGL]]-Data!E293</f>
        <v>-2.5536545384809983</v>
      </c>
      <c r="F294" s="2">
        <f>ARIMAForecast[[#This Row],[BRK-B]]-Data!F293</f>
        <v>0.9813163596240031</v>
      </c>
      <c r="G294" s="2">
        <f>ARIMAForecast[[#This Row],[TSLA]]-Data!G293</f>
        <v>-11.046117089533993</v>
      </c>
      <c r="H294" s="2">
        <f>ARIMAForecast[[#This Row],[NVDA]]-Data!H293</f>
        <v>-6.214396887663014</v>
      </c>
      <c r="I294" s="2">
        <f>ARIMAForecast[[#This Row],[GOOG]]-Data!I293</f>
        <v>-2.6204418585039946</v>
      </c>
      <c r="J294" s="2">
        <f>ARIMAForecast[[#This Row],[UNH]]-Data!J293</f>
        <v>-3.1704139788159864</v>
      </c>
      <c r="K294" s="2">
        <f>ARIMAForecast[[#This Row],[JPM]]-Data!K293</f>
        <v>2.6571580916950097</v>
      </c>
      <c r="L294" s="2">
        <f>ARIMAForecast[[#This Row],[AVGO]]-Data!L293</f>
        <v>-18.262922127509</v>
      </c>
      <c r="M294" s="2">
        <f>ARIMAForecast[[#This Row],[V]]-Data!M293</f>
        <v>-1.0609824516789956</v>
      </c>
      <c r="N294" s="2">
        <f>ARIMAForecast[[#This Row],[BAC]]-Data!N293</f>
        <v>0.76684059776640368</v>
      </c>
      <c r="O294" s="2">
        <f>ARIMAForecast[[#This Row],[HD]]-Data!O293</f>
        <v>-4.0563124552009526</v>
      </c>
      <c r="P294" s="2">
        <f>ARIMAForecast[[#This Row],[MA]]-Data!P293</f>
        <v>-2.288380403798044</v>
      </c>
      <c r="Q294" s="2">
        <f>ARIMAForecast[[#This Row],[MRK]]-Data!Q293</f>
        <v>0.28770084124469975</v>
      </c>
      <c r="R294" s="2">
        <f>ARIMAForecast[[#This Row],[ABBV]]-Data!R293</f>
        <v>-1.4698325564610002</v>
      </c>
      <c r="S294" s="2">
        <f>ARIMAForecast[[#This Row],[LLY]]-Data!S293</f>
        <v>-2.6792506581480211</v>
      </c>
      <c r="T294" s="2">
        <f>ARIMAForecast[[#This Row],[UPS]]-Data!T293</f>
        <v>-1.4643310477630109</v>
      </c>
      <c r="U294" s="2">
        <f>ARIMAForecast[[#This Row],[CAT]]-Data!U293</f>
        <v>-0.57399667727000292</v>
      </c>
      <c r="X294" s="1">
        <v>44258</v>
      </c>
      <c r="Y294" s="2">
        <f>Data!Y294-Data!Y293</f>
        <v>-2.9226163999999955</v>
      </c>
      <c r="Z294" s="2">
        <f>Data!Z294-Data!Z293</f>
        <v>-4.3989259999999888</v>
      </c>
      <c r="AA294" s="2">
        <f>Data!AA294-Data!AA293</f>
        <v>-3.8831331000000091</v>
      </c>
      <c r="AB294" s="2">
        <f>Data!AB294-Data!AB293</f>
        <v>-2.2356444999999923</v>
      </c>
      <c r="AC294" s="2">
        <f>Data!AC294-Data!AC293</f>
        <v>1.8519732999999974</v>
      </c>
      <c r="AD294" s="2">
        <f>Data!AD294-Data!AD293</f>
        <v>-10.665447499999999</v>
      </c>
      <c r="AE294" s="2">
        <f>Data!AE294-Data!AE293</f>
        <v>-5.4063160000000039</v>
      </c>
      <c r="AF294" s="2">
        <f>Data!AF294-Data!AF293</f>
        <v>-2.1975913999999932</v>
      </c>
      <c r="AG294" s="2">
        <f>Data!AG294-Data!AG293</f>
        <v>-1.4207506000000194</v>
      </c>
      <c r="AH294" s="2">
        <f>Data!AH294-Data!AH293</f>
        <v>2.6800013000000149</v>
      </c>
      <c r="AI294" s="2">
        <f>Data!AI294-Data!AI293</f>
        <v>-17.077849599999979</v>
      </c>
      <c r="AJ294" s="2">
        <f>Data!AJ294-Data!AJ293</f>
        <v>-0.91247759999998834</v>
      </c>
      <c r="AK294" s="2">
        <f>Data!AK294-Data!AK293</f>
        <v>0.75478053999999872</v>
      </c>
      <c r="AL294" s="2">
        <f>Data!AL294-Data!AL293</f>
        <v>-2.5052681999999891</v>
      </c>
      <c r="AM294" s="2">
        <f>Data!AM294-Data!AM293</f>
        <v>-1.9199621999999863</v>
      </c>
      <c r="AN294" s="2">
        <f>Data!AN294-Data!AN293</f>
        <v>0.435460980000002</v>
      </c>
      <c r="AO294" s="2">
        <f>Data!AO294-Data!AO293</f>
        <v>-1.1352129999999931</v>
      </c>
      <c r="AP294" s="2">
        <f>Data!AP294-Data!AP293</f>
        <v>-2.1574034999999867</v>
      </c>
      <c r="AQ294" s="2">
        <f>Data!AQ294-Data!AQ293</f>
        <v>-0.88179160000001389</v>
      </c>
      <c r="AR294" s="2">
        <f>Data!AR294-Data!AR293</f>
        <v>-1.5162554000000057</v>
      </c>
      <c r="AS294" s="2"/>
      <c r="AT294" s="1">
        <v>44258</v>
      </c>
      <c r="AU294" s="2">
        <f>Data!AV297-FaktiskeKurser[[#This Row],[AAPL]]</f>
        <v>0.79999599999999305</v>
      </c>
      <c r="AV294" s="2">
        <f>Data!AW297-FaktiskeKurser[[#This Row],[MSFT]]</f>
        <v>-4.8200070000000039</v>
      </c>
      <c r="AW294" s="2">
        <f>Data!AX297-FaktiskeKurser[[#This Row],[AMZN]]</f>
        <v>-4.3965000000000032</v>
      </c>
      <c r="AX294" s="2">
        <f>Data!AY297-FaktiskeKurser[[#This Row],[GOOGL]]</f>
        <v>-0.52499399999999241</v>
      </c>
      <c r="AY294" s="2">
        <f>Data!AZ297-FaktiskeKurser[[#This Row],[BRK-B]]</f>
        <v>11.040008</v>
      </c>
      <c r="AZ294" s="2">
        <f>Data!BA297-FaktiskeKurser[[#This Row],[TSLA]]</f>
        <v>-7.4333349999999996</v>
      </c>
      <c r="BA294" s="2">
        <f>Data!BB297-FaktiskeKurser[[#This Row],[NVDA]]</f>
        <v>-9.097502999999989</v>
      </c>
      <c r="BB294" s="2">
        <f>Data!BC297-FaktiskeKurser[[#This Row],[GOOG]]</f>
        <v>-0.5074989999999957</v>
      </c>
      <c r="BC294" s="2">
        <f>Data!BD297-FaktiskeKurser[[#This Row],[UNH]]</f>
        <v>0.64999399999999241</v>
      </c>
      <c r="BD294" s="2">
        <f>Data!BE297-FaktiskeKurser[[#This Row],[JPM]]</f>
        <v>5.7400059999999939</v>
      </c>
      <c r="BE294" s="2">
        <f>Data!BF297-FaktiskeKurser[[#This Row],[AVGO]]</f>
        <v>-6.8099970000000098</v>
      </c>
      <c r="BF294" s="2">
        <f>Data!BG297-FaktiskeKurser[[#This Row],[V]]</f>
        <v>2.4600070000000187</v>
      </c>
      <c r="BG294" s="2">
        <f>Data!BH297-FaktiskeKurser[[#This Row],[BAC]]</f>
        <v>1.7099989999999963</v>
      </c>
      <c r="BH294" s="2">
        <f>Data!BI297-FaktiskeKurser[[#This Row],[HD]]</f>
        <v>-0.98001099999999042</v>
      </c>
      <c r="BI294" s="2">
        <f>Data!BJ297-FaktiskeKurser[[#This Row],[MA]]</f>
        <v>6.3999939999999924</v>
      </c>
      <c r="BJ294" s="2">
        <f>Data!BK297-FaktiskeKurser[[#This Row],[MRK]]</f>
        <v>0.64885700000000668</v>
      </c>
      <c r="BK294" s="2">
        <f>Data!BL297-FaktiskeKurser[[#This Row],[ABBV]]</f>
        <v>-1.0299990000000037</v>
      </c>
      <c r="BL294" s="2">
        <f>Data!BM297-FaktiskeKurser[[#This Row],[LLY]]</f>
        <v>-2.8899989999999889</v>
      </c>
      <c r="BM294" s="2">
        <f>Data!BN297-FaktiskeKurser[[#This Row],[UPS]]</f>
        <v>2.5999909999999886</v>
      </c>
      <c r="BN294" s="2">
        <f>Data!BO297-FaktiskeKurser[[#This Row],[CAT]]</f>
        <v>-0.97000100000002476</v>
      </c>
    </row>
    <row r="295" spans="1:66" x14ac:dyDescent="0.35">
      <c r="A295" s="1">
        <v>44259</v>
      </c>
      <c r="B295" s="2">
        <f>ARIMAForecast[[#This Row],[AAPL]]-FaktiskeKurser[[#This Row],[AAPL]]</f>
        <v>-6.9354246266999979</v>
      </c>
      <c r="C295" s="2">
        <f>ARIMAForecast[[#This Row],[MSFT]]-Data!C294</f>
        <v>-0.52672811774499451</v>
      </c>
      <c r="D295" s="2">
        <f>ARIMAForecast[[#This Row],[AMZN]]-Data!D294</f>
        <v>-1.2841599156440111</v>
      </c>
      <c r="E295" s="2">
        <f>ARIMAForecast[[#This Row],[GOOGL]]-Data!E294</f>
        <v>1.1813187653019952</v>
      </c>
      <c r="F295" s="2">
        <f>ARIMAForecast[[#This Row],[BRK-B]]-Data!F294</f>
        <v>-4.9903937319490126</v>
      </c>
      <c r="G295" s="2">
        <f>ARIMAForecast[[#This Row],[TSLA]]-Data!G294</f>
        <v>-10.929088438527998</v>
      </c>
      <c r="H295" s="2">
        <f>ARIMAForecast[[#This Row],[NVDA]]-Data!H294</f>
        <v>-3.9203991638139968</v>
      </c>
      <c r="I295" s="2">
        <f>ARIMAForecast[[#This Row],[GOOG]]-Data!I294</f>
        <v>1.3677971858129894</v>
      </c>
      <c r="J295" s="2">
        <f>ARIMAForecast[[#This Row],[UNH]]-Data!J294</f>
        <v>2.0532877746870213</v>
      </c>
      <c r="K295" s="2">
        <f>ARIMAForecast[[#This Row],[JPM]]-Data!K294</f>
        <v>-2.5391974636100088</v>
      </c>
      <c r="L295" s="2">
        <f>ARIMAForecast[[#This Row],[AVGO]]-Data!L294</f>
        <v>-18.283472401852976</v>
      </c>
      <c r="M295" s="2">
        <f>ARIMAForecast[[#This Row],[V]]-Data!M294</f>
        <v>-2.8619586100699905</v>
      </c>
      <c r="N295" s="2">
        <f>ARIMAForecast[[#This Row],[BAC]]-Data!N294</f>
        <v>0.12698205074459423</v>
      </c>
      <c r="O295" s="2">
        <f>ARIMAForecast[[#This Row],[HD]]-Data!O294</f>
        <v>-5.2342991747890153</v>
      </c>
      <c r="P295" s="2">
        <f>ARIMAForecast[[#This Row],[MA]]-Data!P294</f>
        <v>-9.7820395515240079</v>
      </c>
      <c r="Q295" s="2">
        <f>ARIMAForecast[[#This Row],[MRK]]-Data!Q294</f>
        <v>-0.89779240620529777</v>
      </c>
      <c r="R295" s="2">
        <f>ARIMAForecast[[#This Row],[ABBV]]-Data!R294</f>
        <v>-0.9299830382859966</v>
      </c>
      <c r="S295" s="2">
        <f>ARIMAForecast[[#This Row],[LLY]]-Data!S294</f>
        <v>-0.95151746032900064</v>
      </c>
      <c r="T295" s="2">
        <f>ARIMAForecast[[#This Row],[UPS]]-Data!T294</f>
        <v>-1.0446693148149961</v>
      </c>
      <c r="U295" s="2">
        <f>ARIMAForecast[[#This Row],[CAT]]-Data!U294</f>
        <v>-0.94185769142600861</v>
      </c>
      <c r="X295" s="1">
        <v>44259</v>
      </c>
      <c r="Y295" s="2">
        <f>Data!Y295-Data!Y294</f>
        <v>-2.2913274000000001</v>
      </c>
      <c r="Z295" s="2">
        <f>Data!Z295-Data!Z294</f>
        <v>-2.7424596000000179</v>
      </c>
      <c r="AA295" s="2">
        <f>Data!AA295-Data!AA294</f>
        <v>-2.2547280999999941</v>
      </c>
      <c r="AB295" s="2">
        <f>Data!AB295-Data!AB294</f>
        <v>0.64886160000000359</v>
      </c>
      <c r="AC295" s="2">
        <f>Data!AC295-Data!AC294</f>
        <v>-5.3258976999999845</v>
      </c>
      <c r="AD295" s="2">
        <f>Data!AD295-Data!AD294</f>
        <v>-11.077469899999983</v>
      </c>
      <c r="AE295" s="2">
        <f>Data!AE295-Data!AE294</f>
        <v>-4.9563832999999988</v>
      </c>
      <c r="AF295" s="2">
        <f>Data!AF295-Data!AF294</f>
        <v>0.83758059999999546</v>
      </c>
      <c r="AG295" s="2">
        <f>Data!AG295-Data!AG294</f>
        <v>0.59919010000004391</v>
      </c>
      <c r="AH295" s="2">
        <f>Data!AH295-Data!AH294</f>
        <v>-1.8666259000000025</v>
      </c>
      <c r="AI295" s="2">
        <f>Data!AI295-Data!AI294</f>
        <v>-19.520104700000047</v>
      </c>
      <c r="AJ295" s="2">
        <f>Data!AJ295-Data!AJ294</f>
        <v>-3.2109829999999988</v>
      </c>
      <c r="AK295" s="2">
        <f>Data!AK295-Data!AK294</f>
        <v>0.21261555999999615</v>
      </c>
      <c r="AL295" s="2">
        <f>Data!AL295-Data!AL294</f>
        <v>-5.7002542000000176</v>
      </c>
      <c r="AM295" s="2">
        <f>Data!AM295-Data!AM294</f>
        <v>-7.9420607000000132</v>
      </c>
      <c r="AN295" s="2">
        <f>Data!AN295-Data!AN294</f>
        <v>-0.84957352000000697</v>
      </c>
      <c r="AO295" s="2">
        <f>Data!AO295-Data!AO294</f>
        <v>-1.0587864000000025</v>
      </c>
      <c r="AP295" s="2">
        <f>Data!AP295-Data!AP294</f>
        <v>-1.5647748000000092</v>
      </c>
      <c r="AQ295" s="2">
        <f>Data!AQ295-Data!AQ294</f>
        <v>-0.97647680000000037</v>
      </c>
      <c r="AR295" s="2">
        <f>Data!AR295-Data!AR294</f>
        <v>-1.8980086999999912</v>
      </c>
      <c r="AS295" s="2"/>
      <c r="AT295" s="1">
        <v>44259</v>
      </c>
      <c r="AU295" s="2">
        <f>Data!AV298-FaktiskeKurser[[#This Row],[AAPL]]</f>
        <v>-7.6600040000000007</v>
      </c>
      <c r="AV295" s="2">
        <f>Data!AW298-FaktiskeKurser[[#This Row],[MSFT]]</f>
        <v>-10.210005999999993</v>
      </c>
      <c r="AW295" s="2">
        <f>Data!AX298-FaktiskeKurser[[#This Row],[AMZN]]</f>
        <v>-8.4285130000000095</v>
      </c>
      <c r="AX295" s="2">
        <f>Data!AY298-FaktiskeKurser[[#This Row],[GOOGL]]</f>
        <v>-1.7864989999999921</v>
      </c>
      <c r="AY295" s="2">
        <f>Data!AZ298-FaktiskeKurser[[#This Row],[BRK-B]]</f>
        <v>-3.7300109999999904</v>
      </c>
      <c r="AZ295" s="2">
        <f>Data!BA298-FaktiskeKurser[[#This Row],[TSLA]]</f>
        <v>-32.330001999999979</v>
      </c>
      <c r="BA295" s="2">
        <f>Data!BB298-FaktiskeKurser[[#This Row],[NVDA]]</f>
        <v>-14.714996999999997</v>
      </c>
      <c r="BB295" s="2">
        <f>Data!BC298-FaktiskeKurser[[#This Row],[GOOG]]</f>
        <v>-1.6210020000000043</v>
      </c>
      <c r="BC295" s="2">
        <f>Data!BD298-FaktiskeKurser[[#This Row],[UNH]]</f>
        <v>-0.83999599999998509</v>
      </c>
      <c r="BD295" s="2">
        <f>Data!BE298-FaktiskeKurser[[#This Row],[JPM]]</f>
        <v>5.9998000000007323E-2</v>
      </c>
      <c r="BE295" s="2">
        <f>Data!BF298-FaktiskeKurser[[#This Row],[AVGO]]</f>
        <v>-45.989991000000032</v>
      </c>
      <c r="BF295" s="2">
        <f>Data!BG298-FaktiskeKurser[[#This Row],[V]]</f>
        <v>-5.1300050000000113</v>
      </c>
      <c r="BG295" s="2">
        <f>Data!BH298-FaktiskeKurser[[#This Row],[BAC]]</f>
        <v>0.70999900000000338</v>
      </c>
      <c r="BH295" s="2">
        <f>Data!BI298-FaktiskeKurser[[#This Row],[HD]]</f>
        <v>-10.690002000000021</v>
      </c>
      <c r="BI295" s="2">
        <f>Data!BJ298-FaktiskeKurser[[#This Row],[MA]]</f>
        <v>-13.399993999999992</v>
      </c>
      <c r="BJ295" s="2">
        <f>Data!BK298-FaktiskeKurser[[#This Row],[MRK]]</f>
        <v>-0.20038599999999462</v>
      </c>
      <c r="BK295" s="2">
        <f>Data!BL298-FaktiskeKurser[[#This Row],[ABBV]]</f>
        <v>-2.7600020000000001</v>
      </c>
      <c r="BL295" s="2">
        <f>Data!BM298-FaktiskeKurser[[#This Row],[LLY]]</f>
        <v>-5.9300079999999866</v>
      </c>
      <c r="BM295" s="2">
        <f>Data!BN298-FaktiskeKurser[[#This Row],[UPS]]</f>
        <v>-2.0200040000000001</v>
      </c>
      <c r="BN295" s="2">
        <f>Data!BO298-FaktiskeKurser[[#This Row],[CAT]]</f>
        <v>-6.9899910000000034</v>
      </c>
    </row>
    <row r="296" spans="1:66" x14ac:dyDescent="0.35">
      <c r="A296" s="1">
        <v>44260</v>
      </c>
      <c r="B296" s="2">
        <f>ARIMAForecast[[#This Row],[AAPL]]-FaktiskeKurser[[#This Row],[AAPL]]</f>
        <v>-3.9295381936230029</v>
      </c>
      <c r="C296" s="2">
        <f>ARIMAForecast[[#This Row],[MSFT]]-Data!C295</f>
        <v>3.9498825322710047</v>
      </c>
      <c r="D296" s="2">
        <f>ARIMAForecast[[#This Row],[AMZN]]-Data!D295</f>
        <v>1.248368657236</v>
      </c>
      <c r="E296" s="2">
        <f>ARIMAForecast[[#This Row],[GOOGL]]-Data!E295</f>
        <v>2.3884409996620093</v>
      </c>
      <c r="F296" s="2">
        <f>ARIMAForecast[[#This Row],[BRK-B]]-Data!F295</f>
        <v>4.6810468285999889</v>
      </c>
      <c r="G296" s="2">
        <f>ARIMAForecast[[#This Row],[TSLA]]-Data!G295</f>
        <v>-7.7703657658969973</v>
      </c>
      <c r="H296" s="2">
        <f>ARIMAForecast[[#This Row],[NVDA]]-Data!H295</f>
        <v>-0.87681414700199412</v>
      </c>
      <c r="I296" s="2">
        <f>ARIMAForecast[[#This Row],[GOOG]]-Data!I295</f>
        <v>2.2576190220250112</v>
      </c>
      <c r="J296" s="2">
        <f>ARIMAForecast[[#This Row],[UNH]]-Data!J295</f>
        <v>11.616973281056971</v>
      </c>
      <c r="K296" s="2">
        <f>ARIMAForecast[[#This Row],[JPM]]-Data!K295</f>
        <v>0.51564942000101155</v>
      </c>
      <c r="L296" s="2">
        <f>ARIMAForecast[[#This Row],[AVGO]]-Data!L295</f>
        <v>2.1030095261879751</v>
      </c>
      <c r="M296" s="2">
        <f>ARIMAForecast[[#This Row],[V]]-Data!M295</f>
        <v>2.7368219093590085</v>
      </c>
      <c r="N296" s="2">
        <f>ARIMAForecast[[#This Row],[BAC]]-Data!N295</f>
        <v>0.35247089125829945</v>
      </c>
      <c r="O296" s="2">
        <f>ARIMAForecast[[#This Row],[HD]]-Data!O295</f>
        <v>1.0166658810979925</v>
      </c>
      <c r="P296" s="2">
        <f>ARIMAForecast[[#This Row],[MA]]-Data!P295</f>
        <v>8.6532630119080522</v>
      </c>
      <c r="Q296" s="2">
        <f>ARIMAForecast[[#This Row],[MRK]]-Data!Q295</f>
        <v>0.76054693980680099</v>
      </c>
      <c r="R296" s="2">
        <f>ARIMAForecast[[#This Row],[ABBV]]-Data!R295</f>
        <v>0.84551596819099473</v>
      </c>
      <c r="S296" s="2">
        <f>ARIMAForecast[[#This Row],[LLY]]-Data!S295</f>
        <v>5.1396752558150069</v>
      </c>
      <c r="T296" s="2">
        <f>ARIMAForecast[[#This Row],[UPS]]-Data!T295</f>
        <v>4.0403253054419963</v>
      </c>
      <c r="U296" s="2">
        <f>ARIMAForecast[[#This Row],[CAT]]-Data!U295</f>
        <v>6.8348481434159964</v>
      </c>
      <c r="X296" s="1">
        <v>44260</v>
      </c>
      <c r="Y296" s="2">
        <f>Data!Y296-Data!Y295</f>
        <v>0.57850000000000534</v>
      </c>
      <c r="Z296" s="2">
        <f>Data!Z296-Data!Z295</f>
        <v>4.3503502000000083</v>
      </c>
      <c r="AA296" s="2">
        <f>Data!AA296-Data!AA295</f>
        <v>0.80507260000001679</v>
      </c>
      <c r="AB296" s="2">
        <f>Data!AB296-Data!AB295</f>
        <v>2.9059666999999934</v>
      </c>
      <c r="AC296" s="2">
        <f>Data!AC296-Data!AC295</f>
        <v>5.9434476999999788</v>
      </c>
      <c r="AD296" s="2">
        <f>Data!AD296-Data!AD295</f>
        <v>-10.562009000000018</v>
      </c>
      <c r="AE296" s="2">
        <f>Data!AE296-Data!AE295</f>
        <v>0.54034000000000049</v>
      </c>
      <c r="AF296" s="2">
        <f>Data!AF296-Data!AF295</f>
        <v>2.9874329999999958</v>
      </c>
      <c r="AG296" s="2">
        <f>Data!AG296-Data!AG295</f>
        <v>9.5207578999999782</v>
      </c>
      <c r="AH296" s="2">
        <f>Data!AH296-Data!AH295</f>
        <v>0.14030879999998547</v>
      </c>
      <c r="AI296" s="2">
        <f>Data!AI296-Data!AI295</f>
        <v>2.7537174000000277</v>
      </c>
      <c r="AJ296" s="2">
        <f>Data!AJ296-Data!AJ295</f>
        <v>2.7963166000000115</v>
      </c>
      <c r="AK296" s="2">
        <f>Data!AK296-Data!AK295</f>
        <v>0.3636664699999983</v>
      </c>
      <c r="AL296" s="2">
        <f>Data!AL296-Data!AL295</f>
        <v>0.81217739999999594</v>
      </c>
      <c r="AM296" s="2">
        <f>Data!AM296-Data!AM295</f>
        <v>3.3076260000000275</v>
      </c>
      <c r="AN296" s="2">
        <f>Data!AN296-Data!AN295</f>
        <v>0.58937334000000874</v>
      </c>
      <c r="AO296" s="2">
        <f>Data!AO296-Data!AO295</f>
        <v>0.97600649999999689</v>
      </c>
      <c r="AP296" s="2">
        <f>Data!AP296-Data!AP295</f>
        <v>4.5218298000000061</v>
      </c>
      <c r="AQ296" s="2">
        <f>Data!AQ296-Data!AQ295</f>
        <v>4.2927379000000201</v>
      </c>
      <c r="AR296" s="2">
        <f>Data!AR296-Data!AR295</f>
        <v>5.8240864999999928</v>
      </c>
      <c r="AS296" s="2"/>
      <c r="AT296" s="1">
        <v>44260</v>
      </c>
      <c r="AU296" s="2">
        <f>Data!AV299-FaktiskeKurser[[#This Row],[AAPL]]</f>
        <v>-3.7000049999999902</v>
      </c>
      <c r="AV296" s="2">
        <f>Data!AW299-FaktiskeKurser[[#This Row],[MSFT]]</f>
        <v>-2.2699889999999812</v>
      </c>
      <c r="AW296" s="2">
        <f>Data!AX299-FaktiskeKurser[[#This Row],[AMZN]]</f>
        <v>-4.7035060000000044</v>
      </c>
      <c r="AX296" s="2">
        <f>Data!AY299-FaktiskeKurser[[#This Row],[GOOGL]]</f>
        <v>1.6295009999999905</v>
      </c>
      <c r="AY296" s="2">
        <f>Data!AZ299-FaktiskeKurser[[#This Row],[BRK-B]]</f>
        <v>3.9299929999999961</v>
      </c>
      <c r="AZ296" s="2">
        <f>Data!BA299-FaktiskeKurser[[#This Row],[TSLA]]</f>
        <v>-29.496673000000015</v>
      </c>
      <c r="BA296" s="2">
        <f>Data!BB299-FaktiskeKurser[[#This Row],[NVDA]]</f>
        <v>-9.4475020000000001</v>
      </c>
      <c r="BB296" s="2">
        <f>Data!BC299-FaktiskeKurser[[#This Row],[GOOG]]</f>
        <v>1.6350020000000001</v>
      </c>
      <c r="BC296" s="2">
        <f>Data!BD299-FaktiskeKurser[[#This Row],[UNH]]</f>
        <v>12.459991000000002</v>
      </c>
      <c r="BD296" s="2">
        <f>Data!BE299-FaktiskeKurser[[#This Row],[JPM]]</f>
        <v>0.90000899999998296</v>
      </c>
      <c r="BE296" s="2">
        <f>Data!BF299-FaktiskeKurser[[#This Row],[AVGO]]</f>
        <v>-30.369995000000017</v>
      </c>
      <c r="BF296" s="2">
        <f>Data!BG299-FaktiskeKurser[[#This Row],[V]]</f>
        <v>-0.36000000000001364</v>
      </c>
      <c r="BG296" s="2">
        <f>Data!BH299-FaktiskeKurser[[#This Row],[BAC]]</f>
        <v>1.4000010000000032</v>
      </c>
      <c r="BH296" s="2">
        <f>Data!BI299-FaktiskeKurser[[#This Row],[HD]]</f>
        <v>-6.7700049999999976</v>
      </c>
      <c r="BI296" s="2">
        <f>Data!BJ299-FaktiskeKurser[[#This Row],[MA]]</f>
        <v>-1.9400019999999927</v>
      </c>
      <c r="BJ296" s="2">
        <f>Data!BK299-FaktiskeKurser[[#This Row],[MRK]]</f>
        <v>0.26717400000001135</v>
      </c>
      <c r="BK296" s="2">
        <f>Data!BL299-FaktiskeKurser[[#This Row],[ABBV]]</f>
        <v>-1.1500010000000032</v>
      </c>
      <c r="BL296" s="2">
        <f>Data!BM299-FaktiskeKurser[[#This Row],[LLY]]</f>
        <v>2.7799990000000037</v>
      </c>
      <c r="BM296" s="2">
        <f>Data!BN299-FaktiskeKurser[[#This Row],[UPS]]</f>
        <v>3.0299990000000037</v>
      </c>
      <c r="BN296" s="2">
        <f>Data!BO299-FaktiskeKurser[[#This Row],[CAT]]</f>
        <v>4.3399969999999826</v>
      </c>
    </row>
    <row r="297" spans="1:66" x14ac:dyDescent="0.35">
      <c r="A297" s="1">
        <v>44263</v>
      </c>
      <c r="B297" s="2">
        <f>ARIMAForecast[[#This Row],[AAPL]]-FaktiskeKurser[[#This Row],[AAPL]]</f>
        <v>-5.6237502969339914</v>
      </c>
      <c r="C297" s="2">
        <f>ARIMAForecast[[#This Row],[MSFT]]-Data!C296</f>
        <v>-2.777794444259996</v>
      </c>
      <c r="D297" s="2">
        <f>ARIMAForecast[[#This Row],[AMZN]]-Data!D296</f>
        <v>-2.4624227033139903</v>
      </c>
      <c r="E297" s="2">
        <f>ARIMAForecast[[#This Row],[GOOGL]]-Data!E296</f>
        <v>-3.3659103201070053</v>
      </c>
      <c r="F297" s="2">
        <f>ARIMAForecast[[#This Row],[BRK-B]]-Data!F296</f>
        <v>5.5564714681410408</v>
      </c>
      <c r="G297" s="2">
        <f>ARIMAForecast[[#This Row],[TSLA]]-Data!G296</f>
        <v>-11.94691394124402</v>
      </c>
      <c r="H297" s="2">
        <f>ARIMAForecast[[#This Row],[NVDA]]-Data!H296</f>
        <v>-6.7506747458159992</v>
      </c>
      <c r="I297" s="2">
        <f>ARIMAForecast[[#This Row],[GOOG]]-Data!I296</f>
        <v>-3.1342333762090107</v>
      </c>
      <c r="J297" s="2">
        <f>ARIMAForecast[[#This Row],[UNH]]-Data!J296</f>
        <v>5.7377074643110291</v>
      </c>
      <c r="K297" s="2">
        <f>ARIMAForecast[[#This Row],[JPM]]-Data!K296</f>
        <v>1.2715090275970056</v>
      </c>
      <c r="L297" s="2">
        <f>ARIMAForecast[[#This Row],[AVGO]]-Data!L296</f>
        <v>-21.243011653597989</v>
      </c>
      <c r="M297" s="2">
        <f>ARIMAForecast[[#This Row],[V]]-Data!M296</f>
        <v>4.8320075920109957</v>
      </c>
      <c r="N297" s="2">
        <f>ARIMAForecast[[#This Row],[BAC]]-Data!N296</f>
        <v>8.1582333403005691E-2</v>
      </c>
      <c r="O297" s="2">
        <f>ARIMAForecast[[#This Row],[HD]]-Data!O296</f>
        <v>6.6998224242489925</v>
      </c>
      <c r="P297" s="2">
        <f>ARIMAForecast[[#This Row],[MA]]-Data!P296</f>
        <v>10.582238661321981</v>
      </c>
      <c r="Q297" s="2">
        <f>ARIMAForecast[[#This Row],[MRK]]-Data!Q296</f>
        <v>0.94696924714550335</v>
      </c>
      <c r="R297" s="2">
        <f>ARIMAForecast[[#This Row],[ABBV]]-Data!R296</f>
        <v>-0.25449949161900065</v>
      </c>
      <c r="S297" s="2">
        <f>ARIMAForecast[[#This Row],[LLY]]-Data!S296</f>
        <v>0.99439600792601368</v>
      </c>
      <c r="T297" s="2">
        <f>ARIMAForecast[[#This Row],[UPS]]-Data!T296</f>
        <v>-2.1750022730279852</v>
      </c>
      <c r="U297" s="2">
        <f>ARIMAForecast[[#This Row],[CAT]]-Data!U296</f>
        <v>0.81324460493701167</v>
      </c>
      <c r="X297" s="1">
        <v>44263</v>
      </c>
      <c r="Y297" s="2">
        <f>Data!Y297-Data!Y296</f>
        <v>-3.0100472000000025</v>
      </c>
      <c r="Z297" s="2">
        <f>Data!Z297-Data!Z296</f>
        <v>-3.2738707000000034</v>
      </c>
      <c r="AA297" s="2">
        <f>Data!AA297-Data!AA296</f>
        <v>-1.8331552000000215</v>
      </c>
      <c r="AB297" s="2">
        <f>Data!AB297-Data!AB296</f>
        <v>-2.6039406999999954</v>
      </c>
      <c r="AC297" s="2">
        <f>Data!AC297-Data!AC296</f>
        <v>5.0264952000000278</v>
      </c>
      <c r="AD297" s="2">
        <f>Data!AD297-Data!AD296</f>
        <v>-7.8598590000000002</v>
      </c>
      <c r="AE297" s="2">
        <f>Data!AE297-Data!AE296</f>
        <v>-6.1563518000000101</v>
      </c>
      <c r="AF297" s="2">
        <f>Data!AF297-Data!AF296</f>
        <v>-2.9425085999999965</v>
      </c>
      <c r="AG297" s="2">
        <f>Data!AG297-Data!AG296</f>
        <v>6.2023040999999921</v>
      </c>
      <c r="AH297" s="2">
        <f>Data!AH297-Data!AH296</f>
        <v>1.8622589000000005</v>
      </c>
      <c r="AI297" s="2">
        <f>Data!AI297-Data!AI296</f>
        <v>-25.297097000000008</v>
      </c>
      <c r="AJ297" s="2">
        <f>Data!AJ297-Data!AJ296</f>
        <v>4.5877399999999966</v>
      </c>
      <c r="AK297" s="2">
        <f>Data!AK297-Data!AK296</f>
        <v>0.23353693000000675</v>
      </c>
      <c r="AL297" s="2">
        <f>Data!AL297-Data!AL296</f>
        <v>5.0745815999999877</v>
      </c>
      <c r="AM297" s="2">
        <f>Data!AM297-Data!AM296</f>
        <v>11.169921899999963</v>
      </c>
      <c r="AN297" s="2">
        <f>Data!AN297-Data!AN296</f>
        <v>0.97521671999999171</v>
      </c>
      <c r="AO297" s="2">
        <f>Data!AO297-Data!AO296</f>
        <v>-0.52028919999999346</v>
      </c>
      <c r="AP297" s="2">
        <f>Data!AP297-Data!AP296</f>
        <v>1.7798686999999802</v>
      </c>
      <c r="AQ297" s="2">
        <f>Data!AQ297-Data!AQ296</f>
        <v>-2.5872055000000103</v>
      </c>
      <c r="AR297" s="2">
        <f>Data!AR297-Data!AR296</f>
        <v>2.370065000000011</v>
      </c>
      <c r="AS297" s="2"/>
      <c r="AT297" s="1">
        <v>44263</v>
      </c>
      <c r="AU297" s="2">
        <f>Data!AV300-FaktiskeKurser[[#This Row],[AAPL]]</f>
        <v>-5.6999969999999962</v>
      </c>
      <c r="AV297" s="2">
        <f>Data!AW300-FaktiskeKurser[[#This Row],[MSFT]]</f>
        <v>-0.16999900000001844</v>
      </c>
      <c r="AW297" s="2">
        <f>Data!AX300-FaktiskeKurser[[#This Row],[AMZN]]</f>
        <v>-2.6524960000000135</v>
      </c>
      <c r="AX297" s="2">
        <f>Data!AY300-FaktiskeKurser[[#This Row],[GOOGL]]</f>
        <v>-0.1955030000000022</v>
      </c>
      <c r="AY297" s="2">
        <f>Data!AZ300-FaktiskeKurser[[#This Row],[BRK-B]]</f>
        <v>6.0599819999999909</v>
      </c>
      <c r="AZ297" s="2">
        <f>Data!BA300-FaktiskeKurser[[#This Row],[TSLA]]</f>
        <v>-30.066665</v>
      </c>
      <c r="BA297" s="2">
        <f>Data!BB300-FaktiskeKurser[[#This Row],[NVDA]]</f>
        <v>-12.114998000000014</v>
      </c>
      <c r="BB297" s="2">
        <f>Data!BC300-FaktiskeKurser[[#This Row],[GOOG]]</f>
        <v>-0.12699899999999786</v>
      </c>
      <c r="BC297" s="2">
        <f>Data!BD300-FaktiskeKurser[[#This Row],[UNH]]</f>
        <v>17.300017999999966</v>
      </c>
      <c r="BD297" s="2">
        <f>Data!BE300-FaktiskeKurser[[#This Row],[JPM]]</f>
        <v>0</v>
      </c>
      <c r="BE297" s="2">
        <f>Data!BF300-FaktiskeKurser[[#This Row],[AVGO]]</f>
        <v>-41.809998000000007</v>
      </c>
      <c r="BF297" s="2">
        <f>Data!BG300-FaktiskeKurser[[#This Row],[V]]</f>
        <v>5.4199979999999925</v>
      </c>
      <c r="BG297" s="2">
        <f>Data!BH300-FaktiskeKurser[[#This Row],[BAC]]</f>
        <v>0.71000300000000038</v>
      </c>
      <c r="BH297" s="2">
        <f>Data!BI300-FaktiskeKurser[[#This Row],[HD]]</f>
        <v>1.6700139999999806</v>
      </c>
      <c r="BI297" s="2">
        <f>Data!BJ300-FaktiskeKurser[[#This Row],[MA]]</f>
        <v>11.079987000000017</v>
      </c>
      <c r="BJ297" s="2">
        <f>Data!BK300-FaktiskeKurser[[#This Row],[MRK]]</f>
        <v>0.83015399999999318</v>
      </c>
      <c r="BK297" s="2">
        <f>Data!BL300-FaktiskeKurser[[#This Row],[ABBV]]</f>
        <v>-0.59999799999999937</v>
      </c>
      <c r="BL297" s="2">
        <f>Data!BM300-FaktiskeKurser[[#This Row],[LLY]]</f>
        <v>5.0299990000000037</v>
      </c>
      <c r="BM297" s="2">
        <f>Data!BN300-FaktiskeKurser[[#This Row],[UPS]]</f>
        <v>0.44000199999999268</v>
      </c>
      <c r="BN297" s="2">
        <f>Data!BO300-FaktiskeKurser[[#This Row],[CAT]]</f>
        <v>6.669998000000021</v>
      </c>
    </row>
    <row r="298" spans="1:66" x14ac:dyDescent="0.35">
      <c r="A298" s="1">
        <v>44264</v>
      </c>
      <c r="B298" s="2">
        <f>ARIMAForecast[[#This Row],[AAPL]]-FaktiskeKurser[[#This Row],[AAPL]]</f>
        <v>1.8040638698190037</v>
      </c>
      <c r="C298" s="2">
        <f>ARIMAForecast[[#This Row],[MSFT]]-Data!C297</f>
        <v>4.674680712395002</v>
      </c>
      <c r="D298" s="2">
        <f>ARIMAForecast[[#This Row],[AMZN]]-Data!D297</f>
        <v>5.2133102786700078</v>
      </c>
      <c r="E298" s="2">
        <f>ARIMAForecast[[#This Row],[GOOGL]]-Data!E297</f>
        <v>1.0197269779740026</v>
      </c>
      <c r="F298" s="2">
        <f>ARIMAForecast[[#This Row],[BRK-B]]-Data!F297</f>
        <v>3.9492926694829862</v>
      </c>
      <c r="G298" s="2">
        <f>ARIMAForecast[[#This Row],[TSLA]]-Data!G297</f>
        <v>38.23295184440201</v>
      </c>
      <c r="H298" s="2">
        <f>ARIMAForecast[[#This Row],[NVDA]]-Data!H297</f>
        <v>7.7801196429209938</v>
      </c>
      <c r="I298" s="2">
        <f>ARIMAForecast[[#This Row],[GOOG]]-Data!I297</f>
        <v>0.8662791035490045</v>
      </c>
      <c r="J298" s="2">
        <f>ARIMAForecast[[#This Row],[UNH]]-Data!J297</f>
        <v>-0.71793617502800089</v>
      </c>
      <c r="K298" s="2">
        <f>ARIMAForecast[[#This Row],[JPM]]-Data!K297</f>
        <v>0.24640504717700651</v>
      </c>
      <c r="L298" s="2">
        <f>ARIMAForecast[[#This Row],[AVGO]]-Data!L297</f>
        <v>13.82361612923097</v>
      </c>
      <c r="M298" s="2">
        <f>ARIMAForecast[[#This Row],[V]]-Data!M297</f>
        <v>0.73837921651198712</v>
      </c>
      <c r="N298" s="2">
        <f>ARIMAForecast[[#This Row],[BAC]]-Data!N297</f>
        <v>-0.45510084678920038</v>
      </c>
      <c r="O298" s="2">
        <f>ARIMAForecast[[#This Row],[HD]]-Data!O297</f>
        <v>5.7059831459270072</v>
      </c>
      <c r="P298" s="2">
        <f>ARIMAForecast[[#This Row],[MA]]-Data!P297</f>
        <v>5.8774976069120157</v>
      </c>
      <c r="Q298" s="2">
        <f>ARIMAForecast[[#This Row],[MRK]]-Data!Q297</f>
        <v>9.2873552628887523E-2</v>
      </c>
      <c r="R298" s="2">
        <f>ARIMAForecast[[#This Row],[ABBV]]-Data!R297</f>
        <v>0.41993786228199781</v>
      </c>
      <c r="S298" s="2">
        <f>ARIMAForecast[[#This Row],[LLY]]-Data!S297</f>
        <v>-1.1621845137080129</v>
      </c>
      <c r="T298" s="2">
        <f>ARIMAForecast[[#This Row],[UPS]]-Data!T297</f>
        <v>1.6265666158429894</v>
      </c>
      <c r="U298" s="2">
        <f>ARIMAForecast[[#This Row],[CAT]]-Data!U297</f>
        <v>-4.7379312468730177</v>
      </c>
      <c r="X298" s="1">
        <v>44264</v>
      </c>
      <c r="Y298" s="2">
        <f>Data!Y298-Data!Y297</f>
        <v>1.6815883999999954</v>
      </c>
      <c r="Z298" s="2">
        <f>Data!Z298-Data!Z297</f>
        <v>4.6537504000000069</v>
      </c>
      <c r="AA298" s="2">
        <f>Data!AA298-Data!AA297</f>
        <v>4.2984486000000004</v>
      </c>
      <c r="AB298" s="2">
        <f>Data!AB298-Data!AB297</f>
        <v>-1.9520999999969035E-3</v>
      </c>
      <c r="AC298" s="2">
        <f>Data!AC298-Data!AC297</f>
        <v>2.0760388999999577</v>
      </c>
      <c r="AD298" s="2">
        <f>Data!AD298-Data!AD297</f>
        <v>-5.3664828</v>
      </c>
      <c r="AE298" s="2">
        <f>Data!AE298-Data!AE297</f>
        <v>3.7946836000000133</v>
      </c>
      <c r="AF298" s="2">
        <f>Data!AF298-Data!AF297</f>
        <v>0.13479829999999993</v>
      </c>
      <c r="AG298" s="2">
        <f>Data!AG298-Data!AG297</f>
        <v>2.2107220000000325</v>
      </c>
      <c r="AH298" s="2">
        <f>Data!AH298-Data!AH297</f>
        <v>-0.8668234999999811</v>
      </c>
      <c r="AI298" s="2">
        <f>Data!AI298-Data!AI297</f>
        <v>16.581335700000011</v>
      </c>
      <c r="AJ298" s="2">
        <f>Data!AJ298-Data!AJ297</f>
        <v>1.3049443999999824</v>
      </c>
      <c r="AK298" s="2">
        <f>Data!AK298-Data!AK297</f>
        <v>-0.74213197000000264</v>
      </c>
      <c r="AL298" s="2">
        <f>Data!AL298-Data!AL297</f>
        <v>5.8964700000000221</v>
      </c>
      <c r="AM298" s="2">
        <f>Data!AM298-Data!AM297</f>
        <v>8.3049991999999975</v>
      </c>
      <c r="AN298" s="2">
        <f>Data!AN298-Data!AN297</f>
        <v>7.323809999999753E-2</v>
      </c>
      <c r="AO298" s="2">
        <f>Data!AO298-Data!AO297</f>
        <v>0.74172729999999376</v>
      </c>
      <c r="AP298" s="2">
        <f>Data!AP298-Data!AP297</f>
        <v>-0.84650999999999499</v>
      </c>
      <c r="AQ298" s="2">
        <f>Data!AQ298-Data!AQ297</f>
        <v>1.786932500000006</v>
      </c>
      <c r="AR298" s="2">
        <f>Data!AR298-Data!AR297</f>
        <v>-3.652648499999998</v>
      </c>
      <c r="AS298" s="2"/>
      <c r="AT298" s="1">
        <v>44264</v>
      </c>
      <c r="AU298" s="2">
        <f>Data!AV301-FaktiskeKurser[[#This Row],[AAPL]]</f>
        <v>0.95999899999999627</v>
      </c>
      <c r="AV298" s="2">
        <f>Data!AW301-FaktiskeKurser[[#This Row],[MSFT]]</f>
        <v>7.0500030000000038</v>
      </c>
      <c r="AW298" s="2">
        <f>Data!AX301-FaktiskeKurser[[#This Row],[AMZN]]</f>
        <v>4.2640080000000182</v>
      </c>
      <c r="AX298" s="2">
        <f>Data!AY301-FaktiskeKurser[[#This Row],[GOOGL]]</f>
        <v>0.32149499999999875</v>
      </c>
      <c r="AY298" s="2">
        <f>Data!AZ301-FaktiskeKurser[[#This Row],[BRK-B]]</f>
        <v>13.53999300000001</v>
      </c>
      <c r="AZ298" s="2">
        <f>Data!BA301-FaktiskeKurser[[#This Row],[TSLA]]</f>
        <v>17.380004999999983</v>
      </c>
      <c r="BA298" s="2">
        <f>Data!BB301-FaktiskeKurser[[#This Row],[NVDA]]</f>
        <v>1.5</v>
      </c>
      <c r="BB298" s="2">
        <f>Data!BC301-FaktiskeKurser[[#This Row],[GOOG]]</f>
        <v>0.18050399999999911</v>
      </c>
      <c r="BC298" s="2">
        <f>Data!BD301-FaktiskeKurser[[#This Row],[UNH]]</f>
        <v>18.170012999999983</v>
      </c>
      <c r="BD298" s="2">
        <f>Data!BE301-FaktiskeKurser[[#This Row],[JPM]]</f>
        <v>1.2700040000000001</v>
      </c>
      <c r="BE298" s="2">
        <f>Data!BF301-FaktiskeKurser[[#This Row],[AVGO]]</f>
        <v>1.0010000000022501E-2</v>
      </c>
      <c r="BF298" s="2">
        <f>Data!BG301-FaktiskeKurser[[#This Row],[V]]</f>
        <v>8.8600010000000111</v>
      </c>
      <c r="BG298" s="2">
        <f>Data!BH301-FaktiskeKurser[[#This Row],[BAC]]</f>
        <v>-0.17999999999999972</v>
      </c>
      <c r="BH298" s="2">
        <f>Data!BI301-FaktiskeKurser[[#This Row],[HD]]</f>
        <v>14.029998000000006</v>
      </c>
      <c r="BI298" s="2">
        <f>Data!BJ301-FaktiskeKurser[[#This Row],[MA]]</f>
        <v>27.01998900000001</v>
      </c>
      <c r="BJ298" s="2">
        <f>Data!BK301-FaktiskeKurser[[#This Row],[MRK]]</f>
        <v>1.8797759999999926</v>
      </c>
      <c r="BK298" s="2">
        <f>Data!BL301-FaktiskeKurser[[#This Row],[ABBV]]</f>
        <v>1.1399990000000031</v>
      </c>
      <c r="BL298" s="2">
        <f>Data!BM301-FaktiskeKurser[[#This Row],[LLY]]</f>
        <v>5.5700080000000014</v>
      </c>
      <c r="BM298" s="2">
        <f>Data!BN301-FaktiskeKurser[[#This Row],[UPS]]</f>
        <v>3.8200070000000039</v>
      </c>
      <c r="BN298" s="2">
        <f>Data!BO301-FaktiskeKurser[[#This Row],[CAT]]</f>
        <v>4.0299990000000037</v>
      </c>
    </row>
    <row r="299" spans="1:66" x14ac:dyDescent="0.35">
      <c r="A299" s="1">
        <v>44265</v>
      </c>
      <c r="B299" s="2">
        <f>ARIMAForecast[[#This Row],[AAPL]]-FaktiskeKurser[[#This Row],[AAPL]]</f>
        <v>-1.4738426027490021</v>
      </c>
      <c r="C299" s="2">
        <f>ARIMAForecast[[#This Row],[MSFT]]-Data!C298</f>
        <v>-7.8108987997012491E-2</v>
      </c>
      <c r="D299" s="2">
        <f>ARIMAForecast[[#This Row],[AMZN]]-Data!D298</f>
        <v>-0.14707964402001039</v>
      </c>
      <c r="E299" s="2">
        <f>ARIMAForecast[[#This Row],[GOOGL]]-Data!E298</f>
        <v>-0.24415120504799859</v>
      </c>
      <c r="F299" s="2">
        <f>ARIMAForecast[[#This Row],[BRK-B]]-Data!F298</f>
        <v>1.9775846242719695</v>
      </c>
      <c r="G299" s="2">
        <f>ARIMAForecast[[#This Row],[TSLA]]-Data!G298</f>
        <v>-3.3066688542870111</v>
      </c>
      <c r="H299" s="2">
        <f>ARIMAForecast[[#This Row],[NVDA]]-Data!H298</f>
        <v>0.48306573070800596</v>
      </c>
      <c r="I299" s="2">
        <f>ARIMAForecast[[#This Row],[GOOG]]-Data!I298</f>
        <v>-0.30120587370799967</v>
      </c>
      <c r="J299" s="2">
        <f>ARIMAForecast[[#This Row],[UNH]]-Data!J298</f>
        <v>-1.8390562565710411</v>
      </c>
      <c r="K299" s="2">
        <f>ARIMAForecast[[#This Row],[JPM]]-Data!K298</f>
        <v>1.9646162421259987</v>
      </c>
      <c r="L299" s="2">
        <f>ARIMAForecast[[#This Row],[AVGO]]-Data!L298</f>
        <v>0.46019451021999203</v>
      </c>
      <c r="M299" s="2">
        <f>ARIMAForecast[[#This Row],[V]]-Data!M298</f>
        <v>2.1699694089859918</v>
      </c>
      <c r="N299" s="2">
        <f>ARIMAForecast[[#This Row],[BAC]]-Data!N298</f>
        <v>0.50222272538499624</v>
      </c>
      <c r="O299" s="2">
        <f>ARIMAForecast[[#This Row],[HD]]-Data!O298</f>
        <v>1.095576829477011</v>
      </c>
      <c r="P299" s="2">
        <f>ARIMAForecast[[#This Row],[MA]]-Data!P298</f>
        <v>5.2064294017529846</v>
      </c>
      <c r="Q299" s="2">
        <f>ARIMAForecast[[#This Row],[MRK]]-Data!Q298</f>
        <v>0.35422024726641155</v>
      </c>
      <c r="R299" s="2">
        <f>ARIMAForecast[[#This Row],[ABBV]]-Data!R298</f>
        <v>0.94137171576799972</v>
      </c>
      <c r="S299" s="2">
        <f>ARIMAForecast[[#This Row],[LLY]]-Data!S298</f>
        <v>-0.65750906350098148</v>
      </c>
      <c r="T299" s="2">
        <f>ARIMAForecast[[#This Row],[UPS]]-Data!T298</f>
        <v>1.4543159346870027</v>
      </c>
      <c r="U299" s="2">
        <f>ARIMAForecast[[#This Row],[CAT]]-Data!U298</f>
        <v>3.7001604016579961</v>
      </c>
      <c r="X299" s="1">
        <v>44265</v>
      </c>
      <c r="Y299" s="2">
        <f>Data!Y299-Data!Y298</f>
        <v>0.37990899999999783</v>
      </c>
      <c r="Z299" s="2">
        <f>Data!Z299-Data!Z298</f>
        <v>-9.6323000000211323E-3</v>
      </c>
      <c r="AA299" s="2">
        <f>Data!AA299-Data!AA298</f>
        <v>0.51427000000001044</v>
      </c>
      <c r="AB299" s="2">
        <f>Data!AB299-Data!AB298</f>
        <v>-0.13545440000000042</v>
      </c>
      <c r="AC299" s="2">
        <f>Data!AC299-Data!AC298</f>
        <v>4.2118796999999972</v>
      </c>
      <c r="AD299" s="2">
        <f>Data!AD299-Data!AD298</f>
        <v>31.574813199999994</v>
      </c>
      <c r="AE299" s="2">
        <f>Data!AE299-Data!AE298</f>
        <v>2.3673746999999992</v>
      </c>
      <c r="AF299" s="2">
        <f>Data!AF299-Data!AF298</f>
        <v>0.25066479999999558</v>
      </c>
      <c r="AG299" s="2">
        <f>Data!AG299-Data!AG298</f>
        <v>-1.6449321000000054</v>
      </c>
      <c r="AH299" s="2">
        <f>Data!AH299-Data!AH298</f>
        <v>2.818171499999977</v>
      </c>
      <c r="AI299" s="2">
        <f>Data!AI299-Data!AI298</f>
        <v>-0.97165499999999838</v>
      </c>
      <c r="AJ299" s="2">
        <f>Data!AJ299-Data!AJ298</f>
        <v>2.153974599999998</v>
      </c>
      <c r="AK299" s="2">
        <f>Data!AK299-Data!AK298</f>
        <v>0.85150869000000284</v>
      </c>
      <c r="AL299" s="2">
        <f>Data!AL299-Data!AL298</f>
        <v>2.0822994999999764</v>
      </c>
      <c r="AM299" s="2">
        <f>Data!AM299-Data!AM298</f>
        <v>5.1833584000000315</v>
      </c>
      <c r="AN299" s="2">
        <f>Data!AN299-Data!AN298</f>
        <v>0.5483880900000031</v>
      </c>
      <c r="AO299" s="2">
        <f>Data!AO299-Data!AO298</f>
        <v>1.0264576000000005</v>
      </c>
      <c r="AP299" s="2">
        <f>Data!AP299-Data!AP298</f>
        <v>-0.71587679999998954</v>
      </c>
      <c r="AQ299" s="2">
        <f>Data!AQ299-Data!AQ298</f>
        <v>2.010624799999988</v>
      </c>
      <c r="AR299" s="2">
        <f>Data!AR299-Data!AR298</f>
        <v>2.5529645999999957</v>
      </c>
      <c r="AS299" s="2"/>
      <c r="AT299" s="1">
        <v>44265</v>
      </c>
      <c r="AU299" s="2">
        <f>Data!AV302-FaktiskeKurser[[#This Row],[AAPL]]</f>
        <v>-1.4399950000000104</v>
      </c>
      <c r="AV299" s="2">
        <f>Data!AW302-FaktiskeKurser[[#This Row],[MSFT]]</f>
        <v>0.81999199999998496</v>
      </c>
      <c r="AW299" s="2">
        <f>Data!AX302-FaktiskeKurser[[#This Row],[AMZN]]</f>
        <v>2.8590089999999861</v>
      </c>
      <c r="AX299" s="2">
        <f>Data!AY302-FaktiskeKurser[[#This Row],[GOOGL]]</f>
        <v>-3.043998000000002</v>
      </c>
      <c r="AY299" s="2">
        <f>Data!AZ302-FaktiskeKurser[[#This Row],[BRK-B]]</f>
        <v>10.839995999999985</v>
      </c>
      <c r="AZ299" s="2">
        <f>Data!BA302-FaktiskeKurser[[#This Row],[TSLA]]</f>
        <v>23.369994999999989</v>
      </c>
      <c r="BA299" s="2">
        <f>Data!BB302-FaktiskeKurser[[#This Row],[NVDA]]</f>
        <v>6.750499999999704E-2</v>
      </c>
      <c r="BB299" s="2">
        <f>Data!BC302-FaktiskeKurser[[#This Row],[GOOG]]</f>
        <v>-2.6754990000000021</v>
      </c>
      <c r="BC299" s="2">
        <f>Data!BD302-FaktiskeKurser[[#This Row],[UNH]]</f>
        <v>2.5</v>
      </c>
      <c r="BD299" s="2">
        <f>Data!BE302-FaktiskeKurser[[#This Row],[JPM]]</f>
        <v>4.2200010000000248</v>
      </c>
      <c r="BE299" s="2">
        <f>Data!BF302-FaktiskeKurser[[#This Row],[AVGO]]</f>
        <v>-12.55001900000002</v>
      </c>
      <c r="BF299" s="2">
        <f>Data!BG302-FaktiskeKurser[[#This Row],[V]]</f>
        <v>7.7599940000000061</v>
      </c>
      <c r="BG299" s="2">
        <f>Data!BH302-FaktiskeKurser[[#This Row],[BAC]]</f>
        <v>0.43999900000000025</v>
      </c>
      <c r="BH299" s="2">
        <f>Data!BI302-FaktiskeKurser[[#This Row],[HD]]</f>
        <v>12.719985999999977</v>
      </c>
      <c r="BI299" s="2">
        <f>Data!BJ302-FaktiskeKurser[[#This Row],[MA]]</f>
        <v>20.820007000000032</v>
      </c>
      <c r="BJ299" s="2">
        <f>Data!BK302-FaktiskeKurser[[#This Row],[MRK]]</f>
        <v>1.5553429999999935</v>
      </c>
      <c r="BK299" s="2">
        <f>Data!BL302-FaktiskeKurser[[#This Row],[ABBV]]</f>
        <v>1.3000030000000038</v>
      </c>
      <c r="BL299" s="2">
        <f>Data!BM302-FaktiskeKurser[[#This Row],[LLY]]</f>
        <v>-1.4700009999999963</v>
      </c>
      <c r="BM299" s="2">
        <f>Data!BN302-FaktiskeKurser[[#This Row],[UPS]]</f>
        <v>0.83000200000000746</v>
      </c>
      <c r="BN299" s="2">
        <f>Data!BO302-FaktiskeKurser[[#This Row],[CAT]]</f>
        <v>0.89999400000002083</v>
      </c>
    </row>
    <row r="300" spans="1:66" x14ac:dyDescent="0.35">
      <c r="A300" s="1">
        <v>44266</v>
      </c>
      <c r="B300" s="2">
        <f>ARIMAForecast[[#This Row],[AAPL]]-FaktiskeKurser[[#This Row],[AAPL]]</f>
        <v>5.4091652476050029</v>
      </c>
      <c r="C300" s="2">
        <f>ARIMAForecast[[#This Row],[MSFT]]-Data!C299</f>
        <v>4.0154796405600166</v>
      </c>
      <c r="D300" s="2">
        <f>ARIMAForecast[[#This Row],[AMZN]]-Data!D299</f>
        <v>2.5552238572859949</v>
      </c>
      <c r="E300" s="2">
        <f>ARIMAForecast[[#This Row],[GOOGL]]-Data!E299</f>
        <v>3.0792466078589911</v>
      </c>
      <c r="F300" s="2">
        <f>ARIMAForecast[[#This Row],[BRK-B]]-Data!F299</f>
        <v>-0.71664296622299162</v>
      </c>
      <c r="G300" s="2">
        <f>ARIMAForecast[[#This Row],[TSLA]]-Data!G299</f>
        <v>12.144029585950022</v>
      </c>
      <c r="H300" s="2">
        <f>ARIMAForecast[[#This Row],[NVDA]]-Data!H299</f>
        <v>5.4940850302029958</v>
      </c>
      <c r="I300" s="2">
        <f>ARIMAForecast[[#This Row],[GOOG]]-Data!I299</f>
        <v>3.2953549990640028</v>
      </c>
      <c r="J300" s="2">
        <f>ARIMAForecast[[#This Row],[UNH]]-Data!J299</f>
        <v>3.3631788995990064</v>
      </c>
      <c r="K300" s="2">
        <f>ARIMAForecast[[#This Row],[JPM]]-Data!K299</f>
        <v>8.7043264493985362E-2</v>
      </c>
      <c r="L300" s="2">
        <f>ARIMAForecast[[#This Row],[AVGO]]-Data!L299</f>
        <v>13.10446082851405</v>
      </c>
      <c r="M300" s="2">
        <f>ARIMAForecast[[#This Row],[V]]-Data!M299</f>
        <v>3.0028401347650231</v>
      </c>
      <c r="N300" s="2">
        <f>ARIMAForecast[[#This Row],[BAC]]-Data!N299</f>
        <v>0.38103450068580003</v>
      </c>
      <c r="O300" s="2">
        <f>ARIMAForecast[[#This Row],[HD]]-Data!O299</f>
        <v>2.9124298049409845</v>
      </c>
      <c r="P300" s="2">
        <f>ARIMAForecast[[#This Row],[MA]]-Data!P299</f>
        <v>2.992269105524997</v>
      </c>
      <c r="Q300" s="2">
        <f>ARIMAForecast[[#This Row],[MRK]]-Data!Q299</f>
        <v>0.18459874482189775</v>
      </c>
      <c r="R300" s="2">
        <f>ARIMAForecast[[#This Row],[ABBV]]-Data!R299</f>
        <v>0.33613154385601263</v>
      </c>
      <c r="S300" s="2">
        <f>ARIMAForecast[[#This Row],[LLY]]-Data!S299</f>
        <v>0.54262587837197884</v>
      </c>
      <c r="T300" s="2">
        <f>ARIMAForecast[[#This Row],[UPS]]-Data!T299</f>
        <v>3.2959052839229912</v>
      </c>
      <c r="U300" s="2">
        <f>ARIMAForecast[[#This Row],[CAT]]-Data!U299</f>
        <v>0.1341724198630061</v>
      </c>
      <c r="X300" s="1">
        <v>44266</v>
      </c>
      <c r="Y300" s="2">
        <f>Data!Y300-Data!Y299</f>
        <v>1.4073084000000051</v>
      </c>
      <c r="Z300" s="2">
        <f>Data!Z300-Data!Z299</f>
        <v>4.2164208000000087</v>
      </c>
      <c r="AA300" s="2">
        <f>Data!AA300-Data!AA299</f>
        <v>2.3627913999999919</v>
      </c>
      <c r="AB300" s="2">
        <f>Data!AB300-Data!AB299</f>
        <v>2.8995041999999955</v>
      </c>
      <c r="AC300" s="2">
        <f>Data!AC300-Data!AC299</f>
        <v>-1.9080596999999671</v>
      </c>
      <c r="AD300" s="2">
        <f>Data!AD300-Data!AD299</f>
        <v>3.3596675000000005</v>
      </c>
      <c r="AE300" s="2">
        <f>Data!AE300-Data!AE299</f>
        <v>4.3912601999999907</v>
      </c>
      <c r="AF300" s="2">
        <f>Data!AF300-Data!AF299</f>
        <v>2.8667448000000064</v>
      </c>
      <c r="AG300" s="2">
        <f>Data!AG300-Data!AG299</f>
        <v>2.2317114999999603</v>
      </c>
      <c r="AH300" s="2">
        <f>Data!AH300-Data!AH299</f>
        <v>-0.40987609999999108</v>
      </c>
      <c r="AI300" s="2">
        <f>Data!AI300-Data!AI299</f>
        <v>12.289208499999972</v>
      </c>
      <c r="AJ300" s="2">
        <f>Data!AJ300-Data!AJ299</f>
        <v>2.9369240999999988</v>
      </c>
      <c r="AK300" s="2">
        <f>Data!AK300-Data!AK299</f>
        <v>2.6882259999993607E-2</v>
      </c>
      <c r="AL300" s="2">
        <f>Data!AL300-Data!AL299</f>
        <v>2.2711977000000161</v>
      </c>
      <c r="AM300" s="2">
        <f>Data!AM300-Data!AM299</f>
        <v>3.0182576999999924</v>
      </c>
      <c r="AN300" s="2">
        <f>Data!AN300-Data!AN299</f>
        <v>-9.871409000000142E-2</v>
      </c>
      <c r="AO300" s="2">
        <f>Data!AO300-Data!AO299</f>
        <v>-7.4652999999926806E-3</v>
      </c>
      <c r="AP300" s="2">
        <f>Data!AP300-Data!AP299</f>
        <v>-0.30720900000000029</v>
      </c>
      <c r="AQ300" s="2">
        <f>Data!AQ300-Data!AQ299</f>
        <v>2.0033811000000128</v>
      </c>
      <c r="AR300" s="2">
        <f>Data!AR300-Data!AR299</f>
        <v>-0.29280270000000996</v>
      </c>
      <c r="AS300" s="2"/>
      <c r="AT300" s="1">
        <v>44266</v>
      </c>
      <c r="AU300" s="2">
        <f>Data!AV303-FaktiskeKurser[[#This Row],[AAPL]]</f>
        <v>5.5999979999999994</v>
      </c>
      <c r="AV300" s="2">
        <f>Data!AW303-FaktiskeKurser[[#This Row],[MSFT]]</f>
        <v>9.7400060000000224</v>
      </c>
      <c r="AW300" s="2">
        <f>Data!AX303-FaktiskeKurser[[#This Row],[AMZN]]</f>
        <v>8.0820000000000221</v>
      </c>
      <c r="AX300" s="2">
        <f>Data!AY303-FaktiskeKurser[[#This Row],[GOOGL]]</f>
        <v>4.652000000000001</v>
      </c>
      <c r="AY300" s="2">
        <f>Data!AZ303-FaktiskeKurser[[#This Row],[BRK-B]]</f>
        <v>3.3000190000000202</v>
      </c>
      <c r="AZ300" s="2">
        <f>Data!BA303-FaktiskeKurser[[#This Row],[TSLA]]</f>
        <v>45.533324999999991</v>
      </c>
      <c r="BA300" s="2">
        <f>Data!BB303-FaktiskeKurser[[#This Row],[NVDA]]</f>
        <v>14.00249500000001</v>
      </c>
      <c r="BB300" s="2">
        <f>Data!BC303-FaktiskeKurser[[#This Row],[GOOG]]</f>
        <v>4.5299989999999895</v>
      </c>
      <c r="BC300" s="2">
        <f>Data!BD303-FaktiskeKurser[[#This Row],[UNH]]</f>
        <v>2.9299930000000245</v>
      </c>
      <c r="BD300" s="2">
        <f>Data!BE303-FaktiskeKurser[[#This Row],[JPM]]</f>
        <v>1.4100030000000174</v>
      </c>
      <c r="BE300" s="2">
        <f>Data!BF303-FaktiskeKurser[[#This Row],[AVGO]]</f>
        <v>32.440001999999993</v>
      </c>
      <c r="BF300" s="2">
        <f>Data!BG303-FaktiskeKurser[[#This Row],[V]]</f>
        <v>5.8799899999999923</v>
      </c>
      <c r="BG300" s="2">
        <f>Data!BH303-FaktiskeKurser[[#This Row],[BAC]]</f>
        <v>0.11000099999999691</v>
      </c>
      <c r="BH300" s="2">
        <f>Data!BI303-FaktiskeKurser[[#This Row],[HD]]</f>
        <v>9.8200070000000323</v>
      </c>
      <c r="BI300" s="2">
        <f>Data!BJ303-FaktiskeKurser[[#This Row],[MA]]</f>
        <v>13.050017999999966</v>
      </c>
      <c r="BJ300" s="2">
        <f>Data!BK303-FaktiskeKurser[[#This Row],[MRK]]</f>
        <v>0.43892700000000673</v>
      </c>
      <c r="BK300" s="2">
        <f>Data!BL303-FaktiskeKurser[[#This Row],[ABBV]]</f>
        <v>1.7600020000000001</v>
      </c>
      <c r="BL300" s="2">
        <f>Data!BM303-FaktiskeKurser[[#This Row],[LLY]]</f>
        <v>-1.8199920000000134</v>
      </c>
      <c r="BM300" s="2">
        <f>Data!BN303-FaktiskeKurser[[#This Row],[UPS]]</f>
        <v>6.3700100000000077</v>
      </c>
      <c r="BN300" s="2">
        <f>Data!BO303-FaktiskeKurser[[#This Row],[CAT]]</f>
        <v>-1.8200070000000039</v>
      </c>
    </row>
    <row r="301" spans="1:66" x14ac:dyDescent="0.35">
      <c r="A301" s="1">
        <v>44267</v>
      </c>
      <c r="B301" s="2">
        <f>ARIMAForecast[[#This Row],[AAPL]]-FaktiskeKurser[[#This Row],[AAPL]]</f>
        <v>0.3566561258419938</v>
      </c>
      <c r="C301" s="2">
        <f>ARIMAForecast[[#This Row],[MSFT]]-Data!C300</f>
        <v>-1.4663431964580127</v>
      </c>
      <c r="D301" s="2">
        <f>ARIMAForecast[[#This Row],[AMZN]]-Data!D300</f>
        <v>-1.0016631198469952</v>
      </c>
      <c r="E301" s="2">
        <f>ARIMAForecast[[#This Row],[GOOGL]]-Data!E300</f>
        <v>-2.0832343985239987</v>
      </c>
      <c r="F301" s="2">
        <f>ARIMAForecast[[#This Row],[BRK-B]]-Data!F300</f>
        <v>-3.3349688872160073</v>
      </c>
      <c r="G301" s="2">
        <f>ARIMAForecast[[#This Row],[TSLA]]-Data!G300</f>
        <v>-3.2585122439730014</v>
      </c>
      <c r="H301" s="2">
        <f>ARIMAForecast[[#This Row],[NVDA]]-Data!H300</f>
        <v>-2.1015857420640032</v>
      </c>
      <c r="I301" s="2">
        <f>ARIMAForecast[[#This Row],[GOOG]]-Data!I300</f>
        <v>-2.2872623650039969</v>
      </c>
      <c r="J301" s="2">
        <f>ARIMAForecast[[#This Row],[UNH]]-Data!J300</f>
        <v>2.3261412479340038</v>
      </c>
      <c r="K301" s="2">
        <f>ARIMAForecast[[#This Row],[JPM]]-Data!K300</f>
        <v>1.3893714383929989</v>
      </c>
      <c r="L301" s="2">
        <f>ARIMAForecast[[#This Row],[AVGO]]-Data!L300</f>
        <v>-3.2162576068090516</v>
      </c>
      <c r="M301" s="2">
        <f>ARIMAForecast[[#This Row],[V]]-Data!M300</f>
        <v>-1.0458372871210031</v>
      </c>
      <c r="N301" s="2">
        <f>ARIMAForecast[[#This Row],[BAC]]-Data!N300</f>
        <v>0.50196683922560226</v>
      </c>
      <c r="O301" s="2">
        <f>ARIMAForecast[[#This Row],[HD]]-Data!O300</f>
        <v>3.3615754140930107</v>
      </c>
      <c r="P301" s="2">
        <f>ARIMAForecast[[#This Row],[MA]]-Data!P300</f>
        <v>-1.1488322605370058</v>
      </c>
      <c r="Q301" s="2">
        <f>ARIMAForecast[[#This Row],[MRK]]-Data!Q300</f>
        <v>-0.31495732947730914</v>
      </c>
      <c r="R301" s="2">
        <f>ARIMAForecast[[#This Row],[ABBV]]-Data!R300</f>
        <v>5.1268249849997005E-2</v>
      </c>
      <c r="S301" s="2">
        <f>ARIMAForecast[[#This Row],[LLY]]-Data!S300</f>
        <v>1.7166868464840093</v>
      </c>
      <c r="T301" s="2">
        <f>ARIMAForecast[[#This Row],[UPS]]-Data!T300</f>
        <v>-0.4551498316259881</v>
      </c>
      <c r="U301" s="2">
        <f>ARIMAForecast[[#This Row],[CAT]]-Data!U300</f>
        <v>7.8655072035639932</v>
      </c>
      <c r="X301" s="1">
        <v>44267</v>
      </c>
      <c r="Y301" s="2">
        <f>Data!Y301-Data!Y300</f>
        <v>-0.40459280000000319</v>
      </c>
      <c r="Z301" s="2">
        <f>Data!Z301-Data!Z300</f>
        <v>-0.88860359999998195</v>
      </c>
      <c r="AA301" s="2">
        <f>Data!AA301-Data!AA300</f>
        <v>-0.60484929999998371</v>
      </c>
      <c r="AB301" s="2">
        <f>Data!AB301-Data!AB300</f>
        <v>-1.8366749000000056</v>
      </c>
      <c r="AC301" s="2">
        <f>Data!AC301-Data!AC300</f>
        <v>-1.0077403999999888</v>
      </c>
      <c r="AD301" s="2">
        <f>Data!AD301-Data!AD300</f>
        <v>5.2350965000000258</v>
      </c>
      <c r="AE301" s="2">
        <f>Data!AE301-Data!AE300</f>
        <v>-0.48220249999999965</v>
      </c>
      <c r="AF301" s="2">
        <f>Data!AF301-Data!AF300</f>
        <v>-2.3008688000000035</v>
      </c>
      <c r="AG301" s="2">
        <f>Data!AG301-Data!AG300</f>
        <v>3.0925770000000057</v>
      </c>
      <c r="AH301" s="2">
        <f>Data!AH301-Data!AH300</f>
        <v>1.705025500000005</v>
      </c>
      <c r="AI301" s="2">
        <f>Data!AI301-Data!AI300</f>
        <v>3.3656199999995806E-2</v>
      </c>
      <c r="AJ301" s="2">
        <f>Data!AJ301-Data!AJ300</f>
        <v>-1.0168855999999948</v>
      </c>
      <c r="AK301" s="2">
        <f>Data!AK301-Data!AK300</f>
        <v>0.59105747000000264</v>
      </c>
      <c r="AL301" s="2">
        <f>Data!AL301-Data!AL300</f>
        <v>3.9847474000000034</v>
      </c>
      <c r="AM301" s="2">
        <f>Data!AM301-Data!AM300</f>
        <v>-0.83614790000001449</v>
      </c>
      <c r="AN301" s="2">
        <f>Data!AN301-Data!AN300</f>
        <v>-1.0746999999994955E-2</v>
      </c>
      <c r="AO301" s="2">
        <f>Data!AO301-Data!AO300</f>
        <v>0.47590819999999212</v>
      </c>
      <c r="AP301" s="2">
        <f>Data!AP301-Data!AP300</f>
        <v>2.8604885000000024</v>
      </c>
      <c r="AQ301" s="2">
        <f>Data!AQ301-Data!AQ300</f>
        <v>0.77482129999998506</v>
      </c>
      <c r="AR301" s="2">
        <f>Data!AR301-Data!AR300</f>
        <v>7.1403071999999952</v>
      </c>
      <c r="AS301" s="2"/>
      <c r="AT301" s="1">
        <v>44267</v>
      </c>
      <c r="AU301" s="2">
        <f>Data!AV304-FaktiskeKurser[[#This Row],[AAPL]]</f>
        <v>-5.9996999999995637E-2</v>
      </c>
      <c r="AV301" s="2">
        <f>Data!AW304-FaktiskeKurser[[#This Row],[MSFT]]</f>
        <v>1.9700009999999963</v>
      </c>
      <c r="AW301" s="2">
        <f>Data!AX304-FaktiskeKurser[[#This Row],[AMZN]]</f>
        <v>1.3320009999999911</v>
      </c>
      <c r="AX301" s="2">
        <f>Data!AY304-FaktiskeKurser[[#This Row],[GOOGL]]</f>
        <v>0.48200199999999427</v>
      </c>
      <c r="AY301" s="2">
        <f>Data!AZ304-FaktiskeKurser[[#This Row],[BRK-B]]</f>
        <v>1</v>
      </c>
      <c r="AZ301" s="2">
        <f>Data!BA304-FaktiskeKurser[[#This Row],[TSLA]]</f>
        <v>6.7166600000000187</v>
      </c>
      <c r="BA301" s="2">
        <f>Data!BB304-FaktiskeKurser[[#This Row],[NVDA]]</f>
        <v>3.3574990000000042</v>
      </c>
      <c r="BB301" s="2">
        <f>Data!BC304-FaktiskeKurser[[#This Row],[GOOG]]</f>
        <v>0.46099900000000105</v>
      </c>
      <c r="BC301" s="2">
        <f>Data!BD304-FaktiskeKurser[[#This Row],[UNH]]</f>
        <v>4.0399780000000192</v>
      </c>
      <c r="BD301" s="2">
        <f>Data!BE304-FaktiskeKurser[[#This Row],[JPM]]</f>
        <v>4.319991999999985</v>
      </c>
      <c r="BE301" s="2">
        <f>Data!BF304-FaktiskeKurser[[#This Row],[AVGO]]</f>
        <v>7.5700069999999755</v>
      </c>
      <c r="BF301" s="2">
        <f>Data!BG304-FaktiskeKurser[[#This Row],[V]]</f>
        <v>4</v>
      </c>
      <c r="BG301" s="2">
        <f>Data!BH304-FaktiskeKurser[[#This Row],[BAC]]</f>
        <v>1.619999</v>
      </c>
      <c r="BH301" s="2">
        <f>Data!BI304-FaktiskeKurser[[#This Row],[HD]]</f>
        <v>8.1400150000000053</v>
      </c>
      <c r="BI301" s="2">
        <f>Data!BJ304-FaktiskeKurser[[#This Row],[MA]]</f>
        <v>6.1900019999999927</v>
      </c>
      <c r="BJ301" s="2">
        <f>Data!BK304-FaktiskeKurser[[#This Row],[MRK]]</f>
        <v>0.43892700000000673</v>
      </c>
      <c r="BK301" s="2">
        <f>Data!BL304-FaktiskeKurser[[#This Row],[ABBV]]</f>
        <v>1.4299999999999926</v>
      </c>
      <c r="BL301" s="2">
        <f>Data!BM304-FaktiskeKurser[[#This Row],[LLY]]</f>
        <v>1.9700009999999963</v>
      </c>
      <c r="BM301" s="2">
        <f>Data!BN304-FaktiskeKurser[[#This Row],[UPS]]</f>
        <v>4.4199979999999925</v>
      </c>
      <c r="BN301" s="2">
        <f>Data!BO304-FaktiskeKurser[[#This Row],[CAT]]</f>
        <v>12.199996999999996</v>
      </c>
    </row>
    <row r="302" spans="1:66" x14ac:dyDescent="0.35">
      <c r="A302" s="1">
        <v>44270</v>
      </c>
      <c r="B302" s="2">
        <f>ARIMAForecast[[#This Row],[AAPL]]-FaktiskeKurser[[#This Row],[AAPL]]</f>
        <v>4.0448455806040045</v>
      </c>
      <c r="C302" s="2">
        <f>ARIMAForecast[[#This Row],[MSFT]]-Data!C301</f>
        <v>0.1623176547790024</v>
      </c>
      <c r="D302" s="2">
        <f>ARIMAForecast[[#This Row],[AMZN]]-Data!D301</f>
        <v>-0.36337282088399547</v>
      </c>
      <c r="E302" s="2">
        <f>ARIMAForecast[[#This Row],[GOOGL]]-Data!E301</f>
        <v>0.28052603287700606</v>
      </c>
      <c r="F302" s="2">
        <f>ARIMAForecast[[#This Row],[BRK-B]]-Data!F301</f>
        <v>-2.0150924594589696</v>
      </c>
      <c r="G302" s="2">
        <f>ARIMAForecast[[#This Row],[TSLA]]-Data!G301</f>
        <v>5.6808484273939825</v>
      </c>
      <c r="H302" s="2">
        <f>ARIMAForecast[[#This Row],[NVDA]]-Data!H301</f>
        <v>4.673535614790012</v>
      </c>
      <c r="I302" s="2">
        <f>ARIMAForecast[[#This Row],[GOOG]]-Data!I301</f>
        <v>-8.6183375730115586E-3</v>
      </c>
      <c r="J302" s="2">
        <f>ARIMAForecast[[#This Row],[UNH]]-Data!J301</f>
        <v>-0.33371662380801581</v>
      </c>
      <c r="K302" s="2">
        <f>ARIMAForecast[[#This Row],[JPM]]-Data!K301</f>
        <v>-0.66496709787799091</v>
      </c>
      <c r="L302" s="2">
        <f>ARIMAForecast[[#This Row],[AVGO]]-Data!L301</f>
        <v>22.236180653837039</v>
      </c>
      <c r="M302" s="2">
        <f>ARIMAForecast[[#This Row],[V]]-Data!M301</f>
        <v>-1.2638808033759972</v>
      </c>
      <c r="N302" s="2">
        <f>ARIMAForecast[[#This Row],[BAC]]-Data!N301</f>
        <v>-0.12793551049470153</v>
      </c>
      <c r="O302" s="2">
        <f>ARIMAForecast[[#This Row],[HD]]-Data!O301</f>
        <v>6.4801209757009701</v>
      </c>
      <c r="P302" s="2">
        <f>ARIMAForecast[[#This Row],[MA]]-Data!P301</f>
        <v>-1.0403967481460086</v>
      </c>
      <c r="Q302" s="2">
        <f>ARIMAForecast[[#This Row],[MRK]]-Data!Q301</f>
        <v>1.6564055016612116</v>
      </c>
      <c r="R302" s="2">
        <f>ARIMAForecast[[#This Row],[ABBV]]-Data!R301</f>
        <v>2.121446878266994</v>
      </c>
      <c r="S302" s="2">
        <f>ARIMAForecast[[#This Row],[LLY]]-Data!S301</f>
        <v>-16.954915783143008</v>
      </c>
      <c r="T302" s="2">
        <f>ARIMAForecast[[#This Row],[UPS]]-Data!T301</f>
        <v>-3.7812624500220124</v>
      </c>
      <c r="U302" s="2">
        <f>ARIMAForecast[[#This Row],[CAT]]-Data!U301</f>
        <v>3.4879186901840171</v>
      </c>
      <c r="X302" s="1">
        <v>44270</v>
      </c>
      <c r="Y302" s="2">
        <f>Data!Y302-Data!Y301</f>
        <v>2.2739483000000007</v>
      </c>
      <c r="Z302" s="2">
        <f>Data!Z302-Data!Z301</f>
        <v>-0.94643080000000168</v>
      </c>
      <c r="AA302" s="2">
        <f>Data!AA302-Data!AA301</f>
        <v>-0.51334160000001816</v>
      </c>
      <c r="AB302" s="2">
        <f>Data!AB302-Data!AB301</f>
        <v>-3.4228899999988016E-2</v>
      </c>
      <c r="AC302" s="2">
        <f>Data!AC302-Data!AC301</f>
        <v>-5.2109731000000181</v>
      </c>
      <c r="AD302" s="2">
        <f>Data!AD302-Data!AD301</f>
        <v>2.7978920999999843</v>
      </c>
      <c r="AE302" s="2">
        <f>Data!AE302-Data!AE301</f>
        <v>2.943257100000011</v>
      </c>
      <c r="AF302" s="2">
        <f>Data!AF302-Data!AF301</f>
        <v>2.4968600000008223E-2</v>
      </c>
      <c r="AG302" s="2">
        <f>Data!AG302-Data!AG301</f>
        <v>-1.1043038999999908</v>
      </c>
      <c r="AH302" s="2">
        <f>Data!AH302-Data!AH301</f>
        <v>-0.66216019999998821</v>
      </c>
      <c r="AI302" s="2">
        <f>Data!AI302-Data!AI301</f>
        <v>16.494703600000037</v>
      </c>
      <c r="AJ302" s="2">
        <f>Data!AJ302-Data!AJ301</f>
        <v>-1.1108715000000018</v>
      </c>
      <c r="AK302" s="2">
        <f>Data!AK302-Data!AK301</f>
        <v>-7.292658000000074E-2</v>
      </c>
      <c r="AL302" s="2">
        <f>Data!AL302-Data!AL301</f>
        <v>5.2808537999999885</v>
      </c>
      <c r="AM302" s="2">
        <f>Data!AM302-Data!AM301</f>
        <v>-1.0735435999999936</v>
      </c>
      <c r="AN302" s="2">
        <f>Data!AN302-Data!AN301</f>
        <v>1.2801595600000013</v>
      </c>
      <c r="AO302" s="2">
        <f>Data!AO302-Data!AO301</f>
        <v>1.7081510000000009</v>
      </c>
      <c r="AP302" s="2">
        <f>Data!AP302-Data!AP301</f>
        <v>-7.7469983999999954</v>
      </c>
      <c r="AQ302" s="2">
        <f>Data!AQ302-Data!AQ301</f>
        <v>-4.6371946999999807</v>
      </c>
      <c r="AR302" s="2">
        <f>Data!AR302-Data!AR301</f>
        <v>3.332134300000007</v>
      </c>
      <c r="AS302" s="2"/>
      <c r="AT302" s="1">
        <v>44270</v>
      </c>
      <c r="AU302" s="2">
        <f>Data!AV305-FaktiskeKurser[[#This Row],[AAPL]]</f>
        <v>4.0099950000000035</v>
      </c>
      <c r="AV302" s="2">
        <f>Data!AW305-FaktiskeKurser[[#This Row],[MSFT]]</f>
        <v>2.3900000000000148</v>
      </c>
      <c r="AW302" s="2">
        <f>Data!AX305-FaktiskeKurser[[#This Row],[AMZN]]</f>
        <v>1.2019960000000083</v>
      </c>
      <c r="AX302" s="2">
        <f>Data!AY305-FaktiskeKurser[[#This Row],[GOOGL]]</f>
        <v>0.91249799999999937</v>
      </c>
      <c r="AY302" s="2">
        <f>Data!AZ305-FaktiskeKurser[[#This Row],[BRK-B]]</f>
        <v>-9.3799889999999664</v>
      </c>
      <c r="AZ302" s="2">
        <f>Data!BA305-FaktiskeKurser[[#This Row],[TSLA]]</f>
        <v>13.293335000000013</v>
      </c>
      <c r="BA302" s="2">
        <f>Data!BB305-FaktiskeKurser[[#This Row],[NVDA]]</f>
        <v>7.2300030000000106</v>
      </c>
      <c r="BB302" s="2">
        <f>Data!BC305-FaktiskeKurser[[#This Row],[GOOG]]</f>
        <v>0.57299799999999834</v>
      </c>
      <c r="BC302" s="2">
        <f>Data!BD305-FaktiskeKurser[[#This Row],[UNH]]</f>
        <v>4.2799989999999752</v>
      </c>
      <c r="BD302" s="2">
        <f>Data!BE305-FaktiskeKurser[[#This Row],[JPM]]</f>
        <v>0.2399899999999775</v>
      </c>
      <c r="BE302" s="2">
        <f>Data!BF305-FaktiskeKurser[[#This Row],[AVGO]]</f>
        <v>33.179993000000024</v>
      </c>
      <c r="BF302" s="2">
        <f>Data!BG305-FaktiskeKurser[[#This Row],[V]]</f>
        <v>0.10000600000000759</v>
      </c>
      <c r="BG302" s="2">
        <f>Data!BH305-FaktiskeKurser[[#This Row],[BAC]]</f>
        <v>0.38000100000000003</v>
      </c>
      <c r="BH302" s="2">
        <f>Data!BI305-FaktiskeKurser[[#This Row],[HD]]</f>
        <v>12.30001900000002</v>
      </c>
      <c r="BI302" s="2">
        <f>Data!BJ305-FaktiskeKurser[[#This Row],[MA]]</f>
        <v>5.9998000000007323E-2</v>
      </c>
      <c r="BJ302" s="2">
        <f>Data!BK305-FaktiskeKurser[[#This Row],[MRK]]</f>
        <v>1.4026719999999955</v>
      </c>
      <c r="BK302" s="2">
        <f>Data!BL305-FaktiskeKurser[[#This Row],[ABBV]]</f>
        <v>2.2600020000000001</v>
      </c>
      <c r="BL302" s="2">
        <f>Data!BM305-FaktiskeKurser[[#This Row],[LLY]]</f>
        <v>-16.28999300000001</v>
      </c>
      <c r="BM302" s="2">
        <f>Data!BN305-FaktiskeKurser[[#This Row],[UPS]]</f>
        <v>-2.589997000000011</v>
      </c>
      <c r="BN302" s="2">
        <f>Data!BO305-FaktiskeKurser[[#This Row],[CAT]]</f>
        <v>9.6800069999999891</v>
      </c>
    </row>
    <row r="303" spans="1:66" x14ac:dyDescent="0.35">
      <c r="A303" s="1">
        <v>44271</v>
      </c>
      <c r="B303" s="2">
        <f>ARIMAForecast[[#This Row],[AAPL]]-FaktiskeKurser[[#This Row],[AAPL]]</f>
        <v>2.7117397384729998</v>
      </c>
      <c r="C303" s="2">
        <f>ARIMAForecast[[#This Row],[MSFT]]-Data!C302</f>
        <v>0.8544697177389935</v>
      </c>
      <c r="D303" s="2">
        <f>ARIMAForecast[[#This Row],[AMZN]]-Data!D302</f>
        <v>0.58547851342700596</v>
      </c>
      <c r="E303" s="2">
        <f>ARIMAForecast[[#This Row],[GOOGL]]-Data!E302</f>
        <v>0.44481133668399764</v>
      </c>
      <c r="F303" s="2">
        <f>ARIMAForecast[[#This Row],[BRK-B]]-Data!F302</f>
        <v>-4.2051260003180175</v>
      </c>
      <c r="G303" s="2">
        <f>ARIMAForecast[[#This Row],[TSLA]]-Data!G302</f>
        <v>-11.335387331475005</v>
      </c>
      <c r="H303" s="2">
        <f>ARIMAForecast[[#This Row],[NVDA]]-Data!H302</f>
        <v>-1.5850002480730154</v>
      </c>
      <c r="I303" s="2">
        <f>ARIMAForecast[[#This Row],[GOOG]]-Data!I302</f>
        <v>0.56625289771400844</v>
      </c>
      <c r="J303" s="2">
        <f>ARIMAForecast[[#This Row],[UNH]]-Data!J302</f>
        <v>-1.9673791107739476</v>
      </c>
      <c r="K303" s="2">
        <f>ARIMAForecast[[#This Row],[JPM]]-Data!K302</f>
        <v>-1.5034301092200053</v>
      </c>
      <c r="L303" s="2">
        <f>ARIMAForecast[[#This Row],[AVGO]]-Data!L302</f>
        <v>1.673044543988965</v>
      </c>
      <c r="M303" s="2">
        <f>ARIMAForecast[[#This Row],[V]]-Data!M302</f>
        <v>1.1462765053709916</v>
      </c>
      <c r="N303" s="2">
        <f>ARIMAForecast[[#This Row],[BAC]]-Data!N302</f>
        <v>-0.12766615632239819</v>
      </c>
      <c r="O303" s="2">
        <f>ARIMAForecast[[#This Row],[HD]]-Data!O302</f>
        <v>2.5745767680370477</v>
      </c>
      <c r="P303" s="2">
        <f>ARIMAForecast[[#This Row],[MA]]-Data!P302</f>
        <v>0.43260920474801878</v>
      </c>
      <c r="Q303" s="2">
        <f>ARIMAForecast[[#This Row],[MRK]]-Data!Q302</f>
        <v>0.55723804127180188</v>
      </c>
      <c r="R303" s="2">
        <f>ARIMAForecast[[#This Row],[ABBV]]-Data!R302</f>
        <v>0.56356147278300739</v>
      </c>
      <c r="S303" s="2">
        <f>ARIMAForecast[[#This Row],[LLY]]-Data!S302</f>
        <v>-1.245886091857983</v>
      </c>
      <c r="T303" s="2">
        <f>ARIMAForecast[[#This Row],[UPS]]-Data!T302</f>
        <v>-1.549275823509987</v>
      </c>
      <c r="U303" s="2">
        <f>ARIMAForecast[[#This Row],[CAT]]-Data!U302</f>
        <v>-5.2599756653370093</v>
      </c>
      <c r="X303" s="1">
        <v>44271</v>
      </c>
      <c r="Y303" s="2">
        <f>Data!Y303-Data!Y302</f>
        <v>1.7859806999999961</v>
      </c>
      <c r="Z303" s="2">
        <f>Data!Z303-Data!Z302</f>
        <v>2.6609124999999949</v>
      </c>
      <c r="AA303" s="2">
        <f>Data!AA303-Data!AA302</f>
        <v>0.42727949999999737</v>
      </c>
      <c r="AB303" s="2">
        <f>Data!AB303-Data!AB302</f>
        <v>1.2915265999999974</v>
      </c>
      <c r="AC303" s="2">
        <f>Data!AC303-Data!AC302</f>
        <v>-3.1893871000000047</v>
      </c>
      <c r="AD303" s="2">
        <f>Data!AD303-Data!AD302</f>
        <v>-0.93113560000000462</v>
      </c>
      <c r="AE303" s="2">
        <f>Data!AE303-Data!AE302</f>
        <v>1.4220028000000013</v>
      </c>
      <c r="AF303" s="2">
        <f>Data!AF303-Data!AF302</f>
        <v>1.1470698999999911</v>
      </c>
      <c r="AG303" s="2">
        <f>Data!AG303-Data!AG302</f>
        <v>0.32939550000003237</v>
      </c>
      <c r="AH303" s="2">
        <f>Data!AH303-Data!AH302</f>
        <v>-1.659488400000015</v>
      </c>
      <c r="AI303" s="2">
        <f>Data!AI303-Data!AI302</f>
        <v>8.6987123999999767</v>
      </c>
      <c r="AJ303" s="2">
        <f>Data!AJ303-Data!AJ302</f>
        <v>1.0847679000000028</v>
      </c>
      <c r="AK303" s="2">
        <f>Data!AK303-Data!AK302</f>
        <v>-0.12514408999999915</v>
      </c>
      <c r="AL303" s="2">
        <f>Data!AL303-Data!AL302</f>
        <v>3.8217167999999901</v>
      </c>
      <c r="AM303" s="2">
        <f>Data!AM303-Data!AM302</f>
        <v>0.37338649999998097</v>
      </c>
      <c r="AN303" s="2">
        <f>Data!AN303-Data!AN302</f>
        <v>0.79899238000000139</v>
      </c>
      <c r="AO303" s="2">
        <f>Data!AO303-Data!AO302</f>
        <v>0.8700245999999936</v>
      </c>
      <c r="AP303" s="2">
        <f>Data!AP303-Data!AP302</f>
        <v>-9.3995946000000004</v>
      </c>
      <c r="AQ303" s="2">
        <f>Data!AQ303-Data!AQ302</f>
        <v>-0.26496510000001194</v>
      </c>
      <c r="AR303" s="2">
        <f>Data!AR303-Data!AR302</f>
        <v>-3.1585299999999847</v>
      </c>
      <c r="AS303" s="2"/>
      <c r="AT303" s="1">
        <v>44271</v>
      </c>
      <c r="AU303" s="2">
        <f>Data!AV306-FaktiskeKurser[[#This Row],[AAPL]]</f>
        <v>3.6100009999999969</v>
      </c>
      <c r="AV303" s="2">
        <f>Data!AW306-FaktiskeKurser[[#This Row],[MSFT]]</f>
        <v>0.58000199999997903</v>
      </c>
      <c r="AW303" s="2">
        <f>Data!AX306-FaktiskeKurser[[#This Row],[AMZN]]</f>
        <v>-1.0865019999999959</v>
      </c>
      <c r="AX303" s="2">
        <f>Data!AY306-FaktiskeKurser[[#This Row],[GOOGL]]</f>
        <v>-0.83249600000000612</v>
      </c>
      <c r="AY303" s="2">
        <f>Data!AZ306-FaktiskeKurser[[#This Row],[BRK-B]]</f>
        <v>-9.4100040000000149</v>
      </c>
      <c r="AZ303" s="2">
        <f>Data!BA306-FaktiskeKurser[[#This Row],[TSLA]]</f>
        <v>-7.5733339999999885</v>
      </c>
      <c r="BA303" s="2">
        <f>Data!BB306-FaktiskeKurser[[#This Row],[NVDA]]</f>
        <v>2.9775080000000003</v>
      </c>
      <c r="BB303" s="2">
        <f>Data!BC306-FaktiskeKurser[[#This Row],[GOOG]]</f>
        <v>-1.1125040000000013</v>
      </c>
      <c r="BC303" s="2">
        <f>Data!BD306-FaktiskeKurser[[#This Row],[UNH]]</f>
        <v>1.5</v>
      </c>
      <c r="BD303" s="2">
        <f>Data!BE306-FaktiskeKurser[[#This Row],[JPM]]</f>
        <v>-0.8100120000000004</v>
      </c>
      <c r="BE303" s="2">
        <f>Data!BF306-FaktiskeKurser[[#This Row],[AVGO]]</f>
        <v>24.489991000000032</v>
      </c>
      <c r="BF303" s="2">
        <f>Data!BG306-FaktiskeKurser[[#This Row],[V]]</f>
        <v>-1.4499969999999962</v>
      </c>
      <c r="BG303" s="2">
        <f>Data!BH306-FaktiskeKurser[[#This Row],[BAC]]</f>
        <v>0.39999700000000615</v>
      </c>
      <c r="BH303" s="2">
        <f>Data!BI306-FaktiskeKurser[[#This Row],[HD]]</f>
        <v>13.229981000000009</v>
      </c>
      <c r="BI303" s="2">
        <f>Data!BJ306-FaktiskeKurser[[#This Row],[MA]]</f>
        <v>-2</v>
      </c>
      <c r="BJ303" s="2">
        <f>Data!BK306-FaktiskeKurser[[#This Row],[MRK]]</f>
        <v>2.0801549999999907</v>
      </c>
      <c r="BK303" s="2">
        <f>Data!BL306-FaktiskeKurser[[#This Row],[ABBV]]</f>
        <v>2.9699930000000023</v>
      </c>
      <c r="BL303" s="2">
        <f>Data!BM306-FaktiskeKurser[[#This Row],[LLY]]</f>
        <v>-14.310012999999998</v>
      </c>
      <c r="BM303" s="2">
        <f>Data!BN306-FaktiskeKurser[[#This Row],[UPS]]</f>
        <v>-4.4199979999999925</v>
      </c>
      <c r="BN303" s="2">
        <f>Data!BO306-FaktiskeKurser[[#This Row],[CAT]]</f>
        <v>6.7000119999999868</v>
      </c>
    </row>
    <row r="304" spans="1:66" x14ac:dyDescent="0.35">
      <c r="A304" s="1">
        <v>44272</v>
      </c>
      <c r="B304" s="2">
        <f>ARIMAForecast[[#This Row],[AAPL]]-FaktiskeKurser[[#This Row],[AAPL]]</f>
        <v>5.1868324873779983</v>
      </c>
      <c r="C304" s="2">
        <f>ARIMAForecast[[#This Row],[MSFT]]-Data!C303</f>
        <v>1.7778120997359963</v>
      </c>
      <c r="D304" s="2">
        <f>ARIMAForecast[[#This Row],[AMZN]]-Data!D303</f>
        <v>2.1561691450589819</v>
      </c>
      <c r="E304" s="2">
        <f>ARIMAForecast[[#This Row],[GOOGL]]-Data!E303</f>
        <v>1.5020260942309989</v>
      </c>
      <c r="F304" s="2">
        <f>ARIMAForecast[[#This Row],[BRK-B]]-Data!F303</f>
        <v>-0.50974694955201016</v>
      </c>
      <c r="G304" s="2">
        <f>ARIMAForecast[[#This Row],[TSLA]]-Data!G303</f>
        <v>9.2905332291150273</v>
      </c>
      <c r="H304" s="2">
        <f>ARIMAForecast[[#This Row],[NVDA]]-Data!H303</f>
        <v>3.1482861879599966</v>
      </c>
      <c r="I304" s="2">
        <f>ARIMAForecast[[#This Row],[GOOG]]-Data!I303</f>
        <v>1.3428844086970031</v>
      </c>
      <c r="J304" s="2">
        <f>ARIMAForecast[[#This Row],[UNH]]-Data!J303</f>
        <v>0.28394793094099668</v>
      </c>
      <c r="K304" s="2">
        <f>ARIMAForecast[[#This Row],[JPM]]-Data!K303</f>
        <v>0.86086642592800899</v>
      </c>
      <c r="L304" s="2">
        <f>ARIMAForecast[[#This Row],[AVGO]]-Data!L303</f>
        <v>13.510851382436044</v>
      </c>
      <c r="M304" s="2">
        <f>ARIMAForecast[[#This Row],[V]]-Data!M303</f>
        <v>-0.95249044892401002</v>
      </c>
      <c r="N304" s="2">
        <f>ARIMAForecast[[#This Row],[BAC]]-Data!N303</f>
        <v>0.13044097969489599</v>
      </c>
      <c r="O304" s="2">
        <f>ARIMAForecast[[#This Row],[HD]]-Data!O303</f>
        <v>-1.0403216555450285</v>
      </c>
      <c r="P304" s="2">
        <f>ARIMAForecast[[#This Row],[MA]]-Data!P303</f>
        <v>-3.1856824654819889</v>
      </c>
      <c r="Q304" s="2">
        <f>ARIMAForecast[[#This Row],[MRK]]-Data!Q303</f>
        <v>0.4462291924301951</v>
      </c>
      <c r="R304" s="2">
        <f>ARIMAForecast[[#This Row],[ABBV]]-Data!R303</f>
        <v>-5.4103525286990077</v>
      </c>
      <c r="S304" s="2">
        <f>ARIMAForecast[[#This Row],[LLY]]-Data!S303</f>
        <v>-2.7243546796620137</v>
      </c>
      <c r="T304" s="2">
        <f>ARIMAForecast[[#This Row],[UPS]]-Data!T303</f>
        <v>-0.56362866461600447</v>
      </c>
      <c r="U304" s="2">
        <f>ARIMAForecast[[#This Row],[CAT]]-Data!U303</f>
        <v>6.1985582129310046</v>
      </c>
      <c r="X304" s="1">
        <v>44272</v>
      </c>
      <c r="Y304" s="2">
        <f>Data!Y304-Data!Y303</f>
        <v>-0.36139509999999575</v>
      </c>
      <c r="Z304" s="2">
        <f>Data!Z304-Data!Z303</f>
        <v>-0.49043190000000436</v>
      </c>
      <c r="AA304" s="2">
        <f>Data!AA304-Data!AA303</f>
        <v>1.934828600000003</v>
      </c>
      <c r="AB304" s="2">
        <f>Data!AB304-Data!AB303</f>
        <v>-2.7168400000007864E-2</v>
      </c>
      <c r="AC304" s="2">
        <f>Data!AC304-Data!AC303</f>
        <v>0.32560370000001626</v>
      </c>
      <c r="AD304" s="2">
        <f>Data!AD304-Data!AD303</f>
        <v>-4.2315845999999908</v>
      </c>
      <c r="AE304" s="2">
        <f>Data!AE304-Data!AE303</f>
        <v>0.57932569999999828</v>
      </c>
      <c r="AF304" s="2">
        <f>Data!AF304-Data!AF303</f>
        <v>-4.0145400000000109E-2</v>
      </c>
      <c r="AG304" s="2">
        <f>Data!AG304-Data!AG303</f>
        <v>-1.9596197000000188</v>
      </c>
      <c r="AH304" s="2">
        <f>Data!AH304-Data!AH303</f>
        <v>1.2668787000000066</v>
      </c>
      <c r="AI304" s="2">
        <f>Data!AI304-Data!AI303</f>
        <v>5.8478056000000151</v>
      </c>
      <c r="AJ304" s="2">
        <f>Data!AJ304-Data!AJ303</f>
        <v>-1.3155765999999858</v>
      </c>
      <c r="AK304" s="2">
        <f>Data!AK304-Data!AK303</f>
        <v>0.28097371999999865</v>
      </c>
      <c r="AL304" s="2">
        <f>Data!AL304-Data!AL303</f>
        <v>-1.0823843000000011</v>
      </c>
      <c r="AM304" s="2">
        <f>Data!AM304-Data!AM303</f>
        <v>-2.906638399999963</v>
      </c>
      <c r="AN304" s="2">
        <f>Data!AN304-Data!AN303</f>
        <v>0.49822005000000047</v>
      </c>
      <c r="AO304" s="2">
        <f>Data!AO304-Data!AO303</f>
        <v>-5.2928368999999975</v>
      </c>
      <c r="AP304" s="2">
        <f>Data!AP304-Data!AP303</f>
        <v>-3.6946235999999999</v>
      </c>
      <c r="AQ304" s="2">
        <f>Data!AQ304-Data!AQ303</f>
        <v>-2.0031483999999864</v>
      </c>
      <c r="AR304" s="2">
        <f>Data!AR304-Data!AR303</f>
        <v>5.235281499999985</v>
      </c>
      <c r="AS304" s="2"/>
      <c r="AT304" s="1">
        <v>44272</v>
      </c>
      <c r="AU304" s="2">
        <f>Data!AV307-FaktiskeKurser[[#This Row],[AAPL]]</f>
        <v>3.7300029999999964</v>
      </c>
      <c r="AV304" s="2">
        <f>Data!AW307-FaktiskeKurser[[#This Row],[MSFT]]</f>
        <v>1.2899930000000097</v>
      </c>
      <c r="AW304" s="2">
        <f>Data!AX307-FaktiskeKurser[[#This Row],[AMZN]]</f>
        <v>2.3119959999999935</v>
      </c>
      <c r="AX304" s="2">
        <f>Data!AY307-FaktiskeKurser[[#This Row],[GOOGL]]</f>
        <v>1.6110000000000042</v>
      </c>
      <c r="AY304" s="2">
        <f>Data!AZ307-FaktiskeKurser[[#This Row],[BRK-B]]</f>
        <v>-8.0199890000000096</v>
      </c>
      <c r="AZ304" s="2">
        <f>Data!BA307-FaktiskeKurser[[#This Row],[TSLA]]</f>
        <v>2.6933289999999772</v>
      </c>
      <c r="BA304" s="2">
        <f>Data!BB307-FaktiskeKurser[[#This Row],[NVDA]]</f>
        <v>4.8525080000000003</v>
      </c>
      <c r="BB304" s="2">
        <f>Data!BC307-FaktiskeKurser[[#This Row],[GOOG]]</f>
        <v>1.4579999999999984</v>
      </c>
      <c r="BC304" s="2">
        <f>Data!BD307-FaktiskeKurser[[#This Row],[UNH]]</f>
        <v>-3.8399959999999851</v>
      </c>
      <c r="BD304" s="2">
        <f>Data!BE307-FaktiskeKurser[[#This Row],[JPM]]</f>
        <v>-1.0599979999999789</v>
      </c>
      <c r="BE304" s="2">
        <f>Data!BF307-FaktiskeKurser[[#This Row],[AVGO]]</f>
        <v>32.419983000000002</v>
      </c>
      <c r="BF304" s="2">
        <f>Data!BG307-FaktiskeKurser[[#This Row],[V]]</f>
        <v>-1.339997000000011</v>
      </c>
      <c r="BG304" s="2">
        <f>Data!BH307-FaktiskeKurser[[#This Row],[BAC]]</f>
        <v>1.0002000000000066E-2</v>
      </c>
      <c r="BH304" s="2">
        <f>Data!BI307-FaktiskeKurser[[#This Row],[HD]]</f>
        <v>6.9299929999999677</v>
      </c>
      <c r="BI304" s="2">
        <f>Data!BJ307-FaktiskeKurser[[#This Row],[MA]]</f>
        <v>-4.0299979999999778</v>
      </c>
      <c r="BJ304" s="2">
        <f>Data!BK307-FaktiskeKurser[[#This Row],[MRK]]</f>
        <v>2.5763390000000044</v>
      </c>
      <c r="BK304" s="2">
        <f>Data!BL307-FaktiskeKurser[[#This Row],[ABBV]]</f>
        <v>-3.1799999999999926</v>
      </c>
      <c r="BL304" s="2">
        <f>Data!BM307-FaktiskeKurser[[#This Row],[LLY]]</f>
        <v>-21.350006000000008</v>
      </c>
      <c r="BM304" s="2">
        <f>Data!BN307-FaktiskeKurser[[#This Row],[UPS]]</f>
        <v>-7.0400080000000003</v>
      </c>
      <c r="BN304" s="2">
        <f>Data!BO307-FaktiskeKurser[[#This Row],[CAT]]</f>
        <v>4.6300050000000113</v>
      </c>
    </row>
    <row r="305" spans="1:66" x14ac:dyDescent="0.35">
      <c r="A305" s="1">
        <v>44273</v>
      </c>
      <c r="B305" s="2">
        <f>ARIMAForecast[[#This Row],[AAPL]]-FaktiskeKurser[[#This Row],[AAPL]]</f>
        <v>-3.3587050125839966</v>
      </c>
      <c r="C305" s="2">
        <f>ARIMAForecast[[#This Row],[MSFT]]-Data!C304</f>
        <v>-7.8510986007869974</v>
      </c>
      <c r="D305" s="2">
        <f>ARIMAForecast[[#This Row],[AMZN]]-Data!D304</f>
        <v>-5.2663394298169806</v>
      </c>
      <c r="E305" s="2">
        <f>ARIMAForecast[[#This Row],[GOOGL]]-Data!E304</f>
        <v>-4.3931634708520022</v>
      </c>
      <c r="F305" s="2">
        <f>ARIMAForecast[[#This Row],[BRK-B]]-Data!F304</f>
        <v>1.4463876902880202</v>
      </c>
      <c r="G305" s="2">
        <f>ARIMAForecast[[#This Row],[TSLA]]-Data!G304</f>
        <v>-17.365551983888025</v>
      </c>
      <c r="H305" s="2">
        <f>ARIMAForecast[[#This Row],[NVDA]]-Data!H304</f>
        <v>-7.8904015596199883</v>
      </c>
      <c r="I305" s="2">
        <f>ARIMAForecast[[#This Row],[GOOG]]-Data!I304</f>
        <v>-3.8112925176910011</v>
      </c>
      <c r="J305" s="2">
        <f>ARIMAForecast[[#This Row],[UNH]]-Data!J304</f>
        <v>7.1642944857359794</v>
      </c>
      <c r="K305" s="2">
        <f>ARIMAForecast[[#This Row],[JPM]]-Data!K304</f>
        <v>3.0083820436379938</v>
      </c>
      <c r="L305" s="2">
        <f>ARIMAForecast[[#This Row],[AVGO]]-Data!L304</f>
        <v>-25.385041402989032</v>
      </c>
      <c r="M305" s="2">
        <f>ARIMAForecast[[#This Row],[V]]-Data!M304</f>
        <v>-2.2719444241159863</v>
      </c>
      <c r="N305" s="2">
        <f>ARIMAForecast[[#This Row],[BAC]]-Data!N304</f>
        <v>1.2491761713553018</v>
      </c>
      <c r="O305" s="2">
        <f>ARIMAForecast[[#This Row],[HD]]-Data!O304</f>
        <v>1.7183536592900168</v>
      </c>
      <c r="P305" s="2">
        <f>ARIMAForecast[[#This Row],[MA]]-Data!P304</f>
        <v>-10.760153662600032</v>
      </c>
      <c r="Q305" s="2">
        <f>ARIMAForecast[[#This Row],[MRK]]-Data!Q304</f>
        <v>8.3440137493894895E-2</v>
      </c>
      <c r="R305" s="2">
        <f>ARIMAForecast[[#This Row],[ABBV]]-Data!R304</f>
        <v>-1.7148741612169971</v>
      </c>
      <c r="S305" s="2">
        <f>ARIMAForecast[[#This Row],[LLY]]-Data!S304</f>
        <v>-2.4978797266950039</v>
      </c>
      <c r="T305" s="2">
        <f>ARIMAForecast[[#This Row],[UPS]]-Data!T304</f>
        <v>-1.1694720372080099</v>
      </c>
      <c r="U305" s="2">
        <f>ARIMAForecast[[#This Row],[CAT]]-Data!U304</f>
        <v>-1.149445270888009</v>
      </c>
      <c r="X305" s="1">
        <v>44273</v>
      </c>
      <c r="Y305" s="2">
        <f>Data!Y305-Data!Y304</f>
        <v>-3.055076200000002</v>
      </c>
      <c r="Z305" s="2">
        <f>Data!Z305-Data!Z304</f>
        <v>-4.3616249000000096</v>
      </c>
      <c r="AA305" s="2">
        <f>Data!AA305-Data!AA304</f>
        <v>-3.6067033999999865</v>
      </c>
      <c r="AB305" s="2">
        <f>Data!AB305-Data!AB304</f>
        <v>-2.4188606000000021</v>
      </c>
      <c r="AC305" s="2">
        <f>Data!AC305-Data!AC304</f>
        <v>0.47300559999999336</v>
      </c>
      <c r="AD305" s="2">
        <f>Data!AD305-Data!AD304</f>
        <v>2.169470600000011</v>
      </c>
      <c r="AE305" s="2">
        <f>Data!AE305-Data!AE304</f>
        <v>-5.1851807000000179</v>
      </c>
      <c r="AF305" s="2">
        <f>Data!AF305-Data!AF304</f>
        <v>-2.3730918999999915</v>
      </c>
      <c r="AG305" s="2">
        <f>Data!AG305-Data!AG304</f>
        <v>7.2951618999999823</v>
      </c>
      <c r="AH305" s="2">
        <f>Data!AH305-Data!AH304</f>
        <v>2.489615299999997</v>
      </c>
      <c r="AI305" s="2">
        <f>Data!AI305-Data!AI304</f>
        <v>-15.869246000000032</v>
      </c>
      <c r="AJ305" s="2">
        <f>Data!AJ305-Data!AJ304</f>
        <v>-2.3404048000000159</v>
      </c>
      <c r="AK305" s="2">
        <f>Data!AK305-Data!AK304</f>
        <v>0.88292684000000321</v>
      </c>
      <c r="AL305" s="2">
        <f>Data!AL305-Data!AL304</f>
        <v>2.2177657000000295</v>
      </c>
      <c r="AM305" s="2">
        <f>Data!AM305-Data!AM304</f>
        <v>-8.4501408000000424</v>
      </c>
      <c r="AN305" s="2">
        <f>Data!AN305-Data!AN304</f>
        <v>-2.965799000000402E-2</v>
      </c>
      <c r="AO305" s="2">
        <f>Data!AO305-Data!AO304</f>
        <v>-1.8652965999999935</v>
      </c>
      <c r="AP305" s="2">
        <f>Data!AP305-Data!AP304</f>
        <v>-2.9082468000000006</v>
      </c>
      <c r="AQ305" s="2">
        <f>Data!AQ305-Data!AQ304</f>
        <v>-0.70307770000002279</v>
      </c>
      <c r="AR305" s="2">
        <f>Data!AR305-Data!AR304</f>
        <v>-1.2689935999999875</v>
      </c>
      <c r="AS305" s="2"/>
      <c r="AT305" s="1">
        <v>44273</v>
      </c>
      <c r="AU305" s="2">
        <f>Data!AV308-FaktiskeKurser[[#This Row],[AAPL]]</f>
        <v>-3.4599989999999963</v>
      </c>
      <c r="AV305" s="2">
        <f>Data!AW308-FaktiskeKurser[[#This Row],[MSFT]]</f>
        <v>-4.089997000000011</v>
      </c>
      <c r="AW305" s="2">
        <f>Data!AX308-FaktiskeKurser[[#This Row],[AMZN]]</f>
        <v>-2.6844940000000008</v>
      </c>
      <c r="AX305" s="2">
        <f>Data!AY308-FaktiskeKurser[[#This Row],[GOOGL]]</f>
        <v>-1.6549989999999895</v>
      </c>
      <c r="AY305" s="2">
        <f>Data!AZ308-FaktiskeKurser[[#This Row],[BRK-B]]</f>
        <v>-2.1499940000000208</v>
      </c>
      <c r="AZ305" s="2">
        <f>Data!BA308-FaktiskeKurser[[#This Row],[TSLA]]</f>
        <v>-18.259995000000004</v>
      </c>
      <c r="BA305" s="2">
        <f>Data!BB308-FaktiskeKurser[[#This Row],[NVDA]]</f>
        <v>-4.6875080000000082</v>
      </c>
      <c r="BB305" s="2">
        <f>Data!BC308-FaktiskeKurser[[#This Row],[GOOG]]</f>
        <v>-1.5135039999999975</v>
      </c>
      <c r="BC305" s="2">
        <f>Data!BD308-FaktiskeKurser[[#This Row],[UNH]]</f>
        <v>8.169983000000002</v>
      </c>
      <c r="BD305" s="2">
        <f>Data!BE308-FaktiskeKurser[[#This Row],[JPM]]</f>
        <v>2.2799990000000037</v>
      </c>
      <c r="BE305" s="2">
        <f>Data!BF308-FaktiskeKurser[[#This Row],[AVGO]]</f>
        <v>-6.6199950000000172</v>
      </c>
      <c r="BF305" s="2">
        <f>Data!BG308-FaktiskeKurser[[#This Row],[V]]</f>
        <v>-2.6100000000000136</v>
      </c>
      <c r="BG305" s="2">
        <f>Data!BH308-FaktiskeKurser[[#This Row],[BAC]]</f>
        <v>1.1899990000000003</v>
      </c>
      <c r="BH305" s="2">
        <f>Data!BI308-FaktiskeKurser[[#This Row],[HD]]</f>
        <v>4.6199950000000172</v>
      </c>
      <c r="BI305" s="2">
        <f>Data!BJ308-FaktiskeKurser[[#This Row],[MA]]</f>
        <v>-14.760010000000023</v>
      </c>
      <c r="BJ305" s="2">
        <f>Data!BK308-FaktiskeKurser[[#This Row],[MRK]]</f>
        <v>0.99237100000000567</v>
      </c>
      <c r="BK305" s="2">
        <f>Data!BL308-FaktiskeKurser[[#This Row],[ABBV]]</f>
        <v>-6.4900049999999965</v>
      </c>
      <c r="BL305" s="2">
        <f>Data!BM308-FaktiskeKurser[[#This Row],[LLY]]</f>
        <v>-5.2300109999999904</v>
      </c>
      <c r="BM305" s="2">
        <f>Data!BN308-FaktiskeKurser[[#This Row],[UPS]]</f>
        <v>-2.4400019999999927</v>
      </c>
      <c r="BN305" s="2">
        <f>Data!BO308-FaktiskeKurser[[#This Row],[CAT]]</f>
        <v>-6.0012000000000398E-2</v>
      </c>
    </row>
    <row r="306" spans="1:66" x14ac:dyDescent="0.35">
      <c r="A306" s="1">
        <v>44274</v>
      </c>
      <c r="B306" s="2">
        <f>ARIMAForecast[[#This Row],[AAPL]]-FaktiskeKurser[[#This Row],[AAPL]]</f>
        <v>-5.8356668925319894</v>
      </c>
      <c r="C306" s="2">
        <f>ARIMAForecast[[#This Row],[MSFT]]-Data!C305</f>
        <v>0.6093723821589947</v>
      </c>
      <c r="D306" s="2">
        <f>ARIMAForecast[[#This Row],[AMZN]]-Data!D305</f>
        <v>2.1340330385539801</v>
      </c>
      <c r="E306" s="2">
        <f>ARIMAForecast[[#This Row],[GOOGL]]-Data!E305</f>
        <v>1.3428812841050046</v>
      </c>
      <c r="F306" s="2">
        <f>ARIMAForecast[[#This Row],[BRK-B]]-Data!F305</f>
        <v>-2.4805299757190085</v>
      </c>
      <c r="G306" s="2">
        <f>ARIMAForecast[[#This Row],[TSLA]]-Data!G305</f>
        <v>1.5442860295010234</v>
      </c>
      <c r="H306" s="2">
        <f>ARIMAForecast[[#This Row],[NVDA]]-Data!H305</f>
        <v>1.8732186479990105</v>
      </c>
      <c r="I306" s="2">
        <f>ARIMAForecast[[#This Row],[GOOG]]-Data!I305</f>
        <v>1.180909404434999</v>
      </c>
      <c r="J306" s="2">
        <f>ARIMAForecast[[#This Row],[UNH]]-Data!J305</f>
        <v>6.1610808645979773</v>
      </c>
      <c r="K306" s="2">
        <f>ARIMAForecast[[#This Row],[JPM]]-Data!K305</f>
        <v>-2.0715606608800101</v>
      </c>
      <c r="L306" s="2">
        <f>ARIMAForecast[[#This Row],[AVGO]]-Data!L305</f>
        <v>11.815465826522995</v>
      </c>
      <c r="M306" s="2">
        <f>ARIMAForecast[[#This Row],[V]]-Data!M305</f>
        <v>-11.928936372734995</v>
      </c>
      <c r="N306" s="2">
        <f>ARIMAForecast[[#This Row],[BAC]]-Data!N305</f>
        <v>-0.48688053377419749</v>
      </c>
      <c r="O306" s="2">
        <f>ARIMAForecast[[#This Row],[HD]]-Data!O305</f>
        <v>6.6910089289239636</v>
      </c>
      <c r="P306" s="2">
        <f>ARIMAForecast[[#This Row],[MA]]-Data!P305</f>
        <v>-10.685268155932988</v>
      </c>
      <c r="Q306" s="2">
        <f>ARIMAForecast[[#This Row],[MRK]]-Data!Q305</f>
        <v>0.13308664682431015</v>
      </c>
      <c r="R306" s="2">
        <f>ARIMAForecast[[#This Row],[ABBV]]-Data!R305</f>
        <v>-0.62240024631400104</v>
      </c>
      <c r="S306" s="2">
        <f>ARIMAForecast[[#This Row],[LLY]]-Data!S305</f>
        <v>-0.52843897750398128</v>
      </c>
      <c r="T306" s="2">
        <f>ARIMAForecast[[#This Row],[UPS]]-Data!T305</f>
        <v>-0.73146746681899799</v>
      </c>
      <c r="U306" s="2">
        <f>ARIMAForecast[[#This Row],[CAT]]-Data!U305</f>
        <v>-7.7273389095379912</v>
      </c>
      <c r="X306" s="1">
        <v>44274</v>
      </c>
      <c r="Y306" s="2">
        <f>Data!Y306-Data!Y305</f>
        <v>-1.8071099000000004</v>
      </c>
      <c r="Z306" s="2">
        <f>Data!Z306-Data!Z305</f>
        <v>-2.3779960999999901</v>
      </c>
      <c r="AA306" s="2">
        <f>Data!AA306-Data!AA305</f>
        <v>0.5325704999999914</v>
      </c>
      <c r="AB306" s="2">
        <f>Data!AB306-Data!AB305</f>
        <v>-0.20937789999999268</v>
      </c>
      <c r="AC306" s="2">
        <f>Data!AC306-Data!AC305</f>
        <v>-1.4020843000000127</v>
      </c>
      <c r="AD306" s="2">
        <f>Data!AD306-Data!AD305</f>
        <v>-13.247153000000026</v>
      </c>
      <c r="AE306" s="2">
        <f>Data!AE306-Data!AE305</f>
        <v>9.0014899999999898E-2</v>
      </c>
      <c r="AF306" s="2">
        <f>Data!AF306-Data!AF305</f>
        <v>9.0776499999989824E-2</v>
      </c>
      <c r="AG306" s="2">
        <f>Data!AG306-Data!AG305</f>
        <v>4.8165366000000063</v>
      </c>
      <c r="AH306" s="2">
        <f>Data!AH306-Data!AH305</f>
        <v>-2.0948858000000143</v>
      </c>
      <c r="AI306" s="2">
        <f>Data!AI306-Data!AI305</f>
        <v>5.8549013000000514</v>
      </c>
      <c r="AJ306" s="2">
        <f>Data!AJ306-Data!AJ305</f>
        <v>-9.1761189999999999</v>
      </c>
      <c r="AK306" s="2">
        <f>Data!AK306-Data!AK305</f>
        <v>-0.22546770000000294</v>
      </c>
      <c r="AL306" s="2">
        <f>Data!AL306-Data!AL305</f>
        <v>5.5630029999999806</v>
      </c>
      <c r="AM306" s="2">
        <f>Data!AM306-Data!AM305</f>
        <v>-11.239023599999996</v>
      </c>
      <c r="AN306" s="2">
        <f>Data!AN306-Data!AN305</f>
        <v>0.30216052000000104</v>
      </c>
      <c r="AO306" s="2">
        <f>Data!AO306-Data!AO305</f>
        <v>-0.37816290000000663</v>
      </c>
      <c r="AP306" s="2">
        <f>Data!AP306-Data!AP305</f>
        <v>7.3228399999976546E-2</v>
      </c>
      <c r="AQ306" s="2">
        <f>Data!AQ306-Data!AQ305</f>
        <v>-0.83905579999998281</v>
      </c>
      <c r="AR306" s="2">
        <f>Data!AR306-Data!AR305</f>
        <v>-4.9509265000000084</v>
      </c>
      <c r="AS306" s="2"/>
      <c r="AT306" s="1">
        <v>44274</v>
      </c>
      <c r="AU306" s="2">
        <f>Data!AV309-FaktiskeKurser[[#This Row],[AAPL]]</f>
        <v>-5.5800019999999932</v>
      </c>
      <c r="AV306" s="2">
        <f>Data!AW309-FaktiskeKurser[[#This Row],[MSFT]]</f>
        <v>-7.3600009999999827</v>
      </c>
      <c r="AW306" s="2">
        <f>Data!AX309-FaktiskeKurser[[#This Row],[AMZN]]</f>
        <v>-0.84500100000002476</v>
      </c>
      <c r="AX306" s="2">
        <f>Data!AY309-FaktiskeKurser[[#This Row],[GOOGL]]</f>
        <v>-2.8465039999999959</v>
      </c>
      <c r="AY306" s="2">
        <f>Data!AZ309-FaktiskeKurser[[#This Row],[BRK-B]]</f>
        <v>-0.50999500000000353</v>
      </c>
      <c r="AZ306" s="2">
        <f>Data!BA309-FaktiskeKurser[[#This Row],[TSLA]]</f>
        <v>-7.336669999999998</v>
      </c>
      <c r="BA306" s="2">
        <f>Data!BB309-FaktiskeKurser[[#This Row],[NVDA]]</f>
        <v>-4.4550020000000075</v>
      </c>
      <c r="BB306" s="2">
        <f>Data!BC309-FaktiskeKurser[[#This Row],[GOOG]]</f>
        <v>-2.4659949999999924</v>
      </c>
      <c r="BC306" s="2">
        <f>Data!BD309-FaktiskeKurser[[#This Row],[UNH]]</f>
        <v>10.979981000000009</v>
      </c>
      <c r="BD306" s="2">
        <f>Data!BE309-FaktiskeKurser[[#This Row],[JPM]]</f>
        <v>1.6300039999999854</v>
      </c>
      <c r="BE306" s="2">
        <f>Data!BF309-FaktiskeKurser[[#This Row],[AVGO]]</f>
        <v>-3.7200020000000222</v>
      </c>
      <c r="BF306" s="2">
        <f>Data!BG309-FaktiskeKurser[[#This Row],[V]]</f>
        <v>-17.800003000000004</v>
      </c>
      <c r="BG306" s="2">
        <f>Data!BH309-FaktiskeKurser[[#This Row],[BAC]]</f>
        <v>0.88999999999999346</v>
      </c>
      <c r="BH306" s="2">
        <f>Data!BI309-FaktiskeKurser[[#This Row],[HD]]</f>
        <v>7.0200189999999907</v>
      </c>
      <c r="BI306" s="2">
        <f>Data!BJ309-FaktiskeKurser[[#This Row],[MA]]</f>
        <v>-25.86999499999996</v>
      </c>
      <c r="BJ306" s="2">
        <f>Data!BK309-FaktiskeKurser[[#This Row],[MRK]]</f>
        <v>0.66793800000000658</v>
      </c>
      <c r="BK306" s="2">
        <f>Data!BL309-FaktiskeKurser[[#This Row],[ABBV]]</f>
        <v>-7.4199979999999925</v>
      </c>
      <c r="BL306" s="2">
        <f>Data!BM309-FaktiskeKurser[[#This Row],[LLY]]</f>
        <v>-6.6100009999999827</v>
      </c>
      <c r="BM306" s="2">
        <f>Data!BN309-FaktiskeKurser[[#This Row],[UPS]]</f>
        <v>-3.5300139999999942</v>
      </c>
      <c r="BN306" s="2">
        <f>Data!BO309-FaktiskeKurser[[#This Row],[CAT]]</f>
        <v>-1.1700139999999806</v>
      </c>
    </row>
    <row r="307" spans="1:66" x14ac:dyDescent="0.35">
      <c r="A307" s="1">
        <v>44277</v>
      </c>
      <c r="B307" s="2">
        <f>ARIMAForecast[[#This Row],[AAPL]]-FaktiskeKurser[[#This Row],[AAPL]]</f>
        <v>-1.3011836913860009</v>
      </c>
      <c r="C307" s="2">
        <f>ARIMAForecast[[#This Row],[MSFT]]-Data!C306</f>
        <v>4.4218672487779997</v>
      </c>
      <c r="D307" s="2">
        <f>ARIMAForecast[[#This Row],[AMZN]]-Data!D306</f>
        <v>1.9652546269749962</v>
      </c>
      <c r="E307" s="2">
        <f>ARIMAForecast[[#This Row],[GOOGL]]-Data!E306</f>
        <v>-0.90573388042099623</v>
      </c>
      <c r="F307" s="2">
        <f>ARIMAForecast[[#This Row],[BRK-B]]-Data!F306</f>
        <v>0.35458855870101047</v>
      </c>
      <c r="G307" s="2">
        <f>ARIMAForecast[[#This Row],[TSLA]]-Data!G306</f>
        <v>4.0515891547779859</v>
      </c>
      <c r="H307" s="2">
        <f>ARIMAForecast[[#This Row],[NVDA]]-Data!H306</f>
        <v>2.5468597004859816</v>
      </c>
      <c r="I307" s="2">
        <f>ARIMAForecast[[#This Row],[GOOG]]-Data!I306</f>
        <v>-1.0481969663370023</v>
      </c>
      <c r="J307" s="2">
        <f>ARIMAForecast[[#This Row],[UNH]]-Data!J306</f>
        <v>-1.982046580496899E-2</v>
      </c>
      <c r="K307" s="2">
        <f>ARIMAForecast[[#This Row],[JPM]]-Data!K306</f>
        <v>-4.3712856748329898</v>
      </c>
      <c r="L307" s="2">
        <f>ARIMAForecast[[#This Row],[AVGO]]-Data!L306</f>
        <v>0.52538101108603996</v>
      </c>
      <c r="M307" s="2">
        <f>ARIMAForecast[[#This Row],[V]]-Data!M306</f>
        <v>-1.431099895406021</v>
      </c>
      <c r="N307" s="2">
        <f>ARIMAForecast[[#This Row],[BAC]]-Data!N306</f>
        <v>-0.81809717910410029</v>
      </c>
      <c r="O307" s="2">
        <f>ARIMAForecast[[#This Row],[HD]]-Data!O306</f>
        <v>0.18435221042403782</v>
      </c>
      <c r="P307" s="2">
        <f>ARIMAForecast[[#This Row],[MA]]-Data!P306</f>
        <v>0.44307013516299776</v>
      </c>
      <c r="Q307" s="2">
        <f>ARIMAForecast[[#This Row],[MRK]]-Data!Q306</f>
        <v>3.3722841198397191E-2</v>
      </c>
      <c r="R307" s="2">
        <f>ARIMAForecast[[#This Row],[ABBV]]-Data!R306</f>
        <v>2.8950093321320054</v>
      </c>
      <c r="S307" s="2">
        <f>ARIMAForecast[[#This Row],[LLY]]-Data!S306</f>
        <v>3.1214646077429791</v>
      </c>
      <c r="T307" s="2">
        <f>ARIMAForecast[[#This Row],[UPS]]-Data!T306</f>
        <v>1.6412495472840192</v>
      </c>
      <c r="U307" s="2">
        <f>ARIMAForecast[[#This Row],[CAT]]-Data!U306</f>
        <v>2.4600024758439929</v>
      </c>
      <c r="X307" s="1">
        <v>44277</v>
      </c>
      <c r="Y307" s="2">
        <f>Data!Y307-Data!Y306</f>
        <v>2.7108821000000063</v>
      </c>
      <c r="Z307" s="2">
        <f>Data!Z307-Data!Z306</f>
        <v>4.8551271999999983</v>
      </c>
      <c r="AA307" s="2">
        <f>Data!AA307-Data!AA306</f>
        <v>1.92003729999999</v>
      </c>
      <c r="AB307" s="2">
        <f>Data!AB307-Data!AB306</f>
        <v>0.16897079999999676</v>
      </c>
      <c r="AC307" s="2">
        <f>Data!AC307-Data!AC306</f>
        <v>-0.70727089999999748</v>
      </c>
      <c r="AD307" s="2">
        <f>Data!AD307-Data!AD306</f>
        <v>3.3677972000000125</v>
      </c>
      <c r="AE307" s="2">
        <f>Data!AE307-Data!AE306</f>
        <v>3.0340017000000046</v>
      </c>
      <c r="AF307" s="2">
        <f>Data!AF307-Data!AF306</f>
        <v>-0.34707999999999117</v>
      </c>
      <c r="AG307" s="2">
        <f>Data!AG307-Data!AG306</f>
        <v>1.9573710999999889</v>
      </c>
      <c r="AH307" s="2">
        <f>Data!AH307-Data!AH306</f>
        <v>-3.8073044999999865</v>
      </c>
      <c r="AI307" s="2">
        <f>Data!AI307-Data!AI306</f>
        <v>2.7752715999999964</v>
      </c>
      <c r="AJ307" s="2">
        <f>Data!AJ307-Data!AJ306</f>
        <v>-3.7406627000000015</v>
      </c>
      <c r="AK307" s="2">
        <f>Data!AK307-Data!AK306</f>
        <v>-0.86976828999999611</v>
      </c>
      <c r="AL307" s="2">
        <f>Data!AL307-Data!AL306</f>
        <v>0.77413510000002361</v>
      </c>
      <c r="AM307" s="2">
        <f>Data!AM307-Data!AM306</f>
        <v>-1.671175699999992</v>
      </c>
      <c r="AN307" s="2">
        <f>Data!AN307-Data!AN306</f>
        <v>-6.5526540000007572E-2</v>
      </c>
      <c r="AO307" s="2">
        <f>Data!AO307-Data!AO306</f>
        <v>2.2041803999999985</v>
      </c>
      <c r="AP307" s="2">
        <f>Data!AP307-Data!AP306</f>
        <v>1.4639460000000213</v>
      </c>
      <c r="AQ307" s="2">
        <f>Data!AQ307-Data!AQ306</f>
        <v>1.5269815999999992</v>
      </c>
      <c r="AR307" s="2">
        <f>Data!AR307-Data!AR306</f>
        <v>-0.31458549999999263</v>
      </c>
      <c r="AS307" s="2"/>
      <c r="AT307" s="1">
        <v>44277</v>
      </c>
      <c r="AU307" s="2">
        <f>Data!AV310-FaktiskeKurser[[#This Row],[AAPL]]</f>
        <v>-1.370002999999997</v>
      </c>
      <c r="AV307" s="2">
        <f>Data!AW310-FaktiskeKurser[[#This Row],[MSFT]]</f>
        <v>-1.0499880000000132</v>
      </c>
      <c r="AW307" s="2">
        <f>Data!AX310-FaktiskeKurser[[#This Row],[AMZN]]</f>
        <v>-1.2429960000000051</v>
      </c>
      <c r="AX307" s="2">
        <f>Data!AY310-FaktiskeKurser[[#This Row],[GOOGL]]</f>
        <v>-2.57650000000001</v>
      </c>
      <c r="AY307" s="2">
        <f>Data!AZ310-FaktiskeKurser[[#This Row],[BRK-B]]</f>
        <v>-1.6399989999999889</v>
      </c>
      <c r="AZ307" s="2">
        <f>Data!BA310-FaktiskeKurser[[#This Row],[TSLA]]</f>
        <v>-10.603332999999992</v>
      </c>
      <c r="BA307" s="2">
        <f>Data!BB310-FaktiskeKurser[[#This Row],[NVDA]]</f>
        <v>-1.5500030000000038</v>
      </c>
      <c r="BB307" s="2">
        <f>Data!BC310-FaktiskeKurser[[#This Row],[GOOG]]</f>
        <v>-2.6245040000000017</v>
      </c>
      <c r="BC307" s="2">
        <f>Data!BD310-FaktiskeKurser[[#This Row],[UNH]]</f>
        <v>14.67999199999997</v>
      </c>
      <c r="BD307" s="2">
        <f>Data!BE310-FaktiskeKurser[[#This Row],[JPM]]</f>
        <v>-4.1199950000000172</v>
      </c>
      <c r="BE307" s="2">
        <f>Data!BF310-FaktiskeKurser[[#This Row],[AVGO]]</f>
        <v>-8.3099970000000098</v>
      </c>
      <c r="BF307" s="2">
        <f>Data!BG310-FaktiskeKurser[[#This Row],[V]]</f>
        <v>-15.020004</v>
      </c>
      <c r="BG307" s="2">
        <f>Data!BH310-FaktiskeKurser[[#This Row],[BAC]]</f>
        <v>-0.29000100000000373</v>
      </c>
      <c r="BH307" s="2">
        <f>Data!BI310-FaktiskeKurser[[#This Row],[HD]]</f>
        <v>8.9100030000000174</v>
      </c>
      <c r="BI307" s="2">
        <f>Data!BJ310-FaktiskeKurser[[#This Row],[MA]]</f>
        <v>-20.279999000000032</v>
      </c>
      <c r="BJ307" s="2">
        <f>Data!BK310-FaktiskeKurser[[#This Row],[MRK]]</f>
        <v>0.20037899999999809</v>
      </c>
      <c r="BK307" s="2">
        <f>Data!BL310-FaktiskeKurser[[#This Row],[ABBV]]</f>
        <v>0.86000099999999691</v>
      </c>
      <c r="BL307" s="2">
        <f>Data!BM310-FaktiskeKurser[[#This Row],[LLY]]</f>
        <v>-0.88999999999998636</v>
      </c>
      <c r="BM307" s="2">
        <f>Data!BN310-FaktiskeKurser[[#This Row],[UPS]]</f>
        <v>0.41000400000001491</v>
      </c>
      <c r="BN307" s="2">
        <f>Data!BO310-FaktiskeKurser[[#This Row],[CAT]]</f>
        <v>-7.6100010000000111</v>
      </c>
    </row>
    <row r="308" spans="1:66" x14ac:dyDescent="0.35">
      <c r="A308" s="1">
        <v>44278</v>
      </c>
      <c r="B308" s="2">
        <f>ARIMAForecast[[#This Row],[AAPL]]-FaktiskeKurser[[#This Row],[AAPL]]</f>
        <v>2.6330822379670025</v>
      </c>
      <c r="C308" s="2">
        <f>ARIMAForecast[[#This Row],[MSFT]]-Data!C307</f>
        <v>2.4191026901690122</v>
      </c>
      <c r="D308" s="2">
        <f>ARIMAForecast[[#This Row],[AMZN]]-Data!D307</f>
        <v>1.1682766711390116</v>
      </c>
      <c r="E308" s="2">
        <f>ARIMAForecast[[#This Row],[GOOGL]]-Data!E307</f>
        <v>1.3038803224399942</v>
      </c>
      <c r="F308" s="2">
        <f>ARIMAForecast[[#This Row],[BRK-B]]-Data!F307</f>
        <v>-3.0616864457940096</v>
      </c>
      <c r="G308" s="2">
        <f>ARIMAForecast[[#This Row],[TSLA]]-Data!G307</f>
        <v>-2.6176244035119964</v>
      </c>
      <c r="H308" s="2">
        <f>ARIMAForecast[[#This Row],[NVDA]]-Data!H307</f>
        <v>-0.51700598989600621</v>
      </c>
      <c r="I308" s="2">
        <f>ARIMAForecast[[#This Row],[GOOG]]-Data!I307</f>
        <v>1.3673584288769973</v>
      </c>
      <c r="J308" s="2">
        <f>ARIMAForecast[[#This Row],[UNH]]-Data!J307</f>
        <v>0.66369865619600432</v>
      </c>
      <c r="K308" s="2">
        <f>ARIMAForecast[[#This Row],[JPM]]-Data!K307</f>
        <v>-2.0089266271760096</v>
      </c>
      <c r="L308" s="2">
        <f>ARIMAForecast[[#This Row],[AVGO]]-Data!L307</f>
        <v>-8.9451526978360221</v>
      </c>
      <c r="M308" s="2">
        <f>ARIMAForecast[[#This Row],[V]]-Data!M307</f>
        <v>0.45134260711699881</v>
      </c>
      <c r="N308" s="2">
        <f>ARIMAForecast[[#This Row],[BAC]]-Data!N307</f>
        <v>-0.93914925187679898</v>
      </c>
      <c r="O308" s="2">
        <f>ARIMAForecast[[#This Row],[HD]]-Data!O307</f>
        <v>-5.9946729752994088E-2</v>
      </c>
      <c r="P308" s="2">
        <f>ARIMAForecast[[#This Row],[MA]]-Data!P307</f>
        <v>-2.5209736665900095</v>
      </c>
      <c r="Q308" s="2">
        <f>ARIMAForecast[[#This Row],[MRK]]-Data!Q307</f>
        <v>-1.0766900934290078</v>
      </c>
      <c r="R308" s="2">
        <f>ARIMAForecast[[#This Row],[ABBV]]-Data!R307</f>
        <v>-0.96052330404100417</v>
      </c>
      <c r="S308" s="2">
        <f>ARIMAForecast[[#This Row],[LLY]]-Data!S307</f>
        <v>-4.0458566180639934</v>
      </c>
      <c r="T308" s="2">
        <f>ARIMAForecast[[#This Row],[UPS]]-Data!T307</f>
        <v>-1.9249325103170065</v>
      </c>
      <c r="U308" s="2">
        <f>ARIMAForecast[[#This Row],[CAT]]-Data!U307</f>
        <v>-7.7165957877489859</v>
      </c>
      <c r="X308" s="1">
        <v>44278</v>
      </c>
      <c r="Y308" s="2">
        <f>Data!Y308-Data!Y307</f>
        <v>-5.8208800000002725E-2</v>
      </c>
      <c r="Z308" s="2">
        <f>Data!Z308-Data!Z307</f>
        <v>2.3588413999999887</v>
      </c>
      <c r="AA308" s="2">
        <f>Data!AA308-Data!AA307</f>
        <v>1.4091273000000228</v>
      </c>
      <c r="AB308" s="2">
        <f>Data!AB308-Data!AB307</f>
        <v>0.51567090000000348</v>
      </c>
      <c r="AC308" s="2">
        <f>Data!AC308-Data!AC307</f>
        <v>-1.9381187999999838</v>
      </c>
      <c r="AD308" s="2">
        <f>Data!AD308-Data!AD307</f>
        <v>-0.14311119999999278</v>
      </c>
      <c r="AE308" s="2">
        <f>Data!AE308-Data!AE307</f>
        <v>-0.75754820000000223</v>
      </c>
      <c r="AF308" s="2">
        <f>Data!AF308-Data!AF307</f>
        <v>0.74166369999998949</v>
      </c>
      <c r="AG308" s="2">
        <f>Data!AG308-Data!AG307</f>
        <v>1.5421166000000426</v>
      </c>
      <c r="AH308" s="2">
        <f>Data!AH308-Data!AH307</f>
        <v>-1.9241332</v>
      </c>
      <c r="AI308" s="2">
        <f>Data!AI308-Data!AI307</f>
        <v>-8.7659857000000443</v>
      </c>
      <c r="AJ308" s="2">
        <f>Data!AJ308-Data!AJ307</f>
        <v>0.3497334000000194</v>
      </c>
      <c r="AK308" s="2">
        <f>Data!AK308-Data!AK307</f>
        <v>-0.75923042000000152</v>
      </c>
      <c r="AL308" s="2">
        <f>Data!AL308-Data!AL307</f>
        <v>1.0000024999999937</v>
      </c>
      <c r="AM308" s="2">
        <f>Data!AM308-Data!AM307</f>
        <v>-2.1325046999999699</v>
      </c>
      <c r="AN308" s="2">
        <f>Data!AN308-Data!AN307</f>
        <v>-0.92744105999999249</v>
      </c>
      <c r="AO308" s="2">
        <f>Data!AO308-Data!AO307</f>
        <v>-0.74841029999998909</v>
      </c>
      <c r="AP308" s="2">
        <f>Data!AP308-Data!AP307</f>
        <v>-1.8335145000000068</v>
      </c>
      <c r="AQ308" s="2">
        <f>Data!AQ308-Data!AQ307</f>
        <v>-0.899756200000013</v>
      </c>
      <c r="AR308" s="2">
        <f>Data!AR308-Data!AR307</f>
        <v>-6.3318893999999943</v>
      </c>
      <c r="AS308" s="2"/>
      <c r="AT308" s="1">
        <v>44278</v>
      </c>
      <c r="AU308" s="2">
        <f>Data!AV311-FaktiskeKurser[[#This Row],[AAPL]]</f>
        <v>2.0100020000000001</v>
      </c>
      <c r="AV308" s="2">
        <f>Data!AW311-FaktiskeKurser[[#This Row],[MSFT]]</f>
        <v>6.8600010000000111</v>
      </c>
      <c r="AW308" s="2">
        <f>Data!AX311-FaktiskeKurser[[#This Row],[AMZN]]</f>
        <v>5.4754939999999976</v>
      </c>
      <c r="AX308" s="2">
        <f>Data!AY311-FaktiskeKurser[[#This Row],[GOOGL]]</f>
        <v>0.99949699999999098</v>
      </c>
      <c r="AY308" s="2">
        <f>Data!AZ311-FaktiskeKurser[[#This Row],[BRK-B]]</f>
        <v>-4.150008999999983</v>
      </c>
      <c r="AZ308" s="2">
        <f>Data!BA311-FaktiskeKurser[[#This Row],[TSLA]]</f>
        <v>3</v>
      </c>
      <c r="BA308" s="2">
        <f>Data!BB311-FaktiskeKurser[[#This Row],[NVDA]]</f>
        <v>3.4825060000000008</v>
      </c>
      <c r="BB308" s="2">
        <f>Data!BC311-FaktiskeKurser[[#This Row],[GOOG]]</f>
        <v>0.83700600000000236</v>
      </c>
      <c r="BC308" s="2">
        <f>Data!BD311-FaktiskeKurser[[#This Row],[UNH]]</f>
        <v>6.4500120000000152</v>
      </c>
      <c r="BD308" s="2">
        <f>Data!BE311-FaktiskeKurser[[#This Row],[JPM]]</f>
        <v>-8.1899870000000021</v>
      </c>
      <c r="BE308" s="2">
        <f>Data!BF311-FaktiskeKurser[[#This Row],[AVGO]]</f>
        <v>-8.9995999999985088E-2</v>
      </c>
      <c r="BF308" s="2">
        <f>Data!BG311-FaktiskeKurser[[#This Row],[V]]</f>
        <v>-12.510009999999994</v>
      </c>
      <c r="BG308" s="2">
        <f>Data!BH311-FaktiskeKurser[[#This Row],[BAC]]</f>
        <v>-2.0399969999999996</v>
      </c>
      <c r="BH308" s="2">
        <f>Data!BI311-FaktiskeKurser[[#This Row],[HD]]</f>
        <v>6.8200069999999755</v>
      </c>
      <c r="BI308" s="2">
        <f>Data!BJ311-FaktiskeKurser[[#This Row],[MA]]</f>
        <v>-11.73001099999999</v>
      </c>
      <c r="BJ308" s="2">
        <f>Data!BK311-FaktiskeKurser[[#This Row],[MRK]]</f>
        <v>-0.95420099999999763</v>
      </c>
      <c r="BK308" s="2">
        <f>Data!BL311-FaktiskeKurser[[#This Row],[ABBV]]</f>
        <v>1.0699989999999957</v>
      </c>
      <c r="BL308" s="2">
        <f>Data!BM311-FaktiskeKurser[[#This Row],[LLY]]</f>
        <v>-0.25</v>
      </c>
      <c r="BM308" s="2">
        <f>Data!BN311-FaktiskeKurser[[#This Row],[UPS]]</f>
        <v>-0.33999599999998509</v>
      </c>
      <c r="BN308" s="2">
        <f>Data!BO311-FaktiskeKurser[[#This Row],[CAT]]</f>
        <v>-12.429992999999996</v>
      </c>
    </row>
    <row r="309" spans="1:66" x14ac:dyDescent="0.35">
      <c r="A309" s="1">
        <v>44279</v>
      </c>
      <c r="B309" s="2">
        <f>ARIMAForecast[[#This Row],[AAPL]]-FaktiskeKurser[[#This Row],[AAPL]]</f>
        <v>0.59392273394600181</v>
      </c>
      <c r="C309" s="2">
        <f>ARIMAForecast[[#This Row],[MSFT]]-Data!C308</f>
        <v>-1.9534533784679979</v>
      </c>
      <c r="D309" s="2">
        <f>ARIMAForecast[[#This Row],[AMZN]]-Data!D308</f>
        <v>-2.4789002207400017</v>
      </c>
      <c r="E309" s="2">
        <f>ARIMAForecast[[#This Row],[GOOGL]]-Data!E308</f>
        <v>-0.54555947319499865</v>
      </c>
      <c r="F309" s="2">
        <f>ARIMAForecast[[#This Row],[BRK-B]]-Data!F308</f>
        <v>1.5423422781229874</v>
      </c>
      <c r="G309" s="2">
        <f>ARIMAForecast[[#This Row],[TSLA]]-Data!G308</f>
        <v>-10.509954510708013</v>
      </c>
      <c r="H309" s="2">
        <f>ARIMAForecast[[#This Row],[NVDA]]-Data!H308</f>
        <v>-3.2768386221179924</v>
      </c>
      <c r="I309" s="2">
        <f>ARIMAForecast[[#This Row],[GOOG]]-Data!I308</f>
        <v>-0.58540661223699431</v>
      </c>
      <c r="J309" s="2">
        <f>ARIMAForecast[[#This Row],[UNH]]-Data!J308</f>
        <v>3.9400294206029685</v>
      </c>
      <c r="K309" s="2">
        <f>ARIMAForecast[[#This Row],[JPM]]-Data!K308</f>
        <v>1.5400032171700104</v>
      </c>
      <c r="L309" s="2">
        <f>ARIMAForecast[[#This Row],[AVGO]]-Data!L308</f>
        <v>-8.7059006689460148</v>
      </c>
      <c r="M309" s="2">
        <f>ARIMAForecast[[#This Row],[V]]-Data!M308</f>
        <v>-7.3826772263998919E-2</v>
      </c>
      <c r="N309" s="2">
        <f>ARIMAForecast[[#This Row],[BAC]]-Data!N308</f>
        <v>0.11879696823270081</v>
      </c>
      <c r="O309" s="2">
        <f>ARIMAForecast[[#This Row],[HD]]-Data!O308</f>
        <v>3.54571941448296</v>
      </c>
      <c r="P309" s="2">
        <f>ARIMAForecast[[#This Row],[MA]]-Data!P308</f>
        <v>3.4847745196320261</v>
      </c>
      <c r="Q309" s="2">
        <f>ARIMAForecast[[#This Row],[MRK]]-Data!Q308</f>
        <v>-0.15109668747270177</v>
      </c>
      <c r="R309" s="2">
        <f>ARIMAForecast[[#This Row],[ABBV]]-Data!R308</f>
        <v>-1.5814701028550076</v>
      </c>
      <c r="S309" s="2">
        <f>ARIMAForecast[[#This Row],[LLY]]-Data!S308</f>
        <v>-1.7643468612969855</v>
      </c>
      <c r="T309" s="2">
        <f>ARIMAForecast[[#This Row],[UPS]]-Data!T308</f>
        <v>1.1275872333870041</v>
      </c>
      <c r="U309" s="2">
        <f>ARIMAForecast[[#This Row],[CAT]]-Data!U308</f>
        <v>2.0211098483199805</v>
      </c>
      <c r="X309" s="1">
        <v>44279</v>
      </c>
      <c r="Y309" s="2">
        <f>Data!Y309-Data!Y308</f>
        <v>-2.0086634000000032</v>
      </c>
      <c r="Z309" s="2">
        <f>Data!Z309-Data!Z308</f>
        <v>-2.0600648999999862</v>
      </c>
      <c r="AA309" s="2">
        <f>Data!AA309-Data!AA308</f>
        <v>-1.8959427000000062</v>
      </c>
      <c r="AB309" s="2">
        <f>Data!AB309-Data!AB308</f>
        <v>-0.49227349999999603</v>
      </c>
      <c r="AC309" s="2">
        <f>Data!AC309-Data!AC308</f>
        <v>0.99132249999999544</v>
      </c>
      <c r="AD309" s="2">
        <f>Data!AD309-Data!AD308</f>
        <v>-3.1769735999999966</v>
      </c>
      <c r="AE309" s="2">
        <f>Data!AE309-Data!AE308</f>
        <v>-3.8713900999999851</v>
      </c>
      <c r="AF309" s="2">
        <f>Data!AF309-Data!AF308</f>
        <v>-0.40281299999999476</v>
      </c>
      <c r="AG309" s="2">
        <f>Data!AG309-Data!AG308</f>
        <v>1.9848810999999955</v>
      </c>
      <c r="AH309" s="2">
        <f>Data!AH309-Data!AH308</f>
        <v>0.91892010000000823</v>
      </c>
      <c r="AI309" s="2">
        <f>Data!AI309-Data!AI308</f>
        <v>-7.4898158999999964</v>
      </c>
      <c r="AJ309" s="2">
        <f>Data!AJ309-Data!AJ308</f>
        <v>-0.19502110000001949</v>
      </c>
      <c r="AK309" s="2">
        <f>Data!AK309-Data!AK308</f>
        <v>-5.7275889999999663E-2</v>
      </c>
      <c r="AL309" s="2">
        <f>Data!AL309-Data!AL308</f>
        <v>2.2940082999999731</v>
      </c>
      <c r="AM309" s="2">
        <f>Data!AM309-Data!AM308</f>
        <v>3.0776328999999691</v>
      </c>
      <c r="AN309" s="2">
        <f>Data!AN309-Data!AN308</f>
        <v>-0.29201892000000385</v>
      </c>
      <c r="AO309" s="2">
        <f>Data!AO309-Data!AO308</f>
        <v>-1.7920027000000118</v>
      </c>
      <c r="AP309" s="2">
        <f>Data!AP309-Data!AP308</f>
        <v>-3.421854599999989</v>
      </c>
      <c r="AQ309" s="2">
        <f>Data!AQ309-Data!AQ308</f>
        <v>-2.4058300000007193E-2</v>
      </c>
      <c r="AR309" s="2">
        <f>Data!AR309-Data!AR308</f>
        <v>0.97952859999998054</v>
      </c>
      <c r="AS309" s="2"/>
      <c r="AT309" s="1">
        <v>44279</v>
      </c>
      <c r="AU309" s="2">
        <f>Data!AV312-FaktiskeKurser[[#This Row],[AAPL]]</f>
        <v>9.9997999999999365E-2</v>
      </c>
      <c r="AV309" s="2">
        <f>Data!AW312-FaktiskeKurser[[#This Row],[MSFT]]</f>
        <v>5.1100009999999827</v>
      </c>
      <c r="AW309" s="2">
        <f>Data!AX312-FaktiskeKurser[[#This Row],[AMZN]]</f>
        <v>0.60549900000000889</v>
      </c>
      <c r="AX309" s="2">
        <f>Data!AY312-FaktiskeKurser[[#This Row],[GOOGL]]</f>
        <v>0.27850300000000061</v>
      </c>
      <c r="AY309" s="2">
        <f>Data!AZ312-FaktiskeKurser[[#This Row],[BRK-B]]</f>
        <v>-1.3599999999999852</v>
      </c>
      <c r="AZ309" s="2">
        <f>Data!BA312-FaktiskeKurser[[#This Row],[TSLA]]</f>
        <v>-8.1999969999999962</v>
      </c>
      <c r="BA309" s="2">
        <f>Data!BB312-FaktiskeKurser[[#This Row],[NVDA]]</f>
        <v>-2.0275039999999933</v>
      </c>
      <c r="BB309" s="2">
        <f>Data!BC312-FaktiskeKurser[[#This Row],[GOOG]]</f>
        <v>9.2994000000004462E-2</v>
      </c>
      <c r="BC309" s="2">
        <f>Data!BD312-FaktiskeKurser[[#This Row],[UNH]]</f>
        <v>5.0200189999999907</v>
      </c>
      <c r="BD309" s="2">
        <f>Data!BE312-FaktiskeKurser[[#This Row],[JPM]]</f>
        <v>-4.5200040000000001</v>
      </c>
      <c r="BE309" s="2">
        <f>Data!BF312-FaktiskeKurser[[#This Row],[AVGO]]</f>
        <v>-17.190001999999993</v>
      </c>
      <c r="BF309" s="2">
        <f>Data!BG312-FaktiskeKurser[[#This Row],[V]]</f>
        <v>1.1700130000000115</v>
      </c>
      <c r="BG309" s="2">
        <f>Data!BH312-FaktiskeKurser[[#This Row],[BAC]]</f>
        <v>-1.6299969999999959</v>
      </c>
      <c r="BH309" s="2">
        <f>Data!BI312-FaktiskeKurser[[#This Row],[HD]]</f>
        <v>3.6499939999999924</v>
      </c>
      <c r="BI309" s="2">
        <f>Data!BJ312-FaktiskeKurser[[#This Row],[MA]]</f>
        <v>3.1399839999999699</v>
      </c>
      <c r="BJ309" s="2">
        <f>Data!BK312-FaktiskeKurser[[#This Row],[MRK]]</f>
        <v>-1.2118300000000062</v>
      </c>
      <c r="BK309" s="2">
        <f>Data!BL312-FaktiskeKurser[[#This Row],[ABBV]]</f>
        <v>-0.36000000000001364</v>
      </c>
      <c r="BL309" s="2">
        <f>Data!BM312-FaktiskeKurser[[#This Row],[LLY]]</f>
        <v>-4.1199950000000172</v>
      </c>
      <c r="BM309" s="2">
        <f>Data!BN312-FaktiskeKurser[[#This Row],[UPS]]</f>
        <v>0.62001099999997678</v>
      </c>
      <c r="BN309" s="2">
        <f>Data!BO312-FaktiskeKurser[[#This Row],[CAT]]</f>
        <v>-4.0599970000000098</v>
      </c>
    </row>
    <row r="310" spans="1:66" x14ac:dyDescent="0.35">
      <c r="A310" s="1">
        <v>44280</v>
      </c>
      <c r="B310" s="2">
        <f>ARIMAForecast[[#This Row],[AAPL]]-FaktiskeKurser[[#This Row],[AAPL]]</f>
        <v>-2.5730743430540031</v>
      </c>
      <c r="C310" s="2">
        <f>ARIMAForecast[[#This Row],[MSFT]]-Data!C309</f>
        <v>-3.4056477994620025</v>
      </c>
      <c r="D310" s="2">
        <f>ARIMAForecast[[#This Row],[AMZN]]-Data!D309</f>
        <v>-1.9942362430149956</v>
      </c>
      <c r="E310" s="2">
        <f>ARIMAForecast[[#This Row],[GOOGL]]-Data!E309</f>
        <v>-0.13684960985999339</v>
      </c>
      <c r="F310" s="2">
        <f>ARIMAForecast[[#This Row],[BRK-B]]-Data!F309</f>
        <v>1.3314707716360203</v>
      </c>
      <c r="G310" s="2">
        <f>ARIMAForecast[[#This Row],[TSLA]]-Data!G309</f>
        <v>3.9420171444390064</v>
      </c>
      <c r="H310" s="2">
        <f>ARIMAForecast[[#This Row],[NVDA]]-Data!H309</f>
        <v>-2.4240687782709927</v>
      </c>
      <c r="I310" s="2">
        <f>ARIMAForecast[[#This Row],[GOOG]]-Data!I309</f>
        <v>-0.18034872087200426</v>
      </c>
      <c r="J310" s="2">
        <f>ARIMAForecast[[#This Row],[UNH]]-Data!J309</f>
        <v>-1.7543800655699897</v>
      </c>
      <c r="K310" s="2">
        <f>ARIMAForecast[[#This Row],[JPM]]-Data!K309</f>
        <v>1.9959693468090052</v>
      </c>
      <c r="L310" s="2">
        <f>ARIMAForecast[[#This Row],[AVGO]]-Data!L309</f>
        <v>4.4786732276369889</v>
      </c>
      <c r="M310" s="2">
        <f>ARIMAForecast[[#This Row],[V]]-Data!M309</f>
        <v>-0.10025223347298606</v>
      </c>
      <c r="N310" s="2">
        <f>ARIMAForecast[[#This Row],[BAC]]-Data!N309</f>
        <v>0.74893304300309893</v>
      </c>
      <c r="O310" s="2">
        <f>ARIMAForecast[[#This Row],[HD]]-Data!O309</f>
        <v>3.8145627562770414</v>
      </c>
      <c r="P310" s="2">
        <f>ARIMAForecast[[#This Row],[MA]]-Data!P309</f>
        <v>-0.59642863660303647</v>
      </c>
      <c r="Q310" s="2">
        <f>ARIMAForecast[[#This Row],[MRK]]-Data!Q309</f>
        <v>-2.0741625238798633E-2</v>
      </c>
      <c r="R310" s="2">
        <f>ARIMAForecast[[#This Row],[ABBV]]-Data!R309</f>
        <v>0.35163143592301083</v>
      </c>
      <c r="S310" s="2">
        <f>ARIMAForecast[[#This Row],[LLY]]-Data!S309</f>
        <v>1.1618305343340012</v>
      </c>
      <c r="T310" s="2">
        <f>ARIMAForecast[[#This Row],[UPS]]-Data!T309</f>
        <v>1.4280964804959808</v>
      </c>
      <c r="U310" s="2">
        <f>ARIMAForecast[[#This Row],[CAT]]-Data!U309</f>
        <v>5.1052338905930128</v>
      </c>
      <c r="X310" s="1">
        <v>44280</v>
      </c>
      <c r="Y310" s="2">
        <f>Data!Y310-Data!Y309</f>
        <v>-0.2280641999999915</v>
      </c>
      <c r="Z310" s="2">
        <f>Data!Z310-Data!Z309</f>
        <v>-3.0659803000000068</v>
      </c>
      <c r="AA310" s="2">
        <f>Data!AA310-Data!AA309</f>
        <v>-2.1415916999999922</v>
      </c>
      <c r="AB310" s="2">
        <f>Data!AB310-Data!AB309</f>
        <v>-3.5570200000009322E-2</v>
      </c>
      <c r="AC310" s="2">
        <f>Data!AC310-Data!AC309</f>
        <v>1.2014501999999823</v>
      </c>
      <c r="AD310" s="2">
        <f>Data!AD310-Data!AD309</f>
        <v>-5.5499159999999961</v>
      </c>
      <c r="AE310" s="2">
        <f>Data!AE310-Data!AE309</f>
        <v>-1.4904266000000064</v>
      </c>
      <c r="AF310" s="2">
        <f>Data!AF310-Data!AF309</f>
        <v>-3.282679999999516E-2</v>
      </c>
      <c r="AG310" s="2">
        <f>Data!AG310-Data!AG309</f>
        <v>0.89217609999997194</v>
      </c>
      <c r="AH310" s="2">
        <f>Data!AH310-Data!AH309</f>
        <v>1.868388600000003</v>
      </c>
      <c r="AI310" s="2">
        <f>Data!AI310-Data!AI309</f>
        <v>1.9206956000000446</v>
      </c>
      <c r="AJ310" s="2">
        <f>Data!AJ310-Data!AJ309</f>
        <v>-0.10551179999998794</v>
      </c>
      <c r="AK310" s="2">
        <f>Data!AK310-Data!AK309</f>
        <v>0.66013121999999669</v>
      </c>
      <c r="AL310" s="2">
        <f>Data!AL310-Data!AL309</f>
        <v>4.1762359000000515</v>
      </c>
      <c r="AM310" s="2">
        <f>Data!AM310-Data!AM309</f>
        <v>-0.4148101999999767</v>
      </c>
      <c r="AN310" s="2">
        <f>Data!AN310-Data!AN309</f>
        <v>-0.17079375000000141</v>
      </c>
      <c r="AO310" s="2">
        <f>Data!AO310-Data!AO309</f>
        <v>0.84322200000001146</v>
      </c>
      <c r="AP310" s="2">
        <f>Data!AP310-Data!AP309</f>
        <v>2.4720960999999875</v>
      </c>
      <c r="AQ310" s="2">
        <f>Data!AQ310-Data!AQ309</f>
        <v>2.953336400000012</v>
      </c>
      <c r="AR310" s="2">
        <f>Data!AR310-Data!AR309</f>
        <v>3.0113330000000076</v>
      </c>
      <c r="AS310" s="2"/>
      <c r="AT310" s="1">
        <v>44280</v>
      </c>
      <c r="AU310" s="2">
        <f>Data!AV313-FaktiskeKurser[[#This Row],[AAPL]]</f>
        <v>-2.8000030000000038</v>
      </c>
      <c r="AV310" s="2">
        <f>Data!AW313-FaktiskeKurser[[#This Row],[MSFT]]</f>
        <v>-3.650008999999983</v>
      </c>
      <c r="AW310" s="2">
        <f>Data!AX313-FaktiskeKurser[[#This Row],[AMZN]]</f>
        <v>-3.2304989999999805</v>
      </c>
      <c r="AX310" s="2">
        <f>Data!AY313-FaktiskeKurser[[#This Row],[GOOGL]]</f>
        <v>8.8501000000007934E-2</v>
      </c>
      <c r="AY310" s="2">
        <f>Data!AZ313-FaktiskeKurser[[#This Row],[BRK-B]]</f>
        <v>0.38999899999998888</v>
      </c>
      <c r="AZ310" s="2">
        <f>Data!BA313-FaktiskeKurser[[#This Row],[TSLA]]</f>
        <v>-9.8699949999999887</v>
      </c>
      <c r="BA310" s="2">
        <f>Data!BB313-FaktiskeKurser[[#This Row],[NVDA]]</f>
        <v>-6.5100020000000001</v>
      </c>
      <c r="BB310" s="2">
        <f>Data!BC313-FaktiskeKurser[[#This Row],[GOOG]]</f>
        <v>0.28850500000000068</v>
      </c>
      <c r="BC310" s="2">
        <f>Data!BD313-FaktiskeKurser[[#This Row],[UNH]]</f>
        <v>4.2300109999999904</v>
      </c>
      <c r="BD310" s="2">
        <f>Data!BE313-FaktiskeKurser[[#This Row],[JPM]]</f>
        <v>1.5800020000000075</v>
      </c>
      <c r="BE310" s="2">
        <f>Data!BF313-FaktiskeKurser[[#This Row],[AVGO]]</f>
        <v>-13.57998699999996</v>
      </c>
      <c r="BF310" s="2">
        <f>Data!BG313-FaktiskeKurser[[#This Row],[V]]</f>
        <v>-2.9999000000003662E-2</v>
      </c>
      <c r="BG310" s="2">
        <f>Data!BH313-FaktiskeKurser[[#This Row],[BAC]]</f>
        <v>0</v>
      </c>
      <c r="BH310" s="2">
        <f>Data!BI313-FaktiskeKurser[[#This Row],[HD]]</f>
        <v>8.2399910000000318</v>
      </c>
      <c r="BI310" s="2">
        <f>Data!BJ313-FaktiskeKurser[[#This Row],[MA]]</f>
        <v>-4.0008999999997741E-2</v>
      </c>
      <c r="BJ310" s="2">
        <f>Data!BK313-FaktiskeKurser[[#This Row],[MRK]]</f>
        <v>-1.3740470000000045</v>
      </c>
      <c r="BK310" s="2">
        <f>Data!BL313-FaktiskeKurser[[#This Row],[ABBV]]</f>
        <v>-2.0200049999999976</v>
      </c>
      <c r="BL310" s="2">
        <f>Data!BM313-FaktiskeKurser[[#This Row],[LLY]]</f>
        <v>-2.75</v>
      </c>
      <c r="BM310" s="2">
        <f>Data!BN313-FaktiskeKurser[[#This Row],[UPS]]</f>
        <v>2.1900019999999927</v>
      </c>
      <c r="BN310" s="2">
        <f>Data!BO313-FaktiskeKurser[[#This Row],[CAT]]</f>
        <v>-1.7700040000000001</v>
      </c>
    </row>
    <row r="311" spans="1:66" x14ac:dyDescent="0.35">
      <c r="A311" s="1">
        <v>44281</v>
      </c>
      <c r="B311" s="2">
        <f>ARIMAForecast[[#This Row],[AAPL]]-FaktiskeKurser[[#This Row],[AAPL]]</f>
        <v>-0.53638505861999874</v>
      </c>
      <c r="C311" s="2">
        <f>ARIMAForecast[[#This Row],[MSFT]]-Data!C310</f>
        <v>4.289882557076993</v>
      </c>
      <c r="D311" s="2">
        <f>ARIMAForecast[[#This Row],[AMZN]]-Data!D310</f>
        <v>0.40355917886799375</v>
      </c>
      <c r="E311" s="2">
        <f>ARIMAForecast[[#This Row],[GOOGL]]-Data!E310</f>
        <v>-0.28020711612700211</v>
      </c>
      <c r="F311" s="2">
        <f>ARIMAForecast[[#This Row],[BRK-B]]-Data!F310</f>
        <v>5.3458042201430089</v>
      </c>
      <c r="G311" s="2">
        <f>ARIMAForecast[[#This Row],[TSLA]]-Data!G310</f>
        <v>-8.0388498357660012</v>
      </c>
      <c r="H311" s="2">
        <f>ARIMAForecast[[#This Row],[NVDA]]-Data!H310</f>
        <v>3.3285089170279889</v>
      </c>
      <c r="I311" s="2">
        <f>ARIMAForecast[[#This Row],[GOOG]]-Data!I310</f>
        <v>-0.23874059785799773</v>
      </c>
      <c r="J311" s="2">
        <f>ARIMAForecast[[#This Row],[UNH]]-Data!J310</f>
        <v>7.2394977321559963</v>
      </c>
      <c r="K311" s="2">
        <f>ARIMAForecast[[#This Row],[JPM]]-Data!K310</f>
        <v>2.3850269146329879</v>
      </c>
      <c r="L311" s="2">
        <f>ARIMAForecast[[#This Row],[AVGO]]-Data!L310</f>
        <v>18.169949311909022</v>
      </c>
      <c r="M311" s="2">
        <f>ARIMAForecast[[#This Row],[V]]-Data!M310</f>
        <v>4.6094999199249855</v>
      </c>
      <c r="N311" s="2">
        <f>ARIMAForecast[[#This Row],[BAC]]-Data!N310</f>
        <v>1.1335966441188958</v>
      </c>
      <c r="O311" s="2">
        <f>ARIMAForecast[[#This Row],[HD]]-Data!O310</f>
        <v>6.7786633739909803</v>
      </c>
      <c r="P311" s="2">
        <f>ARIMAForecast[[#This Row],[MA]]-Data!P310</f>
        <v>6.690148099978046</v>
      </c>
      <c r="Q311" s="2">
        <f>ARIMAForecast[[#This Row],[MRK]]-Data!Q310</f>
        <v>1.082622036369699</v>
      </c>
      <c r="R311" s="2">
        <f>ARIMAForecast[[#This Row],[ABBV]]-Data!R310</f>
        <v>2.4726041061859974</v>
      </c>
      <c r="S311" s="2">
        <f>ARIMAForecast[[#This Row],[LLY]]-Data!S310</f>
        <v>3.5828342322309936</v>
      </c>
      <c r="T311" s="2">
        <f>ARIMAForecast[[#This Row],[UPS]]-Data!T310</f>
        <v>6.5227636998590128</v>
      </c>
      <c r="U311" s="2">
        <f>ARIMAForecast[[#This Row],[CAT]]-Data!U310</f>
        <v>2.9026357979149964</v>
      </c>
      <c r="X311" s="1">
        <v>44281</v>
      </c>
      <c r="Y311" s="2">
        <f>Data!Y311-Data!Y310</f>
        <v>0.59247179999999844</v>
      </c>
      <c r="Z311" s="2">
        <f>Data!Z311-Data!Z310</f>
        <v>3.8153822000000162</v>
      </c>
      <c r="AA311" s="2">
        <f>Data!AA311-Data!AA310</f>
        <v>-0.11258690000002503</v>
      </c>
      <c r="AB311" s="2">
        <f>Data!AB311-Data!AB310</f>
        <v>-0.36513990000000263</v>
      </c>
      <c r="AC311" s="2">
        <f>Data!AC311-Data!AC310</f>
        <v>4.9738351000000023</v>
      </c>
      <c r="AD311" s="2">
        <f>Data!AD311-Data!AD310</f>
        <v>-1.6718896000000143</v>
      </c>
      <c r="AE311" s="2">
        <f>Data!AE311-Data!AE310</f>
        <v>2.7148316999999906</v>
      </c>
      <c r="AF311" s="2">
        <f>Data!AF311-Data!AF310</f>
        <v>-0.43372610000000122</v>
      </c>
      <c r="AG311" s="2">
        <f>Data!AG311-Data!AG310</f>
        <v>4.1532983999999828</v>
      </c>
      <c r="AH311" s="2">
        <f>Data!AH311-Data!AH310</f>
        <v>2.4825606999999934</v>
      </c>
      <c r="AI311" s="2">
        <f>Data!AI311-Data!AI310</f>
        <v>18.136865</v>
      </c>
      <c r="AJ311" s="2">
        <f>Data!AJ311-Data!AJ310</f>
        <v>4.2091615999999874</v>
      </c>
      <c r="AK311" s="2">
        <f>Data!AK311-Data!AK310</f>
        <v>0.98514972000000256</v>
      </c>
      <c r="AL311" s="2">
        <f>Data!AL311-Data!AL310</f>
        <v>6.405640099999971</v>
      </c>
      <c r="AM311" s="2">
        <f>Data!AM311-Data!AM310</f>
        <v>5.4159624000000122</v>
      </c>
      <c r="AN311" s="2">
        <f>Data!AN311-Data!AN310</f>
        <v>1.0858752999999979</v>
      </c>
      <c r="AO311" s="2">
        <f>Data!AO311-Data!AO310</f>
        <v>1.8722152999999935</v>
      </c>
      <c r="AP311" s="2">
        <f>Data!AP311-Data!AP310</f>
        <v>2.2658422000000087</v>
      </c>
      <c r="AQ311" s="2">
        <f>Data!AQ311-Data!AQ310</f>
        <v>4.531877900000012</v>
      </c>
      <c r="AR311" s="2">
        <f>Data!AR311-Data!AR310</f>
        <v>5.0178715000000125</v>
      </c>
      <c r="AS311" s="2"/>
      <c r="AT311" s="1">
        <v>44281</v>
      </c>
      <c r="AU311" s="2">
        <f>Data!AV314-FaktiskeKurser[[#This Row],[AAPL]]</f>
        <v>-1.3300020000000075</v>
      </c>
      <c r="AV311" s="2">
        <f>Data!AW314-FaktiskeKurser[[#This Row],[MSFT]]</f>
        <v>-1.1000060000000076</v>
      </c>
      <c r="AW311" s="2">
        <f>Data!AX314-FaktiskeKurser[[#This Row],[AMZN]]</f>
        <v>-4.2734989999999868</v>
      </c>
      <c r="AX311" s="2">
        <f>Data!AY314-FaktiskeKurser[[#This Row],[GOOGL]]</f>
        <v>-0.82999399999999923</v>
      </c>
      <c r="AY311" s="2">
        <f>Data!AZ314-FaktiskeKurser[[#This Row],[BRK-B]]</f>
        <v>8.4599910000000023</v>
      </c>
      <c r="AZ311" s="2">
        <f>Data!BA314-FaktiskeKurser[[#This Row],[TSLA]]</f>
        <v>-14.483337000000006</v>
      </c>
      <c r="BA311" s="2">
        <f>Data!BB314-FaktiskeKurser[[#This Row],[NVDA]]</f>
        <v>-2.3150019999999927</v>
      </c>
      <c r="BB311" s="2">
        <f>Data!BC314-FaktiskeKurser[[#This Row],[GOOG]]</f>
        <v>-0.87050700000000347</v>
      </c>
      <c r="BC311" s="2">
        <f>Data!BD314-FaktiskeKurser[[#This Row],[UNH]]</f>
        <v>7.9800109999999904</v>
      </c>
      <c r="BD311" s="2">
        <f>Data!BE314-FaktiskeKurser[[#This Row],[JPM]]</f>
        <v>5.6299890000000232</v>
      </c>
      <c r="BE311" s="2">
        <f>Data!BF314-FaktiskeKurser[[#This Row],[AVGO]]</f>
        <v>17.98001099999999</v>
      </c>
      <c r="BF311" s="2">
        <f>Data!BG314-FaktiskeKurser[[#This Row],[V]]</f>
        <v>5.3800050000000113</v>
      </c>
      <c r="BG311" s="2">
        <f>Data!BH314-FaktiskeKurser[[#This Row],[BAC]]</f>
        <v>1.7799979999999991</v>
      </c>
      <c r="BH311" s="2">
        <f>Data!BI314-FaktiskeKurser[[#This Row],[HD]]</f>
        <v>13.829987000000017</v>
      </c>
      <c r="BI311" s="2">
        <f>Data!BJ314-FaktiskeKurser[[#This Row],[MA]]</f>
        <v>10.870025999999996</v>
      </c>
      <c r="BJ311" s="2">
        <f>Data!BK314-FaktiskeKurser[[#This Row],[MRK]]</f>
        <v>1.0687029999999993</v>
      </c>
      <c r="BK311" s="2">
        <f>Data!BL314-FaktiskeKurser[[#This Row],[ABBV]]</f>
        <v>1.1400069999999971</v>
      </c>
      <c r="BL311" s="2">
        <f>Data!BM314-FaktiskeKurser[[#This Row],[LLY]]</f>
        <v>1.6300050000000113</v>
      </c>
      <c r="BM311" s="2">
        <f>Data!BN314-FaktiskeKurser[[#This Row],[UPS]]</f>
        <v>8.1199949999999887</v>
      </c>
      <c r="BN311" s="2">
        <f>Data!BO314-FaktiskeKurser[[#This Row],[CAT]]</f>
        <v>11.25</v>
      </c>
    </row>
    <row r="312" spans="1:66" x14ac:dyDescent="0.35">
      <c r="A312" s="1">
        <v>44284</v>
      </c>
      <c r="B312" s="2">
        <f>ARIMAForecast[[#This Row],[AAPL]]-FaktiskeKurser[[#This Row],[AAPL]]</f>
        <v>0.65848922675800736</v>
      </c>
      <c r="C312" s="2">
        <f>ARIMAForecast[[#This Row],[MSFT]]-Data!C311</f>
        <v>-1.4834404292159888</v>
      </c>
      <c r="D312" s="2">
        <f>ARIMAForecast[[#This Row],[AMZN]]-Data!D311</f>
        <v>1.1745476486240136</v>
      </c>
      <c r="E312" s="2">
        <f>ARIMAForecast[[#This Row],[GOOGL]]-Data!E311</f>
        <v>0.94436578484399547</v>
      </c>
      <c r="F312" s="2">
        <f>ARIMAForecast[[#This Row],[BRK-B]]-Data!F311</f>
        <v>2.3896241024879714</v>
      </c>
      <c r="G312" s="2">
        <f>ARIMAForecast[[#This Row],[TSLA]]-Data!G311</f>
        <v>-1.8172464877590073</v>
      </c>
      <c r="H312" s="2">
        <f>ARIMAForecast[[#This Row],[NVDA]]-Data!H311</f>
        <v>0.50069449687200063</v>
      </c>
      <c r="I312" s="2">
        <f>ARIMAForecast[[#This Row],[GOOG]]-Data!I311</f>
        <v>0.85480274819700242</v>
      </c>
      <c r="J312" s="2">
        <f>ARIMAForecast[[#This Row],[UNH]]-Data!J311</f>
        <v>1.3385124154260097</v>
      </c>
      <c r="K312" s="2">
        <f>ARIMAForecast[[#This Row],[JPM]]-Data!K311</f>
        <v>-2.2453329014400083</v>
      </c>
      <c r="L312" s="2">
        <f>ARIMAForecast[[#This Row],[AVGO]]-Data!L311</f>
        <v>-3.6763165807449809</v>
      </c>
      <c r="M312" s="2">
        <f>ARIMAForecast[[#This Row],[V]]-Data!M311</f>
        <v>1.8138003399120066</v>
      </c>
      <c r="N312" s="2">
        <f>ARIMAForecast[[#This Row],[BAC]]-Data!N311</f>
        <v>-0.52438082203799752</v>
      </c>
      <c r="O312" s="2">
        <f>ARIMAForecast[[#This Row],[HD]]-Data!O311</f>
        <v>-1.045533771088003</v>
      </c>
      <c r="P312" s="2">
        <f>ARIMAForecast[[#This Row],[MA]]-Data!P311</f>
        <v>-1.8917777224300494</v>
      </c>
      <c r="Q312" s="2">
        <f>ARIMAForecast[[#This Row],[MRK]]-Data!Q311</f>
        <v>0.95119538699189832</v>
      </c>
      <c r="R312" s="2">
        <f>ARIMAForecast[[#This Row],[ABBV]]-Data!R311</f>
        <v>0.39258281087100499</v>
      </c>
      <c r="S312" s="2">
        <f>ARIMAForecast[[#This Row],[LLY]]-Data!S311</f>
        <v>0.61275789817199211</v>
      </c>
      <c r="T312" s="2">
        <f>ARIMAForecast[[#This Row],[UPS]]-Data!T311</f>
        <v>-0.34855142112999715</v>
      </c>
      <c r="U312" s="2">
        <f>ARIMAForecast[[#This Row],[CAT]]-Data!U311</f>
        <v>1.6194039149910111</v>
      </c>
      <c r="X312" s="1">
        <v>44284</v>
      </c>
      <c r="Y312" s="2">
        <f>Data!Y312-Data!Y311</f>
        <v>0.27925359999998989</v>
      </c>
      <c r="Z312" s="2">
        <f>Data!Z312-Data!Z311</f>
        <v>-0.88341760000000136</v>
      </c>
      <c r="AA312" s="2">
        <f>Data!AA312-Data!AA311</f>
        <v>1.0705595000000017</v>
      </c>
      <c r="AB312" s="2">
        <f>Data!AB312-Data!AB311</f>
        <v>0.98558640000000253</v>
      </c>
      <c r="AC312" s="2">
        <f>Data!AC312-Data!AC311</f>
        <v>2.789781000000005</v>
      </c>
      <c r="AD312" s="2">
        <f>Data!AD312-Data!AD311</f>
        <v>-6.6354910999999959</v>
      </c>
      <c r="AE312" s="2">
        <f>Data!AE312-Data!AE311</f>
        <v>1.4331522000000234</v>
      </c>
      <c r="AF312" s="2">
        <f>Data!AF312-Data!AF311</f>
        <v>0.97788669999999911</v>
      </c>
      <c r="AG312" s="2">
        <f>Data!AG312-Data!AG311</f>
        <v>3.2226137000000108</v>
      </c>
      <c r="AH312" s="2">
        <f>Data!AH312-Data!AH311</f>
        <v>-2.0044149000000004</v>
      </c>
      <c r="AI312" s="2">
        <f>Data!AI312-Data!AI311</f>
        <v>-4.223937200000023</v>
      </c>
      <c r="AJ312" s="2">
        <f>Data!AJ312-Data!AJ311</f>
        <v>2.2937098000000162</v>
      </c>
      <c r="AK312" s="2">
        <f>Data!AK312-Data!AK311</f>
        <v>-0.18317791999999855</v>
      </c>
      <c r="AL312" s="2">
        <f>Data!AL312-Data!AL311</f>
        <v>-0.40132330000000138</v>
      </c>
      <c r="AM312" s="2">
        <f>Data!AM312-Data!AM311</f>
        <v>-0.4253556000000458</v>
      </c>
      <c r="AN312" s="2">
        <f>Data!AN312-Data!AN311</f>
        <v>0.97529461999999967</v>
      </c>
      <c r="AO312" s="2">
        <f>Data!AO312-Data!AO311</f>
        <v>1.001747899999998</v>
      </c>
      <c r="AP312" s="2">
        <f>Data!AP312-Data!AP311</f>
        <v>1.0786646999999903</v>
      </c>
      <c r="AQ312" s="2">
        <f>Data!AQ312-Data!AQ311</f>
        <v>0.773375499999986</v>
      </c>
      <c r="AR312" s="2">
        <f>Data!AR312-Data!AR311</f>
        <v>1.5245967999999834</v>
      </c>
      <c r="AS312" s="2"/>
      <c r="AT312" s="1">
        <v>44284</v>
      </c>
      <c r="AU312" s="2">
        <f>Data!AV315-FaktiskeKurser[[#This Row],[AAPL]]</f>
        <v>1.3000030000000038</v>
      </c>
      <c r="AV312" s="2">
        <f>Data!AW315-FaktiskeKurser[[#This Row],[MSFT]]</f>
        <v>-0.22000199999999381</v>
      </c>
      <c r="AW312" s="2">
        <f>Data!AX315-FaktiskeKurser[[#This Row],[AMZN]]</f>
        <v>-0.56700100000000475</v>
      </c>
      <c r="AX312" s="2">
        <f>Data!AY315-FaktiskeKurser[[#This Row],[GOOGL]]</f>
        <v>0.66299399999999764</v>
      </c>
      <c r="AY312" s="2">
        <f>Data!AZ315-FaktiskeKurser[[#This Row],[BRK-B]]</f>
        <v>9.1900019999999643</v>
      </c>
      <c r="AZ312" s="2">
        <f>Data!BA315-FaktiskeKurser[[#This Row],[TSLA]]</f>
        <v>-6.3266600000000039</v>
      </c>
      <c r="BA312" s="2">
        <f>Data!BB315-FaktiskeKurser[[#This Row],[NVDA]]</f>
        <v>3.0524979999999857</v>
      </c>
      <c r="BB312" s="2">
        <f>Data!BC315-FaktiskeKurser[[#This Row],[GOOG]]</f>
        <v>0.54450299999999174</v>
      </c>
      <c r="BC312" s="2">
        <f>Data!BD315-FaktiskeKurser[[#This Row],[UNH]]</f>
        <v>8.4599919999999997</v>
      </c>
      <c r="BD312" s="2">
        <f>Data!BE315-FaktiskeKurser[[#This Row],[JPM]]</f>
        <v>2.0599980000000073</v>
      </c>
      <c r="BE312" s="2">
        <f>Data!BF315-FaktiskeKurser[[#This Row],[AVGO]]</f>
        <v>15.350006000000008</v>
      </c>
      <c r="BF312" s="2">
        <f>Data!BG315-FaktiskeKurser[[#This Row],[V]]</f>
        <v>6.4399879999999996</v>
      </c>
      <c r="BG312" s="2">
        <f>Data!BH315-FaktiskeKurser[[#This Row],[BAC]]</f>
        <v>1.4099989999999991</v>
      </c>
      <c r="BH312" s="2">
        <f>Data!BI315-FaktiskeKurser[[#This Row],[HD]]</f>
        <v>9.4500120000000152</v>
      </c>
      <c r="BI312" s="2">
        <f>Data!BJ315-FaktiskeKurser[[#This Row],[MA]]</f>
        <v>3.2600100000000225</v>
      </c>
      <c r="BJ312" s="2">
        <f>Data!BK315-FaktiskeKurser[[#This Row],[MRK]]</f>
        <v>1.9656439999999975</v>
      </c>
      <c r="BK312" s="2">
        <f>Data!BL315-FaktiskeKurser[[#This Row],[ABBV]]</f>
        <v>3.6700050000000033</v>
      </c>
      <c r="BL312" s="2">
        <f>Data!BM315-FaktiskeKurser[[#This Row],[LLY]]</f>
        <v>6.169998000000021</v>
      </c>
      <c r="BM312" s="2">
        <f>Data!BN315-FaktiskeKurser[[#This Row],[UPS]]</f>
        <v>8.2299950000000024</v>
      </c>
      <c r="BN312" s="2">
        <f>Data!BO315-FaktiskeKurser[[#This Row],[CAT]]</f>
        <v>8.9900049999999965</v>
      </c>
    </row>
    <row r="313" spans="1:66" x14ac:dyDescent="0.35">
      <c r="A313" s="1">
        <v>44285</v>
      </c>
      <c r="B313" s="2">
        <f>ARIMAForecast[[#This Row],[AAPL]]-FaktiskeKurser[[#This Row],[AAPL]]</f>
        <v>-0.20853596586400158</v>
      </c>
      <c r="C313" s="2">
        <f>ARIMAForecast[[#This Row],[MSFT]]-Data!C312</f>
        <v>-2.5695831231579973</v>
      </c>
      <c r="D313" s="2">
        <f>ARIMAForecast[[#This Row],[AMZN]]-Data!D312</f>
        <v>-1.0950165213420178</v>
      </c>
      <c r="E313" s="2">
        <f>ARIMAForecast[[#This Row],[GOOGL]]-Data!E312</f>
        <v>0.12509518023600208</v>
      </c>
      <c r="F313" s="2">
        <f>ARIMAForecast[[#This Row],[BRK-B]]-Data!F312</f>
        <v>-0.44567017535996456</v>
      </c>
      <c r="G313" s="2">
        <f>ARIMAForecast[[#This Row],[TSLA]]-Data!G312</f>
        <v>7.9180242648250214</v>
      </c>
      <c r="H313" s="2">
        <f>ARIMAForecast[[#This Row],[NVDA]]-Data!H312</f>
        <v>0.73547013304701636</v>
      </c>
      <c r="I313" s="2">
        <f>ARIMAForecast[[#This Row],[GOOG]]-Data!I312</f>
        <v>2.6405687671001488E-2</v>
      </c>
      <c r="J313" s="2">
        <f>ARIMAForecast[[#This Row],[UNH]]-Data!J312</f>
        <v>-4.2143419393610202</v>
      </c>
      <c r="K313" s="2">
        <f>ARIMAForecast[[#This Row],[JPM]]-Data!K312</f>
        <v>1.2781907738710174</v>
      </c>
      <c r="L313" s="2">
        <f>ARIMAForecast[[#This Row],[AVGO]]-Data!L312</f>
        <v>-19.710707255252998</v>
      </c>
      <c r="M313" s="2">
        <f>ARIMAForecast[[#This Row],[V]]-Data!M312</f>
        <v>-2.0671788485919933</v>
      </c>
      <c r="N313" s="2">
        <f>ARIMAForecast[[#This Row],[BAC]]-Data!N312</f>
        <v>0.57536107636249767</v>
      </c>
      <c r="O313" s="2">
        <f>ARIMAForecast[[#This Row],[HD]]-Data!O312</f>
        <v>1.4095963509769831</v>
      </c>
      <c r="P313" s="2">
        <f>ARIMAForecast[[#This Row],[MA]]-Data!P312</f>
        <v>-4.5821394571539713</v>
      </c>
      <c r="Q313" s="2">
        <f>ARIMAForecast[[#This Row],[MRK]]-Data!Q312</f>
        <v>-1.126658956876895</v>
      </c>
      <c r="R313" s="2">
        <f>ARIMAForecast[[#This Row],[ABBV]]-Data!R312</f>
        <v>0.39261450038799239</v>
      </c>
      <c r="S313" s="2">
        <f>ARIMAForecast[[#This Row],[LLY]]-Data!S312</f>
        <v>-1.0333860113269964</v>
      </c>
      <c r="T313" s="2">
        <f>ARIMAForecast[[#This Row],[UPS]]-Data!T312</f>
        <v>0.61767429123199236</v>
      </c>
      <c r="U313" s="2">
        <f>ARIMAForecast[[#This Row],[CAT]]-Data!U312</f>
        <v>3.666064636020991</v>
      </c>
      <c r="X313" s="1">
        <v>44285</v>
      </c>
      <c r="Y313" s="2">
        <f>Data!Y313-Data!Y312</f>
        <v>-1.1062379999999905</v>
      </c>
      <c r="Z313" s="2">
        <f>Data!Z313-Data!Z312</f>
        <v>-3.3563450000000046</v>
      </c>
      <c r="AA313" s="2">
        <f>Data!AA313-Data!AA312</f>
        <v>-0.76579659999998739</v>
      </c>
      <c r="AB313" s="2">
        <f>Data!AB313-Data!AB312</f>
        <v>9.6190900000010515E-2</v>
      </c>
      <c r="AC313" s="2">
        <f>Data!AC313-Data!AC312</f>
        <v>-0.18826869999998053</v>
      </c>
      <c r="AD313" s="2">
        <f>Data!AD313-Data!AD312</f>
        <v>3.0141142999999886</v>
      </c>
      <c r="AE313" s="2">
        <f>Data!AE313-Data!AE312</f>
        <v>-0.78894270000000688</v>
      </c>
      <c r="AF313" s="2">
        <f>Data!AF313-Data!AF312</f>
        <v>2.1500599999995984E-2</v>
      </c>
      <c r="AG313" s="2">
        <f>Data!AG313-Data!AG312</f>
        <v>-4.382450399999982</v>
      </c>
      <c r="AH313" s="2">
        <f>Data!AH313-Data!AH312</f>
        <v>1.4569905999999833</v>
      </c>
      <c r="AI313" s="2">
        <f>Data!AI313-Data!AI312</f>
        <v>-16.13713150000001</v>
      </c>
      <c r="AJ313" s="2">
        <f>Data!AJ313-Data!AJ312</f>
        <v>-2.3814619999999991</v>
      </c>
      <c r="AK313" s="2">
        <f>Data!AK313-Data!AK312</f>
        <v>0.53527667999999551</v>
      </c>
      <c r="AL313" s="2">
        <f>Data!AL313-Data!AL312</f>
        <v>1.9328530999999884</v>
      </c>
      <c r="AM313" s="2">
        <f>Data!AM313-Data!AM312</f>
        <v>-4.4992428999999561</v>
      </c>
      <c r="AN313" s="2">
        <f>Data!AN313-Data!AN312</f>
        <v>-0.92048694999999725</v>
      </c>
      <c r="AO313" s="2">
        <f>Data!AO313-Data!AO312</f>
        <v>0.10997900000000982</v>
      </c>
      <c r="AP313" s="2">
        <f>Data!AP313-Data!AP312</f>
        <v>-0.81158379999999397</v>
      </c>
      <c r="AQ313" s="2">
        <f>Data!AQ313-Data!AQ312</f>
        <v>0.53317899999998986</v>
      </c>
      <c r="AR313" s="2">
        <f>Data!AR313-Data!AR312</f>
        <v>2.3228138999999999</v>
      </c>
      <c r="AS313" s="2"/>
      <c r="AT313" s="1">
        <v>44285</v>
      </c>
      <c r="AU313" s="2">
        <f>Data!AV316-FaktiskeKurser[[#This Row],[AAPL]]</f>
        <v>-0.68999399999999866</v>
      </c>
      <c r="AV313" s="2">
        <f>Data!AW316-FaktiskeKurser[[#This Row],[MSFT]]</f>
        <v>-0.48999000000000592</v>
      </c>
      <c r="AW313" s="2">
        <f>Data!AX316-FaktiskeKurser[[#This Row],[AMZN]]</f>
        <v>0.45149200000000178</v>
      </c>
      <c r="AX313" s="2">
        <f>Data!AY316-FaktiskeKurser[[#This Row],[GOOGL]]</f>
        <v>0.7005010000000027</v>
      </c>
      <c r="AY313" s="2">
        <f>Data!AZ316-FaktiskeKurser[[#This Row],[BRK-B]]</f>
        <v>7.4400019999999927</v>
      </c>
      <c r="AZ313" s="2">
        <f>Data!BA316-FaktiskeKurser[[#This Row],[TSLA]]</f>
        <v>-1.5899960000000135</v>
      </c>
      <c r="BA313" s="2">
        <f>Data!BB316-FaktiskeKurser[[#This Row],[NVDA]]</f>
        <v>3.3649979999999999</v>
      </c>
      <c r="BB313" s="2">
        <f>Data!BC316-FaktiskeKurser[[#This Row],[GOOG]]</f>
        <v>0.55899800000000255</v>
      </c>
      <c r="BC313" s="2">
        <f>Data!BD316-FaktiskeKurser[[#This Row],[UNH]]</f>
        <v>2.4700020000000222</v>
      </c>
      <c r="BD313" s="2">
        <f>Data!BE316-FaktiskeKurser[[#This Row],[JPM]]</f>
        <v>1.9299929999999961</v>
      </c>
      <c r="BE313" s="2">
        <f>Data!BF316-FaktiskeKurser[[#This Row],[AVGO]]</f>
        <v>-5.5400080000000003</v>
      </c>
      <c r="BF313" s="2">
        <f>Data!BG316-FaktiskeKurser[[#This Row],[V]]</f>
        <v>3.9299929999999961</v>
      </c>
      <c r="BG313" s="2">
        <f>Data!BH316-FaktiskeKurser[[#This Row],[BAC]]</f>
        <v>1.3300020000000004</v>
      </c>
      <c r="BH313" s="2">
        <f>Data!BI316-FaktiskeKurser[[#This Row],[HD]]</f>
        <v>7.640013999999951</v>
      </c>
      <c r="BI313" s="2">
        <f>Data!BJ316-FaktiskeKurser[[#This Row],[MA]]</f>
        <v>-0.15997299999997949</v>
      </c>
      <c r="BJ313" s="2">
        <f>Data!BK316-FaktiskeKurser[[#This Row],[MRK]]</f>
        <v>0.84923600000000476</v>
      </c>
      <c r="BK313" s="2">
        <f>Data!BL316-FaktiskeKurser[[#This Row],[ABBV]]</f>
        <v>2.9100040000000007</v>
      </c>
      <c r="BL313" s="2">
        <f>Data!BM316-FaktiskeKurser[[#This Row],[LLY]]</f>
        <v>2.4100039999999865</v>
      </c>
      <c r="BM313" s="2">
        <f>Data!BN316-FaktiskeKurser[[#This Row],[UPS]]</f>
        <v>5.3899989999999889</v>
      </c>
      <c r="BN313" s="2">
        <f>Data!BO316-FaktiskeKurser[[#This Row],[CAT]]</f>
        <v>8.8300020000000075</v>
      </c>
    </row>
    <row r="314" spans="1:66" x14ac:dyDescent="0.35">
      <c r="A314" s="1">
        <v>44286</v>
      </c>
      <c r="B314" s="2">
        <f>ARIMAForecast[[#This Row],[AAPL]]-FaktiskeKurser[[#This Row],[AAPL]]</f>
        <v>1.1719317842790105</v>
      </c>
      <c r="C314" s="2">
        <f>ARIMAForecast[[#This Row],[MSFT]]-Data!C313</f>
        <v>2.3677454128809927</v>
      </c>
      <c r="D314" s="2">
        <f>ARIMAForecast[[#This Row],[AMZN]]-Data!D313</f>
        <v>1.7707201803130204</v>
      </c>
      <c r="E314" s="2">
        <f>ARIMAForecast[[#This Row],[GOOGL]]-Data!E313</f>
        <v>0.66063157591399602</v>
      </c>
      <c r="F314" s="2">
        <f>ARIMAForecast[[#This Row],[BRK-B]]-Data!F313</f>
        <v>-2.7776152530740319</v>
      </c>
      <c r="G314" s="2">
        <f>ARIMAForecast[[#This Row],[TSLA]]-Data!G313</f>
        <v>11.181119179326998</v>
      </c>
      <c r="H314" s="2">
        <f>ARIMAForecast[[#This Row],[NVDA]]-Data!H313</f>
        <v>3.483123970543005</v>
      </c>
      <c r="I314" s="2">
        <f>ARIMAForecast[[#This Row],[GOOG]]-Data!I313</f>
        <v>0.64361082383798873</v>
      </c>
      <c r="J314" s="2">
        <f>ARIMAForecast[[#This Row],[UNH]]-Data!J313</f>
        <v>-3.2489019726299944</v>
      </c>
      <c r="K314" s="2">
        <f>ARIMAForecast[[#This Row],[JPM]]-Data!K313</f>
        <v>-1.9010787805389953</v>
      </c>
      <c r="L314" s="2">
        <f>ARIMAForecast[[#This Row],[AVGO]]-Data!L313</f>
        <v>5.8761008329249762</v>
      </c>
      <c r="M314" s="2">
        <f>ARIMAForecast[[#This Row],[V]]-Data!M313</f>
        <v>-0.60838294808999649</v>
      </c>
      <c r="N314" s="2">
        <f>ARIMAForecast[[#This Row],[BAC]]-Data!N313</f>
        <v>-0.24435246578319436</v>
      </c>
      <c r="O314" s="2">
        <f>ARIMAForecast[[#This Row],[HD]]-Data!O313</f>
        <v>1.301640747069996</v>
      </c>
      <c r="P314" s="2">
        <f>ARIMAForecast[[#This Row],[MA]]-Data!P313</f>
        <v>-2.4636348537459867</v>
      </c>
      <c r="Q314" s="2">
        <f>ARIMAForecast[[#This Row],[MRK]]-Data!Q313</f>
        <v>-0.12469537545840126</v>
      </c>
      <c r="R314" s="2">
        <f>ARIMAForecast[[#This Row],[ABBV]]-Data!R313</f>
        <v>1.4190196342290022</v>
      </c>
      <c r="S314" s="2">
        <f>ARIMAForecast[[#This Row],[LLY]]-Data!S313</f>
        <v>1.8479410520529882</v>
      </c>
      <c r="T314" s="2">
        <f>ARIMAForecast[[#This Row],[UPS]]-Data!T313</f>
        <v>1.3660340957540029</v>
      </c>
      <c r="U314" s="2">
        <f>ARIMAForecast[[#This Row],[CAT]]-Data!U313</f>
        <v>-2.4836733436439999</v>
      </c>
      <c r="X314" s="1">
        <v>44286</v>
      </c>
      <c r="Y314" s="2">
        <f>Data!Y314-Data!Y313</f>
        <v>1.5440883999999926</v>
      </c>
      <c r="Z314" s="2">
        <f>Data!Z314-Data!Z313</f>
        <v>3.5627691999999911</v>
      </c>
      <c r="AA314" s="2">
        <f>Data!AA314-Data!AA313</f>
        <v>1.565295099999986</v>
      </c>
      <c r="AB314" s="2">
        <f>Data!AB314-Data!AB313</f>
        <v>0.79560569999999586</v>
      </c>
      <c r="AC314" s="2">
        <f>Data!AC314-Data!AC313</f>
        <v>-2.5726195000000018</v>
      </c>
      <c r="AD314" s="2">
        <f>Data!AD314-Data!AD313</f>
        <v>8.1946747000000073</v>
      </c>
      <c r="AE314" s="2">
        <f>Data!AE314-Data!AE313</f>
        <v>4.0587998999999968</v>
      </c>
      <c r="AF314" s="2">
        <f>Data!AF314-Data!AF313</f>
        <v>0.66717150000000913</v>
      </c>
      <c r="AG314" s="2">
        <f>Data!AG314-Data!AG313</f>
        <v>-1.8082908000000089</v>
      </c>
      <c r="AH314" s="2">
        <f>Data!AH314-Data!AH313</f>
        <v>-1.9149831000000006</v>
      </c>
      <c r="AI314" s="2">
        <f>Data!AI314-Data!AI313</f>
        <v>3.4165234000000169</v>
      </c>
      <c r="AJ314" s="2">
        <f>Data!AJ314-Data!AJ313</f>
        <v>-0.36443529999999669</v>
      </c>
      <c r="AK314" s="2">
        <f>Data!AK314-Data!AK313</f>
        <v>-0.17207691999999497</v>
      </c>
      <c r="AL314" s="2">
        <f>Data!AL314-Data!AL313</f>
        <v>1.0083865000000287</v>
      </c>
      <c r="AM314" s="2">
        <f>Data!AM314-Data!AM313</f>
        <v>-2.5726466000000414</v>
      </c>
      <c r="AN314" s="2">
        <f>Data!AN314-Data!AN313</f>
        <v>-9.5942699999994829E-2</v>
      </c>
      <c r="AO314" s="2">
        <f>Data!AO314-Data!AO313</f>
        <v>1.1933239999999898</v>
      </c>
      <c r="AP314" s="2">
        <f>Data!AP314-Data!AP313</f>
        <v>1.241550200000006</v>
      </c>
      <c r="AQ314" s="2">
        <f>Data!AQ314-Data!AQ313</f>
        <v>1.1406537000000014</v>
      </c>
      <c r="AR314" s="2">
        <f>Data!AR314-Data!AR313</f>
        <v>-0.43509929999999031</v>
      </c>
      <c r="AS314" s="2"/>
      <c r="AT314" s="1">
        <v>44286</v>
      </c>
      <c r="AU314" s="2">
        <f>Data!AV317-FaktiskeKurser[[#This Row],[AAPL]]</f>
        <v>0.94000300000000436</v>
      </c>
      <c r="AV314" s="2">
        <f>Data!AW317-FaktiskeKurser[[#This Row],[MSFT]]</f>
        <v>-0.70999199999999973</v>
      </c>
      <c r="AW314" s="2">
        <f>Data!AX317-FaktiskeKurser[[#This Row],[AMZN]]</f>
        <v>2.1024939999999788</v>
      </c>
      <c r="AX314" s="2">
        <f>Data!AY317-FaktiskeKurser[[#This Row],[GOOGL]]</f>
        <v>1.8894949999999966</v>
      </c>
      <c r="AY314" s="2">
        <f>Data!AZ317-FaktiskeKurser[[#This Row],[BRK-B]]</f>
        <v>-1.2999880000000132</v>
      </c>
      <c r="AZ314" s="2">
        <f>Data!BA317-FaktiskeKurser[[#This Row],[TSLA]]</f>
        <v>16.406662000000011</v>
      </c>
      <c r="BA314" s="2">
        <f>Data!BB317-FaktiskeKurser[[#This Row],[NVDA]]</f>
        <v>5.0899959999999851</v>
      </c>
      <c r="BB314" s="2">
        <f>Data!BC317-FaktiskeKurser[[#This Row],[GOOG]]</f>
        <v>1.6540070000000071</v>
      </c>
      <c r="BC314" s="2">
        <f>Data!BD317-FaktiskeKurser[[#This Row],[UNH]]</f>
        <v>-4.4100040000000149</v>
      </c>
      <c r="BD314" s="2">
        <f>Data!BE317-FaktiskeKurser[[#This Row],[JPM]]</f>
        <v>-2.8600000000000136</v>
      </c>
      <c r="BE314" s="2">
        <f>Data!BF317-FaktiskeKurser[[#This Row],[AVGO]]</f>
        <v>-18.380004999999983</v>
      </c>
      <c r="BF314" s="2">
        <f>Data!BG317-FaktiskeKurser[[#This Row],[V]]</f>
        <v>-1.8000030000000038</v>
      </c>
      <c r="BG314" s="2">
        <f>Data!BH317-FaktiskeKurser[[#This Row],[BAC]]</f>
        <v>9.9990000000005352E-3</v>
      </c>
      <c r="BH314" s="2">
        <f>Data!BI317-FaktiskeKurser[[#This Row],[HD]]</f>
        <v>1.4400019999999927</v>
      </c>
      <c r="BI314" s="2">
        <f>Data!BJ317-FaktiskeKurser[[#This Row],[MA]]</f>
        <v>-10.090027000000021</v>
      </c>
      <c r="BJ314" s="2">
        <f>Data!BK317-FaktiskeKurser[[#This Row],[MRK]]</f>
        <v>-0.28626300000000526</v>
      </c>
      <c r="BK314" s="2">
        <f>Data!BL317-FaktiskeKurser[[#This Row],[ABBV]]</f>
        <v>2.2399979999999999</v>
      </c>
      <c r="BL314" s="2">
        <f>Data!BM317-FaktiskeKurser[[#This Row],[LLY]]</f>
        <v>1.5100089999999966</v>
      </c>
      <c r="BM314" s="2">
        <f>Data!BN317-FaktiskeKurser[[#This Row],[UPS]]</f>
        <v>2.0100089999999966</v>
      </c>
      <c r="BN314" s="2">
        <f>Data!BO317-FaktiskeKurser[[#This Row],[CAT]]</f>
        <v>2.3699949999999887</v>
      </c>
    </row>
    <row r="315" spans="1:66" x14ac:dyDescent="0.35">
      <c r="A315" s="1">
        <v>44287</v>
      </c>
      <c r="B315" s="2">
        <f>ARIMAForecast[[#This Row],[AAPL]]-FaktiskeKurser[[#This Row],[AAPL]]</f>
        <v>1.5812120579760034</v>
      </c>
      <c r="C315" s="2">
        <f>ARIMAForecast[[#This Row],[MSFT]]-Data!C314</f>
        <v>7.3944817857299938</v>
      </c>
      <c r="D315" s="2">
        <f>ARIMAForecast[[#This Row],[AMZN]]-Data!D314</f>
        <v>3.3601746588309993</v>
      </c>
      <c r="E315" s="2">
        <f>ARIMAForecast[[#This Row],[GOOGL]]-Data!E314</f>
        <v>3.3460787830269965</v>
      </c>
      <c r="F315" s="2">
        <f>ARIMAForecast[[#This Row],[BRK-B]]-Data!F314</f>
        <v>2.4687829358559839</v>
      </c>
      <c r="G315" s="2">
        <f>ARIMAForecast[[#This Row],[TSLA]]-Data!G314</f>
        <v>-2.4883842933290055</v>
      </c>
      <c r="H315" s="2">
        <f>ARIMAForecast[[#This Row],[NVDA]]-Data!H314</f>
        <v>5.1378387709779929</v>
      </c>
      <c r="I315" s="2">
        <f>ARIMAForecast[[#This Row],[GOOG]]-Data!I314</f>
        <v>3.3021045491700107</v>
      </c>
      <c r="J315" s="2">
        <f>ARIMAForecast[[#This Row],[UNH]]-Data!J314</f>
        <v>-3.3583541595519932</v>
      </c>
      <c r="K315" s="2">
        <f>ARIMAForecast[[#This Row],[JPM]]-Data!K314</f>
        <v>1.6042186292519887</v>
      </c>
      <c r="L315" s="2">
        <f>ARIMAForecast[[#This Row],[AVGO]]-Data!L314</f>
        <v>13.747951373757985</v>
      </c>
      <c r="M315" s="2">
        <f>ARIMAForecast[[#This Row],[V]]-Data!M314</f>
        <v>4.2656904701159988</v>
      </c>
      <c r="N315" s="2">
        <f>ARIMAForecast[[#This Row],[BAC]]-Data!N314</f>
        <v>0.81805953128289843</v>
      </c>
      <c r="O315" s="2">
        <f>ARIMAForecast[[#This Row],[HD]]-Data!O314</f>
        <v>2.1094337808279988</v>
      </c>
      <c r="P315" s="2">
        <f>ARIMAForecast[[#This Row],[MA]]-Data!P314</f>
        <v>6.1528508268389714</v>
      </c>
      <c r="Q315" s="2">
        <f>ARIMAForecast[[#This Row],[MRK]]-Data!Q314</f>
        <v>0.19044816797649844</v>
      </c>
      <c r="R315" s="2">
        <f>ARIMAForecast[[#This Row],[ABBV]]-Data!R314</f>
        <v>0.13170605896199561</v>
      </c>
      <c r="S315" s="2">
        <f>ARIMAForecast[[#This Row],[LLY]]-Data!S314</f>
        <v>-2.405715396514978</v>
      </c>
      <c r="T315" s="2">
        <f>ARIMAForecast[[#This Row],[UPS]]-Data!T314</f>
        <v>1.2992026219970114</v>
      </c>
      <c r="U315" s="2">
        <f>ARIMAForecast[[#This Row],[CAT]]-Data!U314</f>
        <v>1.5485508773720085</v>
      </c>
      <c r="X315" s="1">
        <v>44287</v>
      </c>
      <c r="Y315" s="2">
        <f>Data!Y315-Data!Y314</f>
        <v>1.0279138000000074</v>
      </c>
      <c r="Z315" s="2">
        <f>Data!Z315-Data!Z314</f>
        <v>5.4138948000000084</v>
      </c>
      <c r="AA315" s="2">
        <f>Data!AA315-Data!AA314</f>
        <v>3.0408165000000054</v>
      </c>
      <c r="AB315" s="2">
        <f>Data!AB315-Data!AB314</f>
        <v>2.9887542000000025</v>
      </c>
      <c r="AC315" s="2">
        <f>Data!AC315-Data!AC314</f>
        <v>2.0098013999999864</v>
      </c>
      <c r="AD315" s="2">
        <f>Data!AD315-Data!AD314</f>
        <v>5.4210108000000048</v>
      </c>
      <c r="AE315" s="2">
        <f>Data!AE315-Data!AE314</f>
        <v>4.6720549000000062</v>
      </c>
      <c r="AF315" s="2">
        <f>Data!AF315-Data!AF314</f>
        <v>3.3210153999999932</v>
      </c>
      <c r="AG315" s="2">
        <f>Data!AG315-Data!AG314</f>
        <v>-4.6228320000000167</v>
      </c>
      <c r="AH315" s="2">
        <f>Data!AH315-Data!AH314</f>
        <v>1.1581722000000241</v>
      </c>
      <c r="AI315" s="2">
        <f>Data!AI315-Data!AI314</f>
        <v>11.808674699999983</v>
      </c>
      <c r="AJ315" s="2">
        <f>Data!AJ315-Data!AJ314</f>
        <v>3.9205878999999868</v>
      </c>
      <c r="AK315" s="2">
        <f>Data!AK315-Data!AK314</f>
        <v>0.66241266999999482</v>
      </c>
      <c r="AL315" s="2">
        <f>Data!AL315-Data!AL314</f>
        <v>1.9534468999999604</v>
      </c>
      <c r="AM315" s="2">
        <f>Data!AM315-Data!AM314</f>
        <v>4.9713624999999979</v>
      </c>
      <c r="AN315" s="2">
        <f>Data!AN315-Data!AN314</f>
        <v>-5.5251540000000432E-2</v>
      </c>
      <c r="AO315" s="2">
        <f>Data!AO315-Data!AO314</f>
        <v>0.58157920000000729</v>
      </c>
      <c r="AP315" s="2">
        <f>Data!AP315-Data!AP314</f>
        <v>-1.3470508999999993</v>
      </c>
      <c r="AQ315" s="2">
        <f>Data!AQ315-Data!AQ314</f>
        <v>1.3034708000000137</v>
      </c>
      <c r="AR315" s="2">
        <f>Data!AR315-Data!AR314</f>
        <v>0.59726449999999431</v>
      </c>
      <c r="AS315" s="2"/>
      <c r="AT315" s="1">
        <v>44287</v>
      </c>
      <c r="AU315" s="2">
        <f>Data!AV318-FaktiskeKurser[[#This Row],[AAPL]]</f>
        <v>1.6100009999999969</v>
      </c>
      <c r="AV315" s="2">
        <f>Data!AW318-FaktiskeKurser[[#This Row],[MSFT]]</f>
        <v>7.1100010000000111</v>
      </c>
      <c r="AW315" s="2">
        <f>Data!AX318-FaktiskeKurser[[#This Row],[AMZN]]</f>
        <v>4.2635040000000117</v>
      </c>
      <c r="AX315" s="2">
        <f>Data!AY318-FaktiskeKurser[[#This Row],[GOOGL]]</f>
        <v>4.1995009999999979</v>
      </c>
      <c r="AY315" s="2">
        <f>Data!AZ318-FaktiskeKurser[[#This Row],[BRK-B]]</f>
        <v>-0.61999499999996033</v>
      </c>
      <c r="AZ315" s="2">
        <f>Data!BA318-FaktiskeKurser[[#This Row],[TSLA]]</f>
        <v>16.819991999999985</v>
      </c>
      <c r="BA315" s="2">
        <f>Data!BB318-FaktiskeKurser[[#This Row],[NVDA]]</f>
        <v>8.6349950000000035</v>
      </c>
      <c r="BB315" s="2">
        <f>Data!BC318-FaktiskeKurser[[#This Row],[GOOG]]</f>
        <v>4.0899959999999993</v>
      </c>
      <c r="BC315" s="2">
        <f>Data!BD318-FaktiskeKurser[[#This Row],[UNH]]</f>
        <v>-11.989991000000032</v>
      </c>
      <c r="BD315" s="2">
        <f>Data!BE318-FaktiskeKurser[[#This Row],[JPM]]</f>
        <v>1.0300139999999942</v>
      </c>
      <c r="BE315" s="2">
        <f>Data!BF318-FaktiskeKurser[[#This Row],[AVGO]]</f>
        <v>3.330016999999998</v>
      </c>
      <c r="BF315" s="2">
        <f>Data!BG318-FaktiskeKurser[[#This Row],[V]]</f>
        <v>2.3500060000000076</v>
      </c>
      <c r="BG315" s="2">
        <f>Data!BH318-FaktiskeKurser[[#This Row],[BAC]]</f>
        <v>1.1800009999999972</v>
      </c>
      <c r="BH315" s="2">
        <f>Data!BI318-FaktiskeKurser[[#This Row],[HD]]</f>
        <v>5.5499879999999848</v>
      </c>
      <c r="BI315" s="2">
        <f>Data!BJ318-FaktiskeKurser[[#This Row],[MA]]</f>
        <v>0.38998399999996991</v>
      </c>
      <c r="BJ315" s="2">
        <f>Data!BK318-FaktiskeKurser[[#This Row],[MRK]]</f>
        <v>-1.1545789999999982</v>
      </c>
      <c r="BK315" s="2">
        <f>Data!BL318-FaktiskeKurser[[#This Row],[ABBV]]</f>
        <v>1.7899940000000072</v>
      </c>
      <c r="BL315" s="2">
        <f>Data!BM318-FaktiskeKurser[[#This Row],[LLY]]</f>
        <v>-1.099991000000017</v>
      </c>
      <c r="BM315" s="2">
        <f>Data!BN318-FaktiskeKurser[[#This Row],[UPS]]</f>
        <v>3.1400000000000148</v>
      </c>
      <c r="BN315" s="2">
        <f>Data!BO318-FaktiskeKurser[[#This Row],[CAT]]</f>
        <v>2.5200040000000001</v>
      </c>
    </row>
    <row r="316" spans="1:66" x14ac:dyDescent="0.35">
      <c r="A316" s="1">
        <v>44291</v>
      </c>
      <c r="B316" s="2">
        <f>ARIMAForecast[[#This Row],[AAPL]]-FaktiskeKurser[[#This Row],[AAPL]]</f>
        <v>6.0945907179710019</v>
      </c>
      <c r="C316" s="2">
        <f>ARIMAForecast[[#This Row],[MSFT]]-Data!C315</f>
        <v>5.5782376549740036</v>
      </c>
      <c r="D316" s="2">
        <f>ARIMAForecast[[#This Row],[AMZN]]-Data!D315</f>
        <v>3.1971160785509767</v>
      </c>
      <c r="E316" s="2">
        <f>ARIMAForecast[[#This Row],[GOOGL]]-Data!E315</f>
        <v>4.3207425607500056</v>
      </c>
      <c r="F316" s="2">
        <f>ARIMAForecast[[#This Row],[BRK-B]]-Data!F315</f>
        <v>4.2857080534570287</v>
      </c>
      <c r="G316" s="2">
        <f>ARIMAForecast[[#This Row],[TSLA]]-Data!G315</f>
        <v>10.37453824352599</v>
      </c>
      <c r="H316" s="2">
        <f>ARIMAForecast[[#This Row],[NVDA]]-Data!H315</f>
        <v>1.6511743377059815</v>
      </c>
      <c r="I316" s="2">
        <f>ARIMAForecast[[#This Row],[GOOG]]-Data!I315</f>
        <v>4.3226992056149953</v>
      </c>
      <c r="J316" s="2">
        <f>ARIMAForecast[[#This Row],[UNH]]-Data!J315</f>
        <v>2.1802812762820167</v>
      </c>
      <c r="K316" s="2">
        <f>ARIMAForecast[[#This Row],[JPM]]-Data!K315</f>
        <v>-0.5090394644180094</v>
      </c>
      <c r="L316" s="2">
        <f>ARIMAForecast[[#This Row],[AVGO]]-Data!L315</f>
        <v>11.119393349160021</v>
      </c>
      <c r="M316" s="2">
        <f>ARIMAForecast[[#This Row],[V]]-Data!M315</f>
        <v>2.7324496761870023</v>
      </c>
      <c r="N316" s="2">
        <f>ARIMAForecast[[#This Row],[BAC]]-Data!N315</f>
        <v>0.31729548184789991</v>
      </c>
      <c r="O316" s="2">
        <f>ARIMAForecast[[#This Row],[HD]]-Data!O315</f>
        <v>6.9791500395650132</v>
      </c>
      <c r="P316" s="2">
        <f>ARIMAForecast[[#This Row],[MA]]-Data!P315</f>
        <v>5.322314011126025</v>
      </c>
      <c r="Q316" s="2">
        <f>ARIMAForecast[[#This Row],[MRK]]-Data!Q315</f>
        <v>-0.28728221321739511</v>
      </c>
      <c r="R316" s="2">
        <f>ARIMAForecast[[#This Row],[ABBV]]-Data!R315</f>
        <v>-2.2573861138669997</v>
      </c>
      <c r="S316" s="2">
        <f>ARIMAForecast[[#This Row],[LLY]]-Data!S315</f>
        <v>0.61394668579598033</v>
      </c>
      <c r="T316" s="2">
        <f>ARIMAForecast[[#This Row],[UPS]]-Data!T315</f>
        <v>1.3450651423949864</v>
      </c>
      <c r="U316" s="2">
        <f>ARIMAForecast[[#This Row],[CAT]]-Data!U315</f>
        <v>0.32876644997099902</v>
      </c>
      <c r="X316" s="1">
        <v>44291</v>
      </c>
      <c r="Y316" s="2">
        <f>Data!Y316-Data!Y315</f>
        <v>2.6083256999999946</v>
      </c>
      <c r="Z316" s="2">
        <f>Data!Z316-Data!Z315</f>
        <v>6.6237382999999852</v>
      </c>
      <c r="AA316" s="2">
        <f>Data!AA316-Data!AA315</f>
        <v>3.2975493000000142</v>
      </c>
      <c r="AB316" s="2">
        <f>Data!AB316-Data!AB315</f>
        <v>4.0747751999999906</v>
      </c>
      <c r="AC316" s="2">
        <f>Data!AC316-Data!AC315</f>
        <v>4.1218236000000275</v>
      </c>
      <c r="AD316" s="2">
        <f>Data!AD316-Data!AD315</f>
        <v>3.2662129999999934</v>
      </c>
      <c r="AE316" s="2">
        <f>Data!AE316-Data!AE315</f>
        <v>2.3109996000000024</v>
      </c>
      <c r="AF316" s="2">
        <f>Data!AF316-Data!AF315</f>
        <v>4.0521236000000016</v>
      </c>
      <c r="AG316" s="2">
        <f>Data!AG316-Data!AG315</f>
        <v>1.7926403000000164</v>
      </c>
      <c r="AH316" s="2">
        <f>Data!AH316-Data!AH315</f>
        <v>-6.8281200000001263E-2</v>
      </c>
      <c r="AI316" s="2">
        <f>Data!AI316-Data!AI315</f>
        <v>12.524111500000004</v>
      </c>
      <c r="AJ316" s="2">
        <f>Data!AJ316-Data!AJ315</f>
        <v>2.9806191000000126</v>
      </c>
      <c r="AK316" s="2">
        <f>Data!AK316-Data!AK315</f>
        <v>0.39109909000000442</v>
      </c>
      <c r="AL316" s="2">
        <f>Data!AL316-Data!AL315</f>
        <v>6.9715207000000419</v>
      </c>
      <c r="AM316" s="2">
        <f>Data!AM316-Data!AM315</f>
        <v>6.0358213000000092</v>
      </c>
      <c r="AN316" s="2">
        <f>Data!AN316-Data!AN315</f>
        <v>-0.10904344000000776</v>
      </c>
      <c r="AO316" s="2">
        <f>Data!AO316-Data!AO315</f>
        <v>-2.4590998999999982</v>
      </c>
      <c r="AP316" s="2">
        <f>Data!AP316-Data!AP315</f>
        <v>-0.61341210000000501</v>
      </c>
      <c r="AQ316" s="2">
        <f>Data!AQ316-Data!AQ315</f>
        <v>0.83554720000000771</v>
      </c>
      <c r="AR316" s="2">
        <f>Data!AR316-Data!AR315</f>
        <v>0.9415209999999945</v>
      </c>
      <c r="AS316" s="2"/>
      <c r="AT316" s="1">
        <v>44291</v>
      </c>
      <c r="AU316" s="2">
        <f>Data!AV319-FaktiskeKurser[[#This Row],[AAPL]]</f>
        <v>6</v>
      </c>
      <c r="AV316" s="2">
        <f>Data!AW319-FaktiskeKurser[[#This Row],[MSFT]]</f>
        <v>17.220000999999996</v>
      </c>
      <c r="AW316" s="2">
        <f>Data!AX319-FaktiskeKurser[[#This Row],[AMZN]]</f>
        <v>8.5720059999999876</v>
      </c>
      <c r="AX316" s="2">
        <f>Data!AY319-FaktiskeKurser[[#This Row],[GOOGL]]</f>
        <v>8.6244959999999935</v>
      </c>
      <c r="AY316" s="2">
        <f>Data!AZ319-FaktiskeKurser[[#This Row],[BRK-B]]</f>
        <v>4.4700020000000222</v>
      </c>
      <c r="AZ316" s="2">
        <f>Data!BA319-FaktiskeKurser[[#This Row],[TSLA]]</f>
        <v>18.476669000000015</v>
      </c>
      <c r="BA316" s="2">
        <f>Data!BB319-FaktiskeKurser[[#This Row],[NVDA]]</f>
        <v>11.157500999999996</v>
      </c>
      <c r="BB316" s="2">
        <f>Data!BC319-FaktiskeKurser[[#This Row],[GOOG]]</f>
        <v>8.5004959999999983</v>
      </c>
      <c r="BC316" s="2">
        <f>Data!BD319-FaktiskeKurser[[#This Row],[UNH]]</f>
        <v>-3.3800049999999828</v>
      </c>
      <c r="BD316" s="2">
        <f>Data!BE319-FaktiskeKurser[[#This Row],[JPM]]</f>
        <v>-0.86000100000001112</v>
      </c>
      <c r="BE316" s="2">
        <f>Data!BF319-FaktiskeKurser[[#This Row],[AVGO]]</f>
        <v>32.320006999999976</v>
      </c>
      <c r="BF316" s="2">
        <f>Data!BG319-FaktiskeKurser[[#This Row],[V]]</f>
        <v>7.1399990000000173</v>
      </c>
      <c r="BG316" s="2">
        <f>Data!BH319-FaktiskeKurser[[#This Row],[BAC]]</f>
        <v>0.80999700000000274</v>
      </c>
      <c r="BH316" s="2">
        <f>Data!BI319-FaktiskeKurser[[#This Row],[HD]]</f>
        <v>10.579987000000017</v>
      </c>
      <c r="BI316" s="2">
        <f>Data!BJ319-FaktiskeKurser[[#This Row],[MA]]</f>
        <v>10.11999499999996</v>
      </c>
      <c r="BJ316" s="2">
        <f>Data!BK319-FaktiskeKurser[[#This Row],[MRK]]</f>
        <v>3.816999999999382E-2</v>
      </c>
      <c r="BK316" s="2">
        <f>Data!BL319-FaktiskeKurser[[#This Row],[ABBV]]</f>
        <v>-0.65000200000000063</v>
      </c>
      <c r="BL316" s="2">
        <f>Data!BM319-FaktiskeKurser[[#This Row],[LLY]]</f>
        <v>-0.61000100000001112</v>
      </c>
      <c r="BM316" s="2">
        <f>Data!BN319-FaktiskeKurser[[#This Row],[UPS]]</f>
        <v>3.3099980000000073</v>
      </c>
      <c r="BN316" s="2">
        <f>Data!BO319-FaktiskeKurser[[#This Row],[CAT]]</f>
        <v>0.63000499999998283</v>
      </c>
    </row>
    <row r="317" spans="1:66" x14ac:dyDescent="0.35">
      <c r="A317" s="1">
        <v>44292</v>
      </c>
      <c r="B317" s="2">
        <f>ARIMAForecast[[#This Row],[AAPL]]-FaktiskeKurser[[#This Row],[AAPL]]</f>
        <v>4.5467449701259994</v>
      </c>
      <c r="C317" s="2">
        <f>ARIMAForecast[[#This Row],[MSFT]]-Data!C316</f>
        <v>-0.16990075946199568</v>
      </c>
      <c r="D317" s="2">
        <f>ARIMAForecast[[#This Row],[AMZN]]-Data!D316</f>
        <v>-0.11530103245098644</v>
      </c>
      <c r="E317" s="2">
        <f>ARIMAForecast[[#This Row],[GOOGL]]-Data!E316</f>
        <v>-0.3583070950190006</v>
      </c>
      <c r="F317" s="2">
        <f>ARIMAForecast[[#This Row],[BRK-B]]-Data!F316</f>
        <v>1.7835253808319749</v>
      </c>
      <c r="G317" s="2">
        <f>ARIMAForecast[[#This Row],[TSLA]]-Data!G316</f>
        <v>-0.38545702840599461</v>
      </c>
      <c r="H317" s="2">
        <f>ARIMAForecast[[#This Row],[NVDA]]-Data!H316</f>
        <v>-0.79187558719900153</v>
      </c>
      <c r="I317" s="2">
        <f>ARIMAForecast[[#This Row],[GOOG]]-Data!I316</f>
        <v>3.2741172580003308E-2</v>
      </c>
      <c r="J317" s="2">
        <f>ARIMAForecast[[#This Row],[UNH]]-Data!J316</f>
        <v>-4.5715129561839944</v>
      </c>
      <c r="K317" s="2">
        <f>ARIMAForecast[[#This Row],[JPM]]-Data!K316</f>
        <v>-0.27717460618200107</v>
      </c>
      <c r="L317" s="2">
        <f>ARIMAForecast[[#This Row],[AVGO]]-Data!L316</f>
        <v>-1.0090948787660068</v>
      </c>
      <c r="M317" s="2">
        <f>ARIMAForecast[[#This Row],[V]]-Data!M316</f>
        <v>6.042362131978507E-3</v>
      </c>
      <c r="N317" s="2">
        <f>ARIMAForecast[[#This Row],[BAC]]-Data!N316</f>
        <v>7.100191064579775E-2</v>
      </c>
      <c r="O317" s="2">
        <f>ARIMAForecast[[#This Row],[HD]]-Data!O316</f>
        <v>0.1759048755089907</v>
      </c>
      <c r="P317" s="2">
        <f>ARIMAForecast[[#This Row],[MA]]-Data!P316</f>
        <v>1.698596291120964</v>
      </c>
      <c r="Q317" s="2">
        <f>ARIMAForecast[[#This Row],[MRK]]-Data!Q316</f>
        <v>-0.95182464448410542</v>
      </c>
      <c r="R317" s="2">
        <f>ARIMAForecast[[#This Row],[ABBV]]-Data!R316</f>
        <v>-0.9878932662870028</v>
      </c>
      <c r="S317" s="2">
        <f>ARIMAForecast[[#This Row],[LLY]]-Data!S316</f>
        <v>-2.8946668271659917</v>
      </c>
      <c r="T317" s="2">
        <f>ARIMAForecast[[#This Row],[UPS]]-Data!T316</f>
        <v>0.34158792288201312</v>
      </c>
      <c r="U317" s="2">
        <f>ARIMAForecast[[#This Row],[CAT]]-Data!U316</f>
        <v>-2.0777370879999921</v>
      </c>
      <c r="X317" s="1">
        <v>44292</v>
      </c>
      <c r="Y317" s="2">
        <f>Data!Y317-Data!Y316</f>
        <v>0.7069041000000027</v>
      </c>
      <c r="Z317" s="2">
        <f>Data!Z317-Data!Z316</f>
        <v>0.37861710000001381</v>
      </c>
      <c r="AA317" s="2">
        <f>Data!AA317-Data!AA316</f>
        <v>0.36101199999998812</v>
      </c>
      <c r="AB317" s="2">
        <f>Data!AB317-Data!AB316</f>
        <v>0.30734550000001093</v>
      </c>
      <c r="AC317" s="2">
        <f>Data!AC317-Data!AC316</f>
        <v>1.3400308999999879</v>
      </c>
      <c r="AD317" s="2">
        <f>Data!AD317-Data!AD316</f>
        <v>6.2292941999999982</v>
      </c>
      <c r="AE317" s="2">
        <f>Data!AE317-Data!AE316</f>
        <v>-1.1214818000000264</v>
      </c>
      <c r="AF317" s="2">
        <f>Data!AF317-Data!AF316</f>
        <v>0.41181969999999524</v>
      </c>
      <c r="AG317" s="2">
        <f>Data!AG317-Data!AG316</f>
        <v>-4.5860748999999714</v>
      </c>
      <c r="AH317" s="2">
        <f>Data!AH317-Data!AH316</f>
        <v>-0.9092047999999977</v>
      </c>
      <c r="AI317" s="2">
        <f>Data!AI317-Data!AI316</f>
        <v>-1.4236970000000042</v>
      </c>
      <c r="AJ317" s="2">
        <f>Data!AJ317-Data!AJ316</f>
        <v>5.0692699999984825E-2</v>
      </c>
      <c r="AK317" s="2">
        <f>Data!AK317-Data!AK316</f>
        <v>-8.0973360000001549E-2</v>
      </c>
      <c r="AL317" s="2">
        <f>Data!AL317-Data!AL316</f>
        <v>-0.2835135000000264</v>
      </c>
      <c r="AM317" s="2">
        <f>Data!AM317-Data!AM316</f>
        <v>1.8774073000000158</v>
      </c>
      <c r="AN317" s="2">
        <f>Data!AN317-Data!AN316</f>
        <v>-0.88149497999999937</v>
      </c>
      <c r="AO317" s="2">
        <f>Data!AO317-Data!AO316</f>
        <v>-0.79967539999999815</v>
      </c>
      <c r="AP317" s="2">
        <f>Data!AP317-Data!AP316</f>
        <v>-1.7515251000000092</v>
      </c>
      <c r="AQ317" s="2">
        <f>Data!AQ317-Data!AQ316</f>
        <v>0.9229457999999795</v>
      </c>
      <c r="AR317" s="2">
        <f>Data!AR317-Data!AR316</f>
        <v>-2.3780548999999951</v>
      </c>
      <c r="AS317" s="2"/>
      <c r="AT317" s="1">
        <v>44292</v>
      </c>
      <c r="AU317" s="2">
        <f>Data!AV320-FaktiskeKurser[[#This Row],[AAPL]]</f>
        <v>4.0599969999999956</v>
      </c>
      <c r="AV317" s="2">
        <f>Data!AW320-FaktiskeKurser[[#This Row],[MSFT]]</f>
        <v>12.089997000000011</v>
      </c>
      <c r="AW317" s="2">
        <f>Data!AX320-FaktiskeKurser[[#This Row],[AMZN]]</f>
        <v>6.4869989999999973</v>
      </c>
      <c r="AX317" s="2">
        <f>Data!AY320-FaktiskeKurser[[#This Row],[GOOGL]]</f>
        <v>7.3369980000000083</v>
      </c>
      <c r="AY317" s="2">
        <f>Data!AZ320-FaktiskeKurser[[#This Row],[BRK-B]]</f>
        <v>7.589997000000011</v>
      </c>
      <c r="AZ317" s="2">
        <f>Data!BA320-FaktiskeKurser[[#This Row],[TSLA]]</f>
        <v>7.8966670000000079</v>
      </c>
      <c r="BA317" s="2">
        <f>Data!BB320-FaktiskeKurser[[#This Row],[NVDA]]</f>
        <v>5.1325070000000039</v>
      </c>
      <c r="BB317" s="2">
        <f>Data!BC320-FaktiskeKurser[[#This Row],[GOOG]]</f>
        <v>7.8059999999999974</v>
      </c>
      <c r="BC317" s="2">
        <f>Data!BD320-FaktiskeKurser[[#This Row],[UNH]]</f>
        <v>-7.7000119999999583</v>
      </c>
      <c r="BD317" s="2">
        <f>Data!BE320-FaktiskeKurser[[#This Row],[JPM]]</f>
        <v>0.30999700000000985</v>
      </c>
      <c r="BE317" s="2">
        <f>Data!BF320-FaktiskeKurser[[#This Row],[AVGO]]</f>
        <v>20.209991000000002</v>
      </c>
      <c r="BF317" s="2">
        <f>Data!BG320-FaktiskeKurser[[#This Row],[V]]</f>
        <v>6.9199979999999925</v>
      </c>
      <c r="BG317" s="2">
        <f>Data!BH320-FaktiskeKurser[[#This Row],[BAC]]</f>
        <v>1</v>
      </c>
      <c r="BH317" s="2">
        <f>Data!BI320-FaktiskeKurser[[#This Row],[HD]]</f>
        <v>8.5299989999999752</v>
      </c>
      <c r="BI317" s="2">
        <f>Data!BJ320-FaktiskeKurser[[#This Row],[MA]]</f>
        <v>13.520018999999991</v>
      </c>
      <c r="BJ317" s="2">
        <f>Data!BK320-FaktiskeKurser[[#This Row],[MRK]]</f>
        <v>-1.2404549999999972</v>
      </c>
      <c r="BK317" s="2">
        <f>Data!BL320-FaktiskeKurser[[#This Row],[ABBV]]</f>
        <v>-2.8400039999999933</v>
      </c>
      <c r="BL317" s="2">
        <f>Data!BM320-FaktiskeKurser[[#This Row],[LLY]]</f>
        <v>-4.0200040000000001</v>
      </c>
      <c r="BM317" s="2">
        <f>Data!BN320-FaktiskeKurser[[#This Row],[UPS]]</f>
        <v>2.9799959999999999</v>
      </c>
      <c r="BN317" s="2">
        <f>Data!BO320-FaktiskeKurser[[#This Row],[CAT]]</f>
        <v>-1.2299959999999999</v>
      </c>
    </row>
    <row r="318" spans="1:66" x14ac:dyDescent="0.35">
      <c r="A318" s="1">
        <v>44293</v>
      </c>
      <c r="B318" s="2">
        <f>ARIMAForecast[[#This Row],[AAPL]]-FaktiskeKurser[[#This Row],[AAPL]]</f>
        <v>4.8698652665080004</v>
      </c>
      <c r="C318" s="2">
        <f>ARIMAForecast[[#This Row],[MSFT]]-Data!C317</f>
        <v>1.2953097148779875</v>
      </c>
      <c r="D318" s="2">
        <f>ARIMAForecast[[#This Row],[AMZN]]-Data!D317</f>
        <v>2.7198470011699953</v>
      </c>
      <c r="E318" s="2">
        <f>ARIMAForecast[[#This Row],[GOOGL]]-Data!E317</f>
        <v>1.6201827595440079</v>
      </c>
      <c r="F318" s="2">
        <f>ARIMAForecast[[#This Row],[BRK-B]]-Data!F317</f>
        <v>-0.51611015608699518</v>
      </c>
      <c r="G318" s="2">
        <f>ARIMAForecast[[#This Row],[TSLA]]-Data!G317</f>
        <v>-6.6328099418429929</v>
      </c>
      <c r="H318" s="2">
        <f>ARIMAForecast[[#This Row],[NVDA]]-Data!H317</f>
        <v>2.3811044445800178</v>
      </c>
      <c r="I318" s="2">
        <f>ARIMAForecast[[#This Row],[GOOG]]-Data!I317</f>
        <v>1.4250586696820022</v>
      </c>
      <c r="J318" s="2">
        <f>ARIMAForecast[[#This Row],[UNH]]-Data!J317</f>
        <v>0.60019664736796585</v>
      </c>
      <c r="K318" s="2">
        <f>ARIMAForecast[[#This Row],[JPM]]-Data!K317</f>
        <v>1.2290851962490024</v>
      </c>
      <c r="L318" s="2">
        <f>ARIMAForecast[[#This Row],[AVGO]]-Data!L317</f>
        <v>-4.8206283928029734</v>
      </c>
      <c r="M318" s="2">
        <f>ARIMAForecast[[#This Row],[V]]-Data!M317</f>
        <v>0.42965140826100878</v>
      </c>
      <c r="N318" s="2">
        <f>ARIMAForecast[[#This Row],[BAC]]-Data!N317</f>
        <v>6.1805285650500252E-2</v>
      </c>
      <c r="O318" s="2">
        <f>ARIMAForecast[[#This Row],[HD]]-Data!O317</f>
        <v>-3.3417837850909677</v>
      </c>
      <c r="P318" s="2">
        <f>ARIMAForecast[[#This Row],[MA]]-Data!P317</f>
        <v>1.4683811887850311</v>
      </c>
      <c r="Q318" s="2">
        <f>ARIMAForecast[[#This Row],[MRK]]-Data!Q317</f>
        <v>0.24409639440190745</v>
      </c>
      <c r="R318" s="2">
        <f>ARIMAForecast[[#This Row],[ABBV]]-Data!R317</f>
        <v>4.7145007693004004E-2</v>
      </c>
      <c r="S318" s="2">
        <f>ARIMAForecast[[#This Row],[LLY]]-Data!S317</f>
        <v>0.20819368077201261</v>
      </c>
      <c r="T318" s="2">
        <f>ARIMAForecast[[#This Row],[UPS]]-Data!T317</f>
        <v>-0.80942978950301381</v>
      </c>
      <c r="U318" s="2">
        <f>ARIMAForecast[[#This Row],[CAT]]-Data!U317</f>
        <v>-1.1716295612930026</v>
      </c>
      <c r="X318" s="1">
        <v>44293</v>
      </c>
      <c r="Y318" s="2">
        <f>Data!Y318-Data!Y317</f>
        <v>1.472210000000004</v>
      </c>
      <c r="Z318" s="2">
        <f>Data!Z318-Data!Z317</f>
        <v>1.8157420000000002</v>
      </c>
      <c r="AA318" s="2">
        <f>Data!AA318-Data!AA317</f>
        <v>2.3758789000000036</v>
      </c>
      <c r="AB318" s="2">
        <f>Data!AB318-Data!AB317</f>
        <v>1.3718252999999976</v>
      </c>
      <c r="AC318" s="2">
        <f>Data!AC318-Data!AC317</f>
        <v>0.50847549999997455</v>
      </c>
      <c r="AD318" s="2">
        <f>Data!AD318-Data!AD317</f>
        <v>-2.4061182000000088</v>
      </c>
      <c r="AE318" s="2">
        <f>Data!AE318-Data!AE317</f>
        <v>2.5146955000000162</v>
      </c>
      <c r="AF318" s="2">
        <f>Data!AF318-Data!AF317</f>
        <v>1.2037514000000016</v>
      </c>
      <c r="AG318" s="2">
        <f>Data!AG318-Data!AG317</f>
        <v>0.59541600000000017</v>
      </c>
      <c r="AH318" s="2">
        <f>Data!AH318-Data!AH317</f>
        <v>2.1446709999999882</v>
      </c>
      <c r="AI318" s="2">
        <f>Data!AI318-Data!AI317</f>
        <v>-2.7177538999999911</v>
      </c>
      <c r="AJ318" s="2">
        <f>Data!AJ318-Data!AJ317</f>
        <v>0.66903250000001435</v>
      </c>
      <c r="AK318" s="2">
        <f>Data!AK318-Data!AK317</f>
        <v>0.32094716999999662</v>
      </c>
      <c r="AL318" s="2">
        <f>Data!AL318-Data!AL317</f>
        <v>-1.3699186000000054</v>
      </c>
      <c r="AM318" s="2">
        <f>Data!AM318-Data!AM317</f>
        <v>1.4429003000000193</v>
      </c>
      <c r="AN318" s="2">
        <f>Data!AN318-Data!AN317</f>
        <v>0.11311403000000553</v>
      </c>
      <c r="AO318" s="2">
        <f>Data!AO318-Data!AO317</f>
        <v>-0.19916880000000958</v>
      </c>
      <c r="AP318" s="2">
        <f>Data!AP318-Data!AP317</f>
        <v>-0.80012899999999831</v>
      </c>
      <c r="AQ318" s="2">
        <f>Data!AQ318-Data!AQ317</f>
        <v>-0.92339549999999804</v>
      </c>
      <c r="AR318" s="2">
        <f>Data!AR318-Data!AR317</f>
        <v>-0.86253289999999083</v>
      </c>
      <c r="AS318" s="2"/>
      <c r="AT318" s="1">
        <v>44293</v>
      </c>
      <c r="AU318" s="2">
        <f>Data!AV321-FaktiskeKurser[[#This Row],[AAPL]]</f>
        <v>4.9000020000000006</v>
      </c>
      <c r="AV318" s="2">
        <f>Data!AW321-FaktiskeKurser[[#This Row],[MSFT]]</f>
        <v>7.5499879999999848</v>
      </c>
      <c r="AW318" s="2">
        <f>Data!AX321-FaktiskeKurser[[#This Row],[AMZN]]</f>
        <v>5.9194949999999835</v>
      </c>
      <c r="AX318" s="2">
        <f>Data!AY321-FaktiskeKurser[[#This Row],[GOOGL]]</f>
        <v>5.4625020000000006</v>
      </c>
      <c r="AY318" s="2">
        <f>Data!AZ321-FaktiskeKurser[[#This Row],[BRK-B]]</f>
        <v>5.419983000000002</v>
      </c>
      <c r="AZ318" s="2">
        <f>Data!BA321-FaktiskeKurser[[#This Row],[TSLA]]</f>
        <v>3.0733340000000169</v>
      </c>
      <c r="BA318" s="2">
        <f>Data!BB321-FaktiskeKurser[[#This Row],[NVDA]]</f>
        <v>3.3175050000000113</v>
      </c>
      <c r="BB318" s="2">
        <f>Data!BC321-FaktiskeKurser[[#This Row],[GOOG]]</f>
        <v>5.5965040000000101</v>
      </c>
      <c r="BC318" s="2">
        <f>Data!BD321-FaktiskeKurser[[#This Row],[UNH]]</f>
        <v>-1.4299919999999702</v>
      </c>
      <c r="BD318" s="2">
        <f>Data!BE321-FaktiskeKurser[[#This Row],[JPM]]</f>
        <v>1.2199860000000058</v>
      </c>
      <c r="BE318" s="2">
        <f>Data!BF321-FaktiskeKurser[[#This Row],[AVGO]]</f>
        <v>6.5099789999999871</v>
      </c>
      <c r="BF318" s="2">
        <f>Data!BG321-FaktiskeKurser[[#This Row],[V]]</f>
        <v>2.410002999999989</v>
      </c>
      <c r="BG318" s="2">
        <f>Data!BH321-FaktiskeKurser[[#This Row],[BAC]]</f>
        <v>0.55999700000000274</v>
      </c>
      <c r="BH318" s="2">
        <f>Data!BI321-FaktiskeKurser[[#This Row],[HD]]</f>
        <v>4.7200010000000248</v>
      </c>
      <c r="BI318" s="2">
        <f>Data!BJ321-FaktiskeKurser[[#This Row],[MA]]</f>
        <v>7.7799990000000321</v>
      </c>
      <c r="BJ318" s="2">
        <f>Data!BK321-FaktiskeKurser[[#This Row],[MRK]]</f>
        <v>-0.92556700000000092</v>
      </c>
      <c r="BK318" s="2">
        <f>Data!BL321-FaktiskeKurser[[#This Row],[ABBV]]</f>
        <v>-3.3099980000000073</v>
      </c>
      <c r="BL318" s="2">
        <f>Data!BM321-FaktiskeKurser[[#This Row],[LLY]]</f>
        <v>-2.9199979999999925</v>
      </c>
      <c r="BM318" s="2">
        <f>Data!BN321-FaktiskeKurser[[#This Row],[UPS]]</f>
        <v>0.66999799999999254</v>
      </c>
      <c r="BN318" s="2">
        <f>Data!BO321-FaktiskeKurser[[#This Row],[CAT]]</f>
        <v>-2.33000100000001</v>
      </c>
    </row>
    <row r="319" spans="1:66" x14ac:dyDescent="0.35">
      <c r="A319" s="1">
        <v>44294</v>
      </c>
      <c r="B319" s="2">
        <f>ARIMAForecast[[#This Row],[AAPL]]-FaktiskeKurser[[#This Row],[AAPL]]</f>
        <v>4.1466498363639914</v>
      </c>
      <c r="C319" s="2">
        <f>ARIMAForecast[[#This Row],[MSFT]]-Data!C318</f>
        <v>3.3418049326410255</v>
      </c>
      <c r="D319" s="2">
        <f>ARIMAForecast[[#This Row],[AMZN]]-Data!D318</f>
        <v>1.1666513633500131</v>
      </c>
      <c r="E319" s="2">
        <f>ARIMAForecast[[#This Row],[GOOGL]]-Data!E318</f>
        <v>0.16204314132899356</v>
      </c>
      <c r="F319" s="2">
        <f>ARIMAForecast[[#This Row],[BRK-B]]-Data!F318</f>
        <v>-0.22213852484600238</v>
      </c>
      <c r="G319" s="2">
        <f>ARIMAForecast[[#This Row],[TSLA]]-Data!G318</f>
        <v>4.1378309704149956</v>
      </c>
      <c r="H319" s="2">
        <f>ARIMAForecast[[#This Row],[NVDA]]-Data!H318</f>
        <v>1.0213858056710023</v>
      </c>
      <c r="I319" s="2">
        <f>ARIMAForecast[[#This Row],[GOOG]]-Data!I318</f>
        <v>0.36183637420299419</v>
      </c>
      <c r="J319" s="2">
        <f>ARIMAForecast[[#This Row],[UNH]]-Data!J318</f>
        <v>-0.78322838966795416</v>
      </c>
      <c r="K319" s="2">
        <f>ARIMAForecast[[#This Row],[JPM]]-Data!K318</f>
        <v>1.1670106562530123</v>
      </c>
      <c r="L319" s="2">
        <f>ARIMAForecast[[#This Row],[AVGO]]-Data!L318</f>
        <v>3.7043450984779724</v>
      </c>
      <c r="M319" s="2">
        <f>ARIMAForecast[[#This Row],[V]]-Data!M318</f>
        <v>1.3074613229929923</v>
      </c>
      <c r="N319" s="2">
        <f>ARIMAForecast[[#This Row],[BAC]]-Data!N318</f>
        <v>2.5528526826498421E-2</v>
      </c>
      <c r="O319" s="2">
        <f>ARIMAForecast[[#This Row],[HD]]-Data!O318</f>
        <v>2.8908752156480091</v>
      </c>
      <c r="P319" s="2">
        <f>ARIMAForecast[[#This Row],[MA]]-Data!P318</f>
        <v>6.0551988306299904</v>
      </c>
      <c r="Q319" s="2">
        <f>ARIMAForecast[[#This Row],[MRK]]-Data!Q318</f>
        <v>-0.58576554234250011</v>
      </c>
      <c r="R319" s="2">
        <f>ARIMAForecast[[#This Row],[ABBV]]-Data!R318</f>
        <v>0.39698397228299598</v>
      </c>
      <c r="S319" s="2">
        <f>ARIMAForecast[[#This Row],[LLY]]-Data!S318</f>
        <v>-0.30903143309902248</v>
      </c>
      <c r="T319" s="2">
        <f>ARIMAForecast[[#This Row],[UPS]]-Data!T318</f>
        <v>0.8583837585699996</v>
      </c>
      <c r="U319" s="2">
        <f>ARIMAForecast[[#This Row],[CAT]]-Data!U318</f>
        <v>0.42622096438998369</v>
      </c>
      <c r="X319" s="1">
        <v>44294</v>
      </c>
      <c r="Y319" s="2">
        <f>Data!Y319-Data!Y318</f>
        <v>2.3647147000000075</v>
      </c>
      <c r="Z319" s="2">
        <f>Data!Z319-Data!Z318</f>
        <v>3.3168363999999997</v>
      </c>
      <c r="AA319" s="2">
        <f>Data!AA319-Data!AA318</f>
        <v>1.3145303000000013</v>
      </c>
      <c r="AB319" s="2">
        <f>Data!AB319-Data!AB318</f>
        <v>0.71537750000000244</v>
      </c>
      <c r="AC319" s="2">
        <f>Data!AC319-Data!AC318</f>
        <v>-0.16137770000000273</v>
      </c>
      <c r="AD319" s="2">
        <f>Data!AD319-Data!AD318</f>
        <v>-1.4071570999999778</v>
      </c>
      <c r="AE319" s="2">
        <f>Data!AE319-Data!AE318</f>
        <v>1.905460799999986</v>
      </c>
      <c r="AF319" s="2">
        <f>Data!AF319-Data!AF318</f>
        <v>0.82530239999999822</v>
      </c>
      <c r="AG319" s="2">
        <f>Data!AG319-Data!AG318</f>
        <v>-0.43841910000003281</v>
      </c>
      <c r="AH319" s="2">
        <f>Data!AH319-Data!AH318</f>
        <v>0.32794119999999793</v>
      </c>
      <c r="AI319" s="2">
        <f>Data!AI319-Data!AI318</f>
        <v>2.8469398999999953</v>
      </c>
      <c r="AJ319" s="2">
        <f>Data!AJ319-Data!AJ318</f>
        <v>1.1456562999999846</v>
      </c>
      <c r="AK319" s="2">
        <f>Data!AK319-Data!AK318</f>
        <v>-0.26911993999999595</v>
      </c>
      <c r="AL319" s="2">
        <f>Data!AL319-Data!AL318</f>
        <v>1.485992900000042</v>
      </c>
      <c r="AM319" s="2">
        <f>Data!AM319-Data!AM318</f>
        <v>5.4042609999999627</v>
      </c>
      <c r="AN319" s="2">
        <f>Data!AN319-Data!AN318</f>
        <v>-0.54578736999999933</v>
      </c>
      <c r="AO319" s="2">
        <f>Data!AO319-Data!AO318</f>
        <v>0.89421830000000568</v>
      </c>
      <c r="AP319" s="2">
        <f>Data!AP319-Data!AP318</f>
        <v>0.36938240000000633</v>
      </c>
      <c r="AQ319" s="2">
        <f>Data!AQ319-Data!AQ318</f>
        <v>0.95970680000002062</v>
      </c>
      <c r="AR319" s="2">
        <f>Data!AR319-Data!AR318</f>
        <v>0.10746739999999022</v>
      </c>
      <c r="AS319" s="2"/>
      <c r="AT319" s="1">
        <v>44294</v>
      </c>
      <c r="AU319" s="2">
        <f>Data!AV322-FaktiskeKurser[[#This Row],[AAPL]]</f>
        <v>4.4599990000000105</v>
      </c>
      <c r="AV319" s="2">
        <f>Data!AW322-FaktiskeKurser[[#This Row],[MSFT]]</f>
        <v>4.1799929999999961</v>
      </c>
      <c r="AW319" s="2">
        <f>Data!AX322-FaktiskeKurser[[#This Row],[AMZN]]</f>
        <v>3.6284940000000176</v>
      </c>
      <c r="AX319" s="2">
        <f>Data!AY322-FaktiskeKurser[[#This Row],[GOOGL]]</f>
        <v>1.5735020000000048</v>
      </c>
      <c r="AY319" s="2">
        <f>Data!AZ322-FaktiskeKurser[[#This Row],[BRK-B]]</f>
        <v>0.85000600000000759</v>
      </c>
      <c r="AZ319" s="2">
        <f>Data!BA322-FaktiskeKurser[[#This Row],[TSLA]]</f>
        <v>-2.4166720000000055</v>
      </c>
      <c r="BA319" s="2">
        <f>Data!BB322-FaktiskeKurser[[#This Row],[NVDA]]</f>
        <v>3.2949979999999925</v>
      </c>
      <c r="BB319" s="2">
        <f>Data!BC322-FaktiskeKurser[[#This Row],[GOOG]]</f>
        <v>1.9945069999999987</v>
      </c>
      <c r="BC319" s="2">
        <f>Data!BD322-FaktiskeKurser[[#This Row],[UNH]]</f>
        <v>-5.2899780000000192</v>
      </c>
      <c r="BD319" s="2">
        <f>Data!BE322-FaktiskeKurser[[#This Row],[JPM]]</f>
        <v>1.5</v>
      </c>
      <c r="BE319" s="2">
        <f>Data!BF322-FaktiskeKurser[[#This Row],[AVGO]]</f>
        <v>-3</v>
      </c>
      <c r="BF319" s="2">
        <f>Data!BG322-FaktiskeKurser[[#This Row],[V]]</f>
        <v>1.6600039999999865</v>
      </c>
      <c r="BG319" s="2">
        <f>Data!BH322-FaktiskeKurser[[#This Row],[BAC]]</f>
        <v>-9.9997999999999365E-2</v>
      </c>
      <c r="BH319" s="2">
        <f>Data!BI322-FaktiskeKurser[[#This Row],[HD]]</f>
        <v>-0.97000099999996792</v>
      </c>
      <c r="BI319" s="2">
        <f>Data!BJ322-FaktiskeKurser[[#This Row],[MA]]</f>
        <v>9.419983000000002</v>
      </c>
      <c r="BJ319" s="2">
        <f>Data!BK322-FaktiskeKurser[[#This Row],[MRK]]</f>
        <v>-1.4408420000000035</v>
      </c>
      <c r="BK319" s="2">
        <f>Data!BL322-FaktiskeKurser[[#This Row],[ABBV]]</f>
        <v>-4.0001000000003728E-2</v>
      </c>
      <c r="BL319" s="2">
        <f>Data!BM322-FaktiskeKurser[[#This Row],[LLY]]</f>
        <v>-2.2799979999999778</v>
      </c>
      <c r="BM319" s="2">
        <f>Data!BN322-FaktiskeKurser[[#This Row],[UPS]]</f>
        <v>1.0700070000000039</v>
      </c>
      <c r="BN319" s="2">
        <f>Data!BO322-FaktiskeKurser[[#This Row],[CAT]]</f>
        <v>-3.2300109999999904</v>
      </c>
    </row>
    <row r="320" spans="1:66" x14ac:dyDescent="0.35">
      <c r="A320" s="1">
        <v>44295</v>
      </c>
      <c r="B320" s="2">
        <f>ARIMAForecast[[#This Row],[AAPL]]-FaktiskeKurser[[#This Row],[AAPL]]</f>
        <v>7.7293799332580164</v>
      </c>
      <c r="C320" s="2">
        <f>ARIMAForecast[[#This Row],[MSFT]]-Data!C319</f>
        <v>3.2010098128679942</v>
      </c>
      <c r="D320" s="2">
        <f>ARIMAForecast[[#This Row],[AMZN]]-Data!D319</f>
        <v>3.5343458819859848</v>
      </c>
      <c r="E320" s="2">
        <f>ARIMAForecast[[#This Row],[GOOGL]]-Data!E319</f>
        <v>1.1971611138049951</v>
      </c>
      <c r="F320" s="2">
        <f>ARIMAForecast[[#This Row],[BRK-B]]-Data!F319</f>
        <v>2.0059770210270358</v>
      </c>
      <c r="G320" s="2">
        <f>ARIMAForecast[[#This Row],[TSLA]]-Data!G319</f>
        <v>-2.2251737976689867</v>
      </c>
      <c r="H320" s="2">
        <f>ARIMAForecast[[#This Row],[NVDA]]-Data!H319</f>
        <v>1.6262708891669888</v>
      </c>
      <c r="I320" s="2">
        <f>ARIMAForecast[[#This Row],[GOOG]]-Data!I319</f>
        <v>1.2133090117110044</v>
      </c>
      <c r="J320" s="2">
        <f>ARIMAForecast[[#This Row],[UNH]]-Data!J319</f>
        <v>12.190874940975959</v>
      </c>
      <c r="K320" s="2">
        <f>ARIMAForecast[[#This Row],[JPM]]-Data!K319</f>
        <v>0.65409701951398347</v>
      </c>
      <c r="L320" s="2">
        <f>ARIMAForecast[[#This Row],[AVGO]]-Data!L319</f>
        <v>0.69995124041298595</v>
      </c>
      <c r="M320" s="2">
        <f>ARIMAForecast[[#This Row],[V]]-Data!M319</f>
        <v>1.7638916792970178</v>
      </c>
      <c r="N320" s="2">
        <f>ARIMAForecast[[#This Row],[BAC]]-Data!N319</f>
        <v>-8.9792632740994804E-3</v>
      </c>
      <c r="O320" s="2">
        <f>ARIMAForecast[[#This Row],[HD]]-Data!O319</f>
        <v>4.5417613950659756</v>
      </c>
      <c r="P320" s="2">
        <f>ARIMAForecast[[#This Row],[MA]]-Data!P319</f>
        <v>2.8807927919199869</v>
      </c>
      <c r="Q320" s="2">
        <f>ARIMAForecast[[#This Row],[MRK]]-Data!Q319</f>
        <v>0.81945576469590264</v>
      </c>
      <c r="R320" s="2">
        <f>ARIMAForecast[[#This Row],[ABBV]]-Data!R319</f>
        <v>1.544903105437001</v>
      </c>
      <c r="S320" s="2">
        <f>ARIMAForecast[[#This Row],[LLY]]-Data!S319</f>
        <v>2.0129853245920231</v>
      </c>
      <c r="T320" s="2">
        <f>ARIMAForecast[[#This Row],[UPS]]-Data!T319</f>
        <v>2.1461770504369895</v>
      </c>
      <c r="U320" s="2">
        <f>ARIMAForecast[[#This Row],[CAT]]-Data!U319</f>
        <v>0.42951778632999549</v>
      </c>
      <c r="X320" s="1">
        <v>44295</v>
      </c>
      <c r="Y320" s="2">
        <f>Data!Y320-Data!Y319</f>
        <v>2.6096501999999759</v>
      </c>
      <c r="Z320" s="2">
        <f>Data!Z320-Data!Z319</f>
        <v>2.6014658999999938</v>
      </c>
      <c r="AA320" s="2">
        <f>Data!AA320-Data!AA319</f>
        <v>3.1596011000000033</v>
      </c>
      <c r="AB320" s="2">
        <f>Data!AB320-Data!AB319</f>
        <v>0.90177749999999435</v>
      </c>
      <c r="AC320" s="2">
        <f>Data!AC320-Data!AC319</f>
        <v>2.0460229000000254</v>
      </c>
      <c r="AD320" s="2">
        <f>Data!AD320-Data!AD319</f>
        <v>-0.50808290000000511</v>
      </c>
      <c r="AE320" s="2">
        <f>Data!AE320-Data!AE319</f>
        <v>1.0215150000000222</v>
      </c>
      <c r="AF320" s="2">
        <f>Data!AF320-Data!AF319</f>
        <v>0.99366070000000661</v>
      </c>
      <c r="AG320" s="2">
        <f>Data!AG320-Data!AG319</f>
        <v>8.5061555999999996</v>
      </c>
      <c r="AH320" s="2">
        <f>Data!AH320-Data!AH319</f>
        <v>1.1181615000000136</v>
      </c>
      <c r="AI320" s="2">
        <f>Data!AI320-Data!AI319</f>
        <v>-0.18918459999997594</v>
      </c>
      <c r="AJ320" s="2">
        <f>Data!AJ320-Data!AJ319</f>
        <v>1.7076428000000021</v>
      </c>
      <c r="AK320" s="2">
        <f>Data!AK320-Data!AK319</f>
        <v>0.22218688999999614</v>
      </c>
      <c r="AL320" s="2">
        <f>Data!AL320-Data!AL319</f>
        <v>4.2854906000000028</v>
      </c>
      <c r="AM320" s="2">
        <f>Data!AM320-Data!AM319</f>
        <v>3.3986505000000307</v>
      </c>
      <c r="AN320" s="2">
        <f>Data!AN320-Data!AN319</f>
        <v>0.60765179000000558</v>
      </c>
      <c r="AO320" s="2">
        <f>Data!AO320-Data!AO319</f>
        <v>1.3009385000000009</v>
      </c>
      <c r="AP320" s="2">
        <f>Data!AP320-Data!AP319</f>
        <v>1.811214399999983</v>
      </c>
      <c r="AQ320" s="2">
        <f>Data!AQ320-Data!AQ319</f>
        <v>2.6487531999999874</v>
      </c>
      <c r="AR320" s="2">
        <f>Data!AR320-Data!AR319</f>
        <v>0.33409199999999828</v>
      </c>
      <c r="AS320" s="2"/>
      <c r="AT320" s="1">
        <v>44295</v>
      </c>
      <c r="AU320" s="2">
        <f>Data!AV323-FaktiskeKurser[[#This Row],[AAPL]]</f>
        <v>6.7900010000000037</v>
      </c>
      <c r="AV320" s="2">
        <f>Data!AW323-FaktiskeKurser[[#This Row],[MSFT]]</f>
        <v>7.9900049999999965</v>
      </c>
      <c r="AW320" s="2">
        <f>Data!AX323-FaktiskeKurser[[#This Row],[AMZN]]</f>
        <v>7.4190070000000219</v>
      </c>
      <c r="AX320" s="2">
        <f>Data!AY323-FaktiskeKurser[[#This Row],[GOOGL]]</f>
        <v>3.0705039999999997</v>
      </c>
      <c r="AY320" s="2">
        <f>Data!AZ323-FaktiskeKurser[[#This Row],[BRK-B]]</f>
        <v>2.9500120000000152</v>
      </c>
      <c r="AZ320" s="2">
        <f>Data!BA323-FaktiskeKurser[[#This Row],[TSLA]]</f>
        <v>-4.8666530000000137</v>
      </c>
      <c r="BA320" s="2">
        <f>Data!BB323-FaktiskeKurser[[#This Row],[NVDA]]</f>
        <v>5.3849950000000035</v>
      </c>
      <c r="BB320" s="2">
        <f>Data!BC323-FaktiskeKurser[[#This Row],[GOOG]]</f>
        <v>3.0564959999999957</v>
      </c>
      <c r="BC320" s="2">
        <f>Data!BD323-FaktiskeKurser[[#This Row],[UNH]]</f>
        <v>11.929992999999968</v>
      </c>
      <c r="BD320" s="2">
        <f>Data!BE323-FaktiskeKurser[[#This Row],[JPM]]</f>
        <v>3.7400059999999939</v>
      </c>
      <c r="BE320" s="2">
        <f>Data!BF323-FaktiskeKurser[[#This Row],[AVGO]]</f>
        <v>1.2200009999999679</v>
      </c>
      <c r="BF320" s="2">
        <f>Data!BG323-FaktiskeKurser[[#This Row],[V]]</f>
        <v>3.8700100000000077</v>
      </c>
      <c r="BG320" s="2">
        <f>Data!BH323-FaktiskeKurser[[#This Row],[BAC]]</f>
        <v>0.30000299999999669</v>
      </c>
      <c r="BH320" s="2">
        <f>Data!BI323-FaktiskeKurser[[#This Row],[HD]]</f>
        <v>5.4500120000000152</v>
      </c>
      <c r="BI320" s="2">
        <f>Data!BJ323-FaktiskeKurser[[#This Row],[MA]]</f>
        <v>10.509980000000041</v>
      </c>
      <c r="BJ320" s="2">
        <f>Data!BK323-FaktiskeKurser[[#This Row],[MRK]]</f>
        <v>0.49618499999999699</v>
      </c>
      <c r="BK320" s="2">
        <f>Data!BL323-FaktiskeKurser[[#This Row],[ABBV]]</f>
        <v>2.1600040000000007</v>
      </c>
      <c r="BL320" s="2">
        <f>Data!BM323-FaktiskeKurser[[#This Row],[LLY]]</f>
        <v>1.6900019999999927</v>
      </c>
      <c r="BM320" s="2">
        <f>Data!BN323-FaktiskeKurser[[#This Row],[UPS]]</f>
        <v>2.9700009999999963</v>
      </c>
      <c r="BN320" s="2">
        <f>Data!BO323-FaktiskeKurser[[#This Row],[CAT]]</f>
        <v>0.11000100000001112</v>
      </c>
    </row>
    <row r="321" spans="1:66" x14ac:dyDescent="0.35">
      <c r="A321" s="1">
        <v>44298</v>
      </c>
      <c r="B321" s="2">
        <f>ARIMAForecast[[#This Row],[AAPL]]-FaktiskeKurser[[#This Row],[AAPL]]</f>
        <v>3.1491094495609957</v>
      </c>
      <c r="C321" s="2">
        <f>ARIMAForecast[[#This Row],[MSFT]]-Data!C320</f>
        <v>-0.77987374283301847</v>
      </c>
      <c r="D321" s="2">
        <f>ARIMAForecast[[#This Row],[AMZN]]-Data!D320</f>
        <v>0.44579561409199187</v>
      </c>
      <c r="E321" s="2">
        <f>ARIMAForecast[[#This Row],[GOOGL]]-Data!E320</f>
        <v>-1.1805322425690008</v>
      </c>
      <c r="F321" s="2">
        <f>ARIMAForecast[[#This Row],[BRK-B]]-Data!F320</f>
        <v>2.7975411465109801</v>
      </c>
      <c r="G321" s="2">
        <f>ARIMAForecast[[#This Row],[TSLA]]-Data!G320</f>
        <v>8.3603539097260011</v>
      </c>
      <c r="H321" s="2">
        <f>ARIMAForecast[[#This Row],[NVDA]]-Data!H320</f>
        <v>7.1577883639550066</v>
      </c>
      <c r="I321" s="2">
        <f>ARIMAForecast[[#This Row],[GOOG]]-Data!I320</f>
        <v>-1.5256226707570022</v>
      </c>
      <c r="J321" s="2">
        <f>ARIMAForecast[[#This Row],[UNH]]-Data!J320</f>
        <v>-0.31838706859196009</v>
      </c>
      <c r="K321" s="2">
        <f>ARIMAForecast[[#This Row],[JPM]]-Data!K320</f>
        <v>-0.15625582216497946</v>
      </c>
      <c r="L321" s="2">
        <f>ARIMAForecast[[#This Row],[AVGO]]-Data!L320</f>
        <v>-2.9382534653269659</v>
      </c>
      <c r="M321" s="2">
        <f>ARIMAForecast[[#This Row],[V]]-Data!M320</f>
        <v>-0.56670096228799594</v>
      </c>
      <c r="N321" s="2">
        <f>ARIMAForecast[[#This Row],[BAC]]-Data!N320</f>
        <v>0.27322611149710241</v>
      </c>
      <c r="O321" s="2">
        <f>ARIMAForecast[[#This Row],[HD]]-Data!O320</f>
        <v>1.6131248534759948</v>
      </c>
      <c r="P321" s="2">
        <f>ARIMAForecast[[#This Row],[MA]]-Data!P320</f>
        <v>4.4794050582027012E-2</v>
      </c>
      <c r="Q321" s="2">
        <f>ARIMAForecast[[#This Row],[MRK]]-Data!Q320</f>
        <v>-0.21754295914131205</v>
      </c>
      <c r="R321" s="2">
        <f>ARIMAForecast[[#This Row],[ABBV]]-Data!R320</f>
        <v>0.9926125071890084</v>
      </c>
      <c r="S321" s="2">
        <f>ARIMAForecast[[#This Row],[LLY]]-Data!S320</f>
        <v>-2.410618531907005</v>
      </c>
      <c r="T321" s="2">
        <f>ARIMAForecast[[#This Row],[UPS]]-Data!T320</f>
        <v>3.7413864607240157</v>
      </c>
      <c r="U321" s="2">
        <f>ARIMAForecast[[#This Row],[CAT]]-Data!U320</f>
        <v>9.4438761426999918E-2</v>
      </c>
      <c r="X321" s="1">
        <v>44298</v>
      </c>
      <c r="Y321" s="2">
        <f>Data!Y321-Data!Y320</f>
        <v>-0.9211229000000003</v>
      </c>
      <c r="Z321" s="2">
        <f>Data!Z321-Data!Z320</f>
        <v>0.2280751000000123</v>
      </c>
      <c r="AA321" s="2">
        <f>Data!AA321-Data!AA320</f>
        <v>0.93975789999998938</v>
      </c>
      <c r="AB321" s="2">
        <f>Data!AB321-Data!AB320</f>
        <v>-1.1616197999999969</v>
      </c>
      <c r="AC321" s="2">
        <f>Data!AC321-Data!AC320</f>
        <v>2.0441002000000026</v>
      </c>
      <c r="AD321" s="2">
        <f>Data!AD321-Data!AD320</f>
        <v>3.1304647000000045</v>
      </c>
      <c r="AE321" s="2">
        <f>Data!AE321-Data!AE320</f>
        <v>5.8510734999999841</v>
      </c>
      <c r="AF321" s="2">
        <f>Data!AF321-Data!AF320</f>
        <v>-1.4721069</v>
      </c>
      <c r="AG321" s="2">
        <f>Data!AG321-Data!AG320</f>
        <v>2.6632807999999955</v>
      </c>
      <c r="AH321" s="2">
        <f>Data!AH321-Data!AH320</f>
        <v>-0.31165839999999889</v>
      </c>
      <c r="AI321" s="2">
        <f>Data!AI321-Data!AI320</f>
        <v>-1.4450686000000132</v>
      </c>
      <c r="AJ321" s="2">
        <f>Data!AJ321-Data!AJ320</f>
        <v>-0.5973871999999858</v>
      </c>
      <c r="AK321" s="2">
        <f>Data!AK321-Data!AK320</f>
        <v>0.1113960500000033</v>
      </c>
      <c r="AL321" s="2">
        <f>Data!AL321-Data!AL320</f>
        <v>2.1699397999999519</v>
      </c>
      <c r="AM321" s="2">
        <f>Data!AM321-Data!AM320</f>
        <v>0.18294769999999971</v>
      </c>
      <c r="AN321" s="2">
        <f>Data!AN321-Data!AN320</f>
        <v>-3.7753470000012612E-2</v>
      </c>
      <c r="AO321" s="2">
        <f>Data!AO321-Data!AO320</f>
        <v>0.91117849999999123</v>
      </c>
      <c r="AP321" s="2">
        <f>Data!AP321-Data!AP320</f>
        <v>-2.3142703999999981</v>
      </c>
      <c r="AQ321" s="2">
        <f>Data!AQ321-Data!AQ320</f>
        <v>2.6637561000000005</v>
      </c>
      <c r="AR321" s="2">
        <f>Data!AR321-Data!AR320</f>
        <v>0.1792116999999962</v>
      </c>
      <c r="AS321" s="2"/>
      <c r="AT321" s="1">
        <v>44298</v>
      </c>
      <c r="AU321" s="2">
        <f>Data!AV324-FaktiskeKurser[[#This Row],[AAPL]]</f>
        <v>3.3400029999999958</v>
      </c>
      <c r="AV321" s="2">
        <f>Data!AW324-FaktiskeKurser[[#This Row],[MSFT]]</f>
        <v>6.0100099999999941</v>
      </c>
      <c r="AW321" s="2">
        <f>Data!AX324-FaktiskeKurser[[#This Row],[AMZN]]</f>
        <v>5</v>
      </c>
      <c r="AX321" s="2">
        <f>Data!AY324-FaktiskeKurser[[#This Row],[GOOGL]]</f>
        <v>0.27950300000000539</v>
      </c>
      <c r="AY321" s="2">
        <f>Data!AZ324-FaktiskeKurser[[#This Row],[BRK-B]]</f>
        <v>4.3099980000000073</v>
      </c>
      <c r="AZ321" s="2">
        <f>Data!BA324-FaktiskeKurser[[#This Row],[TSLA]]</f>
        <v>10.336669999999998</v>
      </c>
      <c r="BA321" s="2">
        <f>Data!BB324-FaktiskeKurser[[#This Row],[NVDA]]</f>
        <v>10.654998000000006</v>
      </c>
      <c r="BB321" s="2">
        <f>Data!BC324-FaktiskeKurser[[#This Row],[GOOG]]</f>
        <v>0.25550099999999532</v>
      </c>
      <c r="BC321" s="2">
        <f>Data!BD324-FaktiskeKurser[[#This Row],[UNH]]</f>
        <v>10.63998399999997</v>
      </c>
      <c r="BD321" s="2">
        <f>Data!BE324-FaktiskeKurser[[#This Row],[JPM]]</f>
        <v>1.0200040000000001</v>
      </c>
      <c r="BE321" s="2">
        <f>Data!BF324-FaktiskeKurser[[#This Row],[AVGO]]</f>
        <v>1.2100219999999808</v>
      </c>
      <c r="BF321" s="2">
        <f>Data!BG324-FaktiskeKurser[[#This Row],[V]]</f>
        <v>2.1999969999999962</v>
      </c>
      <c r="BG321" s="2">
        <f>Data!BH324-FaktiskeKurser[[#This Row],[BAC]]</f>
        <v>1.0002000000000066E-2</v>
      </c>
      <c r="BH321" s="2">
        <f>Data!BI324-FaktiskeKurser[[#This Row],[HD]]</f>
        <v>8.320007999999973</v>
      </c>
      <c r="BI321" s="2">
        <f>Data!BJ324-FaktiskeKurser[[#This Row],[MA]]</f>
        <v>8.7600089999999682</v>
      </c>
      <c r="BJ321" s="2">
        <f>Data!BK324-FaktiskeKurser[[#This Row],[MRK]]</f>
        <v>9.5421000000001754E-2</v>
      </c>
      <c r="BK321" s="2">
        <f>Data!BL324-FaktiskeKurser[[#This Row],[ABBV]]</f>
        <v>3.0400010000000037</v>
      </c>
      <c r="BL321" s="2">
        <f>Data!BM324-FaktiskeKurser[[#This Row],[LLY]]</f>
        <v>-0.5</v>
      </c>
      <c r="BM321" s="2">
        <f>Data!BN324-FaktiskeKurser[[#This Row],[UPS]]</f>
        <v>6.6300050000000113</v>
      </c>
      <c r="BN321" s="2">
        <f>Data!BO324-FaktiskeKurser[[#This Row],[CAT]]</f>
        <v>0.51998900000000958</v>
      </c>
    </row>
    <row r="322" spans="1:66" x14ac:dyDescent="0.35">
      <c r="A322" s="1">
        <v>44299</v>
      </c>
      <c r="B322" s="2">
        <f>ARIMAForecast[[#This Row],[AAPL]]-FaktiskeKurser[[#This Row],[AAPL]]</f>
        <v>4.6924606252639762</v>
      </c>
      <c r="C322" s="2">
        <f>ARIMAForecast[[#This Row],[MSFT]]-Data!C321</f>
        <v>3.4914318251749989</v>
      </c>
      <c r="D322" s="2">
        <f>ARIMAForecast[[#This Row],[AMZN]]-Data!D321</f>
        <v>0.94706703755102239</v>
      </c>
      <c r="E322" s="2">
        <f>ARIMAForecast[[#This Row],[GOOGL]]-Data!E321</f>
        <v>0.56755116696901098</v>
      </c>
      <c r="F322" s="2">
        <f>ARIMAForecast[[#This Row],[BRK-B]]-Data!F321</f>
        <v>-0.11528463169298675</v>
      </c>
      <c r="G322" s="2">
        <f>ARIMAForecast[[#This Row],[TSLA]]-Data!G321</f>
        <v>20.522887190229994</v>
      </c>
      <c r="H322" s="2">
        <f>ARIMAForecast[[#This Row],[NVDA]]-Data!H321</f>
        <v>5.6914913603879995</v>
      </c>
      <c r="I322" s="2">
        <f>ARIMAForecast[[#This Row],[GOOG]]-Data!I321</f>
        <v>0.65779685740699279</v>
      </c>
      <c r="J322" s="2">
        <f>ARIMAForecast[[#This Row],[UNH]]-Data!J321</f>
        <v>-1.2091080493109985</v>
      </c>
      <c r="K322" s="2">
        <f>ARIMAForecast[[#This Row],[JPM]]-Data!K321</f>
        <v>-1.7702213249619945</v>
      </c>
      <c r="L322" s="2">
        <f>ARIMAForecast[[#This Row],[AVGO]]-Data!L321</f>
        <v>3.0365145779570071</v>
      </c>
      <c r="M322" s="2">
        <f>ARIMAForecast[[#This Row],[V]]-Data!M321</f>
        <v>-0.57993026898600419</v>
      </c>
      <c r="N322" s="2">
        <f>ARIMAForecast[[#This Row],[BAC]]-Data!N321</f>
        <v>-0.76263389761790279</v>
      </c>
      <c r="O322" s="2">
        <f>ARIMAForecast[[#This Row],[HD]]-Data!O321</f>
        <v>-8.110927763101472E-2</v>
      </c>
      <c r="P322" s="2">
        <f>ARIMAForecast[[#This Row],[MA]]-Data!P321</f>
        <v>-1.5504779229340215</v>
      </c>
      <c r="Q322" s="2">
        <f>ARIMAForecast[[#This Row],[MRK]]-Data!Q321</f>
        <v>0.40712667822050719</v>
      </c>
      <c r="R322" s="2">
        <f>ARIMAForecast[[#This Row],[ABBV]]-Data!R321</f>
        <v>-0.25585022796900603</v>
      </c>
      <c r="S322" s="2">
        <f>ARIMAForecast[[#This Row],[LLY]]-Data!S321</f>
        <v>0.60535474089098784</v>
      </c>
      <c r="T322" s="2">
        <f>ARIMAForecast[[#This Row],[UPS]]-Data!T321</f>
        <v>6.2373558681002805E-2</v>
      </c>
      <c r="U322" s="2">
        <f>ARIMAForecast[[#This Row],[CAT]]-Data!U321</f>
        <v>-1.1693005914110017</v>
      </c>
      <c r="X322" s="1">
        <v>44299</v>
      </c>
      <c r="Y322" s="2">
        <f>Data!Y322-Data!Y321</f>
        <v>2.2223868000000095</v>
      </c>
      <c r="Z322" s="2">
        <f>Data!Z322-Data!Z321</f>
        <v>2.4121559999999818</v>
      </c>
      <c r="AA322" s="2">
        <f>Data!AA322-Data!AA321</f>
        <v>0.932859800000017</v>
      </c>
      <c r="AB322" s="2">
        <f>Data!AB322-Data!AB321</f>
        <v>0.48623829999999657</v>
      </c>
      <c r="AC322" s="2">
        <f>Data!AC322-Data!AC321</f>
        <v>-0.38793770000000904</v>
      </c>
      <c r="AD322" s="2">
        <f>Data!AD322-Data!AD321</f>
        <v>8.4603601999999967</v>
      </c>
      <c r="AE322" s="2">
        <f>Data!AE322-Data!AE321</f>
        <v>6.1754664999999989</v>
      </c>
      <c r="AF322" s="2">
        <f>Data!AF322-Data!AF321</f>
        <v>0.60361859999999012</v>
      </c>
      <c r="AG322" s="2">
        <f>Data!AG322-Data!AG321</f>
        <v>-1.4286781000000133</v>
      </c>
      <c r="AH322" s="2">
        <f>Data!AH322-Data!AH321</f>
        <v>-1.617433200000022</v>
      </c>
      <c r="AI322" s="2">
        <f>Data!AI322-Data!AI321</f>
        <v>1.3852959999999825</v>
      </c>
      <c r="AJ322" s="2">
        <f>Data!AJ322-Data!AJ321</f>
        <v>-0.54540410000001316</v>
      </c>
      <c r="AK322" s="2">
        <f>Data!AK322-Data!AK321</f>
        <v>-0.70535044999999741</v>
      </c>
      <c r="AL322" s="2">
        <f>Data!AL322-Data!AL321</f>
        <v>-0.18566929999997228</v>
      </c>
      <c r="AM322" s="2">
        <f>Data!AM322-Data!AM321</f>
        <v>-1.3637520999999992</v>
      </c>
      <c r="AN322" s="2">
        <f>Data!AN322-Data!AN321</f>
        <v>0.2907001600000001</v>
      </c>
      <c r="AO322" s="2">
        <f>Data!AO322-Data!AO321</f>
        <v>-3.1950099999988879E-2</v>
      </c>
      <c r="AP322" s="2">
        <f>Data!AP322-Data!AP321</f>
        <v>0.41325969999999757</v>
      </c>
      <c r="AQ322" s="2">
        <f>Data!AQ322-Data!AQ321</f>
        <v>1.154451899999998</v>
      </c>
      <c r="AR322" s="2">
        <f>Data!AR322-Data!AR321</f>
        <v>-1.376727499999987</v>
      </c>
      <c r="AS322" s="2"/>
      <c r="AT322" s="1">
        <v>44299</v>
      </c>
      <c r="AU322" s="2">
        <f>Data!AV325-FaktiskeKurser[[#This Row],[AAPL]]</f>
        <v>4.069991999999985</v>
      </c>
      <c r="AV322" s="2">
        <f>Data!AW325-FaktiskeKurser[[#This Row],[MSFT]]</f>
        <v>5.2399899999999775</v>
      </c>
      <c r="AW322" s="2">
        <f>Data!AX325-FaktiskeKurser[[#This Row],[AMZN]]</f>
        <v>5.0350039999999865</v>
      </c>
      <c r="AX322" s="2">
        <f>Data!AY325-FaktiskeKurser[[#This Row],[GOOGL]]</f>
        <v>0.19999699999999621</v>
      </c>
      <c r="AY322" s="2">
        <f>Data!AZ325-FaktiskeKurser[[#This Row],[BRK-B]]</f>
        <v>3.5899959999999851</v>
      </c>
      <c r="AZ322" s="2">
        <f>Data!BA325-FaktiskeKurser[[#This Row],[TSLA]]</f>
        <v>26.173339999999996</v>
      </c>
      <c r="BA322" s="2">
        <f>Data!BB325-FaktiskeKurser[[#This Row],[NVDA]]</f>
        <v>13.625</v>
      </c>
      <c r="BB322" s="2">
        <f>Data!BC325-FaktiskeKurser[[#This Row],[GOOG]]</f>
        <v>9.1499999999996362E-2</v>
      </c>
      <c r="BC322" s="2">
        <f>Data!BD325-FaktiskeKurser[[#This Row],[UNH]]</f>
        <v>9.6099849999999947</v>
      </c>
      <c r="BD322" s="2">
        <f>Data!BE325-FaktiskeKurser[[#This Row],[JPM]]</f>
        <v>-1.0299989999999752</v>
      </c>
      <c r="BE322" s="2">
        <f>Data!BF325-FaktiskeKurser[[#This Row],[AVGO]]</f>
        <v>-0.52001999999998816</v>
      </c>
      <c r="BF322" s="2">
        <f>Data!BG325-FaktiskeKurser[[#This Row],[V]]</f>
        <v>0.32000700000000393</v>
      </c>
      <c r="BG322" s="2">
        <f>Data!BH325-FaktiskeKurser[[#This Row],[BAC]]</f>
        <v>-0.38000100000000003</v>
      </c>
      <c r="BH322" s="2">
        <f>Data!BI325-FaktiskeKurser[[#This Row],[HD]]</f>
        <v>5.9700009999999679</v>
      </c>
      <c r="BI322" s="2">
        <f>Data!BJ325-FaktiskeKurser[[#This Row],[MA]]</f>
        <v>0.39001500000000533</v>
      </c>
      <c r="BJ322" s="2">
        <f>Data!BK325-FaktiskeKurser[[#This Row],[MRK]]</f>
        <v>0.89695000000000391</v>
      </c>
      <c r="BK322" s="2">
        <f>Data!BL325-FaktiskeKurser[[#This Row],[ABBV]]</f>
        <v>2.120002999999997</v>
      </c>
      <c r="BL322" s="2">
        <f>Data!BM325-FaktiskeKurser[[#This Row],[LLY]]</f>
        <v>-8.0002000000007456E-2</v>
      </c>
      <c r="BM322" s="2">
        <f>Data!BN325-FaktiskeKurser[[#This Row],[UPS]]</f>
        <v>6.3999939999999924</v>
      </c>
      <c r="BN322" s="2">
        <f>Data!BO325-FaktiskeKurser[[#This Row],[CAT]]</f>
        <v>-1.1299899999999923</v>
      </c>
    </row>
    <row r="323" spans="1:66" x14ac:dyDescent="0.35">
      <c r="A323" s="1">
        <v>44300</v>
      </c>
      <c r="B323" s="2">
        <f>ARIMAForecast[[#This Row],[AAPL]]-FaktiskeKurser[[#This Row],[AAPL]]</f>
        <v>-0.42439696099700086</v>
      </c>
      <c r="C323" s="2">
        <f>ARIMAForecast[[#This Row],[MSFT]]-Data!C322</f>
        <v>-3.2800667767089919</v>
      </c>
      <c r="D323" s="2">
        <f>ARIMAForecast[[#This Row],[AMZN]]-Data!D322</f>
        <v>-3.1057337767660158</v>
      </c>
      <c r="E323" s="2">
        <f>ARIMAForecast[[#This Row],[GOOGL]]-Data!E322</f>
        <v>-1.0128107014200083</v>
      </c>
      <c r="F323" s="2">
        <f>ARIMAForecast[[#This Row],[BRK-B]]-Data!F322</f>
        <v>-0.77617210782301527</v>
      </c>
      <c r="G323" s="2">
        <f>ARIMAForecast[[#This Row],[TSLA]]-Data!G322</f>
        <v>-10.577775087245016</v>
      </c>
      <c r="H323" s="2">
        <f>ARIMAForecast[[#This Row],[NVDA]]-Data!H322</f>
        <v>-3.9183571914269919</v>
      </c>
      <c r="I323" s="2">
        <f>ARIMAForecast[[#This Row],[GOOG]]-Data!I322</f>
        <v>-0.80831576618000156</v>
      </c>
      <c r="J323" s="2">
        <f>ARIMAForecast[[#This Row],[UNH]]-Data!J322</f>
        <v>-1.2597161736420048</v>
      </c>
      <c r="K323" s="2">
        <f>ARIMAForecast[[#This Row],[JPM]]-Data!K322</f>
        <v>-2.8257804622840013</v>
      </c>
      <c r="L323" s="2">
        <f>ARIMAForecast[[#This Row],[AVGO]]-Data!L322</f>
        <v>-8.5153209821910423</v>
      </c>
      <c r="M323" s="2">
        <f>ARIMAForecast[[#This Row],[V]]-Data!M322</f>
        <v>0.73234328811398086</v>
      </c>
      <c r="N323" s="2">
        <f>ARIMAForecast[[#This Row],[BAC]]-Data!N322</f>
        <v>0.3936966864565008</v>
      </c>
      <c r="O323" s="2">
        <f>ARIMAForecast[[#This Row],[HD]]-Data!O322</f>
        <v>-1.191106425967007</v>
      </c>
      <c r="P323" s="2">
        <f>ARIMAForecast[[#This Row],[MA]]-Data!P322</f>
        <v>-3.3994931287963936E-2</v>
      </c>
      <c r="Q323" s="2">
        <f>ARIMAForecast[[#This Row],[MRK]]-Data!Q322</f>
        <v>-0.33499170176099824</v>
      </c>
      <c r="R323" s="2">
        <f>ARIMAForecast[[#This Row],[ABBV]]-Data!R322</f>
        <v>-2.0193023442510025</v>
      </c>
      <c r="S323" s="2">
        <f>ARIMAForecast[[#This Row],[LLY]]-Data!S322</f>
        <v>0.6280318814700081</v>
      </c>
      <c r="T323" s="2">
        <f>ARIMAForecast[[#This Row],[UPS]]-Data!T322</f>
        <v>-2.6105211509689923</v>
      </c>
      <c r="U323" s="2">
        <f>ARIMAForecast[[#This Row],[CAT]]-Data!U322</f>
        <v>2.5161470445840166</v>
      </c>
      <c r="X323" s="1">
        <v>44300</v>
      </c>
      <c r="Y323" s="2">
        <f>Data!Y323-Data!Y322</f>
        <v>-1.248027900000011</v>
      </c>
      <c r="Z323" s="2">
        <f>Data!Z323-Data!Z322</f>
        <v>-2.7136011999999994</v>
      </c>
      <c r="AA323" s="2">
        <f>Data!AA323-Data!AA322</f>
        <v>-2.5177711999999985</v>
      </c>
      <c r="AB323" s="2">
        <f>Data!AB323-Data!AB322</f>
        <v>-0.66006620000000282</v>
      </c>
      <c r="AC323" s="2">
        <f>Data!AC323-Data!AC322</f>
        <v>0.4108461999999804</v>
      </c>
      <c r="AD323" s="2">
        <f>Data!AD323-Data!AD322</f>
        <v>13.85275519999999</v>
      </c>
      <c r="AE323" s="2">
        <f>Data!AE323-Data!AE322</f>
        <v>-2.9794573000000071</v>
      </c>
      <c r="AF323" s="2">
        <f>Data!AF323-Data!AF322</f>
        <v>-0.61878769999999861</v>
      </c>
      <c r="AG323" s="2">
        <f>Data!AG323-Data!AG322</f>
        <v>0.73667360000001736</v>
      </c>
      <c r="AH323" s="2">
        <f>Data!AH323-Data!AH322</f>
        <v>-2.8137349999999799</v>
      </c>
      <c r="AI323" s="2">
        <f>Data!AI323-Data!AI322</f>
        <v>-5.7337554000000068</v>
      </c>
      <c r="AJ323" s="2">
        <f>Data!AJ323-Data!AJ322</f>
        <v>0.89268559999999297</v>
      </c>
      <c r="AK323" s="2">
        <f>Data!AK323-Data!AK322</f>
        <v>0.43762169999999401</v>
      </c>
      <c r="AL323" s="2">
        <f>Data!AL323-Data!AL322</f>
        <v>-0.37992250000002059</v>
      </c>
      <c r="AM323" s="2">
        <f>Data!AM323-Data!AM322</f>
        <v>-0.15406519999999091</v>
      </c>
      <c r="AN323" s="2">
        <f>Data!AN323-Data!AN322</f>
        <v>-0.10341093999998918</v>
      </c>
      <c r="AO323" s="2">
        <f>Data!AO323-Data!AO322</f>
        <v>-2.3219058000000103</v>
      </c>
      <c r="AP323" s="2">
        <f>Data!AP323-Data!AP322</f>
        <v>0.4808354000000179</v>
      </c>
      <c r="AQ323" s="2">
        <f>Data!AQ323-Data!AQ322</f>
        <v>-2.9155666000000053</v>
      </c>
      <c r="AR323" s="2">
        <f>Data!AR323-Data!AR322</f>
        <v>2.3137159999999994</v>
      </c>
      <c r="AS323" s="2"/>
      <c r="AT323" s="1">
        <v>44300</v>
      </c>
      <c r="AU323" s="2">
        <f>Data!AV326-FaktiskeKurser[[#This Row],[AAPL]]</f>
        <v>-0.97000099999999634</v>
      </c>
      <c r="AV323" s="2">
        <f>Data!AW326-FaktiskeKurser[[#This Row],[MSFT]]</f>
        <v>-0.26000999999999408</v>
      </c>
      <c r="AW323" s="2">
        <f>Data!AX326-FaktiskeKurser[[#This Row],[AMZN]]</f>
        <v>-1.9600070000000187</v>
      </c>
      <c r="AX323" s="2">
        <f>Data!AY326-FaktiskeKurser[[#This Row],[GOOGL]]</f>
        <v>-1.4380040000000065</v>
      </c>
      <c r="AY323" s="2">
        <f>Data!AZ326-FaktiskeKurser[[#This Row],[BRK-B]]</f>
        <v>1.5199889999999527</v>
      </c>
      <c r="AZ323" s="2">
        <f>Data!BA326-FaktiskeKurser[[#This Row],[TSLA]]</f>
        <v>18.403320000000008</v>
      </c>
      <c r="BA323" s="2">
        <f>Data!BB326-FaktiskeKurser[[#This Row],[NVDA]]</f>
        <v>8.7700040000000001</v>
      </c>
      <c r="BB323" s="2">
        <f>Data!BC326-FaktiskeKurser[[#This Row],[GOOG]]</f>
        <v>-1.5520020000000017</v>
      </c>
      <c r="BC323" s="2">
        <f>Data!BD326-FaktiskeKurser[[#This Row],[UNH]]</f>
        <v>-0.66998300000000199</v>
      </c>
      <c r="BD323" s="2">
        <f>Data!BE326-FaktiskeKurser[[#This Row],[JPM]]</f>
        <v>-5.0699920000000134</v>
      </c>
      <c r="BE323" s="2">
        <f>Data!BF326-FaktiskeKurser[[#This Row],[AVGO]]</f>
        <v>-7.7900080000000003</v>
      </c>
      <c r="BF323" s="2">
        <f>Data!BG326-FaktiskeKurser[[#This Row],[V]]</f>
        <v>-0.54000800000000027</v>
      </c>
      <c r="BG323" s="2">
        <f>Data!BH326-FaktiskeKurser[[#This Row],[BAC]]</f>
        <v>-0.11000099999999691</v>
      </c>
      <c r="BH323" s="2">
        <f>Data!BI326-FaktiskeKurser[[#This Row],[HD]]</f>
        <v>0.78997800000001916</v>
      </c>
      <c r="BI323" s="2">
        <f>Data!BJ326-FaktiskeKurser[[#This Row],[MA]]</f>
        <v>-1.7599800000000414</v>
      </c>
      <c r="BJ323" s="2">
        <f>Data!BK326-FaktiskeKurser[[#This Row],[MRK]]</f>
        <v>8.5875999999998953E-2</v>
      </c>
      <c r="BK323" s="2">
        <f>Data!BL326-FaktiskeKurser[[#This Row],[ABBV]]</f>
        <v>-1.6399990000000031</v>
      </c>
      <c r="BL323" s="2">
        <f>Data!BM326-FaktiskeKurser[[#This Row],[LLY]]</f>
        <v>-1.4900049999999965</v>
      </c>
      <c r="BM323" s="2">
        <f>Data!BN326-FaktiskeKurser[[#This Row],[UPS]]</f>
        <v>0.27000499999999761</v>
      </c>
      <c r="BN323" s="2">
        <f>Data!BO326-FaktiskeKurser[[#This Row],[CAT]]</f>
        <v>1.8300020000000075</v>
      </c>
    </row>
    <row r="324" spans="1:66" x14ac:dyDescent="0.35">
      <c r="A324" s="1">
        <v>44301</v>
      </c>
      <c r="B324" s="2">
        <f>ARIMAForecast[[#This Row],[AAPL]]-FaktiskeKurser[[#This Row],[AAPL]]</f>
        <v>3.3397220876809968</v>
      </c>
      <c r="C324" s="2">
        <f>ARIMAForecast[[#This Row],[MSFT]]-Data!C323</f>
        <v>4.085927186071018</v>
      </c>
      <c r="D324" s="2">
        <f>ARIMAForecast[[#This Row],[AMZN]]-Data!D323</f>
        <v>2.1963783106230039</v>
      </c>
      <c r="E324" s="2">
        <f>ARIMAForecast[[#This Row],[GOOGL]]-Data!E323</f>
        <v>2.7223419140450034</v>
      </c>
      <c r="F324" s="2">
        <f>ARIMAForecast[[#This Row],[BRK-B]]-Data!F323</f>
        <v>1.7080055010829938</v>
      </c>
      <c r="G324" s="2">
        <f>ARIMAForecast[[#This Row],[TSLA]]-Data!G323</f>
        <v>2.6494014160220161</v>
      </c>
      <c r="H324" s="2">
        <f>ARIMAForecast[[#This Row],[NVDA]]-Data!H323</f>
        <v>7.9636628674279848</v>
      </c>
      <c r="I324" s="2">
        <f>ARIMAForecast[[#This Row],[GOOG]]-Data!I323</f>
        <v>2.1340856998370015</v>
      </c>
      <c r="J324" s="2">
        <f>ARIMAForecast[[#This Row],[UNH]]-Data!J323</f>
        <v>16.564680131832972</v>
      </c>
      <c r="K324" s="2">
        <f>ARIMAForecast[[#This Row],[JPM]]-Data!K323</f>
        <v>0.63420512034500121</v>
      </c>
      <c r="L324" s="2">
        <f>ARIMAForecast[[#This Row],[AVGO]]-Data!L323</f>
        <v>2.376853432291</v>
      </c>
      <c r="M324" s="2">
        <f>ARIMAForecast[[#This Row],[V]]-Data!M323</f>
        <v>3.7552044723660174</v>
      </c>
      <c r="N324" s="2">
        <f>ARIMAForecast[[#This Row],[BAC]]-Data!N323</f>
        <v>-0.90016985832490093</v>
      </c>
      <c r="O324" s="2">
        <f>ARIMAForecast[[#This Row],[HD]]-Data!O323</f>
        <v>3.4053848619359997</v>
      </c>
      <c r="P324" s="2">
        <f>ARIMAForecast[[#This Row],[MA]]-Data!P323</f>
        <v>7.2426955390949956</v>
      </c>
      <c r="Q324" s="2">
        <f>ARIMAForecast[[#This Row],[MRK]]-Data!Q323</f>
        <v>0.53993082090160271</v>
      </c>
      <c r="R324" s="2">
        <f>ARIMAForecast[[#This Row],[ABBV]]-Data!R323</f>
        <v>0.55524399529200252</v>
      </c>
      <c r="S324" s="2">
        <f>ARIMAForecast[[#This Row],[LLY]]-Data!S323</f>
        <v>2.5536864289129824</v>
      </c>
      <c r="T324" s="2">
        <f>ARIMAForecast[[#This Row],[UPS]]-Data!T323</f>
        <v>2.7803238623889968</v>
      </c>
      <c r="U324" s="2">
        <f>ARIMAForecast[[#This Row],[CAT]]-Data!U323</f>
        <v>0.73856654350998951</v>
      </c>
      <c r="X324" s="1">
        <v>44301</v>
      </c>
      <c r="Y324" s="2">
        <f>Data!Y324-Data!Y323</f>
        <v>1.4755518000000052</v>
      </c>
      <c r="Z324" s="2">
        <f>Data!Z324-Data!Z323</f>
        <v>3.6542174000000216</v>
      </c>
      <c r="AA324" s="2">
        <f>Data!AA324-Data!AA323</f>
        <v>1.2632828999999788</v>
      </c>
      <c r="AB324" s="2">
        <f>Data!AB324-Data!AB323</f>
        <v>1.9737592999999976</v>
      </c>
      <c r="AC324" s="2">
        <f>Data!AC324-Data!AC323</f>
        <v>1.2836584000000357</v>
      </c>
      <c r="AD324" s="2">
        <f>Data!AD324-Data!AD323</f>
        <v>-5.8177677999999844</v>
      </c>
      <c r="AE324" s="2">
        <f>Data!AE324-Data!AE323</f>
        <v>5.7831566000000123</v>
      </c>
      <c r="AF324" s="2">
        <f>Data!AF324-Data!AF323</f>
        <v>2.0567701000000085</v>
      </c>
      <c r="AG324" s="2">
        <f>Data!AG324-Data!AG323</f>
        <v>9.8868792000000099</v>
      </c>
      <c r="AH324" s="2">
        <f>Data!AH324-Data!AH323</f>
        <v>0.66725169999998002</v>
      </c>
      <c r="AI324" s="2">
        <f>Data!AI324-Data!AI323</f>
        <v>0.59040129999999635</v>
      </c>
      <c r="AJ324" s="2">
        <f>Data!AJ324-Data!AJ323</f>
        <v>3.3636027000000013</v>
      </c>
      <c r="AK324" s="2">
        <f>Data!AK324-Data!AK323</f>
        <v>-0.99898152999999468</v>
      </c>
      <c r="AL324" s="2">
        <f>Data!AL324-Data!AL323</f>
        <v>2.2357291000000146</v>
      </c>
      <c r="AM324" s="2">
        <f>Data!AM324-Data!AM323</f>
        <v>5.8067613999999708</v>
      </c>
      <c r="AN324" s="2">
        <f>Data!AN324-Data!AN323</f>
        <v>0.319544190000002</v>
      </c>
      <c r="AO324" s="2">
        <f>Data!AO324-Data!AO323</f>
        <v>0.89459630000000345</v>
      </c>
      <c r="AP324" s="2">
        <f>Data!AP324-Data!AP323</f>
        <v>2.8072243000000014</v>
      </c>
      <c r="AQ324" s="2">
        <f>Data!AQ324-Data!AQ323</f>
        <v>2.7528335000000084</v>
      </c>
      <c r="AR324" s="2">
        <f>Data!AR324-Data!AR323</f>
        <v>0.53988820000000715</v>
      </c>
      <c r="AS324" s="2"/>
      <c r="AT324" s="1">
        <v>44301</v>
      </c>
      <c r="AU324" s="2">
        <f>Data!AV327-FaktiskeKurser[[#This Row],[AAPL]]</f>
        <v>3.2599950000000035</v>
      </c>
      <c r="AV324" s="2">
        <f>Data!AW327-FaktiskeKurser[[#This Row],[MSFT]]</f>
        <v>3.5899960000000135</v>
      </c>
      <c r="AW324" s="2">
        <f>Data!AX327-FaktiskeKurser[[#This Row],[AMZN]]</f>
        <v>-1.4999999999986358E-2</v>
      </c>
      <c r="AX324" s="2">
        <f>Data!AY327-FaktiskeKurser[[#This Row],[GOOGL]]</f>
        <v>2.031493999999995</v>
      </c>
      <c r="AY324" s="2">
        <f>Data!AZ327-FaktiskeKurser[[#This Row],[BRK-B]]</f>
        <v>1.2100219999999808</v>
      </c>
      <c r="AZ324" s="2">
        <f>Data!BA327-FaktiskeKurser[[#This Row],[TSLA]]</f>
        <v>12.290008</v>
      </c>
      <c r="BA324" s="2">
        <f>Data!BB327-FaktiskeKurser[[#This Row],[NVDA]]</f>
        <v>9.2825019999999938</v>
      </c>
      <c r="BB324" s="2">
        <f>Data!BC327-FaktiskeKurser[[#This Row],[GOOG]]</f>
        <v>2.0934979999999968</v>
      </c>
      <c r="BC324" s="2">
        <f>Data!BD327-FaktiskeKurser[[#This Row],[UNH]]</f>
        <v>13.730011000000047</v>
      </c>
      <c r="BD324" s="2">
        <f>Data!BE327-FaktiskeKurser[[#This Row],[JPM]]</f>
        <v>-3.7799990000000037</v>
      </c>
      <c r="BE324" s="2">
        <f>Data!BF327-FaktiskeKurser[[#This Row],[AVGO]]</f>
        <v>-3.6700129999999831</v>
      </c>
      <c r="BF324" s="2">
        <f>Data!BG327-FaktiskeKurser[[#This Row],[V]]</f>
        <v>4.8099980000000073</v>
      </c>
      <c r="BG324" s="2">
        <f>Data!BH327-FaktiskeKurser[[#This Row],[BAC]]</f>
        <v>-1.3199990000000028</v>
      </c>
      <c r="BH324" s="2">
        <f>Data!BI327-FaktiskeKurser[[#This Row],[HD]]</f>
        <v>1.9499809999999798</v>
      </c>
      <c r="BI324" s="2">
        <f>Data!BJ327-FaktiskeKurser[[#This Row],[MA]]</f>
        <v>6.6499939999999924</v>
      </c>
      <c r="BJ324" s="2">
        <f>Data!BK327-FaktiskeKurser[[#This Row],[MRK]]</f>
        <v>0.41984500000000935</v>
      </c>
      <c r="BK324" s="2">
        <f>Data!BL327-FaktiskeKurser[[#This Row],[ABBV]]</f>
        <v>-1.3600009999999969</v>
      </c>
      <c r="BL324" s="2">
        <f>Data!BM327-FaktiskeKurser[[#This Row],[LLY]]</f>
        <v>4.0999909999999886</v>
      </c>
      <c r="BM324" s="2">
        <f>Data!BN327-FaktiskeKurser[[#This Row],[UPS]]</f>
        <v>1.0599969999999814</v>
      </c>
      <c r="BN324" s="2">
        <f>Data!BO327-FaktiskeKurser[[#This Row],[CAT]]</f>
        <v>1.5900110000000041</v>
      </c>
    </row>
    <row r="325" spans="1:66" x14ac:dyDescent="0.35">
      <c r="A325" s="1">
        <v>44302</v>
      </c>
      <c r="B325" s="2">
        <f>ARIMAForecast[[#This Row],[AAPL]]-FaktiskeKurser[[#This Row],[AAPL]]</f>
        <v>-0.65191496052898401</v>
      </c>
      <c r="C325" s="2">
        <f>ARIMAForecast[[#This Row],[MSFT]]-Data!C324</f>
        <v>1.2508572701399885</v>
      </c>
      <c r="D325" s="2">
        <f>ARIMAForecast[[#This Row],[AMZN]]-Data!D324</f>
        <v>1.1535320812610053</v>
      </c>
      <c r="E325" s="2">
        <f>ARIMAForecast[[#This Row],[GOOGL]]-Data!E324</f>
        <v>-0.53739430287599532</v>
      </c>
      <c r="F325" s="2">
        <f>ARIMAForecast[[#This Row],[BRK-B]]-Data!F324</f>
        <v>2.7621736984170298</v>
      </c>
      <c r="G325" s="2">
        <f>ARIMAForecast[[#This Row],[TSLA]]-Data!G324</f>
        <v>-0.10064752205499872</v>
      </c>
      <c r="H325" s="2">
        <f>ARIMAForecast[[#This Row],[NVDA]]-Data!H324</f>
        <v>-1.7468940573839973</v>
      </c>
      <c r="I325" s="2">
        <f>ARIMAForecast[[#This Row],[GOOG]]-Data!I324</f>
        <v>-4.8719923814999788E-2</v>
      </c>
      <c r="J325" s="2">
        <f>ARIMAForecast[[#This Row],[UNH]]-Data!J324</f>
        <v>0.41401406173901023</v>
      </c>
      <c r="K325" s="2">
        <f>ARIMAForecast[[#This Row],[JPM]]-Data!K324</f>
        <v>1.3936078516849761</v>
      </c>
      <c r="L325" s="2">
        <f>ARIMAForecast[[#This Row],[AVGO]]-Data!L324</f>
        <v>-0.34835139439798013</v>
      </c>
      <c r="M325" s="2">
        <f>ARIMAForecast[[#This Row],[V]]-Data!M324</f>
        <v>0.86419263300200555</v>
      </c>
      <c r="N325" s="2">
        <f>ARIMAForecast[[#This Row],[BAC]]-Data!N324</f>
        <v>0.19576893291809938</v>
      </c>
      <c r="O325" s="2">
        <f>ARIMAForecast[[#This Row],[HD]]-Data!O324</f>
        <v>4.6004666120620072</v>
      </c>
      <c r="P325" s="2">
        <f>ARIMAForecast[[#This Row],[MA]]-Data!P324</f>
        <v>0.70907388521499115</v>
      </c>
      <c r="Q325" s="2">
        <f>ARIMAForecast[[#This Row],[MRK]]-Data!Q324</f>
        <v>0.39913837366299276</v>
      </c>
      <c r="R325" s="2">
        <f>ARIMAForecast[[#This Row],[ABBV]]-Data!R324</f>
        <v>1.3188313697989997</v>
      </c>
      <c r="S325" s="2">
        <f>ARIMAForecast[[#This Row],[LLY]]-Data!S324</f>
        <v>3.5343599966520003</v>
      </c>
      <c r="T325" s="2">
        <f>ARIMAForecast[[#This Row],[UPS]]-Data!T324</f>
        <v>0.84665415466199079</v>
      </c>
      <c r="U325" s="2">
        <f>ARIMAForecast[[#This Row],[CAT]]-Data!U324</f>
        <v>0.1613206033860024</v>
      </c>
      <c r="X325" s="1">
        <v>44302</v>
      </c>
      <c r="Y325" s="2">
        <f>Data!Y325-Data!Y324</f>
        <v>7.1692699999999832E-2</v>
      </c>
      <c r="Z325" s="2">
        <f>Data!Z325-Data!Z324</f>
        <v>1.4949703999999997</v>
      </c>
      <c r="AA325" s="2">
        <f>Data!AA325-Data!AA324</f>
        <v>1.2275441000000171</v>
      </c>
      <c r="AB325" s="2">
        <f>Data!AB325-Data!AB324</f>
        <v>-1.3490599999997244E-2</v>
      </c>
      <c r="AC325" s="2">
        <f>Data!AC325-Data!AC324</f>
        <v>2.6568203999999582</v>
      </c>
      <c r="AD325" s="2">
        <f>Data!AD325-Data!AD324</f>
        <v>0.73572569999998905</v>
      </c>
      <c r="AE325" s="2">
        <f>Data!AE325-Data!AE324</f>
        <v>0.31843069999999329</v>
      </c>
      <c r="AF325" s="2">
        <f>Data!AF325-Data!AF324</f>
        <v>0.10922809999999572</v>
      </c>
      <c r="AG325" s="2">
        <f>Data!AG325-Data!AG324</f>
        <v>5.5283072999999945</v>
      </c>
      <c r="AH325" s="2">
        <f>Data!AH325-Data!AH324</f>
        <v>1.100012200000009</v>
      </c>
      <c r="AI325" s="2">
        <f>Data!AI325-Data!AI324</f>
        <v>-1.1776762999999733</v>
      </c>
      <c r="AJ325" s="2">
        <f>Data!AJ325-Data!AJ324</f>
        <v>1.2023823000000107</v>
      </c>
      <c r="AK325" s="2">
        <f>Data!AK325-Data!AK324</f>
        <v>0.29288487999999546</v>
      </c>
      <c r="AL325" s="2">
        <f>Data!AL325-Data!AL324</f>
        <v>4.9548250999999937</v>
      </c>
      <c r="AM325" s="2">
        <f>Data!AM325-Data!AM324</f>
        <v>2.0669366000000196</v>
      </c>
      <c r="AN325" s="2">
        <f>Data!AN325-Data!AN324</f>
        <v>0.638932429999997</v>
      </c>
      <c r="AO325" s="2">
        <f>Data!AO325-Data!AO324</f>
        <v>1.0084939999999989</v>
      </c>
      <c r="AP325" s="2">
        <f>Data!AP325-Data!AP324</f>
        <v>3.2608531999999855</v>
      </c>
      <c r="AQ325" s="2">
        <f>Data!AQ325-Data!AQ324</f>
        <v>0.47191680000000247</v>
      </c>
      <c r="AR325" s="2">
        <f>Data!AR325-Data!AR324</f>
        <v>0.82988019999999096</v>
      </c>
      <c r="AS325" s="2"/>
      <c r="AT325" s="1">
        <v>44302</v>
      </c>
      <c r="AU325" s="2">
        <f>Data!AV328-FaktiskeKurser[[#This Row],[AAPL]]</f>
        <v>-0.26998900000000958</v>
      </c>
      <c r="AV325" s="2">
        <f>Data!AW328-FaktiskeKurser[[#This Row],[MSFT]]</f>
        <v>2.25</v>
      </c>
      <c r="AW325" s="2">
        <f>Data!AX328-FaktiskeKurser[[#This Row],[AMZN]]</f>
        <v>-2.7999999999991587E-2</v>
      </c>
      <c r="AX325" s="2">
        <f>Data!AY328-FaktiskeKurser[[#This Row],[GOOGL]]</f>
        <v>1.4159999999999968</v>
      </c>
      <c r="AY325" s="2">
        <f>Data!AZ328-FaktiskeKurser[[#This Row],[BRK-B]]</f>
        <v>5.0099789999999871</v>
      </c>
      <c r="AZ325" s="2">
        <f>Data!BA328-FaktiskeKurser[[#This Row],[TSLA]]</f>
        <v>-7.5133360000000096</v>
      </c>
      <c r="BA325" s="2">
        <f>Data!BB328-FaktiskeKurser[[#This Row],[NVDA]]</f>
        <v>2.3300020000000075</v>
      </c>
      <c r="BB325" s="2">
        <f>Data!BC328-FaktiskeKurser[[#This Row],[GOOG]]</f>
        <v>1.5244970000000109</v>
      </c>
      <c r="BC325" s="2">
        <f>Data!BD328-FaktiskeKurser[[#This Row],[UNH]]</f>
        <v>16.510010000000023</v>
      </c>
      <c r="BD325" s="2">
        <f>Data!BE328-FaktiskeKurser[[#This Row],[JPM]]</f>
        <v>-0.78999300000000972</v>
      </c>
      <c r="BE325" s="2">
        <f>Data!BF328-FaktiskeKurser[[#This Row],[AVGO]]</f>
        <v>-6.1699820000000045</v>
      </c>
      <c r="BF325" s="2">
        <f>Data!BG328-FaktiskeKurser[[#This Row],[V]]</f>
        <v>5.3899999999999864</v>
      </c>
      <c r="BG325" s="2">
        <f>Data!BH328-FaktiskeKurser[[#This Row],[BAC]]</f>
        <v>-0.16999799999999965</v>
      </c>
      <c r="BH325" s="2">
        <f>Data!BI328-FaktiskeKurser[[#This Row],[HD]]</f>
        <v>7.6799930000000245</v>
      </c>
      <c r="BI325" s="2">
        <f>Data!BJ328-FaktiskeKurser[[#This Row],[MA]]</f>
        <v>8.0400080000000003</v>
      </c>
      <c r="BJ325" s="2">
        <f>Data!BK328-FaktiskeKurser[[#This Row],[MRK]]</f>
        <v>0.99236299999999744</v>
      </c>
      <c r="BK325" s="2">
        <f>Data!BL328-FaktiskeKurser[[#This Row],[ABBV]]</f>
        <v>-0.30999699999999564</v>
      </c>
      <c r="BL325" s="2">
        <f>Data!BM328-FaktiskeKurser[[#This Row],[LLY]]</f>
        <v>6.7200009999999963</v>
      </c>
      <c r="BM325" s="2">
        <f>Data!BN328-FaktiskeKurser[[#This Row],[UPS]]</f>
        <v>0.29000899999999774</v>
      </c>
      <c r="BN325" s="2">
        <f>Data!BO328-FaktiskeKurser[[#This Row],[CAT]]</f>
        <v>4.0099950000000035</v>
      </c>
    </row>
    <row r="326" spans="1:66" x14ac:dyDescent="0.35">
      <c r="A326" s="1">
        <v>44305</v>
      </c>
      <c r="B326" s="2">
        <f>ARIMAForecast[[#This Row],[AAPL]]-FaktiskeKurser[[#This Row],[AAPL]]</f>
        <v>3.279900611904992</v>
      </c>
      <c r="C326" s="2">
        <f>ARIMAForecast[[#This Row],[MSFT]]-Data!C325</f>
        <v>-1.0153370614909818</v>
      </c>
      <c r="D326" s="2">
        <f>ARIMAForecast[[#This Row],[AMZN]]-Data!D325</f>
        <v>-1.4592347300890083</v>
      </c>
      <c r="E326" s="2">
        <f>ARIMAForecast[[#This Row],[GOOGL]]-Data!E325</f>
        <v>0.69048272449599324</v>
      </c>
      <c r="F326" s="2">
        <f>ARIMAForecast[[#This Row],[BRK-B]]-Data!F325</f>
        <v>-0.50370436150302567</v>
      </c>
      <c r="G326" s="2">
        <f>ARIMAForecast[[#This Row],[TSLA]]-Data!G325</f>
        <v>-8.2986868847130211</v>
      </c>
      <c r="H326" s="2">
        <f>ARIMAForecast[[#This Row],[NVDA]]-Data!H325</f>
        <v>-5.8496485419389899</v>
      </c>
      <c r="I326" s="2">
        <f>ARIMAForecast[[#This Row],[GOOG]]-Data!I325</f>
        <v>0.48934736760200792</v>
      </c>
      <c r="J326" s="2">
        <f>ARIMAForecast[[#This Row],[UNH]]-Data!J325</f>
        <v>-1.2664299416069866</v>
      </c>
      <c r="K326" s="2">
        <f>ARIMAForecast[[#This Row],[JPM]]-Data!K325</f>
        <v>-0.3501734220569972</v>
      </c>
      <c r="L326" s="2">
        <f>ARIMAForecast[[#This Row],[AVGO]]-Data!L325</f>
        <v>-15.839490461851994</v>
      </c>
      <c r="M326" s="2">
        <f>ARIMAForecast[[#This Row],[V]]-Data!M325</f>
        <v>-0.53985583268399751</v>
      </c>
      <c r="N326" s="2">
        <f>ARIMAForecast[[#This Row],[BAC]]-Data!N325</f>
        <v>5.6773770224403108E-2</v>
      </c>
      <c r="O326" s="2">
        <f>ARIMAForecast[[#This Row],[HD]]-Data!O325</f>
        <v>-5.7411427460976938E-2</v>
      </c>
      <c r="P326" s="2">
        <f>ARIMAForecast[[#This Row],[MA]]-Data!P325</f>
        <v>-3.6148004555900002</v>
      </c>
      <c r="Q326" s="2">
        <f>ARIMAForecast[[#This Row],[MRK]]-Data!Q325</f>
        <v>0.51895690335440747</v>
      </c>
      <c r="R326" s="2">
        <f>ARIMAForecast[[#This Row],[ABBV]]-Data!R325</f>
        <v>0.58923921455900086</v>
      </c>
      <c r="S326" s="2">
        <f>ARIMAForecast[[#This Row],[LLY]]-Data!S325</f>
        <v>0.15507467916501128</v>
      </c>
      <c r="T326" s="2">
        <f>ARIMAForecast[[#This Row],[UPS]]-Data!T325</f>
        <v>-1.0599763651109981</v>
      </c>
      <c r="U326" s="2">
        <f>ARIMAForecast[[#This Row],[CAT]]-Data!U325</f>
        <v>-0.99694167810599765</v>
      </c>
      <c r="X326" s="1">
        <v>44305</v>
      </c>
      <c r="Y326" s="2">
        <f>Data!Y326-Data!Y325</f>
        <v>0.51002850000000421</v>
      </c>
      <c r="Z326" s="2">
        <f>Data!Z326-Data!Z325</f>
        <v>-2.0115410999999881</v>
      </c>
      <c r="AA326" s="2">
        <f>Data!AA326-Data!AA325</f>
        <v>-1.0393746000000021</v>
      </c>
      <c r="AB326" s="2">
        <f>Data!AB326-Data!AB325</f>
        <v>0.48974590000000262</v>
      </c>
      <c r="AC326" s="2">
        <f>Data!AC326-Data!AC325</f>
        <v>-1.1104530000000068</v>
      </c>
      <c r="AD326" s="2">
        <f>Data!AD326-Data!AD325</f>
        <v>-2.4170825999999863</v>
      </c>
      <c r="AE326" s="2">
        <f>Data!AE326-Data!AE325</f>
        <v>-4.7815757999999846</v>
      </c>
      <c r="AF326" s="2">
        <f>Data!AF326-Data!AF325</f>
        <v>0.29253860000000032</v>
      </c>
      <c r="AG326" s="2">
        <f>Data!AG326-Data!AG325</f>
        <v>-0.88633060000000796</v>
      </c>
      <c r="AH326" s="2">
        <f>Data!AH326-Data!AH325</f>
        <v>-0.61565930000000435</v>
      </c>
      <c r="AI326" s="2">
        <f>Data!AI326-Data!AI325</f>
        <v>-14.048085200000003</v>
      </c>
      <c r="AJ326" s="2">
        <f>Data!AJ326-Data!AJ325</f>
        <v>-0.66229580000000965</v>
      </c>
      <c r="AK326" s="2">
        <f>Data!AK326-Data!AK325</f>
        <v>7.013380000000069E-2</v>
      </c>
      <c r="AL326" s="2">
        <f>Data!AL326-Data!AL325</f>
        <v>-0.19748529999998254</v>
      </c>
      <c r="AM326" s="2">
        <f>Data!AM326-Data!AM325</f>
        <v>-3.2365791000000286</v>
      </c>
      <c r="AN326" s="2">
        <f>Data!AN326-Data!AN325</f>
        <v>0.31937449000000129</v>
      </c>
      <c r="AO326" s="2">
        <f>Data!AO326-Data!AO325</f>
        <v>0.81403950000000691</v>
      </c>
      <c r="AP326" s="2">
        <f>Data!AP326-Data!AP325</f>
        <v>0.57906189999999924</v>
      </c>
      <c r="AQ326" s="2">
        <f>Data!AQ326-Data!AQ325</f>
        <v>-1.5160347999999999</v>
      </c>
      <c r="AR326" s="2">
        <f>Data!AR326-Data!AR325</f>
        <v>-0.73693059999999377</v>
      </c>
      <c r="AS326" s="2"/>
      <c r="AT326" s="1">
        <v>44305</v>
      </c>
      <c r="AU326" s="2">
        <f>Data!AV329-FaktiskeKurser[[#This Row],[AAPL]]</f>
        <v>2.8099970000000098</v>
      </c>
      <c r="AV326" s="2">
        <f>Data!AW329-FaktiskeKurser[[#This Row],[MSFT]]</f>
        <v>3.149993999999964</v>
      </c>
      <c r="AW326" s="2">
        <f>Data!AX329-FaktiskeKurser[[#This Row],[AMZN]]</f>
        <v>1.9505000000000052</v>
      </c>
      <c r="AX326" s="2">
        <f>Data!AY329-FaktiskeKurser[[#This Row],[GOOGL]]</f>
        <v>2.3925020000000075</v>
      </c>
      <c r="AY326" s="2">
        <f>Data!AZ329-FaktiskeKurser[[#This Row],[BRK-B]]</f>
        <v>2.75</v>
      </c>
      <c r="AZ326" s="2">
        <f>Data!BA329-FaktiskeKurser[[#This Row],[TSLA]]</f>
        <v>-5.8666530000000137</v>
      </c>
      <c r="BA326" s="2">
        <f>Data!BB329-FaktiskeKurser[[#This Row],[NVDA]]</f>
        <v>0.84748899999999594</v>
      </c>
      <c r="BB326" s="2">
        <f>Data!BC329-FaktiskeKurser[[#This Row],[GOOG]]</f>
        <v>2.3780059999999992</v>
      </c>
      <c r="BC326" s="2">
        <f>Data!BD329-FaktiskeKurser[[#This Row],[UNH]]</f>
        <v>14.209991000000002</v>
      </c>
      <c r="BD326" s="2">
        <f>Data!BE329-FaktiskeKurser[[#This Row],[JPM]]</f>
        <v>1.4399870000000021</v>
      </c>
      <c r="BE326" s="2">
        <f>Data!BF329-FaktiskeKurser[[#This Row],[AVGO]]</f>
        <v>-15.299987999999985</v>
      </c>
      <c r="BF326" s="2">
        <f>Data!BG329-FaktiskeKurser[[#This Row],[V]]</f>
        <v>3.8099970000000098</v>
      </c>
      <c r="BG326" s="2">
        <f>Data!BH329-FaktiskeKurser[[#This Row],[BAC]]</f>
        <v>-0.71000300000000038</v>
      </c>
      <c r="BH326" s="2">
        <f>Data!BI329-FaktiskeKurser[[#This Row],[HD]]</f>
        <v>6.830016999999998</v>
      </c>
      <c r="BI326" s="2">
        <f>Data!BJ329-FaktiskeKurser[[#This Row],[MA]]</f>
        <v>3.8399970000000394</v>
      </c>
      <c r="BJ326" s="2">
        <f>Data!BK329-FaktiskeKurser[[#This Row],[MRK]]</f>
        <v>1.2022860000000009</v>
      </c>
      <c r="BK326" s="2">
        <f>Data!BL329-FaktiskeKurser[[#This Row],[ABBV]]</f>
        <v>2.7099989999999963</v>
      </c>
      <c r="BL326" s="2">
        <f>Data!BM329-FaktiskeKurser[[#This Row],[LLY]]</f>
        <v>6.6399989999999889</v>
      </c>
      <c r="BM326" s="2">
        <f>Data!BN329-FaktiskeKurser[[#This Row],[UPS]]</f>
        <v>1.849991000000017</v>
      </c>
      <c r="BN326" s="2">
        <f>Data!BO329-FaktiskeKurser[[#This Row],[CAT]]</f>
        <v>-0.19000300000001857</v>
      </c>
    </row>
    <row r="327" spans="1:66" x14ac:dyDescent="0.35">
      <c r="A327" s="1">
        <v>44306</v>
      </c>
      <c r="B327" s="2">
        <f>ARIMAForecast[[#This Row],[AAPL]]-FaktiskeKurser[[#This Row],[AAPL]]</f>
        <v>-1.0620380486429895</v>
      </c>
      <c r="C327" s="2">
        <f>ARIMAForecast[[#This Row],[MSFT]]-Data!C326</f>
        <v>-1.1748325875799992</v>
      </c>
      <c r="D327" s="2">
        <f>ARIMAForecast[[#This Row],[AMZN]]-Data!D326</f>
        <v>-1.8404759105810058</v>
      </c>
      <c r="E327" s="2">
        <f>ARIMAForecast[[#This Row],[GOOGL]]-Data!E326</f>
        <v>-0.71131195774999867</v>
      </c>
      <c r="F327" s="2">
        <f>ARIMAForecast[[#This Row],[BRK-B]]-Data!F326</f>
        <v>-2.8031429658969955</v>
      </c>
      <c r="G327" s="2">
        <f>ARIMAForecast[[#This Row],[TSLA]]-Data!G326</f>
        <v>1.4598354338750141</v>
      </c>
      <c r="H327" s="2">
        <f>ARIMAForecast[[#This Row],[NVDA]]-Data!H326</f>
        <v>-1.4664851818270108</v>
      </c>
      <c r="I327" s="2">
        <f>ARIMAForecast[[#This Row],[GOOG]]-Data!I326</f>
        <v>-0.44156742792600312</v>
      </c>
      <c r="J327" s="2">
        <f>ARIMAForecast[[#This Row],[UNH]]-Data!J326</f>
        <v>4.9771514347309562</v>
      </c>
      <c r="K327" s="2">
        <f>ARIMAForecast[[#This Row],[JPM]]-Data!K326</f>
        <v>-3.5950773810329792</v>
      </c>
      <c r="L327" s="2">
        <f>ARIMAForecast[[#This Row],[AVGO]]-Data!L326</f>
        <v>-6.4535816146270122</v>
      </c>
      <c r="M327" s="2">
        <f>ARIMAForecast[[#This Row],[V]]-Data!M326</f>
        <v>-2.2012765798790213</v>
      </c>
      <c r="N327" s="2">
        <f>ARIMAForecast[[#This Row],[BAC]]-Data!N326</f>
        <v>-0.89058651594329774</v>
      </c>
      <c r="O327" s="2">
        <f>ARIMAForecast[[#This Row],[HD]]-Data!O326</f>
        <v>-3.9133402922549863</v>
      </c>
      <c r="P327" s="2">
        <f>ARIMAForecast[[#This Row],[MA]]-Data!P326</f>
        <v>-5.3632128942460326</v>
      </c>
      <c r="Q327" s="2">
        <f>ARIMAForecast[[#This Row],[MRK]]-Data!Q326</f>
        <v>0.59455887351579406</v>
      </c>
      <c r="R327" s="2">
        <f>ARIMAForecast[[#This Row],[ABBV]]-Data!R326</f>
        <v>0.59652297963100409</v>
      </c>
      <c r="S327" s="2">
        <f>ARIMAForecast[[#This Row],[LLY]]-Data!S326</f>
        <v>0.4283640557760009</v>
      </c>
      <c r="T327" s="2">
        <f>ARIMAForecast[[#This Row],[UPS]]-Data!T326</f>
        <v>0.62493276314998525</v>
      </c>
      <c r="U327" s="2">
        <f>ARIMAForecast[[#This Row],[CAT]]-Data!U326</f>
        <v>-4.4368495685550045</v>
      </c>
      <c r="X327" s="1">
        <v>44306</v>
      </c>
      <c r="Y327" s="2">
        <f>Data!Y327-Data!Y326</f>
        <v>-1.1698019000000102</v>
      </c>
      <c r="Z327" s="2">
        <f>Data!Z327-Data!Z326</f>
        <v>-0.51694550000001982</v>
      </c>
      <c r="AA327" s="2">
        <f>Data!AA327-Data!AA326</f>
        <v>-1.7212968999999987</v>
      </c>
      <c r="AB327" s="2">
        <f>Data!AB327-Data!AB326</f>
        <v>-0.60740479999999764</v>
      </c>
      <c r="AC327" s="2">
        <f>Data!AC327-Data!AC326</f>
        <v>-2.3595434999999725</v>
      </c>
      <c r="AD327" s="2">
        <f>Data!AD327-Data!AD326</f>
        <v>-4.7992536000000143</v>
      </c>
      <c r="AE327" s="2">
        <f>Data!AE327-Data!AE326</f>
        <v>-2.6565750999999977</v>
      </c>
      <c r="AF327" s="2">
        <f>Data!AF327-Data!AF326</f>
        <v>-0.5418645999999967</v>
      </c>
      <c r="AG327" s="2">
        <f>Data!AG327-Data!AG326</f>
        <v>5.0100974000000065</v>
      </c>
      <c r="AH327" s="2">
        <f>Data!AH327-Data!AH326</f>
        <v>-3.0049841000000015</v>
      </c>
      <c r="AI327" s="2">
        <f>Data!AI327-Data!AI326</f>
        <v>-6.0819430000000239</v>
      </c>
      <c r="AJ327" s="2">
        <f>Data!AJ327-Data!AJ326</f>
        <v>-2.3893930999999782</v>
      </c>
      <c r="AK327" s="2">
        <f>Data!AK327-Data!AK326</f>
        <v>-1.0304820100000001</v>
      </c>
      <c r="AL327" s="2">
        <f>Data!AL327-Data!AL326</f>
        <v>-2.4634345000000053</v>
      </c>
      <c r="AM327" s="2">
        <f>Data!AM327-Data!AM326</f>
        <v>-5.2657818000000134</v>
      </c>
      <c r="AN327" s="2">
        <f>Data!AN327-Data!AN326</f>
        <v>0.71749092999999675</v>
      </c>
      <c r="AO327" s="2">
        <f>Data!AO327-Data!AO326</f>
        <v>0.4790093000000013</v>
      </c>
      <c r="AP327" s="2">
        <f>Data!AP327-Data!AP326</f>
        <v>0.95304680000000985</v>
      </c>
      <c r="AQ327" s="2">
        <f>Data!AQ327-Data!AQ326</f>
        <v>1.2863565000000108</v>
      </c>
      <c r="AR327" s="2">
        <f>Data!AR327-Data!AR326</f>
        <v>-4.0261481000000003</v>
      </c>
      <c r="AS327" s="2"/>
      <c r="AT327" s="1">
        <v>44306</v>
      </c>
      <c r="AU327" s="2">
        <f>Data!AV330-FaktiskeKurser[[#This Row],[AAPL]]</f>
        <v>-1.3899989999999889</v>
      </c>
      <c r="AV327" s="2">
        <f>Data!AW330-FaktiskeKurser[[#This Row],[MSFT]]</f>
        <v>-1.2399899999999775</v>
      </c>
      <c r="AW327" s="2">
        <f>Data!AX330-FaktiskeKurser[[#This Row],[AMZN]]</f>
        <v>-2.2200009999999963</v>
      </c>
      <c r="AX327" s="2">
        <f>Data!AY330-FaktiskeKurser[[#This Row],[GOOGL]]</f>
        <v>-0.31199699999999098</v>
      </c>
      <c r="AY327" s="2">
        <f>Data!AZ330-FaktiskeKurser[[#This Row],[BRK-B]]</f>
        <v>-1.25</v>
      </c>
      <c r="AZ327" s="2">
        <f>Data!BA330-FaktiskeKurser[[#This Row],[TSLA]]</f>
        <v>-6.6200100000000077</v>
      </c>
      <c r="BA327" s="2">
        <f>Data!BB330-FaktiskeKurser[[#This Row],[NVDA]]</f>
        <v>-9.6600040000000149</v>
      </c>
      <c r="BB327" s="2">
        <f>Data!BC330-FaktiskeKurser[[#This Row],[GOOG]]</f>
        <v>-0.151496999999992</v>
      </c>
      <c r="BC327" s="2">
        <f>Data!BD330-FaktiskeKurser[[#This Row],[UNH]]</f>
        <v>6.5199889999999527</v>
      </c>
      <c r="BD327" s="2">
        <f>Data!BE330-FaktiskeKurser[[#This Row],[JPM]]</f>
        <v>-2.8999939999999924</v>
      </c>
      <c r="BE327" s="2">
        <f>Data!BF330-FaktiskeKurser[[#This Row],[AVGO]]</f>
        <v>-22.739989999999977</v>
      </c>
      <c r="BF327" s="2">
        <f>Data!BG330-FaktiskeKurser[[#This Row],[V]]</f>
        <v>-3</v>
      </c>
      <c r="BG327" s="2">
        <f>Data!BH330-FaktiskeKurser[[#This Row],[BAC]]</f>
        <v>-0.65999999999999659</v>
      </c>
      <c r="BH327" s="2">
        <f>Data!BI330-FaktiskeKurser[[#This Row],[HD]]</f>
        <v>1.2200010000000248</v>
      </c>
      <c r="BI327" s="2">
        <f>Data!BJ330-FaktiskeKurser[[#This Row],[MA]]</f>
        <v>-9.8599849999999947</v>
      </c>
      <c r="BJ327" s="2">
        <f>Data!BK330-FaktiskeKurser[[#This Row],[MRK]]</f>
        <v>1.8225179999999881</v>
      </c>
      <c r="BK327" s="2">
        <f>Data!BL330-FaktiskeKurser[[#This Row],[ABBV]]</f>
        <v>2.1400000000000006</v>
      </c>
      <c r="BL327" s="2">
        <f>Data!BM330-FaktiskeKurser[[#This Row],[LLY]]</f>
        <v>4.6900030000000186</v>
      </c>
      <c r="BM327" s="2">
        <f>Data!BN330-FaktiskeKurser[[#This Row],[UPS]]</f>
        <v>5.0003000000003794E-2</v>
      </c>
      <c r="BN327" s="2">
        <f>Data!BO330-FaktiskeKurser[[#This Row],[CAT]]</f>
        <v>-4.8899989999999889</v>
      </c>
    </row>
    <row r="328" spans="1:66" x14ac:dyDescent="0.35">
      <c r="A328" s="1">
        <v>44307</v>
      </c>
      <c r="B328" s="2">
        <f>ARIMAForecast[[#This Row],[AAPL]]-FaktiskeKurser[[#This Row],[AAPL]]</f>
        <v>-0.59541943128499497</v>
      </c>
      <c r="C328" s="2">
        <f>ARIMAForecast[[#This Row],[MSFT]]-Data!C327</f>
        <v>2.9314764456009925</v>
      </c>
      <c r="D328" s="2">
        <f>ARIMAForecast[[#This Row],[AMZN]]-Data!D327</f>
        <v>1.3750094452690007</v>
      </c>
      <c r="E328" s="2">
        <f>ARIMAForecast[[#This Row],[GOOGL]]-Data!E327</f>
        <v>0.16805048127099553</v>
      </c>
      <c r="F328" s="2">
        <f>ARIMAForecast[[#This Row],[BRK-B]]-Data!F327</f>
        <v>2.8963008245700053</v>
      </c>
      <c r="G328" s="2">
        <f>ARIMAForecast[[#This Row],[TSLA]]-Data!G327</f>
        <v>8.5400420599000029</v>
      </c>
      <c r="H328" s="2">
        <f>ARIMAForecast[[#This Row],[NVDA]]-Data!H327</f>
        <v>1.1838895460550134</v>
      </c>
      <c r="I328" s="2">
        <f>ARIMAForecast[[#This Row],[GOOG]]-Data!I327</f>
        <v>0.30544548151000583</v>
      </c>
      <c r="J328" s="2">
        <f>ARIMAForecast[[#This Row],[UNH]]-Data!J327</f>
        <v>4.7901575850600011</v>
      </c>
      <c r="K328" s="2">
        <f>ARIMAForecast[[#This Row],[JPM]]-Data!K327</f>
        <v>0.82271648419597909</v>
      </c>
      <c r="L328" s="2">
        <f>ARIMAForecast[[#This Row],[AVGO]]-Data!L327</f>
        <v>3.1664217046650265</v>
      </c>
      <c r="M328" s="2">
        <f>ARIMAForecast[[#This Row],[V]]-Data!M327</f>
        <v>3.0358560944380031</v>
      </c>
      <c r="N328" s="2">
        <f>ARIMAForecast[[#This Row],[BAC]]-Data!N327</f>
        <v>0.19848860714849792</v>
      </c>
      <c r="O328" s="2">
        <f>ARIMAForecast[[#This Row],[HD]]-Data!O327</f>
        <v>2.0014453978499773</v>
      </c>
      <c r="P328" s="2">
        <f>ARIMAForecast[[#This Row],[MA]]-Data!P327</f>
        <v>5.0691176243200289</v>
      </c>
      <c r="Q328" s="2">
        <f>ARIMAForecast[[#This Row],[MRK]]-Data!Q327</f>
        <v>0.80433579090819762</v>
      </c>
      <c r="R328" s="2">
        <f>ARIMAForecast[[#This Row],[ABBV]]-Data!R327</f>
        <v>1.9470328672379935</v>
      </c>
      <c r="S328" s="2">
        <f>ARIMAForecast[[#This Row],[LLY]]-Data!S327</f>
        <v>1.0660043376439887</v>
      </c>
      <c r="T328" s="2">
        <f>ARIMAForecast[[#This Row],[UPS]]-Data!T327</f>
        <v>-0.53508654831799163</v>
      </c>
      <c r="U328" s="2">
        <f>ARIMAForecast[[#This Row],[CAT]]-Data!U327</f>
        <v>4.477387099419019</v>
      </c>
      <c r="X328" s="1">
        <v>44307</v>
      </c>
      <c r="Y328" s="2">
        <f>Data!Y328-Data!Y327</f>
        <v>-0.11161979999999971</v>
      </c>
      <c r="Z328" s="2">
        <f>Data!Z328-Data!Z327</f>
        <v>2.1821547000000123</v>
      </c>
      <c r="AA328" s="2">
        <f>Data!AA328-Data!AA327</f>
        <v>0.86916800000000194</v>
      </c>
      <c r="AB328" s="2">
        <f>Data!AB328-Data!AB327</f>
        <v>-9.1101300000005381E-2</v>
      </c>
      <c r="AC328" s="2">
        <f>Data!AC328-Data!AC327</f>
        <v>3.3054427000000146</v>
      </c>
      <c r="AD328" s="2">
        <f>Data!AD328-Data!AD327</f>
        <v>3.9778790999999956</v>
      </c>
      <c r="AE328" s="2">
        <f>Data!AE328-Data!AE327</f>
        <v>1.6775961999999822</v>
      </c>
      <c r="AF328" s="2">
        <f>Data!AF328-Data!AF327</f>
        <v>-1.5028400000005604E-2</v>
      </c>
      <c r="AG328" s="2">
        <f>Data!AG328-Data!AG327</f>
        <v>3.3025779999999827</v>
      </c>
      <c r="AH328" s="2">
        <f>Data!AH328-Data!AH327</f>
        <v>0.84071130000000949</v>
      </c>
      <c r="AI328" s="2">
        <f>Data!AI328-Data!AI327</f>
        <v>1.1335347000000411</v>
      </c>
      <c r="AJ328" s="2">
        <f>Data!AJ328-Data!AJ327</f>
        <v>3.055890699999992</v>
      </c>
      <c r="AK328" s="2">
        <f>Data!AK328-Data!AK327</f>
        <v>0.48852794000000443</v>
      </c>
      <c r="AL328" s="2">
        <f>Data!AL328-Data!AL327</f>
        <v>1.094737699999996</v>
      </c>
      <c r="AM328" s="2">
        <f>Data!AM328-Data!AM327</f>
        <v>4.0206114000000071</v>
      </c>
      <c r="AN328" s="2">
        <f>Data!AN328-Data!AN327</f>
        <v>0.65543692999999337</v>
      </c>
      <c r="AO328" s="2">
        <f>Data!AO328-Data!AO327</f>
        <v>1.4790610999999956</v>
      </c>
      <c r="AP328" s="2">
        <f>Data!AP328-Data!AP327</f>
        <v>0.35428859999998963</v>
      </c>
      <c r="AQ328" s="2">
        <f>Data!AQ328-Data!AQ327</f>
        <v>-0.86179290000001174</v>
      </c>
      <c r="AR328" s="2">
        <f>Data!AR328-Data!AR327</f>
        <v>3.1067601000000025</v>
      </c>
      <c r="AS328" s="2"/>
      <c r="AT328" s="1">
        <v>44307</v>
      </c>
      <c r="AU328" s="2">
        <f>Data!AV331-FaktiskeKurser[[#This Row],[AAPL]]</f>
        <v>-0.66000399999998649</v>
      </c>
      <c r="AV328" s="2">
        <f>Data!AW331-FaktiskeKurser[[#This Row],[MSFT]]</f>
        <v>-0.16000299999996059</v>
      </c>
      <c r="AW328" s="2">
        <f>Data!AX331-FaktiskeKurser[[#This Row],[AMZN]]</f>
        <v>-1.8710020000000043</v>
      </c>
      <c r="AX328" s="2">
        <f>Data!AY331-FaktiskeKurser[[#This Row],[GOOGL]]</f>
        <v>-0.2199939999999998</v>
      </c>
      <c r="AY328" s="2">
        <f>Data!AZ331-FaktiskeKurser[[#This Row],[BRK-B]]</f>
        <v>0.10000600000000759</v>
      </c>
      <c r="AZ328" s="2">
        <f>Data!BA331-FaktiskeKurser[[#This Row],[TSLA]]</f>
        <v>1.4466550000000211</v>
      </c>
      <c r="BA328" s="2">
        <f>Data!BB331-FaktiskeKurser[[#This Row],[NVDA]]</f>
        <v>-5.5200040000000001</v>
      </c>
      <c r="BB328" s="2">
        <f>Data!BC331-FaktiskeKurser[[#This Row],[GOOG]]</f>
        <v>-0.223503000000008</v>
      </c>
      <c r="BC328" s="2">
        <f>Data!BD331-FaktiskeKurser[[#This Row],[UNH]]</f>
        <v>7.7999879999999848</v>
      </c>
      <c r="BD328" s="2">
        <f>Data!BE331-FaktiskeKurser[[#This Row],[JPM]]</f>
        <v>-2.7600099999999941</v>
      </c>
      <c r="BE328" s="2">
        <f>Data!BF331-FaktiskeKurser[[#This Row],[AVGO]]</f>
        <v>-19</v>
      </c>
      <c r="BF328" s="2">
        <f>Data!BG331-FaktiskeKurser[[#This Row],[V]]</f>
        <v>1.0399930000000097</v>
      </c>
      <c r="BG328" s="2">
        <f>Data!BH331-FaktiskeKurser[[#This Row],[BAC]]</f>
        <v>-0.43000099999999719</v>
      </c>
      <c r="BH328" s="2">
        <f>Data!BI331-FaktiskeKurser[[#This Row],[HD]]</f>
        <v>-2.1299750000000017</v>
      </c>
      <c r="BI328" s="2">
        <f>Data!BJ331-FaktiskeKurser[[#This Row],[MA]]</f>
        <v>-3.0700069999999755</v>
      </c>
      <c r="BJ328" s="2">
        <f>Data!BK331-FaktiskeKurser[[#This Row],[MRK]]</f>
        <v>1.6793899999999979</v>
      </c>
      <c r="BK328" s="2">
        <f>Data!BL331-FaktiskeKurser[[#This Row],[ABBV]]</f>
        <v>2.8899990000000031</v>
      </c>
      <c r="BL328" s="2">
        <f>Data!BM331-FaktiskeKurser[[#This Row],[LLY]]</f>
        <v>1.6999969999999962</v>
      </c>
      <c r="BM328" s="2">
        <f>Data!BN331-FaktiskeKurser[[#This Row],[UPS]]</f>
        <v>-1.1399999999999864</v>
      </c>
      <c r="BN328" s="2">
        <f>Data!BO331-FaktiskeKurser[[#This Row],[CAT]]</f>
        <v>-0.89999400000002083</v>
      </c>
    </row>
    <row r="329" spans="1:66" x14ac:dyDescent="0.35">
      <c r="A329" s="1">
        <v>44308</v>
      </c>
      <c r="B329" s="2">
        <f>ARIMAForecast[[#This Row],[AAPL]]-FaktiskeKurser[[#This Row],[AAPL]]</f>
        <v>-3.2569474820830067</v>
      </c>
      <c r="C329" s="2">
        <f>ARIMAForecast[[#This Row],[MSFT]]-Data!C328</f>
        <v>-3.6581093420979869</v>
      </c>
      <c r="D329" s="2">
        <f>ARIMAForecast[[#This Row],[AMZN]]-Data!D328</f>
        <v>-2.5239319138409826</v>
      </c>
      <c r="E329" s="2">
        <f>ARIMAForecast[[#This Row],[GOOGL]]-Data!E328</f>
        <v>-1.5857917026769996</v>
      </c>
      <c r="F329" s="2">
        <f>ARIMAForecast[[#This Row],[BRK-B]]-Data!F328</f>
        <v>-1.1543922942590257</v>
      </c>
      <c r="G329" s="2">
        <f>ARIMAForecast[[#This Row],[TSLA]]-Data!G328</f>
        <v>-8.5908029311680139</v>
      </c>
      <c r="H329" s="2">
        <f>ARIMAForecast[[#This Row],[NVDA]]-Data!H328</f>
        <v>-4.9698052667690149</v>
      </c>
      <c r="I329" s="2">
        <f>ARIMAForecast[[#This Row],[GOOG]]-Data!I328</f>
        <v>-1.9108831123880066</v>
      </c>
      <c r="J329" s="2">
        <f>ARIMAForecast[[#This Row],[UNH]]-Data!J328</f>
        <v>-4.3034918767179988</v>
      </c>
      <c r="K329" s="2">
        <f>ARIMAForecast[[#This Row],[JPM]]-Data!K328</f>
        <v>-2.5419495349359806</v>
      </c>
      <c r="L329" s="2">
        <f>ARIMAForecast[[#This Row],[AVGO]]-Data!L328</f>
        <v>-4.2266138440360237</v>
      </c>
      <c r="M329" s="2">
        <f>ARIMAForecast[[#This Row],[V]]-Data!M328</f>
        <v>0.86985725794400537</v>
      </c>
      <c r="N329" s="2">
        <f>ARIMAForecast[[#This Row],[BAC]]-Data!N328</f>
        <v>5.5866687163096174E-2</v>
      </c>
      <c r="O329" s="2">
        <f>ARIMAForecast[[#This Row],[HD]]-Data!O328</f>
        <v>-3.5003211446079945</v>
      </c>
      <c r="P329" s="2">
        <f>ARIMAForecast[[#This Row],[MA]]-Data!P328</f>
        <v>1.0105129172740135</v>
      </c>
      <c r="Q329" s="2">
        <f>ARIMAForecast[[#This Row],[MRK]]-Data!Q328</f>
        <v>-1.1353676978039005</v>
      </c>
      <c r="R329" s="2">
        <f>ARIMAForecast[[#This Row],[ABBV]]-Data!R328</f>
        <v>-0.87937697323899044</v>
      </c>
      <c r="S329" s="2">
        <f>ARIMAForecast[[#This Row],[LLY]]-Data!S328</f>
        <v>-3.980916012007981</v>
      </c>
      <c r="T329" s="2">
        <f>ARIMAForecast[[#This Row],[UPS]]-Data!T328</f>
        <v>-1.5887820405870059</v>
      </c>
      <c r="U329" s="2">
        <f>ARIMAForecast[[#This Row],[CAT]]-Data!U328</f>
        <v>-2.3582670801160077</v>
      </c>
      <c r="X329" s="1">
        <v>44308</v>
      </c>
      <c r="Y329" s="2">
        <f>Data!Y329-Data!Y328</f>
        <v>-1.1042013999999938</v>
      </c>
      <c r="Z329" s="2">
        <f>Data!Z329-Data!Z328</f>
        <v>-3.1167047000000139</v>
      </c>
      <c r="AA329" s="2">
        <f>Data!AA329-Data!AA328</f>
        <v>-1.9892076000000145</v>
      </c>
      <c r="AB329" s="2">
        <f>Data!AB329-Data!AB328</f>
        <v>-1.1832174999999978</v>
      </c>
      <c r="AC329" s="2">
        <f>Data!AC329-Data!AC328</f>
        <v>-1.6688233000000423</v>
      </c>
      <c r="AD329" s="2">
        <f>Data!AD329-Data!AD328</f>
        <v>2.2709227999999939</v>
      </c>
      <c r="AE329" s="2">
        <f>Data!AE329-Data!AE328</f>
        <v>-4.2904649999999833</v>
      </c>
      <c r="AF329" s="2">
        <f>Data!AF329-Data!AF328</f>
        <v>-1.2365494000000012</v>
      </c>
      <c r="AG329" s="2">
        <f>Data!AG329-Data!AG328</f>
        <v>-1.4100618999999597</v>
      </c>
      <c r="AH329" s="2">
        <f>Data!AH329-Data!AH328</f>
        <v>-2.7831805000000145</v>
      </c>
      <c r="AI329" s="2">
        <f>Data!AI329-Data!AI328</f>
        <v>-3.3015440000000353</v>
      </c>
      <c r="AJ329" s="2">
        <f>Data!AJ329-Data!AJ328</f>
        <v>1.1498538999999823</v>
      </c>
      <c r="AK329" s="2">
        <f>Data!AK329-Data!AK328</f>
        <v>-0.22662610000000427</v>
      </c>
      <c r="AL329" s="2">
        <f>Data!AL329-Data!AL328</f>
        <v>-3.1592636999999968</v>
      </c>
      <c r="AM329" s="2">
        <f>Data!AM329-Data!AM328</f>
        <v>1.6612095000000409</v>
      </c>
      <c r="AN329" s="2">
        <f>Data!AN329-Data!AN328</f>
        <v>-0.89299004000000082</v>
      </c>
      <c r="AO329" s="2">
        <f>Data!AO329-Data!AO328</f>
        <v>-0.55902469999999482</v>
      </c>
      <c r="AP329" s="2">
        <f>Data!AP329-Data!AP328</f>
        <v>-3.5350650999999971</v>
      </c>
      <c r="AQ329" s="2">
        <f>Data!AQ329-Data!AQ328</f>
        <v>-1.0745687000000146</v>
      </c>
      <c r="AR329" s="2">
        <f>Data!AR329-Data!AR328</f>
        <v>-2.0601880000000108</v>
      </c>
      <c r="AS329" s="2"/>
      <c r="AT329" s="1">
        <v>44308</v>
      </c>
      <c r="AU329" s="2">
        <f>Data!AV332-FaktiskeKurser[[#This Row],[AAPL]]</f>
        <v>-2.8999940000000208</v>
      </c>
      <c r="AV329" s="2">
        <f>Data!AW332-FaktiskeKurser[[#This Row],[MSFT]]</f>
        <v>-1.5699769999999944</v>
      </c>
      <c r="AW329" s="2">
        <f>Data!AX332-FaktiskeKurser[[#This Row],[AMZN]]</f>
        <v>-3.1484979999999894</v>
      </c>
      <c r="AX329" s="2">
        <f>Data!AY332-FaktiskeKurser[[#This Row],[GOOGL]]</f>
        <v>-1.862000000000009</v>
      </c>
      <c r="AY329" s="2">
        <f>Data!AZ332-FaktiskeKurser[[#This Row],[BRK-B]]</f>
        <v>-0.76998899999995274</v>
      </c>
      <c r="AZ329" s="2">
        <f>Data!BA332-FaktiskeKurser[[#This Row],[TSLA]]</f>
        <v>1.6866600000000176</v>
      </c>
      <c r="BA329" s="2">
        <f>Data!BB332-FaktiskeKurser[[#This Row],[NVDA]]</f>
        <v>-5.1149910000000034</v>
      </c>
      <c r="BB329" s="2">
        <f>Data!BC332-FaktiskeKurser[[#This Row],[GOOG]]</f>
        <v>-1.7239989999999921</v>
      </c>
      <c r="BC329" s="2">
        <f>Data!BD332-FaktiskeKurser[[#This Row],[UNH]]</f>
        <v>6.7000130000000127</v>
      </c>
      <c r="BD329" s="2">
        <f>Data!BE332-FaktiskeKurser[[#This Row],[JPM]]</f>
        <v>-5.2799990000000037</v>
      </c>
      <c r="BE329" s="2">
        <f>Data!BF332-FaktiskeKurser[[#This Row],[AVGO]]</f>
        <v>-6.8900150000000053</v>
      </c>
      <c r="BF329" s="2">
        <f>Data!BG332-FaktiskeKurser[[#This Row],[V]]</f>
        <v>1.7800139999999942</v>
      </c>
      <c r="BG329" s="2">
        <f>Data!BH332-FaktiskeKurser[[#This Row],[BAC]]</f>
        <v>-0.80999700000000274</v>
      </c>
      <c r="BH329" s="2">
        <f>Data!BI332-FaktiskeKurser[[#This Row],[HD]]</f>
        <v>-5.3900150000000053</v>
      </c>
      <c r="BI329" s="2">
        <f>Data!BJ332-FaktiskeKurser[[#This Row],[MA]]</f>
        <v>1.1999809999999798</v>
      </c>
      <c r="BJ329" s="2">
        <f>Data!BK332-FaktiskeKurser[[#This Row],[MRK]]</f>
        <v>0.28626300000000526</v>
      </c>
      <c r="BK329" s="2">
        <f>Data!BL332-FaktiskeKurser[[#This Row],[ABBV]]</f>
        <v>1.4400020000000069</v>
      </c>
      <c r="BL329" s="2">
        <f>Data!BM332-FaktiskeKurser[[#This Row],[LLY]]</f>
        <v>-2.5899959999999851</v>
      </c>
      <c r="BM329" s="2">
        <f>Data!BN332-FaktiskeKurser[[#This Row],[UPS]]</f>
        <v>-0.55000300000000379</v>
      </c>
      <c r="BN329" s="2">
        <f>Data!BO332-FaktiskeKurser[[#This Row],[CAT]]</f>
        <v>-3.5</v>
      </c>
    </row>
    <row r="330" spans="1:66" x14ac:dyDescent="0.35">
      <c r="A330" s="1">
        <v>44309</v>
      </c>
      <c r="B330" s="2">
        <f>ARIMAForecast[[#This Row],[AAPL]]-FaktiskeKurser[[#This Row],[AAPL]]</f>
        <v>1.682615110358995</v>
      </c>
      <c r="C330" s="2">
        <f>ARIMAForecast[[#This Row],[MSFT]]-Data!C329</f>
        <v>3.0205862425659689</v>
      </c>
      <c r="D330" s="2">
        <f>ARIMAForecast[[#This Row],[AMZN]]-Data!D329</f>
        <v>1.3774196027579819</v>
      </c>
      <c r="E330" s="2">
        <f>ARIMAForecast[[#This Row],[GOOGL]]-Data!E329</f>
        <v>2.6739815075600006</v>
      </c>
      <c r="F330" s="2">
        <f>ARIMAForecast[[#This Row],[BRK-B]]-Data!F329</f>
        <v>1.7678285183770299</v>
      </c>
      <c r="G330" s="2">
        <f>ARIMAForecast[[#This Row],[TSLA]]-Data!G329</f>
        <v>3.7744081203370001</v>
      </c>
      <c r="H330" s="2">
        <f>ARIMAForecast[[#This Row],[NVDA]]-Data!H329</f>
        <v>4.7805389719200093</v>
      </c>
      <c r="I330" s="2">
        <f>ARIMAForecast[[#This Row],[GOOG]]-Data!I329</f>
        <v>2.7976791005280006</v>
      </c>
      <c r="J330" s="2">
        <f>ARIMAForecast[[#This Row],[UNH]]-Data!J329</f>
        <v>4.3038503228670493</v>
      </c>
      <c r="K330" s="2">
        <f>ARIMAForecast[[#This Row],[JPM]]-Data!K329</f>
        <v>2.4789398400369862</v>
      </c>
      <c r="L330" s="2">
        <f>ARIMAForecast[[#This Row],[AVGO]]-Data!L329</f>
        <v>9.4890541363610055</v>
      </c>
      <c r="M330" s="2">
        <f>ARIMAForecast[[#This Row],[V]]-Data!M329</f>
        <v>1.9932755954019967</v>
      </c>
      <c r="N330" s="2">
        <f>ARIMAForecast[[#This Row],[BAC]]-Data!N329</f>
        <v>0.49418674044860467</v>
      </c>
      <c r="O330" s="2">
        <f>ARIMAForecast[[#This Row],[HD]]-Data!O329</f>
        <v>0.93241637048299708</v>
      </c>
      <c r="P330" s="2">
        <f>ARIMAForecast[[#This Row],[MA]]-Data!P329</f>
        <v>3.2926078177590057</v>
      </c>
      <c r="Q330" s="2">
        <f>ARIMAForecast[[#This Row],[MRK]]-Data!Q329</f>
        <v>-0.24849105969980201</v>
      </c>
      <c r="R330" s="2">
        <f>ARIMAForecast[[#This Row],[ABBV]]-Data!R329</f>
        <v>1.2845945360559909</v>
      </c>
      <c r="S330" s="2">
        <f>ARIMAForecast[[#This Row],[LLY]]-Data!S329</f>
        <v>1.9958741414880024</v>
      </c>
      <c r="T330" s="2">
        <f>ARIMAForecast[[#This Row],[UPS]]-Data!T329</f>
        <v>1.5615546162320015</v>
      </c>
      <c r="U330" s="2">
        <f>ARIMAForecast[[#This Row],[CAT]]-Data!U329</f>
        <v>-0.29719602662700595</v>
      </c>
      <c r="X330" s="1">
        <v>44309</v>
      </c>
      <c r="Y330" s="2">
        <f>Data!Y330-Data!Y329</f>
        <v>1.637481699999995</v>
      </c>
      <c r="Z330" s="2">
        <f>Data!Z330-Data!Z329</f>
        <v>3.6093832999999904</v>
      </c>
      <c r="AA330" s="2">
        <f>Data!AA330-Data!AA329</f>
        <v>0.89923010000001113</v>
      </c>
      <c r="AB330" s="2">
        <f>Data!AB330-Data!AB329</f>
        <v>2.110964199999998</v>
      </c>
      <c r="AC330" s="2">
        <f>Data!AC330-Data!AC329</f>
        <v>1.8017064000000005</v>
      </c>
      <c r="AD330" s="2">
        <f>Data!AD330-Data!AD329</f>
        <v>-3.1697834</v>
      </c>
      <c r="AE330" s="2">
        <f>Data!AE330-Data!AE329</f>
        <v>2.9319270000000017</v>
      </c>
      <c r="AF330" s="2">
        <f>Data!AF330-Data!AF329</f>
        <v>2.3332119000000091</v>
      </c>
      <c r="AG330" s="2">
        <f>Data!AG330-Data!AG329</f>
        <v>2.4434135999999853</v>
      </c>
      <c r="AH330" s="2">
        <f>Data!AH330-Data!AH329</f>
        <v>2.2698857000000032</v>
      </c>
      <c r="AI330" s="2">
        <f>Data!AI330-Data!AI329</f>
        <v>7.8413678000000004</v>
      </c>
      <c r="AJ330" s="2">
        <f>Data!AJ330-Data!AJ329</f>
        <v>1.8541370000000086</v>
      </c>
      <c r="AK330" s="2">
        <f>Data!AK330-Data!AK329</f>
        <v>0.66515284000000463</v>
      </c>
      <c r="AL330" s="2">
        <f>Data!AL330-Data!AL329</f>
        <v>0.99833649999999352</v>
      </c>
      <c r="AM330" s="2">
        <f>Data!AM330-Data!AM329</f>
        <v>3.1389471999999614</v>
      </c>
      <c r="AN330" s="2">
        <f>Data!AN330-Data!AN329</f>
        <v>-0.35850143999999773</v>
      </c>
      <c r="AO330" s="2">
        <f>Data!AO330-Data!AO329</f>
        <v>1.1790632999999957</v>
      </c>
      <c r="AP330" s="2">
        <f>Data!AP330-Data!AP329</f>
        <v>1.2246236999999951</v>
      </c>
      <c r="AQ330" s="2">
        <f>Data!AQ330-Data!AQ329</f>
        <v>1.2404868000000135</v>
      </c>
      <c r="AR330" s="2">
        <f>Data!AR330-Data!AR329</f>
        <v>0.37424559999999474</v>
      </c>
      <c r="AS330" s="2"/>
      <c r="AT330" s="1">
        <v>44309</v>
      </c>
      <c r="AU330" s="2">
        <f>Data!AV333-FaktiskeKurser[[#This Row],[AAPL]]</f>
        <v>1.2100059999999928</v>
      </c>
      <c r="AV330" s="2">
        <f>Data!AW333-FaktiskeKurser[[#This Row],[MSFT]]</f>
        <v>2.8899839999999699</v>
      </c>
      <c r="AW330" s="2">
        <f>Data!AX333-FaktiskeKurser[[#This Row],[AMZN]]</f>
        <v>0.30950899999999137</v>
      </c>
      <c r="AX330" s="2">
        <f>Data!AY333-FaktiskeKurser[[#This Row],[GOOGL]]</f>
        <v>1.0459979999999973</v>
      </c>
      <c r="AY330" s="2">
        <f>Data!AZ333-FaktiskeKurser[[#This Row],[BRK-B]]</f>
        <v>4.0899959999999851</v>
      </c>
      <c r="AZ330" s="2">
        <f>Data!BA333-FaktiskeKurser[[#This Row],[TSLA]]</f>
        <v>3.4700009999999963</v>
      </c>
      <c r="BA330" s="2">
        <f>Data!BB333-FaktiskeKurser[[#This Row],[NVDA]]</f>
        <v>0.9400020000000211</v>
      </c>
      <c r="BB330" s="2">
        <f>Data!BC333-FaktiskeKurser[[#This Row],[GOOG]]</f>
        <v>1.0834959999999967</v>
      </c>
      <c r="BC330" s="2">
        <f>Data!BD333-FaktiskeKurser[[#This Row],[UNH]]</f>
        <v>3.7799990000000321</v>
      </c>
      <c r="BD330" s="2">
        <f>Data!BE333-FaktiskeKurser[[#This Row],[JPM]]</f>
        <v>0.91999799999999254</v>
      </c>
      <c r="BE330" s="2">
        <f>Data!BF333-FaktiskeKurser[[#This Row],[AVGO]]</f>
        <v>8.8699949999999603</v>
      </c>
      <c r="BF330" s="2">
        <f>Data!BG333-FaktiskeKurser[[#This Row],[V]]</f>
        <v>6.7200009999999963</v>
      </c>
      <c r="BG330" s="2">
        <f>Data!BH333-FaktiskeKurser[[#This Row],[BAC]]</f>
        <v>1.0999979999999994</v>
      </c>
      <c r="BH330" s="2">
        <f>Data!BI333-FaktiskeKurser[[#This Row],[HD]]</f>
        <v>-6.997599999999693E-2</v>
      </c>
      <c r="BI330" s="2">
        <f>Data!BJ333-FaktiskeKurser[[#This Row],[MA]]</f>
        <v>10.429993000000024</v>
      </c>
      <c r="BJ330" s="2">
        <f>Data!BK333-FaktiskeKurser[[#This Row],[MRK]]</f>
        <v>-0.65839400000000126</v>
      </c>
      <c r="BK330" s="2">
        <f>Data!BL333-FaktiskeKurser[[#This Row],[ABBV]]</f>
        <v>2.3499979999999994</v>
      </c>
      <c r="BL330" s="2">
        <f>Data!BM333-FaktiskeKurser[[#This Row],[LLY]]</f>
        <v>-1.8900000000000148</v>
      </c>
      <c r="BM330" s="2">
        <f>Data!BN333-FaktiskeKurser[[#This Row],[UPS]]</f>
        <v>-0.72999500000000239</v>
      </c>
      <c r="BN330" s="2">
        <f>Data!BO333-FaktiskeKurser[[#This Row],[CAT]]</f>
        <v>2.4799959999999999</v>
      </c>
    </row>
    <row r="331" spans="1:66" x14ac:dyDescent="0.35">
      <c r="A331" s="1">
        <v>44312</v>
      </c>
      <c r="B331" s="2">
        <f>ARIMAForecast[[#This Row],[AAPL]]-FaktiskeKurser[[#This Row],[AAPL]]</f>
        <v>0.76419577309499687</v>
      </c>
      <c r="C331" s="2">
        <f>ARIMAForecast[[#This Row],[MSFT]]-Data!C330</f>
        <v>1.6904344135539873</v>
      </c>
      <c r="D331" s="2">
        <f>ARIMAForecast[[#This Row],[AMZN]]-Data!D330</f>
        <v>3.4225673459120003</v>
      </c>
      <c r="E331" s="2">
        <f>ARIMAForecast[[#This Row],[GOOGL]]-Data!E330</f>
        <v>0.21358957226100017</v>
      </c>
      <c r="F331" s="2">
        <f>ARIMAForecast[[#This Row],[BRK-B]]-Data!F330</f>
        <v>-0.3398302176379957</v>
      </c>
      <c r="G331" s="2">
        <f>ARIMAForecast[[#This Row],[TSLA]]-Data!G330</f>
        <v>2.5271304052459982</v>
      </c>
      <c r="H331" s="2">
        <f>ARIMAForecast[[#This Row],[NVDA]]-Data!H330</f>
        <v>1.6828557991119908</v>
      </c>
      <c r="I331" s="2">
        <f>ARIMAForecast[[#This Row],[GOOG]]-Data!I330</f>
        <v>0.1217742718490058</v>
      </c>
      <c r="J331" s="2">
        <f>ARIMAForecast[[#This Row],[UNH]]-Data!J330</f>
        <v>-3.5703101759790457</v>
      </c>
      <c r="K331" s="2">
        <f>ARIMAForecast[[#This Row],[JPM]]-Data!K330</f>
        <v>0.16045590760199957</v>
      </c>
      <c r="L331" s="2">
        <f>ARIMAForecast[[#This Row],[AVGO]]-Data!L330</f>
        <v>7.3564083821149779</v>
      </c>
      <c r="M331" s="2">
        <f>ARIMAForecast[[#This Row],[V]]-Data!M330</f>
        <v>0.72219110812301324</v>
      </c>
      <c r="N331" s="2">
        <f>ARIMAForecast[[#This Row],[BAC]]-Data!N330</f>
        <v>0.41887158556210125</v>
      </c>
      <c r="O331" s="2">
        <f>ARIMAForecast[[#This Row],[HD]]-Data!O330</f>
        <v>-2.3675447837089791</v>
      </c>
      <c r="P331" s="2">
        <f>ARIMAForecast[[#This Row],[MA]]-Data!P330</f>
        <v>0.80823235762596823</v>
      </c>
      <c r="Q331" s="2">
        <f>ARIMAForecast[[#This Row],[MRK]]-Data!Q330</f>
        <v>-0.1266757859531964</v>
      </c>
      <c r="R331" s="2">
        <f>ARIMAForecast[[#This Row],[ABBV]]-Data!R330</f>
        <v>-0.26766591115300287</v>
      </c>
      <c r="S331" s="2">
        <f>ARIMAForecast[[#This Row],[LLY]]-Data!S330</f>
        <v>-1.3509908317730037</v>
      </c>
      <c r="T331" s="2">
        <f>ARIMAForecast[[#This Row],[UPS]]-Data!T330</f>
        <v>-3.4736715964319842</v>
      </c>
      <c r="U331" s="2">
        <f>ARIMAForecast[[#This Row],[CAT]]-Data!U330</f>
        <v>1.2297284929290129</v>
      </c>
      <c r="X331" s="1">
        <v>44312</v>
      </c>
      <c r="Y331" s="2">
        <f>Data!Y331-Data!Y330</f>
        <v>0.68502570000001128</v>
      </c>
      <c r="Z331" s="2">
        <f>Data!Z331-Data!Z330</f>
        <v>0.86354449999998906</v>
      </c>
      <c r="AA331" s="2">
        <f>Data!AA331-Data!AA330</f>
        <v>3.0163589999999942</v>
      </c>
      <c r="AB331" s="2">
        <f>Data!AB331-Data!AB330</f>
        <v>0.75261679999999842</v>
      </c>
      <c r="AC331" s="2">
        <f>Data!AC331-Data!AC330</f>
        <v>-0.52053379999995286</v>
      </c>
      <c r="AD331" s="2">
        <f>Data!AD331-Data!AD330</f>
        <v>3.0259666000000038</v>
      </c>
      <c r="AE331" s="2">
        <f>Data!AE331-Data!AE330</f>
        <v>2.4968187999999998</v>
      </c>
      <c r="AF331" s="2">
        <f>Data!AF331-Data!AF330</f>
        <v>0.60722299999999052</v>
      </c>
      <c r="AG331" s="2">
        <f>Data!AG331-Data!AG330</f>
        <v>-2.859532999999999</v>
      </c>
      <c r="AH331" s="2">
        <f>Data!AH331-Data!AH330</f>
        <v>0.62350499999999442</v>
      </c>
      <c r="AI331" s="2">
        <f>Data!AI331-Data!AI330</f>
        <v>6.5741695000000391</v>
      </c>
      <c r="AJ331" s="2">
        <f>Data!AJ331-Data!AJ330</f>
        <v>1.0037452999999914</v>
      </c>
      <c r="AK331" s="2">
        <f>Data!AK331-Data!AK330</f>
        <v>0.31880644999999674</v>
      </c>
      <c r="AL331" s="2">
        <f>Data!AL331-Data!AL330</f>
        <v>-2.6259339999999725</v>
      </c>
      <c r="AM331" s="2">
        <f>Data!AM331-Data!AM330</f>
        <v>0.9553349000000253</v>
      </c>
      <c r="AN331" s="2">
        <f>Data!AN331-Data!AN330</f>
        <v>-0.23151174999999569</v>
      </c>
      <c r="AO331" s="2">
        <f>Data!AO331-Data!AO330</f>
        <v>0.21764809999999102</v>
      </c>
      <c r="AP331" s="2">
        <f>Data!AP331-Data!AP330</f>
        <v>-1.2753627999999821</v>
      </c>
      <c r="AQ331" s="2">
        <f>Data!AQ331-Data!AQ330</f>
        <v>-2.7039571999999907</v>
      </c>
      <c r="AR331" s="2">
        <f>Data!AR331-Data!AR330</f>
        <v>0.62419360000001234</v>
      </c>
      <c r="AS331" s="2"/>
      <c r="AT331" s="1">
        <v>44312</v>
      </c>
      <c r="AU331" s="2">
        <f>Data!AV334-FaktiskeKurser[[#This Row],[AAPL]]</f>
        <v>1.2200009999999963</v>
      </c>
      <c r="AV331" s="2">
        <f>Data!AW334-FaktiskeKurser[[#This Row],[MSFT]]</f>
        <v>0.97000099999996792</v>
      </c>
      <c r="AW331" s="2">
        <f>Data!AX334-FaktiskeKurser[[#This Row],[AMZN]]</f>
        <v>2.3489989999999921</v>
      </c>
      <c r="AX331" s="2">
        <f>Data!AY334-FaktiskeKurser[[#This Row],[GOOGL]]</f>
        <v>1.5789950000000061</v>
      </c>
      <c r="AY331" s="2">
        <f>Data!AZ334-FaktiskeKurser[[#This Row],[BRK-B]]</f>
        <v>-1.3500060000000076</v>
      </c>
      <c r="AZ331" s="2">
        <f>Data!BA334-FaktiskeKurser[[#This Row],[TSLA]]</f>
        <v>-1.9733270000000118</v>
      </c>
      <c r="BA331" s="2">
        <f>Data!BB334-FaktiskeKurser[[#This Row],[NVDA]]</f>
        <v>1.1750030000000038</v>
      </c>
      <c r="BB331" s="2">
        <f>Data!BC334-FaktiskeKurser[[#This Row],[GOOG]]</f>
        <v>1.6725009999999969</v>
      </c>
      <c r="BC331" s="2">
        <f>Data!BD334-FaktiskeKurser[[#This Row],[UNH]]</f>
        <v>-2.9500130000000127</v>
      </c>
      <c r="BD331" s="2">
        <f>Data!BE334-FaktiskeKurser[[#This Row],[JPM]]</f>
        <v>2.0004999999997608E-2</v>
      </c>
      <c r="BE331" s="2">
        <f>Data!BF334-FaktiskeKurser[[#This Row],[AVGO]]</f>
        <v>12.05999700000001</v>
      </c>
      <c r="BF331" s="2">
        <f>Data!BG334-FaktiskeKurser[[#This Row],[V]]</f>
        <v>2.8899990000000173</v>
      </c>
      <c r="BG331" s="2">
        <f>Data!BH334-FaktiskeKurser[[#This Row],[BAC]]</f>
        <v>0.68999899999999315</v>
      </c>
      <c r="BH331" s="2">
        <f>Data!BI334-FaktiskeKurser[[#This Row],[HD]]</f>
        <v>-5.9600220000000377</v>
      </c>
      <c r="BI331" s="2">
        <f>Data!BJ334-FaktiskeKurser[[#This Row],[MA]]</f>
        <v>4.3699950000000172</v>
      </c>
      <c r="BJ331" s="2">
        <f>Data!BK334-FaktiskeKurser[[#This Row],[MRK]]</f>
        <v>-1.622130999999996</v>
      </c>
      <c r="BK331" s="2">
        <f>Data!BL334-FaktiskeKurser[[#This Row],[ABBV]]</f>
        <v>0.5899959999999993</v>
      </c>
      <c r="BL331" s="2">
        <f>Data!BM334-FaktiskeKurser[[#This Row],[LLY]]</f>
        <v>-3.7299959999999999</v>
      </c>
      <c r="BM331" s="2">
        <f>Data!BN334-FaktiskeKurser[[#This Row],[UPS]]</f>
        <v>-2.7600089999999966</v>
      </c>
      <c r="BN331" s="2">
        <f>Data!BO334-FaktiskeKurser[[#This Row],[CAT]]</f>
        <v>-1.900008999999983</v>
      </c>
    </row>
    <row r="332" spans="1:66" x14ac:dyDescent="0.35">
      <c r="A332" s="1">
        <v>44313</v>
      </c>
      <c r="B332" s="2">
        <f>ARIMAForecast[[#This Row],[AAPL]]-FaktiskeKurser[[#This Row],[AAPL]]</f>
        <v>2.7476774866240135</v>
      </c>
      <c r="C332" s="2">
        <f>ARIMAForecast[[#This Row],[MSFT]]-Data!C331</f>
        <v>0.3309890628310086</v>
      </c>
      <c r="D332" s="2">
        <f>ARIMAForecast[[#This Row],[AMZN]]-Data!D331</f>
        <v>0.39196729561001575</v>
      </c>
      <c r="E332" s="2">
        <f>ARIMAForecast[[#This Row],[GOOGL]]-Data!E331</f>
        <v>-0.63233267138699034</v>
      </c>
      <c r="F332" s="2">
        <f>ARIMAForecast[[#This Row],[BRK-B]]-Data!F331</f>
        <v>1.5649181101969702</v>
      </c>
      <c r="G332" s="2">
        <f>ARIMAForecast[[#This Row],[TSLA]]-Data!G331</f>
        <v>-11.09705341427599</v>
      </c>
      <c r="H332" s="2">
        <f>ARIMAForecast[[#This Row],[NVDA]]-Data!H331</f>
        <v>-0.48395868113598794</v>
      </c>
      <c r="I332" s="2">
        <f>ARIMAForecast[[#This Row],[GOOG]]-Data!I331</f>
        <v>-0.36511074988000303</v>
      </c>
      <c r="J332" s="2">
        <f>ARIMAForecast[[#This Row],[UNH]]-Data!J331</f>
        <v>-2.7305036606879867</v>
      </c>
      <c r="K332" s="2">
        <f>ARIMAForecast[[#This Row],[JPM]]-Data!K331</f>
        <v>1.3533010833060075</v>
      </c>
      <c r="L332" s="2">
        <f>ARIMAForecast[[#This Row],[AVGO]]-Data!L331</f>
        <v>-5.7431608685929518</v>
      </c>
      <c r="M332" s="2">
        <f>ARIMAForecast[[#This Row],[V]]-Data!M331</f>
        <v>-0.32591696589901176</v>
      </c>
      <c r="N332" s="2">
        <f>ARIMAForecast[[#This Row],[BAC]]-Data!N331</f>
        <v>0.42762166508709498</v>
      </c>
      <c r="O332" s="2">
        <f>ARIMAForecast[[#This Row],[HD]]-Data!O331</f>
        <v>-0.38662077476203649</v>
      </c>
      <c r="P332" s="2">
        <f>ARIMAForecast[[#This Row],[MA]]-Data!P331</f>
        <v>1.4575267462910233</v>
      </c>
      <c r="Q332" s="2">
        <f>ARIMAForecast[[#This Row],[MRK]]-Data!Q331</f>
        <v>-0.35100761813970394</v>
      </c>
      <c r="R332" s="2">
        <f>ARIMAForecast[[#This Row],[ABBV]]-Data!R331</f>
        <v>0.62043942489600568</v>
      </c>
      <c r="S332" s="2">
        <f>ARIMAForecast[[#This Row],[LLY]]-Data!S331</f>
        <v>-4.8558733229249924</v>
      </c>
      <c r="T332" s="2">
        <f>ARIMAForecast[[#This Row],[UPS]]-Data!T331</f>
        <v>17.461540653724995</v>
      </c>
      <c r="U332" s="2">
        <f>ARIMAForecast[[#This Row],[CAT]]-Data!U331</f>
        <v>-0.13835699293201742</v>
      </c>
      <c r="X332" s="1">
        <v>44313</v>
      </c>
      <c r="Y332" s="2">
        <f>Data!Y332-Data!Y331</f>
        <v>-0.22067569999998682</v>
      </c>
      <c r="Z332" s="2">
        <f>Data!Z332-Data!Z331</f>
        <v>0.41958400000004303</v>
      </c>
      <c r="AA332" s="2">
        <f>Data!AA332-Data!AA331</f>
        <v>0.95312799999999243</v>
      </c>
      <c r="AB332" s="2">
        <f>Data!AB332-Data!AB331</f>
        <v>-0.95276160000000232</v>
      </c>
      <c r="AC332" s="2">
        <f>Data!AC332-Data!AC331</f>
        <v>2.1278908999999544</v>
      </c>
      <c r="AD332" s="2">
        <f>Data!AD332-Data!AD331</f>
        <v>-1.8528368000000057</v>
      </c>
      <c r="AE332" s="2">
        <f>Data!AE332-Data!AE331</f>
        <v>-0.78833869999999706</v>
      </c>
      <c r="AF332" s="2">
        <f>Data!AF332-Data!AF331</f>
        <v>-0.97359329999999034</v>
      </c>
      <c r="AG332" s="2">
        <f>Data!AG332-Data!AG331</f>
        <v>-1.8182446000000141</v>
      </c>
      <c r="AH332" s="2">
        <f>Data!AH332-Data!AH331</f>
        <v>0.69353470000001494</v>
      </c>
      <c r="AI332" s="2">
        <f>Data!AI332-Data!AI331</f>
        <v>-2.9413623000000371</v>
      </c>
      <c r="AJ332" s="2">
        <f>Data!AJ332-Data!AJ331</f>
        <v>-0.5837709999999845</v>
      </c>
      <c r="AK332" s="2">
        <f>Data!AK332-Data!AK331</f>
        <v>0.43099368000000027</v>
      </c>
      <c r="AL332" s="2">
        <f>Data!AL332-Data!AL331</f>
        <v>-0.18285720000000083</v>
      </c>
      <c r="AM332" s="2">
        <f>Data!AM332-Data!AM331</f>
        <v>1.3507189000000039</v>
      </c>
      <c r="AN332" s="2">
        <f>Data!AN332-Data!AN331</f>
        <v>-0.26032125000000406</v>
      </c>
      <c r="AO332" s="2">
        <f>Data!AO332-Data!AO331</f>
        <v>6.4239200000002938E-2</v>
      </c>
      <c r="AP332" s="2">
        <f>Data!AP332-Data!AP331</f>
        <v>-4.6004545000000121</v>
      </c>
      <c r="AQ332" s="2">
        <f>Data!AQ332-Data!AQ331</f>
        <v>7.5502435999999875</v>
      </c>
      <c r="AR332" s="2">
        <f>Data!AR332-Data!AR331</f>
        <v>-0.28626250000002074</v>
      </c>
      <c r="AS332" s="2"/>
      <c r="AT332" s="1">
        <v>44313</v>
      </c>
      <c r="AU332" s="2">
        <f>Data!AV335-FaktiskeKurser[[#This Row],[AAPL]]</f>
        <v>2.4499969999999962</v>
      </c>
      <c r="AV332" s="2">
        <f>Data!AW335-FaktiskeKurser[[#This Row],[MSFT]]</f>
        <v>4.7999880000000417</v>
      </c>
      <c r="AW332" s="2">
        <f>Data!AX335-FaktiskeKurser[[#This Row],[AMZN]]</f>
        <v>5.4195100000000025</v>
      </c>
      <c r="AX332" s="2">
        <f>Data!AY335-FaktiskeKurser[[#This Row],[GOOGL]]</f>
        <v>1.9230050000000034</v>
      </c>
      <c r="AY332" s="2">
        <f>Data!AZ335-FaktiskeKurser[[#This Row],[BRK-B]]</f>
        <v>4.1399839999999699</v>
      </c>
      <c r="AZ332" s="2">
        <f>Data!BA335-FaktiskeKurser[[#This Row],[TSLA]]</f>
        <v>-4.9833370000000059</v>
      </c>
      <c r="BA332" s="2">
        <f>Data!BB335-FaktiskeKurser[[#This Row],[NVDA]]</f>
        <v>5.3150030000000186</v>
      </c>
      <c r="BB332" s="2">
        <f>Data!BC335-FaktiskeKurser[[#This Row],[GOOG]]</f>
        <v>1.9599989999999963</v>
      </c>
      <c r="BC332" s="2">
        <f>Data!BD335-FaktiskeKurser[[#This Row],[UNH]]</f>
        <v>-2.0400089999999977</v>
      </c>
      <c r="BD332" s="2">
        <f>Data!BE335-FaktiskeKurser[[#This Row],[JPM]]</f>
        <v>3.8800050000000113</v>
      </c>
      <c r="BE332" s="2">
        <f>Data!BF335-FaktiskeKurser[[#This Row],[AVGO]]</f>
        <v>11.240021000000013</v>
      </c>
      <c r="BF332" s="2">
        <f>Data!BG335-FaktiskeKurser[[#This Row],[V]]</f>
        <v>2.3399969999999826</v>
      </c>
      <c r="BG332" s="2">
        <f>Data!BH335-FaktiskeKurser[[#This Row],[BAC]]</f>
        <v>1.5200000000000031</v>
      </c>
      <c r="BH332" s="2">
        <f>Data!BI335-FaktiskeKurser[[#This Row],[HD]]</f>
        <v>-0.86999500000001717</v>
      </c>
      <c r="BI332" s="2">
        <f>Data!BJ335-FaktiskeKurser[[#This Row],[MA]]</f>
        <v>5.7100219999999808</v>
      </c>
      <c r="BJ332" s="2">
        <f>Data!BK335-FaktiskeKurser[[#This Row],[MRK]]</f>
        <v>-0.5725180000000023</v>
      </c>
      <c r="BK332" s="2">
        <f>Data!BL335-FaktiskeKurser[[#This Row],[ABBV]]</f>
        <v>1.3899990000000031</v>
      </c>
      <c r="BL332" s="2">
        <f>Data!BM335-FaktiskeKurser[[#This Row],[LLY]]</f>
        <v>-4.8399960000000135</v>
      </c>
      <c r="BM332" s="2">
        <f>Data!BN335-FaktiskeKurser[[#This Row],[UPS]]</f>
        <v>16.620010000000008</v>
      </c>
      <c r="BN332" s="2">
        <f>Data!BO335-FaktiskeKurser[[#This Row],[CAT]]</f>
        <v>1.4499970000000246</v>
      </c>
    </row>
    <row r="333" spans="1:66" x14ac:dyDescent="0.35">
      <c r="A333" s="1">
        <v>44314</v>
      </c>
      <c r="B333" s="2">
        <f>ARIMAForecast[[#This Row],[AAPL]]-FaktiskeKurser[[#This Row],[AAPL]]</f>
        <v>-0.52975067112001284</v>
      </c>
      <c r="C333" s="2">
        <f>ARIMAForecast[[#This Row],[MSFT]]-Data!C332</f>
        <v>-7.2825399415429786</v>
      </c>
      <c r="D333" s="2">
        <f>ARIMAForecast[[#This Row],[AMZN]]-Data!D332</f>
        <v>1.8944813052910092</v>
      </c>
      <c r="E333" s="2">
        <f>ARIMAForecast[[#This Row],[GOOGL]]-Data!E332</f>
        <v>3.0619665750159868</v>
      </c>
      <c r="F333" s="2">
        <f>ARIMAForecast[[#This Row],[BRK-B]]-Data!F332</f>
        <v>-0.31950389827198933</v>
      </c>
      <c r="G333" s="2">
        <f>ARIMAForecast[[#This Row],[TSLA]]-Data!G332</f>
        <v>-3.6047451501580099</v>
      </c>
      <c r="H333" s="2">
        <f>ARIMAForecast[[#This Row],[NVDA]]-Data!H332</f>
        <v>-1.0568134101889939</v>
      </c>
      <c r="I333" s="2">
        <f>ARIMAForecast[[#This Row],[GOOG]]-Data!I332</f>
        <v>3.370308787867998</v>
      </c>
      <c r="J333" s="2">
        <f>ARIMAForecast[[#This Row],[UNH]]-Data!J332</f>
        <v>1.3017390380480265</v>
      </c>
      <c r="K333" s="2">
        <f>ARIMAForecast[[#This Row],[JPM]]-Data!K332</f>
        <v>-4.9428519381990554E-2</v>
      </c>
      <c r="L333" s="2">
        <f>ARIMAForecast[[#This Row],[AVGO]]-Data!L332</f>
        <v>-7.2079825283160517</v>
      </c>
      <c r="M333" s="2">
        <f>ARIMAForecast[[#This Row],[V]]-Data!M332</f>
        <v>2.8708289053950011</v>
      </c>
      <c r="N333" s="2">
        <f>ARIMAForecast[[#This Row],[BAC]]-Data!N332</f>
        <v>-2.8493348212997205E-2</v>
      </c>
      <c r="O333" s="2">
        <f>ARIMAForecast[[#This Row],[HD]]-Data!O332</f>
        <v>-0.76040488586198762</v>
      </c>
      <c r="P333" s="2">
        <f>ARIMAForecast[[#This Row],[MA]]-Data!P332</f>
        <v>6.0000426720029623</v>
      </c>
      <c r="Q333" s="2">
        <f>ARIMAForecast[[#This Row],[MRK]]-Data!Q332</f>
        <v>-9.400832897298983E-2</v>
      </c>
      <c r="R333" s="2">
        <f>ARIMAForecast[[#This Row],[ABBV]]-Data!R332</f>
        <v>-3.0827618198003393E-2</v>
      </c>
      <c r="S333" s="2">
        <f>ARIMAForecast[[#This Row],[LLY]]-Data!S332</f>
        <v>-2.3365394708490044</v>
      </c>
      <c r="T333" s="2">
        <f>ARIMAForecast[[#This Row],[UPS]]-Data!T332</f>
        <v>5.7263307253929838</v>
      </c>
      <c r="U333" s="2">
        <f>ARIMAForecast[[#This Row],[CAT]]-Data!U332</f>
        <v>1.2966076102460136</v>
      </c>
      <c r="X333" s="1">
        <v>44314</v>
      </c>
      <c r="Y333" s="2">
        <f>Data!Y333-Data!Y332</f>
        <v>-0.65977180000001567</v>
      </c>
      <c r="Z333" s="2">
        <f>Data!Z333-Data!Z332</f>
        <v>-4.7121915000000172</v>
      </c>
      <c r="AA333" s="2">
        <f>Data!AA333-Data!AA332</f>
        <v>1.8123829000000171</v>
      </c>
      <c r="AB333" s="2">
        <f>Data!AB333-Data!AB332</f>
        <v>2.9369461000000001</v>
      </c>
      <c r="AC333" s="2">
        <f>Data!AC333-Data!AC332</f>
        <v>-0.10341909999999643</v>
      </c>
      <c r="AD333" s="2">
        <f>Data!AD333-Data!AD332</f>
        <v>-10.845899599999996</v>
      </c>
      <c r="AE333" s="2">
        <f>Data!AE333-Data!AE332</f>
        <v>-1.0457778000000246</v>
      </c>
      <c r="AF333" s="2">
        <f>Data!AF333-Data!AF332</f>
        <v>3.4270037000000002</v>
      </c>
      <c r="AG333" s="2">
        <f>Data!AG333-Data!AG332</f>
        <v>-0.19095519999996213</v>
      </c>
      <c r="AH333" s="2">
        <f>Data!AH333-Data!AH332</f>
        <v>0.93194349999998849</v>
      </c>
      <c r="AI333" s="2">
        <f>Data!AI333-Data!AI332</f>
        <v>-6.7723462000000154</v>
      </c>
      <c r="AJ333" s="2">
        <f>Data!AJ333-Data!AJ332</f>
        <v>2.746681499999994</v>
      </c>
      <c r="AK333" s="2">
        <f>Data!AK333-Data!AK332</f>
        <v>0.20678936000000192</v>
      </c>
      <c r="AL333" s="2">
        <f>Data!AL333-Data!AL332</f>
        <v>-0.84404870000003029</v>
      </c>
      <c r="AM333" s="2">
        <f>Data!AM333-Data!AM332</f>
        <v>5.3888458999999784</v>
      </c>
      <c r="AN333" s="2">
        <f>Data!AN333-Data!AN332</f>
        <v>-0.18941889999999262</v>
      </c>
      <c r="AO333" s="2">
        <f>Data!AO333-Data!AO332</f>
        <v>0.50643680000000302</v>
      </c>
      <c r="AP333" s="2">
        <f>Data!AP333-Data!AP332</f>
        <v>-2.0388528999999949</v>
      </c>
      <c r="AQ333" s="2">
        <f>Data!AQ333-Data!AQ332</f>
        <v>14.237777999999992</v>
      </c>
      <c r="AR333" s="2">
        <f>Data!AR333-Data!AR332</f>
        <v>1.6527654000000211</v>
      </c>
      <c r="AS333" s="2"/>
      <c r="AT333" s="1">
        <v>44314</v>
      </c>
      <c r="AU333" s="2">
        <f>Data!AV336-FaktiskeKurser[[#This Row],[AAPL]]</f>
        <v>-0.74000499999999647</v>
      </c>
      <c r="AV333" s="2">
        <f>Data!AW336-FaktiskeKurser[[#This Row],[MSFT]]</f>
        <v>-6.5899959999999851</v>
      </c>
      <c r="AW333" s="2">
        <f>Data!AX336-FaktiskeKurser[[#This Row],[AMZN]]</f>
        <v>5.8809970000000078</v>
      </c>
      <c r="AX333" s="2">
        <f>Data!AY336-FaktiskeKurser[[#This Row],[GOOGL]]</f>
        <v>2.9555050000000023</v>
      </c>
      <c r="AY333" s="2">
        <f>Data!AZ336-FaktiskeKurser[[#This Row],[BRK-B]]</f>
        <v>0.97000100000002476</v>
      </c>
      <c r="AZ333" s="2">
        <f>Data!BA336-FaktiskeKurser[[#This Row],[TSLA]]</f>
        <v>-11.666671000000008</v>
      </c>
      <c r="BA333" s="2">
        <f>Data!BB336-FaktiskeKurser[[#This Row],[NVDA]]</f>
        <v>0.11500599999999395</v>
      </c>
      <c r="BB333" s="2">
        <f>Data!BC336-FaktiskeKurser[[#This Row],[GOOG]]</f>
        <v>3.2304999999999922</v>
      </c>
      <c r="BC333" s="2">
        <f>Data!BD336-FaktiskeKurser[[#This Row],[UNH]]</f>
        <v>-5.7200020000000222</v>
      </c>
      <c r="BD333" s="2">
        <f>Data!BE336-FaktiskeKurser[[#This Row],[JPM]]</f>
        <v>2.0399940000000072</v>
      </c>
      <c r="BE333" s="2">
        <f>Data!BF336-FaktiskeKurser[[#This Row],[AVGO]]</f>
        <v>-6.9299929999999677</v>
      </c>
      <c r="BF333" s="2">
        <f>Data!BG336-FaktiskeKurser[[#This Row],[V]]</f>
        <v>3.4499969999999962</v>
      </c>
      <c r="BG333" s="2">
        <f>Data!BH336-FaktiskeKurser[[#This Row],[BAC]]</f>
        <v>0.84999899999999684</v>
      </c>
      <c r="BH333" s="2">
        <f>Data!BI336-FaktiskeKurser[[#This Row],[HD]]</f>
        <v>-4.1800240000000031</v>
      </c>
      <c r="BI333" s="2">
        <f>Data!BJ336-FaktiskeKurser[[#This Row],[MA]]</f>
        <v>8.5899959999999851</v>
      </c>
      <c r="BJ333" s="2">
        <f>Data!BK336-FaktiskeKurser[[#This Row],[MRK]]</f>
        <v>-0.75382299999999702</v>
      </c>
      <c r="BK333" s="2">
        <f>Data!BL336-FaktiskeKurser[[#This Row],[ABBV]]</f>
        <v>0.55000300000000379</v>
      </c>
      <c r="BL333" s="2">
        <f>Data!BM336-FaktiskeKurser[[#This Row],[LLY]]</f>
        <v>-8.1699979999999925</v>
      </c>
      <c r="BM333" s="2">
        <f>Data!BN336-FaktiskeKurser[[#This Row],[UPS]]</f>
        <v>19.409987999999998</v>
      </c>
      <c r="BN333" s="2">
        <f>Data!BO336-FaktiskeKurser[[#This Row],[CAT]]</f>
        <v>2.1900019999999927</v>
      </c>
    </row>
    <row r="334" spans="1:66" x14ac:dyDescent="0.35">
      <c r="A334" s="1">
        <v>44315</v>
      </c>
      <c r="B334" s="2">
        <f>ARIMAForecast[[#This Row],[AAPL]]-FaktiskeKurser[[#This Row],[AAPL]]</f>
        <v>-0.93976832301800073</v>
      </c>
      <c r="C334" s="2">
        <f>ARIMAForecast[[#This Row],[MSFT]]-Data!C333</f>
        <v>-2.0677582903830114</v>
      </c>
      <c r="D334" s="2">
        <f>ARIMAForecast[[#This Row],[AMZN]]-Data!D333</f>
        <v>0.77177795121997406</v>
      </c>
      <c r="E334" s="2">
        <f>ARIMAForecast[[#This Row],[GOOGL]]-Data!E333</f>
        <v>1.8222476917950132</v>
      </c>
      <c r="F334" s="2">
        <f>ARIMAForecast[[#This Row],[BRK-B]]-Data!F333</f>
        <v>5.0404610256640012</v>
      </c>
      <c r="G334" s="2">
        <f>ARIMAForecast[[#This Row],[TSLA]]-Data!G333</f>
        <v>-5.9260792213160016</v>
      </c>
      <c r="H334" s="2">
        <f>ARIMAForecast[[#This Row],[NVDA]]-Data!H333</f>
        <v>0.33036238133499296</v>
      </c>
      <c r="I334" s="2">
        <f>ARIMAForecast[[#This Row],[GOOG]]-Data!I333</f>
        <v>2.5127170699140038</v>
      </c>
      <c r="J334" s="2">
        <f>ARIMAForecast[[#This Row],[UNH]]-Data!J333</f>
        <v>6.4670129504589795</v>
      </c>
      <c r="K334" s="2">
        <f>ARIMAForecast[[#This Row],[JPM]]-Data!K333</f>
        <v>3.560422204839</v>
      </c>
      <c r="L334" s="2">
        <f>ARIMAForecast[[#This Row],[AVGO]]-Data!L333</f>
        <v>6.0519217132380163</v>
      </c>
      <c r="M334" s="2">
        <f>ARIMAForecast[[#This Row],[V]]-Data!M333</f>
        <v>3.4794736906339949</v>
      </c>
      <c r="N334" s="2">
        <f>ARIMAForecast[[#This Row],[BAC]]-Data!N333</f>
        <v>1.292856195806003</v>
      </c>
      <c r="O334" s="2">
        <f>ARIMAForecast[[#This Row],[HD]]-Data!O333</f>
        <v>6.0768517842540177</v>
      </c>
      <c r="P334" s="2">
        <f>ARIMAForecast[[#This Row],[MA]]-Data!P333</f>
        <v>-5.1454662062349712</v>
      </c>
      <c r="Q334" s="2">
        <f>ARIMAForecast[[#This Row],[MRK]]-Data!Q333</f>
        <v>-3.0460504201509053</v>
      </c>
      <c r="R334" s="2">
        <f>ARIMAForecast[[#This Row],[ABBV]]-Data!R333</f>
        <v>-0.93921086795099029</v>
      </c>
      <c r="S334" s="2">
        <f>ARIMAForecast[[#This Row],[LLY]]-Data!S333</f>
        <v>1.3002643741369866</v>
      </c>
      <c r="T334" s="2">
        <f>ARIMAForecast[[#This Row],[UPS]]-Data!T333</f>
        <v>5.2636769259890173</v>
      </c>
      <c r="U334" s="2">
        <f>ARIMAForecast[[#This Row],[CAT]]-Data!U333</f>
        <v>-3.7649424494759955</v>
      </c>
      <c r="X334" s="1">
        <v>44315</v>
      </c>
      <c r="Y334" s="2">
        <f>Data!Y334-Data!Y333</f>
        <v>-0.3346153999999899</v>
      </c>
      <c r="Z334" s="2">
        <f>Data!Z334-Data!Z333</f>
        <v>-4.9621117000000083</v>
      </c>
      <c r="AA334" s="2">
        <f>Data!AA334-Data!AA333</f>
        <v>0.83721370000000661</v>
      </c>
      <c r="AB334" s="2">
        <f>Data!AB334-Data!AB333</f>
        <v>1.9787134000000037</v>
      </c>
      <c r="AC334" s="2">
        <f>Data!AC334-Data!AC333</f>
        <v>3.6922471000000314</v>
      </c>
      <c r="AD334" s="2">
        <f>Data!AD334-Data!AD333</f>
        <v>-3.6771832999999958</v>
      </c>
      <c r="AE334" s="2">
        <f>Data!AE334-Data!AE333</f>
        <v>0.60545540000001097</v>
      </c>
      <c r="AF334" s="2">
        <f>Data!AF334-Data!AF333</f>
        <v>2.6689310999999947</v>
      </c>
      <c r="AG334" s="2">
        <f>Data!AG334-Data!AG333</f>
        <v>5.5067210999999929</v>
      </c>
      <c r="AH334" s="2">
        <f>Data!AH334-Data!AH333</f>
        <v>2.7128852000000165</v>
      </c>
      <c r="AI334" s="2">
        <f>Data!AI334-Data!AI333</f>
        <v>3.8548346000000038</v>
      </c>
      <c r="AJ334" s="2">
        <f>Data!AJ334-Data!AJ333</f>
        <v>3.4440518000000111</v>
      </c>
      <c r="AK334" s="2">
        <f>Data!AK334-Data!AK333</f>
        <v>0.92711981999999438</v>
      </c>
      <c r="AL334" s="2">
        <f>Data!AL334-Data!AL333</f>
        <v>4.616904599999998</v>
      </c>
      <c r="AM334" s="2">
        <f>Data!AM334-Data!AM333</f>
        <v>-3.8564450000000079</v>
      </c>
      <c r="AN334" s="2">
        <f>Data!AN334-Data!AN333</f>
        <v>-2.6491986900000057</v>
      </c>
      <c r="AO334" s="2">
        <f>Data!AO334-Data!AO333</f>
        <v>-1.1378196000000003</v>
      </c>
      <c r="AP334" s="2">
        <f>Data!AP334-Data!AP333</f>
        <v>1.394050099999987</v>
      </c>
      <c r="AQ334" s="2">
        <f>Data!AQ334-Data!AQ333</f>
        <v>5.10502630000002</v>
      </c>
      <c r="AR334" s="2">
        <f>Data!AR334-Data!AR333</f>
        <v>-3.5598222000000135</v>
      </c>
      <c r="AS334" s="2"/>
      <c r="AT334" s="1">
        <v>44315</v>
      </c>
      <c r="AU334" s="2">
        <f>Data!AV337-FaktiskeKurser[[#This Row],[AAPL]]</f>
        <v>-1.2400049999999965</v>
      </c>
      <c r="AV334" s="2">
        <f>Data!AW337-FaktiskeKurser[[#This Row],[MSFT]]</f>
        <v>-9.0399929999999813</v>
      </c>
      <c r="AW334" s="2">
        <f>Data!AX337-FaktiskeKurser[[#This Row],[AMZN]]</f>
        <v>3.115509000000003</v>
      </c>
      <c r="AX334" s="2">
        <f>Data!AY337-FaktiskeKurser[[#This Row],[GOOGL]]</f>
        <v>4.1415020000000027</v>
      </c>
      <c r="AY334" s="2">
        <f>Data!AZ337-FaktiskeKurser[[#This Row],[BRK-B]]</f>
        <v>6.7400210000000129</v>
      </c>
      <c r="AZ334" s="2">
        <f>Data!BA337-FaktiskeKurser[[#This Row],[TSLA]]</f>
        <v>-20.399993999999992</v>
      </c>
      <c r="BA334" s="2">
        <f>Data!BB337-FaktiskeKurser[[#This Row],[NVDA]]</f>
        <v>-1.5325009999999963</v>
      </c>
      <c r="BB334" s="2">
        <f>Data!BC337-FaktiskeKurser[[#This Row],[GOOG]]</f>
        <v>5.1575010000000105</v>
      </c>
      <c r="BC334" s="2">
        <f>Data!BD337-FaktiskeKurser[[#This Row],[UNH]]</f>
        <v>5.6900029999999902</v>
      </c>
      <c r="BD334" s="2">
        <f>Data!BE337-FaktiskeKurser[[#This Row],[JPM]]</f>
        <v>4.6300039999999854</v>
      </c>
      <c r="BE334" s="2">
        <f>Data!BF337-FaktiskeKurser[[#This Row],[AVGO]]</f>
        <v>-5.5599970000000098</v>
      </c>
      <c r="BF334" s="2">
        <f>Data!BG337-FaktiskeKurser[[#This Row],[V]]</f>
        <v>6.5200049999999976</v>
      </c>
      <c r="BG334" s="2">
        <f>Data!BH337-FaktiskeKurser[[#This Row],[BAC]]</f>
        <v>1.7000010000000003</v>
      </c>
      <c r="BH334" s="2">
        <f>Data!BI337-FaktiskeKurser[[#This Row],[HD]]</f>
        <v>5.3500060000000076</v>
      </c>
      <c r="BI334" s="2">
        <f>Data!BJ337-FaktiskeKurser[[#This Row],[MA]]</f>
        <v>1.4800109999999904</v>
      </c>
      <c r="BJ334" s="2">
        <f>Data!BK337-FaktiskeKurser[[#This Row],[MRK]]</f>
        <v>-3.6736679999999922</v>
      </c>
      <c r="BK334" s="2">
        <f>Data!BL337-FaktiskeKurser[[#This Row],[ABBV]]</f>
        <v>-0.5</v>
      </c>
      <c r="BL334" s="2">
        <f>Data!BM337-FaktiskeKurser[[#This Row],[LLY]]</f>
        <v>-5.0200040000000001</v>
      </c>
      <c r="BM334" s="2">
        <f>Data!BN337-FaktiskeKurser[[#This Row],[UPS]]</f>
        <v>27.910002999999989</v>
      </c>
      <c r="BN334" s="2">
        <f>Data!BO337-FaktiskeKurser[[#This Row],[CAT]]</f>
        <v>-3.089997000000011</v>
      </c>
    </row>
    <row r="335" spans="1:66" x14ac:dyDescent="0.35">
      <c r="A335" s="1">
        <v>44316</v>
      </c>
      <c r="B335" s="2">
        <f>ARIMAForecast[[#This Row],[AAPL]]-FaktiskeKurser[[#This Row],[AAPL]]</f>
        <v>-2.8026235386979863</v>
      </c>
      <c r="C335" s="2">
        <f>ARIMAForecast[[#This Row],[MSFT]]-Data!C334</f>
        <v>-0.81967469340000321</v>
      </c>
      <c r="D335" s="2">
        <f>ARIMAForecast[[#This Row],[AMZN]]-Data!D334</f>
        <v>-0.13691964301997928</v>
      </c>
      <c r="E335" s="2">
        <f>ARIMAForecast[[#This Row],[GOOGL]]-Data!E334</f>
        <v>-1.9811053572020114</v>
      </c>
      <c r="F335" s="2">
        <f>ARIMAForecast[[#This Row],[BRK-B]]-Data!F334</f>
        <v>-2.8464540907920082</v>
      </c>
      <c r="G335" s="2">
        <f>ARIMAForecast[[#This Row],[TSLA]]-Data!G334</f>
        <v>11.270858353031002</v>
      </c>
      <c r="H335" s="2">
        <f>ARIMAForecast[[#This Row],[NVDA]]-Data!H334</f>
        <v>-3.5495026292520038</v>
      </c>
      <c r="I335" s="2">
        <f>ARIMAForecast[[#This Row],[GOOG]]-Data!I334</f>
        <v>-1.1412228296840112</v>
      </c>
      <c r="J335" s="2">
        <f>ARIMAForecast[[#This Row],[UNH]]-Data!J334</f>
        <v>-1.6977000878659965</v>
      </c>
      <c r="K335" s="2">
        <f>ARIMAForecast[[#This Row],[JPM]]-Data!K334</f>
        <v>-1.4840192703990169</v>
      </c>
      <c r="L335" s="2">
        <f>ARIMAForecast[[#This Row],[AVGO]]-Data!L334</f>
        <v>-8.3824201416389883</v>
      </c>
      <c r="M335" s="2">
        <f>ARIMAForecast[[#This Row],[V]]-Data!M334</f>
        <v>-2.1900289914019879</v>
      </c>
      <c r="N335" s="2">
        <f>ARIMAForecast[[#This Row],[BAC]]-Data!N334</f>
        <v>-0.61180053334490481</v>
      </c>
      <c r="O335" s="2">
        <f>ARIMAForecast[[#This Row],[HD]]-Data!O334</f>
        <v>-2.1927596000720087</v>
      </c>
      <c r="P335" s="2">
        <f>ARIMAForecast[[#This Row],[MA]]-Data!P334</f>
        <v>-6.883642475217016</v>
      </c>
      <c r="Q335" s="2">
        <f>ARIMAForecast[[#This Row],[MRK]]-Data!Q334</f>
        <v>0.40272296167060517</v>
      </c>
      <c r="R335" s="2">
        <f>ARIMAForecast[[#This Row],[ABBV]]-Data!R334</f>
        <v>0.66028795793799588</v>
      </c>
      <c r="S335" s="2">
        <f>ARIMAForecast[[#This Row],[LLY]]-Data!S334</f>
        <v>0.68345574266999165</v>
      </c>
      <c r="T335" s="2">
        <f>ARIMAForecast[[#This Row],[UPS]]-Data!T334</f>
        <v>-0.87438126214300382</v>
      </c>
      <c r="U335" s="2">
        <f>ARIMAForecast[[#This Row],[CAT]]-Data!U334</f>
        <v>-0.92788566599401179</v>
      </c>
      <c r="X335" s="1">
        <v>44316</v>
      </c>
      <c r="Y335" s="2">
        <f>Data!Y335-Data!Y334</f>
        <v>-1.4612615000000062</v>
      </c>
      <c r="Z335" s="2">
        <f>Data!Z335-Data!Z334</f>
        <v>-0.38143070000000989</v>
      </c>
      <c r="AA335" s="2">
        <f>Data!AA335-Data!AA334</f>
        <v>-0.14330400000000054</v>
      </c>
      <c r="AB335" s="2">
        <f>Data!AB335-Data!AB334</f>
        <v>-1.6927986000000033</v>
      </c>
      <c r="AC335" s="2">
        <f>Data!AC335-Data!AC334</f>
        <v>-1.5606621000000018</v>
      </c>
      <c r="AD335" s="2">
        <f>Data!AD335-Data!AD334</f>
        <v>0.32473070000000348</v>
      </c>
      <c r="AE335" s="2">
        <f>Data!AE335-Data!AE334</f>
        <v>-3.0855928000000006</v>
      </c>
      <c r="AF335" s="2">
        <f>Data!AF335-Data!AF334</f>
        <v>-0.94616320000000087</v>
      </c>
      <c r="AG335" s="2">
        <f>Data!AG335-Data!AG334</f>
        <v>-0.70574420000002647</v>
      </c>
      <c r="AH335" s="2">
        <f>Data!AH335-Data!AH334</f>
        <v>-0.93335170000000289</v>
      </c>
      <c r="AI335" s="2">
        <f>Data!AI335-Data!AI334</f>
        <v>-6.3181194999999661</v>
      </c>
      <c r="AJ335" s="2">
        <f>Data!AJ335-Data!AJ334</f>
        <v>-2.3249029000000121</v>
      </c>
      <c r="AK335" s="2">
        <f>Data!AK335-Data!AK334</f>
        <v>-0.36344114999999988</v>
      </c>
      <c r="AL335" s="2">
        <f>Data!AL335-Data!AL334</f>
        <v>-0.5277550000000133</v>
      </c>
      <c r="AM335" s="2">
        <f>Data!AM335-Data!AM334</f>
        <v>-6.8231198999999947</v>
      </c>
      <c r="AN335" s="2">
        <f>Data!AN335-Data!AN334</f>
        <v>5.4524310000005016E-2</v>
      </c>
      <c r="AO335" s="2">
        <f>Data!AO335-Data!AO334</f>
        <v>0.68393469999999468</v>
      </c>
      <c r="AP335" s="2">
        <f>Data!AP335-Data!AP334</f>
        <v>0.64011490000001459</v>
      </c>
      <c r="AQ335" s="2">
        <f>Data!AQ335-Data!AQ334</f>
        <v>0.90484319999998775</v>
      </c>
      <c r="AR335" s="2">
        <f>Data!AR335-Data!AR334</f>
        <v>-0.29296619999999507</v>
      </c>
      <c r="AS335" s="2"/>
      <c r="AT335" s="1">
        <v>44316</v>
      </c>
      <c r="AU335" s="2">
        <f>Data!AV338-FaktiskeKurser[[#This Row],[AAPL]]</f>
        <v>-2.9299919999999986</v>
      </c>
      <c r="AV335" s="2">
        <f>Data!AW338-FaktiskeKurser[[#This Row],[MSFT]]</f>
        <v>-9.7900080000000287</v>
      </c>
      <c r="AW335" s="2">
        <f>Data!AX338-FaktiskeKurser[[#This Row],[AMZN]]</f>
        <v>2.4994959999999935</v>
      </c>
      <c r="AX335" s="2">
        <f>Data!AY338-FaktiskeKurser[[#This Row],[GOOGL]]</f>
        <v>3.1259990000000073</v>
      </c>
      <c r="AY335" s="2">
        <f>Data!AZ338-FaktiskeKurser[[#This Row],[BRK-B]]</f>
        <v>1.3000180000000228</v>
      </c>
      <c r="AZ335" s="2">
        <f>Data!BA338-FaktiskeKurser[[#This Row],[TSLA]]</f>
        <v>1.5666659999999979</v>
      </c>
      <c r="BA335" s="2">
        <f>Data!BB338-FaktiskeKurser[[#This Row],[NVDA]]</f>
        <v>-3.7225040000000149</v>
      </c>
      <c r="BB335" s="2">
        <f>Data!BC338-FaktiskeKurser[[#This Row],[GOOG]]</f>
        <v>5.1499939999999924</v>
      </c>
      <c r="BC335" s="2">
        <f>Data!BD338-FaktiskeKurser[[#This Row],[UNH]]</f>
        <v>4.2999879999999848</v>
      </c>
      <c r="BD335" s="2">
        <f>Data!BE338-FaktiskeKurser[[#This Row],[JPM]]</f>
        <v>2.5599980000000073</v>
      </c>
      <c r="BE335" s="2">
        <f>Data!BF338-FaktiskeKurser[[#This Row],[AVGO]]</f>
        <v>-10.149993999999992</v>
      </c>
      <c r="BF335" s="2">
        <f>Data!BG338-FaktiskeKurser[[#This Row],[V]]</f>
        <v>3.6499940000000208</v>
      </c>
      <c r="BG335" s="2">
        <f>Data!BH338-FaktiskeKurser[[#This Row],[BAC]]</f>
        <v>0.64999799999999652</v>
      </c>
      <c r="BH335" s="2">
        <f>Data!BI338-FaktiskeKurser[[#This Row],[HD]]</f>
        <v>3.080016999999998</v>
      </c>
      <c r="BI335" s="2">
        <f>Data!BJ338-FaktiskeKurser[[#This Row],[MA]]</f>
        <v>-7.0100089999999682</v>
      </c>
      <c r="BJ335" s="2">
        <f>Data!BK338-FaktiskeKurser[[#This Row],[MRK]]</f>
        <v>-2.7290109999999999</v>
      </c>
      <c r="BK335" s="2">
        <f>Data!BL338-FaktiskeKurser[[#This Row],[ABBV]]</f>
        <v>5.9997999999993112E-2</v>
      </c>
      <c r="BL335" s="2">
        <f>Data!BM338-FaktiskeKurser[[#This Row],[LLY]]</f>
        <v>0.55999700000000985</v>
      </c>
      <c r="BM335" s="2">
        <f>Data!BN338-FaktiskeKurser[[#This Row],[UPS]]</f>
        <v>9.7299959999999999</v>
      </c>
      <c r="BN335" s="2">
        <f>Data!BO338-FaktiskeKurser[[#This Row],[CAT]]</f>
        <v>-2.2299950000000024</v>
      </c>
    </row>
    <row r="336" spans="1:66" x14ac:dyDescent="0.35">
      <c r="A336" s="1">
        <v>44319</v>
      </c>
      <c r="B336" s="2">
        <f>ARIMAForecast[[#This Row],[AAPL]]-FaktiskeKurser[[#This Row],[AAPL]]</f>
        <v>-0.59688105383301604</v>
      </c>
      <c r="C336" s="2">
        <f>ARIMAForecast[[#This Row],[MSFT]]-Data!C335</f>
        <v>0.48567903441099247</v>
      </c>
      <c r="D336" s="2">
        <f>ARIMAForecast[[#This Row],[AMZN]]-Data!D335</f>
        <v>-3.9167600270690173</v>
      </c>
      <c r="E336" s="2">
        <f>ARIMAForecast[[#This Row],[GOOGL]]-Data!E335</f>
        <v>-0.22872016799298933</v>
      </c>
      <c r="F336" s="2">
        <f>ARIMAForecast[[#This Row],[BRK-B]]-Data!F335</f>
        <v>4.1473268231060274</v>
      </c>
      <c r="G336" s="2">
        <f>ARIMAForecast[[#This Row],[TSLA]]-Data!G335</f>
        <v>-8.8006653030619759</v>
      </c>
      <c r="H336" s="2">
        <f>ARIMAForecast[[#This Row],[NVDA]]-Data!H335</f>
        <v>-1.1789907428330082</v>
      </c>
      <c r="I336" s="2">
        <f>ARIMAForecast[[#This Row],[GOOG]]-Data!I335</f>
        <v>-0.53434119135999936</v>
      </c>
      <c r="J336" s="2">
        <f>ARIMAForecast[[#This Row],[UNH]]-Data!J335</f>
        <v>5.8283101221110201</v>
      </c>
      <c r="K336" s="2">
        <f>ARIMAForecast[[#This Row],[JPM]]-Data!K335</f>
        <v>-0.20934725113900754</v>
      </c>
      <c r="L336" s="2">
        <f>ARIMAForecast[[#This Row],[AVGO]]-Data!L335</f>
        <v>-6.4770265628910124</v>
      </c>
      <c r="M336" s="2">
        <f>ARIMAForecast[[#This Row],[V]]-Data!M335</f>
        <v>-1.4025449401000003</v>
      </c>
      <c r="N336" s="2">
        <f>ARIMAForecast[[#This Row],[BAC]]-Data!N335</f>
        <v>7.7663455513004465E-2</v>
      </c>
      <c r="O336" s="2">
        <f>ARIMAForecast[[#This Row],[HD]]-Data!O335</f>
        <v>7.0363490914389786</v>
      </c>
      <c r="P336" s="2">
        <f>ARIMAForecast[[#This Row],[MA]]-Data!P335</f>
        <v>-3.1574541625070083</v>
      </c>
      <c r="Q336" s="2">
        <f>ARIMAForecast[[#This Row],[MRK]]-Data!Q335</f>
        <v>1.5605891057332002</v>
      </c>
      <c r="R336" s="2">
        <f>ARIMAForecast[[#This Row],[ABBV]]-Data!R335</f>
        <v>3.0074452861340006</v>
      </c>
      <c r="S336" s="2">
        <f>ARIMAForecast[[#This Row],[LLY]]-Data!S335</f>
        <v>2.999567554015016</v>
      </c>
      <c r="T336" s="2">
        <f>ARIMAForecast[[#This Row],[UPS]]-Data!T335</f>
        <v>8.0159426826359947</v>
      </c>
      <c r="U336" s="2">
        <f>ARIMAForecast[[#This Row],[CAT]]-Data!U335</f>
        <v>1.7605201529129886</v>
      </c>
      <c r="X336" s="1">
        <v>44319</v>
      </c>
      <c r="Y336" s="2">
        <f>Data!Y336-Data!Y335</f>
        <v>0.37084799999999518</v>
      </c>
      <c r="Z336" s="2">
        <f>Data!Z336-Data!Z335</f>
        <v>-0.32074839999998517</v>
      </c>
      <c r="AA336" s="2">
        <f>Data!AA336-Data!AA335</f>
        <v>-3.0850448000000199</v>
      </c>
      <c r="AB336" s="2">
        <f>Data!AB336-Data!AB335</f>
        <v>-0.65846809999999323</v>
      </c>
      <c r="AC336" s="2">
        <f>Data!AC336-Data!AC335</f>
        <v>3.2185534999999845</v>
      </c>
      <c r="AD336" s="2">
        <f>Data!AD336-Data!AD335</f>
        <v>4.634548599999988</v>
      </c>
      <c r="AE336" s="2">
        <f>Data!AE336-Data!AE335</f>
        <v>-1.8599408000000039</v>
      </c>
      <c r="AF336" s="2">
        <f>Data!AF336-Data!AF335</f>
        <v>-0.75330560000000446</v>
      </c>
      <c r="AG336" s="2">
        <f>Data!AG336-Data!AG335</f>
        <v>5.0325022000000104</v>
      </c>
      <c r="AH336" s="2">
        <f>Data!AH336-Data!AH335</f>
        <v>-0.65979160000000547</v>
      </c>
      <c r="AI336" s="2">
        <f>Data!AI336-Data!AI335</f>
        <v>-6.8284093999999982</v>
      </c>
      <c r="AJ336" s="2">
        <f>Data!AJ336-Data!AJ335</f>
        <v>-1.0797076000000061</v>
      </c>
      <c r="AK336" s="2">
        <f>Data!AK336-Data!AK335</f>
        <v>-2.1045129999997414E-2</v>
      </c>
      <c r="AL336" s="2">
        <f>Data!AL336-Data!AL335</f>
        <v>5.3758425000000329</v>
      </c>
      <c r="AM336" s="2">
        <f>Data!AM336-Data!AM335</f>
        <v>-3.5166064999999662</v>
      </c>
      <c r="AN336" s="2">
        <f>Data!AN336-Data!AN335</f>
        <v>1.2453696399999927</v>
      </c>
      <c r="AO336" s="2">
        <f>Data!AO336-Data!AO335</f>
        <v>2.5888021000000094</v>
      </c>
      <c r="AP336" s="2">
        <f>Data!AP336-Data!AP335</f>
        <v>3.0101075000000037</v>
      </c>
      <c r="AQ336" s="2">
        <f>Data!AQ336-Data!AQ335</f>
        <v>6.1824061000000086</v>
      </c>
      <c r="AR336" s="2">
        <f>Data!AR336-Data!AR335</f>
        <v>6.9229400000011765E-2</v>
      </c>
      <c r="AS336" s="2"/>
      <c r="AT336" s="1">
        <v>44319</v>
      </c>
      <c r="AU336" s="2">
        <f>Data!AV339-FaktiskeKurser[[#This Row],[AAPL]]</f>
        <v>-1.0400089999999977</v>
      </c>
      <c r="AV336" s="2">
        <f>Data!AW339-FaktiskeKurser[[#This Row],[MSFT]]</f>
        <v>-2.6999969999999962</v>
      </c>
      <c r="AW336" s="2">
        <f>Data!AX339-FaktiskeKurser[[#This Row],[AMZN]]</f>
        <v>-3.6005100000000141</v>
      </c>
      <c r="AX336" s="2">
        <f>Data!AY339-FaktiskeKurser[[#This Row],[GOOGL]]</f>
        <v>-0.79800400000000593</v>
      </c>
      <c r="AY336" s="2">
        <f>Data!AZ339-FaktiskeKurser[[#This Row],[BRK-B]]</f>
        <v>6.2299810000000093</v>
      </c>
      <c r="AZ336" s="2">
        <f>Data!BA339-FaktiskeKurser[[#This Row],[TSLA]]</f>
        <v>-3.1666569999999865</v>
      </c>
      <c r="BA336" s="2">
        <f>Data!BB339-FaktiskeKurser[[#This Row],[NVDA]]</f>
        <v>-4.4000090000000114</v>
      </c>
      <c r="BB336" s="2">
        <f>Data!BC339-FaktiskeKurser[[#This Row],[GOOG]]</f>
        <v>0.76300000000000523</v>
      </c>
      <c r="BC336" s="2">
        <f>Data!BD339-FaktiskeKurser[[#This Row],[UNH]]</f>
        <v>11.309998000000007</v>
      </c>
      <c r="BD336" s="2">
        <f>Data!BE339-FaktiskeKurser[[#This Row],[JPM]]</f>
        <v>1.1300050000000113</v>
      </c>
      <c r="BE336" s="2">
        <f>Data!BF339-FaktiskeKurser[[#This Row],[AVGO]]</f>
        <v>-9.0599970000000098</v>
      </c>
      <c r="BF336" s="2">
        <f>Data!BG339-FaktiskeKurser[[#This Row],[V]]</f>
        <v>-0.83999599999998509</v>
      </c>
      <c r="BG336" s="2">
        <f>Data!BH339-FaktiskeKurser[[#This Row],[BAC]]</f>
        <v>0.53000200000000319</v>
      </c>
      <c r="BH336" s="2">
        <f>Data!BI339-FaktiskeKurser[[#This Row],[HD]]</f>
        <v>10.559998000000007</v>
      </c>
      <c r="BI336" s="2">
        <f>Data!BJ339-FaktiskeKurser[[#This Row],[MA]]</f>
        <v>-16.25</v>
      </c>
      <c r="BJ336" s="2">
        <f>Data!BK339-FaktiskeKurser[[#This Row],[MRK]]</f>
        <v>-1.0591579999999965</v>
      </c>
      <c r="BK336" s="2">
        <f>Data!BL339-FaktiskeKurser[[#This Row],[ABBV]]</f>
        <v>2.75</v>
      </c>
      <c r="BL336" s="2">
        <f>Data!BM339-FaktiskeKurser[[#This Row],[LLY]]</f>
        <v>5.3699949999999887</v>
      </c>
      <c r="BM336" s="2">
        <f>Data!BN339-FaktiskeKurser[[#This Row],[UPS]]</f>
        <v>13.830002000000007</v>
      </c>
      <c r="BN336" s="2">
        <f>Data!BO339-FaktiskeKurser[[#This Row],[CAT]]</f>
        <v>-4.1300050000000113</v>
      </c>
    </row>
    <row r="337" spans="1:66" x14ac:dyDescent="0.35">
      <c r="A337" s="1">
        <v>44320</v>
      </c>
      <c r="B337" s="2">
        <f>ARIMAForecast[[#This Row],[AAPL]]-FaktiskeKurser[[#This Row],[AAPL]]</f>
        <v>-5.5201942566410054</v>
      </c>
      <c r="C337" s="2">
        <f>ARIMAForecast[[#This Row],[MSFT]]-Data!C336</f>
        <v>-4.6296429202039917</v>
      </c>
      <c r="D337" s="2">
        <f>ARIMAForecast[[#This Row],[AMZN]]-Data!D336</f>
        <v>-3.6548124223789955</v>
      </c>
      <c r="E337" s="2">
        <f>ARIMAForecast[[#This Row],[GOOGL]]-Data!E336</f>
        <v>-2.1311543585649986</v>
      </c>
      <c r="F337" s="2">
        <f>ARIMAForecast[[#This Row],[BRK-B]]-Data!F336</f>
        <v>0.55248203437997745</v>
      </c>
      <c r="G337" s="2">
        <f>ARIMAForecast[[#This Row],[TSLA]]-Data!G336</f>
        <v>-3.398148741088022</v>
      </c>
      <c r="H337" s="2">
        <f>ARIMAForecast[[#This Row],[NVDA]]-Data!H336</f>
        <v>-4.866929006833999</v>
      </c>
      <c r="I337" s="2">
        <f>ARIMAForecast[[#This Row],[GOOG]]-Data!I336</f>
        <v>-2.2844970658049988</v>
      </c>
      <c r="J337" s="2">
        <f>ARIMAForecast[[#This Row],[UNH]]-Data!J336</f>
        <v>6.0194740193520033</v>
      </c>
      <c r="K337" s="2">
        <f>ARIMAForecast[[#This Row],[JPM]]-Data!K336</f>
        <v>1.2126875412210154</v>
      </c>
      <c r="L337" s="2">
        <f>ARIMAForecast[[#This Row],[AVGO]]-Data!L336</f>
        <v>-6.0288740935249621</v>
      </c>
      <c r="M337" s="2">
        <f>ARIMAForecast[[#This Row],[V]]-Data!M336</f>
        <v>-0.61008038691099387</v>
      </c>
      <c r="N337" s="2">
        <f>ARIMAForecast[[#This Row],[BAC]]-Data!N336</f>
        <v>0.31058858111689602</v>
      </c>
      <c r="O337" s="2">
        <f>ARIMAForecast[[#This Row],[HD]]-Data!O336</f>
        <v>1.7219082951120299</v>
      </c>
      <c r="P337" s="2">
        <f>ARIMAForecast[[#This Row],[MA]]-Data!P336</f>
        <v>-3.4029424943799995</v>
      </c>
      <c r="Q337" s="2">
        <f>ARIMAForecast[[#This Row],[MRK]]-Data!Q336</f>
        <v>-1.9925863400004573E-2</v>
      </c>
      <c r="R337" s="2">
        <f>ARIMAForecast[[#This Row],[ABBV]]-Data!R336</f>
        <v>-0.67042495891999465</v>
      </c>
      <c r="S337" s="2">
        <f>ARIMAForecast[[#This Row],[LLY]]-Data!S336</f>
        <v>2.7145434152130008</v>
      </c>
      <c r="T337" s="2">
        <f>ARIMAForecast[[#This Row],[UPS]]-Data!T336</f>
        <v>3.274632880830012</v>
      </c>
      <c r="U337" s="2">
        <f>ARIMAForecast[[#This Row],[CAT]]-Data!U336</f>
        <v>4.552022618741006</v>
      </c>
      <c r="X337" s="1">
        <v>44320</v>
      </c>
      <c r="Y337" s="2">
        <f>Data!Y337-Data!Y336</f>
        <v>-2.8833790999999849</v>
      </c>
      <c r="Z337" s="2">
        <f>Data!Z337-Data!Z336</f>
        <v>-3.6332883000000038</v>
      </c>
      <c r="AA337" s="2">
        <f>Data!AA337-Data!AA336</f>
        <v>-3.8380669000000012</v>
      </c>
      <c r="AB337" s="2">
        <f>Data!AB337-Data!AB336</f>
        <v>-1.7051828999999969</v>
      </c>
      <c r="AC337" s="2">
        <f>Data!AC337-Data!AC336</f>
        <v>1.829614499999991</v>
      </c>
      <c r="AD337" s="2">
        <f>Data!AD337-Data!AD336</f>
        <v>-7.9556629999999871</v>
      </c>
      <c r="AE337" s="2">
        <f>Data!AE337-Data!AE336</f>
        <v>-4.3296916999999837</v>
      </c>
      <c r="AF337" s="2">
        <f>Data!AF337-Data!AF336</f>
        <v>-1.9697208999999987</v>
      </c>
      <c r="AG337" s="2">
        <f>Data!AG337-Data!AG336</f>
        <v>5.7592298000000142</v>
      </c>
      <c r="AH337" s="2">
        <f>Data!AH337-Data!AH336</f>
        <v>2.030077800000015</v>
      </c>
      <c r="AI337" s="2">
        <f>Data!AI337-Data!AI336</f>
        <v>-5.7190907000000379</v>
      </c>
      <c r="AJ337" s="2">
        <f>Data!AJ337-Data!AJ336</f>
        <v>-0.64272369999997636</v>
      </c>
      <c r="AK337" s="2">
        <f>Data!AK337-Data!AK336</f>
        <v>0.37737459000000229</v>
      </c>
      <c r="AL337" s="2">
        <f>Data!AL337-Data!AL336</f>
        <v>3.0504717999999684</v>
      </c>
      <c r="AM337" s="2">
        <f>Data!AM337-Data!AM336</f>
        <v>-3.3775486000000114</v>
      </c>
      <c r="AN337" s="2">
        <f>Data!AN337-Data!AN336</f>
        <v>0.25125608999999827</v>
      </c>
      <c r="AO337" s="2">
        <f>Data!AO337-Data!AO336</f>
        <v>-0.25076190000000054</v>
      </c>
      <c r="AP337" s="2">
        <f>Data!AP337-Data!AP336</f>
        <v>2.3583579999999813</v>
      </c>
      <c r="AQ337" s="2">
        <f>Data!AQ337-Data!AQ336</f>
        <v>3.969317899999993</v>
      </c>
      <c r="AR337" s="2">
        <f>Data!AR337-Data!AR336</f>
        <v>4.4077387999999758</v>
      </c>
      <c r="AS337" s="2"/>
      <c r="AT337" s="1">
        <v>44320</v>
      </c>
      <c r="AU337" s="2">
        <f>Data!AV340-FaktiskeKurser[[#This Row],[AAPL]]</f>
        <v>-5.6299980000000005</v>
      </c>
      <c r="AV337" s="2">
        <f>Data!AW340-FaktiskeKurser[[#This Row],[MSFT]]</f>
        <v>-4.7200019999999938</v>
      </c>
      <c r="AW337" s="2">
        <f>Data!AX340-FaktiskeKurser[[#This Row],[AMZN]]</f>
        <v>-7.9720000000000084</v>
      </c>
      <c r="AX337" s="2">
        <f>Data!AY340-FaktiskeKurser[[#This Row],[GOOGL]]</f>
        <v>-4.2965010000000063</v>
      </c>
      <c r="AY337" s="2">
        <f>Data!AZ340-FaktiskeKurser[[#This Row],[BRK-B]]</f>
        <v>2.6600040000000149</v>
      </c>
      <c r="AZ337" s="2">
        <f>Data!BA340-FaktiskeKurser[[#This Row],[TSLA]]</f>
        <v>-1.1333319999999958</v>
      </c>
      <c r="BA337" s="2">
        <f>Data!BB340-FaktiskeKurser[[#This Row],[NVDA]]</f>
        <v>-9.7350010000000111</v>
      </c>
      <c r="BB337" s="2">
        <f>Data!BC340-FaktiskeKurser[[#This Row],[GOOG]]</f>
        <v>-3.781997000000004</v>
      </c>
      <c r="BC337" s="2">
        <f>Data!BD340-FaktiskeKurser[[#This Row],[UNH]]</f>
        <v>9.7900080000000003</v>
      </c>
      <c r="BD337" s="2">
        <f>Data!BE340-FaktiskeKurser[[#This Row],[JPM]]</f>
        <v>0.28999400000000719</v>
      </c>
      <c r="BE337" s="2">
        <f>Data!BF340-FaktiskeKurser[[#This Row],[AVGO]]</f>
        <v>-21.75</v>
      </c>
      <c r="BF337" s="2">
        <f>Data!BG340-FaktiskeKurser[[#This Row],[V]]</f>
        <v>-4.8300020000000075</v>
      </c>
      <c r="BG337" s="2">
        <f>Data!BH340-FaktiskeKurser[[#This Row],[BAC]]</f>
        <v>-0.11000099999999691</v>
      </c>
      <c r="BH337" s="2">
        <f>Data!BI340-FaktiskeKurser[[#This Row],[HD]]</f>
        <v>7.4299930000000245</v>
      </c>
      <c r="BI337" s="2">
        <f>Data!BJ340-FaktiskeKurser[[#This Row],[MA]]</f>
        <v>-13.040008</v>
      </c>
      <c r="BJ337" s="2">
        <f>Data!BK340-FaktiskeKurser[[#This Row],[MRK]]</f>
        <v>2.2042000000000002</v>
      </c>
      <c r="BK337" s="2">
        <f>Data!BL340-FaktiskeKurser[[#This Row],[ABBV]]</f>
        <v>3.0100029999999975</v>
      </c>
      <c r="BL337" s="2">
        <f>Data!BM340-FaktiskeKurser[[#This Row],[LLY]]</f>
        <v>6</v>
      </c>
      <c r="BM337" s="2">
        <f>Data!BN340-FaktiskeKurser[[#This Row],[UPS]]</f>
        <v>10.589997000000011</v>
      </c>
      <c r="BN337" s="2">
        <f>Data!BO340-FaktiskeKurser[[#This Row],[CAT]]</f>
        <v>5.9400029999999902</v>
      </c>
    </row>
    <row r="338" spans="1:66" x14ac:dyDescent="0.35">
      <c r="A338" s="1">
        <v>44322</v>
      </c>
      <c r="B338" s="2">
        <f>ARIMAForecast[[#This Row],[AAPL]]-FaktiskeKurser[[#This Row],[AAPL]]</f>
        <v>-1.5721788887449861</v>
      </c>
      <c r="C338" s="2">
        <f>ARIMAForecast[[#This Row],[MSFT]]-Data!C337</f>
        <v>1.7109069858759938</v>
      </c>
      <c r="D338" s="2">
        <f>ARIMAForecast[[#This Row],[AMZN]]-Data!D337</f>
        <v>-0.24958775551598933</v>
      </c>
      <c r="E338" s="2">
        <f>ARIMAForecast[[#This Row],[GOOGL]]-Data!E337</f>
        <v>1.3758030572949878</v>
      </c>
      <c r="F338" s="2">
        <f>ARIMAForecast[[#This Row],[BRK-B]]-Data!F337</f>
        <v>9.4514478103380384</v>
      </c>
      <c r="G338" s="2">
        <f>ARIMAForecast[[#This Row],[TSLA]]-Data!G337</f>
        <v>-3.7599545598930035</v>
      </c>
      <c r="H338" s="2">
        <f>ARIMAForecast[[#This Row],[NVDA]]-Data!H337</f>
        <v>0.96614391372199293</v>
      </c>
      <c r="I338" s="2">
        <f>ARIMAForecast[[#This Row],[GOOG]]-Data!I337</f>
        <v>1.1700727455580022</v>
      </c>
      <c r="J338" s="2">
        <f>ARIMAForecast[[#This Row],[UNH]]-Data!J337</f>
        <v>4.2780746859450005</v>
      </c>
      <c r="K338" s="2">
        <f>ARIMAForecast[[#This Row],[JPM]]-Data!K337</f>
        <v>5.9382259278600031</v>
      </c>
      <c r="L338" s="2">
        <f>ARIMAForecast[[#This Row],[AVGO]]-Data!L337</f>
        <v>4.060509949007951</v>
      </c>
      <c r="M338" s="2">
        <f>ARIMAForecast[[#This Row],[V]]-Data!M337</f>
        <v>-0.6898411471820225</v>
      </c>
      <c r="N338" s="2">
        <f>ARIMAForecast[[#This Row],[BAC]]-Data!N337</f>
        <v>1.2099619948615015</v>
      </c>
      <c r="O338" s="2">
        <f>ARIMAForecast[[#This Row],[HD]]-Data!O337</f>
        <v>6.0749756073379899</v>
      </c>
      <c r="P338" s="2">
        <f>ARIMAForecast[[#This Row],[MA]]-Data!P337</f>
        <v>-0.78535431846501069</v>
      </c>
      <c r="Q338" s="2">
        <f>ARIMAForecast[[#This Row],[MRK]]-Data!Q337</f>
        <v>1.512766664702994</v>
      </c>
      <c r="R338" s="2">
        <f>ARIMAForecast[[#This Row],[ABBV]]-Data!R337</f>
        <v>2.275053951416993</v>
      </c>
      <c r="S338" s="2">
        <f>ARIMAForecast[[#This Row],[LLY]]-Data!S337</f>
        <v>5.470154295856986</v>
      </c>
      <c r="T338" s="2">
        <f>ARIMAForecast[[#This Row],[UPS]]-Data!T337</f>
        <v>3.0287320430319937</v>
      </c>
      <c r="U338" s="2">
        <f>ARIMAForecast[[#This Row],[CAT]]-Data!U337</f>
        <v>3.4006483661570144</v>
      </c>
      <c r="X338" s="1">
        <v>44322</v>
      </c>
      <c r="Y338" s="2">
        <f>Data!Y338-Data!Y337</f>
        <v>-1.5363000000007787E-2</v>
      </c>
      <c r="Z338" s="2">
        <f>Data!Z338-Data!Z337</f>
        <v>1.4309121000000005</v>
      </c>
      <c r="AA338" s="2">
        <f>Data!AA338-Data!AA337</f>
        <v>-1.1069101999999873</v>
      </c>
      <c r="AB338" s="2">
        <f>Data!AB338-Data!AB337</f>
        <v>1.2943463999999949</v>
      </c>
      <c r="AC338" s="2">
        <f>Data!AC338-Data!AC337</f>
        <v>7.6384227000000351</v>
      </c>
      <c r="AD338" s="2">
        <f>Data!AD338-Data!AD337</f>
        <v>-3.6856567000000098</v>
      </c>
      <c r="AE338" s="2">
        <f>Data!AE338-Data!AE337</f>
        <v>1.0188454999999976</v>
      </c>
      <c r="AF338" s="2">
        <f>Data!AF338-Data!AF337</f>
        <v>1.1937520000000035</v>
      </c>
      <c r="AG338" s="2">
        <f>Data!AG338-Data!AG337</f>
        <v>3.976237900000001</v>
      </c>
      <c r="AH338" s="2">
        <f>Data!AH338-Data!AH337</f>
        <v>3.8313615999999797</v>
      </c>
      <c r="AI338" s="2">
        <f>Data!AI338-Data!AI337</f>
        <v>1.9400859000000423</v>
      </c>
      <c r="AJ338" s="2">
        <f>Data!AJ338-Data!AJ337</f>
        <v>-0.68187800000001175</v>
      </c>
      <c r="AK338" s="2">
        <f>Data!AK338-Data!AK337</f>
        <v>0.92479809999999674</v>
      </c>
      <c r="AL338" s="2">
        <f>Data!AL338-Data!AL337</f>
        <v>4.4183505000000309</v>
      </c>
      <c r="AM338" s="2">
        <f>Data!AM338-Data!AM337</f>
        <v>-1.0887594000000149</v>
      </c>
      <c r="AN338" s="2">
        <f>Data!AN338-Data!AN337</f>
        <v>1.3760160799999994</v>
      </c>
      <c r="AO338" s="2">
        <f>Data!AO338-Data!AO337</f>
        <v>1.9360166000000021</v>
      </c>
      <c r="AP338" s="2">
        <f>Data!AP338-Data!AP337</f>
        <v>4.5070879000000161</v>
      </c>
      <c r="AQ338" s="2">
        <f>Data!AQ338-Data!AQ337</f>
        <v>0.80692260000000715</v>
      </c>
      <c r="AR338" s="2">
        <f>Data!AR338-Data!AR337</f>
        <v>3.7655304000000172</v>
      </c>
      <c r="AS338" s="2"/>
      <c r="AT338" s="1">
        <v>44322</v>
      </c>
      <c r="AU338" s="2">
        <f>Data!AV342-FaktiskeKurser[[#This Row],[AAPL]]</f>
        <v>-1.7200019999999938</v>
      </c>
      <c r="AV338" s="2">
        <f>Data!AW342-FaktiskeKurser[[#This Row],[MSFT]]</f>
        <v>-2.4499969999999962</v>
      </c>
      <c r="AW338" s="2">
        <f>Data!AX342-FaktiskeKurser[[#This Row],[AMZN]]</f>
        <v>-8.0525049999999965</v>
      </c>
      <c r="AX338" s="2">
        <f>Data!AY342-FaktiskeKurser[[#This Row],[GOOGL]]</f>
        <v>-0.80750299999999697</v>
      </c>
      <c r="AY338" s="2">
        <f>Data!AZ342-FaktiskeKurser[[#This Row],[BRK-B]]</f>
        <v>14.759978999999987</v>
      </c>
      <c r="AZ338" s="2">
        <f>Data!BA342-FaktiskeKurser[[#This Row],[TSLA]]</f>
        <v>-15.300003000000004</v>
      </c>
      <c r="BA338" s="2">
        <f>Data!BB342-FaktiskeKurser[[#This Row],[NVDA]]</f>
        <v>-4.8650049999999965</v>
      </c>
      <c r="BB338" s="2">
        <f>Data!BC342-FaktiskeKurser[[#This Row],[GOOG]]</f>
        <v>-1.4384999999999906</v>
      </c>
      <c r="BC338" s="2">
        <f>Data!BD342-FaktiskeKurser[[#This Row],[UNH]]</f>
        <v>16.17001300000004</v>
      </c>
      <c r="BD338" s="2">
        <f>Data!BE342-FaktiskeKurser[[#This Row],[JPM]]</f>
        <v>6.8800039999999854</v>
      </c>
      <c r="BE338" s="2">
        <f>Data!BF342-FaktiskeKurser[[#This Row],[AVGO]]</f>
        <v>-7.6200249999999983</v>
      </c>
      <c r="BF338" s="2">
        <f>Data!BG342-FaktiskeKurser[[#This Row],[V]]</f>
        <v>-2.2399910000000034</v>
      </c>
      <c r="BG338" s="2">
        <f>Data!BH342-FaktiskeKurser[[#This Row],[BAC]]</f>
        <v>1.4799990000000065</v>
      </c>
      <c r="BH338" s="2">
        <f>Data!BI342-FaktiskeKurser[[#This Row],[HD]]</f>
        <v>13.909974000000034</v>
      </c>
      <c r="BI338" s="2">
        <f>Data!BJ342-FaktiskeKurser[[#This Row],[MA]]</f>
        <v>-6.5799870000000169</v>
      </c>
      <c r="BJ338" s="2">
        <f>Data!BK342-FaktiskeKurser[[#This Row],[MRK]]</f>
        <v>3.1297760000000068</v>
      </c>
      <c r="BK338" s="2">
        <f>Data!BL342-FaktiskeKurser[[#This Row],[ABBV]]</f>
        <v>4.5800019999999932</v>
      </c>
      <c r="BL338" s="2">
        <f>Data!BM342-FaktiskeKurser[[#This Row],[LLY]]</f>
        <v>11.119994999999989</v>
      </c>
      <c r="BM338" s="2">
        <f>Data!BN342-FaktiskeKurser[[#This Row],[UPS]]</f>
        <v>10.919997999999993</v>
      </c>
      <c r="BN338" s="2">
        <f>Data!BO342-FaktiskeKurser[[#This Row],[CAT]]</f>
        <v>8.9600059999999928</v>
      </c>
    </row>
    <row r="339" spans="1:66" x14ac:dyDescent="0.35">
      <c r="A339" s="1">
        <v>44323</v>
      </c>
      <c r="B339" s="2">
        <f>ARIMAForecast[[#This Row],[AAPL]]-FaktiskeKurser[[#This Row],[AAPL]]</f>
        <v>-1.81920268544701</v>
      </c>
      <c r="C339" s="2">
        <f>ARIMAForecast[[#This Row],[MSFT]]-Data!C338</f>
        <v>2.4557244289750031</v>
      </c>
      <c r="D339" s="2">
        <f>ARIMAForecast[[#This Row],[AMZN]]-Data!D338</f>
        <v>-0.73612183628199546</v>
      </c>
      <c r="E339" s="2">
        <f>ARIMAForecast[[#This Row],[GOOGL]]-Data!E338</f>
        <v>1.2953738411090114</v>
      </c>
      <c r="F339" s="2">
        <f>ARIMAForecast[[#This Row],[BRK-B]]-Data!F338</f>
        <v>1.5063955899089478</v>
      </c>
      <c r="G339" s="2">
        <f>ARIMAForecast[[#This Row],[TSLA]]-Data!G338</f>
        <v>3.3857056011489988</v>
      </c>
      <c r="H339" s="2">
        <f>ARIMAForecast[[#This Row],[NVDA]]-Data!H338</f>
        <v>3.3423685873590046</v>
      </c>
      <c r="I339" s="2">
        <f>ARIMAForecast[[#This Row],[GOOG]]-Data!I338</f>
        <v>1.4299908704730058</v>
      </c>
      <c r="J339" s="2">
        <f>ARIMAForecast[[#This Row],[UNH]]-Data!J338</f>
        <v>0.71672694697895167</v>
      </c>
      <c r="K339" s="2">
        <f>ARIMAForecast[[#This Row],[JPM]]-Data!K338</f>
        <v>0.52068575128899397</v>
      </c>
      <c r="L339" s="2">
        <f>ARIMAForecast[[#This Row],[AVGO]]-Data!L338</f>
        <v>3.4812515628350411</v>
      </c>
      <c r="M339" s="2">
        <f>ARIMAForecast[[#This Row],[V]]-Data!M338</f>
        <v>0.54669465323399891</v>
      </c>
      <c r="N339" s="2">
        <f>ARIMAForecast[[#This Row],[BAC]]-Data!N338</f>
        <v>0.11418570232289937</v>
      </c>
      <c r="O339" s="2">
        <f>ARIMAForecast[[#This Row],[HD]]-Data!O338</f>
        <v>-6.1964341040265936E-3</v>
      </c>
      <c r="P339" s="2">
        <f>ARIMAForecast[[#This Row],[MA]]-Data!P338</f>
        <v>-0.11816069299396759</v>
      </c>
      <c r="Q339" s="2">
        <f>ARIMAForecast[[#This Row],[MRK]]-Data!Q338</f>
        <v>0.90773717535310539</v>
      </c>
      <c r="R339" s="2">
        <f>ARIMAForecast[[#This Row],[ABBV]]-Data!R338</f>
        <v>-0.21982733090099771</v>
      </c>
      <c r="S339" s="2">
        <f>ARIMAForecast[[#This Row],[LLY]]-Data!S338</f>
        <v>1.9001839805270038</v>
      </c>
      <c r="T339" s="2">
        <f>ARIMAForecast[[#This Row],[UPS]]-Data!T338</f>
        <v>-1.628005733952989</v>
      </c>
      <c r="U339" s="2">
        <f>ARIMAForecast[[#This Row],[CAT]]-Data!U338</f>
        <v>4.3986410140140038</v>
      </c>
      <c r="X339" s="1">
        <v>44323</v>
      </c>
      <c r="Y339" s="2">
        <f>Data!Y339-Data!Y338</f>
        <v>0.68302439999999365</v>
      </c>
      <c r="Z339" s="2">
        <f>Data!Z339-Data!Z338</f>
        <v>2.6805190999999979</v>
      </c>
      <c r="AA339" s="2">
        <f>Data!AA339-Data!AA338</f>
        <v>-0.63134400000001278</v>
      </c>
      <c r="AB339" s="2">
        <f>Data!AB339-Data!AB338</f>
        <v>0.83222960000000512</v>
      </c>
      <c r="AC339" s="2">
        <f>Data!AC339-Data!AC338</f>
        <v>2.9722590999999738</v>
      </c>
      <c r="AD339" s="2">
        <f>Data!AD339-Data!AD338</f>
        <v>1.1120166999999981</v>
      </c>
      <c r="AE339" s="2">
        <f>Data!AE339-Data!AE338</f>
        <v>2.7072445000000016</v>
      </c>
      <c r="AF339" s="2">
        <f>Data!AF339-Data!AF338</f>
        <v>0.89166140000000382</v>
      </c>
      <c r="AG339" s="2">
        <f>Data!AG339-Data!AG338</f>
        <v>2.9605292999999619</v>
      </c>
      <c r="AH339" s="2">
        <f>Data!AH339-Data!AH338</f>
        <v>2.0776486000000034</v>
      </c>
      <c r="AI339" s="2">
        <f>Data!AI339-Data!AI338</f>
        <v>4.011534499999982</v>
      </c>
      <c r="AJ339" s="2">
        <f>Data!AJ339-Data!AJ338</f>
        <v>0.74161419999998657</v>
      </c>
      <c r="AK339" s="2">
        <f>Data!AK339-Data!AK338</f>
        <v>0.2994671000000011</v>
      </c>
      <c r="AL339" s="2">
        <f>Data!AL339-Data!AL338</f>
        <v>2.2509620000000155</v>
      </c>
      <c r="AM339" s="2">
        <f>Data!AM339-Data!AM338</f>
        <v>-0.20795490000000427</v>
      </c>
      <c r="AN339" s="2">
        <f>Data!AN339-Data!AN338</f>
        <v>0.87717317999999977</v>
      </c>
      <c r="AO339" s="2">
        <f>Data!AO339-Data!AO338</f>
        <v>-0.13710930000000587</v>
      </c>
      <c r="AP339" s="2">
        <f>Data!AP339-Data!AP338</f>
        <v>2.700885999999997</v>
      </c>
      <c r="AQ339" s="2">
        <f>Data!AQ339-Data!AQ338</f>
        <v>2.322400899999991</v>
      </c>
      <c r="AR339" s="2">
        <f>Data!AR339-Data!AR338</f>
        <v>3.8739577999999995</v>
      </c>
      <c r="AS339" s="2"/>
      <c r="AT339" s="1">
        <v>44323</v>
      </c>
      <c r="AU339" s="2">
        <f>Data!AV343-FaktiskeKurser[[#This Row],[AAPL]]</f>
        <v>-2.3299860000000194</v>
      </c>
      <c r="AV339" s="2">
        <f>Data!AW343-FaktiskeKurser[[#This Row],[MSFT]]</f>
        <v>0.60000599999997917</v>
      </c>
      <c r="AW339" s="2">
        <f>Data!AX343-FaktiskeKurser[[#This Row],[AMZN]]</f>
        <v>-4.7439880000000016</v>
      </c>
      <c r="AX339" s="2">
        <f>Data!AY343-FaktiskeKurser[[#This Row],[GOOGL]]</f>
        <v>0.4424980000000005</v>
      </c>
      <c r="AY339" s="2">
        <f>Data!AZ343-FaktiskeKurser[[#This Row],[BRK-B]]</f>
        <v>11.75</v>
      </c>
      <c r="AZ339" s="2">
        <f>Data!BA343-FaktiskeKurser[[#This Row],[TSLA]]</f>
        <v>-4.1766660000000115</v>
      </c>
      <c r="BA339" s="2">
        <f>Data!BB343-FaktiskeKurser[[#This Row],[NVDA]]</f>
        <v>-0.24499499999998875</v>
      </c>
      <c r="BB339" s="2">
        <f>Data!BC343-FaktiskeKurser[[#This Row],[GOOG]]</f>
        <v>0.17600299999999436</v>
      </c>
      <c r="BC339" s="2">
        <f>Data!BD343-FaktiskeKurser[[#This Row],[UNH]]</f>
        <v>11.75</v>
      </c>
      <c r="BD339" s="2">
        <f>Data!BE343-FaktiskeKurser[[#This Row],[JPM]]</f>
        <v>7.8800039999999854</v>
      </c>
      <c r="BE339" s="2">
        <f>Data!BF343-FaktiskeKurser[[#This Row],[AVGO]]</f>
        <v>2.4399720000000116</v>
      </c>
      <c r="BF339" s="2">
        <f>Data!BG343-FaktiskeKurser[[#This Row],[V]]</f>
        <v>-0.49000600000002237</v>
      </c>
      <c r="BG339" s="2">
        <f>Data!BH343-FaktiskeKurser[[#This Row],[BAC]]</f>
        <v>1.619999</v>
      </c>
      <c r="BH339" s="2">
        <f>Data!BI343-FaktiskeKurser[[#This Row],[HD]]</f>
        <v>8.9800109999999904</v>
      </c>
      <c r="BI339" s="2">
        <f>Data!BJ343-FaktiskeKurser[[#This Row],[MA]]</f>
        <v>-4</v>
      </c>
      <c r="BJ339" s="2">
        <f>Data!BK343-FaktiskeKurser[[#This Row],[MRK]]</f>
        <v>2.3187029999999993</v>
      </c>
      <c r="BK339" s="2">
        <f>Data!BL343-FaktiskeKurser[[#This Row],[ABBV]]</f>
        <v>1.0699999999999932</v>
      </c>
      <c r="BL339" s="2">
        <f>Data!BM343-FaktiskeKurser[[#This Row],[LLY]]</f>
        <v>9.5</v>
      </c>
      <c r="BM339" s="2">
        <f>Data!BN343-FaktiskeKurser[[#This Row],[UPS]]</f>
        <v>5.3000030000000038</v>
      </c>
      <c r="BN339" s="2">
        <f>Data!BO343-FaktiskeKurser[[#This Row],[CAT]]</f>
        <v>12.820007000000004</v>
      </c>
    </row>
    <row r="340" spans="1:66" x14ac:dyDescent="0.35">
      <c r="A340" s="1">
        <v>44326</v>
      </c>
      <c r="B340" s="2">
        <f>ARIMAForecast[[#This Row],[AAPL]]-FaktiskeKurser[[#This Row],[AAPL]]</f>
        <v>-0.8198094157220055</v>
      </c>
      <c r="C340" s="2">
        <f>ARIMAForecast[[#This Row],[MSFT]]-Data!C339</f>
        <v>-4.039934781321989</v>
      </c>
      <c r="D340" s="2">
        <f>ARIMAForecast[[#This Row],[AMZN]]-Data!D339</f>
        <v>-5.0372461081490201</v>
      </c>
      <c r="E340" s="2">
        <f>ARIMAForecast[[#This Row],[GOOGL]]-Data!E339</f>
        <v>-3.3160218519570037</v>
      </c>
      <c r="F340" s="2">
        <f>ARIMAForecast[[#This Row],[BRK-B]]-Data!F339</f>
        <v>2.1840711152140102</v>
      </c>
      <c r="G340" s="2">
        <f>ARIMAForecast[[#This Row],[TSLA]]-Data!G339</f>
        <v>-15.150271498079974</v>
      </c>
      <c r="H340" s="2">
        <f>ARIMAForecast[[#This Row],[NVDA]]-Data!H339</f>
        <v>-4.8613696898759997</v>
      </c>
      <c r="I340" s="2">
        <f>ARIMAForecast[[#This Row],[GOOG]]-Data!I339</f>
        <v>-2.9229053304090087</v>
      </c>
      <c r="J340" s="2">
        <f>ARIMAForecast[[#This Row],[UNH]]-Data!J339</f>
        <v>5.2142795819310095</v>
      </c>
      <c r="K340" s="2">
        <f>ARIMAForecast[[#This Row],[JPM]]-Data!K339</f>
        <v>8.6519136032990218E-2</v>
      </c>
      <c r="L340" s="2">
        <f>ARIMAForecast[[#This Row],[AVGO]]-Data!L339</f>
        <v>-13.246239225945999</v>
      </c>
      <c r="M340" s="2">
        <f>ARIMAForecast[[#This Row],[V]]-Data!M339</f>
        <v>-4.9903745870279863</v>
      </c>
      <c r="N340" s="2">
        <f>ARIMAForecast[[#This Row],[BAC]]-Data!N339</f>
        <v>1.5611616410993179E-3</v>
      </c>
      <c r="O340" s="2">
        <f>ARIMAForecast[[#This Row],[HD]]-Data!O339</f>
        <v>3.6602016365510508</v>
      </c>
      <c r="P340" s="2">
        <f>ARIMAForecast[[#This Row],[MA]]-Data!P339</f>
        <v>-8.0424019184920326</v>
      </c>
      <c r="Q340" s="2">
        <f>ARIMAForecast[[#This Row],[MRK]]-Data!Q339</f>
        <v>-0.57474539299879268</v>
      </c>
      <c r="R340" s="2">
        <f>ARIMAForecast[[#This Row],[ABBV]]-Data!R339</f>
        <v>0.22323587401099587</v>
      </c>
      <c r="S340" s="2">
        <f>ARIMAForecast[[#This Row],[LLY]]-Data!S339</f>
        <v>-0.59820149817500123</v>
      </c>
      <c r="T340" s="2">
        <f>ARIMAForecast[[#This Row],[UPS]]-Data!T339</f>
        <v>3.2168055859999924</v>
      </c>
      <c r="U340" s="2">
        <f>ARIMAForecast[[#This Row],[CAT]]-Data!U339</f>
        <v>0.8140628719009726</v>
      </c>
      <c r="X340" s="1">
        <v>44326</v>
      </c>
      <c r="Y340" s="2">
        <f>Data!Y340-Data!Y339</f>
        <v>-2.3120402999999925</v>
      </c>
      <c r="Z340" s="2">
        <f>Data!Z340-Data!Z339</f>
        <v>-3.9666230999999925</v>
      </c>
      <c r="AA340" s="2">
        <f>Data!AA340-Data!AA339</f>
        <v>-3.8295471999999791</v>
      </c>
      <c r="AB340" s="2">
        <f>Data!AB340-Data!AB339</f>
        <v>-2.4471285000000051</v>
      </c>
      <c r="AC340" s="2">
        <f>Data!AC340-Data!AC339</f>
        <v>1.3358015000000023</v>
      </c>
      <c r="AD340" s="2">
        <f>Data!AD340-Data!AD339</f>
        <v>-1.861335199999985</v>
      </c>
      <c r="AE340" s="2">
        <f>Data!AE340-Data!AE339</f>
        <v>-4.3585759999999993</v>
      </c>
      <c r="AF340" s="2">
        <f>Data!AF340-Data!AF339</f>
        <v>-2.4246729000000045</v>
      </c>
      <c r="AG340" s="2">
        <f>Data!AG340-Data!AG339</f>
        <v>3.0880291000000284</v>
      </c>
      <c r="AH340" s="2">
        <f>Data!AH340-Data!AH339</f>
        <v>-0.11712839999998437</v>
      </c>
      <c r="AI340" s="2">
        <f>Data!AI340-Data!AI339</f>
        <v>-13.289611600000001</v>
      </c>
      <c r="AJ340" s="2">
        <f>Data!AJ340-Data!AJ339</f>
        <v>-5.3415900999999906</v>
      </c>
      <c r="AK340" s="2">
        <f>Data!AK340-Data!AK339</f>
        <v>-0.11214236</v>
      </c>
      <c r="AL340" s="2">
        <f>Data!AL340-Data!AL339</f>
        <v>1.8212960999999837</v>
      </c>
      <c r="AM340" s="2">
        <f>Data!AM340-Data!AM339</f>
        <v>-6.5627812000000176</v>
      </c>
      <c r="AN340" s="2">
        <f>Data!AN340-Data!AN339</f>
        <v>-0.14173107999999957</v>
      </c>
      <c r="AO340" s="2">
        <f>Data!AO340-Data!AO339</f>
        <v>0.61063160000000494</v>
      </c>
      <c r="AP340" s="2">
        <f>Data!AP340-Data!AP339</f>
        <v>-0.61046509999999898</v>
      </c>
      <c r="AQ340" s="2">
        <f>Data!AQ340-Data!AQ339</f>
        <v>-0.9324066000000073</v>
      </c>
      <c r="AR340" s="2">
        <f>Data!AR340-Data!AR339</f>
        <v>2.1316851999999926</v>
      </c>
      <c r="AS340" s="2"/>
      <c r="AT340" s="1">
        <v>44326</v>
      </c>
      <c r="AU340" s="2">
        <f>Data!AV344-FaktiskeKurser[[#This Row],[AAPL]]</f>
        <v>-1</v>
      </c>
      <c r="AV340" s="2">
        <f>Data!AW344-FaktiskeKurser[[#This Row],[MSFT]]</f>
        <v>-0.61000000000001364</v>
      </c>
      <c r="AW340" s="2">
        <f>Data!AX344-FaktiskeKurser[[#This Row],[AMZN]]</f>
        <v>-6.0689999999999884</v>
      </c>
      <c r="AX340" s="2">
        <f>Data!AY344-FaktiskeKurser[[#This Row],[GOOGL]]</f>
        <v>-0.75399699999999825</v>
      </c>
      <c r="AY340" s="2">
        <f>Data!AZ344-FaktiskeKurser[[#This Row],[BRK-B]]</f>
        <v>12.069976999999994</v>
      </c>
      <c r="AZ340" s="2">
        <f>Data!BA344-FaktiskeKurser[[#This Row],[TSLA]]</f>
        <v>-14.853347000000014</v>
      </c>
      <c r="BA340" s="2">
        <f>Data!BB344-FaktiskeKurser[[#This Row],[NVDA]]</f>
        <v>-0.85499599999999987</v>
      </c>
      <c r="BB340" s="2">
        <f>Data!BC344-FaktiskeKurser[[#This Row],[GOOG]]</f>
        <v>-0.62950200000000223</v>
      </c>
      <c r="BC340" s="2">
        <f>Data!BD344-FaktiskeKurser[[#This Row],[UNH]]</f>
        <v>9.5500190000000202</v>
      </c>
      <c r="BD340" s="2">
        <f>Data!BE344-FaktiskeKurser[[#This Row],[JPM]]</f>
        <v>5.7400049999999965</v>
      </c>
      <c r="BE340" s="2">
        <f>Data!BF344-FaktiskeKurser[[#This Row],[AVGO]]</f>
        <v>-8.4400029999999902</v>
      </c>
      <c r="BF340" s="2">
        <f>Data!BG344-FaktiskeKurser[[#This Row],[V]]</f>
        <v>-6.0599980000000073</v>
      </c>
      <c r="BG340" s="2">
        <f>Data!BH344-FaktiskeKurser[[#This Row],[BAC]]</f>
        <v>1.0499989999999997</v>
      </c>
      <c r="BH340" s="2">
        <f>Data!BI344-FaktiskeKurser[[#This Row],[HD]]</f>
        <v>8.3500060000000076</v>
      </c>
      <c r="BI340" s="2">
        <f>Data!BJ344-FaktiskeKurser[[#This Row],[MA]]</f>
        <v>-9.5700080000000298</v>
      </c>
      <c r="BJ340" s="2">
        <f>Data!BK344-FaktiskeKurser[[#This Row],[MRK]]</f>
        <v>2.0801549999999907</v>
      </c>
      <c r="BK340" s="2">
        <f>Data!BL344-FaktiskeKurser[[#This Row],[ABBV]]</f>
        <v>2.3199989999999957</v>
      </c>
      <c r="BL340" s="2">
        <f>Data!BM344-FaktiskeKurser[[#This Row],[LLY]]</f>
        <v>6.5599980000000073</v>
      </c>
      <c r="BM340" s="2">
        <f>Data!BN344-FaktiskeKurser[[#This Row],[UPS]]</f>
        <v>1.8200070000000039</v>
      </c>
      <c r="BN340" s="2">
        <f>Data!BO344-FaktiskeKurser[[#This Row],[CAT]]</f>
        <v>9.1999970000000246</v>
      </c>
    </row>
    <row r="341" spans="1:66" x14ac:dyDescent="0.35">
      <c r="A341" s="1">
        <v>44327</v>
      </c>
      <c r="B341" s="2">
        <f>ARIMAForecast[[#This Row],[AAPL]]-FaktiskeKurser[[#This Row],[AAPL]]</f>
        <v>-1.9198913242100133</v>
      </c>
      <c r="C341" s="2">
        <f>ARIMAForecast[[#This Row],[MSFT]]-Data!C340</f>
        <v>-2.0656789889549998</v>
      </c>
      <c r="D341" s="2">
        <f>ARIMAForecast[[#This Row],[AMZN]]-Data!D340</f>
        <v>1.5105074262050096</v>
      </c>
      <c r="E341" s="2">
        <f>ARIMAForecast[[#This Row],[GOOGL]]-Data!E340</f>
        <v>-1.0411016847140075</v>
      </c>
      <c r="F341" s="2">
        <f>ARIMAForecast[[#This Row],[BRK-B]]-Data!F340</f>
        <v>-7.1858568146660105</v>
      </c>
      <c r="G341" s="2">
        <f>ARIMAForecast[[#This Row],[TSLA]]-Data!G340</f>
        <v>-3.3714225856420228</v>
      </c>
      <c r="H341" s="2">
        <f>ARIMAForecast[[#This Row],[NVDA]]-Data!H340</f>
        <v>5.037938838700029E-2</v>
      </c>
      <c r="I341" s="2">
        <f>ARIMAForecast[[#This Row],[GOOG]]-Data!I340</f>
        <v>-1.7789727577619914</v>
      </c>
      <c r="J341" s="2">
        <f>ARIMAForecast[[#This Row],[UNH]]-Data!J340</f>
        <v>-10.55556722775799</v>
      </c>
      <c r="K341" s="2">
        <f>ARIMAForecast[[#This Row],[JPM]]-Data!K340</f>
        <v>-3.162924332794006</v>
      </c>
      <c r="L341" s="2">
        <f>ARIMAForecast[[#This Row],[AVGO]]-Data!L340</f>
        <v>-0.75125212072003933</v>
      </c>
      <c r="M341" s="2">
        <f>ARIMAForecast[[#This Row],[V]]-Data!M340</f>
        <v>-1.4940350481410007</v>
      </c>
      <c r="N341" s="2">
        <f>ARIMAForecast[[#This Row],[BAC]]-Data!N340</f>
        <v>-0.79489887097150103</v>
      </c>
      <c r="O341" s="2">
        <f>ARIMAForecast[[#This Row],[HD]]-Data!O340</f>
        <v>-11.502662978298019</v>
      </c>
      <c r="P341" s="2">
        <f>ARIMAForecast[[#This Row],[MA]]-Data!P340</f>
        <v>7.7308335440022802E-2</v>
      </c>
      <c r="Q341" s="2">
        <f>ARIMAForecast[[#This Row],[MRK]]-Data!Q340</f>
        <v>-0.43302003157090496</v>
      </c>
      <c r="R341" s="2">
        <f>ARIMAForecast[[#This Row],[ABBV]]-Data!R340</f>
        <v>-1.1832827875030034</v>
      </c>
      <c r="S341" s="2">
        <f>ARIMAForecast[[#This Row],[LLY]]-Data!S340</f>
        <v>-0.27634055342798547</v>
      </c>
      <c r="T341" s="2">
        <f>ARIMAForecast[[#This Row],[UPS]]-Data!T340</f>
        <v>-5.7709854659620134</v>
      </c>
      <c r="U341" s="2">
        <f>ARIMAForecast[[#This Row],[CAT]]-Data!U340</f>
        <v>-2.2187870367779965</v>
      </c>
      <c r="X341" s="1">
        <v>44327</v>
      </c>
      <c r="Y341" s="2">
        <f>Data!Y341-Data!Y340</f>
        <v>-1.6831198000000001</v>
      </c>
      <c r="Z341" s="2">
        <f>Data!Z341-Data!Z340</f>
        <v>-2.025921000000011</v>
      </c>
      <c r="AA341" s="2">
        <f>Data!AA341-Data!AA340</f>
        <v>0.15063250000000039</v>
      </c>
      <c r="AB341" s="2">
        <f>Data!AB341-Data!AB340</f>
        <v>-1.5801770000000062</v>
      </c>
      <c r="AC341" s="2">
        <f>Data!AC341-Data!AC340</f>
        <v>-6.2107755999999767</v>
      </c>
      <c r="AD341" s="2">
        <f>Data!AD341-Data!AD340</f>
        <v>-14.21225849999999</v>
      </c>
      <c r="AE341" s="2">
        <f>Data!AE341-Data!AE340</f>
        <v>-0.26819869999999923</v>
      </c>
      <c r="AF341" s="2">
        <f>Data!AF341-Data!AF340</f>
        <v>-1.9989032999999949</v>
      </c>
      <c r="AG341" s="2">
        <f>Data!AG341-Data!AG340</f>
        <v>-7.9787961000000109</v>
      </c>
      <c r="AH341" s="2">
        <f>Data!AH341-Data!AH340</f>
        <v>-2.3561588000000029</v>
      </c>
      <c r="AI341" s="2">
        <f>Data!AI341-Data!AI340</f>
        <v>0.7882748000000106</v>
      </c>
      <c r="AJ341" s="2">
        <f>Data!AJ341-Data!AJ340</f>
        <v>-1.2821082000000104</v>
      </c>
      <c r="AK341" s="2">
        <f>Data!AK341-Data!AK340</f>
        <v>-0.43181641999999698</v>
      </c>
      <c r="AL341" s="2">
        <f>Data!AL341-Data!AL340</f>
        <v>-8.6140129999999999</v>
      </c>
      <c r="AM341" s="2">
        <f>Data!AM341-Data!AM340</f>
        <v>-1.3261158999999907</v>
      </c>
      <c r="AN341" s="2">
        <f>Data!AN341-Data!AN340</f>
        <v>-0.59459443999999451</v>
      </c>
      <c r="AO341" s="2">
        <f>Data!AO341-Data!AO340</f>
        <v>-1.4424779000000001</v>
      </c>
      <c r="AP341" s="2">
        <f>Data!AP341-Data!AP340</f>
        <v>-5.6200200000006362E-2</v>
      </c>
      <c r="AQ341" s="2">
        <f>Data!AQ341-Data!AQ340</f>
        <v>-1.7451109999999801</v>
      </c>
      <c r="AR341" s="2">
        <f>Data!AR341-Data!AR340</f>
        <v>-2.4008800000000008</v>
      </c>
      <c r="AS341" s="2"/>
      <c r="AT341" s="1">
        <v>44327</v>
      </c>
      <c r="AU341" s="2">
        <f>Data!AV345-FaktiskeKurser[[#This Row],[AAPL]]</f>
        <v>-2.1900020000000069</v>
      </c>
      <c r="AV341" s="2">
        <f>Data!AW345-FaktiskeKurser[[#This Row],[MSFT]]</f>
        <v>-0.24000499999999647</v>
      </c>
      <c r="AW341" s="2">
        <f>Data!AX345-FaktiskeKurser[[#This Row],[AMZN]]</f>
        <v>-2.331497000000013</v>
      </c>
      <c r="AX341" s="2">
        <f>Data!AY345-FaktiskeKurser[[#This Row],[GOOGL]]</f>
        <v>-2.2355049999999892</v>
      </c>
      <c r="AY341" s="2">
        <f>Data!AZ345-FaktiskeKurser[[#This Row],[BRK-B]]</f>
        <v>2.8699949999999603</v>
      </c>
      <c r="AZ341" s="2">
        <f>Data!BA345-FaktiskeKurser[[#This Row],[TSLA]]</f>
        <v>-17.913330000000002</v>
      </c>
      <c r="BA341" s="2">
        <f>Data!BB345-FaktiskeKurser[[#This Row],[NVDA]]</f>
        <v>-1.5225069999999903</v>
      </c>
      <c r="BB341" s="2">
        <f>Data!BC345-FaktiskeKurser[[#This Row],[GOOG]]</f>
        <v>-2.3989939999999876</v>
      </c>
      <c r="BC341" s="2">
        <f>Data!BD345-FaktiskeKurser[[#This Row],[UNH]]</f>
        <v>-0.79998799999998482</v>
      </c>
      <c r="BD341" s="2">
        <f>Data!BE345-FaktiskeKurser[[#This Row],[JPM]]</f>
        <v>1.0199890000000096</v>
      </c>
      <c r="BE341" s="2">
        <f>Data!BF345-FaktiskeKurser[[#This Row],[AVGO]]</f>
        <v>-3.7599800000000414</v>
      </c>
      <c r="BF341" s="2">
        <f>Data!BG345-FaktiskeKurser[[#This Row],[V]]</f>
        <v>-3.7300109999999904</v>
      </c>
      <c r="BG341" s="2">
        <f>Data!BH345-FaktiskeKurser[[#This Row],[BAC]]</f>
        <v>0.18000099999999719</v>
      </c>
      <c r="BH341" s="2">
        <f>Data!BI345-FaktiskeKurser[[#This Row],[HD]]</f>
        <v>-1.3899839999999699</v>
      </c>
      <c r="BI341" s="2">
        <f>Data!BJ345-FaktiskeKurser[[#This Row],[MA]]</f>
        <v>-1.5300300000000107</v>
      </c>
      <c r="BJ341" s="2">
        <f>Data!BK345-FaktiskeKurser[[#This Row],[MRK]]</f>
        <v>-0.22900400000000332</v>
      </c>
      <c r="BK341" s="2">
        <f>Data!BL345-FaktiskeKurser[[#This Row],[ABBV]]</f>
        <v>-0.89000000000000057</v>
      </c>
      <c r="BL341" s="2">
        <f>Data!BM345-FaktiskeKurser[[#This Row],[LLY]]</f>
        <v>1.9400019999999927</v>
      </c>
      <c r="BM341" s="2">
        <f>Data!BN345-FaktiskeKurser[[#This Row],[UPS]]</f>
        <v>-0.19000199999999268</v>
      </c>
      <c r="BN341" s="2">
        <f>Data!BO345-FaktiskeKurser[[#This Row],[CAT]]</f>
        <v>1.4199979999999925</v>
      </c>
    </row>
    <row r="342" spans="1:66" x14ac:dyDescent="0.35">
      <c r="A342" s="1">
        <v>44328</v>
      </c>
      <c r="B342" s="2">
        <f>ARIMAForecast[[#This Row],[AAPL]]-FaktiskeKurser[[#This Row],[AAPL]]</f>
        <v>-6.4543280182329994</v>
      </c>
      <c r="C342" s="2">
        <f>ARIMAForecast[[#This Row],[MSFT]]-Data!C341</f>
        <v>-6.5859346155150149</v>
      </c>
      <c r="D342" s="2">
        <f>ARIMAForecast[[#This Row],[AMZN]]-Data!D341</f>
        <v>-3.3556107849009891</v>
      </c>
      <c r="E342" s="2">
        <f>ARIMAForecast[[#This Row],[GOOGL]]-Data!E341</f>
        <v>-3.1583846789960006</v>
      </c>
      <c r="F342" s="2">
        <f>ARIMAForecast[[#This Row],[BRK-B]]-Data!F341</f>
        <v>-2.214213564229965</v>
      </c>
      <c r="G342" s="2">
        <f>ARIMAForecast[[#This Row],[TSLA]]-Data!G341</f>
        <v>-9.8186777274959809</v>
      </c>
      <c r="H342" s="2">
        <f>ARIMAForecast[[#This Row],[NVDA]]-Data!H341</f>
        <v>-5.1904524235239933</v>
      </c>
      <c r="I342" s="2">
        <f>ARIMAForecast[[#This Row],[GOOG]]-Data!I341</f>
        <v>-3.5015312977390067</v>
      </c>
      <c r="J342" s="2">
        <f>ARIMAForecast[[#This Row],[UNH]]-Data!J341</f>
        <v>-5.9149483821569788</v>
      </c>
      <c r="K342" s="2">
        <f>ARIMAForecast[[#This Row],[JPM]]-Data!K341</f>
        <v>-0.45947187370899201</v>
      </c>
      <c r="L342" s="2">
        <f>ARIMAForecast[[#This Row],[AVGO]]-Data!L341</f>
        <v>-12.661132252654966</v>
      </c>
      <c r="M342" s="2">
        <f>ARIMAForecast[[#This Row],[V]]-Data!M341</f>
        <v>-4.078419176615995</v>
      </c>
      <c r="N342" s="2">
        <f>ARIMAForecast[[#This Row],[BAC]]-Data!N341</f>
        <v>-0.16336662906390131</v>
      </c>
      <c r="O342" s="2">
        <f>ARIMAForecast[[#This Row],[HD]]-Data!O341</f>
        <v>-12.857008076656996</v>
      </c>
      <c r="P342" s="2">
        <f>ARIMAForecast[[#This Row],[MA]]-Data!P341</f>
        <v>-9.5900201924649764</v>
      </c>
      <c r="Q342" s="2">
        <f>ARIMAForecast[[#This Row],[MRK]]-Data!Q341</f>
        <v>0.29782612419259635</v>
      </c>
      <c r="R342" s="2">
        <f>ARIMAForecast[[#This Row],[ABBV]]-Data!R341</f>
        <v>7.9064290605003862E-2</v>
      </c>
      <c r="S342" s="2">
        <f>ARIMAForecast[[#This Row],[LLY]]-Data!S341</f>
        <v>-1.0847408101020051</v>
      </c>
      <c r="T342" s="2">
        <f>ARIMAForecast[[#This Row],[UPS]]-Data!T341</f>
        <v>-1.3533595094880013</v>
      </c>
      <c r="U342" s="2">
        <f>ARIMAForecast[[#This Row],[CAT]]-Data!U341</f>
        <v>-3.3308132640719919</v>
      </c>
      <c r="X342" s="1">
        <v>44328</v>
      </c>
      <c r="Y342" s="2">
        <f>Data!Y342-Data!Y341</f>
        <v>-2.4837549000000081</v>
      </c>
      <c r="Z342" s="2">
        <f>Data!Z342-Data!Z341</f>
        <v>-4.5428765000000055</v>
      </c>
      <c r="AA342" s="2">
        <f>Data!AA342-Data!AA341</f>
        <v>-2.6218992000000014</v>
      </c>
      <c r="AB342" s="2">
        <f>Data!AB342-Data!AB341</f>
        <v>-2.7151702999999969</v>
      </c>
      <c r="AC342" s="2">
        <f>Data!AC342-Data!AC341</f>
        <v>-2.8199891000000434</v>
      </c>
      <c r="AD342" s="2">
        <f>Data!AD342-Data!AD341</f>
        <v>-4.1534190000000137</v>
      </c>
      <c r="AE342" s="2">
        <f>Data!AE342-Data!AE341</f>
        <v>-4.7992961000000207</v>
      </c>
      <c r="AF342" s="2">
        <f>Data!AF342-Data!AF341</f>
        <v>-2.7816755000000057</v>
      </c>
      <c r="AG342" s="2">
        <f>Data!AG342-Data!AG341</f>
        <v>-6.3315911999999912</v>
      </c>
      <c r="AH342" s="2">
        <f>Data!AH342-Data!AH341</f>
        <v>-1.2429341000000136</v>
      </c>
      <c r="AI342" s="2">
        <f>Data!AI342-Data!AI341</f>
        <v>-14.523736100000008</v>
      </c>
      <c r="AJ342" s="2">
        <f>Data!AJ342-Data!AJ341</f>
        <v>-4.3908460999999761</v>
      </c>
      <c r="AK342" s="2">
        <f>Data!AK342-Data!AK341</f>
        <v>-0.398792499999999</v>
      </c>
      <c r="AL342" s="2">
        <f>Data!AL342-Data!AL341</f>
        <v>-12.567674199999999</v>
      </c>
      <c r="AM342" s="2">
        <f>Data!AM342-Data!AM341</f>
        <v>-7.2843980999999758</v>
      </c>
      <c r="AN342" s="2">
        <f>Data!AN342-Data!AN341</f>
        <v>0.3745435499999985</v>
      </c>
      <c r="AO342" s="2">
        <f>Data!AO342-Data!AO341</f>
        <v>0.16954979999999864</v>
      </c>
      <c r="AP342" s="2">
        <f>Data!AP342-Data!AP341</f>
        <v>-1.3145046999999863</v>
      </c>
      <c r="AQ342" s="2">
        <f>Data!AQ342-Data!AQ341</f>
        <v>-3.471512400000023</v>
      </c>
      <c r="AR342" s="2">
        <f>Data!AR342-Data!AR341</f>
        <v>-2.2598741999999845</v>
      </c>
      <c r="AS342" s="2"/>
      <c r="AT342" s="1">
        <v>44328</v>
      </c>
      <c r="AU342" s="2">
        <f>Data!AV346-FaktiskeKurser[[#This Row],[AAPL]]</f>
        <v>-6.9700079999999929</v>
      </c>
      <c r="AV342" s="2">
        <f>Data!AW346-FaktiskeKurser[[#This Row],[MSFT]]</f>
        <v>-10.729996</v>
      </c>
      <c r="AW342" s="2">
        <f>Data!AX346-FaktiskeKurser[[#This Row],[AMZN]]</f>
        <v>-7.7214969999999994</v>
      </c>
      <c r="AX342" s="2">
        <f>Data!AY346-FaktiskeKurser[[#This Row],[GOOGL]]</f>
        <v>-6.8550030000000106</v>
      </c>
      <c r="AY342" s="2">
        <f>Data!AZ346-FaktiskeKurser[[#This Row],[BRK-B]]</f>
        <v>-6.7999869999999873</v>
      </c>
      <c r="AZ342" s="2">
        <f>Data!BA346-FaktiskeKurser[[#This Row],[TSLA]]</f>
        <v>-24.549987999999985</v>
      </c>
      <c r="BA342" s="2">
        <f>Data!BB346-FaktiskeKurser[[#This Row],[NVDA]]</f>
        <v>-7.6449890000000096</v>
      </c>
      <c r="BB342" s="2">
        <f>Data!BC346-FaktiskeKurser[[#This Row],[GOOG]]</f>
        <v>-7.1134950000000003</v>
      </c>
      <c r="BC342" s="2">
        <f>Data!BD346-FaktiskeKurser[[#This Row],[UNH]]</f>
        <v>-9.6000060000000076</v>
      </c>
      <c r="BD342" s="2">
        <f>Data!BE346-FaktiskeKurser[[#This Row],[JPM]]</f>
        <v>-3.2400049999999965</v>
      </c>
      <c r="BE342" s="2">
        <f>Data!BF346-FaktiskeKurser[[#This Row],[AVGO]]</f>
        <v>-26.199982000000034</v>
      </c>
      <c r="BF342" s="2">
        <f>Data!BG346-FaktiskeKurser[[#This Row],[V]]</f>
        <v>-10.690001999999993</v>
      </c>
      <c r="BG342" s="2">
        <f>Data!BH346-FaktiskeKurser[[#This Row],[BAC]]</f>
        <v>-0.82999800000000334</v>
      </c>
      <c r="BH342" s="2">
        <f>Data!BI346-FaktiskeKurser[[#This Row],[HD]]</f>
        <v>-20.579987000000017</v>
      </c>
      <c r="BI342" s="2">
        <f>Data!BJ346-FaktiskeKurser[[#This Row],[MA]]</f>
        <v>-18.860015999999973</v>
      </c>
      <c r="BJ342" s="2">
        <f>Data!BK346-FaktiskeKurser[[#This Row],[MRK]]</f>
        <v>0.2099229999999892</v>
      </c>
      <c r="BK342" s="2">
        <f>Data!BL346-FaktiskeKurser[[#This Row],[ABBV]]</f>
        <v>-1.120002999999997</v>
      </c>
      <c r="BL342" s="2">
        <f>Data!BM346-FaktiskeKurser[[#This Row],[LLY]]</f>
        <v>-0.69000199999999268</v>
      </c>
      <c r="BM342" s="2">
        <f>Data!BN346-FaktiskeKurser[[#This Row],[UPS]]</f>
        <v>-4.0800020000000075</v>
      </c>
      <c r="BN342" s="2">
        <f>Data!BO346-FaktiskeKurser[[#This Row],[CAT]]</f>
        <v>0.25</v>
      </c>
    </row>
    <row r="343" spans="1:66" x14ac:dyDescent="0.35">
      <c r="A343" s="1">
        <v>44329</v>
      </c>
      <c r="B343" s="2">
        <f>ARIMAForecast[[#This Row],[AAPL]]-FaktiskeKurser[[#This Row],[AAPL]]</f>
        <v>-5.6449485301729965</v>
      </c>
      <c r="C343" s="2">
        <f>ARIMAForecast[[#This Row],[MSFT]]-Data!C342</f>
        <v>2.8208610953130062</v>
      </c>
      <c r="D343" s="2">
        <f>ARIMAForecast[[#This Row],[AMZN]]-Data!D342</f>
        <v>0.21774031121100279</v>
      </c>
      <c r="E343" s="2">
        <f>ARIMAForecast[[#This Row],[GOOGL]]-Data!E342</f>
        <v>0.83054989619300557</v>
      </c>
      <c r="F343" s="2">
        <f>ARIMAForecast[[#This Row],[BRK-B]]-Data!F342</f>
        <v>2.6994728384049722</v>
      </c>
      <c r="G343" s="2">
        <f>ARIMAForecast[[#This Row],[TSLA]]-Data!G342</f>
        <v>-5.6689475178890234</v>
      </c>
      <c r="H343" s="2">
        <f>ARIMAForecast[[#This Row],[NVDA]]-Data!H342</f>
        <v>-1.7968133767120094</v>
      </c>
      <c r="I343" s="2">
        <f>ARIMAForecast[[#This Row],[GOOG]]-Data!I342</f>
        <v>0.95499726882000857</v>
      </c>
      <c r="J343" s="2">
        <f>ARIMAForecast[[#This Row],[UNH]]-Data!J342</f>
        <v>2.5500229727559827</v>
      </c>
      <c r="K343" s="2">
        <f>ARIMAForecast[[#This Row],[JPM]]-Data!K342</f>
        <v>3.1852129354760166</v>
      </c>
      <c r="L343" s="2">
        <f>ARIMAForecast[[#This Row],[AVGO]]-Data!L342</f>
        <v>3.2074586408429582</v>
      </c>
      <c r="M343" s="2">
        <f>ARIMAForecast[[#This Row],[V]]-Data!M342</f>
        <v>1.7380339596169847</v>
      </c>
      <c r="N343" s="2">
        <f>ARIMAForecast[[#This Row],[BAC]]-Data!N342</f>
        <v>0.56436602781660383</v>
      </c>
      <c r="O343" s="2">
        <f>ARIMAForecast[[#This Row],[HD]]-Data!O342</f>
        <v>5.9247234403620155</v>
      </c>
      <c r="P343" s="2">
        <f>ARIMAForecast[[#This Row],[MA]]-Data!P342</f>
        <v>1.7209112212669879</v>
      </c>
      <c r="Q343" s="2">
        <f>ARIMAForecast[[#This Row],[MRK]]-Data!Q342</f>
        <v>0.71089988024689887</v>
      </c>
      <c r="R343" s="2">
        <f>ARIMAForecast[[#This Row],[ABBV]]-Data!R342</f>
        <v>1.5332099367419971</v>
      </c>
      <c r="S343" s="2">
        <f>ARIMAForecast[[#This Row],[LLY]]-Data!S342</f>
        <v>1.0771213771809869</v>
      </c>
      <c r="T343" s="2">
        <f>ARIMAForecast[[#This Row],[UPS]]-Data!T342</f>
        <v>2.8545938917420131</v>
      </c>
      <c r="U343" s="2">
        <f>ARIMAForecast[[#This Row],[CAT]]-Data!U342</f>
        <v>3.3551126994350113</v>
      </c>
      <c r="X343" s="1">
        <v>44329</v>
      </c>
      <c r="Y343" s="2">
        <f>Data!Y343-Data!Y342</f>
        <v>0.98943979999999954</v>
      </c>
      <c r="Z343" s="2">
        <f>Data!Z343-Data!Z342</f>
        <v>1.0235120000000109</v>
      </c>
      <c r="AA343" s="2">
        <f>Data!AA343-Data!AA342</f>
        <v>-0.34968400000002475</v>
      </c>
      <c r="AB343" s="2">
        <f>Data!AB343-Data!AB342</f>
        <v>0.49834690000000137</v>
      </c>
      <c r="AC343" s="2">
        <f>Data!AC343-Data!AC342</f>
        <v>3.0205509000000461</v>
      </c>
      <c r="AD343" s="2">
        <f>Data!AD343-Data!AD342</f>
        <v>-9.0494266000000039</v>
      </c>
      <c r="AE343" s="2">
        <f>Data!AE343-Data!AE342</f>
        <v>-1.7501288999999929</v>
      </c>
      <c r="AF343" s="2">
        <f>Data!AF343-Data!AF342</f>
        <v>0.34613199999999722</v>
      </c>
      <c r="AG343" s="2">
        <f>Data!AG343-Data!AG342</f>
        <v>1.9952767999999992</v>
      </c>
      <c r="AH343" s="2">
        <f>Data!AH343-Data!AH342</f>
        <v>3.2068020000000104</v>
      </c>
      <c r="AI343" s="2">
        <f>Data!AI343-Data!AI342</f>
        <v>4.0367865000000052</v>
      </c>
      <c r="AJ343" s="2">
        <f>Data!AJ343-Data!AJ342</f>
        <v>1.9595731999999941</v>
      </c>
      <c r="AK343" s="2">
        <f>Data!AK343-Data!AK342</f>
        <v>0.51757610999999315</v>
      </c>
      <c r="AL343" s="2">
        <f>Data!AL343-Data!AL342</f>
        <v>4.5311338999999862</v>
      </c>
      <c r="AM343" s="2">
        <f>Data!AM343-Data!AM342</f>
        <v>-0.68376560000001518</v>
      </c>
      <c r="AN343" s="2">
        <f>Data!AN343-Data!AN342</f>
        <v>0.61898299000000634</v>
      </c>
      <c r="AO343" s="2">
        <f>Data!AO343-Data!AO342</f>
        <v>1.3808369999999996</v>
      </c>
      <c r="AP343" s="2">
        <f>Data!AP343-Data!AP342</f>
        <v>1.5074020999999789</v>
      </c>
      <c r="AQ343" s="2">
        <f>Data!AQ343-Data!AQ342</f>
        <v>4.0136907000000122</v>
      </c>
      <c r="AR343" s="2">
        <f>Data!AR343-Data!AR342</f>
        <v>1.8415091999999902</v>
      </c>
      <c r="AS343" s="2"/>
      <c r="AT343" s="1">
        <v>44329</v>
      </c>
      <c r="AU343" s="2">
        <f>Data!AV347-FaktiskeKurser[[#This Row],[AAPL]]</f>
        <v>-5.2400059999999939</v>
      </c>
      <c r="AV343" s="2">
        <f>Data!AW347-FaktiskeKurser[[#This Row],[MSFT]]</f>
        <v>-9.4300079999999866</v>
      </c>
      <c r="AW343" s="2">
        <f>Data!AX347-FaktiskeKurser[[#This Row],[AMZN]]</f>
        <v>-6.5070029999999974</v>
      </c>
      <c r="AX343" s="2">
        <f>Data!AY347-FaktiskeKurser[[#This Row],[GOOGL]]</f>
        <v>-6.1444939999999946</v>
      </c>
      <c r="AY343" s="2">
        <f>Data!AZ347-FaktiskeKurser[[#This Row],[BRK-B]]</f>
        <v>-4.0299990000000321</v>
      </c>
      <c r="AZ343" s="2">
        <f>Data!BA347-FaktiskeKurser[[#This Row],[TSLA]]</f>
        <v>-33.559997999999979</v>
      </c>
      <c r="BA343" s="2">
        <f>Data!BB347-FaktiskeKurser[[#This Row],[NVDA]]</f>
        <v>-11.470001999999994</v>
      </c>
      <c r="BB343" s="2">
        <f>Data!BC347-FaktiskeKurser[[#This Row],[GOOG]]</f>
        <v>-6.835999000000001</v>
      </c>
      <c r="BC343" s="2">
        <f>Data!BD347-FaktiskeKurser[[#This Row],[UNH]]</f>
        <v>-9.0899959999999851</v>
      </c>
      <c r="BD343" s="2">
        <f>Data!BE347-FaktiskeKurser[[#This Row],[JPM]]</f>
        <v>0.25999500000000353</v>
      </c>
      <c r="BE343" s="2">
        <f>Data!BF347-FaktiskeKurser[[#This Row],[AVGO]]</f>
        <v>-21.979981000000009</v>
      </c>
      <c r="BF343" s="2">
        <f>Data!BG347-FaktiskeKurser[[#This Row],[V]]</f>
        <v>-8.3799899999999923</v>
      </c>
      <c r="BG343" s="2">
        <f>Data!BH347-FaktiskeKurser[[#This Row],[BAC]]</f>
        <v>-0.33999999999999631</v>
      </c>
      <c r="BH343" s="2">
        <f>Data!BI347-FaktiskeKurser[[#This Row],[HD]]</f>
        <v>-13.829987000000017</v>
      </c>
      <c r="BI343" s="2">
        <f>Data!BJ347-FaktiskeKurser[[#This Row],[MA]]</f>
        <v>-15.380004999999983</v>
      </c>
      <c r="BJ343" s="2">
        <f>Data!BK347-FaktiskeKurser[[#This Row],[MRK]]</f>
        <v>0.26717299999999966</v>
      </c>
      <c r="BK343" s="2">
        <f>Data!BL347-FaktiskeKurser[[#This Row],[ABBV]]</f>
        <v>0.84999799999999937</v>
      </c>
      <c r="BL343" s="2">
        <f>Data!BM347-FaktiskeKurser[[#This Row],[LLY]]</f>
        <v>-0.47999599999999987</v>
      </c>
      <c r="BM343" s="2">
        <f>Data!BN347-FaktiskeKurser[[#This Row],[UPS]]</f>
        <v>-1.8300020000000075</v>
      </c>
      <c r="BN343" s="2">
        <f>Data!BO347-FaktiskeKurser[[#This Row],[CAT]]</f>
        <v>-0.91999799999999254</v>
      </c>
    </row>
    <row r="344" spans="1:66" x14ac:dyDescent="0.35">
      <c r="A344" s="1">
        <v>44330</v>
      </c>
      <c r="B344" s="2">
        <f>ARIMAForecast[[#This Row],[AAPL]]-FaktiskeKurser[[#This Row],[AAPL]]</f>
        <v>0.69267098800300175</v>
      </c>
      <c r="C344" s="2">
        <f>ARIMAForecast[[#This Row],[MSFT]]-Data!C343</f>
        <v>5.3447690008869984</v>
      </c>
      <c r="D344" s="2">
        <f>ARIMAForecast[[#This Row],[AMZN]]-Data!D343</f>
        <v>3.0463098780649887</v>
      </c>
      <c r="E344" s="2">
        <f>ARIMAForecast[[#This Row],[GOOGL]]-Data!E343</f>
        <v>2.4833437681210029</v>
      </c>
      <c r="F344" s="2">
        <f>ARIMAForecast[[#This Row],[BRK-B]]-Data!F343</f>
        <v>5.6205000363040085</v>
      </c>
      <c r="G344" s="2">
        <f>ARIMAForecast[[#This Row],[TSLA]]-Data!G343</f>
        <v>5.8492999369000245</v>
      </c>
      <c r="H344" s="2">
        <f>ARIMAForecast[[#This Row],[NVDA]]-Data!H343</f>
        <v>5.6749130671330192</v>
      </c>
      <c r="I344" s="2">
        <f>ARIMAForecast[[#This Row],[GOOG]]-Data!I343</f>
        <v>2.9462046848990013</v>
      </c>
      <c r="J344" s="2">
        <f>ARIMAForecast[[#This Row],[UNH]]-Data!J343</f>
        <v>3.2535093806960163</v>
      </c>
      <c r="K344" s="2">
        <f>ARIMAForecast[[#This Row],[JPM]]-Data!K343</f>
        <v>3.5529876927649866</v>
      </c>
      <c r="L344" s="2">
        <f>ARIMAForecast[[#This Row],[AVGO]]-Data!L343</f>
        <v>12.929870129832011</v>
      </c>
      <c r="M344" s="2">
        <f>ARIMAForecast[[#This Row],[V]]-Data!M343</f>
        <v>3.2848540500680201</v>
      </c>
      <c r="N344" s="2">
        <f>ARIMAForecast[[#This Row],[BAC]]-Data!N343</f>
        <v>0.6862523122645996</v>
      </c>
      <c r="O344" s="2">
        <f>ARIMAForecast[[#This Row],[HD]]-Data!O343</f>
        <v>2.0102358417869937</v>
      </c>
      <c r="P344" s="2">
        <f>ARIMAForecast[[#This Row],[MA]]-Data!P343</f>
        <v>3.8742858765260166</v>
      </c>
      <c r="Q344" s="2">
        <f>ARIMAForecast[[#This Row],[MRK]]-Data!Q343</f>
        <v>-0.17403742417720025</v>
      </c>
      <c r="R344" s="2">
        <f>ARIMAForecast[[#This Row],[ABBV]]-Data!R343</f>
        <v>-0.11432862137799304</v>
      </c>
      <c r="S344" s="2">
        <f>ARIMAForecast[[#This Row],[LLY]]-Data!S343</f>
        <v>1.6993958663160242</v>
      </c>
      <c r="T344" s="2">
        <f>ARIMAForecast[[#This Row],[UPS]]-Data!T343</f>
        <v>0.87176706612200405</v>
      </c>
      <c r="U344" s="2">
        <f>ARIMAForecast[[#This Row],[CAT]]-Data!U343</f>
        <v>2.5811742361339896</v>
      </c>
      <c r="X344" s="1">
        <v>44330</v>
      </c>
      <c r="Y344" s="2">
        <f>Data!Y344-Data!Y343</f>
        <v>2.4404868000000022</v>
      </c>
      <c r="Z344" s="2">
        <f>Data!Z344-Data!Z343</f>
        <v>4.7950933999999847</v>
      </c>
      <c r="AA344" s="2">
        <f>Data!AA344-Data!AA343</f>
        <v>2.6113872000000242</v>
      </c>
      <c r="AB344" s="2">
        <f>Data!AB344-Data!AB343</f>
        <v>2.3667262999999963</v>
      </c>
      <c r="AC344" s="2">
        <f>Data!AC344-Data!AC343</f>
        <v>3.8208503999999834</v>
      </c>
      <c r="AD344" s="2">
        <f>Data!AD344-Data!AD343</f>
        <v>-0.19953399999999988</v>
      </c>
      <c r="AE344" s="2">
        <f>Data!AE344-Data!AE343</f>
        <v>4.7318054000000132</v>
      </c>
      <c r="AF344" s="2">
        <f>Data!AF344-Data!AF343</f>
        <v>2.7490887000000015</v>
      </c>
      <c r="AG344" s="2">
        <f>Data!AG344-Data!AG343</f>
        <v>1.8228947000000062</v>
      </c>
      <c r="AH344" s="2">
        <f>Data!AH344-Data!AH343</f>
        <v>3.0864411999999959</v>
      </c>
      <c r="AI344" s="2">
        <f>Data!AI344-Data!AI343</f>
        <v>10.676980299999968</v>
      </c>
      <c r="AJ344" s="2">
        <f>Data!AJ344-Data!AJ343</f>
        <v>3.1769199999999955</v>
      </c>
      <c r="AK344" s="2">
        <f>Data!AK344-Data!AK343</f>
        <v>0.54955456000000424</v>
      </c>
      <c r="AL344" s="2">
        <f>Data!AL344-Data!AL343</f>
        <v>-0.26569330000000946</v>
      </c>
      <c r="AM344" s="2">
        <f>Data!AM344-Data!AM343</f>
        <v>3.8690854999999829</v>
      </c>
      <c r="AN344" s="2">
        <f>Data!AN344-Data!AN343</f>
        <v>-0.22688662000000193</v>
      </c>
      <c r="AO344" s="2">
        <f>Data!AO344-Data!AO343</f>
        <v>-1.7644400000008886E-2</v>
      </c>
      <c r="AP344" s="2">
        <f>Data!AP344-Data!AP343</f>
        <v>1.2835780999999997</v>
      </c>
      <c r="AQ344" s="2">
        <f>Data!AQ344-Data!AQ343</f>
        <v>1.3732306999999935</v>
      </c>
      <c r="AR344" s="2">
        <f>Data!AR344-Data!AR343</f>
        <v>2.3041176000000121</v>
      </c>
      <c r="AS344" s="2"/>
      <c r="AT344" s="1">
        <v>44330</v>
      </c>
      <c r="AU344" s="2">
        <f>Data!AV348-FaktiskeKurser[[#This Row],[AAPL]]</f>
        <v>0.59999899999999684</v>
      </c>
      <c r="AV344" s="2">
        <f>Data!AW348-FaktiskeKurser[[#This Row],[MSFT]]</f>
        <v>0.97000099999999634</v>
      </c>
      <c r="AW344" s="2">
        <f>Data!AX348-FaktiskeKurser[[#This Row],[AMZN]]</f>
        <v>1.6204979999999978</v>
      </c>
      <c r="AX344" s="2">
        <f>Data!AY348-FaktiskeKurser[[#This Row],[GOOGL]]</f>
        <v>-0.66850300000000118</v>
      </c>
      <c r="AY344" s="2">
        <f>Data!AZ348-FaktiskeKurser[[#This Row],[BRK-B]]</f>
        <v>-1.6499939999999924</v>
      </c>
      <c r="AZ344" s="2">
        <f>Data!BA348-FaktiskeKurser[[#This Row],[TSLA]]</f>
        <v>-13.099990999999989</v>
      </c>
      <c r="BA344" s="2">
        <f>Data!BB348-FaktiskeKurser[[#This Row],[NVDA]]</f>
        <v>-0.22750800000000027</v>
      </c>
      <c r="BB344" s="2">
        <f>Data!BC348-FaktiskeKurser[[#This Row],[GOOG]]</f>
        <v>-1.2750010000000032</v>
      </c>
      <c r="BC344" s="2">
        <f>Data!BD348-FaktiskeKurser[[#This Row],[UNH]]</f>
        <v>-11.090027000000021</v>
      </c>
      <c r="BD344" s="2">
        <f>Data!BE348-FaktiskeKurser[[#This Row],[JPM]]</f>
        <v>2.7899940000000072</v>
      </c>
      <c r="BE344" s="2">
        <f>Data!BF348-FaktiskeKurser[[#This Row],[AVGO]]</f>
        <v>5.5199890000000096</v>
      </c>
      <c r="BF344" s="2">
        <f>Data!BG348-FaktiskeKurser[[#This Row],[V]]</f>
        <v>0.97000099999999634</v>
      </c>
      <c r="BG344" s="2">
        <f>Data!BH348-FaktiskeKurser[[#This Row],[BAC]]</f>
        <v>0.31000199999999722</v>
      </c>
      <c r="BH344" s="2">
        <f>Data!BI348-FaktiskeKurser[[#This Row],[HD]]</f>
        <v>-17.489990000000034</v>
      </c>
      <c r="BI344" s="2">
        <f>Data!BJ348-FaktiskeKurser[[#This Row],[MA]]</f>
        <v>-2.4299919999999702</v>
      </c>
      <c r="BJ344" s="2">
        <f>Data!BK348-FaktiskeKurser[[#This Row],[MRK]]</f>
        <v>0.11450200000000166</v>
      </c>
      <c r="BK344" s="2">
        <f>Data!BL348-FaktiskeKurser[[#This Row],[ABBV]]</f>
        <v>0.20999900000001048</v>
      </c>
      <c r="BL344" s="2">
        <f>Data!BM348-FaktiskeKurser[[#This Row],[LLY]]</f>
        <v>1.4500119999999868</v>
      </c>
      <c r="BM344" s="2">
        <f>Data!BN348-FaktiskeKurser[[#This Row],[UPS]]</f>
        <v>0.25</v>
      </c>
      <c r="BN344" s="2">
        <f>Data!BO348-FaktiskeKurser[[#This Row],[CAT]]</f>
        <v>-0.38000500000001125</v>
      </c>
    </row>
    <row r="345" spans="1:66" x14ac:dyDescent="0.35">
      <c r="A345" s="1">
        <v>44333</v>
      </c>
      <c r="B345" s="2">
        <f>ARIMAForecast[[#This Row],[AAPL]]-FaktiskeKurser[[#This Row],[AAPL]]</f>
        <v>0.79323835324200331</v>
      </c>
      <c r="C345" s="2">
        <f>ARIMAForecast[[#This Row],[MSFT]]-Data!C344</f>
        <v>-1.8520431252169942</v>
      </c>
      <c r="D345" s="2">
        <f>ARIMAForecast[[#This Row],[AMZN]]-Data!D344</f>
        <v>2.2925968813059967</v>
      </c>
      <c r="E345" s="2">
        <f>ARIMAForecast[[#This Row],[GOOGL]]-Data!E344</f>
        <v>0.90393168768099486</v>
      </c>
      <c r="F345" s="2">
        <f>ARIMAForecast[[#This Row],[BRK-B]]-Data!F344</f>
        <v>-2.0955391629800033</v>
      </c>
      <c r="G345" s="2">
        <f>ARIMAForecast[[#This Row],[TSLA]]-Data!G344</f>
        <v>-4.2942096935120162</v>
      </c>
      <c r="H345" s="2">
        <f>ARIMAForecast[[#This Row],[NVDA]]-Data!H344</f>
        <v>0.25647903666799721</v>
      </c>
      <c r="I345" s="2">
        <f>ARIMAForecast[[#This Row],[GOOG]]-Data!I344</f>
        <v>0.1109527372869934</v>
      </c>
      <c r="J345" s="2">
        <f>ARIMAForecast[[#This Row],[UNH]]-Data!J344</f>
        <v>-2.1639454999130407</v>
      </c>
      <c r="K345" s="2">
        <f>ARIMAForecast[[#This Row],[JPM]]-Data!K344</f>
        <v>0.22788666918100375</v>
      </c>
      <c r="L345" s="2">
        <f>ARIMAForecast[[#This Row],[AVGO]]-Data!L344</f>
        <v>0.63602847884703806</v>
      </c>
      <c r="M345" s="2">
        <f>ARIMAForecast[[#This Row],[V]]-Data!M344</f>
        <v>6.7570746111982771E-2</v>
      </c>
      <c r="N345" s="2">
        <f>ARIMAForecast[[#This Row],[BAC]]-Data!N344</f>
        <v>0.22932808445810338</v>
      </c>
      <c r="O345" s="2">
        <f>ARIMAForecast[[#This Row],[HD]]-Data!O344</f>
        <v>-5.8101701094180385</v>
      </c>
      <c r="P345" s="2">
        <f>ARIMAForecast[[#This Row],[MA]]-Data!P344</f>
        <v>-8.6489632019038254E-2</v>
      </c>
      <c r="Q345" s="2">
        <f>ARIMAForecast[[#This Row],[MRK]]-Data!Q344</f>
        <v>1.2564588969722053</v>
      </c>
      <c r="R345" s="2">
        <f>ARIMAForecast[[#This Row],[ABBV]]-Data!R344</f>
        <v>0.38110225255199737</v>
      </c>
      <c r="S345" s="2">
        <f>ARIMAForecast[[#This Row],[LLY]]-Data!S344</f>
        <v>-0.85411158414501642</v>
      </c>
      <c r="T345" s="2">
        <f>ARIMAForecast[[#This Row],[UPS]]-Data!T344</f>
        <v>1.8110131487019885</v>
      </c>
      <c r="U345" s="2">
        <f>ARIMAForecast[[#This Row],[CAT]]-Data!U344</f>
        <v>2.2919922853380115</v>
      </c>
      <c r="X345" s="1">
        <v>44333</v>
      </c>
      <c r="Y345" s="2">
        <f>Data!Y345-Data!Y344</f>
        <v>-0.5230889999999988</v>
      </c>
      <c r="Z345" s="2">
        <f>Data!Z345-Data!Z344</f>
        <v>-2.3643263999999817</v>
      </c>
      <c r="AA345" s="2">
        <f>Data!AA345-Data!AA344</f>
        <v>2.5275352999999825</v>
      </c>
      <c r="AB345" s="2">
        <f>Data!AB345-Data!AB344</f>
        <v>0.78486000000000899</v>
      </c>
      <c r="AC345" s="2">
        <f>Data!AC345-Data!AC344</f>
        <v>-0.60124990000002754</v>
      </c>
      <c r="AD345" s="2">
        <f>Data!AD345-Data!AD344</f>
        <v>0.25865459999999985</v>
      </c>
      <c r="AE345" s="2">
        <f>Data!AE345-Data!AE344</f>
        <v>0.2709720999999945</v>
      </c>
      <c r="AF345" s="2">
        <f>Data!AF345-Data!AF344</f>
        <v>0.3725210000000061</v>
      </c>
      <c r="AG345" s="2">
        <f>Data!AG345-Data!AG344</f>
        <v>-0.81257670000002236</v>
      </c>
      <c r="AH345" s="2">
        <f>Data!AH345-Data!AH344</f>
        <v>0.85226750000001061</v>
      </c>
      <c r="AI345" s="2">
        <f>Data!AI345-Data!AI344</f>
        <v>0.24246340000001965</v>
      </c>
      <c r="AJ345" s="2">
        <f>Data!AJ345-Data!AJ344</f>
        <v>0.2159202999999934</v>
      </c>
      <c r="AK345" s="2">
        <f>Data!AK345-Data!AK344</f>
        <v>0.4039159699999999</v>
      </c>
      <c r="AL345" s="2">
        <f>Data!AL345-Data!AL344</f>
        <v>-3.119696499999975</v>
      </c>
      <c r="AM345" s="2">
        <f>Data!AM345-Data!AM344</f>
        <v>8.0092400000012276E-2</v>
      </c>
      <c r="AN345" s="2">
        <f>Data!AN345-Data!AN344</f>
        <v>1.1471383499999916</v>
      </c>
      <c r="AO345" s="2">
        <f>Data!AO345-Data!AO344</f>
        <v>0.58155040000001179</v>
      </c>
      <c r="AP345" s="2">
        <f>Data!AP345-Data!AP344</f>
        <v>-0.64451179999997521</v>
      </c>
      <c r="AQ345" s="2">
        <f>Data!AQ345-Data!AQ344</f>
        <v>-0.14989069999998605</v>
      </c>
      <c r="AR345" s="2">
        <f>Data!AR345-Data!AR344</f>
        <v>2.4609103999999888</v>
      </c>
      <c r="AS345" s="2"/>
      <c r="AT345" s="1">
        <v>44333</v>
      </c>
      <c r="AU345" s="2">
        <f>Data!AV349-FaktiskeKurser[[#This Row],[AAPL]]</f>
        <v>0.35999300000000289</v>
      </c>
      <c r="AV345" s="2">
        <f>Data!AW349-FaktiskeKurser[[#This Row],[MSFT]]</f>
        <v>-1.0500030000000038</v>
      </c>
      <c r="AW345" s="2">
        <f>Data!AX349-FaktiskeKurser[[#This Row],[AMZN]]</f>
        <v>2.3240049999999997</v>
      </c>
      <c r="AX345" s="2">
        <f>Data!AY349-FaktiskeKurser[[#This Row],[GOOGL]]</f>
        <v>0.94300099999999532</v>
      </c>
      <c r="AY345" s="2">
        <f>Data!AZ349-FaktiskeKurser[[#This Row],[BRK-B]]</f>
        <v>3.5899960000000419</v>
      </c>
      <c r="AZ345" s="2">
        <f>Data!BA349-FaktiskeKurser[[#This Row],[TSLA]]</f>
        <v>-13.456665000000015</v>
      </c>
      <c r="BA345" s="2">
        <f>Data!BB349-FaktiskeKurser[[#This Row],[NVDA]]</f>
        <v>-1.4075009999999963</v>
      </c>
      <c r="BB345" s="2">
        <f>Data!BC349-FaktiskeKurser[[#This Row],[GOOG]]</f>
        <v>0.6324989999999957</v>
      </c>
      <c r="BC345" s="2">
        <f>Data!BD349-FaktiskeKurser[[#This Row],[UNH]]</f>
        <v>-3.0700070000000323</v>
      </c>
      <c r="BD345" s="2">
        <f>Data!BE349-FaktiskeKurser[[#This Row],[JPM]]</f>
        <v>6.1300049999999828</v>
      </c>
      <c r="BE345" s="2">
        <f>Data!BF349-FaktiskeKurser[[#This Row],[AVGO]]</f>
        <v>-0.13000499999998283</v>
      </c>
      <c r="BF345" s="2">
        <f>Data!BG349-FaktiskeKurser[[#This Row],[V]]</f>
        <v>0.96000599999999281</v>
      </c>
      <c r="BG345" s="2">
        <f>Data!BH349-FaktiskeKurser[[#This Row],[BAC]]</f>
        <v>1.1700019999999967</v>
      </c>
      <c r="BH345" s="2">
        <f>Data!BI349-FaktiskeKurser[[#This Row],[HD]]</f>
        <v>-10.649993999999992</v>
      </c>
      <c r="BI345" s="2">
        <f>Data!BJ349-FaktiskeKurser[[#This Row],[MA]]</f>
        <v>-4.3099970000000098</v>
      </c>
      <c r="BJ345" s="2">
        <f>Data!BK349-FaktiskeKurser[[#This Row],[MRK]]</f>
        <v>2.2996140000000054</v>
      </c>
      <c r="BK345" s="2">
        <f>Data!BL349-FaktiskeKurser[[#This Row],[ABBV]]</f>
        <v>2</v>
      </c>
      <c r="BL345" s="2">
        <f>Data!BM349-FaktiskeKurser[[#This Row],[LLY]]</f>
        <v>0.77999900000000366</v>
      </c>
      <c r="BM345" s="2">
        <f>Data!BN349-FaktiskeKurser[[#This Row],[UPS]]</f>
        <v>1.9599910000000023</v>
      </c>
      <c r="BN345" s="2">
        <f>Data!BO349-FaktiskeKurser[[#This Row],[CAT]]</f>
        <v>5.4899900000000059</v>
      </c>
    </row>
    <row r="346" spans="1:66" x14ac:dyDescent="0.35">
      <c r="A346" s="1">
        <v>44334</v>
      </c>
      <c r="B346" s="2">
        <f>ARIMAForecast[[#This Row],[AAPL]]-FaktiskeKurser[[#This Row],[AAPL]]</f>
        <v>2.3478756826959994</v>
      </c>
      <c r="C346" s="2">
        <f>ARIMAForecast[[#This Row],[MSFT]]-Data!C345</f>
        <v>-3.6962993098809989</v>
      </c>
      <c r="D346" s="2">
        <f>ARIMAForecast[[#This Row],[AMZN]]-Data!D345</f>
        <v>-1.9063820784149925</v>
      </c>
      <c r="E346" s="2">
        <f>ARIMAForecast[[#This Row],[GOOGL]]-Data!E345</f>
        <v>-1.7793886906959955</v>
      </c>
      <c r="F346" s="2">
        <f>ARIMAForecast[[#This Row],[BRK-B]]-Data!F345</f>
        <v>-1.8510324882039981</v>
      </c>
      <c r="G346" s="2">
        <f>ARIMAForecast[[#This Row],[TSLA]]-Data!G345</f>
        <v>0.36207860956301374</v>
      </c>
      <c r="H346" s="2">
        <f>ARIMAForecast[[#This Row],[NVDA]]-Data!H345</f>
        <v>-2.0113815950770118</v>
      </c>
      <c r="I346" s="2">
        <f>ARIMAForecast[[#This Row],[GOOG]]-Data!I345</f>
        <v>-0.87075328975700472</v>
      </c>
      <c r="J346" s="2">
        <f>ARIMAForecast[[#This Row],[UNH]]-Data!J345</f>
        <v>1.9964361061950058</v>
      </c>
      <c r="K346" s="2">
        <f>ARIMAForecast[[#This Row],[JPM]]-Data!K345</f>
        <v>-2.247232355470004</v>
      </c>
      <c r="L346" s="2">
        <f>ARIMAForecast[[#This Row],[AVGO]]-Data!L345</f>
        <v>-9.831914154439005</v>
      </c>
      <c r="M346" s="2">
        <f>ARIMAForecast[[#This Row],[V]]-Data!M345</f>
        <v>-0.88067439930600244</v>
      </c>
      <c r="N346" s="2">
        <f>ARIMAForecast[[#This Row],[BAC]]-Data!N345</f>
        <v>-0.53817546474990507</v>
      </c>
      <c r="O346" s="2">
        <f>ARIMAForecast[[#This Row],[HD]]-Data!O345</f>
        <v>-3.1821128937239678</v>
      </c>
      <c r="P346" s="2">
        <f>ARIMAForecast[[#This Row],[MA]]-Data!P345</f>
        <v>-0.28522762715800809</v>
      </c>
      <c r="Q346" s="2">
        <f>ARIMAForecast[[#This Row],[MRK]]-Data!Q345</f>
        <v>-8.2478259108995644E-2</v>
      </c>
      <c r="R346" s="2">
        <f>ARIMAForecast[[#This Row],[ABBV]]-Data!R345</f>
        <v>0.66398128625399977</v>
      </c>
      <c r="S346" s="2">
        <f>ARIMAForecast[[#This Row],[LLY]]-Data!S345</f>
        <v>-0.85716763350399106</v>
      </c>
      <c r="T346" s="2">
        <f>ARIMAForecast[[#This Row],[UPS]]-Data!T345</f>
        <v>-5.2442913416070098</v>
      </c>
      <c r="U346" s="2">
        <f>ARIMAForecast[[#This Row],[CAT]]-Data!U345</f>
        <v>-4.9884221869920111</v>
      </c>
      <c r="X346" s="1">
        <v>44334</v>
      </c>
      <c r="Y346" s="2">
        <f>Data!Y346-Data!Y345</f>
        <v>-1.356550299999995</v>
      </c>
      <c r="Z346" s="2">
        <f>Data!Z346-Data!Z345</f>
        <v>-2.1275732000000005</v>
      </c>
      <c r="AA346" s="2">
        <f>Data!AA346-Data!AA345</f>
        <v>-1.1961330000000032</v>
      </c>
      <c r="AB346" s="2">
        <f>Data!AB346-Data!AB345</f>
        <v>-1.3050154999999961</v>
      </c>
      <c r="AC346" s="2">
        <f>Data!AC346-Data!AC345</f>
        <v>-1.6221107999999731</v>
      </c>
      <c r="AD346" s="2">
        <f>Data!AD346-Data!AD345</f>
        <v>-1.704227799999984</v>
      </c>
      <c r="AE346" s="2">
        <f>Data!AE346-Data!AE345</f>
        <v>-1.4516781000000094</v>
      </c>
      <c r="AF346" s="2">
        <f>Data!AF346-Data!AF345</f>
        <v>-0.95615519999999776</v>
      </c>
      <c r="AG346" s="2">
        <f>Data!AG346-Data!AG345</f>
        <v>1.2572307000000364</v>
      </c>
      <c r="AH346" s="2">
        <f>Data!AH346-Data!AH345</f>
        <v>-2.1162047000000257</v>
      </c>
      <c r="AI346" s="2">
        <f>Data!AI346-Data!AI345</f>
        <v>-4.5288816999999995</v>
      </c>
      <c r="AJ346" s="2">
        <f>Data!AJ346-Data!AJ345</f>
        <v>-0.80488409999998112</v>
      </c>
      <c r="AK346" s="2">
        <f>Data!AK346-Data!AK345</f>
        <v>-0.478889020000004</v>
      </c>
      <c r="AL346" s="2">
        <f>Data!AL346-Data!AL345</f>
        <v>-3.3595058999999878</v>
      </c>
      <c r="AM346" s="2">
        <f>Data!AM346-Data!AM345</f>
        <v>-0.36453380000000379</v>
      </c>
      <c r="AN346" s="2">
        <f>Data!AN346-Data!AN345</f>
        <v>-0.10425518999998928</v>
      </c>
      <c r="AO346" s="2">
        <f>Data!AO346-Data!AO345</f>
        <v>0.34336349999999527</v>
      </c>
      <c r="AP346" s="2">
        <f>Data!AP346-Data!AP345</f>
        <v>-0.85370380000000523</v>
      </c>
      <c r="AQ346" s="2">
        <f>Data!AQ346-Data!AQ345</f>
        <v>-2.0525678000000198</v>
      </c>
      <c r="AR346" s="2">
        <f>Data!AR346-Data!AR345</f>
        <v>-3.8210526000000016</v>
      </c>
      <c r="AS346" s="2"/>
      <c r="AT346" s="1">
        <v>44334</v>
      </c>
      <c r="AU346" s="2">
        <f>Data!AV350-FaktiskeKurser[[#This Row],[AAPL]]</f>
        <v>2.0800009999999958</v>
      </c>
      <c r="AV346" s="2">
        <f>Data!AW350-FaktiskeKurser[[#This Row],[MSFT]]</f>
        <v>4.0800020000000075</v>
      </c>
      <c r="AW346" s="2">
        <f>Data!AX350-FaktiskeKurser[[#This Row],[AMZN]]</f>
        <v>4.016998000000001</v>
      </c>
      <c r="AX346" s="2">
        <f>Data!AY350-FaktiskeKurser[[#This Row],[GOOGL]]</f>
        <v>3.1110000000000042</v>
      </c>
      <c r="AY346" s="2">
        <f>Data!AZ350-FaktiskeKurser[[#This Row],[BRK-B]]</f>
        <v>4.6799919999999702</v>
      </c>
      <c r="AZ346" s="2">
        <f>Data!BA350-FaktiskeKurser[[#This Row],[TSLA]]</f>
        <v>-4.006668000000019</v>
      </c>
      <c r="BA346" s="2">
        <f>Data!BB350-FaktiskeKurser[[#This Row],[NVDA]]</f>
        <v>2.5724940000000061</v>
      </c>
      <c r="BB346" s="2">
        <f>Data!BC350-FaktiskeKurser[[#This Row],[GOOG]]</f>
        <v>3.2174990000000037</v>
      </c>
      <c r="BC346" s="2">
        <f>Data!BD350-FaktiskeKurser[[#This Row],[UNH]]</f>
        <v>5.0100099999999657</v>
      </c>
      <c r="BD346" s="2">
        <f>Data!BE350-FaktiskeKurser[[#This Row],[JPM]]</f>
        <v>4.9000090000000114</v>
      </c>
      <c r="BE346" s="2">
        <f>Data!BF350-FaktiskeKurser[[#This Row],[AVGO]]</f>
        <v>11.359984999999995</v>
      </c>
      <c r="BF346" s="2">
        <f>Data!BG350-FaktiskeKurser[[#This Row],[V]]</f>
        <v>4.9400019999999927</v>
      </c>
      <c r="BG346" s="2">
        <f>Data!BH350-FaktiskeKurser[[#This Row],[BAC]]</f>
        <v>0.97999999999999687</v>
      </c>
      <c r="BH346" s="2">
        <f>Data!BI350-FaktiskeKurser[[#This Row],[HD]]</f>
        <v>-0.25</v>
      </c>
      <c r="BI346" s="2">
        <f>Data!BJ350-FaktiskeKurser[[#This Row],[MA]]</f>
        <v>6.4500119999999583</v>
      </c>
      <c r="BJ346" s="2">
        <f>Data!BK350-FaktiskeKurser[[#This Row],[MRK]]</f>
        <v>1.316794999999999</v>
      </c>
      <c r="BK346" s="2">
        <f>Data!BL350-FaktiskeKurser[[#This Row],[ABBV]]</f>
        <v>2.25</v>
      </c>
      <c r="BL346" s="2">
        <f>Data!BM350-FaktiskeKurser[[#This Row],[LLY]]</f>
        <v>1.430008000000015</v>
      </c>
      <c r="BM346" s="2">
        <f>Data!BN350-FaktiskeKurser[[#This Row],[UPS]]</f>
        <v>3.2900080000000003</v>
      </c>
      <c r="BN346" s="2">
        <f>Data!BO350-FaktiskeKurser[[#This Row],[CAT]]</f>
        <v>2.1499939999999924</v>
      </c>
    </row>
    <row r="347" spans="1:66" x14ac:dyDescent="0.35">
      <c r="A347" s="1">
        <v>44335</v>
      </c>
      <c r="B347" s="2">
        <f>ARIMAForecast[[#This Row],[AAPL]]-FaktiskeKurser[[#This Row],[AAPL]]</f>
        <v>0.2738814302369974</v>
      </c>
      <c r="C347" s="2">
        <f>ARIMAForecast[[#This Row],[MSFT]]-Data!C346</f>
        <v>1.7454447686669994</v>
      </c>
      <c r="D347" s="2">
        <f>ARIMAForecast[[#This Row],[AMZN]]-Data!D346</f>
        <v>-3.0863260716017749E-2</v>
      </c>
      <c r="E347" s="2">
        <f>ARIMAForecast[[#This Row],[GOOGL]]-Data!E346</f>
        <v>0.64493044758199858</v>
      </c>
      <c r="F347" s="2">
        <f>ARIMAForecast[[#This Row],[BRK-B]]-Data!F346</f>
        <v>-2.1339513780109769</v>
      </c>
      <c r="G347" s="2">
        <f>ARIMAForecast[[#This Row],[TSLA]]-Data!G346</f>
        <v>-4.8842009328350002</v>
      </c>
      <c r="H347" s="2">
        <f>ARIMAForecast[[#This Row],[NVDA]]-Data!H346</f>
        <v>1.231975158501001</v>
      </c>
      <c r="I347" s="2">
        <f>ARIMAForecast[[#This Row],[GOOG]]-Data!I346</f>
        <v>0.37634500905600987</v>
      </c>
      <c r="J347" s="2">
        <f>ARIMAForecast[[#This Row],[UNH]]-Data!J346</f>
        <v>-0.40791258495397642</v>
      </c>
      <c r="K347" s="2">
        <f>ARIMAForecast[[#This Row],[JPM]]-Data!K346</f>
        <v>-1.4914643046319895</v>
      </c>
      <c r="L347" s="2">
        <f>ARIMAForecast[[#This Row],[AVGO]]-Data!L346</f>
        <v>10.760760459644985</v>
      </c>
      <c r="M347" s="2">
        <f>ARIMAForecast[[#This Row],[V]]-Data!M346</f>
        <v>-0.94428671461997737</v>
      </c>
      <c r="N347" s="2">
        <f>ARIMAForecast[[#This Row],[BAC]]-Data!N346</f>
        <v>-0.31476210489589818</v>
      </c>
      <c r="O347" s="2">
        <f>ARIMAForecast[[#This Row],[HD]]-Data!O346</f>
        <v>-0.96559672752601955</v>
      </c>
      <c r="P347" s="2">
        <f>ARIMAForecast[[#This Row],[MA]]-Data!P346</f>
        <v>-1.8797821180829715</v>
      </c>
      <c r="Q347" s="2">
        <f>ARIMAForecast[[#This Row],[MRK]]-Data!Q346</f>
        <v>-0.33421330874951138</v>
      </c>
      <c r="R347" s="2">
        <f>ARIMAForecast[[#This Row],[ABBV]]-Data!R346</f>
        <v>-1.6430464997820025</v>
      </c>
      <c r="S347" s="2">
        <f>ARIMAForecast[[#This Row],[LLY]]-Data!S346</f>
        <v>1.9565511848890083</v>
      </c>
      <c r="T347" s="2">
        <f>ARIMAForecast[[#This Row],[UPS]]-Data!T346</f>
        <v>2.9884996983850272</v>
      </c>
      <c r="U347" s="2">
        <f>ARIMAForecast[[#This Row],[CAT]]-Data!U346</f>
        <v>-3.4526136556839901</v>
      </c>
      <c r="X347" s="1">
        <v>44335</v>
      </c>
      <c r="Y347" s="2">
        <f>Data!Y347-Data!Y346</f>
        <v>-0.53972960000000114</v>
      </c>
      <c r="Z347" s="2">
        <f>Data!Z347-Data!Z346</f>
        <v>3.6082599999986087E-2</v>
      </c>
      <c r="AA347" s="2">
        <f>Data!AA347-Data!AA346</f>
        <v>-0.4415125999999816</v>
      </c>
      <c r="AB347" s="2">
        <f>Data!AB347-Data!AB346</f>
        <v>0.45599759999998923</v>
      </c>
      <c r="AC347" s="2">
        <f>Data!AC347-Data!AC346</f>
        <v>-1.3752885999999762</v>
      </c>
      <c r="AD347" s="2">
        <f>Data!AD347-Data!AD346</f>
        <v>-2.2971489000000247</v>
      </c>
      <c r="AE347" s="2">
        <f>Data!AE347-Data!AE346</f>
        <v>0.5809394999999995</v>
      </c>
      <c r="AF347" s="2">
        <f>Data!AF347-Data!AF346</f>
        <v>0.32101319999999589</v>
      </c>
      <c r="AG347" s="2">
        <f>Data!AG347-Data!AG346</f>
        <v>-0.41678180000002385</v>
      </c>
      <c r="AH347" s="2">
        <f>Data!AH347-Data!AH346</f>
        <v>-1.3162714999999992</v>
      </c>
      <c r="AI347" s="2">
        <f>Data!AI347-Data!AI346</f>
        <v>4.7703649000000041</v>
      </c>
      <c r="AJ347" s="2">
        <f>Data!AJ347-Data!AJ346</f>
        <v>-0.96626340000000255</v>
      </c>
      <c r="AK347" s="2">
        <f>Data!AK347-Data!AK346</f>
        <v>-0.23341474999999434</v>
      </c>
      <c r="AL347" s="2">
        <f>Data!AL347-Data!AL346</f>
        <v>-2.5571907000000351</v>
      </c>
      <c r="AM347" s="2">
        <f>Data!AM347-Data!AM346</f>
        <v>-1.625720699999988</v>
      </c>
      <c r="AN347" s="2">
        <f>Data!AN347-Data!AN346</f>
        <v>-0.11939368000000172</v>
      </c>
      <c r="AO347" s="2">
        <f>Data!AO347-Data!AO346</f>
        <v>-1.4981022000000053</v>
      </c>
      <c r="AP347" s="2">
        <f>Data!AP347-Data!AP346</f>
        <v>1.7886029000000008</v>
      </c>
      <c r="AQ347" s="2">
        <f>Data!AQ347-Data!AQ346</f>
        <v>0.21369610000002126</v>
      </c>
      <c r="AR347" s="2">
        <f>Data!AR347-Data!AR346</f>
        <v>-3.1005217999999957</v>
      </c>
      <c r="AS347" s="2"/>
      <c r="AT347" s="1">
        <v>44335</v>
      </c>
      <c r="AU347" s="2">
        <f>Data!AV351-FaktiskeKurser[[#This Row],[AAPL]]</f>
        <v>-0.27999899999998945</v>
      </c>
      <c r="AV347" s="2">
        <f>Data!AW351-FaktiskeKurser[[#This Row],[MSFT]]</f>
        <v>8.9995999999985088E-2</v>
      </c>
      <c r="AW347" s="2">
        <f>Data!AX351-FaktiskeKurser[[#This Row],[AMZN]]</f>
        <v>3.5164940000000229</v>
      </c>
      <c r="AX347" s="2">
        <f>Data!AY351-FaktiskeKurser[[#This Row],[GOOGL]]</f>
        <v>2.1229939999999914</v>
      </c>
      <c r="AY347" s="2">
        <f>Data!AZ351-FaktiskeKurser[[#This Row],[BRK-B]]</f>
        <v>-0.67999299999996765</v>
      </c>
      <c r="AZ347" s="2">
        <f>Data!BA351-FaktiskeKurser[[#This Row],[TSLA]]</f>
        <v>-2.7433320000000094</v>
      </c>
      <c r="BA347" s="2">
        <f>Data!BB351-FaktiskeKurser[[#This Row],[NVDA]]</f>
        <v>4.0050049999999828</v>
      </c>
      <c r="BB347" s="2">
        <f>Data!BC351-FaktiskeKurser[[#This Row],[GOOG]]</f>
        <v>2.3369980000000083</v>
      </c>
      <c r="BC347" s="2">
        <f>Data!BD351-FaktiskeKurser[[#This Row],[UNH]]</f>
        <v>0.94000199999999268</v>
      </c>
      <c r="BD347" s="2">
        <f>Data!BE351-FaktiskeKurser[[#This Row],[JPM]]</f>
        <v>-0.38999899999998888</v>
      </c>
      <c r="BE347" s="2">
        <f>Data!BF351-FaktiskeKurser[[#This Row],[AVGO]]</f>
        <v>11.119995000000017</v>
      </c>
      <c r="BF347" s="2">
        <f>Data!BG351-FaktiskeKurser[[#This Row],[V]]</f>
        <v>0.84999100000001704</v>
      </c>
      <c r="BG347" s="2">
        <f>Data!BH351-FaktiskeKurser[[#This Row],[BAC]]</f>
        <v>0.13000100000000003</v>
      </c>
      <c r="BH347" s="2">
        <f>Data!BI351-FaktiskeKurser[[#This Row],[HD]]</f>
        <v>-10.970000999999968</v>
      </c>
      <c r="BI347" s="2">
        <f>Data!BJ351-FaktiskeKurser[[#This Row],[MA]]</f>
        <v>0.96002199999998084</v>
      </c>
      <c r="BJ347" s="2">
        <f>Data!BK351-FaktiskeKurser[[#This Row],[MRK]]</f>
        <v>0.63931300000000135</v>
      </c>
      <c r="BK347" s="2">
        <f>Data!BL351-FaktiskeKurser[[#This Row],[ABBV]]</f>
        <v>-0.75</v>
      </c>
      <c r="BL347" s="2">
        <f>Data!BM351-FaktiskeKurser[[#This Row],[LLY]]</f>
        <v>1.5699930000000109</v>
      </c>
      <c r="BM347" s="2">
        <f>Data!BN351-FaktiskeKurser[[#This Row],[UPS]]</f>
        <v>-1.319991999999985</v>
      </c>
      <c r="BN347" s="2">
        <f>Data!BO351-FaktiskeKurser[[#This Row],[CAT]]</f>
        <v>-3.2000120000000152</v>
      </c>
    </row>
    <row r="348" spans="1:66" x14ac:dyDescent="0.35">
      <c r="A348" s="1">
        <v>44336</v>
      </c>
      <c r="B348" s="2">
        <f>ARIMAForecast[[#This Row],[AAPL]]-FaktiskeKurser[[#This Row],[AAPL]]</f>
        <v>-0.86452487289999169</v>
      </c>
      <c r="C348" s="2">
        <f>ARIMAForecast[[#This Row],[MSFT]]-Data!C347</f>
        <v>1.8154297713080041</v>
      </c>
      <c r="D348" s="2">
        <f>ARIMAForecast[[#This Row],[AMZN]]-Data!D347</f>
        <v>0.89019524468901068</v>
      </c>
      <c r="E348" s="2">
        <f>ARIMAForecast[[#This Row],[GOOGL]]-Data!E347</f>
        <v>1.4651929160589958</v>
      </c>
      <c r="F348" s="2">
        <f>ARIMAForecast[[#This Row],[BRK-B]]-Data!F347</f>
        <v>0.91013588665799716</v>
      </c>
      <c r="G348" s="2">
        <f>ARIMAForecast[[#This Row],[TSLA]]-Data!G347</f>
        <v>8.7076286394579938</v>
      </c>
      <c r="H348" s="2">
        <f>ARIMAForecast[[#This Row],[NVDA]]-Data!H347</f>
        <v>3.833064242228005</v>
      </c>
      <c r="I348" s="2">
        <f>ARIMAForecast[[#This Row],[GOOG]]-Data!I347</f>
        <v>1.8969424647079904</v>
      </c>
      <c r="J348" s="2">
        <f>ARIMAForecast[[#This Row],[UNH]]-Data!J347</f>
        <v>-1.5572374517329877</v>
      </c>
      <c r="K348" s="2">
        <f>ARIMAForecast[[#This Row],[JPM]]-Data!K347</f>
        <v>-4.3270825134015922E-2</v>
      </c>
      <c r="L348" s="2">
        <f>ARIMAForecast[[#This Row],[AVGO]]-Data!L347</f>
        <v>9.1408317216240107</v>
      </c>
      <c r="M348" s="2">
        <f>ARIMAForecast[[#This Row],[V]]-Data!M347</f>
        <v>1.384044929830992</v>
      </c>
      <c r="N348" s="2">
        <f>ARIMAForecast[[#This Row],[BAC]]-Data!N347</f>
        <v>-5.5844348584997761E-2</v>
      </c>
      <c r="O348" s="2">
        <f>ARIMAForecast[[#This Row],[HD]]-Data!O347</f>
        <v>-0.71974642069096717</v>
      </c>
      <c r="P348" s="2">
        <f>ARIMAForecast[[#This Row],[MA]]-Data!P347</f>
        <v>5.7010065725600043</v>
      </c>
      <c r="Q348" s="2">
        <f>ARIMAForecast[[#This Row],[MRK]]-Data!Q347</f>
        <v>0.37378960963290808</v>
      </c>
      <c r="R348" s="2">
        <f>ARIMAForecast[[#This Row],[ABBV]]-Data!R347</f>
        <v>1.1642588534370049</v>
      </c>
      <c r="S348" s="2">
        <f>ARIMAForecast[[#This Row],[LLY]]-Data!S347</f>
        <v>2.7778922494549931</v>
      </c>
      <c r="T348" s="2">
        <f>ARIMAForecast[[#This Row],[UPS]]-Data!T347</f>
        <v>-1.8593461211390263</v>
      </c>
      <c r="U348" s="2">
        <f>ARIMAForecast[[#This Row],[CAT]]-Data!U347</f>
        <v>-1.0884623627480039</v>
      </c>
      <c r="X348" s="1">
        <v>44336</v>
      </c>
      <c r="Y348" s="2">
        <f>Data!Y348-Data!Y347</f>
        <v>2.2557773999999995</v>
      </c>
      <c r="Z348" s="2">
        <f>Data!Z348-Data!Z347</f>
        <v>3.1937386000000174</v>
      </c>
      <c r="AA348" s="2">
        <f>Data!AA348-Data!AA347</f>
        <v>0.74943299999998203</v>
      </c>
      <c r="AB348" s="2">
        <f>Data!AB348-Data!AB347</f>
        <v>1.575201700000008</v>
      </c>
      <c r="AC348" s="2">
        <f>Data!AC348-Data!AC347</f>
        <v>0.42298559999994723</v>
      </c>
      <c r="AD348" s="2">
        <f>Data!AD348-Data!AD347</f>
        <v>1.1627142000000106</v>
      </c>
      <c r="AE348" s="2">
        <f>Data!AE348-Data!AE347</f>
        <v>4.4087224000000163</v>
      </c>
      <c r="AF348" s="2">
        <f>Data!AF348-Data!AF347</f>
        <v>2.2663615999999962</v>
      </c>
      <c r="AG348" s="2">
        <f>Data!AG348-Data!AG347</f>
        <v>-0.86522170000000642</v>
      </c>
      <c r="AH348" s="2">
        <f>Data!AH348-Data!AH347</f>
        <v>-0.47731909999998834</v>
      </c>
      <c r="AI348" s="2">
        <f>Data!AI348-Data!AI347</f>
        <v>12.841573100000005</v>
      </c>
      <c r="AJ348" s="2">
        <f>Data!AJ348-Data!AJ347</f>
        <v>1.3982823999999994</v>
      </c>
      <c r="AK348" s="2">
        <f>Data!AK348-Data!AK347</f>
        <v>-0.12079734000000286</v>
      </c>
      <c r="AL348" s="2">
        <f>Data!AL348-Data!AL347</f>
        <v>0.84238360000000512</v>
      </c>
      <c r="AM348" s="2">
        <f>Data!AM348-Data!AM347</f>
        <v>4.7467877000000271</v>
      </c>
      <c r="AN348" s="2">
        <f>Data!AN348-Data!AN347</f>
        <v>0.34816259999999488</v>
      </c>
      <c r="AO348" s="2">
        <f>Data!AO348-Data!AO347</f>
        <v>1.1380033000000083</v>
      </c>
      <c r="AP348" s="2">
        <f>Data!AP348-Data!AP347</f>
        <v>2.9640844999999842</v>
      </c>
      <c r="AQ348" s="2">
        <f>Data!AQ348-Data!AQ347</f>
        <v>-0.53368690000002061</v>
      </c>
      <c r="AR348" s="2">
        <f>Data!AR348-Data!AR347</f>
        <v>-2.0376957000000004</v>
      </c>
      <c r="AS348" s="2"/>
      <c r="AT348" s="1">
        <v>44336</v>
      </c>
      <c r="AU348" s="2">
        <f>Data!AV352-FaktiskeKurser[[#This Row],[AAPL]]</f>
        <v>-0.13999900000000309</v>
      </c>
      <c r="AV348" s="2">
        <f>Data!AW352-FaktiskeKurser[[#This Row],[MSFT]]</f>
        <v>-1.6699979999999925</v>
      </c>
      <c r="AW348" s="2">
        <f>Data!AX352-FaktiskeKurser[[#This Row],[AMZN]]</f>
        <v>1.2389990000000068</v>
      </c>
      <c r="AX348" s="2">
        <f>Data!AY352-FaktiskeKurser[[#This Row],[GOOGL]]</f>
        <v>1.4285050000000012</v>
      </c>
      <c r="AY348" s="2">
        <f>Data!AZ352-FaktiskeKurser[[#This Row],[BRK-B]]</f>
        <v>-3.9499820000000341</v>
      </c>
      <c r="AZ348" s="2">
        <f>Data!BA352-FaktiskeKurser[[#This Row],[TSLA]]</f>
        <v>-0.98666400000001886</v>
      </c>
      <c r="BA348" s="2">
        <f>Data!BB352-FaktiskeKurser[[#This Row],[NVDA]]</f>
        <v>3.6950070000000039</v>
      </c>
      <c r="BB348" s="2">
        <f>Data!BC352-FaktiskeKurser[[#This Row],[GOOG]]</f>
        <v>1.9964980000000025</v>
      </c>
      <c r="BC348" s="2">
        <f>Data!BD352-FaktiskeKurser[[#This Row],[UNH]]</f>
        <v>-1.1599729999999795</v>
      </c>
      <c r="BD348" s="2">
        <f>Data!BE352-FaktiskeKurser[[#This Row],[JPM]]</f>
        <v>-3.1799929999999961</v>
      </c>
      <c r="BE348" s="2">
        <f>Data!BF352-FaktiskeKurser[[#This Row],[AVGO]]</f>
        <v>13.380004999999983</v>
      </c>
      <c r="BF348" s="2">
        <f>Data!BG352-FaktiskeKurser[[#This Row],[V]]</f>
        <v>-0.5</v>
      </c>
      <c r="BG348" s="2">
        <f>Data!BH352-FaktiskeKurser[[#This Row],[BAC]]</f>
        <v>-0.49000199999999694</v>
      </c>
      <c r="BH348" s="2">
        <f>Data!BI352-FaktiskeKurser[[#This Row],[HD]]</f>
        <v>-7.7300109999999904</v>
      </c>
      <c r="BI348" s="2">
        <f>Data!BJ352-FaktiskeKurser[[#This Row],[MA]]</f>
        <v>3.7900080000000003</v>
      </c>
      <c r="BJ348" s="2">
        <f>Data!BK352-FaktiskeKurser[[#This Row],[MRK]]</f>
        <v>1.3072510000000079</v>
      </c>
      <c r="BK348" s="2">
        <f>Data!BL352-FaktiskeKurser[[#This Row],[ABBV]]</f>
        <v>0.68000099999999009</v>
      </c>
      <c r="BL348" s="2">
        <f>Data!BM352-FaktiskeKurser[[#This Row],[LLY]]</f>
        <v>3.3199920000000134</v>
      </c>
      <c r="BM348" s="2">
        <f>Data!BN352-FaktiskeKurser[[#This Row],[UPS]]</f>
        <v>-2.4400030000000186</v>
      </c>
      <c r="BN348" s="2">
        <f>Data!BO352-FaktiskeKurser[[#This Row],[CAT]]</f>
        <v>-7.2399910000000034</v>
      </c>
    </row>
    <row r="349" spans="1:66" x14ac:dyDescent="0.35">
      <c r="A349" s="1">
        <v>44337</v>
      </c>
      <c r="B349" s="2">
        <f>ARIMAForecast[[#This Row],[AAPL]]-FaktiskeKurser[[#This Row],[AAPL]]</f>
        <v>-8.5212063322003928E-2</v>
      </c>
      <c r="C349" s="2">
        <f>ARIMAForecast[[#This Row],[MSFT]]-Data!C348</f>
        <v>3.318263330200466E-2</v>
      </c>
      <c r="D349" s="2">
        <f>ARIMAForecast[[#This Row],[AMZN]]-Data!D348</f>
        <v>-2.1871201146059889</v>
      </c>
      <c r="E349" s="2">
        <f>ARIMAForecast[[#This Row],[GOOGL]]-Data!E348</f>
        <v>0.12512037301399914</v>
      </c>
      <c r="F349" s="2">
        <f>ARIMAForecast[[#This Row],[BRK-B]]-Data!F348</f>
        <v>2.0773004012079923</v>
      </c>
      <c r="G349" s="2">
        <f>ARIMAForecast[[#This Row],[TSLA]]-Data!G348</f>
        <v>-3.0334901153240139</v>
      </c>
      <c r="H349" s="2">
        <f>ARIMAForecast[[#This Row],[NVDA]]-Data!H348</f>
        <v>4.4321052419730051</v>
      </c>
      <c r="I349" s="2">
        <f>ARIMAForecast[[#This Row],[GOOG]]-Data!I348</f>
        <v>0.12369490255400706</v>
      </c>
      <c r="J349" s="2">
        <f>ARIMAForecast[[#This Row],[UNH]]-Data!J348</f>
        <v>3.4137693649439598</v>
      </c>
      <c r="K349" s="2">
        <f>ARIMAForecast[[#This Row],[JPM]]-Data!K348</f>
        <v>1.8249400378660141</v>
      </c>
      <c r="L349" s="2">
        <f>ARIMAForecast[[#This Row],[AVGO]]-Data!L348</f>
        <v>1.3887617435739799</v>
      </c>
      <c r="M349" s="2">
        <f>ARIMAForecast[[#This Row],[V]]-Data!M348</f>
        <v>0.62320066703699695</v>
      </c>
      <c r="N349" s="2">
        <f>ARIMAForecast[[#This Row],[BAC]]-Data!N348</f>
        <v>0.61302349144289536</v>
      </c>
      <c r="O349" s="2">
        <f>ARIMAForecast[[#This Row],[HD]]-Data!O348</f>
        <v>2.5054213337539863</v>
      </c>
      <c r="P349" s="2">
        <f>ARIMAForecast[[#This Row],[MA]]-Data!P348</f>
        <v>0.71864246472199511</v>
      </c>
      <c r="Q349" s="2">
        <f>ARIMAForecast[[#This Row],[MRK]]-Data!Q348</f>
        <v>-0.39814514791059707</v>
      </c>
      <c r="R349" s="2">
        <f>ARIMAForecast[[#This Row],[ABBV]]-Data!R348</f>
        <v>-0.70439429588300584</v>
      </c>
      <c r="S349" s="2">
        <f>ARIMAForecast[[#This Row],[LLY]]-Data!S348</f>
        <v>0.78989330230700716</v>
      </c>
      <c r="T349" s="2">
        <f>ARIMAForecast[[#This Row],[UPS]]-Data!T348</f>
        <v>-0.37850681318897728</v>
      </c>
      <c r="U349" s="2">
        <f>ARIMAForecast[[#This Row],[CAT]]-Data!U348</f>
        <v>1.9353235573200038</v>
      </c>
      <c r="X349" s="1">
        <v>44337</v>
      </c>
      <c r="Y349" s="2">
        <f>Data!Y349-Data!Y348</f>
        <v>-1.0117751000000084</v>
      </c>
      <c r="Z349" s="2">
        <f>Data!Z349-Data!Z348</f>
        <v>-1.0616275000000144</v>
      </c>
      <c r="AA349" s="2">
        <f>Data!AA349-Data!AA348</f>
        <v>-1.7083208999999897</v>
      </c>
      <c r="AB349" s="2">
        <f>Data!AB349-Data!AB348</f>
        <v>-0.48568380000000388</v>
      </c>
      <c r="AC349" s="2">
        <f>Data!AC349-Data!AC348</f>
        <v>0.92641420000001062</v>
      </c>
      <c r="AD349" s="2">
        <f>Data!AD349-Data!AD348</f>
        <v>2.5867006999999944</v>
      </c>
      <c r="AE349" s="2">
        <f>Data!AE349-Data!AE348</f>
        <v>4.2623323999999911</v>
      </c>
      <c r="AF349" s="2">
        <f>Data!AF349-Data!AF348</f>
        <v>-0.53142850000000408</v>
      </c>
      <c r="AG349" s="2">
        <f>Data!AG349-Data!AG348</f>
        <v>2.1405432000000246</v>
      </c>
      <c r="AH349" s="2">
        <f>Data!AH349-Data!AH348</f>
        <v>1.7640479000000084</v>
      </c>
      <c r="AI349" s="2">
        <f>Data!AI349-Data!AI348</f>
        <v>-0.82022899999998344</v>
      </c>
      <c r="AJ349" s="2">
        <f>Data!AJ349-Data!AJ348</f>
        <v>0.84684599999999932</v>
      </c>
      <c r="AK349" s="2">
        <f>Data!AK349-Data!AK348</f>
        <v>0.46791248000000252</v>
      </c>
      <c r="AL349" s="2">
        <f>Data!AL349-Data!AL348</f>
        <v>6.8051400000001649E-2</v>
      </c>
      <c r="AM349" s="2">
        <f>Data!AM349-Data!AM348</f>
        <v>1.3572170999999571</v>
      </c>
      <c r="AN349" s="2">
        <f>Data!AN349-Data!AN348</f>
        <v>-0.41987843999999086</v>
      </c>
      <c r="AO349" s="2">
        <f>Data!AO349-Data!AO348</f>
        <v>-0.85393880000000877</v>
      </c>
      <c r="AP349" s="2">
        <f>Data!AP349-Data!AP348</f>
        <v>0.48140240000000745</v>
      </c>
      <c r="AQ349" s="2">
        <f>Data!AQ349-Data!AQ348</f>
        <v>-1.8231542999999988</v>
      </c>
      <c r="AR349" s="2">
        <f>Data!AR349-Data!AR348</f>
        <v>1.485826000000003</v>
      </c>
      <c r="AS349" s="2"/>
      <c r="AT349" s="1">
        <v>44337</v>
      </c>
      <c r="AU349" s="2">
        <f>Data!AV353-FaktiskeKurser[[#This Row],[AAPL]]</f>
        <v>-0.83999699999999677</v>
      </c>
      <c r="AV349" s="2">
        <f>Data!AW353-FaktiskeKurser[[#This Row],[MSFT]]</f>
        <v>-9.9950000000035288E-3</v>
      </c>
      <c r="AW349" s="2">
        <f>Data!AX353-FaktiskeKurser[[#This Row],[AMZN]]</f>
        <v>-3.365493999999984</v>
      </c>
      <c r="AX349" s="2">
        <f>Data!AY353-FaktiskeKurser[[#This Row],[GOOGL]]</f>
        <v>0.26049799999999834</v>
      </c>
      <c r="AY349" s="2">
        <f>Data!AZ353-FaktiskeKurser[[#This Row],[BRK-B]]</f>
        <v>-1.4800110000000473</v>
      </c>
      <c r="AZ349" s="2">
        <f>Data!BA353-FaktiskeKurser[[#This Row],[TSLA]]</f>
        <v>1.349991000000017</v>
      </c>
      <c r="BA349" s="2">
        <f>Data!BB353-FaktiskeKurser[[#This Row],[NVDA]]</f>
        <v>8.2624969999999962</v>
      </c>
      <c r="BB349" s="2">
        <f>Data!BC353-FaktiskeKurser[[#This Row],[GOOG]]</f>
        <v>1.1844940000000008</v>
      </c>
      <c r="BC349" s="2">
        <f>Data!BD353-FaktiskeKurser[[#This Row],[UNH]]</f>
        <v>3</v>
      </c>
      <c r="BD349" s="2">
        <f>Data!BE353-FaktiskeKurser[[#This Row],[JPM]]</f>
        <v>-2.0099940000000061</v>
      </c>
      <c r="BE349" s="2">
        <f>Data!BF353-FaktiskeKurser[[#This Row],[AVGO]]</f>
        <v>11.299987999999985</v>
      </c>
      <c r="BF349" s="2">
        <f>Data!BG353-FaktiskeKurser[[#This Row],[V]]</f>
        <v>0.33000200000000746</v>
      </c>
      <c r="BG349" s="2">
        <f>Data!BH353-FaktiskeKurser[[#This Row],[BAC]]</f>
        <v>-0.33999999999999631</v>
      </c>
      <c r="BH349" s="2">
        <f>Data!BI353-FaktiskeKurser[[#This Row],[HD]]</f>
        <v>-4.2400210000000129</v>
      </c>
      <c r="BI349" s="2">
        <f>Data!BJ353-FaktiskeKurser[[#This Row],[MA]]</f>
        <v>4.3000180000000228</v>
      </c>
      <c r="BJ349" s="2">
        <f>Data!BK353-FaktiskeKurser[[#This Row],[MRK]]</f>
        <v>-0.65839400000000126</v>
      </c>
      <c r="BK349" s="2">
        <f>Data!BL353-FaktiskeKurser[[#This Row],[ABBV]]</f>
        <v>-0.76999600000000612</v>
      </c>
      <c r="BL349" s="2">
        <f>Data!BM353-FaktiskeKurser[[#This Row],[LLY]]</f>
        <v>4.3500060000000076</v>
      </c>
      <c r="BM349" s="2">
        <f>Data!BN353-FaktiskeKurser[[#This Row],[UPS]]</f>
        <v>-4.419998000000021</v>
      </c>
      <c r="BN349" s="2">
        <f>Data!BO353-FaktiskeKurser[[#This Row],[CAT]]</f>
        <v>-7.5499880000000132</v>
      </c>
    </row>
    <row r="350" spans="1:66" x14ac:dyDescent="0.35">
      <c r="A350" s="1">
        <v>44340</v>
      </c>
      <c r="B350" s="2">
        <f>ARIMAForecast[[#This Row],[AAPL]]-FaktiskeKurser[[#This Row],[AAPL]]</f>
        <v>1.865590577345003</v>
      </c>
      <c r="C350" s="2">
        <f>ARIMAForecast[[#This Row],[MSFT]]-Data!C349</f>
        <v>4.2397328325259878</v>
      </c>
      <c r="D350" s="2">
        <f>ARIMAForecast[[#This Row],[AMZN]]-Data!D349</f>
        <v>1.9496084984670006</v>
      </c>
      <c r="E350" s="2">
        <f>ARIMAForecast[[#This Row],[GOOGL]]-Data!E349</f>
        <v>2.7658076608639988</v>
      </c>
      <c r="F350" s="2">
        <f>ARIMAForecast[[#This Row],[BRK-B]]-Data!F349</f>
        <v>1.3159415769439988</v>
      </c>
      <c r="G350" s="2">
        <f>ARIMAForecast[[#This Row],[TSLA]]-Data!G349</f>
        <v>9.6168000907319993</v>
      </c>
      <c r="H350" s="2">
        <f>ARIMAForecast[[#This Row],[NVDA]]-Data!H349</f>
        <v>6.9368601400690011</v>
      </c>
      <c r="I350" s="2">
        <f>ARIMAForecast[[#This Row],[GOOG]]-Data!I349</f>
        <v>2.5640828478010036</v>
      </c>
      <c r="J350" s="2">
        <f>ARIMAForecast[[#This Row],[UNH]]-Data!J349</f>
        <v>-0.45151304629598599</v>
      </c>
      <c r="K350" s="2">
        <f>ARIMAForecast[[#This Row],[JPM]]-Data!K349</f>
        <v>0.97468717571800312</v>
      </c>
      <c r="L350" s="2">
        <f>ARIMAForecast[[#This Row],[AVGO]]-Data!L349</f>
        <v>3.8553311253850211</v>
      </c>
      <c r="M350" s="2">
        <f>ARIMAForecast[[#This Row],[V]]-Data!M349</f>
        <v>2.1202356165059939</v>
      </c>
      <c r="N350" s="2">
        <f>ARIMAForecast[[#This Row],[BAC]]-Data!N349</f>
        <v>0.21661069699520397</v>
      </c>
      <c r="O350" s="2">
        <f>ARIMAForecast[[#This Row],[HD]]-Data!O349</f>
        <v>-3.1338780885899951</v>
      </c>
      <c r="P350" s="2">
        <f>ARIMAForecast[[#This Row],[MA]]-Data!P349</f>
        <v>4.2038795667839963</v>
      </c>
      <c r="Q350" s="2">
        <f>ARIMAForecast[[#This Row],[MRK]]-Data!Q349</f>
        <v>-0.35005420807731014</v>
      </c>
      <c r="R350" s="2">
        <f>ARIMAForecast[[#This Row],[ABBV]]-Data!R349</f>
        <v>-0.30567945132499119</v>
      </c>
      <c r="S350" s="2">
        <f>ARIMAForecast[[#This Row],[LLY]]-Data!S349</f>
        <v>0.65247941426397915</v>
      </c>
      <c r="T350" s="2">
        <f>ARIMAForecast[[#This Row],[UPS]]-Data!T349</f>
        <v>0.83924890700998844</v>
      </c>
      <c r="U350" s="2">
        <f>ARIMAForecast[[#This Row],[CAT]]-Data!U349</f>
        <v>1.4261061705319946</v>
      </c>
      <c r="X350" s="1">
        <v>44340</v>
      </c>
      <c r="Y350" s="2">
        <f>Data!Y350-Data!Y349</f>
        <v>0.92606880000001013</v>
      </c>
      <c r="Z350" s="2">
        <f>Data!Z350-Data!Z349</f>
        <v>4.7179854999999975</v>
      </c>
      <c r="AA350" s="2">
        <f>Data!AA350-Data!AA349</f>
        <v>1.3905335000000036</v>
      </c>
      <c r="AB350" s="2">
        <f>Data!AB350-Data!AB349</f>
        <v>2.9193582000000049</v>
      </c>
      <c r="AC350" s="2">
        <f>Data!AC350-Data!AC349</f>
        <v>1.6557073000000173</v>
      </c>
      <c r="AD350" s="2">
        <f>Data!AD350-Data!AD349</f>
        <v>3.2578251000000193</v>
      </c>
      <c r="AE350" s="2">
        <f>Data!AE350-Data!AE349</f>
        <v>5.4483112000000062</v>
      </c>
      <c r="AF350" s="2">
        <f>Data!AF350-Data!AF349</f>
        <v>3.0151334000000105</v>
      </c>
      <c r="AG350" s="2">
        <f>Data!AG350-Data!AG349</f>
        <v>0.14673159999995278</v>
      </c>
      <c r="AH350" s="2">
        <f>Data!AH350-Data!AH349</f>
        <v>0.98853199999999219</v>
      </c>
      <c r="AI350" s="2">
        <f>Data!AI350-Data!AI349</f>
        <v>5.453597899999977</v>
      </c>
      <c r="AJ350" s="2">
        <f>Data!AJ350-Data!AJ349</f>
        <v>1.8548870999999849</v>
      </c>
      <c r="AK350" s="2">
        <f>Data!AK350-Data!AK349</f>
        <v>0.2748378599999981</v>
      </c>
      <c r="AL350" s="2">
        <f>Data!AL350-Data!AL349</f>
        <v>-0.83030309999998053</v>
      </c>
      <c r="AM350" s="2">
        <f>Data!AM350-Data!AM349</f>
        <v>4.1176817000000483</v>
      </c>
      <c r="AN350" s="2">
        <f>Data!AN350-Data!AN349</f>
        <v>-0.26074253000000169</v>
      </c>
      <c r="AO350" s="2">
        <f>Data!AO350-Data!AO349</f>
        <v>-0.24082469999999034</v>
      </c>
      <c r="AP350" s="2">
        <f>Data!AP350-Data!AP349</f>
        <v>1.0963682000000006</v>
      </c>
      <c r="AQ350" s="2">
        <f>Data!AQ350-Data!AQ349</f>
        <v>1.1812926000000061</v>
      </c>
      <c r="AR350" s="2">
        <f>Data!AR350-Data!AR349</f>
        <v>1.918730399999987</v>
      </c>
      <c r="AS350" s="2"/>
      <c r="AT350" s="1">
        <v>44340</v>
      </c>
      <c r="AU350" s="2">
        <f>Data!AV354-FaktiskeKurser[[#This Row],[AAPL]]</f>
        <v>2.25</v>
      </c>
      <c r="AV350" s="2">
        <f>Data!AW354-FaktiskeKurser[[#This Row],[MSFT]]</f>
        <v>7.6999969999999962</v>
      </c>
      <c r="AW350" s="2">
        <f>Data!AX354-FaktiskeKurser[[#This Row],[AMZN]]</f>
        <v>0.63549799999998413</v>
      </c>
      <c r="AX350" s="2">
        <f>Data!AY354-FaktiskeKurser[[#This Row],[GOOGL]]</f>
        <v>4.9285050000000012</v>
      </c>
      <c r="AY350" s="2">
        <f>Data!AZ354-FaktiskeKurser[[#This Row],[BRK-B]]</f>
        <v>2.1400150000000053</v>
      </c>
      <c r="AZ350" s="2">
        <f>Data!BA354-FaktiskeKurser[[#This Row],[TSLA]]</f>
        <v>9.5233300000000156</v>
      </c>
      <c r="BA350" s="2">
        <f>Data!BB354-FaktiskeKurser[[#This Row],[NVDA]]</f>
        <v>15.962493999999992</v>
      </c>
      <c r="BB350" s="2">
        <f>Data!BC354-FaktiskeKurser[[#This Row],[GOOG]]</f>
        <v>5.1620029999999986</v>
      </c>
      <c r="BC350" s="2">
        <f>Data!BD354-FaktiskeKurser[[#This Row],[UNH]]</f>
        <v>0.57000700000003235</v>
      </c>
      <c r="BD350" s="2">
        <f>Data!BE354-FaktiskeKurser[[#This Row],[JPM]]</f>
        <v>1.1899870000000021</v>
      </c>
      <c r="BE350" s="2">
        <f>Data!BF354-FaktiskeKurser[[#This Row],[AVGO]]</f>
        <v>25.450012000000015</v>
      </c>
      <c r="BF350" s="2">
        <f>Data!BG354-FaktiskeKurser[[#This Row],[V]]</f>
        <v>3.75</v>
      </c>
      <c r="BG350" s="2">
        <f>Data!BH354-FaktiskeKurser[[#This Row],[BAC]]</f>
        <v>0.47000100000000344</v>
      </c>
      <c r="BH350" s="2">
        <f>Data!BI354-FaktiskeKurser[[#This Row],[HD]]</f>
        <v>-1.9100040000000149</v>
      </c>
      <c r="BI350" s="2">
        <f>Data!BJ354-FaktiskeKurser[[#This Row],[MA]]</f>
        <v>9.3099980000000073</v>
      </c>
      <c r="BJ350" s="2">
        <f>Data!BK354-FaktiskeKurser[[#This Row],[MRK]]</f>
        <v>-0.3339769999999902</v>
      </c>
      <c r="BK350" s="2">
        <f>Data!BL354-FaktiskeKurser[[#This Row],[ABBV]]</f>
        <v>-1.2999949999999956</v>
      </c>
      <c r="BL350" s="2">
        <f>Data!BM354-FaktiskeKurser[[#This Row],[LLY]]</f>
        <v>6.3899989999999889</v>
      </c>
      <c r="BM350" s="2">
        <f>Data!BN354-FaktiskeKurser[[#This Row],[UPS]]</f>
        <v>-0.5600120000000004</v>
      </c>
      <c r="BN350" s="2">
        <f>Data!BO354-FaktiskeKurser[[#This Row],[CAT]]</f>
        <v>-0.41999799999999254</v>
      </c>
    </row>
    <row r="351" spans="1:66" x14ac:dyDescent="0.35">
      <c r="A351" s="1">
        <v>44341</v>
      </c>
      <c r="B351" s="2">
        <f>ARIMAForecast[[#This Row],[AAPL]]-FaktiskeKurser[[#This Row],[AAPL]]</f>
        <v>2.4965211615459992</v>
      </c>
      <c r="C351" s="2">
        <f>ARIMAForecast[[#This Row],[MSFT]]-Data!C350</f>
        <v>1.3234739299300031</v>
      </c>
      <c r="D351" s="2">
        <f>ARIMAForecast[[#This Row],[AMZN]]-Data!D350</f>
        <v>0.81352846246798549</v>
      </c>
      <c r="E351" s="2">
        <f>ARIMAForecast[[#This Row],[GOOGL]]-Data!E350</f>
        <v>0.34729775966100362</v>
      </c>
      <c r="F351" s="2">
        <f>ARIMAForecast[[#This Row],[BRK-B]]-Data!F350</f>
        <v>-2.5059553373799872</v>
      </c>
      <c r="G351" s="2">
        <f>ARIMAForecast[[#This Row],[TSLA]]-Data!G350</f>
        <v>-2.0288105267519825</v>
      </c>
      <c r="H351" s="2">
        <f>ARIMAForecast[[#This Row],[NVDA]]-Data!H350</f>
        <v>0.16065349754200042</v>
      </c>
      <c r="I351" s="2">
        <f>ARIMAForecast[[#This Row],[GOOG]]-Data!I350</f>
        <v>0.19982427531400049</v>
      </c>
      <c r="J351" s="2">
        <f>ARIMAForecast[[#This Row],[UNH]]-Data!J350</f>
        <v>1.5855070094340249</v>
      </c>
      <c r="K351" s="2">
        <f>ARIMAForecast[[#This Row],[JPM]]-Data!K350</f>
        <v>-1.5516485724440088</v>
      </c>
      <c r="L351" s="2">
        <f>ARIMAForecast[[#This Row],[AVGO]]-Data!L350</f>
        <v>2.3436348906789704</v>
      </c>
      <c r="M351" s="2">
        <f>ARIMAForecast[[#This Row],[V]]-Data!M350</f>
        <v>0.1927705993890072</v>
      </c>
      <c r="N351" s="2">
        <f>ARIMAForecast[[#This Row],[BAC]]-Data!N350</f>
        <v>-0.57106059089170458</v>
      </c>
      <c r="O351" s="2">
        <f>ARIMAForecast[[#This Row],[HD]]-Data!O350</f>
        <v>3.210534072823009</v>
      </c>
      <c r="P351" s="2">
        <f>ARIMAForecast[[#This Row],[MA]]-Data!P350</f>
        <v>-4.0062354061610108</v>
      </c>
      <c r="Q351" s="2">
        <f>ARIMAForecast[[#This Row],[MRK]]-Data!Q350</f>
        <v>-1.0474836933608884</v>
      </c>
      <c r="R351" s="2">
        <f>ARIMAForecast[[#This Row],[ABBV]]-Data!R350</f>
        <v>-1.3495529143490046</v>
      </c>
      <c r="S351" s="2">
        <f>ARIMAForecast[[#This Row],[LLY]]-Data!S350</f>
        <v>-1.2797205461019985</v>
      </c>
      <c r="T351" s="2">
        <f>ARIMAForecast[[#This Row],[UPS]]-Data!T350</f>
        <v>-2.1134403752120079</v>
      </c>
      <c r="U351" s="2">
        <f>ARIMAForecast[[#This Row],[CAT]]-Data!U350</f>
        <v>-1.1826742441440103</v>
      </c>
      <c r="X351" s="1">
        <v>44341</v>
      </c>
      <c r="Y351" s="2">
        <f>Data!Y351-Data!Y350</f>
        <v>5.9059499999989384E-2</v>
      </c>
      <c r="Z351" s="2">
        <f>Data!Z351-Data!Z350</f>
        <v>1.8599305000000186</v>
      </c>
      <c r="AA351" s="2">
        <f>Data!AA351-Data!AA350</f>
        <v>0.89898180000000139</v>
      </c>
      <c r="AB351" s="2">
        <f>Data!AB351-Data!AB350</f>
        <v>0.5011079999999879</v>
      </c>
      <c r="AC351" s="2">
        <f>Data!AC351-Data!AC350</f>
        <v>-1.9682417000000214</v>
      </c>
      <c r="AD351" s="2">
        <f>Data!AD351-Data!AD350</f>
        <v>4.3831803999999863</v>
      </c>
      <c r="AE351" s="2">
        <f>Data!AE351-Data!AE350</f>
        <v>1.7176343999999801</v>
      </c>
      <c r="AF351" s="2">
        <f>Data!AF351-Data!AF350</f>
        <v>0.25463080000000105</v>
      </c>
      <c r="AG351" s="2">
        <f>Data!AG351-Data!AG350</f>
        <v>1.5731183000000328</v>
      </c>
      <c r="AH351" s="2">
        <f>Data!AH351-Data!AH350</f>
        <v>-1.4884115000000122</v>
      </c>
      <c r="AI351" s="2">
        <f>Data!AI351-Data!AI350</f>
        <v>1.9161290000000122</v>
      </c>
      <c r="AJ351" s="2">
        <f>Data!AJ351-Data!AJ350</f>
        <v>0.21313490000000002</v>
      </c>
      <c r="AK351" s="2">
        <f>Data!AK351-Data!AK350</f>
        <v>-0.54091333000000219</v>
      </c>
      <c r="AL351" s="2">
        <f>Data!AL351-Data!AL350</f>
        <v>1.4953356999999983</v>
      </c>
      <c r="AM351" s="2">
        <f>Data!AM351-Data!AM350</f>
        <v>-3.4600024000000076</v>
      </c>
      <c r="AN351" s="2">
        <f>Data!AN351-Data!AN350</f>
        <v>-1.1258278900000107</v>
      </c>
      <c r="AO351" s="2">
        <f>Data!AO351-Data!AO350</f>
        <v>-1.3330863999999991</v>
      </c>
      <c r="AP351" s="2">
        <f>Data!AP351-Data!AP350</f>
        <v>-1.5597274000000141</v>
      </c>
      <c r="AQ351" s="2">
        <f>Data!AQ351-Data!AQ350</f>
        <v>-1.5752892999999801</v>
      </c>
      <c r="AR351" s="2">
        <f>Data!AR351-Data!AR350</f>
        <v>-1.2245599000000027</v>
      </c>
      <c r="AS351" s="2"/>
      <c r="AT351" s="1">
        <v>44341</v>
      </c>
      <c r="AU351" s="2">
        <f>Data!AV355-FaktiskeKurser[[#This Row],[AAPL]]</f>
        <v>2.2099999999999937</v>
      </c>
      <c r="AV351" s="2">
        <f>Data!AW355-FaktiskeKurser[[#This Row],[MSFT]]</f>
        <v>8.6000060000000076</v>
      </c>
      <c r="AW351" s="2">
        <f>Data!AX355-FaktiskeKurser[[#This Row],[AMZN]]</f>
        <v>1.3625029999999754</v>
      </c>
      <c r="AX351" s="2">
        <f>Data!AY355-FaktiskeKurser[[#This Row],[GOOGL]]</f>
        <v>4.5685040000000043</v>
      </c>
      <c r="AY351" s="2">
        <f>Data!AZ355-FaktiskeKurser[[#This Row],[BRK-B]]</f>
        <v>0.98001099999999042</v>
      </c>
      <c r="AZ351" s="2">
        <f>Data!BA355-FaktiskeKurser[[#This Row],[TSLA]]</f>
        <v>13.743332000000009</v>
      </c>
      <c r="BA351" s="2">
        <f>Data!BB355-FaktiskeKurser[[#This Row],[NVDA]]</f>
        <v>15.819992000000013</v>
      </c>
      <c r="BB351" s="2">
        <f>Data!BC355-FaktiskeKurser[[#This Row],[GOOG]]</f>
        <v>5.0179979999999915</v>
      </c>
      <c r="BC351" s="2">
        <f>Data!BD355-FaktiskeKurser[[#This Row],[UNH]]</f>
        <v>3.5499879999999848</v>
      </c>
      <c r="BD351" s="2">
        <f>Data!BE355-FaktiskeKurser[[#This Row],[JPM]]</f>
        <v>0.74000499999999647</v>
      </c>
      <c r="BE351" s="2">
        <f>Data!BF355-FaktiskeKurser[[#This Row],[AVGO]]</f>
        <v>17.820007999999973</v>
      </c>
      <c r="BF351" s="2">
        <f>Data!BG355-FaktiskeKurser[[#This Row],[V]]</f>
        <v>4.4300079999999866</v>
      </c>
      <c r="BG351" s="2">
        <f>Data!BH355-FaktiskeKurser[[#This Row],[BAC]]</f>
        <v>3.9996999999999616E-2</v>
      </c>
      <c r="BH351" s="2">
        <f>Data!BI355-FaktiskeKurser[[#This Row],[HD]]</f>
        <v>2.2999879999999848</v>
      </c>
      <c r="BI351" s="2">
        <f>Data!BJ355-FaktiskeKurser[[#This Row],[MA]]</f>
        <v>6.2399900000000343</v>
      </c>
      <c r="BJ351" s="2">
        <f>Data!BK355-FaktiskeKurser[[#This Row],[MRK]]</f>
        <v>-1.7748109999999997</v>
      </c>
      <c r="BK351" s="2">
        <f>Data!BL355-FaktiskeKurser[[#This Row],[ABBV]]</f>
        <v>-1.2900000000000063</v>
      </c>
      <c r="BL351" s="2">
        <f>Data!BM355-FaktiskeKurser[[#This Row],[LLY]]</f>
        <v>2.7100059999999928</v>
      </c>
      <c r="BM351" s="2">
        <f>Data!BN355-FaktiskeKurser[[#This Row],[UPS]]</f>
        <v>-2.8600010000000111</v>
      </c>
      <c r="BN351" s="2">
        <f>Data!BO355-FaktiskeKurser[[#This Row],[CAT]]</f>
        <v>0.30000300000000379</v>
      </c>
    </row>
    <row r="352" spans="1:66" x14ac:dyDescent="0.35">
      <c r="A352" s="1">
        <v>44342</v>
      </c>
      <c r="B352" s="2">
        <f>ARIMAForecast[[#This Row],[AAPL]]-FaktiskeKurser[[#This Row],[AAPL]]</f>
        <v>-0.13129907126899809</v>
      </c>
      <c r="C352" s="2">
        <f>ARIMAForecast[[#This Row],[MSFT]]-Data!C351</f>
        <v>0.12795283290100201</v>
      </c>
      <c r="D352" s="2">
        <f>ARIMAForecast[[#This Row],[AMZN]]-Data!D351</f>
        <v>0.21032419542800085</v>
      </c>
      <c r="E352" s="2">
        <f>ARIMAForecast[[#This Row],[GOOGL]]-Data!E351</f>
        <v>0.75742616067800839</v>
      </c>
      <c r="F352" s="2">
        <f>ARIMAForecast[[#This Row],[BRK-B]]-Data!F351</f>
        <v>-0.52928766744702216</v>
      </c>
      <c r="G352" s="2">
        <f>ARIMAForecast[[#This Row],[TSLA]]-Data!G351</f>
        <v>6.5381484851330072</v>
      </c>
      <c r="H352" s="2">
        <f>ARIMAForecast[[#This Row],[NVDA]]-Data!H351</f>
        <v>0.7909227341789915</v>
      </c>
      <c r="I352" s="2">
        <f>ARIMAForecast[[#This Row],[GOOG]]-Data!I351</f>
        <v>1.435645832354993</v>
      </c>
      <c r="J352" s="2">
        <f>ARIMAForecast[[#This Row],[UNH]]-Data!J351</f>
        <v>0.66399445119799338</v>
      </c>
      <c r="K352" s="2">
        <f>ARIMAForecast[[#This Row],[JPM]]-Data!K351</f>
        <v>-0.46472248854800569</v>
      </c>
      <c r="L352" s="2">
        <f>ARIMAForecast[[#This Row],[AVGO]]-Data!L351</f>
        <v>0.67809297478203234</v>
      </c>
      <c r="M352" s="2">
        <f>ARIMAForecast[[#This Row],[V]]-Data!M351</f>
        <v>-1.721887656862009</v>
      </c>
      <c r="N352" s="2">
        <f>ARIMAForecast[[#This Row],[BAC]]-Data!N351</f>
        <v>-0.15636551889499373</v>
      </c>
      <c r="O352" s="2">
        <f>ARIMAForecast[[#This Row],[HD]]-Data!O351</f>
        <v>0.10413978374498356</v>
      </c>
      <c r="P352" s="2">
        <f>ARIMAForecast[[#This Row],[MA]]-Data!P351</f>
        <v>-4.6592282872990154</v>
      </c>
      <c r="Q352" s="2">
        <f>ARIMAForecast[[#This Row],[MRK]]-Data!Q351</f>
        <v>-0.61992922876571299</v>
      </c>
      <c r="R352" s="2">
        <f>ARIMAForecast[[#This Row],[ABBV]]-Data!R351</f>
        <v>-9.7915053180059886E-3</v>
      </c>
      <c r="S352" s="2">
        <f>ARIMAForecast[[#This Row],[LLY]]-Data!S351</f>
        <v>1.3149974563729927</v>
      </c>
      <c r="T352" s="2">
        <f>ARIMAForecast[[#This Row],[UPS]]-Data!T351</f>
        <v>2.7816822868140036</v>
      </c>
      <c r="U352" s="2">
        <f>ARIMAForecast[[#This Row],[CAT]]-Data!U351</f>
        <v>0.33104574516102048</v>
      </c>
      <c r="X352" s="1">
        <v>44342</v>
      </c>
      <c r="Y352" s="2">
        <f>Data!Y352-Data!Y351</f>
        <v>-7.7212599999995746E-2</v>
      </c>
      <c r="Z352" s="2">
        <f>Data!Z352-Data!Z351</f>
        <v>-0.38530690000001755</v>
      </c>
      <c r="AA352" s="2">
        <f>Data!AA352-Data!AA351</f>
        <v>0.37497249999998417</v>
      </c>
      <c r="AB352" s="2">
        <f>Data!AB352-Data!AB351</f>
        <v>0.81431510000000173</v>
      </c>
      <c r="AC352" s="2">
        <f>Data!AC352-Data!AC351</f>
        <v>1.3149600000019745E-2</v>
      </c>
      <c r="AD352" s="2">
        <f>Data!AD352-Data!AD351</f>
        <v>3.1116020999999989</v>
      </c>
      <c r="AE352" s="2">
        <f>Data!AE352-Data!AE351</f>
        <v>0.50185710000002359</v>
      </c>
      <c r="AF352" s="2">
        <f>Data!AF352-Data!AF351</f>
        <v>1.0849130000000002</v>
      </c>
      <c r="AG352" s="2">
        <f>Data!AG352-Data!AG351</f>
        <v>0.49317609999997103</v>
      </c>
      <c r="AH352" s="2">
        <f>Data!AH352-Data!AH351</f>
        <v>-0.29078989999999294</v>
      </c>
      <c r="AI352" s="2">
        <f>Data!AI352-Data!AI351</f>
        <v>0.96657670000001872</v>
      </c>
      <c r="AJ352" s="2">
        <f>Data!AJ352-Data!AJ351</f>
        <v>-1.7952439000000027</v>
      </c>
      <c r="AK352" s="2">
        <f>Data!AK352-Data!AK351</f>
        <v>-1.8670489999998097E-2</v>
      </c>
      <c r="AL352" s="2">
        <f>Data!AL352-Data!AL351</f>
        <v>0.95838069999996378</v>
      </c>
      <c r="AM352" s="2">
        <f>Data!AM352-Data!AM351</f>
        <v>-4.6756019000000038</v>
      </c>
      <c r="AN352" s="2">
        <f>Data!AN352-Data!AN351</f>
        <v>-0.517070369999999</v>
      </c>
      <c r="AO352" s="2">
        <f>Data!AO352-Data!AO351</f>
        <v>0.26508069999999861</v>
      </c>
      <c r="AP352" s="2">
        <f>Data!AP352-Data!AP351</f>
        <v>1.4948204000000089</v>
      </c>
      <c r="AQ352" s="2">
        <f>Data!AQ352-Data!AQ351</f>
        <v>1.8489644999999939</v>
      </c>
      <c r="AR352" s="2">
        <f>Data!AR352-Data!AR351</f>
        <v>0.2038449000000071</v>
      </c>
      <c r="AS352" s="2"/>
      <c r="AT352" s="1">
        <v>44342</v>
      </c>
      <c r="AU352" s="2">
        <f>Data!AV356-FaktiskeKurser[[#This Row],[AAPL]]</f>
        <v>-0.45999999999999375</v>
      </c>
      <c r="AV352" s="2">
        <f>Data!AW356-FaktiskeKurser[[#This Row],[MSFT]]</f>
        <v>5.0100089999999966</v>
      </c>
      <c r="AW352" s="2">
        <f>Data!AX356-FaktiskeKurser[[#This Row],[AMZN]]</f>
        <v>0.87399299999998448</v>
      </c>
      <c r="AX352" s="2">
        <f>Data!AY356-FaktiskeKurser[[#This Row],[GOOGL]]</f>
        <v>3.6679989999999947</v>
      </c>
      <c r="AY352" s="2">
        <f>Data!AZ356-FaktiskeKurser[[#This Row],[BRK-B]]</f>
        <v>0.59997600000002649</v>
      </c>
      <c r="AZ352" s="2">
        <f>Data!BA356-FaktiskeKurser[[#This Row],[TSLA]]</f>
        <v>10.783325000000019</v>
      </c>
      <c r="BA352" s="2">
        <f>Data!BB356-FaktiskeKurser[[#This Row],[NVDA]]</f>
        <v>10.875</v>
      </c>
      <c r="BB352" s="2">
        <f>Data!BC356-FaktiskeKurser[[#This Row],[GOOG]]</f>
        <v>3.8720009999999974</v>
      </c>
      <c r="BC352" s="2">
        <f>Data!BD356-FaktiskeKurser[[#This Row],[UNH]]</f>
        <v>4.5699759999999969</v>
      </c>
      <c r="BD352" s="2">
        <f>Data!BE356-FaktiskeKurser[[#This Row],[JPM]]</f>
        <v>1</v>
      </c>
      <c r="BE352" s="2">
        <f>Data!BF356-FaktiskeKurser[[#This Row],[AVGO]]</f>
        <v>5.4899899999999775</v>
      </c>
      <c r="BF352" s="2">
        <f>Data!BG356-FaktiskeKurser[[#This Row],[V]]</f>
        <v>0.63000500000001125</v>
      </c>
      <c r="BG352" s="2">
        <f>Data!BH356-FaktiskeKurser[[#This Row],[BAC]]</f>
        <v>0.17000199999999666</v>
      </c>
      <c r="BH352" s="2">
        <f>Data!BI356-FaktiskeKurser[[#This Row],[HD]]</f>
        <v>1.4299930000000245</v>
      </c>
      <c r="BI352" s="2">
        <f>Data!BJ356-FaktiskeKurser[[#This Row],[MA]]</f>
        <v>-5.0500180000000228</v>
      </c>
      <c r="BJ352" s="2">
        <f>Data!BK356-FaktiskeKurser[[#This Row],[MRK]]</f>
        <v>-2.3187029999999993</v>
      </c>
      <c r="BK352" s="2">
        <f>Data!BL356-FaktiskeKurser[[#This Row],[ABBV]]</f>
        <v>-2.4100040000000007</v>
      </c>
      <c r="BL352" s="2">
        <f>Data!BM356-FaktiskeKurser[[#This Row],[LLY]]</f>
        <v>1.4600059999999928</v>
      </c>
      <c r="BM352" s="2">
        <f>Data!BN356-FaktiskeKurser[[#This Row],[UPS]]</f>
        <v>-0.13000399999998535</v>
      </c>
      <c r="BN352" s="2">
        <f>Data!BO356-FaktiskeKurser[[#This Row],[CAT]]</f>
        <v>2.7200019999999938</v>
      </c>
    </row>
    <row r="353" spans="1:66" x14ac:dyDescent="0.35">
      <c r="A353" s="1">
        <v>44343</v>
      </c>
      <c r="B353" s="2">
        <f>ARIMAForecast[[#This Row],[AAPL]]-FaktiskeKurser[[#This Row],[AAPL]]</f>
        <v>-0.19803089770000781</v>
      </c>
      <c r="C353" s="2">
        <f>ARIMAForecast[[#This Row],[MSFT]]-Data!C352</f>
        <v>-2.8905082597769933</v>
      </c>
      <c r="D353" s="2">
        <f>ARIMAForecast[[#This Row],[AMZN]]-Data!D352</f>
        <v>-1.6745669322559991</v>
      </c>
      <c r="E353" s="2">
        <f>ARIMAForecast[[#This Row],[GOOGL]]-Data!E352</f>
        <v>-0.80406684923499938</v>
      </c>
      <c r="F353" s="2">
        <f>ARIMAForecast[[#This Row],[BRK-B]]-Data!F352</f>
        <v>2.2030350898310189</v>
      </c>
      <c r="G353" s="2">
        <f>ARIMAForecast[[#This Row],[TSLA]]-Data!G352</f>
        <v>2.6600605776709756</v>
      </c>
      <c r="H353" s="2">
        <f>ARIMAForecast[[#This Row],[NVDA]]-Data!H352</f>
        <v>-3.1087882604909964</v>
      </c>
      <c r="I353" s="2">
        <f>ARIMAForecast[[#This Row],[GOOG]]-Data!I352</f>
        <v>-1.6300432243349974</v>
      </c>
      <c r="J353" s="2">
        <f>ARIMAForecast[[#This Row],[UNH]]-Data!J352</f>
        <v>-0.73384308229901762</v>
      </c>
      <c r="K353" s="2">
        <f>ARIMAForecast[[#This Row],[JPM]]-Data!K352</f>
        <v>2.4699342504690094</v>
      </c>
      <c r="L353" s="2">
        <f>ARIMAForecast[[#This Row],[AVGO]]-Data!L352</f>
        <v>5.3521950394049895</v>
      </c>
      <c r="M353" s="2">
        <f>ARIMAForecast[[#This Row],[V]]-Data!M352</f>
        <v>-0.49612810099600324</v>
      </c>
      <c r="N353" s="2">
        <f>ARIMAForecast[[#This Row],[BAC]]-Data!N352</f>
        <v>0.59534637805109725</v>
      </c>
      <c r="O353" s="2">
        <f>ARIMAForecast[[#This Row],[HD]]-Data!O352</f>
        <v>1.4122567555770047</v>
      </c>
      <c r="P353" s="2">
        <f>ARIMAForecast[[#This Row],[MA]]-Data!P352</f>
        <v>-1.1013963192389724</v>
      </c>
      <c r="Q353" s="2">
        <f>ARIMAForecast[[#This Row],[MRK]]-Data!Q352</f>
        <v>-0.89568567163328794</v>
      </c>
      <c r="R353" s="2">
        <f>ARIMAForecast[[#This Row],[ABBV]]-Data!R352</f>
        <v>-2.030996783801001</v>
      </c>
      <c r="S353" s="2">
        <f>ARIMAForecast[[#This Row],[LLY]]-Data!S352</f>
        <v>-1.4016208695479975</v>
      </c>
      <c r="T353" s="2">
        <f>ARIMAForecast[[#This Row],[UPS]]-Data!T352</f>
        <v>-2.1541715524059839</v>
      </c>
      <c r="U353" s="2">
        <f>ARIMAForecast[[#This Row],[CAT]]-Data!U352</f>
        <v>4.2624418197429748</v>
      </c>
      <c r="X353" s="1">
        <v>44343</v>
      </c>
      <c r="Y353" s="2">
        <f>Data!Y353-Data!Y352</f>
        <v>-1.1421990999999991</v>
      </c>
      <c r="Z353" s="2">
        <f>Data!Z353-Data!Z352</f>
        <v>-2.1340291999999863</v>
      </c>
      <c r="AA353" s="2">
        <f>Data!AA353-Data!AA352</f>
        <v>-1.3963717000000031</v>
      </c>
      <c r="AB353" s="2">
        <f>Data!AB353-Data!AB352</f>
        <v>-0.78616669999999544</v>
      </c>
      <c r="AC353" s="2">
        <f>Data!AC353-Data!AC352</f>
        <v>1.530729899999983</v>
      </c>
      <c r="AD353" s="2">
        <f>Data!AD353-Data!AD352</f>
        <v>4.4864891</v>
      </c>
      <c r="AE353" s="2">
        <f>Data!AE353-Data!AE352</f>
        <v>-2.1493631000000164</v>
      </c>
      <c r="AF353" s="2">
        <f>Data!AF353-Data!AF352</f>
        <v>-1.4600953000000061</v>
      </c>
      <c r="AG353" s="2">
        <f>Data!AG353-Data!AG352</f>
        <v>-0.33278249999995069</v>
      </c>
      <c r="AH353" s="2">
        <f>Data!AH353-Data!AH352</f>
        <v>2.422487799999999</v>
      </c>
      <c r="AI353" s="2">
        <f>Data!AI353-Data!AI352</f>
        <v>5.7483614999999872</v>
      </c>
      <c r="AJ353" s="2">
        <f>Data!AJ353-Data!AJ352</f>
        <v>-0.37740560000000301</v>
      </c>
      <c r="AK353" s="2">
        <f>Data!AK353-Data!AK352</f>
        <v>0.43716685999999783</v>
      </c>
      <c r="AL353" s="2">
        <f>Data!AL353-Data!AL352</f>
        <v>1.1821412000000464</v>
      </c>
      <c r="AM353" s="2">
        <f>Data!AM353-Data!AM352</f>
        <v>-1.3814480000000344</v>
      </c>
      <c r="AN353" s="2">
        <f>Data!AN353-Data!AN352</f>
        <v>-1.0326073899999955</v>
      </c>
      <c r="AO353" s="2">
        <f>Data!AO353-Data!AO352</f>
        <v>-2.4432019000000054</v>
      </c>
      <c r="AP353" s="2">
        <f>Data!AP353-Data!AP352</f>
        <v>-1.5163479999999936</v>
      </c>
      <c r="AQ353" s="2">
        <f>Data!AQ353-Data!AQ352</f>
        <v>-0.68499860000000012</v>
      </c>
      <c r="AR353" s="2">
        <f>Data!AR353-Data!AR352</f>
        <v>2.8504493000000082</v>
      </c>
      <c r="AS353" s="2"/>
      <c r="AT353" s="1">
        <v>44343</v>
      </c>
      <c r="AU353" s="2">
        <f>Data!AV357-FaktiskeKurser[[#This Row],[AAPL]]</f>
        <v>-0.15000100000000316</v>
      </c>
      <c r="AV353" s="2">
        <f>Data!AW357-FaktiskeKurser[[#This Row],[MSFT]]</f>
        <v>4.1400000000000148</v>
      </c>
      <c r="AW353" s="2">
        <f>Data!AX357-FaktiskeKurser[[#This Row],[AMZN]]</f>
        <v>1.3514859999999942</v>
      </c>
      <c r="AX353" s="2">
        <f>Data!AY357-FaktiskeKurser[[#This Row],[GOOGL]]</f>
        <v>3.4275060000000082</v>
      </c>
      <c r="AY353" s="2">
        <f>Data!AZ357-FaktiskeKurser[[#This Row],[BRK-B]]</f>
        <v>1.5599980000000073</v>
      </c>
      <c r="AZ353" s="2">
        <f>Data!BA357-FaktiskeKurser[[#This Row],[TSLA]]</f>
        <v>16.656677000000002</v>
      </c>
      <c r="BA353" s="2">
        <f>Data!BB357-FaktiskeKurser[[#This Row],[NVDA]]</f>
        <v>4.9625090000000114</v>
      </c>
      <c r="BB353" s="2">
        <f>Data!BC357-FaktiskeKurser[[#This Row],[GOOG]]</f>
        <v>2.8705070000000035</v>
      </c>
      <c r="BC353" s="2">
        <f>Data!BD357-FaktiskeKurser[[#This Row],[UNH]]</f>
        <v>1.0700070000000323</v>
      </c>
      <c r="BD353" s="2">
        <f>Data!BE357-FaktiskeKurser[[#This Row],[JPM]]</f>
        <v>1.6900020000000211</v>
      </c>
      <c r="BE353" s="2">
        <f>Data!BF357-FaktiskeKurser[[#This Row],[AVGO]]</f>
        <v>16.440003000000047</v>
      </c>
      <c r="BF353" s="2">
        <f>Data!BG357-FaktiskeKurser[[#This Row],[V]]</f>
        <v>8.9997000000010985E-2</v>
      </c>
      <c r="BG353" s="2">
        <f>Data!BH357-FaktiskeKurser[[#This Row],[BAC]]</f>
        <v>0.14999699999999905</v>
      </c>
      <c r="BH353" s="2">
        <f>Data!BI357-FaktiskeKurser[[#This Row],[HD]]</f>
        <v>3</v>
      </c>
      <c r="BI353" s="2">
        <f>Data!BJ357-FaktiskeKurser[[#This Row],[MA]]</f>
        <v>-5.6000060000000076</v>
      </c>
      <c r="BJ353" s="2">
        <f>Data!BK357-FaktiskeKurser[[#This Row],[MRK]]</f>
        <v>-3.1106869999999986</v>
      </c>
      <c r="BK353" s="2">
        <f>Data!BL357-FaktiskeKurser[[#This Row],[ABBV]]</f>
        <v>-3.8000030000000038</v>
      </c>
      <c r="BL353" s="2">
        <f>Data!BM357-FaktiskeKurser[[#This Row],[LLY]]</f>
        <v>-0.68000800000001504</v>
      </c>
      <c r="BM353" s="2">
        <f>Data!BN357-FaktiskeKurser[[#This Row],[UPS]]</f>
        <v>0.93000800000001504</v>
      </c>
      <c r="BN353" s="2">
        <f>Data!BO357-FaktiskeKurser[[#This Row],[CAT]]</f>
        <v>4.0399940000000072</v>
      </c>
    </row>
    <row r="354" spans="1:66" x14ac:dyDescent="0.35">
      <c r="A354" s="1">
        <v>44344</v>
      </c>
      <c r="B354" s="2">
        <f>ARIMAForecast[[#This Row],[AAPL]]-FaktiskeKurser[[#This Row],[AAPL]]</f>
        <v>-2.0320574131209952</v>
      </c>
      <c r="C354" s="2">
        <f>ARIMAForecast[[#This Row],[MSFT]]-Data!C353</f>
        <v>1.4575114034250021</v>
      </c>
      <c r="D354" s="2">
        <f>ARIMAForecast[[#This Row],[AMZN]]-Data!D353</f>
        <v>-0.34177163878999295</v>
      </c>
      <c r="E354" s="2">
        <f>ARIMAForecast[[#This Row],[GOOGL]]-Data!E353</f>
        <v>-0.18635037629400131</v>
      </c>
      <c r="F354" s="2">
        <f>ARIMAForecast[[#This Row],[BRK-B]]-Data!F353</f>
        <v>0.7071211923989722</v>
      </c>
      <c r="G354" s="2">
        <f>ARIMAForecast[[#This Row],[TSLA]]-Data!G353</f>
        <v>-1.4857690877200014</v>
      </c>
      <c r="H354" s="2">
        <f>ARIMAForecast[[#This Row],[NVDA]]-Data!H353</f>
        <v>7.4176412825129887</v>
      </c>
      <c r="I354" s="2">
        <f>ARIMAForecast[[#This Row],[GOOG]]-Data!I353</f>
        <v>0.63863249866500382</v>
      </c>
      <c r="J354" s="2">
        <f>ARIMAForecast[[#This Row],[UNH]]-Data!J353</f>
        <v>-0.96218409128397298</v>
      </c>
      <c r="K354" s="2">
        <f>ARIMAForecast[[#This Row],[JPM]]-Data!K353</f>
        <v>0.43731308049498807</v>
      </c>
      <c r="L354" s="2">
        <f>ARIMAForecast[[#This Row],[AVGO]]-Data!L353</f>
        <v>7.4273202868789667</v>
      </c>
      <c r="M354" s="2">
        <f>ARIMAForecast[[#This Row],[V]]-Data!M353</f>
        <v>0.38086854050101238</v>
      </c>
      <c r="N354" s="2">
        <f>ARIMAForecast[[#This Row],[BAC]]-Data!N353</f>
        <v>-6.8700588957497644E-2</v>
      </c>
      <c r="O354" s="2">
        <f>ARIMAForecast[[#This Row],[HD]]-Data!O353</f>
        <v>0.45826592192901217</v>
      </c>
      <c r="P354" s="2">
        <f>ARIMAForecast[[#This Row],[MA]]-Data!P353</f>
        <v>-1.3308751449339979</v>
      </c>
      <c r="Q354" s="2">
        <f>ARIMAForecast[[#This Row],[MRK]]-Data!Q353</f>
        <v>-0.25375064150141213</v>
      </c>
      <c r="R354" s="2">
        <f>ARIMAForecast[[#This Row],[ABBV]]-Data!R353</f>
        <v>0.61246233438001241</v>
      </c>
      <c r="S354" s="2">
        <f>ARIMAForecast[[#This Row],[LLY]]-Data!S353</f>
        <v>0.41797790661800605</v>
      </c>
      <c r="T354" s="2">
        <f>ARIMAForecast[[#This Row],[UPS]]-Data!T353</f>
        <v>2.2582149696550005</v>
      </c>
      <c r="U354" s="2">
        <f>ARIMAForecast[[#This Row],[CAT]]-Data!U353</f>
        <v>-1.1546073468249745</v>
      </c>
      <c r="X354" s="1">
        <v>44344</v>
      </c>
      <c r="Y354" s="2">
        <f>Data!Y354-Data!Y353</f>
        <v>-0.9176101999999986</v>
      </c>
      <c r="Z354" s="2">
        <f>Data!Z354-Data!Z353</f>
        <v>0.59017430000000104</v>
      </c>
      <c r="AA354" s="2">
        <f>Data!AA354-Data!AA353</f>
        <v>-0.6696790999999962</v>
      </c>
      <c r="AB354" s="2">
        <f>Data!AB354-Data!AB353</f>
        <v>-0.37320929999999919</v>
      </c>
      <c r="AC354" s="2">
        <f>Data!AC354-Data!AC353</f>
        <v>0.5822257000000377</v>
      </c>
      <c r="AD354" s="2">
        <f>Data!AD354-Data!AD353</f>
        <v>-0.48919570000001045</v>
      </c>
      <c r="AE354" s="2">
        <f>Data!AE354-Data!AE353</f>
        <v>5.6027449000000047</v>
      </c>
      <c r="AF354" s="2">
        <f>Data!AF354-Data!AF353</f>
        <v>0.4808524000000034</v>
      </c>
      <c r="AG354" s="2">
        <f>Data!AG354-Data!AG353</f>
        <v>-0.75837800000005018</v>
      </c>
      <c r="AH354" s="2">
        <f>Data!AH354-Data!AH353</f>
        <v>-1.5648499999997512E-2</v>
      </c>
      <c r="AI354" s="2">
        <f>Data!AI354-Data!AI353</f>
        <v>5.2808769000000098</v>
      </c>
      <c r="AJ354" s="2">
        <f>Data!AJ354-Data!AJ353</f>
        <v>0.59884530000002201</v>
      </c>
      <c r="AK354" s="2">
        <f>Data!AK354-Data!AK353</f>
        <v>-8.4343259999997144E-2</v>
      </c>
      <c r="AL354" s="2">
        <f>Data!AL354-Data!AL353</f>
        <v>0.44821939999997085</v>
      </c>
      <c r="AM354" s="2">
        <f>Data!AM354-Data!AM353</f>
        <v>-1.3049695999999926</v>
      </c>
      <c r="AN354" s="2">
        <f>Data!AN354-Data!AN353</f>
        <v>-0.30565579000000298</v>
      </c>
      <c r="AO354" s="2">
        <f>Data!AO354-Data!AO353</f>
        <v>0.81898440000000505</v>
      </c>
      <c r="AP354" s="2">
        <f>Data!AP354-Data!AP353</f>
        <v>0.33572659999998677</v>
      </c>
      <c r="AQ354" s="2">
        <f>Data!AQ354-Data!AQ353</f>
        <v>1.5406272999999828</v>
      </c>
      <c r="AR354" s="2">
        <f>Data!AR354-Data!AR353</f>
        <v>0.45748140000000603</v>
      </c>
      <c r="AS354" s="2"/>
      <c r="AT354" s="1">
        <v>44344</v>
      </c>
      <c r="AU354" s="2">
        <f>Data!AV358-FaktiskeKurser[[#This Row],[AAPL]]</f>
        <v>-2.4899970000000025</v>
      </c>
      <c r="AV354" s="2">
        <f>Data!AW358-FaktiskeKurser[[#This Row],[MSFT]]</f>
        <v>-1.1000060000000076</v>
      </c>
      <c r="AW354" s="2">
        <f>Data!AX358-FaktiskeKurser[[#This Row],[AMZN]]</f>
        <v>-1.0959929999999929</v>
      </c>
      <c r="AX354" s="2">
        <f>Data!AY358-FaktiskeKurser[[#This Row],[GOOGL]]</f>
        <v>-0.209502999999998</v>
      </c>
      <c r="AY354" s="2">
        <f>Data!AZ358-FaktiskeKurser[[#This Row],[BRK-B]]</f>
        <v>-0.29000899999999774</v>
      </c>
      <c r="AZ354" s="2">
        <f>Data!BA358-FaktiskeKurser[[#This Row],[TSLA]]</f>
        <v>6.2599950000000035</v>
      </c>
      <c r="BA354" s="2">
        <f>Data!BB358-FaktiskeKurser[[#This Row],[NVDA]]</f>
        <v>6.3250120000000152</v>
      </c>
      <c r="BB354" s="2">
        <f>Data!BC358-FaktiskeKurser[[#This Row],[GOOG]]</f>
        <v>0.24449899999999047</v>
      </c>
      <c r="BC354" s="2">
        <f>Data!BD358-FaktiskeKurser[[#This Row],[UNH]]</f>
        <v>0.97000099999996792</v>
      </c>
      <c r="BD354" s="2">
        <f>Data!BE358-FaktiskeKurser[[#This Row],[JPM]]</f>
        <v>0.70001199999998676</v>
      </c>
      <c r="BE354" s="2">
        <f>Data!BF358-FaktiskeKurser[[#This Row],[AVGO]]</f>
        <v>13.139985000000024</v>
      </c>
      <c r="BF354" s="2">
        <f>Data!BG358-FaktiskeKurser[[#This Row],[V]]</f>
        <v>-2.0200040000000001</v>
      </c>
      <c r="BG354" s="2">
        <f>Data!BH358-FaktiskeKurser[[#This Row],[BAC]]</f>
        <v>-0.24000199999999694</v>
      </c>
      <c r="BH354" s="2">
        <f>Data!BI358-FaktiskeKurser[[#This Row],[HD]]</f>
        <v>4.0700080000000298</v>
      </c>
      <c r="BI354" s="2">
        <f>Data!BJ358-FaktiskeKurser[[#This Row],[MA]]</f>
        <v>-11.800017999999966</v>
      </c>
      <c r="BJ354" s="2">
        <f>Data!BK358-FaktiskeKurser[[#This Row],[MRK]]</f>
        <v>-2.996177000000003</v>
      </c>
      <c r="BK354" s="2">
        <f>Data!BL358-FaktiskeKurser[[#This Row],[ABBV]]</f>
        <v>-2.7100070000000045</v>
      </c>
      <c r="BL354" s="2">
        <f>Data!BM358-FaktiskeKurser[[#This Row],[LLY]]</f>
        <v>-1.2799990000000037</v>
      </c>
      <c r="BM354" s="2">
        <f>Data!BN358-FaktiskeKurser[[#This Row],[UPS]]</f>
        <v>1.1700130000000115</v>
      </c>
      <c r="BN354" s="2">
        <f>Data!BO358-FaktiskeKurser[[#This Row],[CAT]]</f>
        <v>2.0299990000000037</v>
      </c>
    </row>
    <row r="355" spans="1:66" x14ac:dyDescent="0.35">
      <c r="A355" s="1">
        <v>44348</v>
      </c>
      <c r="B355" s="2">
        <f>ARIMAForecast[[#This Row],[AAPL]]-FaktiskeKurser[[#This Row],[AAPL]]</f>
        <v>-2.9961144408910059</v>
      </c>
      <c r="C355" s="2">
        <f>ARIMAForecast[[#This Row],[MSFT]]-Data!C354</f>
        <v>-2.9503439744410116</v>
      </c>
      <c r="D355" s="2">
        <f>ARIMAForecast[[#This Row],[AMZN]]-Data!D354</f>
        <v>-0.17882076040200445</v>
      </c>
      <c r="E355" s="2">
        <f>ARIMAForecast[[#This Row],[GOOGL]]-Data!E354</f>
        <v>0.66217300003398805</v>
      </c>
      <c r="F355" s="2">
        <f>ARIMAForecast[[#This Row],[BRK-B]]-Data!F354</f>
        <v>0.19234374308103952</v>
      </c>
      <c r="G355" s="2">
        <f>ARIMAForecast[[#This Row],[TSLA]]-Data!G354</f>
        <v>-1.3592873975489965</v>
      </c>
      <c r="H355" s="2">
        <f>ARIMAForecast[[#This Row],[NVDA]]-Data!H354</f>
        <v>0.22398628692801026</v>
      </c>
      <c r="I355" s="2">
        <f>ARIMAForecast[[#This Row],[GOOG]]-Data!I354</f>
        <v>0.24453502339800082</v>
      </c>
      <c r="J355" s="2">
        <f>ARIMAForecast[[#This Row],[UNH]]-Data!J354</f>
        <v>-4.4789097413650438</v>
      </c>
      <c r="K355" s="2">
        <f>ARIMAForecast[[#This Row],[JPM]]-Data!K354</f>
        <v>1.3747919654560121</v>
      </c>
      <c r="L355" s="2">
        <f>ARIMAForecast[[#This Row],[AVGO]]-Data!L354</f>
        <v>-6.0816042951419718</v>
      </c>
      <c r="M355" s="2">
        <f>ARIMAForecast[[#This Row],[V]]-Data!M354</f>
        <v>-0.46773898565601257</v>
      </c>
      <c r="N355" s="2">
        <f>ARIMAForecast[[#This Row],[BAC]]-Data!N354</f>
        <v>0.44742867536229625</v>
      </c>
      <c r="O355" s="2">
        <f>ARIMAForecast[[#This Row],[HD]]-Data!O354</f>
        <v>-2.82021470855301</v>
      </c>
      <c r="P355" s="2">
        <f>ARIMAForecast[[#This Row],[MA]]-Data!P354</f>
        <v>-0.8620519876679964</v>
      </c>
      <c r="Q355" s="2">
        <f>ARIMAForecast[[#This Row],[MRK]]-Data!Q354</f>
        <v>-0.60351348804319116</v>
      </c>
      <c r="R355" s="2">
        <f>ARIMAForecast[[#This Row],[ABBV]]-Data!R354</f>
        <v>-1.0105263785470129</v>
      </c>
      <c r="S355" s="2">
        <f>ARIMAForecast[[#This Row],[LLY]]-Data!S354</f>
        <v>-1.4594350063459842</v>
      </c>
      <c r="T355" s="2">
        <f>ARIMAForecast[[#This Row],[UPS]]-Data!T354</f>
        <v>-1.7396492560380068</v>
      </c>
      <c r="U355" s="2">
        <f>ARIMAForecast[[#This Row],[CAT]]-Data!U354</f>
        <v>1.3317207742369987</v>
      </c>
      <c r="X355" s="1">
        <v>44348</v>
      </c>
      <c r="Y355" s="2">
        <f>Data!Y355-Data!Y354</f>
        <v>-0.43323300000000131</v>
      </c>
      <c r="Z355" s="2">
        <f>Data!Z355-Data!Z354</f>
        <v>-2.5032996000000196</v>
      </c>
      <c r="AA355" s="2">
        <f>Data!AA355-Data!AA354</f>
        <v>-0.26093869999999697</v>
      </c>
      <c r="AB355" s="2">
        <f>Data!AB355-Data!AB354</f>
        <v>1.1472329999999999</v>
      </c>
      <c r="AC355" s="2">
        <f>Data!AC355-Data!AC354</f>
        <v>0.40592829999997093</v>
      </c>
      <c r="AD355" s="2">
        <f>Data!AD355-Data!AD354</f>
        <v>-0.73917439999999601</v>
      </c>
      <c r="AE355" s="2">
        <f>Data!AE355-Data!AE354</f>
        <v>2.1878553999999895</v>
      </c>
      <c r="AF355" s="2">
        <f>Data!AF355-Data!AF354</f>
        <v>0.81253010000000359</v>
      </c>
      <c r="AG355" s="2">
        <f>Data!AG355-Data!AG354</f>
        <v>-4.7713759999999752</v>
      </c>
      <c r="AH355" s="2">
        <f>Data!AH355-Data!AH354</f>
        <v>1.7744864000000007</v>
      </c>
      <c r="AI355" s="2">
        <f>Data!AI355-Data!AI354</f>
        <v>-2.2093195000000492</v>
      </c>
      <c r="AJ355" s="2">
        <f>Data!AJ355-Data!AJ354</f>
        <v>-0.74827849999999785</v>
      </c>
      <c r="AK355" s="2">
        <f>Data!AK355-Data!AK354</f>
        <v>0.45191888000000091</v>
      </c>
      <c r="AL355" s="2">
        <f>Data!AL355-Data!AL354</f>
        <v>-2.2264465000000087</v>
      </c>
      <c r="AM355" s="2">
        <f>Data!AM355-Data!AM354</f>
        <v>-0.86508099999997512</v>
      </c>
      <c r="AN355" s="2">
        <f>Data!AN355-Data!AN354</f>
        <v>-0.55208458999999266</v>
      </c>
      <c r="AO355" s="2">
        <f>Data!AO355-Data!AO354</f>
        <v>-0.97695610000000954</v>
      </c>
      <c r="AP355" s="2">
        <f>Data!AP355-Data!AP354</f>
        <v>-1.2086013999999921</v>
      </c>
      <c r="AQ355" s="2">
        <f>Data!AQ355-Data!AQ354</f>
        <v>-0.98390559999998572</v>
      </c>
      <c r="AR355" s="2">
        <f>Data!AR355-Data!AR354</f>
        <v>1.4563744999999813</v>
      </c>
      <c r="AS355" s="2"/>
      <c r="AT355" s="1">
        <v>44348</v>
      </c>
      <c r="AU355" s="2">
        <f>Data!AV359-FaktiskeKurser[[#This Row],[AAPL]]</f>
        <v>-2.620002999999997</v>
      </c>
      <c r="AV355" s="2">
        <f>Data!AW359-FaktiskeKurser[[#This Row],[MSFT]]</f>
        <v>-4.3200070000000039</v>
      </c>
      <c r="AW355" s="2">
        <f>Data!AX359-FaktiskeKurser[[#This Row],[AMZN]]</f>
        <v>-2.0200040000000001</v>
      </c>
      <c r="AX355" s="2">
        <f>Data!AY359-FaktiskeKurser[[#This Row],[GOOGL]]</f>
        <v>0.915497000000002</v>
      </c>
      <c r="AY355" s="2">
        <f>Data!AZ359-FaktiskeKurser[[#This Row],[BRK-B]]</f>
        <v>2.6399839999999699</v>
      </c>
      <c r="AZ355" s="2">
        <f>Data!BA359-FaktiskeKurser[[#This Row],[TSLA]]</f>
        <v>6.4033209999999769</v>
      </c>
      <c r="BA355" s="2">
        <f>Data!BB359-FaktiskeKurser[[#This Row],[NVDA]]</f>
        <v>6.1675109999999904</v>
      </c>
      <c r="BB355" s="2">
        <f>Data!BC359-FaktiskeKurser[[#This Row],[GOOG]]</f>
        <v>1.0370020000000011</v>
      </c>
      <c r="BC355" s="2">
        <f>Data!BD359-FaktiskeKurser[[#This Row],[UNH]]</f>
        <v>-6.3299869999999601</v>
      </c>
      <c r="BD355" s="2">
        <f>Data!BE359-FaktiskeKurser[[#This Row],[JPM]]</f>
        <v>4.1999969999999962</v>
      </c>
      <c r="BE355" s="2">
        <f>Data!BF359-FaktiskeKurser[[#This Row],[AVGO]]</f>
        <v>8.7699890000000096</v>
      </c>
      <c r="BF355" s="2">
        <f>Data!BG359-FaktiskeKurser[[#This Row],[V]]</f>
        <v>-2.3899989999999889</v>
      </c>
      <c r="BG355" s="2">
        <f>Data!BH359-FaktiskeKurser[[#This Row],[BAC]]</f>
        <v>0.90999999999999659</v>
      </c>
      <c r="BH355" s="2">
        <f>Data!BI359-FaktiskeKurser[[#This Row],[HD]]</f>
        <v>-0.44000199999999268</v>
      </c>
      <c r="BI355" s="2">
        <f>Data!BJ359-FaktiskeKurser[[#This Row],[MA]]</f>
        <v>-7.429992000000027</v>
      </c>
      <c r="BJ355" s="2">
        <f>Data!BK359-FaktiskeKurser[[#This Row],[MRK]]</f>
        <v>-2.2137369999999947</v>
      </c>
      <c r="BK355" s="2">
        <f>Data!BL359-FaktiskeKurser[[#This Row],[ABBV]]</f>
        <v>-2.3499989999999968</v>
      </c>
      <c r="BL355" s="2">
        <f>Data!BM359-FaktiskeKurser[[#This Row],[LLY]]</f>
        <v>-0.80000300000000379</v>
      </c>
      <c r="BM355" s="2">
        <f>Data!BN359-FaktiskeKurser[[#This Row],[UPS]]</f>
        <v>1.7999880000000132</v>
      </c>
      <c r="BN355" s="2">
        <f>Data!BO359-FaktiskeKurser[[#This Row],[CAT]]</f>
        <v>5.589997000000011</v>
      </c>
    </row>
    <row r="356" spans="1:66" x14ac:dyDescent="0.35">
      <c r="A356" s="1">
        <v>44349</v>
      </c>
      <c r="B356" s="2">
        <f>ARIMAForecast[[#This Row],[AAPL]]-FaktiskeKurser[[#This Row],[AAPL]]</f>
        <v>-1.1901050213929949</v>
      </c>
      <c r="C356" s="2">
        <f>ARIMAForecast[[#This Row],[MSFT]]-Data!C355</f>
        <v>0.95537742368799172</v>
      </c>
      <c r="D356" s="2">
        <f>ARIMAForecast[[#This Row],[AMZN]]-Data!D355</f>
        <v>0.70561587559899408</v>
      </c>
      <c r="E356" s="2">
        <f>ARIMAForecast[[#This Row],[GOOGL]]-Data!E355</f>
        <v>0.43373329396401061</v>
      </c>
      <c r="F356" s="2">
        <f>ARIMAForecast[[#This Row],[BRK-B]]-Data!F355</f>
        <v>0.23545406500596755</v>
      </c>
      <c r="G356" s="2">
        <f>ARIMAForecast[[#This Row],[TSLA]]-Data!G355</f>
        <v>-4.6737138305630026</v>
      </c>
      <c r="H356" s="2">
        <f>ARIMAForecast[[#This Row],[NVDA]]-Data!H355</f>
        <v>5.8396995988929916</v>
      </c>
      <c r="I356" s="2">
        <f>ARIMAForecast[[#This Row],[GOOG]]-Data!I355</f>
        <v>0.48902553387499381</v>
      </c>
      <c r="J356" s="2">
        <f>ARIMAForecast[[#This Row],[UNH]]-Data!J355</f>
        <v>-1.9698965500029999</v>
      </c>
      <c r="K356" s="2">
        <f>ARIMAForecast[[#This Row],[JPM]]-Data!K355</f>
        <v>-4.3297505289956462E-3</v>
      </c>
      <c r="L356" s="2">
        <f>ARIMAForecast[[#This Row],[AVGO]]-Data!L355</f>
        <v>6.2664574638170052</v>
      </c>
      <c r="M356" s="2">
        <f>ARIMAForecast[[#This Row],[V]]-Data!M355</f>
        <v>2.3791985810250083</v>
      </c>
      <c r="N356" s="2">
        <f>ARIMAForecast[[#This Row],[BAC]]-Data!N355</f>
        <v>2.1589685018604143E-2</v>
      </c>
      <c r="O356" s="2">
        <f>ARIMAForecast[[#This Row],[HD]]-Data!O355</f>
        <v>-2.926857422184014</v>
      </c>
      <c r="P356" s="2">
        <f>ARIMAForecast[[#This Row],[MA]]-Data!P355</f>
        <v>6.1594137888910154</v>
      </c>
      <c r="Q356" s="2">
        <f>ARIMAForecast[[#This Row],[MRK]]-Data!Q355</f>
        <v>0.68077026784600037</v>
      </c>
      <c r="R356" s="2">
        <f>ARIMAForecast[[#This Row],[ABBV]]-Data!R355</f>
        <v>-0.57453496193899412</v>
      </c>
      <c r="S356" s="2">
        <f>ARIMAForecast[[#This Row],[LLY]]-Data!S355</f>
        <v>0.97576674627697457</v>
      </c>
      <c r="T356" s="2">
        <f>ARIMAForecast[[#This Row],[UPS]]-Data!T355</f>
        <v>-1.0061456832900149</v>
      </c>
      <c r="U356" s="2">
        <f>ARIMAForecast[[#This Row],[CAT]]-Data!U355</f>
        <v>1.2990827212269949</v>
      </c>
      <c r="X356" s="1">
        <v>44349</v>
      </c>
      <c r="Y356" s="2">
        <f>Data!Y356-Data!Y355</f>
        <v>0.59535220000000777</v>
      </c>
      <c r="Z356" s="2">
        <f>Data!Z356-Data!Z355</f>
        <v>-0.13469309999999268</v>
      </c>
      <c r="AA356" s="2">
        <f>Data!AA356-Data!AA355</f>
        <v>0.68931600000001936</v>
      </c>
      <c r="AB356" s="2">
        <f>Data!AB356-Data!AB355</f>
        <v>-0.4151315000000011</v>
      </c>
      <c r="AC356" s="2">
        <f>Data!AC356-Data!AC355</f>
        <v>0.17923469999999497</v>
      </c>
      <c r="AD356" s="2">
        <f>Data!AD356-Data!AD355</f>
        <v>-2.4874794999999779</v>
      </c>
      <c r="AE356" s="2">
        <f>Data!AE356-Data!AE355</f>
        <v>4.1978429000000119</v>
      </c>
      <c r="AF356" s="2">
        <f>Data!AF356-Data!AF355</f>
        <v>-0.39746480000000872</v>
      </c>
      <c r="AG356" s="2">
        <f>Data!AG356-Data!AG355</f>
        <v>-1.2784202999999934</v>
      </c>
      <c r="AH356" s="2">
        <f>Data!AH356-Data!AH355</f>
        <v>5.2257499999996071E-2</v>
      </c>
      <c r="AI356" s="2">
        <f>Data!AI356-Data!AI355</f>
        <v>3.3570026000000439</v>
      </c>
      <c r="AJ356" s="2">
        <f>Data!AJ356-Data!AJ355</f>
        <v>2.3276605999999731</v>
      </c>
      <c r="AK356" s="2">
        <f>Data!AK356-Data!AK355</f>
        <v>8.9464549999995313E-2</v>
      </c>
      <c r="AL356" s="2">
        <f>Data!AL356-Data!AL355</f>
        <v>-2.9501935000000117</v>
      </c>
      <c r="AM356" s="2">
        <f>Data!AM356-Data!AM355</f>
        <v>5.1796142999999688</v>
      </c>
      <c r="AN356" s="2">
        <f>Data!AN356-Data!AN355</f>
        <v>0.4782603000000023</v>
      </c>
      <c r="AO356" s="2">
        <f>Data!AO356-Data!AO355</f>
        <v>-0.7991761999999909</v>
      </c>
      <c r="AP356" s="2">
        <f>Data!AP356-Data!AP355</f>
        <v>0.59128219999999487</v>
      </c>
      <c r="AQ356" s="2">
        <f>Data!AQ356-Data!AQ355</f>
        <v>-1.369978599999996</v>
      </c>
      <c r="AR356" s="2">
        <f>Data!AR356-Data!AR355</f>
        <v>0.95058610000000954</v>
      </c>
      <c r="AS356" s="2"/>
      <c r="AT356" s="1">
        <v>44349</v>
      </c>
      <c r="AU356" s="2">
        <f>Data!AV360-FaktiskeKurser[[#This Row],[AAPL]]</f>
        <v>-1.7900000000000063</v>
      </c>
      <c r="AV356" s="2">
        <f>Data!AW360-FaktiskeKurser[[#This Row],[MSFT]]</f>
        <v>-4.1900019999999927</v>
      </c>
      <c r="AW356" s="2">
        <f>Data!AX360-FaktiskeKurser[[#This Row],[AMZN]]</f>
        <v>-1.5585030000000017</v>
      </c>
      <c r="AX356" s="2">
        <f>Data!AY360-FaktiskeKurser[[#This Row],[GOOGL]]</f>
        <v>-0.48599999999999</v>
      </c>
      <c r="AY356" s="2">
        <f>Data!AZ360-FaktiskeKurser[[#This Row],[BRK-B]]</f>
        <v>2.6900019999999927</v>
      </c>
      <c r="AZ356" s="2">
        <f>Data!BA360-FaktiskeKurser[[#This Row],[TSLA]]</f>
        <v>-4.669998000000021</v>
      </c>
      <c r="BA356" s="2">
        <f>Data!BB360-FaktiskeKurser[[#This Row],[NVDA]]</f>
        <v>10.782500999999996</v>
      </c>
      <c r="BB356" s="2">
        <f>Data!BC360-FaktiskeKurser[[#This Row],[GOOG]]</f>
        <v>-0.61249499999999557</v>
      </c>
      <c r="BC356" s="2">
        <f>Data!BD360-FaktiskeKurser[[#This Row],[UNH]]</f>
        <v>-7.3599849999999947</v>
      </c>
      <c r="BD356" s="2">
        <f>Data!BE360-FaktiskeKurser[[#This Row],[JPM]]</f>
        <v>4.2299959999999999</v>
      </c>
      <c r="BE356" s="2">
        <f>Data!BF360-FaktiskeKurser[[#This Row],[AVGO]]</f>
        <v>13.240021000000013</v>
      </c>
      <c r="BF356" s="2">
        <f>Data!BG360-FaktiskeKurser[[#This Row],[V]]</f>
        <v>2.5899969999999826</v>
      </c>
      <c r="BG356" s="2">
        <f>Data!BH360-FaktiskeKurser[[#This Row],[BAC]]</f>
        <v>0.89999800000000363</v>
      </c>
      <c r="BH356" s="2">
        <f>Data!BI360-FaktiskeKurser[[#This Row],[HD]]</f>
        <v>-4.0999760000000265</v>
      </c>
      <c r="BI356" s="2">
        <f>Data!BJ360-FaktiskeKurser[[#This Row],[MA]]</f>
        <v>4.2000120000000152</v>
      </c>
      <c r="BJ356" s="2">
        <f>Data!BK360-FaktiskeKurser[[#This Row],[MRK]]</f>
        <v>-1.2977140000000134</v>
      </c>
      <c r="BK356" s="2">
        <f>Data!BL360-FaktiskeKurser[[#This Row],[ABBV]]</f>
        <v>-3.2999949999999956</v>
      </c>
      <c r="BL356" s="2">
        <f>Data!BM360-FaktiskeKurser[[#This Row],[LLY]]</f>
        <v>-1.8599999999999852</v>
      </c>
      <c r="BM356" s="2">
        <f>Data!BN360-FaktiskeKurser[[#This Row],[UPS]]</f>
        <v>-1.8999940000000208</v>
      </c>
      <c r="BN356" s="2">
        <f>Data!BO360-FaktiskeKurser[[#This Row],[CAT]]</f>
        <v>5.75</v>
      </c>
    </row>
    <row r="357" spans="1:66" x14ac:dyDescent="0.35">
      <c r="A357" s="1">
        <v>44350</v>
      </c>
      <c r="B357" s="2">
        <f>ARIMAForecast[[#This Row],[AAPL]]-FaktiskeKurser[[#This Row],[AAPL]]</f>
        <v>-1.8803630062990067</v>
      </c>
      <c r="C357" s="2">
        <f>ARIMAForecast[[#This Row],[MSFT]]-Data!C356</f>
        <v>-2.5160453714409812</v>
      </c>
      <c r="D357" s="2">
        <f>ARIMAForecast[[#This Row],[AMZN]]-Data!D356</f>
        <v>-2.2712183294270005</v>
      </c>
      <c r="E357" s="2">
        <f>ARIMAForecast[[#This Row],[GOOGL]]-Data!E356</f>
        <v>-2.0303717219040038</v>
      </c>
      <c r="F357" s="2">
        <f>ARIMAForecast[[#This Row],[BRK-B]]-Data!F356</f>
        <v>1.1346803743199985</v>
      </c>
      <c r="G357" s="2">
        <f>ARIMAForecast[[#This Row],[TSLA]]-Data!G356</f>
        <v>-12.517503771804996</v>
      </c>
      <c r="H357" s="2">
        <f>ARIMAForecast[[#This Row],[NVDA]]-Data!H356</f>
        <v>1.6618215430380019</v>
      </c>
      <c r="I357" s="2">
        <f>ARIMAForecast[[#This Row],[GOOG]]-Data!I356</f>
        <v>-1.5311051502810074</v>
      </c>
      <c r="J357" s="2">
        <f>ARIMAForecast[[#This Row],[UNH]]-Data!J356</f>
        <v>3.2171359832100279</v>
      </c>
      <c r="K357" s="2">
        <f>ARIMAForecast[[#This Row],[JPM]]-Data!K356</f>
        <v>0.36928849758399451</v>
      </c>
      <c r="L357" s="2">
        <f>ARIMAForecast[[#This Row],[AVGO]]-Data!L356</f>
        <v>-8.2506216171510118</v>
      </c>
      <c r="M357" s="2">
        <f>ARIMAForecast[[#This Row],[V]]-Data!M356</f>
        <v>-0.7342741573440037</v>
      </c>
      <c r="N357" s="2">
        <f>ARIMAForecast[[#This Row],[BAC]]-Data!N356</f>
        <v>0.26021678220009647</v>
      </c>
      <c r="O357" s="2">
        <f>ARIMAForecast[[#This Row],[HD]]-Data!O356</f>
        <v>-2.0171511970009988</v>
      </c>
      <c r="P357" s="2">
        <f>ARIMAForecast[[#This Row],[MA]]-Data!P356</f>
        <v>-3.6308677063310029</v>
      </c>
      <c r="Q357" s="2">
        <f>ARIMAForecast[[#This Row],[MRK]]-Data!Q356</f>
        <v>1.1866240830511998</v>
      </c>
      <c r="R357" s="2">
        <f>ARIMAForecast[[#This Row],[ABBV]]-Data!R356</f>
        <v>0.60780554342299808</v>
      </c>
      <c r="S357" s="2">
        <f>ARIMAForecast[[#This Row],[LLY]]-Data!S356</f>
        <v>2.8334591319890023</v>
      </c>
      <c r="T357" s="2">
        <f>ARIMAForecast[[#This Row],[UPS]]-Data!T356</f>
        <v>-0.17314804558398578</v>
      </c>
      <c r="U357" s="2">
        <f>ARIMAForecast[[#This Row],[CAT]]-Data!U356</f>
        <v>0.18870465498699218</v>
      </c>
      <c r="X357" s="1">
        <v>44350</v>
      </c>
      <c r="Y357" s="2">
        <f>Data!Y357-Data!Y356</f>
        <v>-0.9978769000000085</v>
      </c>
      <c r="Z357" s="2">
        <f>Data!Z357-Data!Z356</f>
        <v>-1.5020997999999963</v>
      </c>
      <c r="AA357" s="2">
        <f>Data!AA357-Data!AA356</f>
        <v>-1.8052040000000034</v>
      </c>
      <c r="AB357" s="2">
        <f>Data!AB357-Data!AB356</f>
        <v>-1.104649699999996</v>
      </c>
      <c r="AC357" s="2">
        <f>Data!AC357-Data!AC356</f>
        <v>1.5085860000000366</v>
      </c>
      <c r="AD357" s="2">
        <f>Data!AD357-Data!AD356</f>
        <v>-6.3188870000000179</v>
      </c>
      <c r="AE357" s="2">
        <f>Data!AE357-Data!AE356</f>
        <v>2.5946757000000105</v>
      </c>
      <c r="AF357" s="2">
        <f>Data!AF357-Data!AF356</f>
        <v>-0.78940469999999152</v>
      </c>
      <c r="AG357" s="2">
        <f>Data!AG357-Data!AG356</f>
        <v>1.5542985999999814</v>
      </c>
      <c r="AH357" s="2">
        <f>Data!AH357-Data!AH356</f>
        <v>0.14118840000000432</v>
      </c>
      <c r="AI357" s="2">
        <f>Data!AI357-Data!AI356</f>
        <v>-5.7061555000000226</v>
      </c>
      <c r="AJ357" s="2">
        <f>Data!AJ357-Data!AJ356</f>
        <v>-0.76731149999997683</v>
      </c>
      <c r="AK357" s="2">
        <f>Data!AK357-Data!AK356</f>
        <v>0.27925165000000618</v>
      </c>
      <c r="AL357" s="2">
        <f>Data!AL357-Data!AL356</f>
        <v>-2.1476509999999962</v>
      </c>
      <c r="AM357" s="2">
        <f>Data!AM357-Data!AM356</f>
        <v>-2.3782033999999612</v>
      </c>
      <c r="AN357" s="2">
        <f>Data!AN357-Data!AN356</f>
        <v>1.3069868099999979</v>
      </c>
      <c r="AO357" s="2">
        <f>Data!AO357-Data!AO356</f>
        <v>0.81088369999999088</v>
      </c>
      <c r="AP357" s="2">
        <f>Data!AP357-Data!AP356</f>
        <v>3.3389826000000085</v>
      </c>
      <c r="AQ357" s="2">
        <f>Data!AQ357-Data!AQ356</f>
        <v>-2.8444700000022749E-2</v>
      </c>
      <c r="AR357" s="2">
        <f>Data!AR357-Data!AR356</f>
        <v>0.44989749999999162</v>
      </c>
      <c r="AS357" s="2"/>
      <c r="AT357" s="1">
        <v>44350</v>
      </c>
      <c r="AU357" s="2">
        <f>Data!AV361-FaktiskeKurser[[#This Row],[AAPL]]</f>
        <v>-1.7399979999999999</v>
      </c>
      <c r="AV357" s="2">
        <f>Data!AW361-FaktiskeKurser[[#This Row],[MSFT]]</f>
        <v>-3.599991000000017</v>
      </c>
      <c r="AW357" s="2">
        <f>Data!AX361-FaktiskeKurser[[#This Row],[AMZN]]</f>
        <v>-2.1549990000000037</v>
      </c>
      <c r="AX357" s="2">
        <f>Data!AY361-FaktiskeKurser[[#This Row],[GOOGL]]</f>
        <v>-0.75500500000001125</v>
      </c>
      <c r="AY357" s="2">
        <f>Data!AZ361-FaktiskeKurser[[#This Row],[BRK-B]]</f>
        <v>2.6700130000000399</v>
      </c>
      <c r="AZ357" s="2">
        <f>Data!BA361-FaktiskeKurser[[#This Row],[TSLA]]</f>
        <v>-19.336669000000001</v>
      </c>
      <c r="BA357" s="2">
        <f>Data!BB361-FaktiskeKurser[[#This Row],[NVDA]]</f>
        <v>14.817489999999992</v>
      </c>
      <c r="BB357" s="2">
        <f>Data!BC361-FaktiskeKurser[[#This Row],[GOOG]]</f>
        <v>0.10499499999998818</v>
      </c>
      <c r="BC357" s="2">
        <f>Data!BD361-FaktiskeKurser[[#This Row],[UNH]]</f>
        <v>-4.7400210000000129</v>
      </c>
      <c r="BD357" s="2">
        <f>Data!BE361-FaktiskeKurser[[#This Row],[JPM]]</f>
        <v>1.819991999999985</v>
      </c>
      <c r="BE357" s="2">
        <f>Data!BF361-FaktiskeKurser[[#This Row],[AVGO]]</f>
        <v>-2.8800050000000397</v>
      </c>
      <c r="BF357" s="2">
        <f>Data!BG361-FaktiskeKurser[[#This Row],[V]]</f>
        <v>1.25</v>
      </c>
      <c r="BG357" s="2">
        <f>Data!BH361-FaktiskeKurser[[#This Row],[BAC]]</f>
        <v>0.70000100000000032</v>
      </c>
      <c r="BH357" s="2">
        <f>Data!BI361-FaktiskeKurser[[#This Row],[HD]]</f>
        <v>-7.3399959999999851</v>
      </c>
      <c r="BI357" s="2">
        <f>Data!BJ361-FaktiskeKurser[[#This Row],[MA]]</f>
        <v>-0.17999300000002449</v>
      </c>
      <c r="BJ357" s="2">
        <f>Data!BK361-FaktiskeKurser[[#This Row],[MRK]]</f>
        <v>1.4672549999999944</v>
      </c>
      <c r="BK357" s="2">
        <f>Data!BL361-FaktiskeKurser[[#This Row],[ABBV]]</f>
        <v>-0.11000099999999691</v>
      </c>
      <c r="BL357" s="2">
        <f>Data!BM361-FaktiskeKurser[[#This Row],[LLY]]</f>
        <v>3.5</v>
      </c>
      <c r="BM357" s="2">
        <f>Data!BN361-FaktiskeKurser[[#This Row],[UPS]]</f>
        <v>-0.82000700000000393</v>
      </c>
      <c r="BN357" s="2">
        <f>Data!BO361-FaktiskeKurser[[#This Row],[CAT]]</f>
        <v>2.5599970000000098</v>
      </c>
    </row>
    <row r="358" spans="1:66" x14ac:dyDescent="0.35">
      <c r="A358" s="1">
        <v>44351</v>
      </c>
      <c r="B358" s="2">
        <f>ARIMAForecast[[#This Row],[AAPL]]-FaktiskeKurser[[#This Row],[AAPL]]</f>
        <v>1.6074230491850017</v>
      </c>
      <c r="C358" s="2">
        <f>ARIMAForecast[[#This Row],[MSFT]]-Data!C357</f>
        <v>5.1647106148069781</v>
      </c>
      <c r="D358" s="2">
        <f>ARIMAForecast[[#This Row],[AMZN]]-Data!D357</f>
        <v>0.86280455934800671</v>
      </c>
      <c r="E358" s="2">
        <f>ARIMAForecast[[#This Row],[GOOGL]]-Data!E357</f>
        <v>2.8906692787989954</v>
      </c>
      <c r="F358" s="2">
        <f>ARIMAForecast[[#This Row],[BRK-B]]-Data!F357</f>
        <v>1.3250331489260248</v>
      </c>
      <c r="G358" s="2">
        <f>ARIMAForecast[[#This Row],[TSLA]]-Data!G357</f>
        <v>10.410322456553018</v>
      </c>
      <c r="H358" s="2">
        <f>ARIMAForecast[[#This Row],[NVDA]]-Data!H357</f>
        <v>5.9424159426090171</v>
      </c>
      <c r="I358" s="2">
        <f>ARIMAForecast[[#This Row],[GOOG]]-Data!I357</f>
        <v>2.7822496226190054</v>
      </c>
      <c r="J358" s="2">
        <f>ARIMAForecast[[#This Row],[UNH]]-Data!J357</f>
        <v>-2.242194616501024</v>
      </c>
      <c r="K358" s="2">
        <f>ARIMAForecast[[#This Row],[JPM]]-Data!K357</f>
        <v>-5.250693601701073E-2</v>
      </c>
      <c r="L358" s="2">
        <f>ARIMAForecast[[#This Row],[AVGO]]-Data!L357</f>
        <v>7.6097184729740093</v>
      </c>
      <c r="M358" s="2">
        <f>ARIMAForecast[[#This Row],[V]]-Data!M357</f>
        <v>1.3385518851380027</v>
      </c>
      <c r="N358" s="2">
        <f>ARIMAForecast[[#This Row],[BAC]]-Data!N357</f>
        <v>6.5638099390241678E-4</v>
      </c>
      <c r="O358" s="2">
        <f>ARIMAForecast[[#This Row],[HD]]-Data!O357</f>
        <v>-0.18215993949002041</v>
      </c>
      <c r="P358" s="2">
        <f>ARIMAForecast[[#This Row],[MA]]-Data!P357</f>
        <v>3.128333263191962</v>
      </c>
      <c r="Q358" s="2">
        <f>ARIMAForecast[[#This Row],[MRK]]-Data!Q357</f>
        <v>0.62993368137570371</v>
      </c>
      <c r="R358" s="2">
        <f>ARIMAForecast[[#This Row],[ABBV]]-Data!R357</f>
        <v>0.29469998124000085</v>
      </c>
      <c r="S358" s="2">
        <f>ARIMAForecast[[#This Row],[LLY]]-Data!S357</f>
        <v>0.27326709382700187</v>
      </c>
      <c r="T358" s="2">
        <f>ARIMAForecast[[#This Row],[UPS]]-Data!T357</f>
        <v>-0.5527146463240058</v>
      </c>
      <c r="U358" s="2">
        <f>ARIMAForecast[[#This Row],[CAT]]-Data!U357</f>
        <v>0.61006778027498854</v>
      </c>
      <c r="X358" s="1">
        <v>44351</v>
      </c>
      <c r="Y358" s="2">
        <f>Data!Y358-Data!Y357</f>
        <v>1.6224681000000061</v>
      </c>
      <c r="Z358" s="2">
        <f>Data!Z358-Data!Z357</f>
        <v>4.4721199999999897</v>
      </c>
      <c r="AA358" s="2">
        <f>Data!AA358-Data!AA357</f>
        <v>0.39690189999998893</v>
      </c>
      <c r="AB358" s="2">
        <f>Data!AB358-Data!AB357</f>
        <v>2.0550570999999991</v>
      </c>
      <c r="AC358" s="2">
        <f>Data!AC358-Data!AC357</f>
        <v>0.94337039999999206</v>
      </c>
      <c r="AD358" s="2">
        <f>Data!AD358-Data!AD357</f>
        <v>-4.6175712999999803</v>
      </c>
      <c r="AE358" s="2">
        <f>Data!AE358-Data!AE357</f>
        <v>5.0579981999999859</v>
      </c>
      <c r="AF358" s="2">
        <f>Data!AF358-Data!AF357</f>
        <v>2.3136766999999878</v>
      </c>
      <c r="AG358" s="2">
        <f>Data!AG358-Data!AG357</f>
        <v>-1.517107899999985</v>
      </c>
      <c r="AH358" s="2">
        <f>Data!AH358-Data!AH357</f>
        <v>0.31292229999999677</v>
      </c>
      <c r="AI358" s="2">
        <f>Data!AI358-Data!AI357</f>
        <v>6.0968540000000075</v>
      </c>
      <c r="AJ358" s="2">
        <f>Data!AJ358-Data!AJ357</f>
        <v>1.4995830000000012</v>
      </c>
      <c r="AK358" s="2">
        <f>Data!AK358-Data!AK357</f>
        <v>5.0748939999998299E-2</v>
      </c>
      <c r="AL358" s="2">
        <f>Data!AL358-Data!AL357</f>
        <v>-0.71420589999996764</v>
      </c>
      <c r="AM358" s="2">
        <f>Data!AM358-Data!AM357</f>
        <v>2.6466949999999656</v>
      </c>
      <c r="AN358" s="2">
        <f>Data!AN358-Data!AN357</f>
        <v>0.53751933999998869</v>
      </c>
      <c r="AO358" s="2">
        <f>Data!AO358-Data!AO357</f>
        <v>0.25235470000001214</v>
      </c>
      <c r="AP358" s="2">
        <f>Data!AP358-Data!AP357</f>
        <v>-0.46288849999999115</v>
      </c>
      <c r="AQ358" s="2">
        <f>Data!AQ358-Data!AQ357</f>
        <v>-1.2558013999999957</v>
      </c>
      <c r="AR358" s="2">
        <f>Data!AR358-Data!AR357</f>
        <v>0.20432660000000169</v>
      </c>
      <c r="AS358" s="2"/>
      <c r="AT358" s="1">
        <v>44351</v>
      </c>
      <c r="AU358" s="2">
        <f>Data!AV362-FaktiskeKurser[[#This Row],[AAPL]]</f>
        <v>1.2799980000000062</v>
      </c>
      <c r="AV358" s="2">
        <f>Data!AW362-FaktiskeKurser[[#This Row],[MSFT]]</f>
        <v>1.1100000000000136</v>
      </c>
      <c r="AW358" s="2">
        <f>Data!AX362-FaktiskeKurser[[#This Row],[AMZN]]</f>
        <v>-0.84249800000000619</v>
      </c>
      <c r="AX358" s="2">
        <f>Data!AY362-FaktiskeKurser[[#This Row],[GOOGL]]</f>
        <v>1.8359979999999894</v>
      </c>
      <c r="AY358" s="2">
        <f>Data!AZ362-FaktiskeKurser[[#This Row],[BRK-B]]</f>
        <v>3.0799870000000169</v>
      </c>
      <c r="AZ358" s="2">
        <f>Data!BA362-FaktiskeKurser[[#This Row],[TSLA]]</f>
        <v>-8.7233280000000093</v>
      </c>
      <c r="BA358" s="2">
        <f>Data!BB362-FaktiskeKurser[[#This Row],[NVDA]]</f>
        <v>13.337493999999992</v>
      </c>
      <c r="BB358" s="2">
        <f>Data!BC362-FaktiskeKurser[[#This Row],[GOOG]]</f>
        <v>2.0099940000000061</v>
      </c>
      <c r="BC358" s="2">
        <f>Data!BD362-FaktiskeKurser[[#This Row],[UNH]]</f>
        <v>-6.2799979999999778</v>
      </c>
      <c r="BD358" s="2">
        <f>Data!BE362-FaktiskeKurser[[#This Row],[JPM]]</f>
        <v>2.1999969999999962</v>
      </c>
      <c r="BE358" s="2">
        <f>Data!BF362-FaktiskeKurser[[#This Row],[AVGO]]</f>
        <v>2.6700129999999831</v>
      </c>
      <c r="BF358" s="2">
        <f>Data!BG362-FaktiskeKurser[[#This Row],[V]]</f>
        <v>2.8399959999999851</v>
      </c>
      <c r="BG358" s="2">
        <f>Data!BH362-FaktiskeKurser[[#This Row],[BAC]]</f>
        <v>0.88000100000000003</v>
      </c>
      <c r="BH358" s="2">
        <f>Data!BI362-FaktiskeKurser[[#This Row],[HD]]</f>
        <v>-7.8999939999999924</v>
      </c>
      <c r="BI358" s="2">
        <f>Data!BJ362-FaktiskeKurser[[#This Row],[MA]]</f>
        <v>5.4400019999999927</v>
      </c>
      <c r="BJ358" s="2">
        <f>Data!BK362-FaktiskeKurser[[#This Row],[MRK]]</f>
        <v>1.6958769999999959</v>
      </c>
      <c r="BK358" s="2">
        <f>Data!BL362-FaktiskeKurser[[#This Row],[ABBV]]</f>
        <v>-0.8399959999999993</v>
      </c>
      <c r="BL358" s="2">
        <f>Data!BM362-FaktiskeKurser[[#This Row],[LLY]]</f>
        <v>2.2799990000000037</v>
      </c>
      <c r="BM358" s="2">
        <f>Data!BN362-FaktiskeKurser[[#This Row],[UPS]]</f>
        <v>-3.9700009999999963</v>
      </c>
      <c r="BN358" s="2">
        <f>Data!BO362-FaktiskeKurser[[#This Row],[CAT]]</f>
        <v>2.9400019999999927</v>
      </c>
    </row>
    <row r="359" spans="1:66" x14ac:dyDescent="0.35">
      <c r="A359" s="1">
        <v>44354</v>
      </c>
      <c r="B359" s="2">
        <f>ARIMAForecast[[#This Row],[AAPL]]-FaktiskeKurser[[#This Row],[AAPL]]</f>
        <v>1.6670523180859931</v>
      </c>
      <c r="C359" s="2">
        <f>ARIMAForecast[[#This Row],[MSFT]]-Data!C358</f>
        <v>2.5220228956940218</v>
      </c>
      <c r="D359" s="2">
        <f>ARIMAForecast[[#This Row],[AMZN]]-Data!D358</f>
        <v>-0.31076719174200207</v>
      </c>
      <c r="E359" s="2">
        <f>ARIMAForecast[[#This Row],[GOOGL]]-Data!E358</f>
        <v>-0.23547384403299532</v>
      </c>
      <c r="F359" s="2">
        <f>ARIMAForecast[[#This Row],[BRK-B]]-Data!F358</f>
        <v>-2.4221841543350138</v>
      </c>
      <c r="G359" s="2">
        <f>ARIMAForecast[[#This Row],[TSLA]]-Data!G358</f>
        <v>0.48271410770797729</v>
      </c>
      <c r="H359" s="2">
        <f>ARIMAForecast[[#This Row],[NVDA]]-Data!H358</f>
        <v>0.39089394780899056</v>
      </c>
      <c r="I359" s="2">
        <f>ARIMAForecast[[#This Row],[GOOG]]-Data!I358</f>
        <v>0.2313590137789987</v>
      </c>
      <c r="J359" s="2">
        <f>ARIMAForecast[[#This Row],[UNH]]-Data!J358</f>
        <v>-5.6856164432809919</v>
      </c>
      <c r="K359" s="2">
        <f>ARIMAForecast[[#This Row],[JPM]]-Data!K358</f>
        <v>-0.35261539138298303</v>
      </c>
      <c r="L359" s="2">
        <f>ARIMAForecast[[#This Row],[AVGO]]-Data!L358</f>
        <v>-7.2276576370600196</v>
      </c>
      <c r="M359" s="2">
        <f>ARIMAForecast[[#This Row],[V]]-Data!M358</f>
        <v>1.3722052964670013</v>
      </c>
      <c r="N359" s="2">
        <f>ARIMAForecast[[#This Row],[BAC]]-Data!N358</f>
        <v>7.4759816604199614E-2</v>
      </c>
      <c r="O359" s="2">
        <f>ARIMAForecast[[#This Row],[HD]]-Data!O358</f>
        <v>-1.045432997730984</v>
      </c>
      <c r="P359" s="2">
        <f>ARIMAForecast[[#This Row],[MA]]-Data!P358</f>
        <v>-1.2199839456819745</v>
      </c>
      <c r="Q359" s="2">
        <f>ARIMAForecast[[#This Row],[MRK]]-Data!Q358</f>
        <v>-1.6781575238482134</v>
      </c>
      <c r="R359" s="2">
        <f>ARIMAForecast[[#This Row],[ABBV]]-Data!R358</f>
        <v>0.52887299703199631</v>
      </c>
      <c r="S359" s="2">
        <f>ARIMAForecast[[#This Row],[LLY]]-Data!S358</f>
        <v>18.269490530455016</v>
      </c>
      <c r="T359" s="2">
        <f>ARIMAForecast[[#This Row],[UPS]]-Data!T358</f>
        <v>1.9079443550710096</v>
      </c>
      <c r="U359" s="2">
        <f>ARIMAForecast[[#This Row],[CAT]]-Data!U358</f>
        <v>-4.3159676705229799</v>
      </c>
      <c r="X359" s="1">
        <v>44354</v>
      </c>
      <c r="Y359" s="2">
        <f>Data!Y359-Data!Y358</f>
        <v>0.34562830000000133</v>
      </c>
      <c r="Z359" s="2">
        <f>Data!Z359-Data!Z358</f>
        <v>3.4122719000000075</v>
      </c>
      <c r="AA359" s="2">
        <f>Data!AA359-Data!AA358</f>
        <v>-0.25166239999998652</v>
      </c>
      <c r="AB359" s="2">
        <f>Data!AB359-Data!AB358</f>
        <v>0.69546819999999343</v>
      </c>
      <c r="AC359" s="2">
        <f>Data!AC359-Data!AC358</f>
        <v>-2.8726506000000427</v>
      </c>
      <c r="AD359" s="2">
        <f>Data!AD359-Data!AD358</f>
        <v>6.6651595999999813</v>
      </c>
      <c r="AE359" s="2">
        <f>Data!AE359-Data!AE358</f>
        <v>1.7139792000000114</v>
      </c>
      <c r="AF359" s="2">
        <f>Data!AF359-Data!AF358</f>
        <v>0.71815780000000018</v>
      </c>
      <c r="AG359" s="2">
        <f>Data!AG359-Data!AG358</f>
        <v>-5.2510771999999974</v>
      </c>
      <c r="AH359" s="2">
        <f>Data!AH359-Data!AH358</f>
        <v>-0.77918520000000058</v>
      </c>
      <c r="AI359" s="2">
        <f>Data!AI359-Data!AI358</f>
        <v>-6.8140209000000027</v>
      </c>
      <c r="AJ359" s="2">
        <f>Data!AJ359-Data!AJ358</f>
        <v>1.4459767999999826</v>
      </c>
      <c r="AK359" s="2">
        <f>Data!AK359-Data!AK358</f>
        <v>-0.14322170999999884</v>
      </c>
      <c r="AL359" s="2">
        <f>Data!AL359-Data!AL358</f>
        <v>-0.9213483999999994</v>
      </c>
      <c r="AM359" s="2">
        <f>Data!AM359-Data!AM358</f>
        <v>-0.92542229999997971</v>
      </c>
      <c r="AN359" s="2">
        <f>Data!AN359-Data!AN358</f>
        <v>-1.0955369499999961</v>
      </c>
      <c r="AO359" s="2">
        <f>Data!AO359-Data!AO358</f>
        <v>0.59823929999998882</v>
      </c>
      <c r="AP359" s="2">
        <f>Data!AP359-Data!AP358</f>
        <v>5.8077816999999925</v>
      </c>
      <c r="AQ359" s="2">
        <f>Data!AQ359-Data!AQ358</f>
        <v>1.8956416999999988</v>
      </c>
      <c r="AR359" s="2">
        <f>Data!AR359-Data!AR358</f>
        <v>-3.5024639000000093</v>
      </c>
      <c r="AS359" s="2"/>
      <c r="AT359" s="1">
        <v>44354</v>
      </c>
      <c r="AU359" s="2">
        <f>Data!AV363-FaktiskeKurser[[#This Row],[AAPL]]</f>
        <v>1.620002999999997</v>
      </c>
      <c r="AV359" s="2">
        <f>Data!AW363-FaktiskeKurser[[#This Row],[MSFT]]</f>
        <v>6.4100040000000149</v>
      </c>
      <c r="AW359" s="2">
        <f>Data!AX363-FaktiskeKurser[[#This Row],[AMZN]]</f>
        <v>-1.0319979999999873</v>
      </c>
      <c r="AX359" s="2">
        <f>Data!AY363-FaktiskeKurser[[#This Row],[GOOGL]]</f>
        <v>1.0559999999999974</v>
      </c>
      <c r="AY359" s="2">
        <f>Data!AZ363-FaktiskeKurser[[#This Row],[BRK-B]]</f>
        <v>-0.38000499999998283</v>
      </c>
      <c r="AZ359" s="2">
        <f>Data!BA363-FaktiskeKurser[[#This Row],[TSLA]]</f>
        <v>-6.256653</v>
      </c>
      <c r="BA359" s="2">
        <f>Data!BB363-FaktiskeKurser[[#This Row],[NVDA]]</f>
        <v>13.544997999999993</v>
      </c>
      <c r="BB359" s="2">
        <f>Data!BC363-FaktiskeKurser[[#This Row],[GOOG]]</f>
        <v>1.8139960000000031</v>
      </c>
      <c r="BC359" s="2">
        <f>Data!BD363-FaktiskeKurser[[#This Row],[UNH]]</f>
        <v>-6.4700010000000248</v>
      </c>
      <c r="BD359" s="2">
        <f>Data!BE363-FaktiskeKurser[[#This Row],[JPM]]</f>
        <v>-0.3899990000000173</v>
      </c>
      <c r="BE359" s="2">
        <f>Data!BF363-FaktiskeKurser[[#This Row],[AVGO]]</f>
        <v>-4.5299990000000321</v>
      </c>
      <c r="BF359" s="2">
        <f>Data!BG363-FaktiskeKurser[[#This Row],[V]]</f>
        <v>4.6900019999999927</v>
      </c>
      <c r="BG359" s="2">
        <f>Data!BH363-FaktiskeKurser[[#This Row],[BAC]]</f>
        <v>0.20000100000000032</v>
      </c>
      <c r="BH359" s="2">
        <f>Data!BI363-FaktiskeKurser[[#This Row],[HD]]</f>
        <v>-6.3500070000000051</v>
      </c>
      <c r="BI359" s="2">
        <f>Data!BJ363-FaktiskeKurser[[#This Row],[MA]]</f>
        <v>4.2899780000000192</v>
      </c>
      <c r="BJ359" s="2">
        <f>Data!BK363-FaktiskeKurser[[#This Row],[MRK]]</f>
        <v>1.0633619999999979</v>
      </c>
      <c r="BK359" s="2">
        <f>Data!BL363-FaktiskeKurser[[#This Row],[ABBV]]</f>
        <v>0.80000300000000379</v>
      </c>
      <c r="BL359" s="2">
        <f>Data!BM363-FaktiskeKurser[[#This Row],[LLY]]</f>
        <v>24.100006000000008</v>
      </c>
      <c r="BM359" s="2">
        <f>Data!BN363-FaktiskeKurser[[#This Row],[UPS]]</f>
        <v>-0.36999500000001717</v>
      </c>
      <c r="BN359" s="2">
        <f>Data!BO363-FaktiskeKurser[[#This Row],[CAT]]</f>
        <v>-3</v>
      </c>
    </row>
    <row r="360" spans="1:66" x14ac:dyDescent="0.35">
      <c r="A360" s="1">
        <v>44355</v>
      </c>
      <c r="B360" s="2">
        <f>ARIMAForecast[[#This Row],[AAPL]]-FaktiskeKurser[[#This Row],[AAPL]]</f>
        <v>1.6359852439270099</v>
      </c>
      <c r="C360" s="2">
        <f>ARIMAForecast[[#This Row],[MSFT]]-Data!C359</f>
        <v>-0.385088488444012</v>
      </c>
      <c r="D360" s="2">
        <f>ARIMAForecast[[#This Row],[AMZN]]-Data!D359</f>
        <v>3.1211224796900012</v>
      </c>
      <c r="E360" s="2">
        <f>ARIMAForecast[[#This Row],[GOOGL]]-Data!E359</f>
        <v>0.23214852563799582</v>
      </c>
      <c r="F360" s="2">
        <f>ARIMAForecast[[#This Row],[BRK-B]]-Data!F359</f>
        <v>-1.132488483499003</v>
      </c>
      <c r="G360" s="2">
        <f>ARIMAForecast[[#This Row],[TSLA]]-Data!G359</f>
        <v>0.91735066438002377</v>
      </c>
      <c r="H360" s="2">
        <f>ARIMAForecast[[#This Row],[NVDA]]-Data!H359</f>
        <v>-0.87407694805000347</v>
      </c>
      <c r="I360" s="2">
        <f>ARIMAForecast[[#This Row],[GOOG]]-Data!I359</f>
        <v>1.2949564077420064</v>
      </c>
      <c r="J360" s="2">
        <f>ARIMAForecast[[#This Row],[UNH]]-Data!J359</f>
        <v>1.3458966276550086</v>
      </c>
      <c r="K360" s="2">
        <f>ARIMAForecast[[#This Row],[JPM]]-Data!K359</f>
        <v>-0.9079428732740098</v>
      </c>
      <c r="L360" s="2">
        <f>ARIMAForecast[[#This Row],[AVGO]]-Data!L359</f>
        <v>-3.3105678733500099</v>
      </c>
      <c r="M360" s="2">
        <f>ARIMAForecast[[#This Row],[V]]-Data!M359</f>
        <v>0.76354025237600354</v>
      </c>
      <c r="N360" s="2">
        <f>ARIMAForecast[[#This Row],[BAC]]-Data!N359</f>
        <v>-0.36543627193900363</v>
      </c>
      <c r="O360" s="2">
        <f>ARIMAForecast[[#This Row],[HD]]-Data!O359</f>
        <v>0.81492999703698388</v>
      </c>
      <c r="P360" s="2">
        <f>ARIMAForecast[[#This Row],[MA]]-Data!P359</f>
        <v>0.81792330860599805</v>
      </c>
      <c r="Q360" s="2">
        <f>ARIMAForecast[[#This Row],[MRK]]-Data!Q359</f>
        <v>-0.11595312241469458</v>
      </c>
      <c r="R360" s="2">
        <f>ARIMAForecast[[#This Row],[ABBV]]-Data!R359</f>
        <v>-0.49772225712798956</v>
      </c>
      <c r="S360" s="2">
        <f>ARIMAForecast[[#This Row],[LLY]]-Data!S359</f>
        <v>0.94910201024399043</v>
      </c>
      <c r="T360" s="2">
        <f>ARIMAForecast[[#This Row],[UPS]]-Data!T359</f>
        <v>-2.271375768516009</v>
      </c>
      <c r="U360" s="2">
        <f>ARIMAForecast[[#This Row],[CAT]]-Data!U359</f>
        <v>-4.7554451605009262E-2</v>
      </c>
      <c r="X360" s="1">
        <v>44355</v>
      </c>
      <c r="Y360" s="2">
        <f>Data!Y360-Data!Y359</f>
        <v>0.69753299999999285</v>
      </c>
      <c r="Z360" s="2">
        <f>Data!Z360-Data!Z359</f>
        <v>-0.98620270000000687</v>
      </c>
      <c r="AA360" s="2">
        <f>Data!AA360-Data!AA359</f>
        <v>2.7171684999999854</v>
      </c>
      <c r="AB360" s="2">
        <f>Data!AB360-Data!AB359</f>
        <v>-0.31420190000000048</v>
      </c>
      <c r="AC360" s="2">
        <f>Data!AC360-Data!AC359</f>
        <v>-0.52431329999996024</v>
      </c>
      <c r="AD360" s="2">
        <f>Data!AD360-Data!AD359</f>
        <v>5.1605000000165546E-3</v>
      </c>
      <c r="AE360" s="2">
        <f>Data!AE360-Data!AE359</f>
        <v>-1.7027745999999979</v>
      </c>
      <c r="AF360" s="2">
        <f>Data!AF360-Data!AF359</f>
        <v>0.81689719999999966</v>
      </c>
      <c r="AG360" s="2">
        <f>Data!AG360-Data!AG359</f>
        <v>0.70031230000000733</v>
      </c>
      <c r="AH360" s="2">
        <f>Data!AH360-Data!AH359</f>
        <v>-0.6807548999999824</v>
      </c>
      <c r="AI360" s="2">
        <f>Data!AI360-Data!AI359</f>
        <v>-2.7845012000000224</v>
      </c>
      <c r="AJ360" s="2">
        <f>Data!AJ360-Data!AJ359</f>
        <v>0.89055600000000368</v>
      </c>
      <c r="AK360" s="2">
        <f>Data!AK360-Data!AK359</f>
        <v>-0.23509467000000228</v>
      </c>
      <c r="AL360" s="2">
        <f>Data!AL360-Data!AL359</f>
        <v>0.82376879999998209</v>
      </c>
      <c r="AM360" s="2">
        <f>Data!AM360-Data!AM359</f>
        <v>0.60773860000000468</v>
      </c>
      <c r="AN360" s="2">
        <f>Data!AN360-Data!AN359</f>
        <v>-0.58827116999999873</v>
      </c>
      <c r="AO360" s="2">
        <f>Data!AO360-Data!AO359</f>
        <v>-0.73069649999999342</v>
      </c>
      <c r="AP360" s="2">
        <f>Data!AP360-Data!AP359</f>
        <v>13.102238800000009</v>
      </c>
      <c r="AQ360" s="2">
        <f>Data!AQ360-Data!AQ359</f>
        <v>-2.5885491999999886</v>
      </c>
      <c r="AR360" s="2">
        <f>Data!AR360-Data!AR359</f>
        <v>-0.386632800000001</v>
      </c>
      <c r="AS360" s="2"/>
      <c r="AT360" s="1">
        <v>44355</v>
      </c>
      <c r="AU360" s="2">
        <f>Data!AV364-FaktiskeKurser[[#This Row],[AAPL]]</f>
        <v>1.6800000000000068</v>
      </c>
      <c r="AV360" s="2">
        <f>Data!AW364-FaktiskeKurser[[#This Row],[MSFT]]</f>
        <v>5.2700040000000001</v>
      </c>
      <c r="AW360" s="2">
        <f>Data!AX364-FaktiskeKurser[[#This Row],[AMZN]]</f>
        <v>1.5060119999999984</v>
      </c>
      <c r="AX360" s="2">
        <f>Data!AY364-FaktiskeKurser[[#This Row],[GOOGL]]</f>
        <v>1.3924939999999992</v>
      </c>
      <c r="AY360" s="2">
        <f>Data!AZ364-FaktiskeKurser[[#This Row],[BRK-B]]</f>
        <v>-0.82998700000001691</v>
      </c>
      <c r="AZ360" s="2">
        <f>Data!BA364-FaktiskeKurser[[#This Row],[TSLA]]</f>
        <v>-0.50999399999997763</v>
      </c>
      <c r="BA360" s="2">
        <f>Data!BB364-FaktiskeKurser[[#This Row],[NVDA]]</f>
        <v>6.7875060000000076</v>
      </c>
      <c r="BB360" s="2">
        <f>Data!BC364-FaktiskeKurser[[#This Row],[GOOG]]</f>
        <v>3.0784989999999937</v>
      </c>
      <c r="BC360" s="2">
        <f>Data!BD364-FaktiskeKurser[[#This Row],[UNH]]</f>
        <v>-4.1100160000000301</v>
      </c>
      <c r="BD360" s="2">
        <f>Data!BE364-FaktiskeKurser[[#This Row],[JPM]]</f>
        <v>-1.0599980000000073</v>
      </c>
      <c r="BE360" s="2">
        <f>Data!BF364-FaktiskeKurser[[#This Row],[AVGO]]</f>
        <v>-10.200012000000015</v>
      </c>
      <c r="BF360" s="2">
        <f>Data!BG364-FaktiskeKurser[[#This Row],[V]]</f>
        <v>2.3899990000000173</v>
      </c>
      <c r="BG360" s="2">
        <f>Data!BH364-FaktiskeKurser[[#This Row],[BAC]]</f>
        <v>-5.9998000000000218E-2</v>
      </c>
      <c r="BH360" s="2">
        <f>Data!BI364-FaktiskeKurser[[#This Row],[HD]]</f>
        <v>-2.330016999999998</v>
      </c>
      <c r="BI360" s="2">
        <f>Data!BJ364-FaktiskeKurser[[#This Row],[MA]]</f>
        <v>-1.5899959999999851</v>
      </c>
      <c r="BJ360" s="2">
        <f>Data!BK364-FaktiskeKurser[[#This Row],[MRK]]</f>
        <v>4.9670000000077152E-3</v>
      </c>
      <c r="BK360" s="2">
        <f>Data!BL364-FaktiskeKurser[[#This Row],[ABBV]]</f>
        <v>0.93999399999999866</v>
      </c>
      <c r="BL360" s="2">
        <f>Data!BM364-FaktiskeKurser[[#This Row],[LLY]]</f>
        <v>21.569991999999985</v>
      </c>
      <c r="BM360" s="2">
        <f>Data!BN364-FaktiskeKurser[[#This Row],[UPS]]</f>
        <v>-2.150008999999983</v>
      </c>
      <c r="BN360" s="2">
        <f>Data!BO364-FaktiskeKurser[[#This Row],[CAT]]</f>
        <v>-3.3000030000000038</v>
      </c>
    </row>
    <row r="361" spans="1:66" x14ac:dyDescent="0.35">
      <c r="A361" s="1">
        <v>44356</v>
      </c>
      <c r="B361" s="2">
        <f>ARIMAForecast[[#This Row],[AAPL]]-FaktiskeKurser[[#This Row],[AAPL]]</f>
        <v>3.7747022831139958</v>
      </c>
      <c r="C361" s="2">
        <f>ARIMAForecast[[#This Row],[MSFT]]-Data!C360</f>
        <v>0.23368332861301155</v>
      </c>
      <c r="D361" s="2">
        <f>ARIMAForecast[[#This Row],[AMZN]]-Data!D360</f>
        <v>0.89523155393200682</v>
      </c>
      <c r="E361" s="2">
        <f>ARIMAForecast[[#This Row],[GOOGL]]-Data!E360</f>
        <v>0.63863726764800788</v>
      </c>
      <c r="F361" s="2">
        <f>ARIMAForecast[[#This Row],[BRK-B]]-Data!F360</f>
        <v>-0.3673829695879931</v>
      </c>
      <c r="G361" s="2">
        <f>ARIMAForecast[[#This Row],[TSLA]]-Data!G360</f>
        <v>-3.0195478807659981</v>
      </c>
      <c r="H361" s="2">
        <f>ARIMAForecast[[#This Row],[NVDA]]-Data!H360</f>
        <v>-1.912700218676008</v>
      </c>
      <c r="I361" s="2">
        <f>ARIMAForecast[[#This Row],[GOOG]]-Data!I360</f>
        <v>0.42086675887499325</v>
      </c>
      <c r="J361" s="2">
        <f>ARIMAForecast[[#This Row],[UNH]]-Data!J360</f>
        <v>-7.4220763340235862E-3</v>
      </c>
      <c r="K361" s="2">
        <f>ARIMAForecast[[#This Row],[JPM]]-Data!K360</f>
        <v>-1.7773073545889986</v>
      </c>
      <c r="L361" s="2">
        <f>ARIMAForecast[[#This Row],[AVGO]]-Data!L360</f>
        <v>1.0564795367700412</v>
      </c>
      <c r="M361" s="2">
        <f>ARIMAForecast[[#This Row],[V]]-Data!M360</f>
        <v>0.32109213411098381</v>
      </c>
      <c r="N361" s="2">
        <f>ARIMAForecast[[#This Row],[BAC]]-Data!N360</f>
        <v>-0.50637418990229577</v>
      </c>
      <c r="O361" s="2">
        <f>ARIMAForecast[[#This Row],[HD]]-Data!O360</f>
        <v>-3.0947257738149574</v>
      </c>
      <c r="P361" s="2">
        <f>ARIMAForecast[[#This Row],[MA]]-Data!P360</f>
        <v>-1.5702809648100242</v>
      </c>
      <c r="Q361" s="2">
        <f>ARIMAForecast[[#This Row],[MRK]]-Data!Q360</f>
        <v>1.2019075888491955</v>
      </c>
      <c r="R361" s="2">
        <f>ARIMAForecast[[#This Row],[ABBV]]-Data!R360</f>
        <v>1.3028070365869979</v>
      </c>
      <c r="S361" s="2">
        <f>ARIMAForecast[[#This Row],[LLY]]-Data!S360</f>
        <v>3.1695916485670068</v>
      </c>
      <c r="T361" s="2">
        <f>ARIMAForecast[[#This Row],[UPS]]-Data!T360</f>
        <v>-9.1451465338720084</v>
      </c>
      <c r="U361" s="2">
        <f>ARIMAForecast[[#This Row],[CAT]]-Data!U360</f>
        <v>-4.9042639322549917</v>
      </c>
      <c r="X361" s="1">
        <v>44356</v>
      </c>
      <c r="Y361" s="2">
        <f>Data!Y361-Data!Y360</f>
        <v>0.47926200000000563</v>
      </c>
      <c r="Z361" s="2">
        <f>Data!Z361-Data!Z360</f>
        <v>1.0151636000000224</v>
      </c>
      <c r="AA361" s="2">
        <f>Data!AA361-Data!AA360</f>
        <v>1.2889862000000107</v>
      </c>
      <c r="AB361" s="2">
        <f>Data!AB361-Data!AB360</f>
        <v>0.58768200000000093</v>
      </c>
      <c r="AC361" s="2">
        <f>Data!AC361-Data!AC360</f>
        <v>-0.52682550000002948</v>
      </c>
      <c r="AD361" s="2">
        <f>Data!AD361-Data!AD360</f>
        <v>-1.3964306000000022</v>
      </c>
      <c r="AE361" s="2">
        <f>Data!AE361-Data!AE360</f>
        <v>-1.0425950999999998</v>
      </c>
      <c r="AF361" s="2">
        <f>Data!AF361-Data!AF360</f>
        <v>0.52579380000000242</v>
      </c>
      <c r="AG361" s="2">
        <f>Data!AG361-Data!AG360</f>
        <v>-0.25918660000002092</v>
      </c>
      <c r="AH361" s="2">
        <f>Data!AH361-Data!AH360</f>
        <v>-1.830192100000005</v>
      </c>
      <c r="AI361" s="2">
        <f>Data!AI361-Data!AI360</f>
        <v>0.45749220000004698</v>
      </c>
      <c r="AJ361" s="2">
        <f>Data!AJ361-Data!AJ360</f>
        <v>0.38998929999999632</v>
      </c>
      <c r="AK361" s="2">
        <f>Data!AK361-Data!AK360</f>
        <v>-0.51419552000000124</v>
      </c>
      <c r="AL361" s="2">
        <f>Data!AL361-Data!AL360</f>
        <v>-2.7980033999999705</v>
      </c>
      <c r="AM361" s="2">
        <f>Data!AM361-Data!AM360</f>
        <v>-1.3610285000000317</v>
      </c>
      <c r="AN361" s="2">
        <f>Data!AN361-Data!AN360</f>
        <v>1.2381900700000017</v>
      </c>
      <c r="AO361" s="2">
        <f>Data!AO361-Data!AO360</f>
        <v>1.4850151999999923</v>
      </c>
      <c r="AP361" s="2">
        <f>Data!AP361-Data!AP360</f>
        <v>4.083651500000002</v>
      </c>
      <c r="AQ361" s="2">
        <f>Data!AQ361-Data!AQ360</f>
        <v>-7.685496999999998</v>
      </c>
      <c r="AR361" s="2">
        <f>Data!AR361-Data!AR360</f>
        <v>-4.5153616999999997</v>
      </c>
      <c r="AS361" s="2"/>
      <c r="AT361" s="1">
        <v>44356</v>
      </c>
      <c r="AU361" s="2">
        <f>Data!AV365-FaktiskeKurser[[#This Row],[AAPL]]</f>
        <v>3.5899959999999993</v>
      </c>
      <c r="AV361" s="2">
        <f>Data!AW365-FaktiskeKurser[[#This Row],[MSFT]]</f>
        <v>7.8799890000000232</v>
      </c>
      <c r="AW361" s="2">
        <f>Data!AX365-FaktiskeKurser[[#This Row],[AMZN]]</f>
        <v>4.7070009999999911</v>
      </c>
      <c r="AX361" s="2">
        <f>Data!AY365-FaktiskeKurser[[#This Row],[GOOGL]]</f>
        <v>3.0180050000000023</v>
      </c>
      <c r="AY361" s="2">
        <f>Data!AZ365-FaktiskeKurser[[#This Row],[BRK-B]]</f>
        <v>-3.3900140000000079</v>
      </c>
      <c r="AZ361" s="2">
        <f>Data!BA365-FaktiskeKurser[[#This Row],[TSLA]]</f>
        <v>8.6466669999999795</v>
      </c>
      <c r="BA361" s="2">
        <f>Data!BB365-FaktiskeKurser[[#This Row],[NVDA]]</f>
        <v>3.8850089999999966</v>
      </c>
      <c r="BB361" s="2">
        <f>Data!BC365-FaktiskeKurser[[#This Row],[GOOG]]</f>
        <v>4.3395009999999985</v>
      </c>
      <c r="BC361" s="2">
        <f>Data!BD365-FaktiskeKurser[[#This Row],[UNH]]</f>
        <v>-6.8599849999999947</v>
      </c>
      <c r="BD361" s="2">
        <f>Data!BE365-FaktiskeKurser[[#This Row],[JPM]]</f>
        <v>-3.2299959999999999</v>
      </c>
      <c r="BE361" s="2">
        <f>Data!BF365-FaktiskeKurser[[#This Row],[AVGO]]</f>
        <v>-0.86999499999996033</v>
      </c>
      <c r="BF361" s="2">
        <f>Data!BG365-FaktiskeKurser[[#This Row],[V]]</f>
        <v>4.1999969999999962</v>
      </c>
      <c r="BG361" s="2">
        <f>Data!BH365-FaktiskeKurser[[#This Row],[BAC]]</f>
        <v>-0.92999999999999972</v>
      </c>
      <c r="BH361" s="2">
        <f>Data!BI365-FaktiskeKurser[[#This Row],[HD]]</f>
        <v>-4.0899970000000394</v>
      </c>
      <c r="BI361" s="2">
        <f>Data!BJ365-FaktiskeKurser[[#This Row],[MA]]</f>
        <v>1.5099800000000414</v>
      </c>
      <c r="BJ361" s="2">
        <f>Data!BK365-FaktiskeKurser[[#This Row],[MRK]]</f>
        <v>0.12999700000000303</v>
      </c>
      <c r="BK361" s="2">
        <f>Data!BL365-FaktiskeKurser[[#This Row],[ABBV]]</f>
        <v>1.7900010000000037</v>
      </c>
      <c r="BL361" s="2">
        <f>Data!BM365-FaktiskeKurser[[#This Row],[LLY]]</f>
        <v>23.300003000000004</v>
      </c>
      <c r="BM361" s="2">
        <f>Data!BN365-FaktiskeKurser[[#This Row],[UPS]]</f>
        <v>-10.919997999999993</v>
      </c>
      <c r="BN361" s="2">
        <f>Data!BO365-FaktiskeKurser[[#This Row],[CAT]]</f>
        <v>-9.1900020000000211</v>
      </c>
    </row>
    <row r="362" spans="1:66" x14ac:dyDescent="0.35">
      <c r="A362" s="1">
        <v>44357</v>
      </c>
      <c r="B362" s="2">
        <f>ARIMAForecast[[#This Row],[AAPL]]-FaktiskeKurser[[#This Row],[AAPL]]</f>
        <v>0.31254722637099519</v>
      </c>
      <c r="C362" s="2">
        <f>ARIMAForecast[[#This Row],[MSFT]]-Data!C361</f>
        <v>3.7714626012609642</v>
      </c>
      <c r="D362" s="2">
        <f>ARIMAForecast[[#This Row],[AMZN]]-Data!D361</f>
        <v>3.2464386328969965</v>
      </c>
      <c r="E362" s="2">
        <f>ARIMAForecast[[#This Row],[GOOGL]]-Data!E361</f>
        <v>1.0001054274139989</v>
      </c>
      <c r="F362" s="2">
        <f>ARIMAForecast[[#This Row],[BRK-B]]-Data!F361</f>
        <v>-3.250535609197982</v>
      </c>
      <c r="G362" s="2">
        <f>ARIMAForecast[[#This Row],[TSLA]]-Data!G361</f>
        <v>5.325574157123981</v>
      </c>
      <c r="H362" s="2">
        <f>ARIMAForecast[[#This Row],[NVDA]]-Data!H361</f>
        <v>0.74586751441302113</v>
      </c>
      <c r="I362" s="2">
        <f>ARIMAForecast[[#This Row],[GOOG]]-Data!I361</f>
        <v>1.0953392010000016</v>
      </c>
      <c r="J362" s="2">
        <f>ARIMAForecast[[#This Row],[UNH]]-Data!J361</f>
        <v>0.19728134932302055</v>
      </c>
      <c r="K362" s="2">
        <f>ARIMAForecast[[#This Row],[JPM]]-Data!K361</f>
        <v>-2.586342603144999</v>
      </c>
      <c r="L362" s="2">
        <f>ARIMAForecast[[#This Row],[AVGO]]-Data!L361</f>
        <v>5.7152497193370095</v>
      </c>
      <c r="M362" s="2">
        <f>ARIMAForecast[[#This Row],[V]]-Data!M361</f>
        <v>1.3914923633330147</v>
      </c>
      <c r="N362" s="2">
        <f>ARIMAForecast[[#This Row],[BAC]]-Data!N361</f>
        <v>-0.71995007518940213</v>
      </c>
      <c r="O362" s="2">
        <f>ARIMAForecast[[#This Row],[HD]]-Data!O361</f>
        <v>0.31753326900695811</v>
      </c>
      <c r="P362" s="2">
        <f>ARIMAForecast[[#This Row],[MA]]-Data!P361</f>
        <v>0.63963219160001472</v>
      </c>
      <c r="Q362" s="2">
        <f>ARIMAForecast[[#This Row],[MRK]]-Data!Q361</f>
        <v>2.3017210298138053</v>
      </c>
      <c r="R362" s="2">
        <f>ARIMAForecast[[#This Row],[ABBV]]-Data!R361</f>
        <v>2.3248409183750027</v>
      </c>
      <c r="S362" s="2">
        <f>ARIMAForecast[[#This Row],[LLY]]-Data!S361</f>
        <v>7.9579514378170018</v>
      </c>
      <c r="T362" s="2">
        <f>ARIMAForecast[[#This Row],[UPS]]-Data!T361</f>
        <v>1.1549216628910131</v>
      </c>
      <c r="U362" s="2">
        <f>ARIMAForecast[[#This Row],[CAT]]-Data!U361</f>
        <v>-9.7442282253710175</v>
      </c>
      <c r="X362" s="1">
        <v>44357</v>
      </c>
      <c r="Y362" s="2">
        <f>Data!Y362-Data!Y361</f>
        <v>-0.70704700000000287</v>
      </c>
      <c r="Z362" s="2">
        <f>Data!Z362-Data!Z361</f>
        <v>3.3739008999999953</v>
      </c>
      <c r="AA362" s="2">
        <f>Data!AA362-Data!AA361</f>
        <v>2.9661619999999971</v>
      </c>
      <c r="AB362" s="2">
        <f>Data!AB362-Data!AB361</f>
        <v>1.1884767000000096</v>
      </c>
      <c r="AC362" s="2">
        <f>Data!AC362-Data!AC361</f>
        <v>-3.4571451999999567</v>
      </c>
      <c r="AD362" s="2">
        <f>Data!AD362-Data!AD361</f>
        <v>2.5346769999999879</v>
      </c>
      <c r="AE362" s="2">
        <f>Data!AE362-Data!AE361</f>
        <v>0.76790209999998638</v>
      </c>
      <c r="AF362" s="2">
        <f>Data!AF362-Data!AF361</f>
        <v>1.3878700000000066</v>
      </c>
      <c r="AG362" s="2">
        <f>Data!AG362-Data!AG361</f>
        <v>0.27009600000002365</v>
      </c>
      <c r="AH362" s="2">
        <f>Data!AH362-Data!AH361</f>
        <v>-2.5149092000000053</v>
      </c>
      <c r="AI362" s="2">
        <f>Data!AI362-Data!AI361</f>
        <v>3.9157303999999726</v>
      </c>
      <c r="AJ362" s="2">
        <f>Data!AJ362-Data!AJ361</f>
        <v>1.185059200000012</v>
      </c>
      <c r="AK362" s="2">
        <f>Data!AK362-Data!AK361</f>
        <v>-0.63362167999999741</v>
      </c>
      <c r="AL362" s="2">
        <f>Data!AL362-Data!AL361</f>
        <v>0.19783079999996289</v>
      </c>
      <c r="AM362" s="2">
        <f>Data!AM362-Data!AM361</f>
        <v>0.44641469999999117</v>
      </c>
      <c r="AN362" s="2">
        <f>Data!AN362-Data!AN361</f>
        <v>1.9805812700000018</v>
      </c>
      <c r="AO362" s="2">
        <f>Data!AO362-Data!AO361</f>
        <v>2.1647220000000118</v>
      </c>
      <c r="AP362" s="2">
        <f>Data!AP362-Data!AP361</f>
        <v>5.955415199999976</v>
      </c>
      <c r="AQ362" s="2">
        <f>Data!AQ362-Data!AQ361</f>
        <v>0.57075869999999895</v>
      </c>
      <c r="AR362" s="2">
        <f>Data!AR362-Data!AR361</f>
        <v>-8.3096812999999941</v>
      </c>
      <c r="AS362" s="2"/>
      <c r="AT362" s="1">
        <v>44357</v>
      </c>
      <c r="AU362" s="2">
        <f>Data!AV366-FaktiskeKurser[[#This Row],[AAPL]]</f>
        <v>0.22000199999999381</v>
      </c>
      <c r="AV362" s="2">
        <f>Data!AW366-FaktiskeKurser[[#This Row],[MSFT]]</f>
        <v>6.4499969999999678</v>
      </c>
      <c r="AW362" s="2">
        <f>Data!AX366-FaktiskeKurser[[#This Row],[AMZN]]</f>
        <v>7.1714929999999981</v>
      </c>
      <c r="AX362" s="2">
        <f>Data!AY366-FaktiskeKurser[[#This Row],[GOOGL]]</f>
        <v>2.0780030000000096</v>
      </c>
      <c r="AY362" s="2">
        <f>Data!AZ366-FaktiskeKurser[[#This Row],[BRK-B]]</f>
        <v>-7.6099849999999947</v>
      </c>
      <c r="AZ362" s="2">
        <f>Data!BA366-FaktiskeKurser[[#This Row],[TSLA]]</f>
        <v>3.6900029999999902</v>
      </c>
      <c r="BA362" s="2">
        <f>Data!BB366-FaktiskeKurser[[#This Row],[NVDA]]</f>
        <v>-1.5325009999999963</v>
      </c>
      <c r="BB362" s="2">
        <f>Data!BC366-FaktiskeKurser[[#This Row],[GOOG]]</f>
        <v>3.4920049999999918</v>
      </c>
      <c r="BC362" s="2">
        <f>Data!BD366-FaktiskeKurser[[#This Row],[UNH]]</f>
        <v>-4.1500250000000278</v>
      </c>
      <c r="BD362" s="2">
        <f>Data!BE366-FaktiskeKurser[[#This Row],[JPM]]</f>
        <v>-6.0400080000000003</v>
      </c>
      <c r="BE362" s="2">
        <f>Data!BF366-FaktiskeKurser[[#This Row],[AVGO]]</f>
        <v>-6.3299870000000169</v>
      </c>
      <c r="BF362" s="2">
        <f>Data!BG366-FaktiskeKurser[[#This Row],[V]]</f>
        <v>3.8099980000000073</v>
      </c>
      <c r="BG362" s="2">
        <f>Data!BH366-FaktiskeKurser[[#This Row],[BAC]]</f>
        <v>-1.5800010000000029</v>
      </c>
      <c r="BH362" s="2">
        <f>Data!BI366-FaktiskeKurser[[#This Row],[HD]]</f>
        <v>-2.7000120000000152</v>
      </c>
      <c r="BI362" s="2">
        <f>Data!BJ366-FaktiskeKurser[[#This Row],[MA]]</f>
        <v>-1.7200010000000248</v>
      </c>
      <c r="BJ362" s="2">
        <f>Data!BK366-FaktiskeKurser[[#This Row],[MRK]]</f>
        <v>2.0299980000000062</v>
      </c>
      <c r="BK362" s="2">
        <f>Data!BL366-FaktiskeKurser[[#This Row],[ABBV]]</f>
        <v>3.879997000000003</v>
      </c>
      <c r="BL362" s="2">
        <f>Data!BM366-FaktiskeKurser[[#This Row],[LLY]]</f>
        <v>31.51998900000001</v>
      </c>
      <c r="BM362" s="2">
        <f>Data!BN366-FaktiskeKurser[[#This Row],[UPS]]</f>
        <v>-7.430008000000015</v>
      </c>
      <c r="BN362" s="2">
        <f>Data!BO366-FaktiskeKurser[[#This Row],[CAT]]</f>
        <v>-18.290008</v>
      </c>
    </row>
    <row r="363" spans="1:66" x14ac:dyDescent="0.35">
      <c r="A363" s="1">
        <v>44358</v>
      </c>
      <c r="B363" s="2">
        <f>ARIMAForecast[[#This Row],[AAPL]]-FaktiskeKurser[[#This Row],[AAPL]]</f>
        <v>1.461930469592005</v>
      </c>
      <c r="C363" s="2">
        <f>ARIMAForecast[[#This Row],[MSFT]]-Data!C362</f>
        <v>0.78274663431704994</v>
      </c>
      <c r="D363" s="2">
        <f>ARIMAForecast[[#This Row],[AMZN]]-Data!D362</f>
        <v>1.049430453699074E-2</v>
      </c>
      <c r="E363" s="2">
        <f>ARIMAForecast[[#This Row],[GOOGL]]-Data!E362</f>
        <v>5.7590130557002794E-2</v>
      </c>
      <c r="F363" s="2">
        <f>ARIMAForecast[[#This Row],[BRK-B]]-Data!F362</f>
        <v>1.373282202519988</v>
      </c>
      <c r="G363" s="2">
        <f>ARIMAForecast[[#This Row],[TSLA]]-Data!G362</f>
        <v>-1.7230479963720029</v>
      </c>
      <c r="H363" s="2">
        <f>ARIMAForecast[[#This Row],[NVDA]]-Data!H362</f>
        <v>3.7584598020339968</v>
      </c>
      <c r="I363" s="2">
        <f>ARIMAForecast[[#This Row],[GOOG]]-Data!I362</f>
        <v>6.3389586856004598E-2</v>
      </c>
      <c r="J363" s="2">
        <f>ARIMAForecast[[#This Row],[UNH]]-Data!J362</f>
        <v>-3.5184099687359662</v>
      </c>
      <c r="K363" s="2">
        <f>ARIMAForecast[[#This Row],[JPM]]-Data!K362</f>
        <v>-0.27855555696899614</v>
      </c>
      <c r="L363" s="2">
        <f>ARIMAForecast[[#This Row],[AVGO]]-Data!L362</f>
        <v>-0.27706621746204974</v>
      </c>
      <c r="M363" s="2">
        <f>ARIMAForecast[[#This Row],[V]]-Data!M362</f>
        <v>1.1173226232399998</v>
      </c>
      <c r="N363" s="2">
        <f>ARIMAForecast[[#This Row],[BAC]]-Data!N362</f>
        <v>0.19564760320979957</v>
      </c>
      <c r="O363" s="2">
        <f>ARIMAForecast[[#This Row],[HD]]-Data!O362</f>
        <v>2.7635772380399999</v>
      </c>
      <c r="P363" s="2">
        <f>ARIMAForecast[[#This Row],[MA]]-Data!P362</f>
        <v>1.1757500419170128</v>
      </c>
      <c r="Q363" s="2">
        <f>ARIMAForecast[[#This Row],[MRK]]-Data!Q362</f>
        <v>0.20565194798770392</v>
      </c>
      <c r="R363" s="2">
        <f>ARIMAForecast[[#This Row],[ABBV]]-Data!R362</f>
        <v>-0.71667957661000514</v>
      </c>
      <c r="S363" s="2">
        <f>ARIMAForecast[[#This Row],[LLY]]-Data!S362</f>
        <v>-6.957211796910002</v>
      </c>
      <c r="T363" s="2">
        <f>ARIMAForecast[[#This Row],[UPS]]-Data!T362</f>
        <v>0.21524174895898796</v>
      </c>
      <c r="U363" s="2">
        <f>ARIMAForecast[[#This Row],[CAT]]-Data!U362</f>
        <v>-4.8687699915239762</v>
      </c>
      <c r="X363" s="1">
        <v>44358</v>
      </c>
      <c r="Y363" s="2">
        <f>Data!Y363-Data!Y362</f>
        <v>0.77873780000000181</v>
      </c>
      <c r="Z363" s="2">
        <f>Data!Z363-Data!Z362</f>
        <v>1.0258913000000121</v>
      </c>
      <c r="AA363" s="2">
        <f>Data!AA363-Data!AA362</f>
        <v>0.38997599999999011</v>
      </c>
      <c r="AB363" s="2">
        <f>Data!AB363-Data!AB362</f>
        <v>-0.18039490000001024</v>
      </c>
      <c r="AC363" s="2">
        <f>Data!AC363-Data!AC362</f>
        <v>1.3001050999999961</v>
      </c>
      <c r="AD363" s="2">
        <f>Data!AD363-Data!AD362</f>
        <v>0.86263180000000261</v>
      </c>
      <c r="AE363" s="2">
        <f>Data!AE363-Data!AE362</f>
        <v>3.3925504999999987</v>
      </c>
      <c r="AF363" s="2">
        <f>Data!AF363-Data!AF362</f>
        <v>-0.34914740000000677</v>
      </c>
      <c r="AG363" s="2">
        <f>Data!AG363-Data!AG362</f>
        <v>-2.9119617000000062</v>
      </c>
      <c r="AH363" s="2">
        <f>Data!AH363-Data!AH362</f>
        <v>-0.42582530000001384</v>
      </c>
      <c r="AI363" s="2">
        <f>Data!AI363-Data!AI362</f>
        <v>2.7843419000000154</v>
      </c>
      <c r="AJ363" s="2">
        <f>Data!AJ363-Data!AJ362</f>
        <v>1.2361970000000042</v>
      </c>
      <c r="AK363" s="2">
        <f>Data!AK363-Data!AK362</f>
        <v>0.10356618999999512</v>
      </c>
      <c r="AL363" s="2">
        <f>Data!AL363-Data!AL362</f>
        <v>2.0441026999999963</v>
      </c>
      <c r="AM363" s="2">
        <f>Data!AM363-Data!AM362</f>
        <v>1.1535163000000352</v>
      </c>
      <c r="AN363" s="2">
        <f>Data!AN363-Data!AN362</f>
        <v>0.61544178999999133</v>
      </c>
      <c r="AO363" s="2">
        <f>Data!AO363-Data!AO362</f>
        <v>-0.56003180000000441</v>
      </c>
      <c r="AP363" s="2">
        <f>Data!AP363-Data!AP362</f>
        <v>-4.0416369999999802</v>
      </c>
      <c r="AQ363" s="2">
        <f>Data!AQ363-Data!AQ362</f>
        <v>0.26331799999999816</v>
      </c>
      <c r="AR363" s="2">
        <f>Data!AR363-Data!AR362</f>
        <v>-5.7175140999999883</v>
      </c>
      <c r="AS363" s="2"/>
      <c r="AT363" s="1">
        <v>44358</v>
      </c>
      <c r="AU363" s="2">
        <f>Data!AV367-FaktiskeKurser[[#This Row],[AAPL]]</f>
        <v>1.4499959999999987</v>
      </c>
      <c r="AV363" s="2">
        <f>Data!AW367-FaktiskeKurser[[#This Row],[MSFT]]</f>
        <v>4.080016999999998</v>
      </c>
      <c r="AW363" s="2">
        <f>Data!AX367-FaktiskeKurser[[#This Row],[AMZN]]</f>
        <v>7.4410100000000057</v>
      </c>
      <c r="AX363" s="2">
        <f>Data!AY367-FaktiskeKurser[[#This Row],[GOOGL]]</f>
        <v>1.3950040000000001</v>
      </c>
      <c r="AY363" s="2">
        <f>Data!AZ367-FaktiskeKurser[[#This Row],[BRK-B]]</f>
        <v>-2.6399840000000268</v>
      </c>
      <c r="AZ363" s="2">
        <f>Data!BA367-FaktiskeKurser[[#This Row],[TSLA]]</f>
        <v>1.58665400000001</v>
      </c>
      <c r="BA363" s="2">
        <f>Data!BB367-FaktiskeKurser[[#This Row],[NVDA]]</f>
        <v>2.0625</v>
      </c>
      <c r="BB363" s="2">
        <f>Data!BC367-FaktiskeKurser[[#This Row],[GOOG]]</f>
        <v>2.3920060000000092</v>
      </c>
      <c r="BC363" s="2">
        <f>Data!BD367-FaktiskeKurser[[#This Row],[UNH]]</f>
        <v>-2.3599849999999947</v>
      </c>
      <c r="BD363" s="2">
        <f>Data!BE367-FaktiskeKurser[[#This Row],[JPM]]</f>
        <v>-5.3700109999999768</v>
      </c>
      <c r="BE363" s="2">
        <f>Data!BF367-FaktiskeKurser[[#This Row],[AVGO]]</f>
        <v>6.9200130000000399</v>
      </c>
      <c r="BF363" s="2">
        <f>Data!BG367-FaktiskeKurser[[#This Row],[V]]</f>
        <v>3.6399999999999864</v>
      </c>
      <c r="BG363" s="2">
        <f>Data!BH367-FaktiskeKurser[[#This Row],[BAC]]</f>
        <v>-1.2599980000000031</v>
      </c>
      <c r="BH363" s="2">
        <f>Data!BI367-FaktiskeKurser[[#This Row],[HD]]</f>
        <v>0.80999800000000732</v>
      </c>
      <c r="BI363" s="2">
        <f>Data!BJ367-FaktiskeKurser[[#This Row],[MA]]</f>
        <v>1.4200129999999831</v>
      </c>
      <c r="BJ363" s="2">
        <f>Data!BK367-FaktiskeKurser[[#This Row],[MRK]]</f>
        <v>3.4699939999999998</v>
      </c>
      <c r="BK363" s="2">
        <f>Data!BL367-FaktiskeKurser[[#This Row],[ABBV]]</f>
        <v>2.4099960000000067</v>
      </c>
      <c r="BL363" s="2">
        <f>Data!BM367-FaktiskeKurser[[#This Row],[LLY]]</f>
        <v>1.5699920000000134</v>
      </c>
      <c r="BM363" s="2">
        <f>Data!BN367-FaktiskeKurser[[#This Row],[UPS]]</f>
        <v>-9.7200009999999963</v>
      </c>
      <c r="BN363" s="2">
        <f>Data!BO367-FaktiskeKurser[[#This Row],[CAT]]</f>
        <v>-19.059998000000007</v>
      </c>
    </row>
    <row r="364" spans="1:66" x14ac:dyDescent="0.35">
      <c r="A364" s="1">
        <v>44361</v>
      </c>
      <c r="B364" s="2">
        <f>ARIMAForecast[[#This Row],[AAPL]]-FaktiskeKurser[[#This Row],[AAPL]]</f>
        <v>4.0644884960450014</v>
      </c>
      <c r="C364" s="2">
        <f>ARIMAForecast[[#This Row],[MSFT]]-Data!C363</f>
        <v>1.6944120296680012</v>
      </c>
      <c r="D364" s="2">
        <f>ARIMAForecast[[#This Row],[AMZN]]-Data!D363</f>
        <v>1.7799247933789957</v>
      </c>
      <c r="E364" s="2">
        <f>ARIMAForecast[[#This Row],[GOOGL]]-Data!E363</f>
        <v>0.9100044415919939</v>
      </c>
      <c r="F364" s="2">
        <f>ARIMAForecast[[#This Row],[BRK-B]]-Data!F363</f>
        <v>-2.5675692776450205</v>
      </c>
      <c r="G364" s="2">
        <f>ARIMAForecast[[#This Row],[TSLA]]-Data!G363</f>
        <v>4.3757487513790068</v>
      </c>
      <c r="H364" s="2">
        <f>ARIMAForecast[[#This Row],[NVDA]]-Data!H363</f>
        <v>2.4609828671899834</v>
      </c>
      <c r="I364" s="2">
        <f>ARIMAForecast[[#This Row],[GOOG]]-Data!I363</f>
        <v>0.50918894544300031</v>
      </c>
      <c r="J364" s="2">
        <f>ARIMAForecast[[#This Row],[UNH]]-Data!J363</f>
        <v>1.0957416974459875</v>
      </c>
      <c r="K364" s="2">
        <f>ARIMAForecast[[#This Row],[JPM]]-Data!K363</f>
        <v>-2.3399432788330046</v>
      </c>
      <c r="L364" s="2">
        <f>ARIMAForecast[[#This Row],[AVGO]]-Data!L363</f>
        <v>8.2458120876460157</v>
      </c>
      <c r="M364" s="2">
        <f>ARIMAForecast[[#This Row],[V]]-Data!M363</f>
        <v>-0.58430805328299584</v>
      </c>
      <c r="N364" s="2">
        <f>ARIMAForecast[[#This Row],[BAC]]-Data!N363</f>
        <v>-0.38437784762739824</v>
      </c>
      <c r="O364" s="2">
        <f>ARIMAForecast[[#This Row],[HD]]-Data!O363</f>
        <v>-0.90058256811698811</v>
      </c>
      <c r="P364" s="2">
        <f>ARIMAForecast[[#This Row],[MA]]-Data!P363</f>
        <v>1.0442125974630017</v>
      </c>
      <c r="Q364" s="2">
        <f>ARIMAForecast[[#This Row],[MRK]]-Data!Q363</f>
        <v>-0.7515977216181966</v>
      </c>
      <c r="R364" s="2">
        <f>ARIMAForecast[[#This Row],[ABBV]]-Data!R363</f>
        <v>-0.25120104831199797</v>
      </c>
      <c r="S364" s="2">
        <f>ARIMAForecast[[#This Row],[LLY]]-Data!S363</f>
        <v>-1.5070807250569942</v>
      </c>
      <c r="T364" s="2">
        <f>ARIMAForecast[[#This Row],[UPS]]-Data!T363</f>
        <v>-1.4774424489660021</v>
      </c>
      <c r="U364" s="2">
        <f>ARIMAForecast[[#This Row],[CAT]]-Data!U363</f>
        <v>-0.92856964474000847</v>
      </c>
      <c r="X364" s="1">
        <v>44361</v>
      </c>
      <c r="Y364" s="2">
        <f>Data!Y364-Data!Y363</f>
        <v>2.8374951999999922</v>
      </c>
      <c r="Z364" s="2">
        <f>Data!Z364-Data!Z363</f>
        <v>1.689369499999998</v>
      </c>
      <c r="AA364" s="2">
        <f>Data!AA364-Data!AA363</f>
        <v>1.6597069999999974</v>
      </c>
      <c r="AB364" s="2">
        <f>Data!AB364-Data!AB363</f>
        <v>0.91405380000000491</v>
      </c>
      <c r="AC364" s="2">
        <f>Data!AC364-Data!AC363</f>
        <v>-2.7068791000000374</v>
      </c>
      <c r="AD364" s="2">
        <f>Data!AD364-Data!AD363</f>
        <v>2.0701931000000116</v>
      </c>
      <c r="AE364" s="2">
        <f>Data!AE364-Data!AE363</f>
        <v>2.2997866999999985</v>
      </c>
      <c r="AF364" s="2">
        <f>Data!AF364-Data!AF363</f>
        <v>0.67915200000000198</v>
      </c>
      <c r="AG364" s="2">
        <f>Data!AG364-Data!AG363</f>
        <v>0.38891089999998485</v>
      </c>
      <c r="AH364" s="2">
        <f>Data!AH364-Data!AH363</f>
        <v>-2.3892287999999837</v>
      </c>
      <c r="AI364" s="2">
        <f>Data!AI364-Data!AI363</f>
        <v>4.2402384000000097</v>
      </c>
      <c r="AJ364" s="2">
        <f>Data!AJ364-Data!AJ363</f>
        <v>-0.7212628000000052</v>
      </c>
      <c r="AK364" s="2">
        <f>Data!AK364-Data!AK363</f>
        <v>-0.43198620999999804</v>
      </c>
      <c r="AL364" s="2">
        <f>Data!AL364-Data!AL363</f>
        <v>-0.84399379999996427</v>
      </c>
      <c r="AM364" s="2">
        <f>Data!AM364-Data!AM363</f>
        <v>1.0567082000000028</v>
      </c>
      <c r="AN364" s="2">
        <f>Data!AN364-Data!AN363</f>
        <v>-0.71590199999999982</v>
      </c>
      <c r="AO364" s="2">
        <f>Data!AO364-Data!AO363</f>
        <v>1.7916700000000674E-2</v>
      </c>
      <c r="AP364" s="2">
        <f>Data!AP364-Data!AP363</f>
        <v>-0.86994340000001102</v>
      </c>
      <c r="AQ364" s="2">
        <f>Data!AQ364-Data!AQ363</f>
        <v>-1.9039400999999998</v>
      </c>
      <c r="AR364" s="2">
        <f>Data!AR364-Data!AR363</f>
        <v>-2.3438845999999955</v>
      </c>
      <c r="AS364" s="2"/>
      <c r="AT364" s="1">
        <v>44361</v>
      </c>
      <c r="AU364" s="2">
        <f>Data!AV368-FaktiskeKurser[[#This Row],[AAPL]]</f>
        <v>3.7399979999999999</v>
      </c>
      <c r="AV364" s="2">
        <f>Data!AW368-FaktiskeKurser[[#This Row],[MSFT]]</f>
        <v>7.3200080000000014</v>
      </c>
      <c r="AW364" s="2">
        <f>Data!AX368-FaktiskeKurser[[#This Row],[AMZN]]</f>
        <v>5.9879920000000197</v>
      </c>
      <c r="AX364" s="2">
        <f>Data!AY368-FaktiskeKurser[[#This Row],[GOOGL]]</f>
        <v>2.5235059999999976</v>
      </c>
      <c r="AY364" s="2">
        <f>Data!AZ368-FaktiskeKurser[[#This Row],[BRK-B]]</f>
        <v>-5.6600030000000174</v>
      </c>
      <c r="AZ364" s="2">
        <f>Data!BA368-FaktiskeKurser[[#This Row],[TSLA]]</f>
        <v>4.6999959999999987</v>
      </c>
      <c r="BA364" s="2">
        <f>Data!BB368-FaktiskeKurser[[#This Row],[NVDA]]</f>
        <v>5.6174929999999961</v>
      </c>
      <c r="BB364" s="2">
        <f>Data!BC368-FaktiskeKurser[[#This Row],[GOOG]]</f>
        <v>2.209495000000004</v>
      </c>
      <c r="BC364" s="2">
        <f>Data!BD368-FaktiskeKurser[[#This Row],[UNH]]</f>
        <v>-2.5799859999999626</v>
      </c>
      <c r="BD364" s="2">
        <f>Data!BE368-FaktiskeKurser[[#This Row],[JPM]]</f>
        <v>-7.4299929999999961</v>
      </c>
      <c r="BE364" s="2">
        <f>Data!BF368-FaktiskeKurser[[#This Row],[AVGO]]</f>
        <v>12.299988000000042</v>
      </c>
      <c r="BF364" s="2">
        <f>Data!BG368-FaktiskeKurser[[#This Row],[V]]</f>
        <v>2.0299990000000037</v>
      </c>
      <c r="BG364" s="2">
        <f>Data!BH368-FaktiskeKurser[[#This Row],[BAC]]</f>
        <v>-1.5200000000000031</v>
      </c>
      <c r="BH364" s="2">
        <f>Data!BI368-FaktiskeKurser[[#This Row],[HD]]</f>
        <v>-1.5799870000000169</v>
      </c>
      <c r="BI364" s="2">
        <f>Data!BJ368-FaktiskeKurser[[#This Row],[MA]]</f>
        <v>1.2599789999999871</v>
      </c>
      <c r="BJ364" s="2">
        <f>Data!BK368-FaktiskeKurser[[#This Row],[MRK]]</f>
        <v>3.0499949999999956</v>
      </c>
      <c r="BK364" s="2">
        <f>Data!BL368-FaktiskeKurser[[#This Row],[ABBV]]</f>
        <v>3.0600060000000013</v>
      </c>
      <c r="BL364" s="2">
        <f>Data!BM368-FaktiskeKurser[[#This Row],[LLY]]</f>
        <v>5.4000090000000114</v>
      </c>
      <c r="BM364" s="2">
        <f>Data!BN368-FaktiskeKurser[[#This Row],[UPS]]</f>
        <v>-8.66999899999999</v>
      </c>
      <c r="BN364" s="2">
        <f>Data!BO368-FaktiskeKurser[[#This Row],[CAT]]</f>
        <v>-21.150008999999983</v>
      </c>
    </row>
    <row r="365" spans="1:66" x14ac:dyDescent="0.35">
      <c r="A365" s="1">
        <v>44362</v>
      </c>
      <c r="B365" s="2">
        <f>ARIMAForecast[[#This Row],[AAPL]]-FaktiskeKurser[[#This Row],[AAPL]]</f>
        <v>2.3877075384820046</v>
      </c>
      <c r="C365" s="2">
        <f>ARIMAForecast[[#This Row],[MSFT]]-Data!C364</f>
        <v>-0.98822529402701775</v>
      </c>
      <c r="D365" s="2">
        <f>ARIMAForecast[[#This Row],[AMZN]]-Data!D364</f>
        <v>8.4745636666013979E-2</v>
      </c>
      <c r="E365" s="2">
        <f>ARIMAForecast[[#This Row],[GOOGL]]-Data!E364</f>
        <v>-1.1220784374000061</v>
      </c>
      <c r="F365" s="2">
        <f>ARIMAForecast[[#This Row],[BRK-B]]-Data!F364</f>
        <v>-0.61111740643400481</v>
      </c>
      <c r="G365" s="2">
        <f>ARIMAForecast[[#This Row],[TSLA]]-Data!G364</f>
        <v>-8.0184885070659959</v>
      </c>
      <c r="H365" s="2">
        <f>ARIMAForecast[[#This Row],[NVDA]]-Data!H364</f>
        <v>-1.5940464533949807</v>
      </c>
      <c r="I365" s="2">
        <f>ARIMAForecast[[#This Row],[GOOG]]-Data!I364</f>
        <v>-0.49401557623400549</v>
      </c>
      <c r="J365" s="2">
        <f>ARIMAForecast[[#This Row],[UNH]]-Data!J364</f>
        <v>1.1220728581329809</v>
      </c>
      <c r="K365" s="2">
        <f>ARIMAForecast[[#This Row],[JPM]]-Data!K364</f>
        <v>-2.4200843635080105</v>
      </c>
      <c r="L365" s="2">
        <f>ARIMAForecast[[#This Row],[AVGO]]-Data!L364</f>
        <v>-7.5541975520179676</v>
      </c>
      <c r="M365" s="2">
        <f>ARIMAForecast[[#This Row],[V]]-Data!M364</f>
        <v>-1.0738917310929992</v>
      </c>
      <c r="N365" s="2">
        <f>ARIMAForecast[[#This Row],[BAC]]-Data!N364</f>
        <v>-2.3566007024903968E-2</v>
      </c>
      <c r="O365" s="2">
        <f>ARIMAForecast[[#This Row],[HD]]-Data!O364</f>
        <v>-3.6769771878740016</v>
      </c>
      <c r="P365" s="2">
        <f>ARIMAForecast[[#This Row],[MA]]-Data!P364</f>
        <v>1.5371200016189732</v>
      </c>
      <c r="Q365" s="2">
        <f>ARIMAForecast[[#This Row],[MRK]]-Data!Q364</f>
        <v>0.21802042333139582</v>
      </c>
      <c r="R365" s="2">
        <f>ARIMAForecast[[#This Row],[ABBV]]-Data!R364</f>
        <v>0.4549053382630035</v>
      </c>
      <c r="S365" s="2">
        <f>ARIMAForecast[[#This Row],[LLY]]-Data!S364</f>
        <v>0.82498153492798565</v>
      </c>
      <c r="T365" s="2">
        <f>ARIMAForecast[[#This Row],[UPS]]-Data!T364</f>
        <v>0.76411936155000149</v>
      </c>
      <c r="U365" s="2">
        <f>ARIMAForecast[[#This Row],[CAT]]-Data!U364</f>
        <v>0.391710317698994</v>
      </c>
      <c r="X365" s="1">
        <v>44362</v>
      </c>
      <c r="Y365" s="2">
        <f>Data!Y365-Data!Y364</f>
        <v>-0.13346139999998741</v>
      </c>
      <c r="Z365" s="2">
        <f>Data!Z365-Data!Z364</f>
        <v>-1.345700700000009</v>
      </c>
      <c r="AA365" s="2">
        <f>Data!AA365-Data!AA364</f>
        <v>0.13777340000001459</v>
      </c>
      <c r="AB365" s="2">
        <f>Data!AB365-Data!AB364</f>
        <v>-0.90958990000000028</v>
      </c>
      <c r="AC365" s="2">
        <f>Data!AC365-Data!AC364</f>
        <v>0.25322360000001254</v>
      </c>
      <c r="AD365" s="2">
        <f>Data!AD365-Data!AD364</f>
        <v>-1.8701359000000082</v>
      </c>
      <c r="AE365" s="2">
        <f>Data!AE365-Data!AE364</f>
        <v>-2.0508911000000012</v>
      </c>
      <c r="AF365" s="2">
        <f>Data!AF365-Data!AF364</f>
        <v>-0.35674799999999607</v>
      </c>
      <c r="AG365" s="2">
        <f>Data!AG365-Data!AG364</f>
        <v>1.1716954000000328</v>
      </c>
      <c r="AH365" s="2">
        <f>Data!AH365-Data!AH364</f>
        <v>-2.4140185999999915</v>
      </c>
      <c r="AI365" s="2">
        <f>Data!AI365-Data!AI364</f>
        <v>-2.7896332000000257</v>
      </c>
      <c r="AJ365" s="2">
        <f>Data!AJ365-Data!AJ364</f>
        <v>-1.0725918999999919</v>
      </c>
      <c r="AK365" s="2">
        <f>Data!AK365-Data!AK364</f>
        <v>-1.965878000000032E-2</v>
      </c>
      <c r="AL365" s="2">
        <f>Data!AL365-Data!AL364</f>
        <v>-2.4778896999999915</v>
      </c>
      <c r="AM365" s="2">
        <f>Data!AM365-Data!AM364</f>
        <v>1.4690972999999872</v>
      </c>
      <c r="AN365" s="2">
        <f>Data!AN365-Data!AN364</f>
        <v>0.15191211000001204</v>
      </c>
      <c r="AO365" s="2">
        <f>Data!AO365-Data!AO364</f>
        <v>0.48678370000000371</v>
      </c>
      <c r="AP365" s="2">
        <f>Data!AP365-Data!AP364</f>
        <v>-2.2323978999999952</v>
      </c>
      <c r="AQ365" s="2">
        <f>Data!AQ365-Data!AQ364</f>
        <v>0.93245630000001256</v>
      </c>
      <c r="AR365" s="2">
        <f>Data!AR365-Data!AR364</f>
        <v>0.17421790000000215</v>
      </c>
      <c r="AS365" s="2"/>
      <c r="AT365" s="1">
        <v>44362</v>
      </c>
      <c r="AU365" s="2">
        <f>Data!AV369-FaktiskeKurser[[#This Row],[AAPL]]</f>
        <v>2.5100019999999859</v>
      </c>
      <c r="AV365" s="2">
        <f>Data!AW369-FaktiskeKurser[[#This Row],[MSFT]]</f>
        <v>4.7699889999999812</v>
      </c>
      <c r="AW365" s="2">
        <f>Data!AX369-FaktiskeKurser[[#This Row],[AMZN]]</f>
        <v>5.0989990000000205</v>
      </c>
      <c r="AX365" s="2">
        <f>Data!AY369-FaktiskeKurser[[#This Row],[GOOGL]]</f>
        <v>1.0224989999999963</v>
      </c>
      <c r="AY365" s="2">
        <f>Data!AZ369-FaktiskeKurser[[#This Row],[BRK-B]]</f>
        <v>-4.6399850000000242</v>
      </c>
      <c r="AZ365" s="2">
        <f>Data!BA369-FaktiskeKurser[[#This Row],[TSLA]]</f>
        <v>0.19332900000000564</v>
      </c>
      <c r="BA365" s="2">
        <f>Data!BB369-FaktiskeKurser[[#This Row],[NVDA]]</f>
        <v>4.3024910000000034</v>
      </c>
      <c r="BB365" s="2">
        <f>Data!BC369-FaktiskeKurser[[#This Row],[GOOG]]</f>
        <v>1.4629970000000014</v>
      </c>
      <c r="BC365" s="2">
        <f>Data!BD369-FaktiskeKurser[[#This Row],[UNH]]</f>
        <v>-0.82000700000003235</v>
      </c>
      <c r="BD365" s="2">
        <f>Data!BE369-FaktiskeKurser[[#This Row],[JPM]]</f>
        <v>-7.7600089999999966</v>
      </c>
      <c r="BE365" s="2">
        <f>Data!BF369-FaktiskeKurser[[#This Row],[AVGO]]</f>
        <v>6.809996999999953</v>
      </c>
      <c r="BF365" s="2">
        <f>Data!BG369-FaktiskeKurser[[#This Row],[V]]</f>
        <v>0.66999799999999254</v>
      </c>
      <c r="BG365" s="2">
        <f>Data!BH369-FaktiskeKurser[[#This Row],[BAC]]</f>
        <v>-0.93000099999999719</v>
      </c>
      <c r="BH365" s="2">
        <f>Data!BI369-FaktiskeKurser[[#This Row],[HD]]</f>
        <v>-0.88998399999996991</v>
      </c>
      <c r="BI365" s="2">
        <f>Data!BJ369-FaktiskeKurser[[#This Row],[MA]]</f>
        <v>4.7900080000000003</v>
      </c>
      <c r="BJ365" s="2">
        <f>Data!BK369-FaktiskeKurser[[#This Row],[MRK]]</f>
        <v>1.6599959999999925</v>
      </c>
      <c r="BK365" s="2">
        <f>Data!BL369-FaktiskeKurser[[#This Row],[ABBV]]</f>
        <v>1.8300019999999932</v>
      </c>
      <c r="BL365" s="2">
        <f>Data!BM369-FaktiskeKurser[[#This Row],[LLY]]</f>
        <v>-2.4799959999999999</v>
      </c>
      <c r="BM365" s="2">
        <f>Data!BN369-FaktiskeKurser[[#This Row],[UPS]]</f>
        <v>1.2799980000000062</v>
      </c>
      <c r="BN365" s="2">
        <f>Data!BO369-FaktiskeKurser[[#This Row],[CAT]]</f>
        <v>-15.189987000000002</v>
      </c>
    </row>
    <row r="366" spans="1:66" x14ac:dyDescent="0.35">
      <c r="A366" s="1">
        <v>44363</v>
      </c>
      <c r="B366" s="2">
        <f>ARIMAForecast[[#This Row],[AAPL]]-FaktiskeKurser[[#This Row],[AAPL]]</f>
        <v>4.3234625045240165</v>
      </c>
      <c r="C366" s="2">
        <f>ARIMAForecast[[#This Row],[MSFT]]-Data!C365</f>
        <v>-1.3389678772140314</v>
      </c>
      <c r="D366" s="2">
        <f>ARIMAForecast[[#This Row],[AMZN]]-Data!D365</f>
        <v>1.5916262867210094</v>
      </c>
      <c r="E366" s="2">
        <f>ARIMAForecast[[#This Row],[GOOGL]]-Data!E365</f>
        <v>-0.7156252358659998</v>
      </c>
      <c r="F366" s="2">
        <f>ARIMAForecast[[#This Row],[BRK-B]]-Data!F365</f>
        <v>-0.28388606809795647</v>
      </c>
      <c r="G366" s="2">
        <f>ARIMAForecast[[#This Row],[TSLA]]-Data!G365</f>
        <v>3.8481451265990074</v>
      </c>
      <c r="H366" s="2">
        <f>ARIMAForecast[[#This Row],[NVDA]]-Data!H365</f>
        <v>-0.79083837507999988</v>
      </c>
      <c r="I366" s="2">
        <f>ARIMAForecast[[#This Row],[GOOG]]-Data!I365</f>
        <v>-0.28000537332999897</v>
      </c>
      <c r="J366" s="2">
        <f>ARIMAForecast[[#This Row],[UNH]]-Data!J365</f>
        <v>-2.2591191505860024</v>
      </c>
      <c r="K366" s="2">
        <f>ARIMAForecast[[#This Row],[JPM]]-Data!K365</f>
        <v>0.49319871887900035</v>
      </c>
      <c r="L366" s="2">
        <f>ARIMAForecast[[#This Row],[AVGO]]-Data!L365</f>
        <v>-2.9313991446510386</v>
      </c>
      <c r="M366" s="2">
        <f>ARIMAForecast[[#This Row],[V]]-Data!M365</f>
        <v>-2.9586316156600105</v>
      </c>
      <c r="N366" s="2">
        <f>ARIMAForecast[[#This Row],[BAC]]-Data!N365</f>
        <v>9.9660897022104677E-2</v>
      </c>
      <c r="O366" s="2">
        <f>ARIMAForecast[[#This Row],[HD]]-Data!O365</f>
        <v>-2.9162918025219824</v>
      </c>
      <c r="P366" s="2">
        <f>ARIMAForecast[[#This Row],[MA]]-Data!P365</f>
        <v>-3.6313840360409699</v>
      </c>
      <c r="Q366" s="2">
        <f>ARIMAForecast[[#This Row],[MRK]]-Data!Q365</f>
        <v>0.73182073564439065</v>
      </c>
      <c r="R366" s="2">
        <f>ARIMAForecast[[#This Row],[ABBV]]-Data!R365</f>
        <v>-0.49232308559800231</v>
      </c>
      <c r="S366" s="2">
        <f>ARIMAForecast[[#This Row],[LLY]]-Data!S365</f>
        <v>-5.0180131537929924</v>
      </c>
      <c r="T366" s="2">
        <f>ARIMAForecast[[#This Row],[UPS]]-Data!T365</f>
        <v>-2.4768241788729881</v>
      </c>
      <c r="U366" s="2">
        <f>ARIMAForecast[[#This Row],[CAT]]-Data!U365</f>
        <v>-1.9226693702119917</v>
      </c>
      <c r="X366" s="1">
        <v>44363</v>
      </c>
      <c r="Y366" s="2">
        <f>Data!Y366-Data!Y365</f>
        <v>0.22394599999998377</v>
      </c>
      <c r="Z366" s="2">
        <f>Data!Z366-Data!Z365</f>
        <v>-0.96219730000001391</v>
      </c>
      <c r="AA366" s="2">
        <f>Data!AA366-Data!AA365</f>
        <v>1.4827671999999836</v>
      </c>
      <c r="AB366" s="2">
        <f>Data!AB366-Data!AB365</f>
        <v>-0.6726840999999979</v>
      </c>
      <c r="AC366" s="2">
        <f>Data!AC366-Data!AC365</f>
        <v>-0.81743549999998777</v>
      </c>
      <c r="AD366" s="2">
        <f>Data!AD366-Data!AD365</f>
        <v>-2.2559587000000079</v>
      </c>
      <c r="AE366" s="2">
        <f>Data!AE366-Data!AE365</f>
        <v>0.23292050000000586</v>
      </c>
      <c r="AF366" s="2">
        <f>Data!AF366-Data!AF365</f>
        <v>-0.33266790000000412</v>
      </c>
      <c r="AG366" s="2">
        <f>Data!AG366-Data!AG365</f>
        <v>-2.3306359000000043</v>
      </c>
      <c r="AH366" s="2">
        <f>Data!AH366-Data!AH365</f>
        <v>0.81504699999999275</v>
      </c>
      <c r="AI366" s="2">
        <f>Data!AI366-Data!AI365</f>
        <v>-5.0187265999999795</v>
      </c>
      <c r="AJ366" s="2">
        <f>Data!AJ366-Data!AJ365</f>
        <v>-3.2599493000000166</v>
      </c>
      <c r="AK366" s="2">
        <f>Data!AK366-Data!AK365</f>
        <v>0.19958662000000515</v>
      </c>
      <c r="AL366" s="2">
        <f>Data!AL366-Data!AL365</f>
        <v>-3.4497142000000167</v>
      </c>
      <c r="AM366" s="2">
        <f>Data!AM366-Data!AM365</f>
        <v>-3.2133097000000248</v>
      </c>
      <c r="AN366" s="2">
        <f>Data!AN366-Data!AN365</f>
        <v>0.75532235999999386</v>
      </c>
      <c r="AO366" s="2">
        <f>Data!AO366-Data!AO365</f>
        <v>-0.44866660000000991</v>
      </c>
      <c r="AP366" s="2">
        <f>Data!AP366-Data!AP365</f>
        <v>-2.74928460000001</v>
      </c>
      <c r="AQ366" s="2">
        <f>Data!AQ366-Data!AQ365</f>
        <v>-1.6228664000000208</v>
      </c>
      <c r="AR366" s="2">
        <f>Data!AR366-Data!AR365</f>
        <v>-1.8881145000000004</v>
      </c>
      <c r="AS366" s="2"/>
      <c r="AT366" s="1">
        <v>44363</v>
      </c>
      <c r="AU366" s="2">
        <f>Data!AV370-FaktiskeKurser[[#This Row],[AAPL]]</f>
        <v>4.0399929999999955</v>
      </c>
      <c r="AV366" s="2">
        <f>Data!AW370-FaktiskeKurser[[#This Row],[MSFT]]</f>
        <v>0.14001500000000533</v>
      </c>
      <c r="AW366" s="2">
        <f>Data!AX370-FaktiskeKurser[[#This Row],[AMZN]]</f>
        <v>3.2799990000000037</v>
      </c>
      <c r="AX366" s="2">
        <f>Data!AY370-FaktiskeKurser[[#This Row],[GOOGL]]</f>
        <v>-0.98400100000000634</v>
      </c>
      <c r="AY366" s="2">
        <f>Data!AZ370-FaktiskeKurser[[#This Row],[BRK-B]]</f>
        <v>-1.8000190000000202</v>
      </c>
      <c r="AZ366" s="2">
        <f>Data!BA370-FaktiskeKurser[[#This Row],[TSLA]]</f>
        <v>-1.75</v>
      </c>
      <c r="BA366" s="2">
        <f>Data!BB370-FaktiskeKurser[[#This Row],[NVDA]]</f>
        <v>3.8524930000000097</v>
      </c>
      <c r="BB366" s="2">
        <f>Data!BC370-FaktiskeKurser[[#This Row],[GOOG]]</f>
        <v>-0.38349899999998627</v>
      </c>
      <c r="BC366" s="2">
        <f>Data!BD370-FaktiskeKurser[[#This Row],[UNH]]</f>
        <v>-4.2399899999999775</v>
      </c>
      <c r="BD366" s="2">
        <f>Data!BE370-FaktiskeKurser[[#This Row],[JPM]]</f>
        <v>-4.1299899999999923</v>
      </c>
      <c r="BE366" s="2">
        <f>Data!BF370-FaktiskeKurser[[#This Row],[AVGO]]</f>
        <v>-2.9200129999999831</v>
      </c>
      <c r="BF366" s="2">
        <f>Data!BG370-FaktiskeKurser[[#This Row],[V]]</f>
        <v>-4.3499909999999886</v>
      </c>
      <c r="BG366" s="2">
        <f>Data!BH370-FaktiskeKurser[[#This Row],[BAC]]</f>
        <v>-7.0000000000000284E-2</v>
      </c>
      <c r="BH366" s="2">
        <f>Data!BI370-FaktiskeKurser[[#This Row],[HD]]</f>
        <v>-5.5299990000000321</v>
      </c>
      <c r="BI366" s="2">
        <f>Data!BJ370-FaktiskeKurser[[#This Row],[MA]]</f>
        <v>-0.47998100000000932</v>
      </c>
      <c r="BJ366" s="2">
        <f>Data!BK370-FaktiskeKurser[[#This Row],[MRK]]</f>
        <v>0.47000199999999381</v>
      </c>
      <c r="BK366" s="2">
        <f>Data!BL370-FaktiskeKurser[[#This Row],[ABBV]]</f>
        <v>-0.70999899999999627</v>
      </c>
      <c r="BL366" s="2">
        <f>Data!BM370-FaktiskeKurser[[#This Row],[LLY]]</f>
        <v>-12.779998000000006</v>
      </c>
      <c r="BM366" s="2">
        <f>Data!BN370-FaktiskeKurser[[#This Row],[UPS]]</f>
        <v>-2.7799990000000037</v>
      </c>
      <c r="BN366" s="2">
        <f>Data!BO370-FaktiskeKurser[[#This Row],[CAT]]</f>
        <v>-8.5699920000000134</v>
      </c>
    </row>
    <row r="367" spans="1:66" x14ac:dyDescent="0.35">
      <c r="A367" s="1">
        <v>44364</v>
      </c>
      <c r="B367" s="2">
        <f>ARIMAForecast[[#This Row],[AAPL]]-FaktiskeKurser[[#This Row],[AAPL]]</f>
        <v>4.4215988516050118</v>
      </c>
      <c r="C367" s="2">
        <f>ARIMAForecast[[#This Row],[MSFT]]-Data!C366</f>
        <v>3.4526679150810082</v>
      </c>
      <c r="D367" s="2">
        <f>ARIMAForecast[[#This Row],[AMZN]]-Data!D366</f>
        <v>3.6357765894169916</v>
      </c>
      <c r="E367" s="2">
        <f>ARIMAForecast[[#This Row],[GOOGL]]-Data!E366</f>
        <v>1.0805390370490073</v>
      </c>
      <c r="F367" s="2">
        <f>ARIMAForecast[[#This Row],[BRK-B]]-Data!F366</f>
        <v>-3.7818658690360394</v>
      </c>
      <c r="G367" s="2">
        <f>ARIMAForecast[[#This Row],[TSLA]]-Data!G366</f>
        <v>1.9394654056419824</v>
      </c>
      <c r="H367" s="2">
        <f>ARIMAForecast[[#This Row],[NVDA]]-Data!H366</f>
        <v>8.3184547125189852</v>
      </c>
      <c r="I367" s="2">
        <f>ARIMAForecast[[#This Row],[GOOG]]-Data!I366</f>
        <v>0.7458391387879999</v>
      </c>
      <c r="J367" s="2">
        <f>ARIMAForecast[[#This Row],[UNH]]-Data!J366</f>
        <v>-1.3274517580919678</v>
      </c>
      <c r="K367" s="2">
        <f>ARIMAForecast[[#This Row],[JPM]]-Data!K366</f>
        <v>-3.5442939152059978</v>
      </c>
      <c r="L367" s="2">
        <f>ARIMAForecast[[#This Row],[AVGO]]-Data!L366</f>
        <v>2.9552308972610035</v>
      </c>
      <c r="M367" s="2">
        <f>ARIMAForecast[[#This Row],[V]]-Data!M366</f>
        <v>1.6699430281080083</v>
      </c>
      <c r="N367" s="2">
        <f>ARIMAForecast[[#This Row],[BAC]]-Data!N366</f>
        <v>-1.6804193327903008</v>
      </c>
      <c r="O367" s="2">
        <f>ARIMAForecast[[#This Row],[HD]]-Data!O366</f>
        <v>-0.44510661750399549</v>
      </c>
      <c r="P367" s="2">
        <f>ARIMAForecast[[#This Row],[MA]]-Data!P366</f>
        <v>2.6000168010749576</v>
      </c>
      <c r="Q367" s="2">
        <f>ARIMAForecast[[#This Row],[MRK]]-Data!Q366</f>
        <v>0.75731101116110722</v>
      </c>
      <c r="R367" s="2">
        <f>ARIMAForecast[[#This Row],[ABBV]]-Data!R366</f>
        <v>-0.23567870822000714</v>
      </c>
      <c r="S367" s="2">
        <f>ARIMAForecast[[#This Row],[LLY]]-Data!S366</f>
        <v>2.22300094162199</v>
      </c>
      <c r="T367" s="2">
        <f>ARIMAForecast[[#This Row],[UPS]]-Data!T366</f>
        <v>-1.6554795555659894</v>
      </c>
      <c r="U367" s="2">
        <f>ARIMAForecast[[#This Row],[CAT]]-Data!U366</f>
        <v>-8.5559400930060008</v>
      </c>
      <c r="X367" s="1">
        <v>44364</v>
      </c>
      <c r="Y367" s="2">
        <f>Data!Y367-Data!Y366</f>
        <v>1.4625975000000153</v>
      </c>
      <c r="Z367" s="2">
        <f>Data!Z367-Data!Z366</f>
        <v>3.2670759000000089</v>
      </c>
      <c r="AA367" s="2">
        <f>Data!AA367-Data!AA366</f>
        <v>3.2635020000000168</v>
      </c>
      <c r="AB367" s="2">
        <f>Data!AB367-Data!AB366</f>
        <v>0.8735590000000002</v>
      </c>
      <c r="AC367" s="2">
        <f>Data!AC367-Data!AC366</f>
        <v>-4.1891823000000272</v>
      </c>
      <c r="AD367" s="2">
        <f>Data!AD367-Data!AD366</f>
        <v>3.2852159999999913</v>
      </c>
      <c r="AE367" s="2">
        <f>Data!AE367-Data!AE366</f>
        <v>5.9645074999999963</v>
      </c>
      <c r="AF367" s="2">
        <f>Data!AF367-Data!AF366</f>
        <v>0.70416910000000144</v>
      </c>
      <c r="AG367" s="2">
        <f>Data!AG367-Data!AG366</f>
        <v>-0.55276280000003908</v>
      </c>
      <c r="AH367" s="2">
        <f>Data!AH367-Data!AH366</f>
        <v>-3.722903500000001</v>
      </c>
      <c r="AI367" s="2">
        <f>Data!AI367-Data!AI366</f>
        <v>3.0583824999999933</v>
      </c>
      <c r="AJ367" s="2">
        <f>Data!AJ367-Data!AJ366</f>
        <v>1.7850323000000117</v>
      </c>
      <c r="AK367" s="2">
        <f>Data!AK367-Data!AK366</f>
        <v>-1.4749484600000002</v>
      </c>
      <c r="AL367" s="2">
        <f>Data!AL367-Data!AL366</f>
        <v>-0.33296619999998711</v>
      </c>
      <c r="AM367" s="2">
        <f>Data!AM367-Data!AM366</f>
        <v>2.0944173000000319</v>
      </c>
      <c r="AN367" s="2">
        <f>Data!AN367-Data!AN366</f>
        <v>0.65553998000000036</v>
      </c>
      <c r="AO367" s="2">
        <f>Data!AO367-Data!AO366</f>
        <v>-0.59034319999999241</v>
      </c>
      <c r="AP367" s="2">
        <f>Data!AP367-Data!AP366</f>
        <v>1.0770545999999968</v>
      </c>
      <c r="AQ367" s="2">
        <f>Data!AQ367-Data!AQ366</f>
        <v>-2.3250622999999848</v>
      </c>
      <c r="AR367" s="2">
        <f>Data!AR367-Data!AR366</f>
        <v>-6.7517141000000152</v>
      </c>
      <c r="AS367" s="2"/>
      <c r="AT367" s="1">
        <v>44364</v>
      </c>
      <c r="AU367" s="2">
        <f>Data!AV371-FaktiskeKurser[[#This Row],[AAPL]]</f>
        <v>4.4399950000000104</v>
      </c>
      <c r="AV367" s="2">
        <f>Data!AW371-FaktiskeKurser[[#This Row],[MSFT]]</f>
        <v>3.0099789999999871</v>
      </c>
      <c r="AW367" s="2">
        <f>Data!AX371-FaktiskeKurser[[#This Row],[AMZN]]</f>
        <v>7.1204989999999952</v>
      </c>
      <c r="AX367" s="2">
        <f>Data!AY371-FaktiskeKurser[[#This Row],[GOOGL]]</f>
        <v>0.23349799999999732</v>
      </c>
      <c r="AY367" s="2">
        <f>Data!AZ371-FaktiskeKurser[[#This Row],[BRK-B]]</f>
        <v>-8.1300049999999828</v>
      </c>
      <c r="AZ367" s="2">
        <f>Data!BA371-FaktiskeKurser[[#This Row],[TSLA]]</f>
        <v>2.2366790000000094</v>
      </c>
      <c r="BA367" s="2">
        <f>Data!BB371-FaktiskeKurser[[#This Row],[NVDA]]</f>
        <v>8.3199930000000109</v>
      </c>
      <c r="BB367" s="2">
        <f>Data!BC371-FaktiskeKurser[[#This Row],[GOOG]]</f>
        <v>0.6744989999999973</v>
      </c>
      <c r="BC367" s="2">
        <f>Data!BD371-FaktiskeKurser[[#This Row],[UNH]]</f>
        <v>-0.54000899999999774</v>
      </c>
      <c r="BD367" s="2">
        <f>Data!BE371-FaktiskeKurser[[#This Row],[JPM]]</f>
        <v>-8.5299980000000062</v>
      </c>
      <c r="BE367" s="2">
        <f>Data!BF371-FaktiskeKurser[[#This Row],[AVGO]]</f>
        <v>0.47000099999996792</v>
      </c>
      <c r="BF367" s="2">
        <f>Data!BG371-FaktiskeKurser[[#This Row],[V]]</f>
        <v>-2.8100129999999979</v>
      </c>
      <c r="BG367" s="2">
        <f>Data!BH371-FaktiskeKurser[[#This Row],[BAC]]</f>
        <v>-2.0600019999999972</v>
      </c>
      <c r="BH367" s="2">
        <f>Data!BI371-FaktiskeKurser[[#This Row],[HD]]</f>
        <v>-7.6499939999999924</v>
      </c>
      <c r="BI367" s="2">
        <f>Data!BJ371-FaktiskeKurser[[#This Row],[MA]]</f>
        <v>1.7900089999999977</v>
      </c>
      <c r="BJ367" s="2">
        <f>Data!BK371-FaktiskeKurser[[#This Row],[MRK]]</f>
        <v>0.96000599999999281</v>
      </c>
      <c r="BK367" s="2">
        <f>Data!BL371-FaktiskeKurser[[#This Row],[ABBV]]</f>
        <v>-0.51999600000000612</v>
      </c>
      <c r="BL367" s="2">
        <f>Data!BM371-FaktiskeKurser[[#This Row],[LLY]]</f>
        <v>-1.8799890000000232</v>
      </c>
      <c r="BM367" s="2">
        <f>Data!BN371-FaktiskeKurser[[#This Row],[UPS]]</f>
        <v>-5.1499939999999924</v>
      </c>
      <c r="BN367" s="2">
        <f>Data!BO371-FaktiskeKurser[[#This Row],[CAT]]</f>
        <v>-11.25</v>
      </c>
    </row>
    <row r="368" spans="1:66" x14ac:dyDescent="0.35">
      <c r="A368" s="1">
        <v>44365</v>
      </c>
      <c r="B368" s="2">
        <f>ARIMAForecast[[#This Row],[AAPL]]-FaktiskeKurser[[#This Row],[AAPL]]</f>
        <v>-5.7120092415004819E-2</v>
      </c>
      <c r="C368" s="2">
        <f>ARIMAForecast[[#This Row],[MSFT]]-Data!C367</f>
        <v>-0.85772301355001446</v>
      </c>
      <c r="D368" s="2">
        <f>ARIMAForecast[[#This Row],[AMZN]]-Data!D367</f>
        <v>-6.1727946068998563E-2</v>
      </c>
      <c r="E368" s="2">
        <f>ARIMAForecast[[#This Row],[GOOGL]]-Data!E367</f>
        <v>-1.5026888438089969</v>
      </c>
      <c r="F368" s="2">
        <f>ARIMAForecast[[#This Row],[BRK-B]]-Data!F367</f>
        <v>-5.2064053350939616</v>
      </c>
      <c r="G368" s="2">
        <f>ARIMAForecast[[#This Row],[TSLA]]-Data!G367</f>
        <v>4.2538725940340214</v>
      </c>
      <c r="H368" s="2">
        <f>ARIMAForecast[[#This Row],[NVDA]]-Data!H367</f>
        <v>7.528594226201335E-2</v>
      </c>
      <c r="I368" s="2">
        <f>ARIMAForecast[[#This Row],[GOOG]]-Data!I367</f>
        <v>-0.50266356503000509</v>
      </c>
      <c r="J368" s="2">
        <f>ARIMAForecast[[#This Row],[UNH]]-Data!J367</f>
        <v>-6.1287715354770285</v>
      </c>
      <c r="K368" s="2">
        <f>ARIMAForecast[[#This Row],[JPM]]-Data!K367</f>
        <v>-4.2332193463879833</v>
      </c>
      <c r="L368" s="2">
        <f>ARIMAForecast[[#This Row],[AVGO]]-Data!L367</f>
        <v>-5.0139029960599828</v>
      </c>
      <c r="M368" s="2">
        <f>ARIMAForecast[[#This Row],[V]]-Data!M367</f>
        <v>-1.0223731000280054</v>
      </c>
      <c r="N368" s="2">
        <f>ARIMAForecast[[#This Row],[BAC]]-Data!N367</f>
        <v>-1.1984847719206044</v>
      </c>
      <c r="O368" s="2">
        <f>ARIMAForecast[[#This Row],[HD]]-Data!O367</f>
        <v>0.26708347371697982</v>
      </c>
      <c r="P368" s="2">
        <f>ARIMAForecast[[#This Row],[MA]]-Data!P367</f>
        <v>0.49678620213404656</v>
      </c>
      <c r="Q368" s="2">
        <f>ARIMAForecast[[#This Row],[MRK]]-Data!Q367</f>
        <v>-0.6278577896803057</v>
      </c>
      <c r="R368" s="2">
        <f>ARIMAForecast[[#This Row],[ABBV]]-Data!R367</f>
        <v>-1.8465960586499932</v>
      </c>
      <c r="S368" s="2">
        <f>ARIMAForecast[[#This Row],[LLY]]-Data!S367</f>
        <v>-3.3048024172209978</v>
      </c>
      <c r="T368" s="2">
        <f>ARIMAForecast[[#This Row],[UPS]]-Data!T367</f>
        <v>-0.35094200271402087</v>
      </c>
      <c r="U368" s="2">
        <f>ARIMAForecast[[#This Row],[CAT]]-Data!U367</f>
        <v>-0.64350114571999484</v>
      </c>
      <c r="X368" s="1">
        <v>44365</v>
      </c>
      <c r="Y368" s="2">
        <f>Data!Y368-Data!Y367</f>
        <v>-0.73762669999999275</v>
      </c>
      <c r="Z368" s="2">
        <f>Data!Z368-Data!Z367</f>
        <v>-1.2279757000000018</v>
      </c>
      <c r="AA368" s="2">
        <f>Data!AA368-Data!AA367</f>
        <v>0.45513859999999795</v>
      </c>
      <c r="AB368" s="2">
        <f>Data!AB368-Data!AB367</f>
        <v>-1.4721368999999953</v>
      </c>
      <c r="AC368" s="2">
        <f>Data!AC368-Data!AC367</f>
        <v>-4.6542450999999687</v>
      </c>
      <c r="AD368" s="2">
        <f>Data!AD368-Data!AD367</f>
        <v>2.7856423000000063</v>
      </c>
      <c r="AE368" s="2">
        <f>Data!AE368-Data!AE367</f>
        <v>2.246668700000015</v>
      </c>
      <c r="AF368" s="2">
        <f>Data!AF368-Data!AF367</f>
        <v>-0.77249670000000492</v>
      </c>
      <c r="AG368" s="2">
        <f>Data!AG368-Data!AG367</f>
        <v>-7.5339080999999624</v>
      </c>
      <c r="AH368" s="2">
        <f>Data!AH368-Data!AH367</f>
        <v>-4.0990202000000124</v>
      </c>
      <c r="AI368" s="2">
        <f>Data!AI368-Data!AI367</f>
        <v>-4.7023968000000309</v>
      </c>
      <c r="AJ368" s="2">
        <f>Data!AJ368-Data!AJ367</f>
        <v>-1.0762675999999942</v>
      </c>
      <c r="AK368" s="2">
        <f>Data!AK368-Data!AK367</f>
        <v>-1.288374410000003</v>
      </c>
      <c r="AL368" s="2">
        <f>Data!AL368-Data!AL367</f>
        <v>-0.61773540000001503</v>
      </c>
      <c r="AM368" s="2">
        <f>Data!AM368-Data!AM367</f>
        <v>0.63542480000000978</v>
      </c>
      <c r="AN368" s="2">
        <f>Data!AN368-Data!AN367</f>
        <v>-0.45894443000000251</v>
      </c>
      <c r="AO368" s="2">
        <f>Data!AO368-Data!AO367</f>
        <v>-1.7919928999999968</v>
      </c>
      <c r="AP368" s="2">
        <f>Data!AP368-Data!AP367</f>
        <v>-3.2313037999999779</v>
      </c>
      <c r="AQ368" s="2">
        <f>Data!AQ368-Data!AQ367</f>
        <v>-0.55393150000000446</v>
      </c>
      <c r="AR368" s="2">
        <f>Data!AR368-Data!AR367</f>
        <v>-1.8666426999999999</v>
      </c>
      <c r="AS368" s="2"/>
      <c r="AT368" s="1">
        <v>44365</v>
      </c>
      <c r="AU368" s="2">
        <f>Data!AV372-FaktiskeKurser[[#This Row],[AAPL]]</f>
        <v>-1.9989000000009582E-2</v>
      </c>
      <c r="AV368" s="2">
        <f>Data!AW372-FaktiskeKurser[[#This Row],[MSFT]]</f>
        <v>-0.46002199999998084</v>
      </c>
      <c r="AW368" s="2">
        <f>Data!AX372-FaktiskeKurser[[#This Row],[AMZN]]</f>
        <v>5.1515039999999885</v>
      </c>
      <c r="AX368" s="2">
        <f>Data!AY372-FaktiskeKurser[[#This Row],[GOOGL]]</f>
        <v>-2.334502999999998</v>
      </c>
      <c r="AY368" s="2">
        <f>Data!AZ372-FaktiskeKurser[[#This Row],[BRK-B]]</f>
        <v>-9.4899899999999775</v>
      </c>
      <c r="AZ368" s="2">
        <f>Data!BA372-FaktiskeKurser[[#This Row],[TSLA]]</f>
        <v>1.8733369999999923</v>
      </c>
      <c r="BA368" s="2">
        <f>Data!BB372-FaktiskeKurser[[#This Row],[NVDA]]</f>
        <v>6.1999969999999962</v>
      </c>
      <c r="BB368" s="2">
        <f>Data!BC372-FaktiskeKurser[[#This Row],[GOOG]]</f>
        <v>-0.7844999999999942</v>
      </c>
      <c r="BC368" s="2">
        <f>Data!BD372-FaktiskeKurser[[#This Row],[UNH]]</f>
        <v>-9.7900089999999977</v>
      </c>
      <c r="BD368" s="2">
        <f>Data!BE372-FaktiskeKurser[[#This Row],[JPM]]</f>
        <v>-9.6500090000000114</v>
      </c>
      <c r="BE368" s="2">
        <f>Data!BF372-FaktiskeKurser[[#This Row],[AVGO]]</f>
        <v>-12.329987000000017</v>
      </c>
      <c r="BF368" s="2">
        <f>Data!BG372-FaktiskeKurser[[#This Row],[V]]</f>
        <v>-3.669998000000021</v>
      </c>
      <c r="BG368" s="2">
        <f>Data!BH372-FaktiskeKurser[[#This Row],[BAC]]</f>
        <v>-2.5800020000000004</v>
      </c>
      <c r="BH368" s="2">
        <f>Data!BI372-FaktiskeKurser[[#This Row],[HD]]</f>
        <v>-6.7100219999999808</v>
      </c>
      <c r="BI368" s="2">
        <f>Data!BJ372-FaktiskeKurser[[#This Row],[MA]]</f>
        <v>0.90002399999997351</v>
      </c>
      <c r="BJ368" s="2">
        <f>Data!BK372-FaktiskeKurser[[#This Row],[MRK]]</f>
        <v>1.1600040000000007</v>
      </c>
      <c r="BK368" s="2">
        <f>Data!BL372-FaktiskeKurser[[#This Row],[ABBV]]</f>
        <v>-2.2799990000000037</v>
      </c>
      <c r="BL368" s="2">
        <f>Data!BM372-FaktiskeKurser[[#This Row],[LLY]]</f>
        <v>-7.5500030000000038</v>
      </c>
      <c r="BM368" s="2">
        <f>Data!BN372-FaktiskeKurser[[#This Row],[UPS]]</f>
        <v>-3.3199920000000134</v>
      </c>
      <c r="BN368" s="2">
        <f>Data!BO372-FaktiskeKurser[[#This Row],[CAT]]</f>
        <v>-10.149993999999992</v>
      </c>
    </row>
    <row r="369" spans="1:66" x14ac:dyDescent="0.35">
      <c r="A369" s="1">
        <v>44368</v>
      </c>
      <c r="B369" s="2">
        <f>ARIMAForecast[[#This Row],[AAPL]]-FaktiskeKurser[[#This Row],[AAPL]]</f>
        <v>2.982844751320016</v>
      </c>
      <c r="C369" s="2">
        <f>ARIMAForecast[[#This Row],[MSFT]]-Data!C368</f>
        <v>2.4387720772780312</v>
      </c>
      <c r="D369" s="2">
        <f>ARIMAForecast[[#This Row],[AMZN]]-Data!D368</f>
        <v>-1.6597860636120174</v>
      </c>
      <c r="E369" s="2">
        <f>ARIMAForecast[[#This Row],[GOOGL]]-Data!E368</f>
        <v>1.4358278366700006</v>
      </c>
      <c r="F369" s="2">
        <f>ARIMAForecast[[#This Row],[BRK-B]]-Data!F368</f>
        <v>2.7212998747509687</v>
      </c>
      <c r="G369" s="2">
        <f>ARIMAForecast[[#This Row],[TSLA]]-Data!G368</f>
        <v>-2.8919083370430201</v>
      </c>
      <c r="H369" s="2">
        <f>ARIMAForecast[[#This Row],[NVDA]]-Data!H368</f>
        <v>-1.0642821962159985</v>
      </c>
      <c r="I369" s="2">
        <f>ARIMAForecast[[#This Row],[GOOG]]-Data!I368</f>
        <v>0.52520995502101187</v>
      </c>
      <c r="J369" s="2">
        <f>ARIMAForecast[[#This Row],[UNH]]-Data!J368</f>
        <v>6.1527926621390066</v>
      </c>
      <c r="K369" s="2">
        <f>ARIMAForecast[[#This Row],[JPM]]-Data!K368</f>
        <v>1.6834193142249774</v>
      </c>
      <c r="L369" s="2">
        <f>ARIMAForecast[[#This Row],[AVGO]]-Data!L368</f>
        <v>-0.77862984703301663</v>
      </c>
      <c r="M369" s="2">
        <f>ARIMAForecast[[#This Row],[V]]-Data!M368</f>
        <v>2.8835741417780127</v>
      </c>
      <c r="N369" s="2">
        <f>ARIMAForecast[[#This Row],[BAC]]-Data!N368</f>
        <v>0.9984563279211045</v>
      </c>
      <c r="O369" s="2">
        <f>ARIMAForecast[[#This Row],[HD]]-Data!O368</f>
        <v>4.3207900541210051</v>
      </c>
      <c r="P369" s="2">
        <f>ARIMAForecast[[#This Row],[MA]]-Data!P368</f>
        <v>5.0504375296169997</v>
      </c>
      <c r="Q369" s="2">
        <f>ARIMAForecast[[#This Row],[MRK]]-Data!Q368</f>
        <v>0.20146915966320478</v>
      </c>
      <c r="R369" s="2">
        <f>ARIMAForecast[[#This Row],[ABBV]]-Data!R368</f>
        <v>1.4959544286819977</v>
      </c>
      <c r="S369" s="2">
        <f>ARIMAForecast[[#This Row],[LLY]]-Data!S368</f>
        <v>2.5047763689190106</v>
      </c>
      <c r="T369" s="2">
        <f>ARIMAForecast[[#This Row],[UPS]]-Data!T368</f>
        <v>4.8169958269870108</v>
      </c>
      <c r="U369" s="2">
        <f>ARIMAForecast[[#This Row],[CAT]]-Data!U368</f>
        <v>4.9520338851999952</v>
      </c>
      <c r="X369" s="1">
        <v>44368</v>
      </c>
      <c r="Y369" s="2">
        <f>Data!Y369-Data!Y368</f>
        <v>1.2250438999999744</v>
      </c>
      <c r="Z369" s="2">
        <f>Data!Z369-Data!Z368</f>
        <v>2.9735820999999873</v>
      </c>
      <c r="AA369" s="2">
        <f>Data!AA369-Data!AA368</f>
        <v>-1.2945927000000097</v>
      </c>
      <c r="AB369" s="2">
        <f>Data!AB369-Data!AB368</f>
        <v>1.4873096999999973</v>
      </c>
      <c r="AC369" s="2">
        <f>Data!AC369-Data!AC368</f>
        <v>2.156863699999974</v>
      </c>
      <c r="AD369" s="2">
        <f>Data!AD369-Data!AD368</f>
        <v>-0.21265649999998004</v>
      </c>
      <c r="AE369" s="2">
        <f>Data!AE369-Data!AE368</f>
        <v>-2.0710444999999993</v>
      </c>
      <c r="AF369" s="2">
        <f>Data!AF369-Data!AF368</f>
        <v>0.81977170000000399</v>
      </c>
      <c r="AG369" s="2">
        <f>Data!AG369-Data!AG368</f>
        <v>6.4935845999999628</v>
      </c>
      <c r="AH369" s="2">
        <f>Data!AH369-Data!AH368</f>
        <v>1.8574442000000033</v>
      </c>
      <c r="AI369" s="2">
        <f>Data!AI369-Data!AI368</f>
        <v>-0.80596589999998969</v>
      </c>
      <c r="AJ369" s="2">
        <f>Data!AJ369-Data!AJ368</f>
        <v>2.8941243999999813</v>
      </c>
      <c r="AK369" s="2">
        <f>Data!AK369-Data!AK368</f>
        <v>0.78395686999999725</v>
      </c>
      <c r="AL369" s="2">
        <f>Data!AL369-Data!AL368</f>
        <v>4.1291802000000075</v>
      </c>
      <c r="AM369" s="2">
        <f>Data!AM369-Data!AM368</f>
        <v>4.6835340999999744</v>
      </c>
      <c r="AN369" s="2">
        <f>Data!AN369-Data!AN368</f>
        <v>9.4479020000008518E-2</v>
      </c>
      <c r="AO369" s="2">
        <f>Data!AO369-Data!AO368</f>
        <v>1.4518784999999923</v>
      </c>
      <c r="AP369" s="2">
        <f>Data!AP369-Data!AP368</f>
        <v>3.3449020999999846</v>
      </c>
      <c r="AQ369" s="2">
        <f>Data!AQ369-Data!AQ368</f>
        <v>4.8067475000000002</v>
      </c>
      <c r="AR369" s="2">
        <f>Data!AR369-Data!AR368</f>
        <v>3.4347556000000168</v>
      </c>
      <c r="AS369" s="2"/>
      <c r="AT369" s="1">
        <v>44368</v>
      </c>
      <c r="AU369" s="2">
        <f>Data!AV373-FaktiskeKurser[[#This Row],[AAPL]]</f>
        <v>2.6600040000000149</v>
      </c>
      <c r="AV369" s="2">
        <f>Data!AW373-FaktiskeKurser[[#This Row],[MSFT]]</f>
        <v>4.2700199999999882</v>
      </c>
      <c r="AW369" s="2">
        <f>Data!AX373-FaktiskeKurser[[#This Row],[AMZN]]</f>
        <v>3.5415040000000033</v>
      </c>
      <c r="AX369" s="2">
        <f>Data!AY373-FaktiskeKurser[[#This Row],[GOOGL]]</f>
        <v>0.39299800000000573</v>
      </c>
      <c r="AY369" s="2">
        <f>Data!AZ373-FaktiskeKurser[[#This Row],[BRK-B]]</f>
        <v>-6.8399959999999851</v>
      </c>
      <c r="AZ369" s="2">
        <f>Data!BA373-FaktiskeKurser[[#This Row],[TSLA]]</f>
        <v>7.1566620000000114</v>
      </c>
      <c r="BA369" s="2">
        <f>Data!BB373-FaktiskeKurser[[#This Row],[NVDA]]</f>
        <v>6.3875119999999868</v>
      </c>
      <c r="BB369" s="2">
        <f>Data!BC373-FaktiskeKurser[[#This Row],[GOOG]]</f>
        <v>0.42200499999999863</v>
      </c>
      <c r="BC369" s="2">
        <f>Data!BD373-FaktiskeKurser[[#This Row],[UNH]]</f>
        <v>-2.2099919999999997</v>
      </c>
      <c r="BD369" s="2">
        <f>Data!BE373-FaktiskeKurser[[#This Row],[JPM]]</f>
        <v>-4.75</v>
      </c>
      <c r="BE369" s="2">
        <f>Data!BF373-FaktiskeKurser[[#This Row],[AVGO]]</f>
        <v>-6.1300049999999828</v>
      </c>
      <c r="BF369" s="2">
        <f>Data!BG373-FaktiskeKurser[[#This Row],[V]]</f>
        <v>1.3400110000000041</v>
      </c>
      <c r="BG369" s="2">
        <f>Data!BH373-FaktiskeKurser[[#This Row],[BAC]]</f>
        <v>-1.6399990000000031</v>
      </c>
      <c r="BH369" s="2">
        <f>Data!BI373-FaktiskeKurser[[#This Row],[HD]]</f>
        <v>1.1499939999999924</v>
      </c>
      <c r="BI369" s="2">
        <f>Data!BJ373-FaktiskeKurser[[#This Row],[MA]]</f>
        <v>4.9700009999999679</v>
      </c>
      <c r="BJ369" s="2">
        <f>Data!BK373-FaktiskeKurser[[#This Row],[MRK]]</f>
        <v>1.0500030000000038</v>
      </c>
      <c r="BK369" s="2">
        <f>Data!BL373-FaktiskeKurser[[#This Row],[ABBV]]</f>
        <v>-1.0999989999999968</v>
      </c>
      <c r="BL369" s="2">
        <f>Data!BM373-FaktiskeKurser[[#This Row],[LLY]]</f>
        <v>-0.85000600000000759</v>
      </c>
      <c r="BM369" s="2">
        <f>Data!BN373-FaktiskeKurser[[#This Row],[UPS]]</f>
        <v>0.98001099999999042</v>
      </c>
      <c r="BN369" s="2">
        <f>Data!BO373-FaktiskeKurser[[#This Row],[CAT]]</f>
        <v>-6.25</v>
      </c>
    </row>
    <row r="370" spans="1:66" x14ac:dyDescent="0.35">
      <c r="A370" s="1">
        <v>44369</v>
      </c>
      <c r="B370" s="2">
        <f>ARIMAForecast[[#This Row],[AAPL]]-FaktiskeKurser[[#This Row],[AAPL]]</f>
        <v>3.9716286017170148</v>
      </c>
      <c r="C370" s="2">
        <f>ARIMAForecast[[#This Row],[MSFT]]-Data!C369</f>
        <v>3.1366572768889682</v>
      </c>
      <c r="D370" s="2">
        <f>ARIMAForecast[[#This Row],[AMZN]]-Data!D369</f>
        <v>2.5868260674740213</v>
      </c>
      <c r="E370" s="2">
        <f>ARIMAForecast[[#This Row],[GOOGL]]-Data!E369</f>
        <v>0.89164924382599509</v>
      </c>
      <c r="F370" s="2">
        <f>ARIMAForecast[[#This Row],[BRK-B]]-Data!F369</f>
        <v>-0.20338619573396954</v>
      </c>
      <c r="G370" s="2">
        <f>ARIMAForecast[[#This Row],[TSLA]]-Data!G369</f>
        <v>3.0307847947489961</v>
      </c>
      <c r="H370" s="2">
        <f>ARIMAForecast[[#This Row],[NVDA]]-Data!H369</f>
        <v>3.49043777201598</v>
      </c>
      <c r="I370" s="2">
        <f>ARIMAForecast[[#This Row],[GOOG]]-Data!I369</f>
        <v>0.90466525900198747</v>
      </c>
      <c r="J370" s="2">
        <f>ARIMAForecast[[#This Row],[UNH]]-Data!J369</f>
        <v>3.4840954266039716</v>
      </c>
      <c r="K370" s="2">
        <f>ARIMAForecast[[#This Row],[JPM]]-Data!K369</f>
        <v>0.79113552777101859</v>
      </c>
      <c r="L370" s="2">
        <f>ARIMAForecast[[#This Row],[AVGO]]-Data!L369</f>
        <v>0.64286372874698827</v>
      </c>
      <c r="M370" s="2">
        <f>ARIMAForecast[[#This Row],[V]]-Data!M369</f>
        <v>2.0489950229319902</v>
      </c>
      <c r="N370" s="2">
        <f>ARIMAForecast[[#This Row],[BAC]]-Data!N369</f>
        <v>0.42803746056599579</v>
      </c>
      <c r="O370" s="2">
        <f>ARIMAForecast[[#This Row],[HD]]-Data!O369</f>
        <v>5.4178880246590211</v>
      </c>
      <c r="P370" s="2">
        <f>ARIMAForecast[[#This Row],[MA]]-Data!P369</f>
        <v>5.0282205478629862</v>
      </c>
      <c r="Q370" s="2">
        <f>ARIMAForecast[[#This Row],[MRK]]-Data!Q369</f>
        <v>-0.5257679917446012</v>
      </c>
      <c r="R370" s="2">
        <f>ARIMAForecast[[#This Row],[ABBV]]-Data!R369</f>
        <v>0.14741819343200291</v>
      </c>
      <c r="S370" s="2">
        <f>ARIMAForecast[[#This Row],[LLY]]-Data!S369</f>
        <v>0.97093622348600661</v>
      </c>
      <c r="T370" s="2">
        <f>ARIMAForecast[[#This Row],[UPS]]-Data!T369</f>
        <v>3.9391336611159886</v>
      </c>
      <c r="U370" s="2">
        <f>ARIMAForecast[[#This Row],[CAT]]-Data!U369</f>
        <v>-0.39631512933999602</v>
      </c>
      <c r="X370" s="1">
        <v>44369</v>
      </c>
      <c r="Y370" s="2">
        <f>Data!Y370-Data!Y369</f>
        <v>1.6979999000000134</v>
      </c>
      <c r="Z370" s="2">
        <f>Data!Z370-Data!Z369</f>
        <v>2.869759600000009</v>
      </c>
      <c r="AA370" s="2">
        <f>Data!AA370-Data!AA369</f>
        <v>1.8700188999999909</v>
      </c>
      <c r="AB370" s="2">
        <f>Data!AB370-Data!AB369</f>
        <v>0.69154009999999744</v>
      </c>
      <c r="AC370" s="2">
        <f>Data!AC370-Data!AC369</f>
        <v>0.36072039999999106</v>
      </c>
      <c r="AD370" s="2">
        <f>Data!AD370-Data!AD369</f>
        <v>0.60244649999998501</v>
      </c>
      <c r="AE370" s="2">
        <f>Data!AE370-Data!AE369</f>
        <v>3.8438635999999917</v>
      </c>
      <c r="AF370" s="2">
        <f>Data!AF370-Data!AF369</f>
        <v>0.61364799999999775</v>
      </c>
      <c r="AG370" s="2">
        <f>Data!AG370-Data!AG369</f>
        <v>2.4446097000000009</v>
      </c>
      <c r="AH370" s="2">
        <f>Data!AH370-Data!AH369</f>
        <v>-0.10973409999999717</v>
      </c>
      <c r="AI370" s="2">
        <f>Data!AI370-Data!AI369</f>
        <v>-0.20422479999996312</v>
      </c>
      <c r="AJ370" s="2">
        <f>Data!AJ370-Data!AJ369</f>
        <v>2.2024110000000121</v>
      </c>
      <c r="AK370" s="2">
        <f>Data!AK370-Data!AK369</f>
        <v>0.32942740000000015</v>
      </c>
      <c r="AL370" s="2">
        <f>Data!AL370-Data!AL369</f>
        <v>5.098228899999981</v>
      </c>
      <c r="AM370" s="2">
        <f>Data!AM370-Data!AM369</f>
        <v>5.2044624000000113</v>
      </c>
      <c r="AN370" s="2">
        <f>Data!AN370-Data!AN369</f>
        <v>-0.52013286000000392</v>
      </c>
      <c r="AO370" s="2">
        <f>Data!AO370-Data!AO369</f>
        <v>0.18661729999999466</v>
      </c>
      <c r="AP370" s="2">
        <f>Data!AP370-Data!AP369</f>
        <v>-0.71550969999998415</v>
      </c>
      <c r="AQ370" s="2">
        <f>Data!AQ370-Data!AQ369</f>
        <v>2.6104939999999885</v>
      </c>
      <c r="AR370" s="2">
        <f>Data!AR370-Data!AR369</f>
        <v>0.66750829999998018</v>
      </c>
      <c r="AS370" s="2"/>
      <c r="AT370" s="1">
        <v>44369</v>
      </c>
      <c r="AU370" s="2">
        <f>Data!AV374-FaktiskeKurser[[#This Row],[AAPL]]</f>
        <v>3.8300020000000075</v>
      </c>
      <c r="AV370" s="2">
        <f>Data!AW374-FaktiskeKurser[[#This Row],[MSFT]]</f>
        <v>8.1300050000000397</v>
      </c>
      <c r="AW370" s="2">
        <f>Data!AX374-FaktiskeKurser[[#This Row],[AMZN]]</f>
        <v>4.509506000000016</v>
      </c>
      <c r="AX370" s="2">
        <f>Data!AY374-FaktiskeKurser[[#This Row],[GOOGL]]</f>
        <v>1.5579990000000095</v>
      </c>
      <c r="AY370" s="2">
        <f>Data!AZ374-FaktiskeKurser[[#This Row],[BRK-B]]</f>
        <v>-6.1899720000000116</v>
      </c>
      <c r="AZ370" s="2">
        <f>Data!BA374-FaktiskeKurser[[#This Row],[TSLA]]</f>
        <v>6.2799990000000037</v>
      </c>
      <c r="BA370" s="2">
        <f>Data!BB374-FaktiskeKurser[[#This Row],[NVDA]]</f>
        <v>10.764999999999986</v>
      </c>
      <c r="BB370" s="2">
        <f>Data!BC374-FaktiskeKurser[[#This Row],[GOOG]]</f>
        <v>1.3029929999999865</v>
      </c>
      <c r="BC370" s="2">
        <f>Data!BD374-FaktiskeKurser[[#This Row],[UNH]]</f>
        <v>1.4400019999999927</v>
      </c>
      <c r="BD370" s="2">
        <f>Data!BE374-FaktiskeKurser[[#This Row],[JPM]]</f>
        <v>-6.0599970000000098</v>
      </c>
      <c r="BE370" s="2">
        <f>Data!BF374-FaktiskeKurser[[#This Row],[AVGO]]</f>
        <v>-1.2999879999999848</v>
      </c>
      <c r="BF370" s="2">
        <f>Data!BG374-FaktiskeKurser[[#This Row],[V]]</f>
        <v>6.3299869999999885</v>
      </c>
      <c r="BG370" s="2">
        <f>Data!BH374-FaktiskeKurser[[#This Row],[BAC]]</f>
        <v>-1.6499979999999965</v>
      </c>
      <c r="BH370" s="2">
        <f>Data!BI374-FaktiskeKurser[[#This Row],[HD]]</f>
        <v>9.929992000000027</v>
      </c>
      <c r="BI370" s="2">
        <f>Data!BJ374-FaktiskeKurser[[#This Row],[MA]]</f>
        <v>14.220002000000022</v>
      </c>
      <c r="BJ370" s="2">
        <f>Data!BK374-FaktiskeKurser[[#This Row],[MRK]]</f>
        <v>-0.41999899999999002</v>
      </c>
      <c r="BK370" s="2">
        <f>Data!BL374-FaktiskeKurser[[#This Row],[ABBV]]</f>
        <v>-0.83000200000000746</v>
      </c>
      <c r="BL370" s="2">
        <f>Data!BM374-FaktiskeKurser[[#This Row],[LLY]]</f>
        <v>0.68000699999998915</v>
      </c>
      <c r="BM370" s="2">
        <f>Data!BN374-FaktiskeKurser[[#This Row],[UPS]]</f>
        <v>4.9799959999999999</v>
      </c>
      <c r="BN370" s="2">
        <f>Data!BO374-FaktiskeKurser[[#This Row],[CAT]]</f>
        <v>-4.0299989999999752</v>
      </c>
    </row>
    <row r="371" spans="1:66" x14ac:dyDescent="0.35">
      <c r="A371" s="1">
        <v>44370</v>
      </c>
      <c r="B371" s="2">
        <f>ARIMAForecast[[#This Row],[AAPL]]-FaktiskeKurser[[#This Row],[AAPL]]</f>
        <v>1.9123156032449913</v>
      </c>
      <c r="C371" s="2">
        <f>ARIMAForecast[[#This Row],[MSFT]]-Data!C370</f>
        <v>9.895355592902888E-2</v>
      </c>
      <c r="D371" s="2">
        <f>ARIMAForecast[[#This Row],[AMZN]]-Data!D370</f>
        <v>5.9879960411990396E-2</v>
      </c>
      <c r="E371" s="2">
        <f>ARIMAForecast[[#This Row],[GOOGL]]-Data!E370</f>
        <v>-0.50163818893500434</v>
      </c>
      <c r="F371" s="2">
        <f>ARIMAForecast[[#This Row],[BRK-B]]-Data!F370</f>
        <v>-1.3156928490990367</v>
      </c>
      <c r="G371" s="2">
        <f>ARIMAForecast[[#This Row],[TSLA]]-Data!G370</f>
        <v>9.1311430344930216</v>
      </c>
      <c r="H371" s="2">
        <f>ARIMAForecast[[#This Row],[NVDA]]-Data!H370</f>
        <v>1.650297477569012</v>
      </c>
      <c r="I371" s="2">
        <f>ARIMAForecast[[#This Row],[GOOG]]-Data!I370</f>
        <v>-0.77681072103699478</v>
      </c>
      <c r="J371" s="2">
        <f>ARIMAForecast[[#This Row],[UNH]]-Data!J370</f>
        <v>-4.3099220858719605</v>
      </c>
      <c r="K371" s="2">
        <f>ARIMAForecast[[#This Row],[JPM]]-Data!K370</f>
        <v>0.61013223134099803</v>
      </c>
      <c r="L371" s="2">
        <f>ARIMAForecast[[#This Row],[AVGO]]-Data!L370</f>
        <v>2.0936223889830217</v>
      </c>
      <c r="M371" s="2">
        <f>ARIMAForecast[[#This Row],[V]]-Data!M370</f>
        <v>-0.79117423365499917</v>
      </c>
      <c r="N371" s="2">
        <f>ARIMAForecast[[#This Row],[BAC]]-Data!N370</f>
        <v>0.14223146771350059</v>
      </c>
      <c r="O371" s="2">
        <f>ARIMAForecast[[#This Row],[HD]]-Data!O370</f>
        <v>-0.42925334288503336</v>
      </c>
      <c r="P371" s="2">
        <f>ARIMAForecast[[#This Row],[MA]]-Data!P370</f>
        <v>-2.0116483201330198</v>
      </c>
      <c r="Q371" s="2">
        <f>ARIMAForecast[[#This Row],[MRK]]-Data!Q370</f>
        <v>-0.5427414419665979</v>
      </c>
      <c r="R371" s="2">
        <f>ARIMAForecast[[#This Row],[ABBV]]-Data!R370</f>
        <v>-0.63619971211601012</v>
      </c>
      <c r="S371" s="2">
        <f>ARIMAForecast[[#This Row],[LLY]]-Data!S370</f>
        <v>-6.037159271920018</v>
      </c>
      <c r="T371" s="2">
        <f>ARIMAForecast[[#This Row],[UPS]]-Data!T370</f>
        <v>-2.1555389827949796</v>
      </c>
      <c r="U371" s="2">
        <f>ARIMAForecast[[#This Row],[CAT]]-Data!U370</f>
        <v>0.50352626478797902</v>
      </c>
      <c r="X371" s="1">
        <v>44370</v>
      </c>
      <c r="Y371" s="2">
        <f>Data!Y371-Data!Y370</f>
        <v>1.1020000000002028E-2</v>
      </c>
      <c r="Z371" s="2">
        <f>Data!Z371-Data!Z370</f>
        <v>-0.11383039999998346</v>
      </c>
      <c r="AA371" s="2">
        <f>Data!AA371-Data!AA370</f>
        <v>0.26357610000002296</v>
      </c>
      <c r="AB371" s="2">
        <f>Data!AB371-Data!AB370</f>
        <v>-0.30124879999999621</v>
      </c>
      <c r="AC371" s="2">
        <f>Data!AC371-Data!AC370</f>
        <v>-2.0395438999999556</v>
      </c>
      <c r="AD371" s="2">
        <f>Data!AD371-Data!AD370</f>
        <v>3.9405452999999966</v>
      </c>
      <c r="AE371" s="2">
        <f>Data!AE371-Data!AE370</f>
        <v>2.2559885999999949</v>
      </c>
      <c r="AF371" s="2">
        <f>Data!AF371-Data!AF370</f>
        <v>-0.56388400000000161</v>
      </c>
      <c r="AG371" s="2">
        <f>Data!AG371-Data!AG370</f>
        <v>-2.5185933999999861</v>
      </c>
      <c r="AH371" s="2">
        <f>Data!AH371-Data!AH370</f>
        <v>0.95874349999999708</v>
      </c>
      <c r="AI371" s="2">
        <f>Data!AI371-Data!AI370</f>
        <v>2.1563614999999459</v>
      </c>
      <c r="AJ371" s="2">
        <f>Data!AJ371-Data!AJ370</f>
        <v>-0.8308057000000133</v>
      </c>
      <c r="AK371" s="2">
        <f>Data!AK371-Data!AK370</f>
        <v>0.22994059999999905</v>
      </c>
      <c r="AL371" s="2">
        <f>Data!AL371-Data!AL370</f>
        <v>-6.3873499999999694E-2</v>
      </c>
      <c r="AM371" s="2">
        <f>Data!AM371-Data!AM370</f>
        <v>-1.4893637000000126</v>
      </c>
      <c r="AN371" s="2">
        <f>Data!AN371-Data!AN370</f>
        <v>-0.60566273999999964</v>
      </c>
      <c r="AO371" s="2">
        <f>Data!AO371-Data!AO370</f>
        <v>-0.7384755999999868</v>
      </c>
      <c r="AP371" s="2">
        <f>Data!AP371-Data!AP370</f>
        <v>-4.000237200000015</v>
      </c>
      <c r="AQ371" s="2">
        <f>Data!AQ371-Data!AQ370</f>
        <v>-1.0053231999999923</v>
      </c>
      <c r="AR371" s="2">
        <f>Data!AR371-Data!AR370</f>
        <v>0.69231890000000362</v>
      </c>
      <c r="AS371" s="2"/>
      <c r="AT371" s="1">
        <v>44370</v>
      </c>
      <c r="AU371" s="2">
        <f>Data!AV375-FaktiskeKurser[[#This Row],[AAPL]]</f>
        <v>1.9100039999999865</v>
      </c>
      <c r="AV371" s="2">
        <f>Data!AW375-FaktiskeKurser[[#This Row],[MSFT]]</f>
        <v>4.3699950000000172</v>
      </c>
      <c r="AW371" s="2">
        <f>Data!AX375-FaktiskeKurser[[#This Row],[AMZN]]</f>
        <v>0.72898799999998687</v>
      </c>
      <c r="AX371" s="2">
        <f>Data!AY375-FaktiskeKurser[[#This Row],[GOOGL]]</f>
        <v>0.38349900000000048</v>
      </c>
      <c r="AY371" s="2">
        <f>Data!AZ375-FaktiskeKurser[[#This Row],[BRK-B]]</f>
        <v>-4.0299979999999778</v>
      </c>
      <c r="AZ371" s="2">
        <f>Data!BA375-FaktiskeKurser[[#This Row],[TSLA]]</f>
        <v>13.323333999999988</v>
      </c>
      <c r="BA371" s="2">
        <f>Data!BB375-FaktiskeKurser[[#This Row],[NVDA]]</f>
        <v>4</v>
      </c>
      <c r="BB371" s="2">
        <f>Data!BC375-FaktiskeKurser[[#This Row],[GOOG]]</f>
        <v>9.0499999999991587E-2</v>
      </c>
      <c r="BC371" s="2">
        <f>Data!BD375-FaktiskeKurser[[#This Row],[UNH]]</f>
        <v>-1.7900080000000003</v>
      </c>
      <c r="BD371" s="2">
        <f>Data!BE375-FaktiskeKurser[[#This Row],[JPM]]</f>
        <v>-0.64000000000001478</v>
      </c>
      <c r="BE371" s="2">
        <f>Data!BF375-FaktiskeKurser[[#This Row],[AVGO]]</f>
        <v>-4.5100089999999682</v>
      </c>
      <c r="BF371" s="2">
        <f>Data!BG375-FaktiskeKurser[[#This Row],[V]]</f>
        <v>2.5299990000000037</v>
      </c>
      <c r="BG371" s="2">
        <f>Data!BH375-FaktiskeKurser[[#This Row],[BAC]]</f>
        <v>0.40000200000000063</v>
      </c>
      <c r="BH371" s="2">
        <f>Data!BI375-FaktiskeKurser[[#This Row],[HD]]</f>
        <v>8.5500179999999659</v>
      </c>
      <c r="BI371" s="2">
        <f>Data!BJ375-FaktiskeKurser[[#This Row],[MA]]</f>
        <v>7.8500060000000076</v>
      </c>
      <c r="BJ371" s="2">
        <f>Data!BK375-FaktiskeKurser[[#This Row],[MRK]]</f>
        <v>-1.6500010000000032</v>
      </c>
      <c r="BK371" s="2">
        <f>Data!BL375-FaktiskeKurser[[#This Row],[ABBV]]</f>
        <v>-0.90000200000000063</v>
      </c>
      <c r="BL371" s="2">
        <f>Data!BM375-FaktiskeKurser[[#This Row],[LLY]]</f>
        <v>-5.1100009999999827</v>
      </c>
      <c r="BM371" s="2">
        <f>Data!BN375-FaktiskeKurser[[#This Row],[UPS]]</f>
        <v>5.9700009999999963</v>
      </c>
      <c r="BN371" s="2">
        <f>Data!BO375-FaktiskeKurser[[#This Row],[CAT]]</f>
        <v>4.3399960000000135</v>
      </c>
    </row>
    <row r="372" spans="1:66" x14ac:dyDescent="0.35">
      <c r="A372" s="1">
        <v>44371</v>
      </c>
      <c r="B372" s="2">
        <f>ARIMAForecast[[#This Row],[AAPL]]-FaktiskeKurser[[#This Row],[AAPL]]</f>
        <v>3.2935020639730226</v>
      </c>
      <c r="C372" s="2">
        <f>ARIMAForecast[[#This Row],[MSFT]]-Data!C371</f>
        <v>0.83390546755401829</v>
      </c>
      <c r="D372" s="2">
        <f>ARIMAForecast[[#This Row],[AMZN]]-Data!D371</f>
        <v>-2.7413261413800001</v>
      </c>
      <c r="E372" s="2">
        <f>ARIMAForecast[[#This Row],[GOOGL]]-Data!E371</f>
        <v>0.3643444175390016</v>
      </c>
      <c r="F372" s="2">
        <f>ARIMAForecast[[#This Row],[BRK-B]]-Data!F371</f>
        <v>-0.30907172690700691</v>
      </c>
      <c r="G372" s="2">
        <f>ARIMAForecast[[#This Row],[TSLA]]-Data!G371</f>
        <v>9.8806363251129881</v>
      </c>
      <c r="H372" s="2">
        <f>ARIMAForecast[[#This Row],[NVDA]]-Data!H371</f>
        <v>1.5742232919109824</v>
      </c>
      <c r="I372" s="2">
        <f>ARIMAForecast[[#This Row],[GOOG]]-Data!I371</f>
        <v>0.94212233521700739</v>
      </c>
      <c r="J372" s="2">
        <f>ARIMAForecast[[#This Row],[UNH]]-Data!J371</f>
        <v>1.8387130140349655</v>
      </c>
      <c r="K372" s="2">
        <f>ARIMAForecast[[#This Row],[JPM]]-Data!K371</f>
        <v>0.81388314449199584</v>
      </c>
      <c r="L372" s="2">
        <f>ARIMAForecast[[#This Row],[AVGO]]-Data!L371</f>
        <v>2.573991142696002</v>
      </c>
      <c r="M372" s="2">
        <f>ARIMAForecast[[#This Row],[V]]-Data!M371</f>
        <v>1.00877146158399</v>
      </c>
      <c r="N372" s="2">
        <f>ARIMAForecast[[#This Row],[BAC]]-Data!N371</f>
        <v>0.46613909841340018</v>
      </c>
      <c r="O372" s="2">
        <f>ARIMAForecast[[#This Row],[HD]]-Data!O371</f>
        <v>-1.11585237314398</v>
      </c>
      <c r="P372" s="2">
        <f>ARIMAForecast[[#This Row],[MA]]-Data!P371</f>
        <v>-0.63739321792701276</v>
      </c>
      <c r="Q372" s="2">
        <f>ARIMAForecast[[#This Row],[MRK]]-Data!Q371</f>
        <v>0.50491998368170243</v>
      </c>
      <c r="R372" s="2">
        <f>ARIMAForecast[[#This Row],[ABBV]]-Data!R371</f>
        <v>0.58653255017200934</v>
      </c>
      <c r="S372" s="2">
        <f>ARIMAForecast[[#This Row],[LLY]]-Data!S371</f>
        <v>15.796598232124012</v>
      </c>
      <c r="T372" s="2">
        <f>ARIMAForecast[[#This Row],[UPS]]-Data!T371</f>
        <v>1.3954781794959956</v>
      </c>
      <c r="U372" s="2">
        <f>ARIMAForecast[[#This Row],[CAT]]-Data!U371</f>
        <v>5.9883568881139979</v>
      </c>
      <c r="X372" s="1">
        <v>44371</v>
      </c>
      <c r="Y372" s="2">
        <f>Data!Y372-Data!Y371</f>
        <v>-0.28619220000001633</v>
      </c>
      <c r="Z372" s="2">
        <f>Data!Z372-Data!Z371</f>
        <v>1.4444244999999682</v>
      </c>
      <c r="AA372" s="2">
        <f>Data!AA372-Data!AA371</f>
        <v>-2.1474525000000142</v>
      </c>
      <c r="AB372" s="2">
        <f>Data!AB372-Data!AB371</f>
        <v>0.50178189999999745</v>
      </c>
      <c r="AC372" s="2">
        <f>Data!AC372-Data!AC371</f>
        <v>0.66540589999999611</v>
      </c>
      <c r="AD372" s="2">
        <f>Data!AD372-Data!AD371</f>
        <v>10.845295499999992</v>
      </c>
      <c r="AE372" s="2">
        <f>Data!AE372-Data!AE371</f>
        <v>1.5203639000000067</v>
      </c>
      <c r="AF372" s="2">
        <f>Data!AF372-Data!AF371</f>
        <v>0.78668520000000797</v>
      </c>
      <c r="AG372" s="2">
        <f>Data!AG372-Data!AG371</f>
        <v>1.9272033999999962</v>
      </c>
      <c r="AH372" s="2">
        <f>Data!AH372-Data!AH371</f>
        <v>1.3134438000000159</v>
      </c>
      <c r="AI372" s="2">
        <f>Data!AI372-Data!AI371</f>
        <v>3.0999113000000307</v>
      </c>
      <c r="AJ372" s="2">
        <f>Data!AJ372-Data!AJ371</f>
        <v>1.1536066000000176</v>
      </c>
      <c r="AK372" s="2">
        <f>Data!AK372-Data!AK371</f>
        <v>0.56536344000000582</v>
      </c>
      <c r="AL372" s="2">
        <f>Data!AL372-Data!AL371</f>
        <v>0.18083680000000868</v>
      </c>
      <c r="AM372" s="2">
        <f>Data!AM372-Data!AM371</f>
        <v>-0.9842474000000152</v>
      </c>
      <c r="AN372" s="2">
        <f>Data!AN372-Data!AN371</f>
        <v>0.60481565999999987</v>
      </c>
      <c r="AO372" s="2">
        <f>Data!AO372-Data!AO371</f>
        <v>0.77050319999999317</v>
      </c>
      <c r="AP372" s="2">
        <f>Data!AP372-Data!AP371</f>
        <v>5.2464600000000132</v>
      </c>
      <c r="AQ372" s="2">
        <f>Data!AQ372-Data!AQ371</f>
        <v>1.7053330999999901</v>
      </c>
      <c r="AR372" s="2">
        <f>Data!AR372-Data!AR371</f>
        <v>4.708671900000013</v>
      </c>
      <c r="AS372" s="2"/>
      <c r="AT372" s="1">
        <v>44371</v>
      </c>
      <c r="AU372" s="2">
        <f>Data!AV376-FaktiskeKurser[[#This Row],[AAPL]]</f>
        <v>2.9499969999999962</v>
      </c>
      <c r="AV372" s="2">
        <f>Data!AW376-FaktiskeKurser[[#This Row],[MSFT]]</f>
        <v>7.2600089999999682</v>
      </c>
      <c r="AW372" s="2">
        <f>Data!AX376-FaktiskeKurser[[#This Row],[AMZN]]</f>
        <v>-1.8910060000000044</v>
      </c>
      <c r="AX372" s="2">
        <f>Data!AY376-FaktiskeKurser[[#This Row],[GOOGL]]</f>
        <v>2.3889999999999958</v>
      </c>
      <c r="AY372" s="2">
        <f>Data!AZ376-FaktiskeKurser[[#This Row],[BRK-B]]</f>
        <v>1.4499809999999798</v>
      </c>
      <c r="AZ372" s="2">
        <f>Data!BA376-FaktiskeKurser[[#This Row],[TSLA]]</f>
        <v>18.836669999999998</v>
      </c>
      <c r="BA372" s="2">
        <f>Data!BB376-FaktiskeKurser[[#This Row],[NVDA]]</f>
        <v>5.6674959999999999</v>
      </c>
      <c r="BB372" s="2">
        <f>Data!BC376-FaktiskeKurser[[#This Row],[GOOG]]</f>
        <v>1.7145009999999985</v>
      </c>
      <c r="BC372" s="2">
        <f>Data!BD376-FaktiskeKurser[[#This Row],[UNH]]</f>
        <v>9.5</v>
      </c>
      <c r="BD372" s="2">
        <f>Data!BE376-FaktiskeKurser[[#This Row],[JPM]]</f>
        <v>4.589997000000011</v>
      </c>
      <c r="BE372" s="2">
        <f>Data!BF376-FaktiskeKurser[[#This Row],[AVGO]]</f>
        <v>6.5599980000000073</v>
      </c>
      <c r="BF372" s="2">
        <f>Data!BG376-FaktiskeKurser[[#This Row],[V]]</f>
        <v>5.83000100000001</v>
      </c>
      <c r="BG372" s="2">
        <f>Data!BH376-FaktiskeKurser[[#This Row],[BAC]]</f>
        <v>2.0500030000000038</v>
      </c>
      <c r="BH372" s="2">
        <f>Data!BI376-FaktiskeKurser[[#This Row],[HD]]</f>
        <v>9.2300109999999904</v>
      </c>
      <c r="BI372" s="2">
        <f>Data!BJ376-FaktiskeKurser[[#This Row],[MA]]</f>
        <v>7.3299870000000169</v>
      </c>
      <c r="BJ372" s="2">
        <f>Data!BK376-FaktiskeKurser[[#This Row],[MRK]]</f>
        <v>-0.25</v>
      </c>
      <c r="BK372" s="2">
        <f>Data!BL376-FaktiskeKurser[[#This Row],[ABBV]]</f>
        <v>1.619995000000003</v>
      </c>
      <c r="BL372" s="2">
        <f>Data!BM376-FaktiskeKurser[[#This Row],[LLY]]</f>
        <v>14.419997999999993</v>
      </c>
      <c r="BM372" s="2">
        <f>Data!BN376-FaktiskeKurser[[#This Row],[UPS]]</f>
        <v>8.3300020000000075</v>
      </c>
      <c r="BN372" s="2">
        <f>Data!BO376-FaktiskeKurser[[#This Row],[CAT]]</f>
        <v>10.479995000000002</v>
      </c>
    </row>
    <row r="373" spans="1:66" x14ac:dyDescent="0.35">
      <c r="A373" s="1">
        <v>44372</v>
      </c>
      <c r="B373" s="2">
        <f>ARIMAForecast[[#This Row],[AAPL]]-FaktiskeKurser[[#This Row],[AAPL]]</f>
        <v>0.79454246781000393</v>
      </c>
      <c r="C373" s="2">
        <f>ARIMAForecast[[#This Row],[MSFT]]-Data!C372</f>
        <v>-0.71936250473601149</v>
      </c>
      <c r="D373" s="2">
        <f>ARIMAForecast[[#This Row],[AMZN]]-Data!D372</f>
        <v>-2.3421734569469947</v>
      </c>
      <c r="E373" s="2">
        <f>ARIMAForecast[[#This Row],[GOOGL]]-Data!E372</f>
        <v>0.13982495485299751</v>
      </c>
      <c r="F373" s="2">
        <f>ARIMAForecast[[#This Row],[BRK-B]]-Data!F372</f>
        <v>2.5240844124010096</v>
      </c>
      <c r="G373" s="2">
        <f>ARIMAForecast[[#This Row],[TSLA]]-Data!G372</f>
        <v>-4.9086327954240119</v>
      </c>
      <c r="H373" s="2">
        <f>ARIMAForecast[[#This Row],[NVDA]]-Data!H372</f>
        <v>-0.7807220069219909</v>
      </c>
      <c r="I373" s="2">
        <f>ARIMAForecast[[#This Row],[GOOG]]-Data!I372</f>
        <v>-0.19885289524201255</v>
      </c>
      <c r="J373" s="2">
        <f>ARIMAForecast[[#This Row],[UNH]]-Data!J372</f>
        <v>8.6177480978860217</v>
      </c>
      <c r="K373" s="2">
        <f>ARIMAForecast[[#This Row],[JPM]]-Data!K372</f>
        <v>1.8969297752240095</v>
      </c>
      <c r="L373" s="2">
        <f>ARIMAForecast[[#This Row],[AVGO]]-Data!L372</f>
        <v>-5.2651746683999932</v>
      </c>
      <c r="M373" s="2">
        <f>ARIMAForecast[[#This Row],[V]]-Data!M372</f>
        <v>1.1922780158990065</v>
      </c>
      <c r="N373" s="2">
        <f>ARIMAForecast[[#This Row],[BAC]]-Data!N372</f>
        <v>0.65408706537520089</v>
      </c>
      <c r="O373" s="2">
        <f>ARIMAForecast[[#This Row],[HD]]-Data!O372</f>
        <v>2.8017511712660053</v>
      </c>
      <c r="P373" s="2">
        <f>ARIMAForecast[[#This Row],[MA]]-Data!P372</f>
        <v>4.270758234126049</v>
      </c>
      <c r="Q373" s="2">
        <f>ARIMAForecast[[#This Row],[MRK]]-Data!Q372</f>
        <v>0.92214624941149737</v>
      </c>
      <c r="R373" s="2">
        <f>ARIMAForecast[[#This Row],[ABBV]]-Data!R372</f>
        <v>-1.6869296101669988</v>
      </c>
      <c r="S373" s="2">
        <f>ARIMAForecast[[#This Row],[LLY]]-Data!S372</f>
        <v>-1.3959311405060078</v>
      </c>
      <c r="T373" s="2">
        <f>ARIMAForecast[[#This Row],[UPS]]-Data!T372</f>
        <v>3.811555548600154E-2</v>
      </c>
      <c r="U373" s="2">
        <f>ARIMAForecast[[#This Row],[CAT]]-Data!U372</f>
        <v>-2.6594977492339922</v>
      </c>
      <c r="X373" s="1">
        <v>44372</v>
      </c>
      <c r="Y373" s="2">
        <f>Data!Y373-Data!Y372</f>
        <v>-0.29620570000000157</v>
      </c>
      <c r="Z373" s="2">
        <f>Data!Z373-Data!Z372</f>
        <v>-1.6065029999999751</v>
      </c>
      <c r="AA373" s="2">
        <f>Data!AA373-Data!AA372</f>
        <v>-2.4684043000000031</v>
      </c>
      <c r="AB373" s="2">
        <f>Data!AB373-Data!AB372</f>
        <v>-0.10760600000000409</v>
      </c>
      <c r="AC373" s="2">
        <f>Data!AC373-Data!AC372</f>
        <v>2.3272223999999824</v>
      </c>
      <c r="AD373" s="2">
        <f>Data!AD373-Data!AD372</f>
        <v>2.204542900000007</v>
      </c>
      <c r="AE373" s="2">
        <f>Data!AE373-Data!AE372</f>
        <v>-1.6102295000000026</v>
      </c>
      <c r="AF373" s="2">
        <f>Data!AF373-Data!AF372</f>
        <v>-0.29346979999999689</v>
      </c>
      <c r="AG373" s="2">
        <f>Data!AG373-Data!AG372</f>
        <v>5.4907006999999908</v>
      </c>
      <c r="AH373" s="2">
        <f>Data!AH373-Data!AH372</f>
        <v>1.5202960000000019</v>
      </c>
      <c r="AI373" s="2">
        <f>Data!AI373-Data!AI372</f>
        <v>-5.5045082999999977</v>
      </c>
      <c r="AJ373" s="2">
        <f>Data!AJ373-Data!AJ372</f>
        <v>1.2595310999999754</v>
      </c>
      <c r="AK373" s="2">
        <f>Data!AK373-Data!AK372</f>
        <v>0.76804136999999884</v>
      </c>
      <c r="AL373" s="2">
        <f>Data!AL373-Data!AL372</f>
        <v>1.3823585000000094</v>
      </c>
      <c r="AM373" s="2">
        <f>Data!AM373-Data!AM372</f>
        <v>4.0693584000000556</v>
      </c>
      <c r="AN373" s="2">
        <f>Data!AN373-Data!AN372</f>
        <v>0.83217100999999616</v>
      </c>
      <c r="AO373" s="2">
        <f>Data!AO373-Data!AO372</f>
        <v>-1.8126555000000053</v>
      </c>
      <c r="AP373" s="2">
        <f>Data!AP373-Data!AP372</f>
        <v>7.7380751000000032</v>
      </c>
      <c r="AQ373" s="2">
        <f>Data!AQ373-Data!AQ372</f>
        <v>-0.26553819999998041</v>
      </c>
      <c r="AR373" s="2">
        <f>Data!AR373-Data!AR372</f>
        <v>-1.5818119000000195</v>
      </c>
      <c r="AS373" s="2"/>
      <c r="AT373" s="1">
        <v>44372</v>
      </c>
      <c r="AU373" s="2">
        <f>Data!AV377-FaktiskeKurser[[#This Row],[AAPL]]</f>
        <v>0.80999800000000732</v>
      </c>
      <c r="AV373" s="2">
        <f>Data!AW377-FaktiskeKurser[[#This Row],[MSFT]]</f>
        <v>2.3899840000000268</v>
      </c>
      <c r="AW373" s="2">
        <f>Data!AX377-FaktiskeKurser[[#This Row],[AMZN]]</f>
        <v>-2.625</v>
      </c>
      <c r="AX373" s="2">
        <f>Data!AY377-FaktiskeKurser[[#This Row],[GOOGL]]</f>
        <v>0.69599900000000048</v>
      </c>
      <c r="AY373" s="2">
        <f>Data!AZ377-FaktiskeKurser[[#This Row],[BRK-B]]</f>
        <v>1.2799989999999752</v>
      </c>
      <c r="AZ373" s="2">
        <f>Data!BA377-FaktiskeKurser[[#This Row],[TSLA]]</f>
        <v>17.013335999999981</v>
      </c>
      <c r="BA373" s="2">
        <f>Data!BB377-FaktiskeKurser[[#This Row],[NVDA]]</f>
        <v>6.037491000000017</v>
      </c>
      <c r="BB373" s="2">
        <f>Data!BC377-FaktiskeKurser[[#This Row],[GOOG]]</f>
        <v>0.54000100000000373</v>
      </c>
      <c r="BC373" s="2">
        <f>Data!BD377-FaktiskeKurser[[#This Row],[UNH]]</f>
        <v>6.8800050000000397</v>
      </c>
      <c r="BD373" s="2">
        <f>Data!BE377-FaktiskeKurser[[#This Row],[JPM]]</f>
        <v>3.6200100000000077</v>
      </c>
      <c r="BE373" s="2">
        <f>Data!BF377-FaktiskeKurser[[#This Row],[AVGO]]</f>
        <v>-2.4099729999999795</v>
      </c>
      <c r="BF373" s="2">
        <f>Data!BG377-FaktiskeKurser[[#This Row],[V]]</f>
        <v>3</v>
      </c>
      <c r="BG373" s="2">
        <f>Data!BH377-FaktiskeKurser[[#This Row],[BAC]]</f>
        <v>1.869999</v>
      </c>
      <c r="BH373" s="2">
        <f>Data!BI377-FaktiskeKurser[[#This Row],[HD]]</f>
        <v>6.0299989999999752</v>
      </c>
      <c r="BI373" s="2">
        <f>Data!BJ377-FaktiskeKurser[[#This Row],[MA]]</f>
        <v>6.5199890000000096</v>
      </c>
      <c r="BJ373" s="2">
        <f>Data!BK377-FaktiskeKurser[[#This Row],[MRK]]</f>
        <v>0.44999699999999621</v>
      </c>
      <c r="BK373" s="2">
        <f>Data!BL377-FaktiskeKurser[[#This Row],[ABBV]]</f>
        <v>-1.75</v>
      </c>
      <c r="BL373" s="2">
        <f>Data!BM377-FaktiskeKurser[[#This Row],[LLY]]</f>
        <v>7.5500030000000038</v>
      </c>
      <c r="BM373" s="2">
        <f>Data!BN377-FaktiskeKurser[[#This Row],[UPS]]</f>
        <v>2.2899940000000072</v>
      </c>
      <c r="BN373" s="2">
        <f>Data!BO377-FaktiskeKurser[[#This Row],[CAT]]</f>
        <v>3.099991000000017</v>
      </c>
    </row>
    <row r="374" spans="1:66" x14ac:dyDescent="0.35">
      <c r="A374" s="1">
        <v>44375</v>
      </c>
      <c r="B374" s="2">
        <f>ARIMAForecast[[#This Row],[AAPL]]-FaktiskeKurser[[#This Row],[AAPL]]</f>
        <v>0.58607244580699103</v>
      </c>
      <c r="C374" s="2">
        <f>ARIMAForecast[[#This Row],[MSFT]]-Data!C373</f>
        <v>2.768722628970977</v>
      </c>
      <c r="D374" s="2">
        <f>ARIMAForecast[[#This Row],[AMZN]]-Data!D373</f>
        <v>2.119852540170001</v>
      </c>
      <c r="E374" s="2">
        <f>ARIMAForecast[[#This Row],[GOOGL]]-Data!E373</f>
        <v>-0.2736694727019966</v>
      </c>
      <c r="F374" s="2">
        <f>ARIMAForecast[[#This Row],[BRK-B]]-Data!F373</f>
        <v>-1.0990910437020034</v>
      </c>
      <c r="G374" s="2">
        <f>ARIMAForecast[[#This Row],[TSLA]]-Data!G373</f>
        <v>8.0315608697190157</v>
      </c>
      <c r="H374" s="2">
        <f>ARIMAForecast[[#This Row],[NVDA]]-Data!H373</f>
        <v>7.9751651268960018</v>
      </c>
      <c r="I374" s="2">
        <f>ARIMAForecast[[#This Row],[GOOG]]-Data!I373</f>
        <v>-0.48664108439498932</v>
      </c>
      <c r="J374" s="2">
        <f>ARIMAForecast[[#This Row],[UNH]]-Data!J373</f>
        <v>-5.6277282820410051</v>
      </c>
      <c r="K374" s="2">
        <f>ARIMAForecast[[#This Row],[JPM]]-Data!K373</f>
        <v>0.16686537302399529</v>
      </c>
      <c r="L374" s="2">
        <f>ARIMAForecast[[#This Row],[AVGO]]-Data!L373</f>
        <v>6.2537127103850025</v>
      </c>
      <c r="M374" s="2">
        <f>ARIMAForecast[[#This Row],[V]]-Data!M373</f>
        <v>-2.5214732928519936</v>
      </c>
      <c r="N374" s="2">
        <f>ARIMAForecast[[#This Row],[BAC]]-Data!N373</f>
        <v>6.3920417919199224E-2</v>
      </c>
      <c r="O374" s="2">
        <f>ARIMAForecast[[#This Row],[HD]]-Data!O373</f>
        <v>0.12613146815499476</v>
      </c>
      <c r="P374" s="2">
        <f>ARIMAForecast[[#This Row],[MA]]-Data!P373</f>
        <v>-10.094637627902046</v>
      </c>
      <c r="Q374" s="2">
        <f>ARIMAForecast[[#This Row],[MRK]]-Data!Q373</f>
        <v>-0.28463991993019988</v>
      </c>
      <c r="R374" s="2">
        <f>ARIMAForecast[[#This Row],[ABBV]]-Data!R373</f>
        <v>0.22483340708299693</v>
      </c>
      <c r="S374" s="2">
        <f>ARIMAForecast[[#This Row],[LLY]]-Data!S373</f>
        <v>-3.1738370209349966</v>
      </c>
      <c r="T374" s="2">
        <f>ARIMAForecast[[#This Row],[UPS]]-Data!T373</f>
        <v>-0.8591053103399986</v>
      </c>
      <c r="U374" s="2">
        <f>ARIMAForecast[[#This Row],[CAT]]-Data!U373</f>
        <v>-0.83062754078099488</v>
      </c>
      <c r="X374" s="1">
        <v>44375</v>
      </c>
      <c r="Y374" s="2">
        <f>Data!Y374-Data!Y373</f>
        <v>1.3725224000000082</v>
      </c>
      <c r="Z374" s="2">
        <f>Data!Z374-Data!Z373</f>
        <v>3.4592913999999837</v>
      </c>
      <c r="AA374" s="2">
        <f>Data!AA374-Data!AA373</f>
        <v>1.3784407999999928</v>
      </c>
      <c r="AB374" s="2">
        <f>Data!AB374-Data!AB373</f>
        <v>3.6177899999998431E-2</v>
      </c>
      <c r="AC374" s="2">
        <f>Data!AC374-Data!AC373</f>
        <v>-1.0702089000000115</v>
      </c>
      <c r="AD374" s="2">
        <f>Data!AD374-Data!AD373</f>
        <v>2.6706183999999951</v>
      </c>
      <c r="AE374" s="2">
        <f>Data!AE374-Data!AE373</f>
        <v>6.4113194999999905</v>
      </c>
      <c r="AF374" s="2">
        <f>Data!AF374-Data!AF373</f>
        <v>-0.1758985000000024</v>
      </c>
      <c r="AG374" s="2">
        <f>Data!AG374-Data!AG373</f>
        <v>-1.4358370999999579</v>
      </c>
      <c r="AH374" s="2">
        <f>Data!AH374-Data!AH373</f>
        <v>0.39357479999998191</v>
      </c>
      <c r="AI374" s="2">
        <f>Data!AI374-Data!AI373</f>
        <v>6.6986155999999824</v>
      </c>
      <c r="AJ374" s="2">
        <f>Data!AJ374-Data!AJ373</f>
        <v>-2.9141326999999819</v>
      </c>
      <c r="AK374" s="2">
        <f>Data!AK374-Data!AK373</f>
        <v>3.0422869999995328E-2</v>
      </c>
      <c r="AL374" s="2">
        <f>Data!AL374-Data!AL373</f>
        <v>0.99625819999999976</v>
      </c>
      <c r="AM374" s="2">
        <f>Data!AM374-Data!AM373</f>
        <v>-7.0374943000000485</v>
      </c>
      <c r="AN374" s="2">
        <f>Data!AN374-Data!AN373</f>
        <v>-0.17740811000000178</v>
      </c>
      <c r="AO374" s="2">
        <f>Data!AO374-Data!AO373</f>
        <v>0.10637240000001214</v>
      </c>
      <c r="AP374" s="2">
        <f>Data!AP374-Data!AP373</f>
        <v>-2.0611200000000167</v>
      </c>
      <c r="AQ374" s="2">
        <f>Data!AQ374-Data!AQ373</f>
        <v>-0.39537850000002095</v>
      </c>
      <c r="AR374" s="2">
        <f>Data!AR374-Data!AR373</f>
        <v>-0.6744544000000019</v>
      </c>
      <c r="AS374" s="2"/>
      <c r="AT374" s="1">
        <v>44375</v>
      </c>
      <c r="AU374" s="2">
        <f>Data!AV378-FaktiskeKurser[[#This Row],[AAPL]]</f>
        <v>0.80000300000000379</v>
      </c>
      <c r="AV374" s="2">
        <f>Data!AW378-FaktiskeKurser[[#This Row],[MSFT]]</f>
        <v>3.2099910000000023</v>
      </c>
      <c r="AW374" s="2">
        <f>Data!AX378-FaktiskeKurser[[#This Row],[AMZN]]</f>
        <v>-3.0774990000000173</v>
      </c>
      <c r="AX374" s="2">
        <f>Data!AY378-FaktiskeKurser[[#This Row],[GOOGL]]</f>
        <v>0.20550499999998806</v>
      </c>
      <c r="AY374" s="2">
        <f>Data!AZ378-FaktiskeKurser[[#This Row],[BRK-B]]</f>
        <v>-0.31002799999998842</v>
      </c>
      <c r="AZ374" s="2">
        <f>Data!BA378-FaktiskeKurser[[#This Row],[TSLA]]</f>
        <v>21.669997999999993</v>
      </c>
      <c r="BA374" s="2">
        <f>Data!BB378-FaktiskeKurser[[#This Row],[NVDA]]</f>
        <v>10.982513000000012</v>
      </c>
      <c r="BB374" s="2">
        <f>Data!BC378-FaktiskeKurser[[#This Row],[GOOG]]</f>
        <v>-0.1799919999999986</v>
      </c>
      <c r="BC374" s="2">
        <f>Data!BD378-FaktiskeKurser[[#This Row],[UNH]]</f>
        <v>2.7699890000000096</v>
      </c>
      <c r="BD374" s="2">
        <f>Data!BE378-FaktiskeKurser[[#This Row],[JPM]]</f>
        <v>4.1199950000000172</v>
      </c>
      <c r="BE374" s="2">
        <f>Data!BF378-FaktiskeKurser[[#This Row],[AVGO]]</f>
        <v>8.3499759999999696</v>
      </c>
      <c r="BF374" s="2">
        <f>Data!BG378-FaktiskeKurser[[#This Row],[V]]</f>
        <v>-1.8399969999999826</v>
      </c>
      <c r="BG374" s="2">
        <f>Data!BH378-FaktiskeKurser[[#This Row],[BAC]]</f>
        <v>1.5899999999999963</v>
      </c>
      <c r="BH374" s="2">
        <f>Data!BI378-FaktiskeKurser[[#This Row],[HD]]</f>
        <v>1.570007999999973</v>
      </c>
      <c r="BI374" s="2">
        <f>Data!BJ378-FaktiskeKurser[[#This Row],[MA]]</f>
        <v>-10.360015999999973</v>
      </c>
      <c r="BJ374" s="2">
        <f>Data!BK378-FaktiskeKurser[[#This Row],[MRK]]</f>
        <v>0.66999899999999002</v>
      </c>
      <c r="BK374" s="2">
        <f>Data!BL378-FaktiskeKurser[[#This Row],[ABBV]]</f>
        <v>-1.6999969999999962</v>
      </c>
      <c r="BL374" s="2">
        <f>Data!BM378-FaktiskeKurser[[#This Row],[LLY]]</f>
        <v>6.7799990000000037</v>
      </c>
      <c r="BM374" s="2">
        <f>Data!BN378-FaktiskeKurser[[#This Row],[UPS]]</f>
        <v>-0.16999799999999254</v>
      </c>
      <c r="BN374" s="2">
        <f>Data!BO378-FaktiskeKurser[[#This Row],[CAT]]</f>
        <v>3.1399989999999889</v>
      </c>
    </row>
    <row r="375" spans="1:66" x14ac:dyDescent="0.35">
      <c r="A375" s="1">
        <v>44376</v>
      </c>
      <c r="B375" s="2">
        <f>ARIMAForecast[[#This Row],[AAPL]]-FaktiskeKurser[[#This Row],[AAPL]]</f>
        <v>3.0772264688740165</v>
      </c>
      <c r="C375" s="2">
        <f>ARIMAForecast[[#This Row],[MSFT]]-Data!C374</f>
        <v>3.3140149531320162</v>
      </c>
      <c r="D375" s="2">
        <f>ARIMAForecast[[#This Row],[AMZN]]-Data!D374</f>
        <v>0.24899229991399352</v>
      </c>
      <c r="E375" s="2">
        <f>ARIMAForecast[[#This Row],[GOOGL]]-Data!E374</f>
        <v>0.18347885657999541</v>
      </c>
      <c r="F375" s="2">
        <f>ARIMAForecast[[#This Row],[BRK-B]]-Data!F374</f>
        <v>8.9316847220004547E-2</v>
      </c>
      <c r="G375" s="2">
        <f>ARIMAForecast[[#This Row],[TSLA]]-Data!G374</f>
        <v>-5.1541952282869943</v>
      </c>
      <c r="H375" s="2">
        <f>ARIMAForecast[[#This Row],[NVDA]]-Data!H374</f>
        <v>1.0918979276059986</v>
      </c>
      <c r="I375" s="2">
        <f>ARIMAForecast[[#This Row],[GOOG]]-Data!I374</f>
        <v>-0.37877449901000659</v>
      </c>
      <c r="J375" s="2">
        <f>ARIMAForecast[[#This Row],[UNH]]-Data!J374</f>
        <v>-2.0230646558520107</v>
      </c>
      <c r="K375" s="2">
        <f>ARIMAForecast[[#This Row],[JPM]]-Data!K374</f>
        <v>-9.190733939300344E-2</v>
      </c>
      <c r="L375" s="2">
        <f>ARIMAForecast[[#This Row],[AVGO]]-Data!L374</f>
        <v>7.8784388882099847</v>
      </c>
      <c r="M375" s="2">
        <f>ARIMAForecast[[#This Row],[V]]-Data!M374</f>
        <v>0.99284869881998361</v>
      </c>
      <c r="N375" s="2">
        <f>ARIMAForecast[[#This Row],[BAC]]-Data!N374</f>
        <v>-0.39742268555090021</v>
      </c>
      <c r="O375" s="2">
        <f>ARIMAForecast[[#This Row],[HD]]-Data!O374</f>
        <v>3.9442509635720171</v>
      </c>
      <c r="P375" s="2">
        <f>ARIMAForecast[[#This Row],[MA]]-Data!P374</f>
        <v>-0.94661976011298066</v>
      </c>
      <c r="Q375" s="2">
        <f>ARIMAForecast[[#This Row],[MRK]]-Data!Q374</f>
        <v>0.34509929222220137</v>
      </c>
      <c r="R375" s="2">
        <f>ARIMAForecast[[#This Row],[ABBV]]-Data!R374</f>
        <v>-0.72561503499400715</v>
      </c>
      <c r="S375" s="2">
        <f>ARIMAForecast[[#This Row],[LLY]]-Data!S374</f>
        <v>1.6826561274170047</v>
      </c>
      <c r="T375" s="2">
        <f>ARIMAForecast[[#This Row],[UPS]]-Data!T374</f>
        <v>2.9823308697839934</v>
      </c>
      <c r="U375" s="2">
        <f>ARIMAForecast[[#This Row],[CAT]]-Data!U374</f>
        <v>-1.600917999608015</v>
      </c>
      <c r="X375" s="1">
        <v>44376</v>
      </c>
      <c r="Y375" s="2">
        <f>Data!Y375-Data!Y374</f>
        <v>1.5639724000000115</v>
      </c>
      <c r="Z375" s="2">
        <f>Data!Z375-Data!Z374</f>
        <v>2.712891500000012</v>
      </c>
      <c r="AA375" s="2">
        <f>Data!AA375-Data!AA374</f>
        <v>0.49488030000000549</v>
      </c>
      <c r="AB375" s="2">
        <f>Data!AB375-Data!AB374</f>
        <v>-0.27568459999999106</v>
      </c>
      <c r="AC375" s="2">
        <f>Data!AC375-Data!AC374</f>
        <v>-0.56311130000000276</v>
      </c>
      <c r="AD375" s="2">
        <f>Data!AD375-Data!AD374</f>
        <v>0.29465040000002318</v>
      </c>
      <c r="AE375" s="2">
        <f>Data!AE375-Data!AE374</f>
        <v>3.6179846999999938</v>
      </c>
      <c r="AF375" s="2">
        <f>Data!AF375-Data!AF374</f>
        <v>-0.73604939999999885</v>
      </c>
      <c r="AG375" s="2">
        <f>Data!AG375-Data!AG374</f>
        <v>-3.3895860000000084</v>
      </c>
      <c r="AH375" s="2">
        <f>Data!AH375-Data!AH374</f>
        <v>-0.26234689999998295</v>
      </c>
      <c r="AI375" s="2">
        <f>Data!AI375-Data!AI374</f>
        <v>5.5832626000000118</v>
      </c>
      <c r="AJ375" s="2">
        <f>Data!AJ375-Data!AJ374</f>
        <v>1.2871958000000063</v>
      </c>
      <c r="AK375" s="2">
        <f>Data!AK375-Data!AK374</f>
        <v>-0.59764146999999923</v>
      </c>
      <c r="AL375" s="2">
        <f>Data!AL375-Data!AL374</f>
        <v>3.2181397999999604</v>
      </c>
      <c r="AM375" s="2">
        <f>Data!AM375-Data!AM374</f>
        <v>-3.8237679000000071</v>
      </c>
      <c r="AN375" s="2">
        <f>Data!AN375-Data!AN374</f>
        <v>0.30247331000001054</v>
      </c>
      <c r="AO375" s="2">
        <f>Data!AO375-Data!AO374</f>
        <v>-0.76421710000001042</v>
      </c>
      <c r="AP375" s="2">
        <f>Data!AP375-Data!AP374</f>
        <v>0.88081660000000284</v>
      </c>
      <c r="AQ375" s="2">
        <f>Data!AQ375-Data!AQ374</f>
        <v>2.1377410999999995</v>
      </c>
      <c r="AR375" s="2">
        <f>Data!AR375-Data!AR374</f>
        <v>-0.91880539999999655</v>
      </c>
      <c r="AS375" s="2"/>
      <c r="AT375" s="1">
        <v>44376</v>
      </c>
      <c r="AU375" s="2">
        <f>Data!AV379-FaktiskeKurser[[#This Row],[AAPL]]</f>
        <v>2.6300050000000113</v>
      </c>
      <c r="AV375" s="2">
        <f>Data!AW379-FaktiskeKurser[[#This Row],[MSFT]]</f>
        <v>6.1300049999999828</v>
      </c>
      <c r="AW375" s="2">
        <f>Data!AX379-FaktiskeKurser[[#This Row],[AMZN]]</f>
        <v>-2.7839960000000019</v>
      </c>
      <c r="AX375" s="2">
        <f>Data!AY379-FaktiskeKurser[[#This Row],[GOOGL]]</f>
        <v>0.14549999999999841</v>
      </c>
      <c r="AY375" s="2">
        <f>Data!AZ379-FaktiskeKurser[[#This Row],[BRK-B]]</f>
        <v>1.5499869999999873</v>
      </c>
      <c r="AZ375" s="2">
        <f>Data!BA379-FaktiskeKurser[[#This Row],[TSLA]]</f>
        <v>8.0633239999999944</v>
      </c>
      <c r="BA375" s="2">
        <f>Data!BB379-FaktiskeKurser[[#This Row],[NVDA]]</f>
        <v>9.6950070000000039</v>
      </c>
      <c r="BB375" s="2">
        <f>Data!BC379-FaktiskeKurser[[#This Row],[GOOG]]</f>
        <v>-0.44300099999999532</v>
      </c>
      <c r="BC375" s="2">
        <f>Data!BD379-FaktiskeKurser[[#This Row],[UNH]]</f>
        <v>2.5400080000000003</v>
      </c>
      <c r="BD375" s="2">
        <f>Data!BE379-FaktiskeKurser[[#This Row],[JPM]]</f>
        <v>3.0200040000000001</v>
      </c>
      <c r="BE375" s="2">
        <f>Data!BF379-FaktiskeKurser[[#This Row],[AVGO]]</f>
        <v>10.489989999999977</v>
      </c>
      <c r="BF375" s="2">
        <f>Data!BG379-FaktiskeKurser[[#This Row],[V]]</f>
        <v>1.2700040000000001</v>
      </c>
      <c r="BG375" s="2">
        <f>Data!BH379-FaktiskeKurser[[#This Row],[BAC]]</f>
        <v>0.68999800000000278</v>
      </c>
      <c r="BH375" s="2">
        <f>Data!BI379-FaktiskeKurser[[#This Row],[HD]]</f>
        <v>6.5699769999999944</v>
      </c>
      <c r="BI375" s="2">
        <f>Data!BJ379-FaktiskeKurser[[#This Row],[MA]]</f>
        <v>-7.1400150000000053</v>
      </c>
      <c r="BJ375" s="2">
        <f>Data!BK379-FaktiskeKurser[[#This Row],[MRK]]</f>
        <v>1.629997000000003</v>
      </c>
      <c r="BK375" s="2">
        <f>Data!BL379-FaktiskeKurser[[#This Row],[ABBV]]</f>
        <v>-1.6999969999999962</v>
      </c>
      <c r="BL375" s="2">
        <f>Data!BM379-FaktiskeKurser[[#This Row],[LLY]]</f>
        <v>12.269988999999981</v>
      </c>
      <c r="BM375" s="2">
        <f>Data!BN379-FaktiskeKurser[[#This Row],[UPS]]</f>
        <v>3.589997000000011</v>
      </c>
      <c r="BN375" s="2">
        <f>Data!BO379-FaktiskeKurser[[#This Row],[CAT]]</f>
        <v>1.3100129999999979</v>
      </c>
    </row>
    <row r="376" spans="1:66" x14ac:dyDescent="0.35">
      <c r="A376" s="1">
        <v>44377</v>
      </c>
      <c r="B376" s="2">
        <f>ARIMAForecast[[#This Row],[AAPL]]-FaktiskeKurser[[#This Row],[AAPL]]</f>
        <v>3.5316620111000248</v>
      </c>
      <c r="C376" s="2">
        <f>ARIMAForecast[[#This Row],[MSFT]]-Data!C375</f>
        <v>-0.41724587604198859</v>
      </c>
      <c r="D376" s="2">
        <f>ARIMAForecast[[#This Row],[AMZN]]-Data!D375</f>
        <v>-0.54430636745701122</v>
      </c>
      <c r="E376" s="2">
        <f>ARIMAForecast[[#This Row],[GOOGL]]-Data!E375</f>
        <v>-0.53625245962599877</v>
      </c>
      <c r="F376" s="2">
        <f>ARIMAForecast[[#This Row],[BRK-B]]-Data!F375</f>
        <v>0.93088952629801724</v>
      </c>
      <c r="G376" s="2">
        <f>ARIMAForecast[[#This Row],[TSLA]]-Data!G375</f>
        <v>2.1004237798109955</v>
      </c>
      <c r="H376" s="2">
        <f>ARIMAForecast[[#This Row],[NVDA]]-Data!H375</f>
        <v>0.79898912812501521</v>
      </c>
      <c r="I376" s="2">
        <f>ARIMAForecast[[#This Row],[GOOG]]-Data!I375</f>
        <v>-1.0585742741739921</v>
      </c>
      <c r="J376" s="2">
        <f>ARIMAForecast[[#This Row],[UNH]]-Data!J375</f>
        <v>0.56437893471400002</v>
      </c>
      <c r="K376" s="2">
        <f>ARIMAForecast[[#This Row],[JPM]]-Data!K375</f>
        <v>1.0389899034369989</v>
      </c>
      <c r="L376" s="2">
        <f>ARIMAForecast[[#This Row],[AVGO]]-Data!L375</f>
        <v>-1.6281091249099973</v>
      </c>
      <c r="M376" s="2">
        <f>ARIMAForecast[[#This Row],[V]]-Data!M375</f>
        <v>-1.3826213539509808</v>
      </c>
      <c r="N376" s="2">
        <f>ARIMAForecast[[#This Row],[BAC]]-Data!N375</f>
        <v>0.10628911565019905</v>
      </c>
      <c r="O376" s="2">
        <f>ARIMAForecast[[#This Row],[HD]]-Data!O375</f>
        <v>1.066442549471958</v>
      </c>
      <c r="P376" s="2">
        <f>ARIMAForecast[[#This Row],[MA]]-Data!P375</f>
        <v>-2.6198577129069918</v>
      </c>
      <c r="Q376" s="2">
        <f>ARIMAForecast[[#This Row],[MRK]]-Data!Q375</f>
        <v>0.58952150302189921</v>
      </c>
      <c r="R376" s="2">
        <f>ARIMAForecast[[#This Row],[ABBV]]-Data!R375</f>
        <v>0.27919942469300452</v>
      </c>
      <c r="S376" s="2">
        <f>ARIMAForecast[[#This Row],[LLY]]-Data!S375</f>
        <v>0.47335985043599749</v>
      </c>
      <c r="T376" s="2">
        <f>ARIMAForecast[[#This Row],[UPS]]-Data!T375</f>
        <v>-0.28725751644100228</v>
      </c>
      <c r="U376" s="2">
        <f>ARIMAForecast[[#This Row],[CAT]]-Data!U375</f>
        <v>2.4764336278940107</v>
      </c>
      <c r="X376" s="1">
        <v>44377</v>
      </c>
      <c r="Y376" s="2">
        <f>Data!Y376-Data!Y375</f>
        <v>0.76859669999998914</v>
      </c>
      <c r="Z376" s="2">
        <f>Data!Z376-Data!Z375</f>
        <v>-0.35819200000003093</v>
      </c>
      <c r="AA376" s="2">
        <f>Data!AA376-Data!AA375</f>
        <v>-0.35435479999998165</v>
      </c>
      <c r="AB376" s="2">
        <f>Data!AB376-Data!AB375</f>
        <v>-0.19526989999999955</v>
      </c>
      <c r="AC376" s="2">
        <f>Data!AC376-Data!AC375</f>
        <v>1.4395253000000139</v>
      </c>
      <c r="AD376" s="2">
        <f>Data!AD376-Data!AD375</f>
        <v>-1.0256575000000225</v>
      </c>
      <c r="AE376" s="2">
        <f>Data!AE376-Data!AE375</f>
        <v>-0.34653979999998796</v>
      </c>
      <c r="AF376" s="2">
        <f>Data!AF376-Data!AF375</f>
        <v>-0.71123459999999739</v>
      </c>
      <c r="AG376" s="2">
        <f>Data!AG376-Data!AG375</f>
        <v>1.1994975000000068</v>
      </c>
      <c r="AH376" s="2">
        <f>Data!AH376-Data!AH375</f>
        <v>1.3771619999999984</v>
      </c>
      <c r="AI376" s="2">
        <f>Data!AI376-Data!AI375</f>
        <v>0.33110870000001569</v>
      </c>
      <c r="AJ376" s="2">
        <f>Data!AJ376-Data!AJ375</f>
        <v>-1.6325180999999986</v>
      </c>
      <c r="AK376" s="2">
        <f>Data!AK376-Data!AK375</f>
        <v>0.25112706000000173</v>
      </c>
      <c r="AL376" s="2">
        <f>Data!AL376-Data!AL375</f>
        <v>1.3918715000000361</v>
      </c>
      <c r="AM376" s="2">
        <f>Data!AM376-Data!AM375</f>
        <v>-2.2726045999999656</v>
      </c>
      <c r="AN376" s="2">
        <f>Data!AN376-Data!AN375</f>
        <v>0.48399842999999976</v>
      </c>
      <c r="AO376" s="2">
        <f>Data!AO376-Data!AO375</f>
        <v>0.45590520000000367</v>
      </c>
      <c r="AP376" s="2">
        <f>Data!AP376-Data!AP375</f>
        <v>0.15016470000000481</v>
      </c>
      <c r="AQ376" s="2">
        <f>Data!AQ376-Data!AQ375</f>
        <v>0.72796600000000922</v>
      </c>
      <c r="AR376" s="2">
        <f>Data!AR376-Data!AR375</f>
        <v>1.8332046000000162</v>
      </c>
      <c r="AS376" s="2"/>
      <c r="AT376" s="1">
        <v>44377</v>
      </c>
      <c r="AU376" s="2">
        <f>Data!AV380-FaktiskeKurser[[#This Row],[AAPL]]</f>
        <v>3.5500030000000038</v>
      </c>
      <c r="AV376" s="2">
        <f>Data!AW380-FaktiskeKurser[[#This Row],[MSFT]]</f>
        <v>4.2099919999999997</v>
      </c>
      <c r="AW376" s="2">
        <f>Data!AX380-FaktiskeKurser[[#This Row],[AMZN]]</f>
        <v>-0.44599900000000048</v>
      </c>
      <c r="AX376" s="2">
        <f>Data!AY380-FaktiskeKurser[[#This Row],[GOOGL]]</f>
        <v>-0.41049999999999898</v>
      </c>
      <c r="AY376" s="2">
        <f>Data!AZ380-FaktiskeKurser[[#This Row],[BRK-B]]</f>
        <v>2.4300230000000056</v>
      </c>
      <c r="AZ376" s="2">
        <f>Data!BA380-FaktiskeKurser[[#This Row],[TSLA]]</f>
        <v>-4.0008000000000266E-2</v>
      </c>
      <c r="BA376" s="2">
        <f>Data!BB380-FaktiskeKurser[[#This Row],[NVDA]]</f>
        <v>7.9700009999999963</v>
      </c>
      <c r="BB376" s="2">
        <f>Data!BC380-FaktiskeKurser[[#This Row],[GOOG]]</f>
        <v>-1.9659960000000041</v>
      </c>
      <c r="BC376" s="2">
        <f>Data!BD380-FaktiskeKurser[[#This Row],[UNH]]</f>
        <v>1.5700069999999755</v>
      </c>
      <c r="BD376" s="2">
        <f>Data!BE380-FaktiskeKurser[[#This Row],[JPM]]</f>
        <v>3.0299980000000062</v>
      </c>
      <c r="BE376" s="2">
        <f>Data!BF380-FaktiskeKurser[[#This Row],[AVGO]]</f>
        <v>6.7799979999999778</v>
      </c>
      <c r="BF376" s="2">
        <f>Data!BG380-FaktiskeKurser[[#This Row],[V]]</f>
        <v>-2.4199979999999925</v>
      </c>
      <c r="BG376" s="2">
        <f>Data!BH380-FaktiskeKurser[[#This Row],[BAC]]</f>
        <v>0.39999799999999652</v>
      </c>
      <c r="BH376" s="2">
        <f>Data!BI380-FaktiskeKurser[[#This Row],[HD]]</f>
        <v>7.0500190000000202</v>
      </c>
      <c r="BI376" s="2">
        <f>Data!BJ380-FaktiskeKurser[[#This Row],[MA]]</f>
        <v>-9.6600040000000149</v>
      </c>
      <c r="BJ376" s="2">
        <f>Data!BK380-FaktiskeKurser[[#This Row],[MRK]]</f>
        <v>1.4099960000000067</v>
      </c>
      <c r="BK376" s="2">
        <f>Data!BL380-FaktiskeKurser[[#This Row],[ABBV]]</f>
        <v>-2.0999989999999968</v>
      </c>
      <c r="BL376" s="2">
        <f>Data!BM380-FaktiskeKurser[[#This Row],[LLY]]</f>
        <v>-3.4499969999999962</v>
      </c>
      <c r="BM376" s="2">
        <f>Data!BN380-FaktiskeKurser[[#This Row],[UPS]]</f>
        <v>1.8699949999999887</v>
      </c>
      <c r="BN376" s="2">
        <f>Data!BO380-FaktiskeKurser[[#This Row],[CAT]]</f>
        <v>-1.7099910000000023</v>
      </c>
    </row>
    <row r="377" spans="1:66" x14ac:dyDescent="0.35">
      <c r="A377" s="1">
        <v>44378</v>
      </c>
      <c r="B377" s="2">
        <f>ARIMAForecast[[#This Row],[AAPL]]-FaktiskeKurser[[#This Row],[AAPL]]</f>
        <v>4.4744513285639869</v>
      </c>
      <c r="C377" s="2">
        <f>ARIMAForecast[[#This Row],[MSFT]]-Data!C376</f>
        <v>0.32068382153397579</v>
      </c>
      <c r="D377" s="2">
        <f>ARIMAForecast[[#This Row],[AMZN]]-Data!D376</f>
        <v>-0.30807810492800058</v>
      </c>
      <c r="E377" s="2">
        <f>ARIMAForecast[[#This Row],[GOOGL]]-Data!E376</f>
        <v>0.51730668360200127</v>
      </c>
      <c r="F377" s="2">
        <f>ARIMAForecast[[#This Row],[BRK-B]]-Data!F376</f>
        <v>1.9642590856029756</v>
      </c>
      <c r="G377" s="2">
        <f>ARIMAForecast[[#This Row],[TSLA]]-Data!G376</f>
        <v>-3.041329746249005</v>
      </c>
      <c r="H377" s="2">
        <f>ARIMAForecast[[#This Row],[NVDA]]-Data!H376</f>
        <v>0.75668838591198551</v>
      </c>
      <c r="I377" s="2">
        <f>ARIMAForecast[[#This Row],[GOOG]]-Data!I376</f>
        <v>1.2282433017609975</v>
      </c>
      <c r="J377" s="2">
        <f>ARIMAForecast[[#This Row],[UNH]]-Data!J376</f>
        <v>6.1449342136050404</v>
      </c>
      <c r="K377" s="2">
        <f>ARIMAForecast[[#This Row],[JPM]]-Data!K376</f>
        <v>1.8571980990330132</v>
      </c>
      <c r="L377" s="2">
        <f>ARIMAForecast[[#This Row],[AVGO]]-Data!L376</f>
        <v>-6.5958107570129982</v>
      </c>
      <c r="M377" s="2">
        <f>ARIMAForecast[[#This Row],[V]]-Data!M376</f>
        <v>0.80022363729500512</v>
      </c>
      <c r="N377" s="2">
        <f>ARIMAForecast[[#This Row],[BAC]]-Data!N376</f>
        <v>0.35370407701530127</v>
      </c>
      <c r="O377" s="2">
        <f>ARIMAForecast[[#This Row],[HD]]-Data!O376</f>
        <v>2.0692685277730334</v>
      </c>
      <c r="P377" s="2">
        <f>ARIMAForecast[[#This Row],[MA]]-Data!P376</f>
        <v>4.6810713569449831</v>
      </c>
      <c r="Q377" s="2">
        <f>ARIMAForecast[[#This Row],[MRK]]-Data!Q376</f>
        <v>0.25852239359099372</v>
      </c>
      <c r="R377" s="2">
        <f>ARIMAForecast[[#This Row],[ABBV]]-Data!R376</f>
        <v>1.4697397433049986</v>
      </c>
      <c r="S377" s="2">
        <f>ARIMAForecast[[#This Row],[LLY]]-Data!S376</f>
        <v>0.90142972720698822</v>
      </c>
      <c r="T377" s="2">
        <f>ARIMAForecast[[#This Row],[UPS]]-Data!T376</f>
        <v>2.9457279858800121</v>
      </c>
      <c r="U377" s="2">
        <f>ARIMAForecast[[#This Row],[CAT]]-Data!U376</f>
        <v>3.3488157095007409E-2</v>
      </c>
      <c r="X377" s="1">
        <v>44378</v>
      </c>
      <c r="Y377" s="2">
        <f>Data!Y377-Data!Y376</f>
        <v>0.37294700000001058</v>
      </c>
      <c r="Z377" s="2">
        <f>Data!Z377-Data!Z376</f>
        <v>0.90103480000004765</v>
      </c>
      <c r="AA377" s="2">
        <f>Data!AA377-Data!AA376</f>
        <v>-0.37395779999999945</v>
      </c>
      <c r="AB377" s="2">
        <f>Data!AB377-Data!AB376</f>
        <v>0.48832549999998776</v>
      </c>
      <c r="AC377" s="2">
        <f>Data!AC377-Data!AC376</f>
        <v>2.1084936999999968</v>
      </c>
      <c r="AD377" s="2">
        <f>Data!AD377-Data!AD376</f>
        <v>-0.53914419999998131</v>
      </c>
      <c r="AE377" s="2">
        <f>Data!AE377-Data!AE376</f>
        <v>1.8926083000000062</v>
      </c>
      <c r="AF377" s="2">
        <f>Data!AF377-Data!AF376</f>
        <v>0.97791829999999891</v>
      </c>
      <c r="AG377" s="2">
        <f>Data!AG377-Data!AG376</f>
        <v>3.915716199999963</v>
      </c>
      <c r="AH377" s="2">
        <f>Data!AH377-Data!AH376</f>
        <v>1.5216093999999885</v>
      </c>
      <c r="AI377" s="2">
        <f>Data!AI377-Data!AI376</f>
        <v>-5.2934513000000152</v>
      </c>
      <c r="AJ377" s="2">
        <f>Data!AJ377-Data!AJ376</f>
        <v>0.99436039999997661</v>
      </c>
      <c r="AK377" s="2">
        <f>Data!AK377-Data!AK376</f>
        <v>0.31656255000000044</v>
      </c>
      <c r="AL377" s="2">
        <f>Data!AL377-Data!AL376</f>
        <v>2.1090823000000114</v>
      </c>
      <c r="AM377" s="2">
        <f>Data!AM377-Data!AM376</f>
        <v>3.9738987000000066</v>
      </c>
      <c r="AN377" s="2">
        <f>Data!AN377-Data!AN376</f>
        <v>0.3258181299999876</v>
      </c>
      <c r="AO377" s="2">
        <f>Data!AO377-Data!AO376</f>
        <v>1.3259204999999952</v>
      </c>
      <c r="AP377" s="2">
        <f>Data!AP377-Data!AP376</f>
        <v>1.5718196999999918</v>
      </c>
      <c r="AQ377" s="2">
        <f>Data!AQ377-Data!AQ376</f>
        <v>1.8955592000000081</v>
      </c>
      <c r="AR377" s="2">
        <f>Data!AR377-Data!AR376</f>
        <v>-0.26738270000001307</v>
      </c>
      <c r="AS377" s="2"/>
      <c r="AT377" s="1">
        <v>44378</v>
      </c>
      <c r="AU377" s="2">
        <f>Data!AV381-FaktiskeKurser[[#This Row],[AAPL]]</f>
        <v>4.160002999999989</v>
      </c>
      <c r="AV377" s="2">
        <f>Data!AW381-FaktiskeKurser[[#This Row],[MSFT]]</f>
        <v>6.580016999999998</v>
      </c>
      <c r="AW377" s="2">
        <f>Data!AX381-FaktiskeKurser[[#This Row],[AMZN]]</f>
        <v>1.5755009999999743</v>
      </c>
      <c r="AX377" s="2">
        <f>Data!AY381-FaktiskeKurser[[#This Row],[GOOGL]]</f>
        <v>-6.3995000000005575E-2</v>
      </c>
      <c r="AY377" s="2">
        <f>Data!AZ381-FaktiskeKurser[[#This Row],[BRK-B]]</f>
        <v>1.7900080000000003</v>
      </c>
      <c r="AZ377" s="2">
        <f>Data!BA381-FaktiskeKurser[[#This Row],[TSLA]]</f>
        <v>2.0166630000000225</v>
      </c>
      <c r="BA377" s="2">
        <f>Data!BB381-FaktiskeKurser[[#This Row],[NVDA]]</f>
        <v>11.809996999999981</v>
      </c>
      <c r="BB377" s="2">
        <f>Data!BC381-FaktiskeKurser[[#This Row],[GOOG]]</f>
        <v>-0.62650299999999959</v>
      </c>
      <c r="BC377" s="2">
        <f>Data!BD381-FaktiskeKurser[[#This Row],[UNH]]</f>
        <v>-5.9997000000009848E-2</v>
      </c>
      <c r="BD377" s="2">
        <f>Data!BE381-FaktiskeKurser[[#This Row],[JPM]]</f>
        <v>3.0299990000000037</v>
      </c>
      <c r="BE377" s="2">
        <f>Data!BF381-FaktiskeKurser[[#This Row],[AVGO]]</f>
        <v>7.4400029999999902</v>
      </c>
      <c r="BF377" s="2">
        <f>Data!BG381-FaktiskeKurser[[#This Row],[V]]</f>
        <v>-2.1700130000000115</v>
      </c>
      <c r="BG377" s="2">
        <f>Data!BH381-FaktiskeKurser[[#This Row],[BAC]]</f>
        <v>-7.9998000000003344E-2</v>
      </c>
      <c r="BH377" s="2">
        <f>Data!BI381-FaktiskeKurser[[#This Row],[HD]]</f>
        <v>7.9100040000000149</v>
      </c>
      <c r="BI377" s="2">
        <f>Data!BJ381-FaktiskeKurser[[#This Row],[MA]]</f>
        <v>-8.8999939999999924</v>
      </c>
      <c r="BJ377" s="2">
        <f>Data!BK381-FaktiskeKurser[[#This Row],[MRK]]</f>
        <v>0.79000100000000373</v>
      </c>
      <c r="BK377" s="2">
        <f>Data!BL381-FaktiskeKurser[[#This Row],[ABBV]]</f>
        <v>1.2799990000000037</v>
      </c>
      <c r="BL377" s="2">
        <f>Data!BM381-FaktiskeKurser[[#This Row],[LLY]]</f>
        <v>0.91000400000001491</v>
      </c>
      <c r="BM377" s="2">
        <f>Data!BN381-FaktiskeKurser[[#This Row],[UPS]]</f>
        <v>4.6099999999999852</v>
      </c>
      <c r="BN377" s="2">
        <f>Data!BO381-FaktiskeKurser[[#This Row],[CAT]]</f>
        <v>0.40000899999998296</v>
      </c>
    </row>
    <row r="378" spans="1:66" x14ac:dyDescent="0.35">
      <c r="A378" s="1">
        <v>44379</v>
      </c>
      <c r="B378" s="2">
        <f>ARIMAForecast[[#This Row],[AAPL]]-FaktiskeKurser[[#This Row],[AAPL]]</f>
        <v>5.2574972605939934</v>
      </c>
      <c r="C378" s="2">
        <f>ARIMAForecast[[#This Row],[MSFT]]-Data!C377</f>
        <v>6.0255469956750289</v>
      </c>
      <c r="D378" s="2">
        <f>ARIMAForecast[[#This Row],[AMZN]]-Data!D377</f>
        <v>3.8256946854960177</v>
      </c>
      <c r="E378" s="2">
        <f>ARIMAForecast[[#This Row],[GOOGL]]-Data!E377</f>
        <v>2.6061170522820021</v>
      </c>
      <c r="F378" s="2">
        <f>ARIMAForecast[[#This Row],[BRK-B]]-Data!F377</f>
        <v>-0.2240470034519717</v>
      </c>
      <c r="G378" s="2">
        <f>ARIMAForecast[[#This Row],[TSLA]]-Data!G377</f>
        <v>2.7470613759660125</v>
      </c>
      <c r="H378" s="2">
        <f>ARIMAForecast[[#This Row],[NVDA]]-Data!H377</f>
        <v>3.4575283232219931</v>
      </c>
      <c r="I378" s="2">
        <f>ARIMAForecast[[#This Row],[GOOG]]-Data!I377</f>
        <v>2.2943368405380085</v>
      </c>
      <c r="J378" s="2">
        <f>ARIMAForecast[[#This Row],[UNH]]-Data!J377</f>
        <v>3.5581236203999538</v>
      </c>
      <c r="K378" s="2">
        <f>ARIMAForecast[[#This Row],[JPM]]-Data!K377</f>
        <v>-0.89257030355901179</v>
      </c>
      <c r="L378" s="2">
        <f>ARIMAForecast[[#This Row],[AVGO]]-Data!L377</f>
        <v>-1.2849965019610181</v>
      </c>
      <c r="M378" s="2">
        <f>ARIMAForecast[[#This Row],[V]]-Data!M377</f>
        <v>3.0746228046239992</v>
      </c>
      <c r="N378" s="2">
        <f>ARIMAForecast[[#This Row],[BAC]]-Data!N377</f>
        <v>-0.19773288258289767</v>
      </c>
      <c r="O378" s="2">
        <f>ARIMAForecast[[#This Row],[HD]]-Data!O377</f>
        <v>1.5503735856669891</v>
      </c>
      <c r="P378" s="2">
        <f>ARIMAForecast[[#This Row],[MA]]-Data!P377</f>
        <v>4.427433694586</v>
      </c>
      <c r="Q378" s="2">
        <f>ARIMAForecast[[#This Row],[MRK]]-Data!Q377</f>
        <v>0.45998005135930953</v>
      </c>
      <c r="R378" s="2">
        <f>ARIMAForecast[[#This Row],[ABBV]]-Data!R377</f>
        <v>1.1775077861730097</v>
      </c>
      <c r="S378" s="2">
        <f>ARIMAForecast[[#This Row],[LLY]]-Data!S377</f>
        <v>3.5382477455470109</v>
      </c>
      <c r="T378" s="2">
        <f>ARIMAForecast[[#This Row],[UPS]]-Data!T377</f>
        <v>1.1235818542499771</v>
      </c>
      <c r="U378" s="2">
        <f>ARIMAForecast[[#This Row],[CAT]]-Data!U377</f>
        <v>1.1161883500400052</v>
      </c>
      <c r="X378" s="1">
        <v>44379</v>
      </c>
      <c r="Y378" s="2">
        <f>Data!Y378-Data!Y377</f>
        <v>2.3372316999999896</v>
      </c>
      <c r="Z378" s="2">
        <f>Data!Z378-Data!Z377</f>
        <v>4.8150318999999513</v>
      </c>
      <c r="AA378" s="2">
        <f>Data!AA378-Data!AA377</f>
        <v>3.2339843999999971</v>
      </c>
      <c r="AB378" s="2">
        <f>Data!AB378-Data!AB377</f>
        <v>2.4575913000000043</v>
      </c>
      <c r="AC378" s="2">
        <f>Data!AC378-Data!AC377</f>
        <v>-0.49475899999998774</v>
      </c>
      <c r="AD378" s="2">
        <f>Data!AD378-Data!AD377</f>
        <v>0.17590949999998884</v>
      </c>
      <c r="AE378" s="2">
        <f>Data!AE378-Data!AE377</f>
        <v>2.6479517999999871</v>
      </c>
      <c r="AF378" s="2">
        <f>Data!AF378-Data!AF377</f>
        <v>2.392423100000002</v>
      </c>
      <c r="AG378" s="2">
        <f>Data!AG378-Data!AG377</f>
        <v>4.4659814999999981</v>
      </c>
      <c r="AH378" s="2">
        <f>Data!AH378-Data!AH377</f>
        <v>-0.86011969999998428</v>
      </c>
      <c r="AI378" s="2">
        <f>Data!AI378-Data!AI377</f>
        <v>-3.4014338000000066</v>
      </c>
      <c r="AJ378" s="2">
        <f>Data!AJ378-Data!AJ377</f>
        <v>2.905074500000012</v>
      </c>
      <c r="AK378" s="2">
        <f>Data!AK378-Data!AK377</f>
        <v>-0.31456988000000052</v>
      </c>
      <c r="AL378" s="2">
        <f>Data!AL378-Data!AL377</f>
        <v>1.5509699999999498</v>
      </c>
      <c r="AM378" s="2">
        <f>Data!AM378-Data!AM377</f>
        <v>4.7030110999999692</v>
      </c>
      <c r="AN378" s="2">
        <f>Data!AN378-Data!AN377</f>
        <v>0.49007645000000366</v>
      </c>
      <c r="AO378" s="2">
        <f>Data!AO378-Data!AO377</f>
        <v>1.0592106000000001</v>
      </c>
      <c r="AP378" s="2">
        <f>Data!AP378-Data!AP377</f>
        <v>2.8045758000000092</v>
      </c>
      <c r="AQ378" s="2">
        <f>Data!AQ378-Data!AQ377</f>
        <v>1.4603796000000102</v>
      </c>
      <c r="AR378" s="2">
        <f>Data!AR378-Data!AR377</f>
        <v>0.77808430000001749</v>
      </c>
      <c r="AS378" s="2"/>
      <c r="AT378" s="1">
        <v>44379</v>
      </c>
      <c r="AU378" s="2">
        <f>Data!AV382-FaktiskeKurser[[#This Row],[AAPL]]</f>
        <v>5.1800079999999866</v>
      </c>
      <c r="AV378" s="2">
        <f>Data!AW382-FaktiskeKurser[[#This Row],[MSFT]]</f>
        <v>8.9299929999999677</v>
      </c>
      <c r="AW378" s="2">
        <f>Data!AX382-FaktiskeKurser[[#This Row],[AMZN]]</f>
        <v>3.3544919999999934</v>
      </c>
      <c r="AX378" s="2">
        <f>Data!AY382-FaktiskeKurser[[#This Row],[GOOGL]]</f>
        <v>2.7214969999999994</v>
      </c>
      <c r="AY378" s="2">
        <f>Data!AZ382-FaktiskeKurser[[#This Row],[BRK-B]]</f>
        <v>2.5100100000000225</v>
      </c>
      <c r="AZ378" s="2">
        <f>Data!BA382-FaktiskeKurser[[#This Row],[TSLA]]</f>
        <v>-3.2733309999999847</v>
      </c>
      <c r="BA378" s="2">
        <f>Data!BB382-FaktiskeKurser[[#This Row],[NVDA]]</f>
        <v>5.0199889999999812</v>
      </c>
      <c r="BB378" s="2">
        <f>Data!BC382-FaktiskeKurser[[#This Row],[GOOG]]</f>
        <v>1.8994900000000143</v>
      </c>
      <c r="BC378" s="2">
        <f>Data!BD382-FaktiskeKurser[[#This Row],[UNH]]</f>
        <v>7.8999939999999924</v>
      </c>
      <c r="BD378" s="2">
        <f>Data!BE382-FaktiskeKurser[[#This Row],[JPM]]</f>
        <v>1.6999969999999962</v>
      </c>
      <c r="BE378" s="2">
        <f>Data!BF382-FaktiskeKurser[[#This Row],[AVGO]]</f>
        <v>-4.6299750000000017</v>
      </c>
      <c r="BF378" s="2">
        <f>Data!BG382-FaktiskeKurser[[#This Row],[V]]</f>
        <v>4.5400089999999977</v>
      </c>
      <c r="BG378" s="2">
        <f>Data!BH382-FaktiskeKurser[[#This Row],[BAC]]</f>
        <v>-0.40999899999999911</v>
      </c>
      <c r="BH378" s="2">
        <f>Data!BI382-FaktiskeKurser[[#This Row],[HD]]</f>
        <v>8.4200130000000399</v>
      </c>
      <c r="BI378" s="2">
        <f>Data!BJ382-FaktiskeKurser[[#This Row],[MA]]</f>
        <v>7.3500059999999507</v>
      </c>
      <c r="BJ378" s="2">
        <f>Data!BK382-FaktiskeKurser[[#This Row],[MRK]]</f>
        <v>1.7399970000000025</v>
      </c>
      <c r="BK378" s="2">
        <f>Data!BL382-FaktiskeKurser[[#This Row],[ABBV]]</f>
        <v>2.1699980000000068</v>
      </c>
      <c r="BL378" s="2">
        <f>Data!BM382-FaktiskeKurser[[#This Row],[LLY]]</f>
        <v>5.7400059999999939</v>
      </c>
      <c r="BM378" s="2">
        <f>Data!BN382-FaktiskeKurser[[#This Row],[UPS]]</f>
        <v>6.3000030000000038</v>
      </c>
      <c r="BN378" s="2">
        <f>Data!BO382-FaktiskeKurser[[#This Row],[CAT]]</f>
        <v>1.4899910000000034</v>
      </c>
    </row>
    <row r="379" spans="1:66" x14ac:dyDescent="0.35">
      <c r="A379" s="1">
        <v>44383</v>
      </c>
      <c r="B379" s="2">
        <f>ARIMAForecast[[#This Row],[AAPL]]-FaktiskeKurser[[#This Row],[AAPL]]</f>
        <v>5.4202923679229968</v>
      </c>
      <c r="C379" s="2">
        <f>ARIMAForecast[[#This Row],[MSFT]]-Data!C378</f>
        <v>0.10738762561595649</v>
      </c>
      <c r="D379" s="2">
        <f>ARIMAForecast[[#This Row],[AMZN]]-Data!D378</f>
        <v>8.079653539157988</v>
      </c>
      <c r="E379" s="2">
        <f>ARIMAForecast[[#This Row],[GOOGL]]-Data!E378</f>
        <v>1.1232578975500047</v>
      </c>
      <c r="F379" s="2">
        <f>ARIMAForecast[[#This Row],[BRK-B]]-Data!F378</f>
        <v>-1.5611885983130378</v>
      </c>
      <c r="G379" s="2">
        <f>ARIMAForecast[[#This Row],[TSLA]]-Data!G378</f>
        <v>-9.0039818857470095</v>
      </c>
      <c r="H379" s="2">
        <f>ARIMAForecast[[#This Row],[NVDA]]-Data!H378</f>
        <v>1.0282654881790165</v>
      </c>
      <c r="I379" s="2">
        <f>ARIMAForecast[[#This Row],[GOOG]]-Data!I378</f>
        <v>1.0194513606570013</v>
      </c>
      <c r="J379" s="2">
        <f>ARIMAForecast[[#This Row],[UNH]]-Data!J378</f>
        <v>1.2755981550450315</v>
      </c>
      <c r="K379" s="2">
        <f>ARIMAForecast[[#This Row],[JPM]]-Data!K378</f>
        <v>-2.6220354514850044</v>
      </c>
      <c r="L379" s="2">
        <f>ARIMAForecast[[#This Row],[AVGO]]-Data!L378</f>
        <v>2.7839487115530233</v>
      </c>
      <c r="M379" s="2">
        <f>ARIMAForecast[[#This Row],[V]]-Data!M378</f>
        <v>1.4681554222609918</v>
      </c>
      <c r="N379" s="2">
        <f>ARIMAForecast[[#This Row],[BAC]]-Data!N378</f>
        <v>-1.0594644910772999</v>
      </c>
      <c r="O379" s="2">
        <f>ARIMAForecast[[#This Row],[HD]]-Data!O378</f>
        <v>-3.218990037917024</v>
      </c>
      <c r="P379" s="2">
        <f>ARIMAForecast[[#This Row],[MA]]-Data!P378</f>
        <v>1.4664088774310358</v>
      </c>
      <c r="Q379" s="2">
        <f>ARIMAForecast[[#This Row],[MRK]]-Data!Q378</f>
        <v>-0.34102131747800968</v>
      </c>
      <c r="R379" s="2">
        <f>ARIMAForecast[[#This Row],[ABBV]]-Data!R378</f>
        <v>0.47485822878699935</v>
      </c>
      <c r="S379" s="2">
        <f>ARIMAForecast[[#This Row],[LLY]]-Data!S378</f>
        <v>0.85396242329099437</v>
      </c>
      <c r="T379" s="2">
        <f>ARIMAForecast[[#This Row],[UPS]]-Data!T378</f>
        <v>-0.61377914237499454</v>
      </c>
      <c r="U379" s="2">
        <f>ARIMAForecast[[#This Row],[CAT]]-Data!U378</f>
        <v>-4.8809160765080151</v>
      </c>
      <c r="X379" s="1">
        <v>44383</v>
      </c>
      <c r="Y379" s="2">
        <f>Data!Y379-Data!Y378</f>
        <v>2.1530999999999949</v>
      </c>
      <c r="Z379" s="2">
        <f>Data!Z379-Data!Z378</f>
        <v>1.0583739000000492</v>
      </c>
      <c r="AA379" s="2">
        <f>Data!AA379-Data!AA378</f>
        <v>7.9431841999999904</v>
      </c>
      <c r="AB379" s="2">
        <f>Data!AB379-Data!AB378</f>
        <v>1.1431769999999943</v>
      </c>
      <c r="AC379" s="2">
        <f>Data!AC379-Data!AC378</f>
        <v>-1.7781815000000165</v>
      </c>
      <c r="AD379" s="2">
        <f>Data!AD379-Data!AD378</f>
        <v>-2.3781640999999922</v>
      </c>
      <c r="AE379" s="2">
        <f>Data!AE379-Data!AE378</f>
        <v>2.2139581000000135</v>
      </c>
      <c r="AF379" s="2">
        <f>Data!AF379-Data!AF378</f>
        <v>1.0101054999999803</v>
      </c>
      <c r="AG379" s="2">
        <f>Data!AG379-Data!AG378</f>
        <v>1.8599411000000146</v>
      </c>
      <c r="AH379" s="2">
        <f>Data!AH379-Data!AH378</f>
        <v>-2.4580752000000246</v>
      </c>
      <c r="AI379" s="2">
        <f>Data!AI379-Data!AI378</f>
        <v>4.2502741999999785</v>
      </c>
      <c r="AJ379" s="2">
        <f>Data!AJ379-Data!AJ378</f>
        <v>1.6789894000000061</v>
      </c>
      <c r="AK379" s="2">
        <f>Data!AK379-Data!AK378</f>
        <v>-1.0664486399999973</v>
      </c>
      <c r="AL379" s="2">
        <f>Data!AL379-Data!AL378</f>
        <v>-2.6258373000000006</v>
      </c>
      <c r="AM379" s="2">
        <f>Data!AM379-Data!AM378</f>
        <v>1.5695641000000364</v>
      </c>
      <c r="AN379" s="2">
        <f>Data!AN379-Data!AN378</f>
        <v>-0.34015447000000165</v>
      </c>
      <c r="AO379" s="2">
        <f>Data!AO379-Data!AO378</f>
        <v>0.66553260000000591</v>
      </c>
      <c r="AP379" s="2">
        <f>Data!AP379-Data!AP378</f>
        <v>1.4815466999999956</v>
      </c>
      <c r="AQ379" s="2">
        <f>Data!AQ379-Data!AQ378</f>
        <v>-0.15403810000000817</v>
      </c>
      <c r="AR379" s="2">
        <f>Data!AR379-Data!AR378</f>
        <v>-3.3103035000000034</v>
      </c>
      <c r="AS379" s="2"/>
      <c r="AT379" s="1">
        <v>44383</v>
      </c>
      <c r="AU379" s="2">
        <f>Data!AV383-FaktiskeKurser[[#This Row],[AAPL]]</f>
        <v>5.6900019999999927</v>
      </c>
      <c r="AV379" s="2">
        <f>Data!AW383-FaktiskeKurser[[#This Row],[MSFT]]</f>
        <v>6.2600100000000225</v>
      </c>
      <c r="AW379" s="2">
        <f>Data!AX383-FaktiskeKurser[[#This Row],[AMZN]]</f>
        <v>11.380005000000011</v>
      </c>
      <c r="AX379" s="2">
        <f>Data!AY383-FaktiskeKurser[[#This Row],[GOOGL]]</f>
        <v>3.9175030000000106</v>
      </c>
      <c r="AY379" s="2">
        <f>Data!AZ383-FaktiskeKurser[[#This Row],[BRK-B]]</f>
        <v>1.1100159999999732</v>
      </c>
      <c r="AZ379" s="2">
        <f>Data!BA383-FaktiskeKurser[[#This Row],[TSLA]]</f>
        <v>-7.0599969999999814</v>
      </c>
      <c r="BA379" s="2">
        <f>Data!BB383-FaktiskeKurser[[#This Row],[NVDA]]</f>
        <v>6.7174990000000037</v>
      </c>
      <c r="BB379" s="2">
        <f>Data!BC383-FaktiskeKurser[[#This Row],[GOOG]]</f>
        <v>3.7524949999999961</v>
      </c>
      <c r="BC379" s="2">
        <f>Data!BD383-FaktiskeKurser[[#This Row],[UNH]]</f>
        <v>12.160004000000015</v>
      </c>
      <c r="BD379" s="2">
        <f>Data!BE383-FaktiskeKurser[[#This Row],[JPM]]</f>
        <v>-0.72999500000000239</v>
      </c>
      <c r="BE379" s="2">
        <f>Data!BF383-FaktiskeKurser[[#This Row],[AVGO]]</f>
        <v>-3.8699950000000172</v>
      </c>
      <c r="BF379" s="2">
        <f>Data!BG383-FaktiskeKurser[[#This Row],[V]]</f>
        <v>3.6500090000000114</v>
      </c>
      <c r="BG379" s="2">
        <f>Data!BH383-FaktiskeKurser[[#This Row],[BAC]]</f>
        <v>-0.81999900000000281</v>
      </c>
      <c r="BH379" s="2">
        <f>Data!BI383-FaktiskeKurser[[#This Row],[HD]]</f>
        <v>1.020020000000045</v>
      </c>
      <c r="BI379" s="2">
        <f>Data!BJ383-FaktiskeKurser[[#This Row],[MA]]</f>
        <v>8.1199950000000172</v>
      </c>
      <c r="BJ379" s="2">
        <f>Data!BK383-FaktiskeKurser[[#This Row],[MRK]]</f>
        <v>0.90000200000000063</v>
      </c>
      <c r="BK379" s="2">
        <f>Data!BL383-FaktiskeKurser[[#This Row],[ABBV]]</f>
        <v>3.4299999999999926</v>
      </c>
      <c r="BL379" s="2">
        <f>Data!BM383-FaktiskeKurser[[#This Row],[LLY]]</f>
        <v>6.0500030000000038</v>
      </c>
      <c r="BM379" s="2">
        <f>Data!BN383-FaktiskeKurser[[#This Row],[UPS]]</f>
        <v>3.6799919999999986</v>
      </c>
      <c r="BN379" s="2">
        <f>Data!BO383-FaktiskeKurser[[#This Row],[CAT]]</f>
        <v>-1.5800020000000075</v>
      </c>
    </row>
    <row r="380" spans="1:66" x14ac:dyDescent="0.35">
      <c r="A380" s="1">
        <v>44384</v>
      </c>
      <c r="B380" s="2">
        <f>ARIMAForecast[[#This Row],[AAPL]]-FaktiskeKurser[[#This Row],[AAPL]]</f>
        <v>7.800797096791996</v>
      </c>
      <c r="C380" s="2">
        <f>ARIMAForecast[[#This Row],[MSFT]]-Data!C379</f>
        <v>1.962935202278004</v>
      </c>
      <c r="D380" s="2">
        <f>ARIMAForecast[[#This Row],[AMZN]]-Data!D379</f>
        <v>1.0030641425230158</v>
      </c>
      <c r="E380" s="2">
        <f>ARIMAForecast[[#This Row],[GOOGL]]-Data!E379</f>
        <v>0.32631659255999068</v>
      </c>
      <c r="F380" s="2">
        <f>ARIMAForecast[[#This Row],[BRK-B]]-Data!F379</f>
        <v>0.80611615049002694</v>
      </c>
      <c r="G380" s="2">
        <f>ARIMAForecast[[#This Row],[TSLA]]-Data!G379</f>
        <v>-2.6648247482249872</v>
      </c>
      <c r="H380" s="2">
        <f>ARIMAForecast[[#This Row],[NVDA]]-Data!H379</f>
        <v>-1.2507760995730166</v>
      </c>
      <c r="I380" s="2">
        <f>ARIMAForecast[[#This Row],[GOOG]]-Data!I379</f>
        <v>8.5438519009812808E-3</v>
      </c>
      <c r="J380" s="2">
        <f>ARIMAForecast[[#This Row],[UNH]]-Data!J379</f>
        <v>0.99466367058698779</v>
      </c>
      <c r="K380" s="2">
        <f>ARIMAForecast[[#This Row],[JPM]]-Data!K379</f>
        <v>-0.22237648485500472</v>
      </c>
      <c r="L380" s="2">
        <f>ARIMAForecast[[#This Row],[AVGO]]-Data!L379</f>
        <v>-2.0001228515013736E-2</v>
      </c>
      <c r="M380" s="2">
        <f>ARIMAForecast[[#This Row],[V]]-Data!M379</f>
        <v>0.377035939822008</v>
      </c>
      <c r="N380" s="2">
        <f>ARIMAForecast[[#This Row],[BAC]]-Data!N379</f>
        <v>-0.47954340363160242</v>
      </c>
      <c r="O380" s="2">
        <f>ARIMAForecast[[#This Row],[HD]]-Data!O379</f>
        <v>3.1106124353869973</v>
      </c>
      <c r="P380" s="2">
        <f>ARIMAForecast[[#This Row],[MA]]-Data!P379</f>
        <v>-1.8126206247510481</v>
      </c>
      <c r="Q380" s="2">
        <f>ARIMAForecast[[#This Row],[MRK]]-Data!Q379</f>
        <v>0.32711733723590442</v>
      </c>
      <c r="R380" s="2">
        <f>ARIMAForecast[[#This Row],[ABBV]]-Data!R379</f>
        <v>0.9735039796629934</v>
      </c>
      <c r="S380" s="2">
        <f>ARIMAForecast[[#This Row],[LLY]]-Data!S379</f>
        <v>0.86100735046900922</v>
      </c>
      <c r="T380" s="2">
        <f>ARIMAForecast[[#This Row],[UPS]]-Data!T379</f>
        <v>3.5485620621330156</v>
      </c>
      <c r="U380" s="2">
        <f>ARIMAForecast[[#This Row],[CAT]]-Data!U379</f>
        <v>1.5812099361189951</v>
      </c>
      <c r="X380" s="1">
        <v>44384</v>
      </c>
      <c r="Y380" s="2">
        <f>Data!Y380-Data!Y379</f>
        <v>2.4820332000000178</v>
      </c>
      <c r="Z380" s="2">
        <f>Data!Z380-Data!Z379</f>
        <v>2.1141175999999859</v>
      </c>
      <c r="AA380" s="2">
        <f>Data!AA380-Data!AA379</f>
        <v>1.856808199999989</v>
      </c>
      <c r="AB380" s="2">
        <f>Data!AB380-Data!AB379</f>
        <v>0.42570850000001315</v>
      </c>
      <c r="AC380" s="2">
        <f>Data!AC380-Data!AC379</f>
        <v>1.4189499999999953</v>
      </c>
      <c r="AD380" s="2">
        <f>Data!AD380-Data!AD379</f>
        <v>-6.376265200000006</v>
      </c>
      <c r="AE380" s="2">
        <f>Data!AE380-Data!AE379</f>
        <v>-2.8821846000000164</v>
      </c>
      <c r="AF380" s="2">
        <f>Data!AF380-Data!AF379</f>
        <v>0.44644900000000121</v>
      </c>
      <c r="AG380" s="2">
        <f>Data!AG380-Data!AG379</f>
        <v>1.2479538999999704</v>
      </c>
      <c r="AH380" s="2">
        <f>Data!AH380-Data!AH379</f>
        <v>-8.19340999999838E-2</v>
      </c>
      <c r="AI380" s="2">
        <f>Data!AI380-Data!AI379</f>
        <v>-1.8675068999999667</v>
      </c>
      <c r="AJ380" s="2">
        <f>Data!AJ380-Data!AJ379</f>
        <v>0.6051866999999902</v>
      </c>
      <c r="AK380" s="2">
        <f>Data!AK380-Data!AK379</f>
        <v>-0.34669596999999897</v>
      </c>
      <c r="AL380" s="2">
        <f>Data!AL380-Data!AL379</f>
        <v>2.7663922000000412</v>
      </c>
      <c r="AM380" s="2">
        <f>Data!AM380-Data!AM379</f>
        <v>-1.5732011000000057</v>
      </c>
      <c r="AN380" s="2">
        <f>Data!AN380-Data!AN379</f>
        <v>0.3530988600000029</v>
      </c>
      <c r="AO380" s="2">
        <f>Data!AO380-Data!AO379</f>
        <v>0.87309550000000513</v>
      </c>
      <c r="AP380" s="2">
        <f>Data!AP380-Data!AP379</f>
        <v>0.48833189999999149</v>
      </c>
      <c r="AQ380" s="2">
        <f>Data!AQ380-Data!AQ379</f>
        <v>2.6679839999999899</v>
      </c>
      <c r="AR380" s="2">
        <f>Data!AR380-Data!AR379</f>
        <v>0.21275819999999612</v>
      </c>
      <c r="AS380" s="2"/>
      <c r="AT380" s="1">
        <v>44384</v>
      </c>
      <c r="AU380" s="2">
        <f>Data!AV384-FaktiskeKurser[[#This Row],[AAPL]]</f>
        <v>7.6100000000000136</v>
      </c>
      <c r="AV380" s="2">
        <f>Data!AW384-FaktiskeKurser[[#This Row],[MSFT]]</f>
        <v>9.0299990000000321</v>
      </c>
      <c r="AW380" s="2">
        <f>Data!AX384-FaktiskeKurser[[#This Row],[AMZN]]</f>
        <v>12.820999</v>
      </c>
      <c r="AX380" s="2">
        <f>Data!AY384-FaktiskeKurser[[#This Row],[GOOGL]]</f>
        <v>4.3844990000000053</v>
      </c>
      <c r="AY380" s="2">
        <f>Data!AZ384-FaktiskeKurser[[#This Row],[BRK-B]]</f>
        <v>1.3199769999999944</v>
      </c>
      <c r="AZ380" s="2">
        <f>Data!BA384-FaktiskeKurser[[#This Row],[TSLA]]</f>
        <v>-11.683335</v>
      </c>
      <c r="BA380" s="2">
        <f>Data!BB384-FaktiskeKurser[[#This Row],[NVDA]]</f>
        <v>3.6925050000000113</v>
      </c>
      <c r="BB380" s="2">
        <f>Data!BC384-FaktiskeKurser[[#This Row],[GOOG]]</f>
        <v>4.7614969999999914</v>
      </c>
      <c r="BC380" s="2">
        <f>Data!BD384-FaktiskeKurser[[#This Row],[UNH]]</f>
        <v>11.220002000000022</v>
      </c>
      <c r="BD380" s="2">
        <f>Data!BE384-FaktiskeKurser[[#This Row],[JPM]]</f>
        <v>-1.9499969999999962</v>
      </c>
      <c r="BE380" s="2">
        <f>Data!BF384-FaktiskeKurser[[#This Row],[AVGO]]</f>
        <v>-7.2999869999999873</v>
      </c>
      <c r="BF380" s="2">
        <f>Data!BG384-FaktiskeKurser[[#This Row],[V]]</f>
        <v>6.1799929999999961</v>
      </c>
      <c r="BG380" s="2">
        <f>Data!BH384-FaktiskeKurser[[#This Row],[BAC]]</f>
        <v>-1.4799999999999969</v>
      </c>
      <c r="BH380" s="2">
        <f>Data!BI384-FaktiskeKurser[[#This Row],[HD]]</f>
        <v>4.5899959999999851</v>
      </c>
      <c r="BI380" s="2">
        <f>Data!BJ384-FaktiskeKurser[[#This Row],[MA]]</f>
        <v>8.830016999999998</v>
      </c>
      <c r="BJ380" s="2">
        <f>Data!BK384-FaktiskeKurser[[#This Row],[MRK]]</f>
        <v>0.79000099999998952</v>
      </c>
      <c r="BK380" s="2">
        <f>Data!BL384-FaktiskeKurser[[#This Row],[ABBV]]</f>
        <v>4.1100009999999969</v>
      </c>
      <c r="BL380" s="2">
        <f>Data!BM384-FaktiskeKurser[[#This Row],[LLY]]</f>
        <v>6.3000030000000038</v>
      </c>
      <c r="BM380" s="2">
        <f>Data!BN384-FaktiskeKurser[[#This Row],[UPS]]</f>
        <v>6.2899940000000072</v>
      </c>
      <c r="BN380" s="2">
        <f>Data!BO384-FaktiskeKurser[[#This Row],[CAT]]</f>
        <v>-2.9400030000000186</v>
      </c>
    </row>
    <row r="381" spans="1:66" x14ac:dyDescent="0.35">
      <c r="A381" s="1">
        <v>44385</v>
      </c>
      <c r="B381" s="2">
        <f>ARIMAForecast[[#This Row],[AAPL]]-FaktiskeKurser[[#This Row],[AAPL]]</f>
        <v>6.1019566169910036</v>
      </c>
      <c r="C381" s="2">
        <f>ARIMAForecast[[#This Row],[MSFT]]-Data!C380</f>
        <v>-2.2142960322179874</v>
      </c>
      <c r="D381" s="2">
        <f>ARIMAForecast[[#This Row],[AMZN]]-Data!D380</f>
        <v>1.6568591488359914</v>
      </c>
      <c r="E381" s="2">
        <f>ARIMAForecast[[#This Row],[GOOGL]]-Data!E380</f>
        <v>-1.6894303602229996</v>
      </c>
      <c r="F381" s="2">
        <f>ARIMAForecast[[#This Row],[BRK-B]]-Data!F380</f>
        <v>-3.8537677027160271</v>
      </c>
      <c r="G381" s="2">
        <f>ARIMAForecast[[#This Row],[TSLA]]-Data!G380</f>
        <v>0.51239626594698962</v>
      </c>
      <c r="H381" s="2">
        <f>ARIMAForecast[[#This Row],[NVDA]]-Data!H380</f>
        <v>-5.8384140315120021</v>
      </c>
      <c r="I381" s="2">
        <f>ARIMAForecast[[#This Row],[GOOG]]-Data!I380</f>
        <v>-0.69120781287998057</v>
      </c>
      <c r="J381" s="2">
        <f>ARIMAForecast[[#This Row],[UNH]]-Data!J380</f>
        <v>-1.8713367947669894</v>
      </c>
      <c r="K381" s="2">
        <f>ARIMAForecast[[#This Row],[JPM]]-Data!K380</f>
        <v>-2.0050826497989931</v>
      </c>
      <c r="L381" s="2">
        <f>ARIMAForecast[[#This Row],[AVGO]]-Data!L380</f>
        <v>-2.2425335417389647</v>
      </c>
      <c r="M381" s="2">
        <f>ARIMAForecast[[#This Row],[V]]-Data!M380</f>
        <v>-2.7746955765850032</v>
      </c>
      <c r="N381" s="2">
        <f>ARIMAForecast[[#This Row],[BAC]]-Data!N380</f>
        <v>-0.9864296670140007</v>
      </c>
      <c r="O381" s="2">
        <f>ARIMAForecast[[#This Row],[HD]]-Data!O380</f>
        <v>-3.1506663325949944</v>
      </c>
      <c r="P381" s="2">
        <f>ARIMAForecast[[#This Row],[MA]]-Data!P380</f>
        <v>-3.5437611593000042</v>
      </c>
      <c r="Q381" s="2">
        <f>ARIMAForecast[[#This Row],[MRK]]-Data!Q380</f>
        <v>-0.32838006744350423</v>
      </c>
      <c r="R381" s="2">
        <f>ARIMAForecast[[#This Row],[ABBV]]-Data!R380</f>
        <v>-0.42331665459499845</v>
      </c>
      <c r="S381" s="2">
        <f>ARIMAForecast[[#This Row],[LLY]]-Data!S380</f>
        <v>0.75214489083398917</v>
      </c>
      <c r="T381" s="2">
        <f>ARIMAForecast[[#This Row],[UPS]]-Data!T380</f>
        <v>-2.7223268791260011</v>
      </c>
      <c r="U381" s="2">
        <f>ARIMAForecast[[#This Row],[CAT]]-Data!U380</f>
        <v>-2.6516359004120034</v>
      </c>
      <c r="X381" s="1">
        <v>44385</v>
      </c>
      <c r="Y381" s="2">
        <f>Data!Y381-Data!Y380</f>
        <v>-0.6220672000000036</v>
      </c>
      <c r="Z381" s="2">
        <f>Data!Z381-Data!Z380</f>
        <v>-2.3474873000000116</v>
      </c>
      <c r="AA381" s="2">
        <f>Data!AA381-Data!AA380</f>
        <v>1.6593547000000228</v>
      </c>
      <c r="AB381" s="2">
        <f>Data!AB381-Data!AB380</f>
        <v>-1.4383097000000049</v>
      </c>
      <c r="AC381" s="2">
        <f>Data!AC381-Data!AC380</f>
        <v>-4.4827558000000067</v>
      </c>
      <c r="AD381" s="2">
        <f>Data!AD381-Data!AD380</f>
        <v>-0.46831230000000801</v>
      </c>
      <c r="AE381" s="2">
        <f>Data!AE381-Data!AE380</f>
        <v>-4.3664139999999918</v>
      </c>
      <c r="AF381" s="2">
        <f>Data!AF381-Data!AF380</f>
        <v>-0.95272469999997611</v>
      </c>
      <c r="AG381" s="2">
        <f>Data!AG381-Data!AG380</f>
        <v>-1.2415163000000007</v>
      </c>
      <c r="AH381" s="2">
        <f>Data!AH381-Data!AH380</f>
        <v>-2.3855623000000037</v>
      </c>
      <c r="AI381" s="2">
        <f>Data!AI381-Data!AI380</f>
        <v>5.2314200000012079E-2</v>
      </c>
      <c r="AJ381" s="2">
        <f>Data!AJ381-Data!AJ380</f>
        <v>-3.30063659999999</v>
      </c>
      <c r="AK381" s="2">
        <f>Data!AK381-Data!AK380</f>
        <v>-0.95269311000000556</v>
      </c>
      <c r="AL381" s="2">
        <f>Data!AL381-Data!AL380</f>
        <v>-3.1067586000000347</v>
      </c>
      <c r="AM381" s="2">
        <f>Data!AM381-Data!AM380</f>
        <v>-3.4571836000000076</v>
      </c>
      <c r="AN381" s="2">
        <f>Data!AN381-Data!AN380</f>
        <v>-0.34461779000000092</v>
      </c>
      <c r="AO381" s="2">
        <f>Data!AO381-Data!AO380</f>
        <v>-0.3658351000000124</v>
      </c>
      <c r="AP381" s="2">
        <f>Data!AP381-Data!AP380</f>
        <v>1.2282246999999984</v>
      </c>
      <c r="AQ381" s="2">
        <f>Data!AQ381-Data!AQ380</f>
        <v>-1.6342539000000045</v>
      </c>
      <c r="AR381" s="2">
        <f>Data!AR381-Data!AR380</f>
        <v>-1.9462298999999916</v>
      </c>
      <c r="AS381" s="2"/>
      <c r="AT381" s="1">
        <v>44385</v>
      </c>
      <c r="AU381" s="2">
        <f>Data!AV385-FaktiskeKurser[[#This Row],[AAPL]]</f>
        <v>5.9700009999999963</v>
      </c>
      <c r="AV381" s="2">
        <f>Data!AW385-FaktiskeKurser[[#This Row],[MSFT]]</f>
        <v>5.8200069999999755</v>
      </c>
      <c r="AW381" s="2">
        <f>Data!AX385-FaktiskeKurser[[#This Row],[AMZN]]</f>
        <v>14.921997000000005</v>
      </c>
      <c r="AX381" s="2">
        <f>Data!AY385-FaktiskeKurser[[#This Row],[GOOGL]]</f>
        <v>2.5994950000000046</v>
      </c>
      <c r="AY381" s="2">
        <f>Data!AZ385-FaktiskeKurser[[#This Row],[BRK-B]]</f>
        <v>-6.0700069999999755</v>
      </c>
      <c r="AZ381" s="2">
        <f>Data!BA385-FaktiskeKurser[[#This Row],[TSLA]]</f>
        <v>-8.3699950000000172</v>
      </c>
      <c r="BA381" s="2">
        <f>Data!BB385-FaktiskeKurser[[#This Row],[NVDA]]</f>
        <v>-3.0924989999999752</v>
      </c>
      <c r="BB381" s="2">
        <f>Data!BC385-FaktiskeKurser[[#This Row],[GOOG]]</f>
        <v>2.8085019999999901</v>
      </c>
      <c r="BC381" s="2">
        <f>Data!BD385-FaktiskeKurser[[#This Row],[UNH]]</f>
        <v>5.0599970000000098</v>
      </c>
      <c r="BD381" s="2">
        <f>Data!BE385-FaktiskeKurser[[#This Row],[JPM]]</f>
        <v>-6.1400000000000148</v>
      </c>
      <c r="BE381" s="2">
        <f>Data!BF385-FaktiskeKurser[[#This Row],[AVGO]]</f>
        <v>0.85998499999999467</v>
      </c>
      <c r="BF381" s="2">
        <f>Data!BG385-FaktiskeKurser[[#This Row],[V]]</f>
        <v>1.4600070000000187</v>
      </c>
      <c r="BG381" s="2">
        <f>Data!BH385-FaktiskeKurser[[#This Row],[BAC]]</f>
        <v>-2.7600020000000001</v>
      </c>
      <c r="BH381" s="2">
        <f>Data!BI385-FaktiskeKurser[[#This Row],[HD]]</f>
        <v>-3</v>
      </c>
      <c r="BI381" s="2">
        <f>Data!BJ385-FaktiskeKurser[[#This Row],[MA]]</f>
        <v>-0.51998900000000958</v>
      </c>
      <c r="BJ381" s="2">
        <f>Data!BK385-FaktiskeKurser[[#This Row],[MRK]]</f>
        <v>0.13000499999999704</v>
      </c>
      <c r="BK381" s="2">
        <f>Data!BL385-FaktiskeKurser[[#This Row],[ABBV]]</f>
        <v>2.0899959999999993</v>
      </c>
      <c r="BL381" s="2">
        <f>Data!BM385-FaktiskeKurser[[#This Row],[LLY]]</f>
        <v>5.9899899999999775</v>
      </c>
      <c r="BM381" s="2">
        <f>Data!BN385-FaktiskeKurser[[#This Row],[UPS]]</f>
        <v>1.8500060000000076</v>
      </c>
      <c r="BN381" s="2">
        <f>Data!BO385-FaktiskeKurser[[#This Row],[CAT]]</f>
        <v>-4.6000059999999792</v>
      </c>
    </row>
    <row r="382" spans="1:66" x14ac:dyDescent="0.35">
      <c r="A382" s="1">
        <v>44386</v>
      </c>
      <c r="B382" s="2">
        <f>ARIMAForecast[[#This Row],[AAPL]]-FaktiskeKurser[[#This Row],[AAPL]]</f>
        <v>5.3975041814150018</v>
      </c>
      <c r="C382" s="2">
        <f>ARIMAForecast[[#This Row],[MSFT]]-Data!C381</f>
        <v>0.77756398759498779</v>
      </c>
      <c r="D382" s="2">
        <f>ARIMAForecast[[#This Row],[AMZN]]-Data!D381</f>
        <v>-0.42067607892201409</v>
      </c>
      <c r="E382" s="2">
        <f>ARIMAForecast[[#This Row],[GOOGL]]-Data!E381</f>
        <v>0.76499570909601289</v>
      </c>
      <c r="F382" s="2">
        <f>ARIMAForecast[[#This Row],[BRK-B]]-Data!F381</f>
        <v>4.8730466662630079</v>
      </c>
      <c r="G382" s="2">
        <f>ARIMAForecast[[#This Row],[TSLA]]-Data!G381</f>
        <v>3.7300572496430107</v>
      </c>
      <c r="H382" s="2">
        <f>ARIMAForecast[[#This Row],[NVDA]]-Data!H381</f>
        <v>0.9768237834010165</v>
      </c>
      <c r="I382" s="2">
        <f>ARIMAForecast[[#This Row],[GOOG]]-Data!I381</f>
        <v>0.53236754732498071</v>
      </c>
      <c r="J382" s="2">
        <f>ARIMAForecast[[#This Row],[UNH]]-Data!J381</f>
        <v>2.2580897179479962</v>
      </c>
      <c r="K382" s="2">
        <f>ARIMAForecast[[#This Row],[JPM]]-Data!K381</f>
        <v>4.1268300412739904</v>
      </c>
      <c r="L382" s="2">
        <f>ARIMAForecast[[#This Row],[AVGO]]-Data!L381</f>
        <v>10.677915070855988</v>
      </c>
      <c r="M382" s="2">
        <f>ARIMAForecast[[#This Row],[V]]-Data!M381</f>
        <v>0.9683353740689995</v>
      </c>
      <c r="N382" s="2">
        <f>ARIMAForecast[[#This Row],[BAC]]-Data!N381</f>
        <v>1.2461276534240042</v>
      </c>
      <c r="O382" s="2">
        <f>ARIMAForecast[[#This Row],[HD]]-Data!O381</f>
        <v>1.6999741630490348</v>
      </c>
      <c r="P382" s="2">
        <f>ARIMAForecast[[#This Row],[MA]]-Data!P381</f>
        <v>2.0478148327300119</v>
      </c>
      <c r="Q382" s="2">
        <f>ARIMAForecast[[#This Row],[MRK]]-Data!Q381</f>
        <v>-0.14250611790129142</v>
      </c>
      <c r="R382" s="2">
        <f>ARIMAForecast[[#This Row],[ABBV]]-Data!R381</f>
        <v>7.8845424353005455E-2</v>
      </c>
      <c r="S382" s="2">
        <f>ARIMAForecast[[#This Row],[LLY]]-Data!S381</f>
        <v>-1.5497739568519933</v>
      </c>
      <c r="T382" s="2">
        <f>ARIMAForecast[[#This Row],[UPS]]-Data!T381</f>
        <v>2.0299135130229899</v>
      </c>
      <c r="U382" s="2">
        <f>ARIMAForecast[[#This Row],[CAT]]-Data!U381</f>
        <v>4.7215030335120218</v>
      </c>
      <c r="X382" s="1">
        <v>44386</v>
      </c>
      <c r="Y382" s="2">
        <f>Data!Y382-Data!Y381</f>
        <v>1.2516842999999938</v>
      </c>
      <c r="Z382" s="2">
        <f>Data!Z382-Data!Z381</f>
        <v>0.73632980000002135</v>
      </c>
      <c r="AA382" s="2">
        <f>Data!AA382-Data!AA381</f>
        <v>-0.32044120000000476</v>
      </c>
      <c r="AB382" s="2">
        <f>Data!AB382-Data!AB381</f>
        <v>0.46684569999999326</v>
      </c>
      <c r="AC382" s="2">
        <f>Data!AC382-Data!AC381</f>
        <v>4.8929790999999909</v>
      </c>
      <c r="AD382" s="2">
        <f>Data!AD382-Data!AD381</f>
        <v>1.6373292000000106</v>
      </c>
      <c r="AE382" s="2">
        <f>Data!AE382-Data!AE381</f>
        <v>0.87037549999999442</v>
      </c>
      <c r="AF382" s="2">
        <f>Data!AF382-Data!AF381</f>
        <v>0.4403190999999822</v>
      </c>
      <c r="AG382" s="2">
        <f>Data!AG382-Data!AG381</f>
        <v>1.4956845000000385</v>
      </c>
      <c r="AH382" s="2">
        <f>Data!AH382-Data!AH381</f>
        <v>3.3479537999999991</v>
      </c>
      <c r="AI382" s="2">
        <f>Data!AI382-Data!AI381</f>
        <v>7.7649551000000088</v>
      </c>
      <c r="AJ382" s="2">
        <f>Data!AJ382-Data!AJ381</f>
        <v>1.2695482999999967</v>
      </c>
      <c r="AK382" s="2">
        <f>Data!AK382-Data!AK381</f>
        <v>0.98881884000000042</v>
      </c>
      <c r="AL382" s="2">
        <f>Data!AL382-Data!AL381</f>
        <v>1.8321470000000204</v>
      </c>
      <c r="AM382" s="2">
        <f>Data!AM382-Data!AM381</f>
        <v>1.4718169000000216</v>
      </c>
      <c r="AN382" s="2">
        <f>Data!AN382-Data!AN381</f>
        <v>-0.2489089200000052</v>
      </c>
      <c r="AO382" s="2">
        <f>Data!AO382-Data!AO381</f>
        <v>0.39406610000000342</v>
      </c>
      <c r="AP382" s="2">
        <f>Data!AP382-Data!AP381</f>
        <v>-1.8209482000000037</v>
      </c>
      <c r="AQ382" s="2">
        <f>Data!AQ382-Data!AQ381</f>
        <v>1.4105905000000121</v>
      </c>
      <c r="AR382" s="2">
        <f>Data!AR382-Data!AR381</f>
        <v>3.9741248999999925</v>
      </c>
      <c r="AS382" s="2"/>
      <c r="AT382" s="1">
        <v>44386</v>
      </c>
      <c r="AU382" s="2">
        <f>Data!AV386-FaktiskeKurser[[#This Row],[AAPL]]</f>
        <v>5.1499940000000208</v>
      </c>
      <c r="AV382" s="2">
        <f>Data!AW386-FaktiskeKurser[[#This Row],[MSFT]]</f>
        <v>0.29000800000000027</v>
      </c>
      <c r="AW382" s="2">
        <f>Data!AX386-FaktiskeKurser[[#This Row],[AMZN]]</f>
        <v>10.417999000000009</v>
      </c>
      <c r="AX382" s="2">
        <f>Data!AY386-FaktiskeKurser[[#This Row],[GOOGL]]</f>
        <v>0.26100100000000737</v>
      </c>
      <c r="AY382" s="2">
        <f>Data!AZ386-FaktiskeKurser[[#This Row],[BRK-B]]</f>
        <v>1.3699949999999603</v>
      </c>
      <c r="AZ382" s="2">
        <f>Data!BA386-FaktiskeKurser[[#This Row],[TSLA]]</f>
        <v>-7.3166659999999979</v>
      </c>
      <c r="BA382" s="2">
        <f>Data!BB386-FaktiskeKurser[[#This Row],[NVDA]]</f>
        <v>-4.3674929999999961</v>
      </c>
      <c r="BB382" s="2">
        <f>Data!BC386-FaktiskeKurser[[#This Row],[GOOG]]</f>
        <v>0.85549899999998047</v>
      </c>
      <c r="BC382" s="2">
        <f>Data!BD386-FaktiskeKurser[[#This Row],[UNH]]</f>
        <v>2.75</v>
      </c>
      <c r="BD382" s="2">
        <f>Data!BE386-FaktiskeKurser[[#This Row],[JPM]]</f>
        <v>-0.25999500000000353</v>
      </c>
      <c r="BE382" s="2">
        <f>Data!BF386-FaktiskeKurser[[#This Row],[AVGO]]</f>
        <v>12.009980000000041</v>
      </c>
      <c r="BF382" s="2">
        <f>Data!BG386-FaktiskeKurser[[#This Row],[V]]</f>
        <v>-0.16000400000001491</v>
      </c>
      <c r="BG382" s="2">
        <f>Data!BH386-FaktiskeKurser[[#This Row],[BAC]]</f>
        <v>-1.110001000000004</v>
      </c>
      <c r="BH382" s="2">
        <f>Data!BI386-FaktiskeKurser[[#This Row],[HD]]</f>
        <v>-0.61001600000003009</v>
      </c>
      <c r="BI382" s="2">
        <f>Data!BJ386-FaktiskeKurser[[#This Row],[MA]]</f>
        <v>-2.0899969999999826</v>
      </c>
      <c r="BJ382" s="2">
        <f>Data!BK386-FaktiskeKurser[[#This Row],[MRK]]</f>
        <v>-0.60999999999999943</v>
      </c>
      <c r="BK382" s="2">
        <f>Data!BL386-FaktiskeKurser[[#This Row],[ABBV]]</f>
        <v>1.4100039999999865</v>
      </c>
      <c r="BL382" s="2">
        <f>Data!BM386-FaktiskeKurser[[#This Row],[LLY]]</f>
        <v>1.0299980000000062</v>
      </c>
      <c r="BM382" s="2">
        <f>Data!BN386-FaktiskeKurser[[#This Row],[UPS]]</f>
        <v>2.3899989999999889</v>
      </c>
      <c r="BN382" s="2">
        <f>Data!BO386-FaktiskeKurser[[#This Row],[CAT]]</f>
        <v>-0.33999700000001098</v>
      </c>
    </row>
    <row r="383" spans="1:66" x14ac:dyDescent="0.35">
      <c r="A383" s="1">
        <v>44389</v>
      </c>
      <c r="B383" s="2">
        <f>ARIMAForecast[[#This Row],[AAPL]]-FaktiskeKurser[[#This Row],[AAPL]]</f>
        <v>2.6870369466109878</v>
      </c>
      <c r="C383" s="2">
        <f>ARIMAForecast[[#This Row],[MSFT]]-Data!C382</f>
        <v>-1.0097353739899972</v>
      </c>
      <c r="D383" s="2">
        <f>ARIMAForecast[[#This Row],[AMZN]]-Data!D382</f>
        <v>0.14373283240200863</v>
      </c>
      <c r="E383" s="2">
        <f>ARIMAForecast[[#This Row],[GOOGL]]-Data!E382</f>
        <v>1.1137955136889985</v>
      </c>
      <c r="F383" s="2">
        <f>ARIMAForecast[[#This Row],[BRK-B]]-Data!F382</f>
        <v>0.97138238013303635</v>
      </c>
      <c r="G383" s="2">
        <f>ARIMAForecast[[#This Row],[TSLA]]-Data!G382</f>
        <v>7.4570113473409947</v>
      </c>
      <c r="H383" s="2">
        <f>ARIMAForecast[[#This Row],[NVDA]]-Data!H382</f>
        <v>4.867341966856003</v>
      </c>
      <c r="I383" s="2">
        <f>ARIMAForecast[[#This Row],[GOOG]]-Data!I382</f>
        <v>0.99740157531201135</v>
      </c>
      <c r="J383" s="2">
        <f>ARIMAForecast[[#This Row],[UNH]]-Data!J382</f>
        <v>3.5394008019540024</v>
      </c>
      <c r="K383" s="2">
        <f>ARIMAForecast[[#This Row],[JPM]]-Data!K382</f>
        <v>2.4824431148430222</v>
      </c>
      <c r="L383" s="2">
        <f>ARIMAForecast[[#This Row],[AVGO]]-Data!L382</f>
        <v>5.6933812959609895</v>
      </c>
      <c r="M383" s="2">
        <f>ARIMAForecast[[#This Row],[V]]-Data!M382</f>
        <v>-4.582907108016343E-3</v>
      </c>
      <c r="N383" s="2">
        <f>ARIMAForecast[[#This Row],[BAC]]-Data!N382</f>
        <v>0.69409271988409671</v>
      </c>
      <c r="O383" s="2">
        <f>ARIMAForecast[[#This Row],[HD]]-Data!O382</f>
        <v>0.85916538642396745</v>
      </c>
      <c r="P383" s="2">
        <f>ARIMAForecast[[#This Row],[MA]]-Data!P382</f>
        <v>2.6041492944430047</v>
      </c>
      <c r="Q383" s="2">
        <f>ARIMAForecast[[#This Row],[MRK]]-Data!Q382</f>
        <v>-0.48123498166680179</v>
      </c>
      <c r="R383" s="2">
        <f>ARIMAForecast[[#This Row],[ABBV]]-Data!R382</f>
        <v>0.8301499965539989</v>
      </c>
      <c r="S383" s="2">
        <f>ARIMAForecast[[#This Row],[LLY]]-Data!S382</f>
        <v>0.78970156951399417</v>
      </c>
      <c r="T383" s="2">
        <f>ARIMAForecast[[#This Row],[UPS]]-Data!T382</f>
        <v>-0.44052951707999455</v>
      </c>
      <c r="U383" s="2">
        <f>ARIMAForecast[[#This Row],[CAT]]-Data!U382</f>
        <v>1.0979944475379853</v>
      </c>
      <c r="X383" s="1">
        <v>44389</v>
      </c>
      <c r="Y383" s="2">
        <f>Data!Y383-Data!Y382</f>
        <v>-0.1962071000000094</v>
      </c>
      <c r="Z383" s="2">
        <f>Data!Z383-Data!Z382</f>
        <v>-0.83806540000000496</v>
      </c>
      <c r="AA383" s="2">
        <f>Data!AA383-Data!AA382</f>
        <v>-0.17113779999999679</v>
      </c>
      <c r="AB383" s="2">
        <f>Data!AB383-Data!AB382</f>
        <v>1.2822419000000025</v>
      </c>
      <c r="AC383" s="2">
        <f>Data!AC383-Data!AC382</f>
        <v>0.79269590000001244</v>
      </c>
      <c r="AD383" s="2">
        <f>Data!AD383-Data!AD382</f>
        <v>4.0079412999999988</v>
      </c>
      <c r="AE383" s="2">
        <f>Data!AE383-Data!AE382</f>
        <v>4.024697400000008</v>
      </c>
      <c r="AF383" s="2">
        <f>Data!AF383-Data!AF382</f>
        <v>0.8637540999999942</v>
      </c>
      <c r="AG383" s="2">
        <f>Data!AG383-Data!AG382</f>
        <v>3.3992432000000008</v>
      </c>
      <c r="AH383" s="2">
        <f>Data!AH383-Data!AH382</f>
        <v>3.3305559000000073</v>
      </c>
      <c r="AI383" s="2">
        <f>Data!AI383-Data!AI382</f>
        <v>6.3959654999999884</v>
      </c>
      <c r="AJ383" s="2">
        <f>Data!AJ383-Data!AJ382</f>
        <v>-0.20905970000001162</v>
      </c>
      <c r="AK383" s="2">
        <f>Data!AK383-Data!AK382</f>
        <v>0.73255701000000073</v>
      </c>
      <c r="AL383" s="2">
        <f>Data!AL383-Data!AL382</f>
        <v>0.24750879999999142</v>
      </c>
      <c r="AM383" s="2">
        <f>Data!AM383-Data!AM382</f>
        <v>2.6499816999999553</v>
      </c>
      <c r="AN383" s="2">
        <f>Data!AN383-Data!AN382</f>
        <v>-0.32109107999998798</v>
      </c>
      <c r="AO383" s="2">
        <f>Data!AO383-Data!AO382</f>
        <v>0.84009160000000804</v>
      </c>
      <c r="AP383" s="2">
        <f>Data!AP383-Data!AP382</f>
        <v>0.75935780000000364</v>
      </c>
      <c r="AQ383" s="2">
        <f>Data!AQ383-Data!AQ382</f>
        <v>-0.36870340000001534</v>
      </c>
      <c r="AR383" s="2">
        <f>Data!AR383-Data!AR382</f>
        <v>1.8645285999999999</v>
      </c>
      <c r="AS383" s="2"/>
      <c r="AT383" s="1">
        <v>44389</v>
      </c>
      <c r="AU383" s="2">
        <f>Data!AV387-FaktiskeKurser[[#This Row],[AAPL]]</f>
        <v>2.4799959999999999</v>
      </c>
      <c r="AV383" s="2">
        <f>Data!AW387-FaktiskeKurser[[#This Row],[MSFT]]</f>
        <v>-0.33999700000003941</v>
      </c>
      <c r="AW383" s="2">
        <f>Data!AX387-FaktiskeKurser[[#This Row],[AMZN]]</f>
        <v>2.1405019999999979</v>
      </c>
      <c r="AX383" s="2">
        <f>Data!AY387-FaktiskeKurser[[#This Row],[GOOGL]]</f>
        <v>0.78549999999999898</v>
      </c>
      <c r="AY383" s="2">
        <f>Data!AZ387-FaktiskeKurser[[#This Row],[BRK-B]]</f>
        <v>2.7899780000000192</v>
      </c>
      <c r="AZ383" s="2">
        <f>Data!BA387-FaktiskeKurser[[#This Row],[TSLA]]</f>
        <v>8.7066649999999868</v>
      </c>
      <c r="BA383" s="2">
        <f>Data!BB387-FaktiskeKurser[[#This Row],[NVDA]]</f>
        <v>-1.8600010000000111</v>
      </c>
      <c r="BB383" s="2">
        <f>Data!BC387-FaktiskeKurser[[#This Row],[GOOG]]</f>
        <v>0.79299900000000889</v>
      </c>
      <c r="BC383" s="2">
        <f>Data!BD387-FaktiskeKurser[[#This Row],[UNH]]</f>
        <v>5.7799989999999752</v>
      </c>
      <c r="BD383" s="2">
        <f>Data!BE387-FaktiskeKurser[[#This Row],[JPM]]</f>
        <v>4.5899960000000135</v>
      </c>
      <c r="BE383" s="2">
        <f>Data!BF387-FaktiskeKurser[[#This Row],[AVGO]]</f>
        <v>12.470001000000025</v>
      </c>
      <c r="BF383" s="2">
        <f>Data!BG387-FaktiskeKurser[[#This Row],[V]]</f>
        <v>-1.7300110000000188</v>
      </c>
      <c r="BG383" s="2">
        <f>Data!BH387-FaktiskeKurser[[#This Row],[BAC]]</f>
        <v>0.56000099999999975</v>
      </c>
      <c r="BH383" s="2">
        <f>Data!BI387-FaktiskeKurser[[#This Row],[HD]]</f>
        <v>2.479979999999955</v>
      </c>
      <c r="BI383" s="2">
        <f>Data!BJ387-FaktiskeKurser[[#This Row],[MA]]</f>
        <v>-0.55999700000000985</v>
      </c>
      <c r="BJ383" s="2">
        <f>Data!BK387-FaktiskeKurser[[#This Row],[MRK]]</f>
        <v>-0.55999799999999311</v>
      </c>
      <c r="BK383" s="2">
        <f>Data!BL387-FaktiskeKurser[[#This Row],[ABBV]]</f>
        <v>1.8999940000000066</v>
      </c>
      <c r="BL383" s="2">
        <f>Data!BM387-FaktiskeKurser[[#This Row],[LLY]]</f>
        <v>0.58999700000001098</v>
      </c>
      <c r="BM383" s="2">
        <f>Data!BN387-FaktiskeKurser[[#This Row],[UPS]]</f>
        <v>2.0400089999999977</v>
      </c>
      <c r="BN383" s="2">
        <f>Data!BO387-FaktiskeKurser[[#This Row],[CAT]]</f>
        <v>5.0599980000000073</v>
      </c>
    </row>
    <row r="384" spans="1:66" x14ac:dyDescent="0.35">
      <c r="A384" s="1">
        <v>44390</v>
      </c>
      <c r="B384" s="2">
        <f>ARIMAForecast[[#This Row],[AAPL]]-FaktiskeKurser[[#This Row],[AAPL]]</f>
        <v>1.2140452156899926</v>
      </c>
      <c r="C384" s="2">
        <f>ARIMAForecast[[#This Row],[MSFT]]-Data!C383</f>
        <v>3.7176372163000337</v>
      </c>
      <c r="D384" s="2">
        <f>ARIMAForecast[[#This Row],[AMZN]]-Data!D383</f>
        <v>-1.941719699691987</v>
      </c>
      <c r="E384" s="2">
        <f>ARIMAForecast[[#This Row],[GOOGL]]-Data!E383</f>
        <v>0.7797472521340012</v>
      </c>
      <c r="F384" s="2">
        <f>ARIMAForecast[[#This Row],[BRK-B]]-Data!F383</f>
        <v>-1.2328159994549992</v>
      </c>
      <c r="G384" s="2">
        <f>ARIMAForecast[[#This Row],[TSLA]]-Data!G383</f>
        <v>-3.8307341239220136</v>
      </c>
      <c r="H384" s="2">
        <f>ARIMAForecast[[#This Row],[NVDA]]-Data!H383</f>
        <v>-2.3327382504060097</v>
      </c>
      <c r="I384" s="2">
        <f>ARIMAForecast[[#This Row],[GOOG]]-Data!I383</f>
        <v>0.52833804340500023</v>
      </c>
      <c r="J384" s="2">
        <f>ARIMAForecast[[#This Row],[UNH]]-Data!J383</f>
        <v>3.3945780859239676</v>
      </c>
      <c r="K384" s="2">
        <f>ARIMAForecast[[#This Row],[JPM]]-Data!K383</f>
        <v>-1.5926003243430102</v>
      </c>
      <c r="L384" s="2">
        <f>ARIMAForecast[[#This Row],[AVGO]]-Data!L383</f>
        <v>-1.8133627293819927</v>
      </c>
      <c r="M384" s="2">
        <f>ARIMAForecast[[#This Row],[V]]-Data!M383</f>
        <v>3.5804855295310176</v>
      </c>
      <c r="N384" s="2">
        <f>ARIMAForecast[[#This Row],[BAC]]-Data!N383</f>
        <v>-0.71778682994730048</v>
      </c>
      <c r="O384" s="2">
        <f>ARIMAForecast[[#This Row],[HD]]-Data!O383</f>
        <v>-4.3170975502239912</v>
      </c>
      <c r="P384" s="2">
        <f>ARIMAForecast[[#This Row],[MA]]-Data!P383</f>
        <v>7.5484519120420259</v>
      </c>
      <c r="Q384" s="2">
        <f>ARIMAForecast[[#This Row],[MRK]]-Data!Q383</f>
        <v>0.21125021773200103</v>
      </c>
      <c r="R384" s="2">
        <f>ARIMAForecast[[#This Row],[ABBV]]-Data!R383</f>
        <v>0.36012819566199994</v>
      </c>
      <c r="S384" s="2">
        <f>ARIMAForecast[[#This Row],[LLY]]-Data!S383</f>
        <v>-0.79095106975299245</v>
      </c>
      <c r="T384" s="2">
        <f>ARIMAForecast[[#This Row],[UPS]]-Data!T383</f>
        <v>-2.1659847535819949</v>
      </c>
      <c r="U384" s="2">
        <f>ARIMAForecast[[#This Row],[CAT]]-Data!U383</f>
        <v>-2.6321362326309838</v>
      </c>
      <c r="X384" s="1">
        <v>44390</v>
      </c>
      <c r="Y384" s="2">
        <f>Data!Y384-Data!Y383</f>
        <v>0.81477760000001354</v>
      </c>
      <c r="Z384" s="2">
        <f>Data!Z384-Data!Z383</f>
        <v>3.4714902000000052</v>
      </c>
      <c r="AA384" s="2">
        <f>Data!AA384-Data!AA383</f>
        <v>-1.616853500000019</v>
      </c>
      <c r="AB384" s="2">
        <f>Data!AB384-Data!AB383</f>
        <v>0.55888370000000975</v>
      </c>
      <c r="AC384" s="2">
        <f>Data!AC384-Data!AC383</f>
        <v>-0.77700149999998303</v>
      </c>
      <c r="AD384" s="2">
        <f>Data!AD384-Data!AD383</f>
        <v>3.4905345999999895</v>
      </c>
      <c r="AE384" s="2">
        <f>Data!AE384-Data!AE383</f>
        <v>-1.8236652999999876</v>
      </c>
      <c r="AF384" s="2">
        <f>Data!AF384-Data!AF383</f>
        <v>0.54560460000001854</v>
      </c>
      <c r="AG384" s="2">
        <f>Data!AG384-Data!AG383</f>
        <v>2.8913448999999787</v>
      </c>
      <c r="AH384" s="2">
        <f>Data!AH384-Data!AH383</f>
        <v>-1.9881232000000182</v>
      </c>
      <c r="AI384" s="2">
        <f>Data!AI384-Data!AI383</f>
        <v>-0.67565799999999854</v>
      </c>
      <c r="AJ384" s="2">
        <f>Data!AJ384-Data!AJ383</f>
        <v>3.401442099999997</v>
      </c>
      <c r="AK384" s="2">
        <f>Data!AK384-Data!AK383</f>
        <v>-0.6427618099999961</v>
      </c>
      <c r="AL384" s="2">
        <f>Data!AL384-Data!AL383</f>
        <v>-3.6164847000000009</v>
      </c>
      <c r="AM384" s="2">
        <f>Data!AM384-Data!AM383</f>
        <v>6.2871355999999992</v>
      </c>
      <c r="AN384" s="2">
        <f>Data!AN384-Data!AN383</f>
        <v>-9.3090300000113757E-3</v>
      </c>
      <c r="AO384" s="2">
        <f>Data!AO384-Data!AO383</f>
        <v>0.48701409999999612</v>
      </c>
      <c r="AP384" s="2">
        <f>Data!AP384-Data!AP383</f>
        <v>-0.70958179999999516</v>
      </c>
      <c r="AQ384" s="2">
        <f>Data!AQ384-Data!AQ383</f>
        <v>-1.8554032999999777</v>
      </c>
      <c r="AR384" s="2">
        <f>Data!AR384-Data!AR383</f>
        <v>-2.5938132999999937</v>
      </c>
      <c r="AS384" s="2"/>
      <c r="AT384" s="1">
        <v>44390</v>
      </c>
      <c r="AU384" s="2">
        <f>Data!AV388-FaktiskeKurser[[#This Row],[AAPL]]</f>
        <v>1.069991999999985</v>
      </c>
      <c r="AV384" s="2">
        <f>Data!AW388-FaktiskeKurser[[#This Row],[MSFT]]</f>
        <v>1.0500179999999659</v>
      </c>
      <c r="AW384" s="2">
        <f>Data!AX388-FaktiskeKurser[[#This Row],[AMZN]]</f>
        <v>-0.96099899999998684</v>
      </c>
      <c r="AX384" s="2">
        <f>Data!AY388-FaktiskeKurser[[#This Row],[GOOGL]]</f>
        <v>0.86749999999999261</v>
      </c>
      <c r="AY384" s="2">
        <f>Data!AZ388-FaktiskeKurser[[#This Row],[BRK-B]]</f>
        <v>-2.999899999997524E-2</v>
      </c>
      <c r="AZ384" s="2">
        <f>Data!BA388-FaktiskeKurser[[#This Row],[TSLA]]</f>
        <v>7.9633330000000058</v>
      </c>
      <c r="BA384" s="2">
        <f>Data!BB388-FaktiskeKurser[[#This Row],[NVDA]]</f>
        <v>-1.2174990000000037</v>
      </c>
      <c r="BB384" s="2">
        <f>Data!BC388-FaktiskeKurser[[#This Row],[GOOG]]</f>
        <v>0.91700800000000982</v>
      </c>
      <c r="BC384" s="2">
        <f>Data!BD388-FaktiskeKurser[[#This Row],[UNH]]</f>
        <v>6.8800049999999828</v>
      </c>
      <c r="BD384" s="2">
        <f>Data!BE388-FaktiskeKurser[[#This Row],[JPM]]</f>
        <v>2.0599979999999789</v>
      </c>
      <c r="BE384" s="2">
        <f>Data!BF388-FaktiskeKurser[[#This Row],[AVGO]]</f>
        <v>14.470001000000025</v>
      </c>
      <c r="BF384" s="2">
        <f>Data!BG388-FaktiskeKurser[[#This Row],[V]]</f>
        <v>2.3500060000000076</v>
      </c>
      <c r="BG384" s="2">
        <f>Data!BH388-FaktiskeKurser[[#This Row],[BAC]]</f>
        <v>0.11000099999999691</v>
      </c>
      <c r="BH384" s="2">
        <f>Data!BI388-FaktiskeKurser[[#This Row],[HD]]</f>
        <v>-6.4300230000000056</v>
      </c>
      <c r="BI384" s="2">
        <f>Data!BJ388-FaktiskeKurser[[#This Row],[MA]]</f>
        <v>9.7899780000000192</v>
      </c>
      <c r="BJ384" s="2">
        <f>Data!BK388-FaktiskeKurser[[#This Row],[MRK]]</f>
        <v>-0.94999699999999621</v>
      </c>
      <c r="BK384" s="2">
        <f>Data!BL388-FaktiskeKurser[[#This Row],[ABBV]]</f>
        <v>1.1600040000000007</v>
      </c>
      <c r="BL384" s="2">
        <f>Data!BM388-FaktiskeKurser[[#This Row],[LLY]]</f>
        <v>-0.52000400000000013</v>
      </c>
      <c r="BM384" s="2">
        <f>Data!BN388-FaktiskeKurser[[#This Row],[UPS]]</f>
        <v>-2.9899910000000034</v>
      </c>
      <c r="BN384" s="2">
        <f>Data!BO388-FaktiskeKurser[[#This Row],[CAT]]</f>
        <v>0.5</v>
      </c>
    </row>
    <row r="385" spans="1:66" x14ac:dyDescent="0.35">
      <c r="A385" s="1">
        <v>44391</v>
      </c>
      <c r="B385" s="2">
        <f>ARIMAForecast[[#This Row],[AAPL]]-FaktiskeKurser[[#This Row],[AAPL]]</f>
        <v>5.7733348860730018</v>
      </c>
      <c r="C385" s="2">
        <f>ARIMAForecast[[#This Row],[MSFT]]-Data!C384</f>
        <v>1.0738585020889673</v>
      </c>
      <c r="D385" s="2">
        <f>ARIMAForecast[[#This Row],[AMZN]]-Data!D384</f>
        <v>0.23911588446497944</v>
      </c>
      <c r="E385" s="2">
        <f>ARIMAForecast[[#This Row],[GOOGL]]-Data!E384</f>
        <v>0.57771034969898949</v>
      </c>
      <c r="F385" s="2">
        <f>ARIMAForecast[[#This Row],[BRK-B]]-Data!F384</f>
        <v>-1.5495845058420059</v>
      </c>
      <c r="G385" s="2">
        <f>ARIMAForecast[[#This Row],[TSLA]]-Data!G384</f>
        <v>-6.9868398449540052</v>
      </c>
      <c r="H385" s="2">
        <f>ARIMAForecast[[#This Row],[NVDA]]-Data!H384</f>
        <v>-2.8862225509959956</v>
      </c>
      <c r="I385" s="2">
        <f>ARIMAForecast[[#This Row],[GOOG]]-Data!I384</f>
        <v>0.99929996172400593</v>
      </c>
      <c r="J385" s="2">
        <f>ARIMAForecast[[#This Row],[UNH]]-Data!J384</f>
        <v>-4.577124391545965</v>
      </c>
      <c r="K385" s="2">
        <f>ARIMAForecast[[#This Row],[JPM]]-Data!K384</f>
        <v>-1.8024180313020111</v>
      </c>
      <c r="L385" s="2">
        <f>ARIMAForecast[[#This Row],[AVGO]]-Data!L384</f>
        <v>-1.5779559378059957</v>
      </c>
      <c r="M385" s="2">
        <f>ARIMAForecast[[#This Row],[V]]-Data!M384</f>
        <v>3.8044335104160041</v>
      </c>
      <c r="N385" s="2">
        <f>ARIMAForecast[[#This Row],[BAC]]-Data!N384</f>
        <v>-1.3242957815466951</v>
      </c>
      <c r="O385" s="2">
        <f>ARIMAForecast[[#This Row],[HD]]-Data!O384</f>
        <v>0.2173993215130281</v>
      </c>
      <c r="P385" s="2">
        <f>ARIMAForecast[[#This Row],[MA]]-Data!P384</f>
        <v>7.1978940801290037</v>
      </c>
      <c r="Q385" s="2">
        <f>ARIMAForecast[[#This Row],[MRK]]-Data!Q384</f>
        <v>-0.16871016567620245</v>
      </c>
      <c r="R385" s="2">
        <f>ARIMAForecast[[#This Row],[ABBV]]-Data!R384</f>
        <v>-0.52020508995700254</v>
      </c>
      <c r="S385" s="2">
        <f>ARIMAForecast[[#This Row],[LLY]]-Data!S384</f>
        <v>1.2905122756359901</v>
      </c>
      <c r="T385" s="2">
        <f>ARIMAForecast[[#This Row],[UPS]]-Data!T384</f>
        <v>0.41378372865798951</v>
      </c>
      <c r="U385" s="2">
        <f>ARIMAForecast[[#This Row],[CAT]]-Data!U384</f>
        <v>-3.5358337392190151</v>
      </c>
      <c r="X385" s="1">
        <v>44391</v>
      </c>
      <c r="Y385" s="2">
        <f>Data!Y385-Data!Y384</f>
        <v>3.0834504999999979</v>
      </c>
      <c r="Z385" s="2">
        <f>Data!Z385-Data!Z384</f>
        <v>1.6783021999999619</v>
      </c>
      <c r="AA385" s="2">
        <f>Data!AA385-Data!AA384</f>
        <v>-0.17998819999999682</v>
      </c>
      <c r="AB385" s="2">
        <f>Data!AB385-Data!AB384</f>
        <v>0.76081339999998931</v>
      </c>
      <c r="AC385" s="2">
        <f>Data!AC385-Data!AC384</f>
        <v>-0.89999319999998306</v>
      </c>
      <c r="AD385" s="2">
        <f>Data!AD385-Data!AD384</f>
        <v>-5.685781999999989</v>
      </c>
      <c r="AE385" s="2">
        <f>Data!AE385-Data!AE384</f>
        <v>-3.8499456000000123</v>
      </c>
      <c r="AF385" s="2">
        <f>Data!AF385-Data!AF384</f>
        <v>0.96595619999999371</v>
      </c>
      <c r="AG385" s="2">
        <f>Data!AG385-Data!AG384</f>
        <v>-2.5106660999999804</v>
      </c>
      <c r="AH385" s="2">
        <f>Data!AH385-Data!AH384</f>
        <v>-0.79141009999997891</v>
      </c>
      <c r="AI385" s="2">
        <f>Data!AI385-Data!AI384</f>
        <v>-2.13290870000003</v>
      </c>
      <c r="AJ385" s="2">
        <f>Data!AJ385-Data!AJ384</f>
        <v>3.8723427000000186</v>
      </c>
      <c r="AK385" s="2">
        <f>Data!AK385-Data!AK384</f>
        <v>-0.99689785000000342</v>
      </c>
      <c r="AL385" s="2">
        <f>Data!AL385-Data!AL384</f>
        <v>0.75256030000002738</v>
      </c>
      <c r="AM385" s="2">
        <f>Data!AM385-Data!AM384</f>
        <v>7.726390600000002</v>
      </c>
      <c r="AN385" s="2">
        <f>Data!AN385-Data!AN384</f>
        <v>-1.1401979999988043E-2</v>
      </c>
      <c r="AO385" s="2">
        <f>Data!AO385-Data!AO384</f>
        <v>-0.68959850000000245</v>
      </c>
      <c r="AP385" s="2">
        <f>Data!AP385-Data!AP384</f>
        <v>1.0449255999999991</v>
      </c>
      <c r="AQ385" s="2">
        <f>Data!AQ385-Data!AQ384</f>
        <v>0.11751110000000153</v>
      </c>
      <c r="AR385" s="2">
        <f>Data!AR385-Data!AR384</f>
        <v>-3.5189701000000184</v>
      </c>
      <c r="AS385" s="2"/>
      <c r="AT385" s="1">
        <v>44391</v>
      </c>
      <c r="AU385" s="2">
        <f>Data!AV389-FaktiskeKurser[[#This Row],[AAPL]]</f>
        <v>5.9099889999999959</v>
      </c>
      <c r="AV385" s="2">
        <f>Data!AW389-FaktiskeKurser[[#This Row],[MSFT]]</f>
        <v>5.0899970000000394</v>
      </c>
      <c r="AW385" s="2">
        <f>Data!AX389-FaktiskeKurser[[#This Row],[AMZN]]</f>
        <v>-2.4864959999999883</v>
      </c>
      <c r="AX385" s="2">
        <f>Data!AY389-FaktiskeKurser[[#This Row],[GOOGL]]</f>
        <v>3.1930009999999953</v>
      </c>
      <c r="AY385" s="2">
        <f>Data!AZ389-FaktiskeKurser[[#This Row],[BRK-B]]</f>
        <v>4.2099919999999997</v>
      </c>
      <c r="AZ385" s="2">
        <f>Data!BA389-FaktiskeKurser[[#This Row],[TSLA]]</f>
        <v>0.1900020000000211</v>
      </c>
      <c r="BA385" s="2">
        <f>Data!BB389-FaktiskeKurser[[#This Row],[NVDA]]</f>
        <v>-0.61250300000000379</v>
      </c>
      <c r="BB385" s="2">
        <f>Data!BC389-FaktiskeKurser[[#This Row],[GOOG]]</f>
        <v>2.9055020000000127</v>
      </c>
      <c r="BC385" s="2">
        <f>Data!BD389-FaktiskeKurser[[#This Row],[UNH]]</f>
        <v>4.7899779999999623</v>
      </c>
      <c r="BD385" s="2">
        <f>Data!BE389-FaktiskeKurser[[#This Row],[JPM]]</f>
        <v>4.1799929999999961</v>
      </c>
      <c r="BE385" s="2">
        <f>Data!BF389-FaktiskeKurser[[#This Row],[AVGO]]</f>
        <v>11.089995999999985</v>
      </c>
      <c r="BF385" s="2">
        <f>Data!BG389-FaktiskeKurser[[#This Row],[V]]</f>
        <v>9.3800039999999854</v>
      </c>
      <c r="BG385" s="2">
        <f>Data!BH389-FaktiskeKurser[[#This Row],[BAC]]</f>
        <v>8.0002000000000351E-2</v>
      </c>
      <c r="BH385" s="2">
        <f>Data!BI389-FaktiskeKurser[[#This Row],[HD]]</f>
        <v>0.67999200000002702</v>
      </c>
      <c r="BI385" s="2">
        <f>Data!BJ389-FaktiskeKurser[[#This Row],[MA]]</f>
        <v>20.609985999999992</v>
      </c>
      <c r="BJ385" s="2">
        <f>Data!BK389-FaktiskeKurser[[#This Row],[MRK]]</f>
        <v>-0.5</v>
      </c>
      <c r="BK385" s="2">
        <f>Data!BL389-FaktiskeKurser[[#This Row],[ABBV]]</f>
        <v>1.0100029999999975</v>
      </c>
      <c r="BL385" s="2">
        <f>Data!BM389-FaktiskeKurser[[#This Row],[LLY]]</f>
        <v>-0.76998899999998116</v>
      </c>
      <c r="BM385" s="2">
        <f>Data!BN389-FaktiskeKurser[[#This Row],[UPS]]</f>
        <v>-0.54000800000000027</v>
      </c>
      <c r="BN385" s="2">
        <f>Data!BO389-FaktiskeKurser[[#This Row],[CAT]]</f>
        <v>-0.47000200000002224</v>
      </c>
    </row>
    <row r="386" spans="1:66" x14ac:dyDescent="0.35">
      <c r="A386" s="1">
        <v>44392</v>
      </c>
      <c r="B386" s="2">
        <f>ARIMAForecast[[#This Row],[AAPL]]-FaktiskeKurser[[#This Row],[AAPL]]</f>
        <v>3.6953161570749842</v>
      </c>
      <c r="C386" s="2">
        <f>ARIMAForecast[[#This Row],[MSFT]]-Data!C385</f>
        <v>-0.35458697127495498</v>
      </c>
      <c r="D386" s="2">
        <f>ARIMAForecast[[#This Row],[AMZN]]-Data!D385</f>
        <v>-2.4923676154169812</v>
      </c>
      <c r="E386" s="2">
        <f>ARIMAForecast[[#This Row],[GOOGL]]-Data!E385</f>
        <v>-1.0437178451939957</v>
      </c>
      <c r="F386" s="2">
        <f>ARIMAForecast[[#This Row],[BRK-B]]-Data!F385</f>
        <v>2.1318797458139898</v>
      </c>
      <c r="G386" s="2">
        <f>ARIMAForecast[[#This Row],[TSLA]]-Data!G385</f>
        <v>0.91871916414001475</v>
      </c>
      <c r="H386" s="2">
        <f>ARIMAForecast[[#This Row],[NVDA]]-Data!H385</f>
        <v>-9.7314185491269996</v>
      </c>
      <c r="I386" s="2">
        <f>ARIMAForecast[[#This Row],[GOOG]]-Data!I385</f>
        <v>-0.76348568670002237</v>
      </c>
      <c r="J386" s="2">
        <f>ARIMAForecast[[#This Row],[UNH]]-Data!J385</f>
        <v>5.0273394592450131</v>
      </c>
      <c r="K386" s="2">
        <f>ARIMAForecast[[#This Row],[JPM]]-Data!K385</f>
        <v>0.89373183066601314</v>
      </c>
      <c r="L386" s="2">
        <f>ARIMAForecast[[#This Row],[AVGO]]-Data!L385</f>
        <v>-5.3826548657860371</v>
      </c>
      <c r="M386" s="2">
        <f>ARIMAForecast[[#This Row],[V]]-Data!M385</f>
        <v>2.5757262523589759</v>
      </c>
      <c r="N386" s="2">
        <f>ARIMAForecast[[#This Row],[BAC]]-Data!N385</f>
        <v>6.3029320246393183E-2</v>
      </c>
      <c r="O386" s="2">
        <f>ARIMAForecast[[#This Row],[HD]]-Data!O385</f>
        <v>5.8935852400089743</v>
      </c>
      <c r="P386" s="2">
        <f>ARIMAForecast[[#This Row],[MA]]-Data!P385</f>
        <v>0.2844841448719535</v>
      </c>
      <c r="Q386" s="2">
        <f>ARIMAForecast[[#This Row],[MRK]]-Data!Q385</f>
        <v>0.44772165370440575</v>
      </c>
      <c r="R386" s="2">
        <f>ARIMAForecast[[#This Row],[ABBV]]-Data!R385</f>
        <v>-0.18035356279200698</v>
      </c>
      <c r="S386" s="2">
        <f>ARIMAForecast[[#This Row],[LLY]]-Data!S385</f>
        <v>-4.9958695505999913</v>
      </c>
      <c r="T386" s="2">
        <f>ARIMAForecast[[#This Row],[UPS]]-Data!T385</f>
        <v>0.99086524383400842</v>
      </c>
      <c r="U386" s="2">
        <f>ARIMAForecast[[#This Row],[CAT]]-Data!U385</f>
        <v>-0.15791891063099683</v>
      </c>
      <c r="X386" s="1">
        <v>44392</v>
      </c>
      <c r="Y386" s="2">
        <f>Data!Y386-Data!Y385</f>
        <v>0.1025124999999889</v>
      </c>
      <c r="Z386" s="2">
        <f>Data!Z386-Data!Z385</f>
        <v>-1.3716935999999578</v>
      </c>
      <c r="AA386" s="2">
        <f>Data!AA386-Data!AA385</f>
        <v>-2.0297599999999818</v>
      </c>
      <c r="AB386" s="2">
        <f>Data!AB386-Data!AB385</f>
        <v>-1.1185931999999923</v>
      </c>
      <c r="AC386" s="2">
        <f>Data!AC386-Data!AC385</f>
        <v>1.1128584999999589</v>
      </c>
      <c r="AD386" s="2">
        <f>Data!AD386-Data!AD385</f>
        <v>-3.4573378000000048</v>
      </c>
      <c r="AE386" s="2">
        <f>Data!AE386-Data!AE385</f>
        <v>-6.4847067000000038</v>
      </c>
      <c r="AF386" s="2">
        <f>Data!AF386-Data!AF385</f>
        <v>-0.72938560000000052</v>
      </c>
      <c r="AG386" s="2">
        <f>Data!AG386-Data!AG385</f>
        <v>3.3670996000000173</v>
      </c>
      <c r="AH386" s="2">
        <f>Data!AH386-Data!AH385</f>
        <v>0.39125980000000027</v>
      </c>
      <c r="AI386" s="2">
        <f>Data!AI386-Data!AI385</f>
        <v>-3.4376174999999876</v>
      </c>
      <c r="AJ386" s="2">
        <f>Data!AJ386-Data!AJ385</f>
        <v>2.8370998000000043</v>
      </c>
      <c r="AK386" s="2">
        <f>Data!AK386-Data!AK385</f>
        <v>-0.10242213000000078</v>
      </c>
      <c r="AL386" s="2">
        <f>Data!AL386-Data!AL385</f>
        <v>3.2454293999999777</v>
      </c>
      <c r="AM386" s="2">
        <f>Data!AM386-Data!AM385</f>
        <v>1.2582047000000216</v>
      </c>
      <c r="AN386" s="2">
        <f>Data!AN386-Data!AN385</f>
        <v>0.33448792000000083</v>
      </c>
      <c r="AO386" s="2">
        <f>Data!AO386-Data!AO385</f>
        <v>-0.19468109999999683</v>
      </c>
      <c r="AP386" s="2">
        <f>Data!AP386-Data!AP385</f>
        <v>-4.3307941999999855</v>
      </c>
      <c r="AQ386" s="2">
        <f>Data!AQ386-Data!AQ385</f>
        <v>1.141822999999988</v>
      </c>
      <c r="AR386" s="2">
        <f>Data!AR386-Data!AR385</f>
        <v>-0.95717859999999177</v>
      </c>
      <c r="AS386" s="2"/>
      <c r="AT386" s="1">
        <v>44392</v>
      </c>
      <c r="AU386" s="2">
        <f>Data!AV390-FaktiskeKurser[[#This Row],[AAPL]]</f>
        <v>3.3699949999999887</v>
      </c>
      <c r="AV386" s="2">
        <f>Data!AW390-FaktiskeKurser[[#This Row],[MSFT]]</f>
        <v>3.0899969999999826</v>
      </c>
      <c r="AW386" s="2">
        <f>Data!AX390-FaktiskeKurser[[#This Row],[AMZN]]</f>
        <v>-4.4069969999999898</v>
      </c>
      <c r="AX386" s="2">
        <f>Data!AY390-FaktiskeKurser[[#This Row],[GOOGL]]</f>
        <v>1.4864960000000025</v>
      </c>
      <c r="AY386" s="2">
        <f>Data!AZ390-FaktiskeKurser[[#This Row],[BRK-B]]</f>
        <v>-0.76998899999995274</v>
      </c>
      <c r="AZ386" s="2">
        <f>Data!BA390-FaktiskeKurser[[#This Row],[TSLA]]</f>
        <v>-2.1166680000000042</v>
      </c>
      <c r="BA386" s="2">
        <f>Data!BB390-FaktiskeKurser[[#This Row],[NVDA]]</f>
        <v>-10.839995999999985</v>
      </c>
      <c r="BB386" s="2">
        <f>Data!BC390-FaktiskeKurser[[#This Row],[GOOG]]</f>
        <v>1.6920020000000022</v>
      </c>
      <c r="BC386" s="2">
        <f>Data!BD390-FaktiskeKurser[[#This Row],[UNH]]</f>
        <v>7.9400029999999902</v>
      </c>
      <c r="BD386" s="2">
        <f>Data!BE390-FaktiskeKurser[[#This Row],[JPM]]</f>
        <v>-0.30999700000000985</v>
      </c>
      <c r="BE386" s="2">
        <f>Data!BF390-FaktiskeKurser[[#This Row],[AVGO]]</f>
        <v>-2.8399970000000394</v>
      </c>
      <c r="BF386" s="2">
        <f>Data!BG390-FaktiskeKurser[[#This Row],[V]]</f>
        <v>10.080002000000007</v>
      </c>
      <c r="BG386" s="2">
        <f>Data!BH390-FaktiskeKurser[[#This Row],[BAC]]</f>
        <v>-1.2099989999999963</v>
      </c>
      <c r="BH386" s="2">
        <f>Data!BI390-FaktiskeKurser[[#This Row],[HD]]</f>
        <v>0.61999500000001717</v>
      </c>
      <c r="BI386" s="2">
        <f>Data!BJ390-FaktiskeKurser[[#This Row],[MA]]</f>
        <v>17.290008999999998</v>
      </c>
      <c r="BJ386" s="2">
        <f>Data!BK390-FaktiskeKurser[[#This Row],[MRK]]</f>
        <v>-8.9995999999999299E-2</v>
      </c>
      <c r="BK386" s="2">
        <f>Data!BL390-FaktiskeKurser[[#This Row],[ABBV]]</f>
        <v>0.59999800000001358</v>
      </c>
      <c r="BL386" s="2">
        <f>Data!BM390-FaktiskeKurser[[#This Row],[LLY]]</f>
        <v>-3.5200040000000001</v>
      </c>
      <c r="BM386" s="2">
        <f>Data!BN390-FaktiskeKurser[[#This Row],[UPS]]</f>
        <v>-1.0599969999999814</v>
      </c>
      <c r="BN386" s="2">
        <f>Data!BO390-FaktiskeKurser[[#This Row],[CAT]]</f>
        <v>-6.0099940000000061</v>
      </c>
    </row>
    <row r="387" spans="1:66" x14ac:dyDescent="0.35">
      <c r="A387" s="1">
        <v>44393</v>
      </c>
      <c r="B387" s="2">
        <f>ARIMAForecast[[#This Row],[AAPL]]-FaktiskeKurser[[#This Row],[AAPL]]</f>
        <v>1.872874881889004</v>
      </c>
      <c r="C387" s="2">
        <f>ARIMAForecast[[#This Row],[MSFT]]-Data!C386</f>
        <v>-0.97710857815303598</v>
      </c>
      <c r="D387" s="2">
        <f>ARIMAForecast[[#This Row],[AMZN]]-Data!D386</f>
        <v>-2.9181224004950082</v>
      </c>
      <c r="E387" s="2">
        <f>ARIMAForecast[[#This Row],[GOOGL]]-Data!E386</f>
        <v>-0.24829661651199331</v>
      </c>
      <c r="F387" s="2">
        <f>ARIMAForecast[[#This Row],[BRK-B]]-Data!F386</f>
        <v>-2.5600318144640255</v>
      </c>
      <c r="G387" s="2">
        <f>ARIMAForecast[[#This Row],[TSLA]]-Data!G386</f>
        <v>-4.0190651787300169</v>
      </c>
      <c r="H387" s="2">
        <f>ARIMAForecast[[#This Row],[NVDA]]-Data!H386</f>
        <v>-8.1057554683920046</v>
      </c>
      <c r="I387" s="2">
        <f>ARIMAForecast[[#This Row],[GOOG]]-Data!I386</f>
        <v>0.51006984703701619</v>
      </c>
      <c r="J387" s="2">
        <f>ARIMAForecast[[#This Row],[UNH]]-Data!J386</f>
        <v>0.47447938583997029</v>
      </c>
      <c r="K387" s="2">
        <f>ARIMAForecast[[#This Row],[JPM]]-Data!K386</f>
        <v>-3.085251768055997</v>
      </c>
      <c r="L387" s="2">
        <f>ARIMAForecast[[#This Row],[AVGO]]-Data!L386</f>
        <v>-7.8637815088529806</v>
      </c>
      <c r="M387" s="2">
        <f>ARIMAForecast[[#This Row],[V]]-Data!M386</f>
        <v>-3.8413917875999459E-2</v>
      </c>
      <c r="N387" s="2">
        <f>ARIMAForecast[[#This Row],[BAC]]-Data!N386</f>
        <v>-0.84084839833659686</v>
      </c>
      <c r="O387" s="2">
        <f>ARIMAForecast[[#This Row],[HD]]-Data!O386</f>
        <v>-2.8038812477349779</v>
      </c>
      <c r="P387" s="2">
        <f>ARIMAForecast[[#This Row],[MA]]-Data!P386</f>
        <v>-2.7902459087899842</v>
      </c>
      <c r="Q387" s="2">
        <f>ARIMAForecast[[#This Row],[MRK]]-Data!Q386</f>
        <v>-0.1162339970090045</v>
      </c>
      <c r="R387" s="2">
        <f>ARIMAForecast[[#This Row],[ABBV]]-Data!R386</f>
        <v>0.33591322073600338</v>
      </c>
      <c r="S387" s="2">
        <f>ARIMAForecast[[#This Row],[LLY]]-Data!S386</f>
        <v>1.124556492137998</v>
      </c>
      <c r="T387" s="2">
        <f>ARIMAForecast[[#This Row],[UPS]]-Data!T386</f>
        <v>-1.9668785266990199</v>
      </c>
      <c r="U387" s="2">
        <f>ARIMAForecast[[#This Row],[CAT]]-Data!U386</f>
        <v>-4.2929455685730034</v>
      </c>
      <c r="X387" s="1">
        <v>44393</v>
      </c>
      <c r="Y387" s="2">
        <f>Data!Y387-Data!Y386</f>
        <v>-1.6989052999999785</v>
      </c>
      <c r="Z387" s="2">
        <f>Data!Z387-Data!Z386</f>
        <v>-0.39166820000002645</v>
      </c>
      <c r="AA387" s="2">
        <f>Data!AA387-Data!AA386</f>
        <v>-2.7855052000000171</v>
      </c>
      <c r="AB387" s="2">
        <f>Data!AB387-Data!AB386</f>
        <v>-0.14112360000000024</v>
      </c>
      <c r="AC387" s="2">
        <f>Data!AC387-Data!AC386</f>
        <v>-1.4764756999999804</v>
      </c>
      <c r="AD387" s="2">
        <f>Data!AD387-Data!AD386</f>
        <v>-1.8254799999999989</v>
      </c>
      <c r="AE387" s="2">
        <f>Data!AE387-Data!AE386</f>
        <v>-8.5154399999999839</v>
      </c>
      <c r="AF387" s="2">
        <f>Data!AF387-Data!AF386</f>
        <v>0.57006119999999783</v>
      </c>
      <c r="AG387" s="2">
        <f>Data!AG387-Data!AG386</f>
        <v>0.91070229999996855</v>
      </c>
      <c r="AH387" s="2">
        <f>Data!AH387-Data!AH386</f>
        <v>-3.1686230000000251</v>
      </c>
      <c r="AI387" s="2">
        <f>Data!AI387-Data!AI386</f>
        <v>-8.1224164999999857</v>
      </c>
      <c r="AJ387" s="2">
        <f>Data!AJ387-Data!AJ386</f>
        <v>0.11263789999998153</v>
      </c>
      <c r="AK387" s="2">
        <f>Data!AK387-Data!AK386</f>
        <v>-0.84088127999999784</v>
      </c>
      <c r="AL387" s="2">
        <f>Data!AL387-Data!AL386</f>
        <v>-0.43406060000000934</v>
      </c>
      <c r="AM387" s="2">
        <f>Data!AM387-Data!AM386</f>
        <v>-2.5538801000000149</v>
      </c>
      <c r="AN387" s="2">
        <f>Data!AN387-Data!AN386</f>
        <v>0.11529106999999783</v>
      </c>
      <c r="AO387" s="2">
        <f>Data!AO387-Data!AO386</f>
        <v>0.46828990000000204</v>
      </c>
      <c r="AP387" s="2">
        <f>Data!AP387-Data!AP386</f>
        <v>0.44960380000000555</v>
      </c>
      <c r="AQ387" s="2">
        <f>Data!AQ387-Data!AQ386</f>
        <v>-1.9359426999999982</v>
      </c>
      <c r="AR387" s="2">
        <f>Data!AR387-Data!AR386</f>
        <v>-2.7502130999999963</v>
      </c>
      <c r="AS387" s="2"/>
      <c r="AT387" s="1">
        <v>44393</v>
      </c>
      <c r="AU387" s="2">
        <f>Data!AV391-FaktiskeKurser[[#This Row],[AAPL]]</f>
        <v>1.8899989999999889</v>
      </c>
      <c r="AV387" s="2">
        <f>Data!AW391-FaktiskeKurser[[#This Row],[MSFT]]</f>
        <v>3.4299930000000245</v>
      </c>
      <c r="AW387" s="2">
        <f>Data!AX391-FaktiskeKurser[[#This Row],[AMZN]]</f>
        <v>-7.2460020000000043</v>
      </c>
      <c r="AX387" s="2">
        <f>Data!AY391-FaktiskeKurser[[#This Row],[GOOGL]]</f>
        <v>-5.501000000009526E-3</v>
      </c>
      <c r="AY387" s="2">
        <f>Data!AZ391-FaktiskeKurser[[#This Row],[BRK-B]]</f>
        <v>-2.2099910000000023</v>
      </c>
      <c r="AZ387" s="2">
        <f>Data!BA391-FaktiskeKurser[[#This Row],[TSLA]]</f>
        <v>-13.826661000000001</v>
      </c>
      <c r="BA387" s="2">
        <f>Data!BB391-FaktiskeKurser[[#This Row],[NVDA]]</f>
        <v>-23.514998999999989</v>
      </c>
      <c r="BB387" s="2">
        <f>Data!BC391-FaktiskeKurser[[#This Row],[GOOG]]</f>
        <v>1.2815099999999973</v>
      </c>
      <c r="BC387" s="2">
        <f>Data!BD391-FaktiskeKurser[[#This Row],[UNH]]</f>
        <v>3.6600030000000174</v>
      </c>
      <c r="BD387" s="2">
        <f>Data!BE391-FaktiskeKurser[[#This Row],[JPM]]</f>
        <v>-6.0899960000000135</v>
      </c>
      <c r="BE387" s="2">
        <f>Data!BF391-FaktiskeKurser[[#This Row],[AVGO]]</f>
        <v>-17.679993000000024</v>
      </c>
      <c r="BF387" s="2">
        <f>Data!BG391-FaktiskeKurser[[#This Row],[V]]</f>
        <v>10.25</v>
      </c>
      <c r="BG387" s="2">
        <f>Data!BH391-FaktiskeKurser[[#This Row],[BAC]]</f>
        <v>-2.7100030000000004</v>
      </c>
      <c r="BH387" s="2">
        <f>Data!BI391-FaktiskeKurser[[#This Row],[HD]]</f>
        <v>-0.19998099999997976</v>
      </c>
      <c r="BI387" s="2">
        <f>Data!BJ391-FaktiskeKurser[[#This Row],[MA]]</f>
        <v>11.55999700000001</v>
      </c>
      <c r="BJ387" s="2">
        <f>Data!BK391-FaktiskeKurser[[#This Row],[MRK]]</f>
        <v>0.4699939999999998</v>
      </c>
      <c r="BK387" s="2">
        <f>Data!BL391-FaktiskeKurser[[#This Row],[ABBV]]</f>
        <v>-0.12999700000000303</v>
      </c>
      <c r="BL387" s="2">
        <f>Data!BM391-FaktiskeKurser[[#This Row],[LLY]]</f>
        <v>-3.5499880000000132</v>
      </c>
      <c r="BM387" s="2">
        <f>Data!BN391-FaktiskeKurser[[#This Row],[UPS]]</f>
        <v>-2.7599950000000035</v>
      </c>
      <c r="BN387" s="2">
        <f>Data!BO391-FaktiskeKurser[[#This Row],[CAT]]</f>
        <v>-10.630005000000011</v>
      </c>
    </row>
    <row r="388" spans="1:66" x14ac:dyDescent="0.35">
      <c r="A388" s="1">
        <v>44396</v>
      </c>
      <c r="B388" s="2">
        <f>ARIMAForecast[[#This Row],[AAPL]]-FaktiskeKurser[[#This Row],[AAPL]]</f>
        <v>-2.4507525372669932</v>
      </c>
      <c r="C388" s="2">
        <f>ARIMAForecast[[#This Row],[MSFT]]-Data!C387</f>
        <v>-2.775070754699982</v>
      </c>
      <c r="D388" s="2">
        <f>ARIMAForecast[[#This Row],[AMZN]]-Data!D387</f>
        <v>-1.1661455975670094</v>
      </c>
      <c r="E388" s="2">
        <f>ARIMAForecast[[#This Row],[GOOGL]]-Data!E387</f>
        <v>-2.125528964526012</v>
      </c>
      <c r="F388" s="2">
        <f>ARIMAForecast[[#This Row],[BRK-B]]-Data!F387</f>
        <v>-3.0101236539599654</v>
      </c>
      <c r="G388" s="2">
        <f>ARIMAForecast[[#This Row],[TSLA]]-Data!G387</f>
        <v>2.5087386233160203</v>
      </c>
      <c r="H388" s="2">
        <f>ARIMAForecast[[#This Row],[NVDA]]-Data!H387</f>
        <v>4.7859649334529877</v>
      </c>
      <c r="I388" s="2">
        <f>ARIMAForecast[[#This Row],[GOOG]]-Data!I387</f>
        <v>-2.4584547643630117</v>
      </c>
      <c r="J388" s="2">
        <f>ARIMAForecast[[#This Row],[UNH]]-Data!J387</f>
        <v>-10.508116921390979</v>
      </c>
      <c r="K388" s="2">
        <f>ARIMAForecast[[#This Row],[JPM]]-Data!K387</f>
        <v>-4.9092244487680148</v>
      </c>
      <c r="L388" s="2">
        <f>ARIMAForecast[[#This Row],[AVGO]]-Data!L387</f>
        <v>-3.6035823230910182</v>
      </c>
      <c r="M388" s="2">
        <f>ARIMAForecast[[#This Row],[V]]-Data!M387</f>
        <v>-6.583866290136001</v>
      </c>
      <c r="N388" s="2">
        <f>ARIMAForecast[[#This Row],[BAC]]-Data!N387</f>
        <v>-0.76155126415329732</v>
      </c>
      <c r="O388" s="2">
        <f>ARIMAForecast[[#This Row],[HD]]-Data!O387</f>
        <v>-1.5891759760140189</v>
      </c>
      <c r="P388" s="2">
        <f>ARIMAForecast[[#This Row],[MA]]-Data!P387</f>
        <v>-19.755798736369968</v>
      </c>
      <c r="Q388" s="2">
        <f>ARIMAForecast[[#This Row],[MRK]]-Data!Q387</f>
        <v>-0.69294202307990815</v>
      </c>
      <c r="R388" s="2">
        <f>ARIMAForecast[[#This Row],[ABBV]]-Data!R387</f>
        <v>-2.0377292977999986</v>
      </c>
      <c r="S388" s="2">
        <f>ARIMAForecast[[#This Row],[LLY]]-Data!S387</f>
        <v>1.3074233956519947</v>
      </c>
      <c r="T388" s="2">
        <f>ARIMAForecast[[#This Row],[UPS]]-Data!T387</f>
        <v>1.004108578107008</v>
      </c>
      <c r="U388" s="2">
        <f>ARIMAForecast[[#This Row],[CAT]]-Data!U387</f>
        <v>-4.4538391427429929</v>
      </c>
      <c r="X388" s="1">
        <v>44396</v>
      </c>
      <c r="Y388" s="2">
        <f>Data!Y388-Data!Y387</f>
        <v>-3.2518607000000088</v>
      </c>
      <c r="Z388" s="2">
        <f>Data!Z388-Data!Z387</f>
        <v>-3.4481387000000154</v>
      </c>
      <c r="AA388" s="2">
        <f>Data!AA388-Data!AA387</f>
        <v>-1.6253403999999989</v>
      </c>
      <c r="AB388" s="2">
        <f>Data!AB388-Data!AB387</f>
        <v>-2.072501900000006</v>
      </c>
      <c r="AC388" s="2">
        <f>Data!AC388-Data!AC387</f>
        <v>-5.0865896000000248</v>
      </c>
      <c r="AD388" s="2">
        <f>Data!AD388-Data!AD387</f>
        <v>8.2348099999990154E-2</v>
      </c>
      <c r="AE388" s="2">
        <f>Data!AE388-Data!AE387</f>
        <v>2.8015552999999898</v>
      </c>
      <c r="AF388" s="2">
        <f>Data!AF388-Data!AF387</f>
        <v>-2.3370620999999971</v>
      </c>
      <c r="AG388" s="2">
        <f>Data!AG388-Data!AG387</f>
        <v>-9.9493373999999903</v>
      </c>
      <c r="AH388" s="2">
        <f>Data!AH388-Data!AH387</f>
        <v>-4.3874527999999771</v>
      </c>
      <c r="AI388" s="2">
        <f>Data!AI388-Data!AI387</f>
        <v>-4.3711352999999917</v>
      </c>
      <c r="AJ388" s="2">
        <f>Data!AJ388-Data!AJ387</f>
        <v>-6.3701097000000004</v>
      </c>
      <c r="AK388" s="2">
        <f>Data!AK388-Data!AK387</f>
        <v>-0.98733889000000374</v>
      </c>
      <c r="AL388" s="2">
        <f>Data!AL388-Data!AL387</f>
        <v>-2.287366899999995</v>
      </c>
      <c r="AM388" s="2">
        <f>Data!AM388-Data!AM387</f>
        <v>-10.414339699999971</v>
      </c>
      <c r="AN388" s="2">
        <f>Data!AN388-Data!AN387</f>
        <v>-0.81133583000000442</v>
      </c>
      <c r="AO388" s="2">
        <f>Data!AO388-Data!AO387</f>
        <v>-2.1875768000000022</v>
      </c>
      <c r="AP388" s="2">
        <f>Data!AP388-Data!AP387</f>
        <v>1.6168851999999845</v>
      </c>
      <c r="AQ388" s="2">
        <f>Data!AQ388-Data!AQ387</f>
        <v>0.61676370000000702</v>
      </c>
      <c r="AR388" s="2">
        <f>Data!AR388-Data!AR387</f>
        <v>-4.616998499999994</v>
      </c>
      <c r="AS388" s="2"/>
      <c r="AT388" s="1">
        <v>44396</v>
      </c>
      <c r="AU388" s="2">
        <f>Data!AV392-FaktiskeKurser[[#This Row],[AAPL]]</f>
        <v>-3.1900019999999927</v>
      </c>
      <c r="AV388" s="2">
        <f>Data!AW392-FaktiskeKurser[[#This Row],[MSFT]]</f>
        <v>-3.9700009999999679</v>
      </c>
      <c r="AW388" s="2">
        <f>Data!AX392-FaktiskeKurser[[#This Row],[AMZN]]</f>
        <v>-6.3884889999999928</v>
      </c>
      <c r="AX388" s="2">
        <f>Data!AY392-FaktiskeKurser[[#This Row],[GOOGL]]</f>
        <v>-2.7634960000000035</v>
      </c>
      <c r="AY388" s="2">
        <f>Data!AZ392-FaktiskeKurser[[#This Row],[BRK-B]]</f>
        <v>-6.5499869999999873</v>
      </c>
      <c r="AZ388" s="2">
        <f>Data!BA392-FaktiskeKurser[[#This Row],[TSLA]]</f>
        <v>-7.4400019999999927</v>
      </c>
      <c r="BA388" s="2">
        <f>Data!BB392-FaktiskeKurser[[#This Row],[NVDA]]</f>
        <v>-14.702498999999989</v>
      </c>
      <c r="BB388" s="2">
        <f>Data!BC392-FaktiskeKurser[[#This Row],[GOOG]]</f>
        <v>-1.740509000000003</v>
      </c>
      <c r="BC388" s="2">
        <f>Data!BD392-FaktiskeKurser[[#This Row],[UNH]]</f>
        <v>-9.4800109999999904</v>
      </c>
      <c r="BD388" s="2">
        <f>Data!BE392-FaktiskeKurser[[#This Row],[JPM]]</f>
        <v>-8.6799929999999961</v>
      </c>
      <c r="BE388" s="2">
        <f>Data!BF392-FaktiskeKurser[[#This Row],[AVGO]]</f>
        <v>-18.339997000000039</v>
      </c>
      <c r="BF388" s="2">
        <f>Data!BG392-FaktiskeKurser[[#This Row],[V]]</f>
        <v>-1.9400020000000211</v>
      </c>
      <c r="BG388" s="2">
        <f>Data!BH392-FaktiskeKurser[[#This Row],[BAC]]</f>
        <v>-2.9300009999999972</v>
      </c>
      <c r="BH388" s="2">
        <f>Data!BI392-FaktiskeKurser[[#This Row],[HD]]</f>
        <v>1.8200070000000323</v>
      </c>
      <c r="BI388" s="2">
        <f>Data!BJ392-FaktiskeKurser[[#This Row],[MA]]</f>
        <v>-18.259978999999987</v>
      </c>
      <c r="BJ388" s="2">
        <f>Data!BK392-FaktiskeKurser[[#This Row],[MRK]]</f>
        <v>-0.55999799999999311</v>
      </c>
      <c r="BK388" s="2">
        <f>Data!BL392-FaktiskeKurser[[#This Row],[ABBV]]</f>
        <v>-2.4900059999999939</v>
      </c>
      <c r="BL388" s="2">
        <f>Data!BM392-FaktiskeKurser[[#This Row],[LLY]]</f>
        <v>-1.1600040000000149</v>
      </c>
      <c r="BM388" s="2">
        <f>Data!BN392-FaktiskeKurser[[#This Row],[UPS]]</f>
        <v>0.13999999999998636</v>
      </c>
      <c r="BN388" s="2">
        <f>Data!BO392-FaktiskeKurser[[#This Row],[CAT]]</f>
        <v>-12.109999999999985</v>
      </c>
    </row>
    <row r="389" spans="1:66" x14ac:dyDescent="0.35">
      <c r="A389" s="1">
        <v>44397</v>
      </c>
      <c r="B389" s="2">
        <f>ARIMAForecast[[#This Row],[AAPL]]-FaktiskeKurser[[#This Row],[AAPL]]</f>
        <v>-3.2229962515259842</v>
      </c>
      <c r="C389" s="2">
        <f>ARIMAForecast[[#This Row],[MSFT]]-Data!C388</f>
        <v>1.4692484832449964</v>
      </c>
      <c r="D389" s="2">
        <f>ARIMAForecast[[#This Row],[AMZN]]-Data!D388</f>
        <v>1.1576244117550232</v>
      </c>
      <c r="E389" s="2">
        <f>ARIMAForecast[[#This Row],[GOOGL]]-Data!E388</f>
        <v>1.6134573304180009</v>
      </c>
      <c r="F389" s="2">
        <f>ARIMAForecast[[#This Row],[BRK-B]]-Data!F388</f>
        <v>1.3545731986989722</v>
      </c>
      <c r="G389" s="2">
        <f>ARIMAForecast[[#This Row],[TSLA]]-Data!G388</f>
        <v>3.2053808363759799</v>
      </c>
      <c r="H389" s="2">
        <f>ARIMAForecast[[#This Row],[NVDA]]-Data!H388</f>
        <v>1.7409368625010302E-2</v>
      </c>
      <c r="I389" s="2">
        <f>ARIMAForecast[[#This Row],[GOOG]]-Data!I388</f>
        <v>1.7735900753650071</v>
      </c>
      <c r="J389" s="2">
        <f>ARIMAForecast[[#This Row],[UNH]]-Data!J388</f>
        <v>1.9886219227759625</v>
      </c>
      <c r="K389" s="2">
        <f>ARIMAForecast[[#This Row],[JPM]]-Data!K388</f>
        <v>1.7057140914789954</v>
      </c>
      <c r="L389" s="2">
        <f>ARIMAForecast[[#This Row],[AVGO]]-Data!L388</f>
        <v>2.9899802571650298</v>
      </c>
      <c r="M389" s="2">
        <f>ARIMAForecast[[#This Row],[V]]-Data!M388</f>
        <v>0.79455556063700783</v>
      </c>
      <c r="N389" s="2">
        <f>ARIMAForecast[[#This Row],[BAC]]-Data!N388</f>
        <v>0.53455739412879666</v>
      </c>
      <c r="O389" s="2">
        <f>ARIMAForecast[[#This Row],[HD]]-Data!O388</f>
        <v>5.167910347767986</v>
      </c>
      <c r="P389" s="2">
        <f>ARIMAForecast[[#This Row],[MA]]-Data!P388</f>
        <v>5.8692786489439754</v>
      </c>
      <c r="Q389" s="2">
        <f>ARIMAForecast[[#This Row],[MRK]]-Data!Q388</f>
        <v>-1.111207406269898</v>
      </c>
      <c r="R389" s="2">
        <f>ARIMAForecast[[#This Row],[ABBV]]-Data!R388</f>
        <v>0.65215733277999277</v>
      </c>
      <c r="S389" s="2">
        <f>ARIMAForecast[[#This Row],[LLY]]-Data!S388</f>
        <v>1.4413101633610097</v>
      </c>
      <c r="T389" s="2">
        <f>ARIMAForecast[[#This Row],[UPS]]-Data!T388</f>
        <v>-6.0989166582004373E-2</v>
      </c>
      <c r="U389" s="2">
        <f>ARIMAForecast[[#This Row],[CAT]]-Data!U388</f>
        <v>4.5650850540870067</v>
      </c>
      <c r="X389" s="1">
        <v>44397</v>
      </c>
      <c r="Y389" s="2">
        <f>Data!Y389-Data!Y388</f>
        <v>1.7760523000000035</v>
      </c>
      <c r="Z389" s="2">
        <f>Data!Z389-Data!Z388</f>
        <v>1.9015125000000239</v>
      </c>
      <c r="AA389" s="2">
        <f>Data!AA389-Data!AA388</f>
        <v>0.89336180000000809</v>
      </c>
      <c r="AB389" s="2">
        <f>Data!AB389-Data!AB388</f>
        <v>1.238370400000008</v>
      </c>
      <c r="AC389" s="2">
        <f>Data!AC389-Data!AC388</f>
        <v>3.110094800000013</v>
      </c>
      <c r="AD389" s="2">
        <f>Data!AD389-Data!AD388</f>
        <v>3.3247561000000019</v>
      </c>
      <c r="AE389" s="2">
        <f>Data!AE389-Data!AE388</f>
        <v>-0.40678170000001046</v>
      </c>
      <c r="AF389" s="2">
        <f>Data!AF389-Data!AF388</f>
        <v>1.5354723000000092</v>
      </c>
      <c r="AG389" s="2">
        <f>Data!AG389-Data!AG388</f>
        <v>2.2226023000000055</v>
      </c>
      <c r="AH389" s="2">
        <f>Data!AH389-Data!AH388</f>
        <v>1.573183599999993</v>
      </c>
      <c r="AI389" s="2">
        <f>Data!AI389-Data!AI388</f>
        <v>2.4020004999999855</v>
      </c>
      <c r="AJ389" s="2">
        <f>Data!AJ389-Data!AJ388</f>
        <v>0.47533950000001823</v>
      </c>
      <c r="AK389" s="2">
        <f>Data!AK389-Data!AK388</f>
        <v>0.60064817000000659</v>
      </c>
      <c r="AL389" s="2">
        <f>Data!AL389-Data!AL388</f>
        <v>4.9864390000000185</v>
      </c>
      <c r="AM389" s="2">
        <f>Data!AM389-Data!AM388</f>
        <v>-5.8557566000000065</v>
      </c>
      <c r="AN389" s="2">
        <f>Data!AN389-Data!AN388</f>
        <v>-0.90895138999999858</v>
      </c>
      <c r="AO389" s="2">
        <f>Data!AO389-Data!AO388</f>
        <v>0.68054839999999217</v>
      </c>
      <c r="AP389" s="2">
        <f>Data!AP389-Data!AP388</f>
        <v>0.94779249999999138</v>
      </c>
      <c r="AQ389" s="2">
        <f>Data!AQ389-Data!AQ388</f>
        <v>0.98845689999998854</v>
      </c>
      <c r="AR389" s="2">
        <f>Data!AR389-Data!AR388</f>
        <v>3.1363462999999854</v>
      </c>
      <c r="AS389" s="2"/>
      <c r="AT389" s="1">
        <v>44397</v>
      </c>
      <c r="AU389" s="2">
        <f>Data!AV393-FaktiskeKurser[[#This Row],[AAPL]]</f>
        <v>-3</v>
      </c>
      <c r="AV389" s="2">
        <f>Data!AW393-FaktiskeKurser[[#This Row],[MSFT]]</f>
        <v>-3.190003000000047</v>
      </c>
      <c r="AW389" s="2">
        <f>Data!AX393-FaktiskeKurser[[#This Row],[AMZN]]</f>
        <v>-5.4244999999999948</v>
      </c>
      <c r="AX389" s="2">
        <f>Data!AY393-FaktiskeKurser[[#This Row],[GOOGL]]</f>
        <v>-2.0274969999999968</v>
      </c>
      <c r="AY389" s="2">
        <f>Data!AZ393-FaktiskeKurser[[#This Row],[BRK-B]]</f>
        <v>-1.419983000000002</v>
      </c>
      <c r="AZ389" s="2">
        <f>Data!BA393-FaktiskeKurser[[#This Row],[TSLA]]</f>
        <v>2.3733369999999923</v>
      </c>
      <c r="BA389" s="2">
        <f>Data!BB393-FaktiskeKurser[[#This Row],[NVDA]]</f>
        <v>-12.294998000000021</v>
      </c>
      <c r="BB389" s="2">
        <f>Data!BC393-FaktiskeKurser[[#This Row],[GOOG]]</f>
        <v>-0.98100299999998697</v>
      </c>
      <c r="BC389" s="2">
        <f>Data!BD393-FaktiskeKurser[[#This Row],[UNH]]</f>
        <v>-1.7699889999999527</v>
      </c>
      <c r="BD389" s="2">
        <f>Data!BE393-FaktiskeKurser[[#This Row],[JPM]]</f>
        <v>-5.4099879999999985</v>
      </c>
      <c r="BE389" s="2">
        <f>Data!BF393-FaktiskeKurser[[#This Row],[AVGO]]</f>
        <v>-13</v>
      </c>
      <c r="BF389" s="2">
        <f>Data!BG393-FaktiskeKurser[[#This Row],[V]]</f>
        <v>-3.2900080000000003</v>
      </c>
      <c r="BG389" s="2">
        <f>Data!BH393-FaktiskeKurser[[#This Row],[BAC]]</f>
        <v>-1.1700019999999967</v>
      </c>
      <c r="BH389" s="2">
        <f>Data!BI393-FaktiskeKurser[[#This Row],[HD]]</f>
        <v>6.1300049999999828</v>
      </c>
      <c r="BI389" s="2">
        <f>Data!BJ393-FaktiskeKurser[[#This Row],[MA]]</f>
        <v>-16.409972999999979</v>
      </c>
      <c r="BJ389" s="2">
        <f>Data!BK393-FaktiskeKurser[[#This Row],[MRK]]</f>
        <v>-1.4500049999999902</v>
      </c>
      <c r="BK389" s="2">
        <f>Data!BL393-FaktiskeKurser[[#This Row],[ABBV]]</f>
        <v>-1.3099979999999931</v>
      </c>
      <c r="BL389" s="2">
        <f>Data!BM393-FaktiskeKurser[[#This Row],[LLY]]</f>
        <v>-1.3300020000000075</v>
      </c>
      <c r="BM389" s="2">
        <f>Data!BN393-FaktiskeKurser[[#This Row],[UPS]]</f>
        <v>0.93000799999998662</v>
      </c>
      <c r="BN389" s="2">
        <f>Data!BO393-FaktiskeKurser[[#This Row],[CAT]]</f>
        <v>-3.6799919999999986</v>
      </c>
    </row>
    <row r="390" spans="1:66" x14ac:dyDescent="0.35">
      <c r="A390" s="1">
        <v>44398</v>
      </c>
      <c r="B390" s="2">
        <f>ARIMAForecast[[#This Row],[AAPL]]-FaktiskeKurser[[#This Row],[AAPL]]</f>
        <v>-2.822299129543012</v>
      </c>
      <c r="C390" s="2">
        <f>ARIMAForecast[[#This Row],[MSFT]]-Data!C389</f>
        <v>1.8836291488090069</v>
      </c>
      <c r="D390" s="2">
        <f>ARIMAForecast[[#This Row],[AMZN]]-Data!D389</f>
        <v>0.52135067560399762</v>
      </c>
      <c r="E390" s="2">
        <f>ARIMAForecast[[#This Row],[GOOGL]]-Data!E389</f>
        <v>1.1137285915970097</v>
      </c>
      <c r="F390" s="2">
        <f>ARIMAForecast[[#This Row],[BRK-B]]-Data!F389</f>
        <v>3.9256694354959905</v>
      </c>
      <c r="G390" s="2">
        <f>ARIMAForecast[[#This Row],[TSLA]]-Data!G389</f>
        <v>-0.25669171275299618</v>
      </c>
      <c r="H390" s="2">
        <f>ARIMAForecast[[#This Row],[NVDA]]-Data!H389</f>
        <v>7.2810236752520154</v>
      </c>
      <c r="I390" s="2">
        <f>ARIMAForecast[[#This Row],[GOOG]]-Data!I389</f>
        <v>1.3725208611699884</v>
      </c>
      <c r="J390" s="2">
        <f>ARIMAForecast[[#This Row],[UNH]]-Data!J389</f>
        <v>4.4361114556190273</v>
      </c>
      <c r="K390" s="2">
        <f>ARIMAForecast[[#This Row],[JPM]]-Data!K389</f>
        <v>3.9217070603559989</v>
      </c>
      <c r="L390" s="2">
        <f>ARIMAForecast[[#This Row],[AVGO]]-Data!L389</f>
        <v>10.116272554014984</v>
      </c>
      <c r="M390" s="2">
        <f>ARIMAForecast[[#This Row],[V]]-Data!M389</f>
        <v>1.483229244081997</v>
      </c>
      <c r="N390" s="2">
        <f>ARIMAForecast[[#This Row],[BAC]]-Data!N389</f>
        <v>0.79189071902229813</v>
      </c>
      <c r="O390" s="2">
        <f>ARIMAForecast[[#This Row],[HD]]-Data!O389</f>
        <v>2.4455582055859963</v>
      </c>
      <c r="P390" s="2">
        <f>ARIMAForecast[[#This Row],[MA]]-Data!P389</f>
        <v>5.7902972484629913</v>
      </c>
      <c r="Q390" s="2">
        <f>ARIMAForecast[[#This Row],[MRK]]-Data!Q389</f>
        <v>0.26790395529360467</v>
      </c>
      <c r="R390" s="2">
        <f>ARIMAForecast[[#This Row],[ABBV]]-Data!R389</f>
        <v>0.97907572801300091</v>
      </c>
      <c r="S390" s="2">
        <f>ARIMAForecast[[#This Row],[LLY]]-Data!S389</f>
        <v>1.4397528463339881</v>
      </c>
      <c r="T390" s="2">
        <f>ARIMAForecast[[#This Row],[UPS]]-Data!T389</f>
        <v>1.1845181558039997</v>
      </c>
      <c r="U390" s="2">
        <f>ARIMAForecast[[#This Row],[CAT]]-Data!U389</f>
        <v>3.4244294057589855</v>
      </c>
      <c r="X390" s="1">
        <v>44398</v>
      </c>
      <c r="Y390" s="2">
        <f>Data!Y390-Data!Y389</f>
        <v>0.12238659999999868</v>
      </c>
      <c r="Z390" s="2">
        <f>Data!Z390-Data!Z389</f>
        <v>2.1064160000000243</v>
      </c>
      <c r="AA390" s="2">
        <f>Data!AA390-Data!AA389</f>
        <v>0.66072950000000219</v>
      </c>
      <c r="AB390" s="2">
        <f>Data!AB390-Data!AB389</f>
        <v>1.351958599999989</v>
      </c>
      <c r="AC390" s="2">
        <f>Data!AC390-Data!AC389</f>
        <v>3.2336152000000311</v>
      </c>
      <c r="AD390" s="2">
        <f>Data!AD390-Data!AD389</f>
        <v>0.15061270000001059</v>
      </c>
      <c r="AE390" s="2">
        <f>Data!AE390-Data!AE389</f>
        <v>5.8228804000000025</v>
      </c>
      <c r="AF390" s="2">
        <f>Data!AF390-Data!AF389</f>
        <v>1.47929689999998</v>
      </c>
      <c r="AG390" s="2">
        <f>Data!AG390-Data!AG389</f>
        <v>2.3314224000000081</v>
      </c>
      <c r="AH390" s="2">
        <f>Data!AH390-Data!AH389</f>
        <v>3.0319299999999885</v>
      </c>
      <c r="AI390" s="2">
        <f>Data!AI390-Data!AI389</f>
        <v>8.7480307000000153</v>
      </c>
      <c r="AJ390" s="2">
        <f>Data!AJ390-Data!AJ389</f>
        <v>1.3706260999999813</v>
      </c>
      <c r="AK390" s="2">
        <f>Data!AK390-Data!AK389</f>
        <v>0.76939394999999422</v>
      </c>
      <c r="AL390" s="2">
        <f>Data!AL390-Data!AL389</f>
        <v>1.9620826999999963</v>
      </c>
      <c r="AM390" s="2">
        <f>Data!AM390-Data!AM389</f>
        <v>7.5180167999999981</v>
      </c>
      <c r="AN390" s="2">
        <f>Data!AN390-Data!AN389</f>
        <v>0.10281718999999612</v>
      </c>
      <c r="AO390" s="2">
        <f>Data!AO390-Data!AO389</f>
        <v>0.83799470000001008</v>
      </c>
      <c r="AP390" s="2">
        <f>Data!AP390-Data!AP389</f>
        <v>2.2100756000000104</v>
      </c>
      <c r="AQ390" s="2">
        <f>Data!AQ390-Data!AQ389</f>
        <v>4.798279999999977E-2</v>
      </c>
      <c r="AR390" s="2">
        <f>Data!AR390-Data!AR389</f>
        <v>3.0383006000000137</v>
      </c>
      <c r="AS390" s="2"/>
      <c r="AT390" s="1">
        <v>44398</v>
      </c>
      <c r="AU390" s="2">
        <f>Data!AV394-FaktiskeKurser[[#This Row],[AAPL]]</f>
        <v>-3.0800020000000075</v>
      </c>
      <c r="AV390" s="2">
        <f>Data!AW394-FaktiskeKurser[[#This Row],[MSFT]]</f>
        <v>0.36999500000001717</v>
      </c>
      <c r="AW390" s="2">
        <f>Data!AX394-FaktiskeKurser[[#This Row],[AMZN]]</f>
        <v>-2.3000030000000038</v>
      </c>
      <c r="AX390" s="2">
        <f>Data!AY394-FaktiskeKurser[[#This Row],[GOOGL]]</f>
        <v>0.54400699999999347</v>
      </c>
      <c r="AY390" s="2">
        <f>Data!AZ394-FaktiskeKurser[[#This Row],[BRK-B]]</f>
        <v>0.16000399999995807</v>
      </c>
      <c r="AZ390" s="2">
        <f>Data!BA394-FaktiskeKurser[[#This Row],[TSLA]]</f>
        <v>1.5633239999999944</v>
      </c>
      <c r="BA390" s="2">
        <f>Data!BB394-FaktiskeKurser[[#This Row],[NVDA]]</f>
        <v>4.4375</v>
      </c>
      <c r="BB390" s="2">
        <f>Data!BC394-FaktiskeKurser[[#This Row],[GOOG]]</f>
        <v>1.3339990000000057</v>
      </c>
      <c r="BC390" s="2">
        <f>Data!BD394-FaktiskeKurser[[#This Row],[UNH]]</f>
        <v>-5.4099729999999795</v>
      </c>
      <c r="BD390" s="2">
        <f>Data!BE394-FaktiskeKurser[[#This Row],[JPM]]</f>
        <v>-2.6000059999999792</v>
      </c>
      <c r="BE390" s="2">
        <f>Data!BF394-FaktiskeKurser[[#This Row],[AVGO]]</f>
        <v>1.6799930000000245</v>
      </c>
      <c r="BF390" s="2">
        <f>Data!BG394-FaktiskeKurser[[#This Row],[V]]</f>
        <v>-4.8899990000000173</v>
      </c>
      <c r="BG390" s="2">
        <f>Data!BH394-FaktiskeKurser[[#This Row],[BAC]]</f>
        <v>-0.37000299999999697</v>
      </c>
      <c r="BH390" s="2">
        <f>Data!BI394-FaktiskeKurser[[#This Row],[HD]]</f>
        <v>3.6499939999999924</v>
      </c>
      <c r="BI390" s="2">
        <f>Data!BJ394-FaktiskeKurser[[#This Row],[MA]]</f>
        <v>-10.170012999999983</v>
      </c>
      <c r="BJ390" s="2">
        <f>Data!BK394-FaktiskeKurser[[#This Row],[MRK]]</f>
        <v>-1.5100029999999975</v>
      </c>
      <c r="BK390" s="2">
        <f>Data!BL394-FaktiskeKurser[[#This Row],[ABBV]]</f>
        <v>-0.19000200000000689</v>
      </c>
      <c r="BL390" s="2">
        <f>Data!BM394-FaktiskeKurser[[#This Row],[LLY]]</f>
        <v>5.8199920000000134</v>
      </c>
      <c r="BM390" s="2">
        <f>Data!BN394-FaktiskeKurser[[#This Row],[UPS]]</f>
        <v>-0.41000400000001491</v>
      </c>
      <c r="BN390" s="2">
        <f>Data!BO394-FaktiskeKurser[[#This Row],[CAT]]</f>
        <v>-0.68000799999998662</v>
      </c>
    </row>
    <row r="391" spans="1:66" x14ac:dyDescent="0.35">
      <c r="A391" s="1">
        <v>44399</v>
      </c>
      <c r="B391" s="2">
        <f>ARIMAForecast[[#This Row],[AAPL]]-FaktiskeKurser[[#This Row],[AAPL]]</f>
        <v>0.59444703627102058</v>
      </c>
      <c r="C391" s="2">
        <f>ARIMAForecast[[#This Row],[MSFT]]-Data!C390</f>
        <v>5.112126636070002</v>
      </c>
      <c r="D391" s="2">
        <f>ARIMAForecast[[#This Row],[AMZN]]-Data!D390</f>
        <v>2.4895641563879849</v>
      </c>
      <c r="E391" s="2">
        <f>ARIMAForecast[[#This Row],[GOOGL]]-Data!E390</f>
        <v>1.2000202342969999</v>
      </c>
      <c r="F391" s="2">
        <f>ARIMAForecast[[#This Row],[BRK-B]]-Data!F390</f>
        <v>-1.5310184662589563</v>
      </c>
      <c r="G391" s="2">
        <f>ARIMAForecast[[#This Row],[TSLA]]-Data!G390</f>
        <v>-3.6669167701259937</v>
      </c>
      <c r="H391" s="2">
        <f>ARIMAForecast[[#This Row],[NVDA]]-Data!H390</f>
        <v>3.0221779244109825</v>
      </c>
      <c r="I391" s="2">
        <f>ARIMAForecast[[#This Row],[GOOG]]-Data!I390</f>
        <v>0.99492117883301034</v>
      </c>
      <c r="J391" s="2">
        <f>ARIMAForecast[[#This Row],[UNH]]-Data!J390</f>
        <v>-0.38187457444598749</v>
      </c>
      <c r="K391" s="2">
        <f>ARIMAForecast[[#This Row],[JPM]]-Data!K390</f>
        <v>-1.4001894191949873</v>
      </c>
      <c r="L391" s="2">
        <f>ARIMAForecast[[#This Row],[AVGO]]-Data!L390</f>
        <v>-1.4357756800129664</v>
      </c>
      <c r="M391" s="2">
        <f>ARIMAForecast[[#This Row],[V]]-Data!M390</f>
        <v>0.4775409779859956</v>
      </c>
      <c r="N391" s="2">
        <f>ARIMAForecast[[#This Row],[BAC]]-Data!N390</f>
        <v>-0.47555996863659544</v>
      </c>
      <c r="O391" s="2">
        <f>ARIMAForecast[[#This Row],[HD]]-Data!O390</f>
        <v>-0.32109435289299881</v>
      </c>
      <c r="P391" s="2">
        <f>ARIMAForecast[[#This Row],[MA]]-Data!P390</f>
        <v>2.5059361746789932</v>
      </c>
      <c r="Q391" s="2">
        <f>ARIMAForecast[[#This Row],[MRK]]-Data!Q390</f>
        <v>0.15929014211509696</v>
      </c>
      <c r="R391" s="2">
        <f>ARIMAForecast[[#This Row],[ABBV]]-Data!R390</f>
        <v>0.70643096296900865</v>
      </c>
      <c r="S391" s="2">
        <f>ARIMAForecast[[#This Row],[LLY]]-Data!S390</f>
        <v>1.9673162591730033</v>
      </c>
      <c r="T391" s="2">
        <f>ARIMAForecast[[#This Row],[UPS]]-Data!T390</f>
        <v>8.1519149394011947E-2</v>
      </c>
      <c r="U391" s="2">
        <f>ARIMAForecast[[#This Row],[CAT]]-Data!U390</f>
        <v>-1.5049743238940039</v>
      </c>
      <c r="X391" s="1">
        <v>44399</v>
      </c>
      <c r="Y391" s="2">
        <f>Data!Y391-Data!Y390</f>
        <v>0.99258069999999066</v>
      </c>
      <c r="Z391" s="2">
        <f>Data!Z391-Data!Z390</f>
        <v>4.4516459999999825</v>
      </c>
      <c r="AA391" s="2">
        <f>Data!AA391-Data!AA390</f>
        <v>2.3031657999999879</v>
      </c>
      <c r="AB391" s="2">
        <f>Data!AB391-Data!AB390</f>
        <v>0.93211660000000052</v>
      </c>
      <c r="AC391" s="2">
        <f>Data!AC391-Data!AC390</f>
        <v>-1.4369030000000294</v>
      </c>
      <c r="AD391" s="2">
        <f>Data!AD391-Data!AD390</f>
        <v>-1.9228436999999872</v>
      </c>
      <c r="AE391" s="2">
        <f>Data!AE391-Data!AE390</f>
        <v>3.8077906000000041</v>
      </c>
      <c r="AF391" s="2">
        <f>Data!AF391-Data!AF390</f>
        <v>0.77115330000000881</v>
      </c>
      <c r="AG391" s="2">
        <f>Data!AG391-Data!AG390</f>
        <v>1.2868652999999881</v>
      </c>
      <c r="AH391" s="2">
        <f>Data!AH391-Data!AH390</f>
        <v>-1.3884548999999993</v>
      </c>
      <c r="AI391" s="2">
        <f>Data!AI391-Data!AI390</f>
        <v>-0.33878550000002861</v>
      </c>
      <c r="AJ391" s="2">
        <f>Data!AJ391-Data!AJ390</f>
        <v>0.64488320000000954</v>
      </c>
      <c r="AK391" s="2">
        <f>Data!AK391-Data!AK390</f>
        <v>-0.33451606999999939</v>
      </c>
      <c r="AL391" s="2">
        <f>Data!AL391-Data!AL390</f>
        <v>0.44665299999996932</v>
      </c>
      <c r="AM391" s="2">
        <f>Data!AM391-Data!AM390</f>
        <v>2.7493091000000049</v>
      </c>
      <c r="AN391" s="2">
        <f>Data!AN391-Data!AN390</f>
        <v>0.13392548999999576</v>
      </c>
      <c r="AO391" s="2">
        <f>Data!AO391-Data!AO390</f>
        <v>0.66859010000000296</v>
      </c>
      <c r="AP391" s="2">
        <f>Data!AP391-Data!AP390</f>
        <v>1.2193001999999922</v>
      </c>
      <c r="AQ391" s="2">
        <f>Data!AQ391-Data!AQ390</f>
        <v>0.8024368000000095</v>
      </c>
      <c r="AR391" s="2">
        <f>Data!AR391-Data!AR390</f>
        <v>-0.75616750000000366</v>
      </c>
      <c r="AS391" s="2"/>
      <c r="AT391" s="1">
        <v>44399</v>
      </c>
      <c r="AU391" s="2">
        <f>Data!AV395-FaktiskeKurser[[#This Row],[AAPL]]</f>
        <v>0.41000400000001491</v>
      </c>
      <c r="AV391" s="2">
        <f>Data!AW395-FaktiskeKurser[[#This Row],[MSFT]]</f>
        <v>5.3900150000000053</v>
      </c>
      <c r="AW391" s="2">
        <f>Data!AX395-FaktiskeKurser[[#This Row],[AMZN]]</f>
        <v>3.2200019999999938</v>
      </c>
      <c r="AX391" s="2">
        <f>Data!AY395-FaktiskeKurser[[#This Row],[GOOGL]]</f>
        <v>1.4514929999999993</v>
      </c>
      <c r="AY391" s="2">
        <f>Data!AZ395-FaktiskeKurser[[#This Row],[BRK-B]]</f>
        <v>-0.19998199999997723</v>
      </c>
      <c r="AZ391" s="2">
        <f>Data!BA395-FaktiskeKurser[[#This Row],[TSLA]]</f>
        <v>1.6799929999999961</v>
      </c>
      <c r="BA391" s="2">
        <f>Data!BB395-FaktiskeKurser[[#This Row],[NVDA]]</f>
        <v>14.330000999999982</v>
      </c>
      <c r="BB391" s="2">
        <f>Data!BC395-FaktiskeKurser[[#This Row],[GOOG]]</f>
        <v>1.4830010000000016</v>
      </c>
      <c r="BC391" s="2">
        <f>Data!BD395-FaktiskeKurser[[#This Row],[UNH]]</f>
        <v>-3.9300230000000056</v>
      </c>
      <c r="BD391" s="2">
        <f>Data!BE395-FaktiskeKurser[[#This Row],[JPM]]</f>
        <v>-0.98001099999999042</v>
      </c>
      <c r="BE391" s="2">
        <f>Data!BF395-FaktiskeKurser[[#This Row],[AVGO]]</f>
        <v>8.2599800000000414</v>
      </c>
      <c r="BF391" s="2">
        <f>Data!BG395-FaktiskeKurser[[#This Row],[V]]</f>
        <v>-3.9799959999999999</v>
      </c>
      <c r="BG391" s="2">
        <f>Data!BH395-FaktiskeKurser[[#This Row],[BAC]]</f>
        <v>4.0001000000003728E-2</v>
      </c>
      <c r="BH391" s="2">
        <f>Data!BI395-FaktiskeKurser[[#This Row],[HD]]</f>
        <v>5.1199950000000172</v>
      </c>
      <c r="BI391" s="2">
        <f>Data!BJ395-FaktiskeKurser[[#This Row],[MA]]</f>
        <v>-4.9599910000000023</v>
      </c>
      <c r="BJ391" s="2">
        <f>Data!BK395-FaktiskeKurser[[#This Row],[MRK]]</f>
        <v>-1.4899979999999999</v>
      </c>
      <c r="BK391" s="2">
        <f>Data!BL395-FaktiskeKurser[[#This Row],[ABBV]]</f>
        <v>4.0001000000003728E-2</v>
      </c>
      <c r="BL391" s="2">
        <f>Data!BM395-FaktiskeKurser[[#This Row],[LLY]]</f>
        <v>6.0299980000000062</v>
      </c>
      <c r="BM391" s="2">
        <f>Data!BN395-FaktiskeKurser[[#This Row],[UPS]]</f>
        <v>2.6599889999999959</v>
      </c>
      <c r="BN391" s="2">
        <f>Data!BO395-FaktiskeKurser[[#This Row],[CAT]]</f>
        <v>1.2100069999999903</v>
      </c>
    </row>
    <row r="392" spans="1:66" x14ac:dyDescent="0.35">
      <c r="A392" s="1">
        <v>44400</v>
      </c>
      <c r="B392" s="2">
        <f>ARIMAForecast[[#This Row],[AAPL]]-FaktiskeKurser[[#This Row],[AAPL]]</f>
        <v>5.9709555539130008</v>
      </c>
      <c r="C392" s="2">
        <f>ARIMAForecast[[#This Row],[MSFT]]-Data!C391</f>
        <v>3.0771281678379978</v>
      </c>
      <c r="D392" s="2">
        <f>ARIMAForecast[[#This Row],[AMZN]]-Data!D391</f>
        <v>0.90345222773501632</v>
      </c>
      <c r="E392" s="2">
        <f>ARIMAForecast[[#This Row],[GOOGL]]-Data!E391</f>
        <v>4.033065678941</v>
      </c>
      <c r="F392" s="2">
        <f>ARIMAForecast[[#This Row],[BRK-B]]-Data!F391</f>
        <v>0.23594160798700159</v>
      </c>
      <c r="G392" s="2">
        <f>ARIMAForecast[[#This Row],[TSLA]]-Data!G391</f>
        <v>-0.50353569070500726</v>
      </c>
      <c r="H392" s="2">
        <f>ARIMAForecast[[#This Row],[NVDA]]-Data!H391</f>
        <v>-0.56127409124300698</v>
      </c>
      <c r="I392" s="2">
        <f>ARIMAForecast[[#This Row],[GOOG]]-Data!I391</f>
        <v>4.0717492551860062</v>
      </c>
      <c r="J392" s="2">
        <f>ARIMAForecast[[#This Row],[UNH]]-Data!J391</f>
        <v>2.2614842408210052</v>
      </c>
      <c r="K392" s="2">
        <f>ARIMAForecast[[#This Row],[JPM]]-Data!K391</f>
        <v>-1.2943550424479895</v>
      </c>
      <c r="L392" s="2">
        <f>ARIMAForecast[[#This Row],[AVGO]]-Data!L391</f>
        <v>5.3998753728389488</v>
      </c>
      <c r="M392" s="2">
        <f>ARIMAForecast[[#This Row],[V]]-Data!M391</f>
        <v>4.1272385838650223</v>
      </c>
      <c r="N392" s="2">
        <f>ARIMAForecast[[#This Row],[BAC]]-Data!N391</f>
        <v>-0.32052060034209973</v>
      </c>
      <c r="O392" s="2">
        <f>ARIMAForecast[[#This Row],[HD]]-Data!O391</f>
        <v>5.3944781091320237</v>
      </c>
      <c r="P392" s="2">
        <f>ARIMAForecast[[#This Row],[MA]]-Data!P391</f>
        <v>10.177611349284007</v>
      </c>
      <c r="Q392" s="2">
        <f>ARIMAForecast[[#This Row],[MRK]]-Data!Q391</f>
        <v>0.93644440495040726</v>
      </c>
      <c r="R392" s="2">
        <f>ARIMAForecast[[#This Row],[ABBV]]-Data!R391</f>
        <v>0.52385459832599679</v>
      </c>
      <c r="S392" s="2">
        <f>ARIMAForecast[[#This Row],[LLY]]-Data!S391</f>
        <v>4.8396079256559972</v>
      </c>
      <c r="T392" s="2">
        <f>ARIMAForecast[[#This Row],[UPS]]-Data!T391</f>
        <v>-1.2851914917150111</v>
      </c>
      <c r="U392" s="2">
        <f>ARIMAForecast[[#This Row],[CAT]]-Data!U391</f>
        <v>0.2509919170510102</v>
      </c>
      <c r="X392" s="1">
        <v>44400</v>
      </c>
      <c r="Y392" s="2">
        <f>Data!Y392-Data!Y391</f>
        <v>1.7175227000000177</v>
      </c>
      <c r="Z392" s="2">
        <f>Data!Z392-Data!Z391</f>
        <v>3.7784267000000114</v>
      </c>
      <c r="AA392" s="2">
        <f>Data!AA392-Data!AA391</f>
        <v>1.2238488000000132</v>
      </c>
      <c r="AB392" s="2">
        <f>Data!AB392-Data!AB391</f>
        <v>3.7942549999999926</v>
      </c>
      <c r="AC392" s="2">
        <f>Data!AC392-Data!AC391</f>
        <v>0.63460710000003928</v>
      </c>
      <c r="AD392" s="2">
        <f>Data!AD392-Data!AD391</f>
        <v>-1.9778187000000003</v>
      </c>
      <c r="AE392" s="2">
        <f>Data!AE392-Data!AE391</f>
        <v>-0.22041429999998741</v>
      </c>
      <c r="AF392" s="2">
        <f>Data!AF392-Data!AF391</f>
        <v>3.983531499999998</v>
      </c>
      <c r="AG392" s="2">
        <f>Data!AG392-Data!AG391</f>
        <v>1.7174893000000111</v>
      </c>
      <c r="AH392" s="2">
        <f>Data!AH392-Data!AH391</f>
        <v>-0.54341589999998519</v>
      </c>
      <c r="AI392" s="2">
        <f>Data!AI392-Data!AI391</f>
        <v>5.0678932000000145</v>
      </c>
      <c r="AJ392" s="2">
        <f>Data!AJ392-Data!AJ391</f>
        <v>3.6086598999999921</v>
      </c>
      <c r="AK392" s="2">
        <f>Data!AK392-Data!AK391</f>
        <v>-0.30101049999999674</v>
      </c>
      <c r="AL392" s="2">
        <f>Data!AL392-Data!AL391</f>
        <v>5.1073079000000234</v>
      </c>
      <c r="AM392" s="2">
        <f>Data!AM392-Data!AM391</f>
        <v>7.0148411000000124</v>
      </c>
      <c r="AN392" s="2">
        <f>Data!AN392-Data!AN391</f>
        <v>0.83554082000000562</v>
      </c>
      <c r="AO392" s="2">
        <f>Data!AO392-Data!AO391</f>
        <v>0.62870239999999455</v>
      </c>
      <c r="AP392" s="2">
        <f>Data!AP392-Data!AP391</f>
        <v>4.4767054000000144</v>
      </c>
      <c r="AQ392" s="2">
        <f>Data!AQ392-Data!AQ391</f>
        <v>-1.4632443000000137</v>
      </c>
      <c r="AR392" s="2">
        <f>Data!AR392-Data!AR391</f>
        <v>0.14755539999998746</v>
      </c>
      <c r="AS392" s="2"/>
      <c r="AT392" s="1">
        <v>44400</v>
      </c>
      <c r="AU392" s="2">
        <f>Data!AV396-FaktiskeKurser[[#This Row],[AAPL]]</f>
        <v>6.1100010000000111</v>
      </c>
      <c r="AV392" s="2">
        <f>Data!AW396-FaktiskeKurser[[#This Row],[MSFT]]</f>
        <v>12.660002999999961</v>
      </c>
      <c r="AW392" s="2">
        <f>Data!AX396-FaktiskeKurser[[#This Row],[AMZN]]</f>
        <v>5.3524939999999788</v>
      </c>
      <c r="AX392" s="2">
        <f>Data!AY396-FaktiskeKurser[[#This Row],[GOOGL]]</f>
        <v>8.4369959999999935</v>
      </c>
      <c r="AY392" s="2">
        <f>Data!AZ396-FaktiskeKurser[[#This Row],[BRK-B]]</f>
        <v>5.8299859999999626</v>
      </c>
      <c r="AZ392" s="2">
        <f>Data!BA396-FaktiskeKurser[[#This Row],[TSLA]]</f>
        <v>-0.94665500000002112</v>
      </c>
      <c r="BA392" s="2">
        <f>Data!BB396-FaktiskeKurser[[#This Row],[NVDA]]</f>
        <v>7.7825009999999963</v>
      </c>
      <c r="BB392" s="2">
        <f>Data!BC396-FaktiskeKurser[[#This Row],[GOOG]]</f>
        <v>8.5619959999999935</v>
      </c>
      <c r="BC392" s="2">
        <f>Data!BD396-FaktiskeKurser[[#This Row],[UNH]]</f>
        <v>8.6400140000000079</v>
      </c>
      <c r="BD392" s="2">
        <f>Data!BE396-FaktiskeKurser[[#This Row],[JPM]]</f>
        <v>3.6699979999999925</v>
      </c>
      <c r="BE392" s="2">
        <f>Data!BF396-FaktiskeKurser[[#This Row],[AVGO]]</f>
        <v>17.479981000000009</v>
      </c>
      <c r="BF392" s="2">
        <f>Data!BG396-FaktiskeKurser[[#This Row],[V]]</f>
        <v>8.6100000000000136</v>
      </c>
      <c r="BG392" s="2">
        <f>Data!BH396-FaktiskeKurser[[#This Row],[BAC]]</f>
        <v>0.7700010000000006</v>
      </c>
      <c r="BH392" s="2">
        <f>Data!BI396-FaktiskeKurser[[#This Row],[HD]]</f>
        <v>13.970000999999968</v>
      </c>
      <c r="BI392" s="2">
        <f>Data!BJ396-FaktiskeKurser[[#This Row],[MA]]</f>
        <v>27.809998000000007</v>
      </c>
      <c r="BJ392" s="2">
        <f>Data!BK396-FaktiskeKurser[[#This Row],[MRK]]</f>
        <v>0.48999799999999993</v>
      </c>
      <c r="BK392" s="2">
        <f>Data!BL396-FaktiskeKurser[[#This Row],[ABBV]]</f>
        <v>2.7700040000000001</v>
      </c>
      <c r="BL392" s="2">
        <f>Data!BM396-FaktiskeKurser[[#This Row],[LLY]]</f>
        <v>10.009995000000004</v>
      </c>
      <c r="BM392" s="2">
        <f>Data!BN396-FaktiskeKurser[[#This Row],[UPS]]</f>
        <v>0.22999500000000239</v>
      </c>
      <c r="BN392" s="2">
        <f>Data!BO396-FaktiskeKurser[[#This Row],[CAT]]</f>
        <v>6.4499969999999962</v>
      </c>
    </row>
    <row r="393" spans="1:66" x14ac:dyDescent="0.35">
      <c r="A393" s="1">
        <v>44403</v>
      </c>
      <c r="B393" s="2">
        <f>ARIMAForecast[[#This Row],[AAPL]]-FaktiskeKurser[[#This Row],[AAPL]]</f>
        <v>3.4034223588610075</v>
      </c>
      <c r="C393" s="2">
        <f>ARIMAForecast[[#This Row],[MSFT]]-Data!C392</f>
        <v>0.29787889235399234</v>
      </c>
      <c r="D393" s="2">
        <f>ARIMAForecast[[#This Row],[AMZN]]-Data!D392</f>
        <v>2.115564827823988</v>
      </c>
      <c r="E393" s="2">
        <f>ARIMAForecast[[#This Row],[GOOGL]]-Data!E392</f>
        <v>1.5873136897990037</v>
      </c>
      <c r="F393" s="2">
        <f>ARIMAForecast[[#This Row],[BRK-B]]-Data!F392</f>
        <v>0.37099241368099456</v>
      </c>
      <c r="G393" s="2">
        <f>ARIMAForecast[[#This Row],[TSLA]]-Data!G392</f>
        <v>3.6619702021460228</v>
      </c>
      <c r="H393" s="2">
        <f>ARIMAForecast[[#This Row],[NVDA]]-Data!H392</f>
        <v>-3.6322953191159968</v>
      </c>
      <c r="I393" s="2">
        <f>ARIMAForecast[[#This Row],[GOOG]]-Data!I392</f>
        <v>2.1819596626629902</v>
      </c>
      <c r="J393" s="2">
        <f>ARIMAForecast[[#This Row],[UNH]]-Data!J392</f>
        <v>-3.2944602266330207</v>
      </c>
      <c r="K393" s="2">
        <f>ARIMAForecast[[#This Row],[JPM]]-Data!K392</f>
        <v>0.94795687558399777</v>
      </c>
      <c r="L393" s="2">
        <f>ARIMAForecast[[#This Row],[AVGO]]-Data!L392</f>
        <v>-3.9580486224963352E-2</v>
      </c>
      <c r="M393" s="2">
        <f>ARIMAForecast[[#This Row],[V]]-Data!M392</f>
        <v>1.7938524809449916</v>
      </c>
      <c r="N393" s="2">
        <f>ARIMAForecast[[#This Row],[BAC]]-Data!N392</f>
        <v>0.24833195186329959</v>
      </c>
      <c r="O393" s="2">
        <f>ARIMAForecast[[#This Row],[HD]]-Data!O392</f>
        <v>0.34740065920999541</v>
      </c>
      <c r="P393" s="2">
        <f>ARIMAForecast[[#This Row],[MA]]-Data!P392</f>
        <v>0.7110377795490308</v>
      </c>
      <c r="Q393" s="2">
        <f>ARIMAForecast[[#This Row],[MRK]]-Data!Q392</f>
        <v>-7.3749075070097092E-2</v>
      </c>
      <c r="R393" s="2">
        <f>ARIMAForecast[[#This Row],[ABBV]]-Data!R392</f>
        <v>-0.15927904084099964</v>
      </c>
      <c r="S393" s="2">
        <f>ARIMAForecast[[#This Row],[LLY]]-Data!S392</f>
        <v>-0.11651452464900558</v>
      </c>
      <c r="T393" s="2">
        <f>ARIMAForecast[[#This Row],[UPS]]-Data!T392</f>
        <v>-1.725832039620002</v>
      </c>
      <c r="U393" s="2">
        <f>ARIMAForecast[[#This Row],[CAT]]-Data!U392</f>
        <v>1.4981234885740093</v>
      </c>
      <c r="X393" s="1">
        <v>44403</v>
      </c>
      <c r="Y393" s="2">
        <f>Data!Y393-Data!Y392</f>
        <v>0.63495619999997643</v>
      </c>
      <c r="Z393" s="2">
        <f>Data!Z393-Data!Z392</f>
        <v>-0.44630349999999908</v>
      </c>
      <c r="AA393" s="2">
        <f>Data!AA393-Data!AA392</f>
        <v>1.9759511999999972</v>
      </c>
      <c r="AB393" s="2">
        <f>Data!AB393-Data!AB392</f>
        <v>1.7876955000000123</v>
      </c>
      <c r="AC393" s="2">
        <f>Data!AC393-Data!AC392</f>
        <v>0.3821435999999494</v>
      </c>
      <c r="AD393" s="2">
        <f>Data!AD393-Data!AD392</f>
        <v>2.7995981999999913</v>
      </c>
      <c r="AE393" s="2">
        <f>Data!AE393-Data!AE392</f>
        <v>-2.5134894000000259</v>
      </c>
      <c r="AF393" s="2">
        <f>Data!AF393-Data!AF392</f>
        <v>2.3078453999999908</v>
      </c>
      <c r="AG393" s="2">
        <f>Data!AG393-Data!AG392</f>
        <v>-3.1276511000000369</v>
      </c>
      <c r="AH393" s="2">
        <f>Data!AH393-Data!AH392</f>
        <v>1.0228754000000038</v>
      </c>
      <c r="AI393" s="2">
        <f>Data!AI393-Data!AI392</f>
        <v>0.25094369999999344</v>
      </c>
      <c r="AJ393" s="2">
        <f>Data!AJ393-Data!AJ392</f>
        <v>2.2375557999999955</v>
      </c>
      <c r="AK393" s="2">
        <f>Data!AK393-Data!AK392</f>
        <v>0.36106249999999562</v>
      </c>
      <c r="AL393" s="2">
        <f>Data!AL393-Data!AL392</f>
        <v>-0.47638769999997521</v>
      </c>
      <c r="AM393" s="2">
        <f>Data!AM393-Data!AM392</f>
        <v>4.0736533999999551</v>
      </c>
      <c r="AN393" s="2">
        <f>Data!AN393-Data!AN392</f>
        <v>-0.11694525999999428</v>
      </c>
      <c r="AO393" s="2">
        <f>Data!AO393-Data!AO392</f>
        <v>-0.49343810000000587</v>
      </c>
      <c r="AP393" s="2">
        <f>Data!AP393-Data!AP392</f>
        <v>0.32087379999998689</v>
      </c>
      <c r="AQ393" s="2">
        <f>Data!AQ393-Data!AQ392</f>
        <v>-1.7568733999999893</v>
      </c>
      <c r="AR393" s="2">
        <f>Data!AR393-Data!AR392</f>
        <v>1.2223534000000029</v>
      </c>
      <c r="AS393" s="2"/>
      <c r="AT393" s="1">
        <v>44403</v>
      </c>
      <c r="AU393" s="2">
        <f>Data!AV397-FaktiskeKurser[[#This Row],[AAPL]]</f>
        <v>2.8400110000000041</v>
      </c>
      <c r="AV393" s="2">
        <f>Data!AW397-FaktiskeKurser[[#This Row],[MSFT]]</f>
        <v>9.7299810000000093</v>
      </c>
      <c r="AW393" s="2">
        <f>Data!AX397-FaktiskeKurser[[#This Row],[AMZN]]</f>
        <v>6.3314969999999846</v>
      </c>
      <c r="AX393" s="2">
        <f>Data!AY397-FaktiskeKurser[[#This Row],[GOOGL]]</f>
        <v>7.8255009999999885</v>
      </c>
      <c r="AY393" s="2">
        <f>Data!AZ397-FaktiskeKurser[[#This Row],[BRK-B]]</f>
        <v>1.9099729999999795</v>
      </c>
      <c r="AZ393" s="2">
        <f>Data!BA397-FaktiskeKurser[[#This Row],[TSLA]]</f>
        <v>-0.96000700000001871</v>
      </c>
      <c r="BA393" s="2">
        <f>Data!BB397-FaktiskeKurser[[#This Row],[NVDA]]</f>
        <v>6.8200070000000039</v>
      </c>
      <c r="BB393" s="2">
        <f>Data!BC397-FaktiskeKurser[[#This Row],[GOOG]]</f>
        <v>8.5429999999999779</v>
      </c>
      <c r="BC393" s="2">
        <f>Data!BD397-FaktiskeKurser[[#This Row],[UNH]]</f>
        <v>0.57000799999997298</v>
      </c>
      <c r="BD393" s="2">
        <f>Data!BE397-FaktiskeKurser[[#This Row],[JPM]]</f>
        <v>1.9399870000000021</v>
      </c>
      <c r="BE393" s="2">
        <f>Data!BF397-FaktiskeKurser[[#This Row],[AVGO]]</f>
        <v>13.649993999999992</v>
      </c>
      <c r="BF393" s="2">
        <f>Data!BG397-FaktiskeKurser[[#This Row],[V]]</f>
        <v>7.5500030000000038</v>
      </c>
      <c r="BG393" s="2">
        <f>Data!BH397-FaktiskeKurser[[#This Row],[BAC]]</f>
        <v>0.44000199999999978</v>
      </c>
      <c r="BH393" s="2">
        <f>Data!BI397-FaktiskeKurser[[#This Row],[HD]]</f>
        <v>5.8299870000000169</v>
      </c>
      <c r="BI393" s="2">
        <f>Data!BJ397-FaktiskeKurser[[#This Row],[MA]]</f>
        <v>18.409972999999979</v>
      </c>
      <c r="BJ393" s="2">
        <f>Data!BK397-FaktiskeKurser[[#This Row],[MRK]]</f>
        <v>1.0699999999999932</v>
      </c>
      <c r="BK393" s="2">
        <f>Data!BL397-FaktiskeKurser[[#This Row],[ABBV]]</f>
        <v>1.7399979999999999</v>
      </c>
      <c r="BL393" s="2">
        <f>Data!BM397-FaktiskeKurser[[#This Row],[LLY]]</f>
        <v>8.1900029999999902</v>
      </c>
      <c r="BM393" s="2">
        <f>Data!BN397-FaktiskeKurser[[#This Row],[UPS]]</f>
        <v>-2.6000059999999792</v>
      </c>
      <c r="BN393" s="2">
        <f>Data!BO397-FaktiskeKurser[[#This Row],[CAT]]</f>
        <v>3.0699920000000134</v>
      </c>
    </row>
    <row r="394" spans="1:66" x14ac:dyDescent="0.35">
      <c r="A394" s="1">
        <v>44404</v>
      </c>
      <c r="B394" s="2">
        <f>ARIMAForecast[[#This Row],[AAPL]]-FaktiskeKurser[[#This Row],[AAPL]]</f>
        <v>1.1436542639730192</v>
      </c>
      <c r="C394" s="2">
        <f>ARIMAForecast[[#This Row],[MSFT]]-Data!C393</f>
        <v>-3.3558584351659988</v>
      </c>
      <c r="D394" s="2">
        <f>ARIMAForecast[[#This Row],[AMZN]]-Data!D393</f>
        <v>-3.5457569518320042</v>
      </c>
      <c r="E394" s="2">
        <f>ARIMAForecast[[#This Row],[GOOGL]]-Data!E393</f>
        <v>-2.6293923497470075</v>
      </c>
      <c r="F394" s="2">
        <f>ARIMAForecast[[#This Row],[BRK-B]]-Data!F393</f>
        <v>0.93196084414296365</v>
      </c>
      <c r="G394" s="2">
        <f>ARIMAForecast[[#This Row],[TSLA]]-Data!G393</f>
        <v>-3.7896171496100237</v>
      </c>
      <c r="H394" s="2">
        <f>ARIMAForecast[[#This Row],[NVDA]]-Data!H393</f>
        <v>0.37721544489900793</v>
      </c>
      <c r="I394" s="2">
        <f>ARIMAForecast[[#This Row],[GOOG]]-Data!I393</f>
        <v>-3.247356259333003</v>
      </c>
      <c r="J394" s="2">
        <f>ARIMAForecast[[#This Row],[UNH]]-Data!J393</f>
        <v>-0.45476190123901006</v>
      </c>
      <c r="K394" s="2">
        <f>ARIMAForecast[[#This Row],[JPM]]-Data!K393</f>
        <v>0.42287505561100147</v>
      </c>
      <c r="L394" s="2">
        <f>ARIMAForecast[[#This Row],[AVGO]]-Data!L393</f>
        <v>-6.3261590313010174</v>
      </c>
      <c r="M394" s="2">
        <f>ARIMAForecast[[#This Row],[V]]-Data!M393</f>
        <v>0.61133124247498927</v>
      </c>
      <c r="N394" s="2">
        <f>ARIMAForecast[[#This Row],[BAC]]-Data!N393</f>
        <v>-1.9184496558104058E-2</v>
      </c>
      <c r="O394" s="2">
        <f>ARIMAForecast[[#This Row],[HD]]-Data!O393</f>
        <v>-5.8403417744789863</v>
      </c>
      <c r="P394" s="2">
        <f>ARIMAForecast[[#This Row],[MA]]-Data!P393</f>
        <v>-2.2027476453500299</v>
      </c>
      <c r="Q394" s="2">
        <f>ARIMAForecast[[#This Row],[MRK]]-Data!Q393</f>
        <v>0.43819353117768856</v>
      </c>
      <c r="R394" s="2">
        <f>ARIMAForecast[[#This Row],[ABBV]]-Data!R393</f>
        <v>6.5332589520039619E-3</v>
      </c>
      <c r="S394" s="2">
        <f>ARIMAForecast[[#This Row],[LLY]]-Data!S393</f>
        <v>3.3015583966005124E-2</v>
      </c>
      <c r="T394" s="2">
        <f>ARIMAForecast[[#This Row],[UPS]]-Data!T393</f>
        <v>-14.133195742759995</v>
      </c>
      <c r="U394" s="2">
        <f>ARIMAForecast[[#This Row],[CAT]]-Data!U393</f>
        <v>-1.8550604458000066</v>
      </c>
      <c r="X394" s="1">
        <v>44404</v>
      </c>
      <c r="Y394" s="2">
        <f>Data!Y394-Data!Y393</f>
        <v>-1.5737668999999812</v>
      </c>
      <c r="Z394" s="2">
        <f>Data!Z394-Data!Z393</f>
        <v>-2.508257800000024</v>
      </c>
      <c r="AA394" s="2">
        <f>Data!AA394-Data!AA393</f>
        <v>-2.5644748999999933</v>
      </c>
      <c r="AB394" s="2">
        <f>Data!AB394-Data!AB393</f>
        <v>-1.8650523000000021</v>
      </c>
      <c r="AC394" s="2">
        <f>Data!AC394-Data!AC393</f>
        <v>1.5225314000000481</v>
      </c>
      <c r="AD394" s="2">
        <f>Data!AD394-Data!AD393</f>
        <v>-0.74947449999999094</v>
      </c>
      <c r="AE394" s="2">
        <f>Data!AE394-Data!AE393</f>
        <v>-0.99977049999998258</v>
      </c>
      <c r="AF394" s="2">
        <f>Data!AF394-Data!AF393</f>
        <v>-2.4211683999999991</v>
      </c>
      <c r="AG394" s="2">
        <f>Data!AG394-Data!AG393</f>
        <v>0.60744410000000926</v>
      </c>
      <c r="AH394" s="2">
        <f>Data!AH394-Data!AH393</f>
        <v>-0.23125360000000228</v>
      </c>
      <c r="AI394" s="2">
        <f>Data!AI394-Data!AI393</f>
        <v>-4.9059118999999782</v>
      </c>
      <c r="AJ394" s="2">
        <f>Data!AJ394-Data!AJ393</f>
        <v>0.87298920000000635</v>
      </c>
      <c r="AK394" s="2">
        <f>Data!AK394-Data!AK393</f>
        <v>-8.871710999999749E-2</v>
      </c>
      <c r="AL394" s="2">
        <f>Data!AL394-Data!AL393</f>
        <v>-3.2935128999999961</v>
      </c>
      <c r="AM394" s="2">
        <f>Data!AM394-Data!AM393</f>
        <v>-2.0301478000000088</v>
      </c>
      <c r="AN394" s="2">
        <f>Data!AN394-Data!AN393</f>
        <v>0.48755439999999339</v>
      </c>
      <c r="AO394" s="2">
        <f>Data!AO394-Data!AO393</f>
        <v>0.32091030000000842</v>
      </c>
      <c r="AP394" s="2">
        <f>Data!AP394-Data!AP393</f>
        <v>0.34806090000000722</v>
      </c>
      <c r="AQ394" s="2">
        <f>Data!AQ394-Data!AQ393</f>
        <v>-10.924409099999991</v>
      </c>
      <c r="AR394" s="2">
        <f>Data!AR394-Data!AR393</f>
        <v>-0.69052229999999781</v>
      </c>
      <c r="AS394" s="2"/>
      <c r="AT394" s="1">
        <v>44404</v>
      </c>
      <c r="AU394" s="2">
        <f>Data!AV398-FaktiskeKurser[[#This Row],[AAPL]]</f>
        <v>1.3700100000000077</v>
      </c>
      <c r="AV394" s="2">
        <f>Data!AW398-FaktiskeKurser[[#This Row],[MSFT]]</f>
        <v>5.1400150000000053</v>
      </c>
      <c r="AW394" s="2">
        <f>Data!AX398-FaktiskeKurser[[#This Row],[AMZN]]</f>
        <v>2.0595089999999914</v>
      </c>
      <c r="AX394" s="2">
        <f>Data!AY398-FaktiskeKurser[[#This Row],[GOOGL]]</f>
        <v>4.3509899999999959</v>
      </c>
      <c r="AY394" s="2">
        <f>Data!AZ398-FaktiskeKurser[[#This Row],[BRK-B]]</f>
        <v>0.89999399999999241</v>
      </c>
      <c r="AZ394" s="2">
        <f>Data!BA398-FaktiskeKurser[[#This Row],[TSLA]]</f>
        <v>-3.5033269999999845</v>
      </c>
      <c r="BA394" s="2">
        <f>Data!BB398-FaktiskeKurser[[#This Row],[NVDA]]</f>
        <v>-2.0200040000000001</v>
      </c>
      <c r="BB394" s="2">
        <f>Data!BC398-FaktiskeKurser[[#This Row],[GOOG]]</f>
        <v>4.195999999999998</v>
      </c>
      <c r="BC394" s="2">
        <f>Data!BD398-FaktiskeKurser[[#This Row],[UNH]]</f>
        <v>0.45999100000000226</v>
      </c>
      <c r="BD394" s="2">
        <f>Data!BE398-FaktiskeKurser[[#This Row],[JPM]]</f>
        <v>-1.4100040000000149</v>
      </c>
      <c r="BE394" s="2">
        <f>Data!BF398-FaktiskeKurser[[#This Row],[AVGO]]</f>
        <v>-3.6600040000000149</v>
      </c>
      <c r="BF394" s="2">
        <f>Data!BG398-FaktiskeKurser[[#This Row],[V]]</f>
        <v>7.2699890000000096</v>
      </c>
      <c r="BG394" s="2">
        <f>Data!BH398-FaktiskeKurser[[#This Row],[BAC]]</f>
        <v>-0.4799990000000065</v>
      </c>
      <c r="BH394" s="2">
        <f>Data!BI398-FaktiskeKurser[[#This Row],[HD]]</f>
        <v>0.90002500000002783</v>
      </c>
      <c r="BI394" s="2">
        <f>Data!BJ398-FaktiskeKurser[[#This Row],[MA]]</f>
        <v>10.209991000000002</v>
      </c>
      <c r="BJ394" s="2">
        <f>Data!BK398-FaktiskeKurser[[#This Row],[MRK]]</f>
        <v>1.4599989999999963</v>
      </c>
      <c r="BK394" s="2">
        <f>Data!BL398-FaktiskeKurser[[#This Row],[ABBV]]</f>
        <v>0.97000099999999634</v>
      </c>
      <c r="BL394" s="2">
        <f>Data!BM398-FaktiskeKurser[[#This Row],[LLY]]</f>
        <v>6.2900089999999977</v>
      </c>
      <c r="BM394" s="2">
        <f>Data!BN398-FaktiskeKurser[[#This Row],[UPS]]</f>
        <v>-17.259995000000004</v>
      </c>
      <c r="BN394" s="2">
        <f>Data!BO398-FaktiskeKurser[[#This Row],[CAT]]</f>
        <v>-0.83000200000000746</v>
      </c>
    </row>
    <row r="395" spans="1:66" x14ac:dyDescent="0.35">
      <c r="A395" s="1">
        <v>44405</v>
      </c>
      <c r="B395" s="2">
        <f>ARIMAForecast[[#This Row],[AAPL]]-FaktiskeKurser[[#This Row],[AAPL]]</f>
        <v>-0.94913672752301181</v>
      </c>
      <c r="C395" s="2">
        <f>ARIMAForecast[[#This Row],[MSFT]]-Data!C394</f>
        <v>0.35247057130300163</v>
      </c>
      <c r="D395" s="2">
        <f>ARIMAForecast[[#This Row],[AMZN]]-Data!D394</f>
        <v>0.23079891270299413</v>
      </c>
      <c r="E395" s="2">
        <f>ARIMAForecast[[#This Row],[GOOGL]]-Data!E394</f>
        <v>4.4983352480890062</v>
      </c>
      <c r="F395" s="2">
        <f>ARIMAForecast[[#This Row],[BRK-B]]-Data!F394</f>
        <v>-0.40525234324400117</v>
      </c>
      <c r="G395" s="2">
        <f>ARIMAForecast[[#This Row],[TSLA]]-Data!G394</f>
        <v>0.37993464598901028</v>
      </c>
      <c r="H395" s="2">
        <f>ARIMAForecast[[#This Row],[NVDA]]-Data!H394</f>
        <v>0.43875511490401209</v>
      </c>
      <c r="I395" s="2">
        <f>ARIMAForecast[[#This Row],[GOOG]]-Data!I394</f>
        <v>0.13577949759499575</v>
      </c>
      <c r="J395" s="2">
        <f>ARIMAForecast[[#This Row],[UNH]]-Data!J394</f>
        <v>-3.327717713237007</v>
      </c>
      <c r="K395" s="2">
        <f>ARIMAForecast[[#This Row],[JPM]]-Data!K394</f>
        <v>-4.493510744600826E-2</v>
      </c>
      <c r="L395" s="2">
        <f>ARIMAForecast[[#This Row],[AVGO]]-Data!L394</f>
        <v>0.33763243750900074</v>
      </c>
      <c r="M395" s="2">
        <f>ARIMAForecast[[#This Row],[V]]-Data!M394</f>
        <v>-3.2413607981220025</v>
      </c>
      <c r="N395" s="2">
        <f>ARIMAForecast[[#This Row],[BAC]]-Data!N394</f>
        <v>0.32252750124790452</v>
      </c>
      <c r="O395" s="2">
        <f>ARIMAForecast[[#This Row],[HD]]-Data!O394</f>
        <v>-0.64919163335900976</v>
      </c>
      <c r="P395" s="2">
        <f>ARIMAForecast[[#This Row],[MA]]-Data!P394</f>
        <v>-6.3638941390429977</v>
      </c>
      <c r="Q395" s="2">
        <f>ARIMAForecast[[#This Row],[MRK]]-Data!Q394</f>
        <v>0.50664899351940562</v>
      </c>
      <c r="R395" s="2">
        <f>ARIMAForecast[[#This Row],[ABBV]]-Data!R394</f>
        <v>0.64731478455099989</v>
      </c>
      <c r="S395" s="2">
        <f>ARIMAForecast[[#This Row],[LLY]]-Data!S394</f>
        <v>2.5529607138620065</v>
      </c>
      <c r="T395" s="2">
        <f>ARIMAForecast[[#This Row],[UPS]]-Data!T394</f>
        <v>-3.9415418261409911</v>
      </c>
      <c r="U395" s="2">
        <f>ARIMAForecast[[#This Row],[CAT]]-Data!U394</f>
        <v>1.7789195099570065</v>
      </c>
      <c r="X395" s="1">
        <v>44405</v>
      </c>
      <c r="Y395" s="2">
        <f>Data!Y395-Data!Y394</f>
        <v>-1.9118447000000174</v>
      </c>
      <c r="Z395" s="2">
        <f>Data!Z395-Data!Z394</f>
        <v>-0.36248979999999165</v>
      </c>
      <c r="AA395" s="2">
        <f>Data!AA395-Data!AA394</f>
        <v>-0.61773790000000872</v>
      </c>
      <c r="AB395" s="2">
        <f>Data!AB395-Data!AB394</f>
        <v>3.3227611000000081</v>
      </c>
      <c r="AC395" s="2">
        <f>Data!AC395-Data!AC394</f>
        <v>-2.1129117000000406</v>
      </c>
      <c r="AD395" s="2">
        <f>Data!AD395-Data!AD394</f>
        <v>-1.392879100000016</v>
      </c>
      <c r="AE395" s="2">
        <f>Data!AE395-Data!AE394</f>
        <v>2.6486955999999964</v>
      </c>
      <c r="AF395" s="2">
        <f>Data!AF395-Data!AF394</f>
        <v>-0.81912289999999643</v>
      </c>
      <c r="AG395" s="2">
        <f>Data!AG395-Data!AG394</f>
        <v>-5.1844720999999936</v>
      </c>
      <c r="AH395" s="2">
        <f>Data!AH395-Data!AH394</f>
        <v>0.314055599999989</v>
      </c>
      <c r="AI395" s="2">
        <f>Data!AI395-Data!AI394</f>
        <v>0.382831699999997</v>
      </c>
      <c r="AJ395" s="2">
        <f>Data!AJ395-Data!AJ394</f>
        <v>-3.7117886999999996</v>
      </c>
      <c r="AK395" s="2">
        <f>Data!AK395-Data!AK394</f>
        <v>0.1363801099999975</v>
      </c>
      <c r="AL395" s="2">
        <f>Data!AL395-Data!AL394</f>
        <v>-2.3401482000000442</v>
      </c>
      <c r="AM395" s="2">
        <f>Data!AM395-Data!AM394</f>
        <v>-5.9599051999999801</v>
      </c>
      <c r="AN395" s="2">
        <f>Data!AN395-Data!AN394</f>
        <v>0.52319242000000088</v>
      </c>
      <c r="AO395" s="2">
        <f>Data!AO395-Data!AO394</f>
        <v>0.545700999999994</v>
      </c>
      <c r="AP395" s="2">
        <f>Data!AP395-Data!AP394</f>
        <v>2.8088868000000105</v>
      </c>
      <c r="AQ395" s="2">
        <f>Data!AQ395-Data!AQ394</f>
        <v>-6.7746870000000001</v>
      </c>
      <c r="AR395" s="2">
        <f>Data!AR395-Data!AR394</f>
        <v>1.0906937000000028</v>
      </c>
      <c r="AS395" s="2"/>
      <c r="AT395" s="1">
        <v>44405</v>
      </c>
      <c r="AU395" s="2">
        <f>Data!AV399-FaktiskeKurser[[#This Row],[AAPL]]</f>
        <v>-1.8200070000000039</v>
      </c>
      <c r="AV395" s="2">
        <f>Data!AW399-FaktiskeKurser[[#This Row],[MSFT]]</f>
        <v>7.998600000001943E-2</v>
      </c>
      <c r="AW395" s="2">
        <f>Data!AX399-FaktiskeKurser[[#This Row],[AMZN]]</f>
        <v>-0.38549899999998161</v>
      </c>
      <c r="AX395" s="2">
        <f>Data!AY399-FaktiskeKurser[[#This Row],[GOOGL]]</f>
        <v>7.6725000000000136</v>
      </c>
      <c r="AY395" s="2">
        <f>Data!AZ399-FaktiskeKurser[[#This Row],[BRK-B]]</f>
        <v>0.39999399999999241</v>
      </c>
      <c r="AZ395" s="2">
        <f>Data!BA399-FaktiskeKurser[[#This Row],[TSLA]]</f>
        <v>-0.75999400000000605</v>
      </c>
      <c r="BA395" s="2">
        <f>Data!BB399-FaktiskeKurser[[#This Row],[NVDA]]</f>
        <v>-0.91000299999998902</v>
      </c>
      <c r="BB395" s="2">
        <f>Data!BC399-FaktiskeKurser[[#This Row],[GOOG]]</f>
        <v>3.052993999999984</v>
      </c>
      <c r="BC395" s="2">
        <f>Data!BD399-FaktiskeKurser[[#This Row],[UNH]]</f>
        <v>-6.5999760000000265</v>
      </c>
      <c r="BD395" s="2">
        <f>Data!BE399-FaktiskeKurser[[#This Row],[JPM]]</f>
        <v>0.77000400000000013</v>
      </c>
      <c r="BE395" s="2">
        <f>Data!BF399-FaktiskeKurser[[#This Row],[AVGO]]</f>
        <v>1.3200069999999755</v>
      </c>
      <c r="BF395" s="2">
        <f>Data!BG399-FaktiskeKurser[[#This Row],[V]]</f>
        <v>2.8000030000000038</v>
      </c>
      <c r="BG395" s="2">
        <f>Data!BH399-FaktiskeKurser[[#This Row],[BAC]]</f>
        <v>0.17000199999999666</v>
      </c>
      <c r="BH395" s="2">
        <f>Data!BI399-FaktiskeKurser[[#This Row],[HD]]</f>
        <v>-1.1400150000000053</v>
      </c>
      <c r="BI395" s="2">
        <f>Data!BJ399-FaktiskeKurser[[#This Row],[MA]]</f>
        <v>1.2799979999999778</v>
      </c>
      <c r="BJ395" s="2">
        <f>Data!BK399-FaktiskeKurser[[#This Row],[MRK]]</f>
        <v>1.8000029999999896</v>
      </c>
      <c r="BK395" s="2">
        <f>Data!BL399-FaktiskeKurser[[#This Row],[ABBV]]</f>
        <v>1.0100020000000001</v>
      </c>
      <c r="BL395" s="2">
        <f>Data!BM399-FaktiskeKurser[[#This Row],[LLY]]</f>
        <v>8.0199900000000071</v>
      </c>
      <c r="BM395" s="2">
        <f>Data!BN399-FaktiskeKurser[[#This Row],[UPS]]</f>
        <v>-21.19000299999999</v>
      </c>
      <c r="BN395" s="2">
        <f>Data!BO399-FaktiskeKurser[[#This Row],[CAT]]</f>
        <v>2.2799980000000062</v>
      </c>
    </row>
    <row r="396" spans="1:66" x14ac:dyDescent="0.35">
      <c r="A396" s="1">
        <v>44406</v>
      </c>
      <c r="B396" s="2">
        <f>ARIMAForecast[[#This Row],[AAPL]]-FaktiskeKurser[[#This Row],[AAPL]]</f>
        <v>-3.3106692336630203</v>
      </c>
      <c r="C396" s="2">
        <f>ARIMAForecast[[#This Row],[MSFT]]-Data!C395</f>
        <v>-0.3465773979800133</v>
      </c>
      <c r="D396" s="2">
        <f>ARIMAForecast[[#This Row],[AMZN]]-Data!D395</f>
        <v>-1.3515136212229777</v>
      </c>
      <c r="E396" s="2">
        <f>ARIMAForecast[[#This Row],[GOOGL]]-Data!E395</f>
        <v>-0.53536397589201101</v>
      </c>
      <c r="F396" s="2">
        <f>ARIMAForecast[[#This Row],[BRK-B]]-Data!F395</f>
        <v>0.34779127245002428</v>
      </c>
      <c r="G396" s="2">
        <f>ARIMAForecast[[#This Row],[TSLA]]-Data!G395</f>
        <v>11.222082662108988</v>
      </c>
      <c r="H396" s="2">
        <f>ARIMAForecast[[#This Row],[NVDA]]-Data!H395</f>
        <v>3.9878903201979767</v>
      </c>
      <c r="I396" s="2">
        <f>ARIMAForecast[[#This Row],[GOOG]]-Data!I395</f>
        <v>-0.35186960191498429</v>
      </c>
      <c r="J396" s="2">
        <f>ARIMAForecast[[#This Row],[UNH]]-Data!J395</f>
        <v>0.38880745398404315</v>
      </c>
      <c r="K396" s="2">
        <f>ARIMAForecast[[#This Row],[JPM]]-Data!K395</f>
        <v>1.1305479215959906</v>
      </c>
      <c r="L396" s="2">
        <f>ARIMAForecast[[#This Row],[AVGO]]-Data!L395</f>
        <v>8.0203331813319778</v>
      </c>
      <c r="M396" s="2">
        <f>ARIMAForecast[[#This Row],[V]]-Data!M395</f>
        <v>0.23799317470300707</v>
      </c>
      <c r="N396" s="2">
        <f>ARIMAForecast[[#This Row],[BAC]]-Data!N395</f>
        <v>0.53779680539329888</v>
      </c>
      <c r="O396" s="2">
        <f>ARIMAForecast[[#This Row],[HD]]-Data!O395</f>
        <v>1.3507942350369717</v>
      </c>
      <c r="P396" s="2">
        <f>ARIMAForecast[[#This Row],[MA]]-Data!P395</f>
        <v>4.222047457762983</v>
      </c>
      <c r="Q396" s="2">
        <f>ARIMAForecast[[#This Row],[MRK]]-Data!Q395</f>
        <v>-1.3090636027850024</v>
      </c>
      <c r="R396" s="2">
        <f>ARIMAForecast[[#This Row],[ABBV]]-Data!R395</f>
        <v>0.39598142694499927</v>
      </c>
      <c r="S396" s="2">
        <f>ARIMAForecast[[#This Row],[LLY]]-Data!S395</f>
        <v>-0.11965918375699403</v>
      </c>
      <c r="T396" s="2">
        <f>ARIMAForecast[[#This Row],[UPS]]-Data!T395</f>
        <v>-0.40065177233699956</v>
      </c>
      <c r="U396" s="2">
        <f>ARIMAForecast[[#This Row],[CAT]]-Data!U395</f>
        <v>1.035441445673996</v>
      </c>
      <c r="X396" s="1">
        <v>44406</v>
      </c>
      <c r="Y396" s="2">
        <f>Data!Y396-Data!Y395</f>
        <v>8.6510400000008758E-2</v>
      </c>
      <c r="Z396" s="2">
        <f>Data!Z396-Data!Z395</f>
        <v>0.47536700000000565</v>
      </c>
      <c r="AA396" s="2">
        <f>Data!AA396-Data!AA395</f>
        <v>-1.2496375999999998</v>
      </c>
      <c r="AB396" s="2">
        <f>Data!AB396-Data!AB395</f>
        <v>0.33405210000000807</v>
      </c>
      <c r="AC396" s="2">
        <f>Data!AC396-Data!AC395</f>
        <v>1.1921421000000123</v>
      </c>
      <c r="AD396" s="2">
        <f>Data!AD396-Data!AD395</f>
        <v>3.854516899999993</v>
      </c>
      <c r="AE396" s="2">
        <f>Data!AE396-Data!AE395</f>
        <v>1.8061626999999874</v>
      </c>
      <c r="AF396" s="2">
        <f>Data!AF396-Data!AF395</f>
        <v>0.26190840000001003</v>
      </c>
      <c r="AG396" s="2">
        <f>Data!AG396-Data!AG395</f>
        <v>1.7527155000000221</v>
      </c>
      <c r="AH396" s="2">
        <f>Data!AH396-Data!AH395</f>
        <v>1.2242650999999967</v>
      </c>
      <c r="AI396" s="2">
        <f>Data!AI396-Data!AI395</f>
        <v>5.3145070999999575</v>
      </c>
      <c r="AJ396" s="2">
        <f>Data!AJ396-Data!AJ395</f>
        <v>0.59947379999999839</v>
      </c>
      <c r="AK396" s="2">
        <f>Data!AK396-Data!AK395</f>
        <v>0.48445278000000513</v>
      </c>
      <c r="AL396" s="2">
        <f>Data!AL396-Data!AL395</f>
        <v>1.3466813000000002</v>
      </c>
      <c r="AM396" s="2">
        <f>Data!AM396-Data!AM395</f>
        <v>3.0182201000000077</v>
      </c>
      <c r="AN396" s="2">
        <f>Data!AN396-Data!AN395</f>
        <v>-1.0897191299999918</v>
      </c>
      <c r="AO396" s="2">
        <f>Data!AO396-Data!AO395</f>
        <v>0.36857100000000287</v>
      </c>
      <c r="AP396" s="2">
        <f>Data!AP396-Data!AP395</f>
        <v>-0.99077310000001262</v>
      </c>
      <c r="AQ396" s="2">
        <f>Data!AQ396-Data!AQ395</f>
        <v>-0.55906400000000644</v>
      </c>
      <c r="AR396" s="2">
        <f>Data!AR396-Data!AR395</f>
        <v>1.2382135999999946</v>
      </c>
      <c r="AS396" s="2"/>
      <c r="AT396" s="1">
        <v>44406</v>
      </c>
      <c r="AU396" s="2">
        <f>Data!AV400-FaktiskeKurser[[#This Row],[AAPL]]</f>
        <v>-2.9199990000000184</v>
      </c>
      <c r="AV396" s="2">
        <f>Data!AW400-FaktiskeKurser[[#This Row],[MSFT]]</f>
        <v>-3.1700129999999831</v>
      </c>
      <c r="AW396" s="2">
        <f>Data!AX400-FaktiskeKurser[[#This Row],[AMZN]]</f>
        <v>-2.8359989999999868</v>
      </c>
      <c r="AX396" s="2">
        <f>Data!AY400-FaktiskeKurser[[#This Row],[GOOGL]]</f>
        <v>2.7624970000000246</v>
      </c>
      <c r="AY396" s="2">
        <f>Data!AZ400-FaktiskeKurser[[#This Row],[BRK-B]]</f>
        <v>1.270020000000045</v>
      </c>
      <c r="AZ396" s="2">
        <f>Data!BA400-FaktiskeKurser[[#This Row],[TSLA]]</f>
        <v>11.323333000000019</v>
      </c>
      <c r="BA396" s="2">
        <f>Data!BB400-FaktiskeKurser[[#This Row],[NVDA]]</f>
        <v>1.0399929999999813</v>
      </c>
      <c r="BB396" s="2">
        <f>Data!BC400-FaktiskeKurser[[#This Row],[GOOG]]</f>
        <v>-1.2754970000000014</v>
      </c>
      <c r="BC396" s="2">
        <f>Data!BD400-FaktiskeKurser[[#This Row],[UNH]]</f>
        <v>-5.6200249999999983</v>
      </c>
      <c r="BD396" s="2">
        <f>Data!BE400-FaktiskeKurser[[#This Row],[JPM]]</f>
        <v>2.3600010000000111</v>
      </c>
      <c r="BE396" s="2">
        <f>Data!BF400-FaktiskeKurser[[#This Row],[AVGO]]</f>
        <v>0.95999100000000226</v>
      </c>
      <c r="BF396" s="2">
        <f>Data!BG400-FaktiskeKurser[[#This Row],[V]]</f>
        <v>-1.1000060000000076</v>
      </c>
      <c r="BG396" s="2">
        <f>Data!BH400-FaktiskeKurser[[#This Row],[BAC]]</f>
        <v>0.9799989999999994</v>
      </c>
      <c r="BH396" s="2">
        <f>Data!BI400-FaktiskeKurser[[#This Row],[HD]]</f>
        <v>-5.4100029999999606</v>
      </c>
      <c r="BI396" s="2">
        <f>Data!BJ400-FaktiskeKurser[[#This Row],[MA]]</f>
        <v>-4.4500120000000152</v>
      </c>
      <c r="BJ396" s="2">
        <f>Data!BK400-FaktiskeKurser[[#This Row],[MRK]]</f>
        <v>-0.61000099999999691</v>
      </c>
      <c r="BK396" s="2">
        <f>Data!BL400-FaktiskeKurser[[#This Row],[ABBV]]</f>
        <v>0.68000099999999009</v>
      </c>
      <c r="BL396" s="2">
        <f>Data!BM400-FaktiskeKurser[[#This Row],[LLY]]</f>
        <v>1.180008000000015</v>
      </c>
      <c r="BM396" s="2">
        <f>Data!BN400-FaktiskeKurser[[#This Row],[UPS]]</f>
        <v>-19.830000999999982</v>
      </c>
      <c r="BN396" s="2">
        <f>Data!BO400-FaktiskeKurser[[#This Row],[CAT]]</f>
        <v>3.0299990000000037</v>
      </c>
    </row>
    <row r="397" spans="1:66" x14ac:dyDescent="0.35">
      <c r="A397" s="1">
        <v>44407</v>
      </c>
      <c r="B397" s="2">
        <f>ARIMAForecast[[#This Row],[AAPL]]-FaktiskeKurser[[#This Row],[AAPL]]</f>
        <v>-2.6385895204400072</v>
      </c>
      <c r="C397" s="2">
        <f>ARIMAForecast[[#This Row],[MSFT]]-Data!C396</f>
        <v>-0.94868880230598052</v>
      </c>
      <c r="D397" s="2">
        <f>ARIMAForecast[[#This Row],[AMZN]]-Data!D396</f>
        <v>-13.461557722121</v>
      </c>
      <c r="E397" s="2">
        <f>ARIMAForecast[[#This Row],[GOOGL]]-Data!E396</f>
        <v>-0.86219627436798874</v>
      </c>
      <c r="F397" s="2">
        <f>ARIMAForecast[[#This Row],[BRK-B]]-Data!F396</f>
        <v>-1.4047368133939813</v>
      </c>
      <c r="G397" s="2">
        <f>ARIMAForecast[[#This Row],[TSLA]]-Data!G396</f>
        <v>2.149131145077007</v>
      </c>
      <c r="H397" s="2">
        <f>ARIMAForecast[[#This Row],[NVDA]]-Data!H396</f>
        <v>-2.3735054405069889</v>
      </c>
      <c r="I397" s="2">
        <f>ARIMAForecast[[#This Row],[GOOG]]-Data!I396</f>
        <v>-0.96731720258699738</v>
      </c>
      <c r="J397" s="2">
        <f>ARIMAForecast[[#This Row],[UNH]]-Data!J396</f>
        <v>2.1590084606639834</v>
      </c>
      <c r="K397" s="2">
        <f>ARIMAForecast[[#This Row],[JPM]]-Data!K396</f>
        <v>-0.86808854709298089</v>
      </c>
      <c r="L397" s="2">
        <f>ARIMAForecast[[#This Row],[AVGO]]-Data!L396</f>
        <v>0.26682363241701523</v>
      </c>
      <c r="M397" s="2">
        <f>ARIMAForecast[[#This Row],[V]]-Data!M396</f>
        <v>-0.95828778436001016</v>
      </c>
      <c r="N397" s="2">
        <f>ARIMAForecast[[#This Row],[BAC]]-Data!N396</f>
        <v>-0.41898439260899778</v>
      </c>
      <c r="O397" s="2">
        <f>ARIMAForecast[[#This Row],[HD]]-Data!O396</f>
        <v>1.1361251006979955</v>
      </c>
      <c r="P397" s="2">
        <f>ARIMAForecast[[#This Row],[MA]]-Data!P396</f>
        <v>-2.1941793583440017</v>
      </c>
      <c r="Q397" s="2">
        <f>ARIMAForecast[[#This Row],[MRK]]-Data!Q396</f>
        <v>-0.34051298273030284</v>
      </c>
      <c r="R397" s="2">
        <f>ARIMAForecast[[#This Row],[ABBV]]-Data!R396</f>
        <v>-2.5213903682220007</v>
      </c>
      <c r="S397" s="2">
        <f>ARIMAForecast[[#This Row],[LLY]]-Data!S396</f>
        <v>-2.7590823845939951</v>
      </c>
      <c r="T397" s="2">
        <f>ARIMAForecast[[#This Row],[UPS]]-Data!T396</f>
        <v>0.99845911137799703</v>
      </c>
      <c r="U397" s="2">
        <f>ARIMAForecast[[#This Row],[CAT]]-Data!U396</f>
        <v>-5.3355359141710039</v>
      </c>
      <c r="X397" s="1">
        <v>44407</v>
      </c>
      <c r="Y397" s="2">
        <f>Data!Y397-Data!Y396</f>
        <v>0.31630770000001007</v>
      </c>
      <c r="Z397" s="2">
        <f>Data!Z397-Data!Z396</f>
        <v>-1.689087700000016</v>
      </c>
      <c r="AA397" s="2">
        <f>Data!AA397-Data!AA396</f>
        <v>-6.9482227999999964</v>
      </c>
      <c r="AB397" s="2">
        <f>Data!AB397-Data!AB396</f>
        <v>-0.96716740000002233</v>
      </c>
      <c r="AC397" s="2">
        <f>Data!AC397-Data!AC396</f>
        <v>-1.0700178000000165</v>
      </c>
      <c r="AD397" s="2">
        <f>Data!AD397-Data!AD396</f>
        <v>8.9631053000000236</v>
      </c>
      <c r="AE397" s="2">
        <f>Data!AE397-Data!AE396</f>
        <v>-1.4856169999999906</v>
      </c>
      <c r="AF397" s="2">
        <f>Data!AF397-Data!AF396</f>
        <v>-1.3841918999999905</v>
      </c>
      <c r="AG397" s="2">
        <f>Data!AG397-Data!AG396</f>
        <v>0.74370219999997289</v>
      </c>
      <c r="AH397" s="2">
        <f>Data!AH397-Data!AH396</f>
        <v>-1.0014850000000024</v>
      </c>
      <c r="AI397" s="2">
        <f>Data!AI397-Data!AI396</f>
        <v>2.5341387999999938</v>
      </c>
      <c r="AJ397" s="2">
        <f>Data!AJ397-Data!AJ396</f>
        <v>-1.3365322999999876</v>
      </c>
      <c r="AK397" s="2">
        <f>Data!AK397-Data!AK396</f>
        <v>-0.21607390999999865</v>
      </c>
      <c r="AL397" s="2">
        <f>Data!AL397-Data!AL396</f>
        <v>1.1110424999999964</v>
      </c>
      <c r="AM397" s="2">
        <f>Data!AM397-Data!AM396</f>
        <v>-1.324659199999985</v>
      </c>
      <c r="AN397" s="2">
        <f>Data!AN397-Data!AN396</f>
        <v>-0.37571726000000183</v>
      </c>
      <c r="AO397" s="2">
        <f>Data!AO397-Data!AO396</f>
        <v>-2.6255265000000065</v>
      </c>
      <c r="AP397" s="2">
        <f>Data!AP397-Data!AP396</f>
        <v>-1.6984989999999982</v>
      </c>
      <c r="AQ397" s="2">
        <f>Data!AQ397-Data!AQ396</f>
        <v>-0.45237050000000067</v>
      </c>
      <c r="AR397" s="2">
        <f>Data!AR397-Data!AR396</f>
        <v>-4.6058337999999992</v>
      </c>
      <c r="AS397" s="2"/>
      <c r="AT397" s="1">
        <v>44407</v>
      </c>
      <c r="AU397" s="2">
        <f>Data!AV401-FaktiskeKurser[[#This Row],[AAPL]]</f>
        <v>-3.1300039999999854</v>
      </c>
      <c r="AV397" s="2">
        <f>Data!AW401-FaktiskeKurser[[#This Row],[MSFT]]</f>
        <v>-4.1399839999999699</v>
      </c>
      <c r="AW397" s="2">
        <f>Data!AX401-FaktiskeKurser[[#This Row],[AMZN]]</f>
        <v>-18.611495999999988</v>
      </c>
      <c r="AX397" s="2">
        <f>Data!AY401-FaktiskeKurser[[#This Row],[GOOGL]]</f>
        <v>0.69149700000002667</v>
      </c>
      <c r="AY397" s="2">
        <f>Data!AZ401-FaktiskeKurser[[#This Row],[BRK-B]]</f>
        <v>-0.50997899999998708</v>
      </c>
      <c r="AZ397" s="2">
        <f>Data!BA401-FaktiskeKurser[[#This Row],[TSLA]]</f>
        <v>9.8600010000000111</v>
      </c>
      <c r="BA397" s="2">
        <f>Data!BB401-FaktiskeKurser[[#This Row],[NVDA]]</f>
        <v>2.0500030000000038</v>
      </c>
      <c r="BB397" s="2">
        <f>Data!BC401-FaktiskeKurser[[#This Row],[GOOG]]</f>
        <v>-4.4235079999999982</v>
      </c>
      <c r="BC397" s="2">
        <f>Data!BD401-FaktiskeKurser[[#This Row],[UNH]]</f>
        <v>-1.320007999999973</v>
      </c>
      <c r="BD397" s="2">
        <f>Data!BE401-FaktiskeKurser[[#This Row],[JPM]]</f>
        <v>0.13000500000001125</v>
      </c>
      <c r="BE397" s="2">
        <f>Data!BF401-FaktiskeKurser[[#This Row],[AVGO]]</f>
        <v>3.1600040000000149</v>
      </c>
      <c r="BF397" s="2">
        <f>Data!BG401-FaktiskeKurser[[#This Row],[V]]</f>
        <v>-3.8600010000000111</v>
      </c>
      <c r="BG397" s="2">
        <f>Data!BH401-FaktiskeKurser[[#This Row],[BAC]]</f>
        <v>0.22999999999999687</v>
      </c>
      <c r="BH397" s="2">
        <f>Data!BI401-FaktiskeKurser[[#This Row],[HD]]</f>
        <v>-2.9899910000000318</v>
      </c>
      <c r="BI397" s="2">
        <f>Data!BJ401-FaktiskeKurser[[#This Row],[MA]]</f>
        <v>-6.8599859999999921</v>
      </c>
      <c r="BJ397" s="2">
        <f>Data!BK401-FaktiskeKurser[[#This Row],[MRK]]</f>
        <v>-0.36999500000000296</v>
      </c>
      <c r="BK397" s="2">
        <f>Data!BL401-FaktiskeKurser[[#This Row],[ABBV]]</f>
        <v>-1.4899979999999999</v>
      </c>
      <c r="BL397" s="2">
        <f>Data!BM401-FaktiskeKurser[[#This Row],[LLY]]</f>
        <v>0.28999300000000972</v>
      </c>
      <c r="BM397" s="2">
        <f>Data!BN401-FaktiskeKurser[[#This Row],[UPS]]</f>
        <v>-18.5</v>
      </c>
      <c r="BN397" s="2">
        <f>Data!BO401-FaktiskeKurser[[#This Row],[CAT]]</f>
        <v>-4.2799990000000037</v>
      </c>
    </row>
    <row r="398" spans="1:66" x14ac:dyDescent="0.35">
      <c r="A398" s="1">
        <v>44410</v>
      </c>
      <c r="B398" s="2">
        <f>ARIMAForecast[[#This Row],[AAPL]]-FaktiskeKurser[[#This Row],[AAPL]]</f>
        <v>-1.0783511793030129</v>
      </c>
      <c r="C398" s="2">
        <f>ARIMAForecast[[#This Row],[MSFT]]-Data!C397</f>
        <v>-0.45964290934699648</v>
      </c>
      <c r="D398" s="2">
        <f>ARIMAForecast[[#This Row],[AMZN]]-Data!D397</f>
        <v>0.18105043613897465</v>
      </c>
      <c r="E398" s="2">
        <f>ARIMAForecast[[#This Row],[GOOGL]]-Data!E397</f>
        <v>0.31908834397799524</v>
      </c>
      <c r="F398" s="2">
        <f>ARIMAForecast[[#This Row],[BRK-B]]-Data!F397</f>
        <v>-3.4370244794047267E-2</v>
      </c>
      <c r="G398" s="2">
        <f>ARIMAForecast[[#This Row],[TSLA]]-Data!G397</f>
        <v>8.9624098848530025</v>
      </c>
      <c r="H398" s="2">
        <f>ARIMAForecast[[#This Row],[NVDA]]-Data!H397</f>
        <v>2.4050544301890113</v>
      </c>
      <c r="I398" s="2">
        <f>ARIMAForecast[[#This Row],[GOOG]]-Data!I397</f>
        <v>0.94712700018800433</v>
      </c>
      <c r="J398" s="2">
        <f>ARIMAForecast[[#This Row],[UNH]]-Data!J397</f>
        <v>2.6805260490480123</v>
      </c>
      <c r="K398" s="2">
        <f>ARIMAForecast[[#This Row],[JPM]]-Data!K397</f>
        <v>-0.75246653874000913</v>
      </c>
      <c r="L398" s="2">
        <f>ARIMAForecast[[#This Row],[AVGO]]-Data!L397</f>
        <v>0.57706534816202293</v>
      </c>
      <c r="M398" s="2">
        <f>ARIMAForecast[[#This Row],[V]]-Data!M397</f>
        <v>-5.8255805436959918</v>
      </c>
      <c r="N398" s="2">
        <f>ARIMAForecast[[#This Row],[BAC]]-Data!N397</f>
        <v>-0.45229240831260142</v>
      </c>
      <c r="O398" s="2">
        <f>ARIMAForecast[[#This Row],[HD]]-Data!O397</f>
        <v>-0.75369590220395821</v>
      </c>
      <c r="P398" s="2">
        <f>ARIMAForecast[[#This Row],[MA]]-Data!P397</f>
        <v>-9.8664795306149813</v>
      </c>
      <c r="Q398" s="2">
        <f>ARIMAForecast[[#This Row],[MRK]]-Data!Q397</f>
        <v>-0.41561935162098962</v>
      </c>
      <c r="R398" s="2">
        <f>ARIMAForecast[[#This Row],[ABBV]]-Data!R397</f>
        <v>-1.0249113033810033</v>
      </c>
      <c r="S398" s="2">
        <f>ARIMAForecast[[#This Row],[LLY]]-Data!S397</f>
        <v>3.667687112934999</v>
      </c>
      <c r="T398" s="2">
        <f>ARIMAForecast[[#This Row],[UPS]]-Data!T397</f>
        <v>-0.42351407450499323</v>
      </c>
      <c r="U398" s="2">
        <f>ARIMAForecast[[#This Row],[CAT]]-Data!U397</f>
        <v>-1.4474768833190126</v>
      </c>
      <c r="X398" s="1">
        <v>44410</v>
      </c>
      <c r="Y398" s="2">
        <f>Data!Y398-Data!Y397</f>
        <v>-0.26940369999999803</v>
      </c>
      <c r="Z398" s="2">
        <f>Data!Z398-Data!Z397</f>
        <v>-0.17711989999997968</v>
      </c>
      <c r="AA398" s="2">
        <f>Data!AA398-Data!AA397</f>
        <v>-6.7440473999999995</v>
      </c>
      <c r="AB398" s="2">
        <f>Data!AB398-Data!AB397</f>
        <v>9.8014100000000326E-2</v>
      </c>
      <c r="AC398" s="2">
        <f>Data!AC398-Data!AC397</f>
        <v>-0.31720169999999825</v>
      </c>
      <c r="AD398" s="2">
        <f>Data!AD398-Data!AD397</f>
        <v>4.3361470999999767</v>
      </c>
      <c r="AE398" s="2">
        <f>Data!AE398-Data!AE397</f>
        <v>2.2202871000000073</v>
      </c>
      <c r="AF398" s="2">
        <f>Data!AF398-Data!AF397</f>
        <v>0.72465019999998503</v>
      </c>
      <c r="AG398" s="2">
        <f>Data!AG398-Data!AG397</f>
        <v>2.6203874000000269</v>
      </c>
      <c r="AH398" s="2">
        <f>Data!AH398-Data!AH397</f>
        <v>-0.77721889999997984</v>
      </c>
      <c r="AI398" s="2">
        <f>Data!AI398-Data!AI397</f>
        <v>-0.86035519999995813</v>
      </c>
      <c r="AJ398" s="2">
        <f>Data!AJ398-Data!AJ397</f>
        <v>-5.7864256000000012</v>
      </c>
      <c r="AK398" s="2">
        <f>Data!AK398-Data!AK397</f>
        <v>-0.38583142000000237</v>
      </c>
      <c r="AL398" s="2">
        <f>Data!AL398-Data!AL397</f>
        <v>-0.90721939999997403</v>
      </c>
      <c r="AM398" s="2">
        <f>Data!AM398-Data!AM397</f>
        <v>-7.9678254000000379</v>
      </c>
      <c r="AN398" s="2">
        <f>Data!AN398-Data!AN397</f>
        <v>-0.55311760000000731</v>
      </c>
      <c r="AO398" s="2">
        <f>Data!AO398-Data!AO397</f>
        <v>-0.90576579999999751</v>
      </c>
      <c r="AP398" s="2">
        <f>Data!AP398-Data!AP397</f>
        <v>2.7553101000000026</v>
      </c>
      <c r="AQ398" s="2">
        <f>Data!AQ398-Data!AQ397</f>
        <v>0.68343609999999444</v>
      </c>
      <c r="AR398" s="2">
        <f>Data!AR398-Data!AR397</f>
        <v>-2.3969102000000078</v>
      </c>
      <c r="AS398" s="2"/>
      <c r="AT398" s="1">
        <v>44410</v>
      </c>
      <c r="AU398" s="2">
        <f>Data!AV402-FaktiskeKurser[[#This Row],[AAPL]]</f>
        <v>-1.25</v>
      </c>
      <c r="AV398" s="2">
        <f>Data!AW402-FaktiskeKurser[[#This Row],[MSFT]]</f>
        <v>-1.7200020000000222</v>
      </c>
      <c r="AW398" s="2">
        <f>Data!AX402-FaktiskeKurser[[#This Row],[AMZN]]</f>
        <v>-14.745498999999995</v>
      </c>
      <c r="AX398" s="2">
        <f>Data!AY402-FaktiskeKurser[[#This Row],[GOOGL]]</f>
        <v>2.9545130000000199</v>
      </c>
      <c r="AY398" s="2">
        <f>Data!AZ402-FaktiskeKurser[[#This Row],[BRK-B]]</f>
        <v>-2.6399839999999699</v>
      </c>
      <c r="AZ398" s="2">
        <f>Data!BA402-FaktiskeKurser[[#This Row],[TSLA]]</f>
        <v>21.630004999999983</v>
      </c>
      <c r="BA398" s="2">
        <f>Data!BB402-FaktiskeKurser[[#This Row],[NVDA]]</f>
        <v>5.4199979999999925</v>
      </c>
      <c r="BB398" s="2">
        <f>Data!BC402-FaktiskeKurser[[#This Row],[GOOG]]</f>
        <v>-0.80699200000000815</v>
      </c>
      <c r="BC398" s="2">
        <f>Data!BD402-FaktiskeKurser[[#This Row],[UNH]]</f>
        <v>0.47000099999996792</v>
      </c>
      <c r="BD398" s="2">
        <f>Data!BE402-FaktiskeKurser[[#This Row],[JPM]]</f>
        <v>-0.27999900000000366</v>
      </c>
      <c r="BE398" s="2">
        <f>Data!BF402-FaktiskeKurser[[#This Row],[AVGO]]</f>
        <v>9.3200080000000298</v>
      </c>
      <c r="BF398" s="2">
        <f>Data!BG402-FaktiskeKurser[[#This Row],[V]]</f>
        <v>-11.149993999999992</v>
      </c>
      <c r="BG398" s="2">
        <f>Data!BH402-FaktiskeKurser[[#This Row],[BAC]]</f>
        <v>-2.0000999999993496E-2</v>
      </c>
      <c r="BH398" s="2">
        <f>Data!BI402-FaktiskeKurser[[#This Row],[HD]]</f>
        <v>-4.0008999999997741E-2</v>
      </c>
      <c r="BI398" s="2">
        <f>Data!BJ402-FaktiskeKurser[[#This Row],[MA]]</f>
        <v>-15.009978999999987</v>
      </c>
      <c r="BJ398" s="2">
        <f>Data!BK402-FaktiskeKurser[[#This Row],[MRK]]</f>
        <v>-1.6699979999999925</v>
      </c>
      <c r="BK398" s="2">
        <f>Data!BL402-FaktiskeKurser[[#This Row],[ABBV]]</f>
        <v>-2.5100020000000001</v>
      </c>
      <c r="BL398" s="2">
        <f>Data!BM402-FaktiskeKurser[[#This Row],[LLY]]</f>
        <v>3.0200040000000001</v>
      </c>
      <c r="BM398" s="2">
        <f>Data!BN402-FaktiskeKurser[[#This Row],[UPS]]</f>
        <v>-3.25</v>
      </c>
      <c r="BN398" s="2">
        <f>Data!BO402-FaktiskeKurser[[#This Row],[CAT]]</f>
        <v>-4.7399900000000059</v>
      </c>
    </row>
    <row r="399" spans="1:66" x14ac:dyDescent="0.35">
      <c r="A399" s="1">
        <v>44411</v>
      </c>
      <c r="B399" s="2">
        <f>ARIMAForecast[[#This Row],[AAPL]]-FaktiskeKurser[[#This Row],[AAPL]]</f>
        <v>2.4446786669030018</v>
      </c>
      <c r="C399" s="2">
        <f>ARIMAForecast[[#This Row],[MSFT]]-Data!C398</f>
        <v>2.2268337406540013</v>
      </c>
      <c r="D399" s="2">
        <f>ARIMAForecast[[#This Row],[AMZN]]-Data!D398</f>
        <v>1.8771694191030122</v>
      </c>
      <c r="E399" s="2">
        <f>ARIMAForecast[[#This Row],[GOOGL]]-Data!E398</f>
        <v>0.3390210680049961</v>
      </c>
      <c r="F399" s="2">
        <f>ARIMAForecast[[#This Row],[BRK-B]]-Data!F398</f>
        <v>2.9688323179770464</v>
      </c>
      <c r="G399" s="2">
        <f>ARIMAForecast[[#This Row],[TSLA]]-Data!G398</f>
        <v>-1.3234284608579969</v>
      </c>
      <c r="H399" s="2">
        <f>ARIMAForecast[[#This Row],[NVDA]]-Data!H398</f>
        <v>0.95296215641198501</v>
      </c>
      <c r="I399" s="2">
        <f>ARIMAForecast[[#This Row],[GOOG]]-Data!I398</f>
        <v>-0.11358225877000905</v>
      </c>
      <c r="J399" s="2">
        <f>ARIMAForecast[[#This Row],[UNH]]-Data!J398</f>
        <v>5.5313184776239837</v>
      </c>
      <c r="K399" s="2">
        <f>ARIMAForecast[[#This Row],[JPM]]-Data!K398</f>
        <v>1.3785234736569976</v>
      </c>
      <c r="L399" s="2">
        <f>ARIMAForecast[[#This Row],[AVGO]]-Data!L398</f>
        <v>0.92350027800398493</v>
      </c>
      <c r="M399" s="2">
        <f>ARIMAForecast[[#This Row],[V]]-Data!M398</f>
        <v>-3.2153134281560085</v>
      </c>
      <c r="N399" s="2">
        <f>ARIMAForecast[[#This Row],[BAC]]-Data!N398</f>
        <v>0.6315176554803017</v>
      </c>
      <c r="O399" s="2">
        <f>ARIMAForecast[[#This Row],[HD]]-Data!O398</f>
        <v>3.6818039641559608</v>
      </c>
      <c r="P399" s="2">
        <f>ARIMAForecast[[#This Row],[MA]]-Data!P398</f>
        <v>-7.7634650706319803</v>
      </c>
      <c r="Q399" s="2">
        <f>ARIMAForecast[[#This Row],[MRK]]-Data!Q398</f>
        <v>3.0196042374939225E-3</v>
      </c>
      <c r="R399" s="2">
        <f>ARIMAForecast[[#This Row],[ABBV]]-Data!R398</f>
        <v>0.62080232129899571</v>
      </c>
      <c r="S399" s="2">
        <f>ARIMAForecast[[#This Row],[LLY]]-Data!S398</f>
        <v>8.5065271930909887</v>
      </c>
      <c r="T399" s="2">
        <f>ARIMAForecast[[#This Row],[UPS]]-Data!T398</f>
        <v>1.9635532751109963</v>
      </c>
      <c r="U399" s="2">
        <f>ARIMAForecast[[#This Row],[CAT]]-Data!U398</f>
        <v>3.3174665250470241</v>
      </c>
      <c r="X399" s="1">
        <v>44411</v>
      </c>
      <c r="Y399" s="2">
        <f>Data!Y399-Data!Y398</f>
        <v>1.5082862999999804</v>
      </c>
      <c r="Z399" s="2">
        <f>Data!Z399-Data!Z398</f>
        <v>2.1712545999999975</v>
      </c>
      <c r="AA399" s="2">
        <f>Data!AA399-Data!AA398</f>
        <v>1.5383290000000045</v>
      </c>
      <c r="AB399" s="2">
        <f>Data!AB399-Data!AB398</f>
        <v>0.72839580000001547</v>
      </c>
      <c r="AC399" s="2">
        <f>Data!AC399-Data!AC398</f>
        <v>2.992301800000007</v>
      </c>
      <c r="AD399" s="2">
        <f>Data!AD399-Data!AD398</f>
        <v>3.9044346000000019</v>
      </c>
      <c r="AE399" s="2">
        <f>Data!AE399-Data!AE398</f>
        <v>0.98668069999999375</v>
      </c>
      <c r="AF399" s="2">
        <f>Data!AF399-Data!AF398</f>
        <v>0.39896680000001083</v>
      </c>
      <c r="AG399" s="2">
        <f>Data!AG399-Data!AG398</f>
        <v>5.7046503999999914</v>
      </c>
      <c r="AH399" s="2">
        <f>Data!AH399-Data!AH398</f>
        <v>1.6338235999999995</v>
      </c>
      <c r="AI399" s="2">
        <f>Data!AI399-Data!AI398</f>
        <v>2.1815267000000063</v>
      </c>
      <c r="AJ399" s="2">
        <f>Data!AJ399-Data!AJ398</f>
        <v>-3.4732116000000133</v>
      </c>
      <c r="AK399" s="2">
        <f>Data!AK399-Data!AK398</f>
        <v>0.4645114599999971</v>
      </c>
      <c r="AL399" s="2">
        <f>Data!AL399-Data!AL398</f>
        <v>3.7920245999999906</v>
      </c>
      <c r="AM399" s="2">
        <f>Data!AM399-Data!AM398</f>
        <v>-9.2412693999999647</v>
      </c>
      <c r="AN399" s="2">
        <f>Data!AN399-Data!AN398</f>
        <v>0.17469391000000201</v>
      </c>
      <c r="AO399" s="2">
        <f>Data!AO399-Data!AO398</f>
        <v>0.80241310000000965</v>
      </c>
      <c r="AP399" s="2">
        <f>Data!AP399-Data!AP398</f>
        <v>5.3786906999999928</v>
      </c>
      <c r="AQ399" s="2">
        <f>Data!AQ399-Data!AQ398</f>
        <v>1.8760254999999972</v>
      </c>
      <c r="AR399" s="2">
        <f>Data!AR399-Data!AR398</f>
        <v>2.3990279000000214</v>
      </c>
      <c r="AS399" s="2"/>
      <c r="AT399" s="1">
        <v>44411</v>
      </c>
      <c r="AU399" s="2">
        <f>Data!AV403-FaktiskeKurser[[#This Row],[AAPL]]</f>
        <v>2.3800050000000113</v>
      </c>
      <c r="AV399" s="2">
        <f>Data!AW403-FaktiskeKurser[[#This Row],[MSFT]]</f>
        <v>0.89999399999999241</v>
      </c>
      <c r="AW399" s="2">
        <f>Data!AX403-FaktiskeKurser[[#This Row],[AMZN]]</f>
        <v>-13.204010000000011</v>
      </c>
      <c r="AX399" s="2">
        <f>Data!AY403-FaktiskeKurser[[#This Row],[GOOGL]]</f>
        <v>-0.46398899999999799</v>
      </c>
      <c r="AY399" s="2">
        <f>Data!AZ403-FaktiskeKurser[[#This Row],[BRK-B]]</f>
        <v>3.6999819999999772</v>
      </c>
      <c r="AZ399" s="2">
        <f>Data!BA403-FaktiskeKurser[[#This Row],[TSLA]]</f>
        <v>20.919998000000021</v>
      </c>
      <c r="BA399" s="2">
        <f>Data!BB403-FaktiskeKurser[[#This Row],[NVDA]]</f>
        <v>3.1199949999999887</v>
      </c>
      <c r="BB399" s="2">
        <f>Data!BC403-FaktiskeKurser[[#This Row],[GOOG]]</f>
        <v>-0.10150099999998474</v>
      </c>
      <c r="BC399" s="2">
        <f>Data!BD403-FaktiskeKurser[[#This Row],[UNH]]</f>
        <v>12.729981000000009</v>
      </c>
      <c r="BD399" s="2">
        <f>Data!BE403-FaktiskeKurser[[#This Row],[JPM]]</f>
        <v>1.1900019999999927</v>
      </c>
      <c r="BE399" s="2">
        <f>Data!BF403-FaktiskeKurser[[#This Row],[AVGO]]</f>
        <v>9.1400150000000053</v>
      </c>
      <c r="BF399" s="2">
        <f>Data!BG403-FaktiskeKurser[[#This Row],[V]]</f>
        <v>-9.8500059999999792</v>
      </c>
      <c r="BG399" s="2">
        <f>Data!BH403-FaktiskeKurser[[#This Row],[BAC]]</f>
        <v>0.41999799999999965</v>
      </c>
      <c r="BH399" s="2">
        <f>Data!BI403-FaktiskeKurser[[#This Row],[HD]]</f>
        <v>6.4200129999999831</v>
      </c>
      <c r="BI399" s="2">
        <f>Data!BJ403-FaktiskeKurser[[#This Row],[MA]]</f>
        <v>-15.839995999999985</v>
      </c>
      <c r="BJ399" s="2">
        <f>Data!BK403-FaktiskeKurser[[#This Row],[MRK]]</f>
        <v>-1.9199979999999925</v>
      </c>
      <c r="BK399" s="2">
        <f>Data!BL403-FaktiskeKurser[[#This Row],[ABBV]]</f>
        <v>-2.3000030000000038</v>
      </c>
      <c r="BL399" s="2">
        <f>Data!BM403-FaktiskeKurser[[#This Row],[LLY]]</f>
        <v>9.4800099999999929</v>
      </c>
      <c r="BM399" s="2">
        <f>Data!BN403-FaktiskeKurser[[#This Row],[UPS]]</f>
        <v>2.1100009999999827</v>
      </c>
      <c r="BN399" s="2">
        <f>Data!BO403-FaktiskeKurser[[#This Row],[CAT]]</f>
        <v>-2.9400019999999927</v>
      </c>
    </row>
    <row r="400" spans="1:66" x14ac:dyDescent="0.35">
      <c r="A400" s="1">
        <v>44412</v>
      </c>
      <c r="B400" s="2">
        <f>ARIMAForecast[[#This Row],[AAPL]]-FaktiskeKurser[[#This Row],[AAPL]]</f>
        <v>1.7256049614080098</v>
      </c>
      <c r="C400" s="2">
        <f>ARIMAForecast[[#This Row],[MSFT]]-Data!C399</f>
        <v>-0.17485222122303412</v>
      </c>
      <c r="D400" s="2">
        <f>ARIMAForecast[[#This Row],[AMZN]]-Data!D399</f>
        <v>-0.89319808536799883</v>
      </c>
      <c r="E400" s="2">
        <f>ARIMAForecast[[#This Row],[GOOGL]]-Data!E399</f>
        <v>-0.31441639170500935</v>
      </c>
      <c r="F400" s="2">
        <f>ARIMAForecast[[#This Row],[BRK-B]]-Data!F399</f>
        <v>-1.2674505559880345</v>
      </c>
      <c r="G400" s="2">
        <f>ARIMAForecast[[#This Row],[TSLA]]-Data!G399</f>
        <v>1.6980275276690122</v>
      </c>
      <c r="H400" s="2">
        <f>ARIMAForecast[[#This Row],[NVDA]]-Data!H399</f>
        <v>3.5046961001010004</v>
      </c>
      <c r="I400" s="2">
        <f>ARIMAForecast[[#This Row],[GOOG]]-Data!I399</f>
        <v>-5.0214777796014687E-2</v>
      </c>
      <c r="J400" s="2">
        <f>ARIMAForecast[[#This Row],[UNH]]-Data!J399</f>
        <v>1.7778992195740102</v>
      </c>
      <c r="K400" s="2">
        <f>ARIMAForecast[[#This Row],[JPM]]-Data!K399</f>
        <v>-0.97316555580098907</v>
      </c>
      <c r="L400" s="2">
        <f>ARIMAForecast[[#This Row],[AVGO]]-Data!L399</f>
        <v>1.3123425374719773</v>
      </c>
      <c r="M400" s="2">
        <f>ARIMAForecast[[#This Row],[V]]-Data!M399</f>
        <v>-0.5514606236709767</v>
      </c>
      <c r="N400" s="2">
        <f>ARIMAForecast[[#This Row],[BAC]]-Data!N399</f>
        <v>-0.15035728326430586</v>
      </c>
      <c r="O400" s="2">
        <f>ARIMAForecast[[#This Row],[HD]]-Data!O399</f>
        <v>-7.8766683498997736E-2</v>
      </c>
      <c r="P400" s="2">
        <f>ARIMAForecast[[#This Row],[MA]]-Data!P399</f>
        <v>-0.43804454362299339</v>
      </c>
      <c r="Q400" s="2">
        <f>ARIMAForecast[[#This Row],[MRK]]-Data!Q399</f>
        <v>-0.6622089012618062</v>
      </c>
      <c r="R400" s="2">
        <f>ARIMAForecast[[#This Row],[ABBV]]-Data!R399</f>
        <v>-1.0094896315410011</v>
      </c>
      <c r="S400" s="2">
        <f>ARIMAForecast[[#This Row],[LLY]]-Data!S399</f>
        <v>6.892915539549989</v>
      </c>
      <c r="T400" s="2">
        <f>ARIMAForecast[[#This Row],[UPS]]-Data!T399</f>
        <v>-3.9569392510869932</v>
      </c>
      <c r="U400" s="2">
        <f>ARIMAForecast[[#This Row],[CAT]]-Data!U399</f>
        <v>-4.1629702804870021</v>
      </c>
      <c r="X400" s="1">
        <v>44412</v>
      </c>
      <c r="Y400" s="2">
        <f>Data!Y400-Data!Y399</f>
        <v>-5.9252799999995887E-2</v>
      </c>
      <c r="Z400" s="2">
        <f>Data!Z400-Data!Z399</f>
        <v>-0.45243529999999055</v>
      </c>
      <c r="AA400" s="2">
        <f>Data!AA400-Data!AA399</f>
        <v>-0.29781730000001971</v>
      </c>
      <c r="AB400" s="2">
        <f>Data!AB400-Data!AB399</f>
        <v>-0.47415599999999358</v>
      </c>
      <c r="AC400" s="2">
        <f>Data!AC400-Data!AC399</f>
        <v>-2.0972846999999888</v>
      </c>
      <c r="AD400" s="2">
        <f>Data!AD400-Data!AD399</f>
        <v>0.34229740000000675</v>
      </c>
      <c r="AE400" s="2">
        <f>Data!AE400-Data!AE399</f>
        <v>3.8297824999999932</v>
      </c>
      <c r="AF400" s="2">
        <f>Data!AF400-Data!AF399</f>
        <v>-0.37414560000001984</v>
      </c>
      <c r="AG400" s="2">
        <f>Data!AG400-Data!AG399</f>
        <v>1.1194054999999707</v>
      </c>
      <c r="AH400" s="2">
        <f>Data!AH400-Data!AH399</f>
        <v>-1.3451365000000237</v>
      </c>
      <c r="AI400" s="2">
        <f>Data!AI400-Data!AI399</f>
        <v>1.0983794999999645</v>
      </c>
      <c r="AJ400" s="2">
        <f>Data!AJ400-Data!AJ399</f>
        <v>-0.58304449999999974</v>
      </c>
      <c r="AK400" s="2">
        <f>Data!AK400-Data!AK399</f>
        <v>-0.18037890999999462</v>
      </c>
      <c r="AL400" s="2">
        <f>Data!AL400-Data!AL399</f>
        <v>-0.5885485000000017</v>
      </c>
      <c r="AM400" s="2">
        <f>Data!AM400-Data!AM399</f>
        <v>-1.3629832000000306</v>
      </c>
      <c r="AN400" s="2">
        <f>Data!AN400-Data!AN399</f>
        <v>-0.79268136000000311</v>
      </c>
      <c r="AO400" s="2">
        <f>Data!AO400-Data!AO399</f>
        <v>-1.1907418000000121</v>
      </c>
      <c r="AP400" s="2">
        <f>Data!AP400-Data!AP399</f>
        <v>8.839708700000017</v>
      </c>
      <c r="AQ400" s="2">
        <f>Data!AQ400-Data!AQ399</f>
        <v>-2.7811359000000095</v>
      </c>
      <c r="AR400" s="2">
        <f>Data!AR400-Data!AR399</f>
        <v>-2.5379472000000192</v>
      </c>
      <c r="AS400" s="2"/>
      <c r="AT400" s="1">
        <v>44412</v>
      </c>
      <c r="AU400" s="2">
        <f>Data!AV404-FaktiskeKurser[[#This Row],[AAPL]]</f>
        <v>1.3099980000000073</v>
      </c>
      <c r="AV400" s="2">
        <f>Data!AW404-FaktiskeKurser[[#This Row],[MSFT]]</f>
        <v>1.0010000000022501E-2</v>
      </c>
      <c r="AW400" s="2">
        <f>Data!AX404-FaktiskeKurser[[#This Row],[AMZN]]</f>
        <v>-12.260009999999994</v>
      </c>
      <c r="AX400" s="2">
        <f>Data!AY404-FaktiskeKurser[[#This Row],[GOOGL]]</f>
        <v>-0.65199200000000701</v>
      </c>
      <c r="AY400" s="2">
        <f>Data!AZ404-FaktiskeKurser[[#This Row],[BRK-B]]</f>
        <v>-0.98001100000004726</v>
      </c>
      <c r="AZ400" s="2">
        <f>Data!BA404-FaktiskeKurser[[#This Row],[TSLA]]</f>
        <v>11.189988</v>
      </c>
      <c r="BA400" s="2">
        <f>Data!BB404-FaktiskeKurser[[#This Row],[NVDA]]</f>
        <v>6.1200100000000077</v>
      </c>
      <c r="BB400" s="2">
        <f>Data!BC404-FaktiskeKurser[[#This Row],[GOOG]]</f>
        <v>-0.51199399999998718</v>
      </c>
      <c r="BC400" s="2">
        <f>Data!BD404-FaktiskeKurser[[#This Row],[UNH]]</f>
        <v>9.4600219999999808</v>
      </c>
      <c r="BD400" s="2">
        <f>Data!BE404-FaktiskeKurser[[#This Row],[JPM]]</f>
        <v>-1.7599950000000035</v>
      </c>
      <c r="BE400" s="2">
        <f>Data!BF404-FaktiskeKurser[[#This Row],[AVGO]]</f>
        <v>3.6900029999999902</v>
      </c>
      <c r="BF400" s="2">
        <f>Data!BG404-FaktiskeKurser[[#This Row],[V]]</f>
        <v>-11.25</v>
      </c>
      <c r="BG400" s="2">
        <f>Data!BH404-FaktiskeKurser[[#This Row],[BAC]]</f>
        <v>-0.40999999999999659</v>
      </c>
      <c r="BH400" s="2">
        <f>Data!BI404-FaktiskeKurser[[#This Row],[HD]]</f>
        <v>2.8800049999999828</v>
      </c>
      <c r="BI400" s="2">
        <f>Data!BJ404-FaktiskeKurser[[#This Row],[MA]]</f>
        <v>-20.799987999999985</v>
      </c>
      <c r="BJ400" s="2">
        <f>Data!BK404-FaktiskeKurser[[#This Row],[MRK]]</f>
        <v>-1.4499970000000104</v>
      </c>
      <c r="BK400" s="2">
        <f>Data!BL404-FaktiskeKurser[[#This Row],[ABBV]]</f>
        <v>-3.7900010000000037</v>
      </c>
      <c r="BL400" s="2">
        <f>Data!BM404-FaktiskeKurser[[#This Row],[LLY]]</f>
        <v>17.139999000000017</v>
      </c>
      <c r="BM400" s="2">
        <f>Data!BN404-FaktiskeKurser[[#This Row],[UPS]]</f>
        <v>-1.0200049999999976</v>
      </c>
      <c r="BN400" s="2">
        <f>Data!BO404-FaktiskeKurser[[#This Row],[CAT]]</f>
        <v>-8.0399940000000072</v>
      </c>
    </row>
    <row r="401" spans="1:66" x14ac:dyDescent="0.35">
      <c r="A401" s="1">
        <v>44413</v>
      </c>
      <c r="B401" s="2">
        <f>ARIMAForecast[[#This Row],[AAPL]]-FaktiskeKurser[[#This Row],[AAPL]]</f>
        <v>1.1348842929689908</v>
      </c>
      <c r="C401" s="2">
        <f>ARIMAForecast[[#This Row],[MSFT]]-Data!C400</f>
        <v>2.3657010630240052</v>
      </c>
      <c r="D401" s="2">
        <f>ARIMAForecast[[#This Row],[AMZN]]-Data!D400</f>
        <v>0.96266272651999429</v>
      </c>
      <c r="E401" s="2">
        <f>ARIMAForecast[[#This Row],[GOOGL]]-Data!E400</f>
        <v>1.5296834092040115</v>
      </c>
      <c r="F401" s="2">
        <f>ARIMAForecast[[#This Row],[BRK-B]]-Data!F400</f>
        <v>-0.5085783719979986</v>
      </c>
      <c r="G401" s="2">
        <f>ARIMAForecast[[#This Row],[TSLA]]-Data!G400</f>
        <v>-0.13463366476202054</v>
      </c>
      <c r="H401" s="2">
        <f>ARIMAForecast[[#This Row],[NVDA]]-Data!H400</f>
        <v>5.0301677683989965</v>
      </c>
      <c r="I401" s="2">
        <f>ARIMAForecast[[#This Row],[GOOG]]-Data!I400</f>
        <v>0.97242051752800762</v>
      </c>
      <c r="J401" s="2">
        <f>ARIMAForecast[[#This Row],[UNH]]-Data!J400</f>
        <v>-12.719976078589013</v>
      </c>
      <c r="K401" s="2">
        <f>ARIMAForecast[[#This Row],[JPM]]-Data!K400</f>
        <v>1.3453699367739773</v>
      </c>
      <c r="L401" s="2">
        <f>ARIMAForecast[[#This Row],[AVGO]]-Data!L400</f>
        <v>0.26673491059301568</v>
      </c>
      <c r="M401" s="2">
        <f>ARIMAForecast[[#This Row],[V]]-Data!M400</f>
        <v>2.9801737702709943</v>
      </c>
      <c r="N401" s="2">
        <f>ARIMAForecast[[#This Row],[BAC]]-Data!N400</f>
        <v>0.67180731347649925</v>
      </c>
      <c r="O401" s="2">
        <f>ARIMAForecast[[#This Row],[HD]]-Data!O400</f>
        <v>1.1997639139040075</v>
      </c>
      <c r="P401" s="2">
        <f>ARIMAForecast[[#This Row],[MA]]-Data!P400</f>
        <v>4.1769108540239586</v>
      </c>
      <c r="Q401" s="2">
        <f>ARIMAForecast[[#This Row],[MRK]]-Data!Q400</f>
        <v>8.8719582759409832E-2</v>
      </c>
      <c r="R401" s="2">
        <f>ARIMAForecast[[#This Row],[ABBV]]-Data!R400</f>
        <v>-8.0889302567996424E-2</v>
      </c>
      <c r="S401" s="2">
        <f>ARIMAForecast[[#This Row],[LLY]]-Data!S400</f>
        <v>1.8640779108150127</v>
      </c>
      <c r="T401" s="2">
        <f>ARIMAForecast[[#This Row],[UPS]]-Data!T400</f>
        <v>0.28482737592699436</v>
      </c>
      <c r="U401" s="2">
        <f>ARIMAForecast[[#This Row],[CAT]]-Data!U400</f>
        <v>1.8922373979739859</v>
      </c>
      <c r="X401" s="1">
        <v>44413</v>
      </c>
      <c r="Y401" s="2">
        <f>Data!Y401-Data!Y400</f>
        <v>5.0766699999996945E-2</v>
      </c>
      <c r="Z401" s="2">
        <f>Data!Z401-Data!Z400</f>
        <v>2.8523003999999901</v>
      </c>
      <c r="AA401" s="2">
        <f>Data!AA401-Data!AA400</f>
        <v>0.864888800000017</v>
      </c>
      <c r="AB401" s="2">
        <f>Data!AB401-Data!AB400</f>
        <v>1.0199031999999875</v>
      </c>
      <c r="AC401" s="2">
        <f>Data!AC401-Data!AC400</f>
        <v>1.0137025000000222</v>
      </c>
      <c r="AD401" s="2">
        <f>Data!AD401-Data!AD400</f>
        <v>1.0114097000000015</v>
      </c>
      <c r="AE401" s="2">
        <f>Data!AE401-Data!AE400</f>
        <v>3.8579713999999967</v>
      </c>
      <c r="AF401" s="2">
        <f>Data!AF401-Data!AF400</f>
        <v>0.90464810000000284</v>
      </c>
      <c r="AG401" s="2">
        <f>Data!AG401-Data!AG400</f>
        <v>-9.7416193999999905</v>
      </c>
      <c r="AH401" s="2">
        <f>Data!AH401-Data!AH400</f>
        <v>1.5989125000000115</v>
      </c>
      <c r="AI401" s="2">
        <f>Data!AI401-Data!AI400</f>
        <v>-0.17620389999996178</v>
      </c>
      <c r="AJ401" s="2">
        <f>Data!AJ401-Data!AJ400</f>
        <v>2.7482789999999966</v>
      </c>
      <c r="AK401" s="2">
        <f>Data!AK401-Data!AK400</f>
        <v>0.62151367999999962</v>
      </c>
      <c r="AL401" s="2">
        <f>Data!AL401-Data!AL400</f>
        <v>2.0578418000000056</v>
      </c>
      <c r="AM401" s="2">
        <f>Data!AM401-Data!AM400</f>
        <v>3.3673923000000059</v>
      </c>
      <c r="AN401" s="2">
        <f>Data!AN401-Data!AN400</f>
        <v>-4.3515519999999697E-2</v>
      </c>
      <c r="AO401" s="2">
        <f>Data!AO401-Data!AO400</f>
        <v>0.12158500000001027</v>
      </c>
      <c r="AP401" s="2">
        <f>Data!AP401-Data!AP400</f>
        <v>3.435110399999985</v>
      </c>
      <c r="AQ401" s="2">
        <f>Data!AQ401-Data!AQ400</f>
        <v>-0.72520689999998922</v>
      </c>
      <c r="AR401" s="2">
        <f>Data!AR401-Data!AR400</f>
        <v>1.3729067000000157</v>
      </c>
      <c r="AS401" s="2"/>
      <c r="AT401" s="1">
        <v>44413</v>
      </c>
      <c r="AU401" s="2">
        <f>Data!AV405-FaktiskeKurser[[#This Row],[AAPL]]</f>
        <v>1.1999969999999962</v>
      </c>
      <c r="AV401" s="2">
        <f>Data!AW405-FaktiskeKurser[[#This Row],[MSFT]]</f>
        <v>4.6099849999999947</v>
      </c>
      <c r="AW401" s="2">
        <f>Data!AX405-FaktiskeKurser[[#This Row],[AMZN]]</f>
        <v>2.41999899999999</v>
      </c>
      <c r="AX401" s="2">
        <f>Data!AY405-FaktiskeKurser[[#This Row],[GOOGL]]</f>
        <v>1.5249939999999924</v>
      </c>
      <c r="AY401" s="2">
        <f>Data!AZ405-FaktiskeKurser[[#This Row],[BRK-B]]</f>
        <v>1.9199820000000045</v>
      </c>
      <c r="AZ401" s="2">
        <f>Data!BA405-FaktiskeKurser[[#This Row],[TSLA]]</f>
        <v>9.1433409999999924</v>
      </c>
      <c r="BA401" s="2">
        <f>Data!BB405-FaktiskeKurser[[#This Row],[NVDA]]</f>
        <v>11.379989999999992</v>
      </c>
      <c r="BB401" s="2">
        <f>Data!BC405-FaktiskeKurser[[#This Row],[GOOG]]</f>
        <v>1.7190089999999998</v>
      </c>
      <c r="BC401" s="2">
        <f>Data!BD405-FaktiskeKurser[[#This Row],[UNH]]</f>
        <v>-1.0299990000000321</v>
      </c>
      <c r="BD401" s="2">
        <f>Data!BE405-FaktiskeKurser[[#This Row],[JPM]]</f>
        <v>1.3699949999999887</v>
      </c>
      <c r="BE401" s="2">
        <f>Data!BF405-FaktiskeKurser[[#This Row],[AVGO]]</f>
        <v>2.2700189999999907</v>
      </c>
      <c r="BF401" s="2">
        <f>Data!BG405-FaktiskeKurser[[#This Row],[V]]</f>
        <v>-6.1799919999999986</v>
      </c>
      <c r="BG401" s="2">
        <f>Data!BH405-FaktiskeKurser[[#This Row],[BAC]]</f>
        <v>0.65999900000000622</v>
      </c>
      <c r="BH401" s="2">
        <f>Data!BI405-FaktiskeKurser[[#This Row],[HD]]</f>
        <v>4.919983000000002</v>
      </c>
      <c r="BI401" s="2">
        <f>Data!BJ405-FaktiskeKurser[[#This Row],[MA]]</f>
        <v>-14</v>
      </c>
      <c r="BJ401" s="2">
        <f>Data!BK405-FaktiskeKurser[[#This Row],[MRK]]</f>
        <v>-1.2800069999999977</v>
      </c>
      <c r="BK401" s="2">
        <f>Data!BL405-FaktiskeKurser[[#This Row],[ABBV]]</f>
        <v>-1.1800000000000068</v>
      </c>
      <c r="BL401" s="2">
        <f>Data!BM405-FaktiskeKurser[[#This Row],[LLY]]</f>
        <v>20.690001999999993</v>
      </c>
      <c r="BM401" s="2">
        <f>Data!BN405-FaktiskeKurser[[#This Row],[UPS]]</f>
        <v>-0.94000300000001857</v>
      </c>
      <c r="BN401" s="2">
        <f>Data!BO405-FaktiskeKurser[[#This Row],[CAT]]</f>
        <v>0.44000199999999268</v>
      </c>
    </row>
    <row r="402" spans="1:66" x14ac:dyDescent="0.35">
      <c r="A402" s="1">
        <v>44414</v>
      </c>
      <c r="B402" s="2">
        <f>ARIMAForecast[[#This Row],[AAPL]]-FaktiskeKurser[[#This Row],[AAPL]]</f>
        <v>1.1403612626820063</v>
      </c>
      <c r="C402" s="2">
        <f>ARIMAForecast[[#This Row],[MSFT]]-Data!C401</f>
        <v>0.62548956780199205</v>
      </c>
      <c r="D402" s="2">
        <f>ARIMAForecast[[#This Row],[AMZN]]-Data!D401</f>
        <v>-1.6532723749349998</v>
      </c>
      <c r="E402" s="2">
        <f>ARIMAForecast[[#This Row],[GOOGL]]-Data!E401</f>
        <v>-1.0370963320980024</v>
      </c>
      <c r="F402" s="2">
        <f>ARIMAForecast[[#This Row],[BRK-B]]-Data!F401</f>
        <v>5.7484418738289946</v>
      </c>
      <c r="G402" s="2">
        <f>ARIMAForecast[[#This Row],[TSLA]]-Data!G401</f>
        <v>-4.0461190951979802</v>
      </c>
      <c r="H402" s="2">
        <f>ARIMAForecast[[#This Row],[NVDA]]-Data!H401</f>
        <v>-3.1950045387229977</v>
      </c>
      <c r="I402" s="2">
        <f>ARIMAForecast[[#This Row],[GOOG]]-Data!I401</f>
        <v>0.10772624419800536</v>
      </c>
      <c r="J402" s="2">
        <f>ARIMAForecast[[#This Row],[UNH]]-Data!J401</f>
        <v>4.5741313330610183</v>
      </c>
      <c r="K402" s="2">
        <f>ARIMAForecast[[#This Row],[JPM]]-Data!K401</f>
        <v>4.0575498131050267</v>
      </c>
      <c r="L402" s="2">
        <f>ARIMAForecast[[#This Row],[AVGO]]-Data!L401</f>
        <v>-2.5149692798419778</v>
      </c>
      <c r="M402" s="2">
        <f>ARIMAForecast[[#This Row],[V]]-Data!M401</f>
        <v>1.4984064249329947</v>
      </c>
      <c r="N402" s="2">
        <f>ARIMAForecast[[#This Row],[BAC]]-Data!N401</f>
        <v>1.0770802370636048</v>
      </c>
      <c r="O402" s="2">
        <f>ARIMAForecast[[#This Row],[HD]]-Data!O401</f>
        <v>-1.9610808275019735</v>
      </c>
      <c r="P402" s="2">
        <f>ARIMAForecast[[#This Row],[MA]]-Data!P401</f>
        <v>2.301067962520051</v>
      </c>
      <c r="Q402" s="2">
        <f>ARIMAForecast[[#This Row],[MRK]]-Data!Q401</f>
        <v>-0.24251091783590084</v>
      </c>
      <c r="R402" s="2">
        <f>ARIMAForecast[[#This Row],[ABBV]]-Data!R401</f>
        <v>-0.51598826498400285</v>
      </c>
      <c r="S402" s="2">
        <f>ARIMAForecast[[#This Row],[LLY]]-Data!S401</f>
        <v>-0.85004681258300252</v>
      </c>
      <c r="T402" s="2">
        <f>ARIMAForecast[[#This Row],[UPS]]-Data!T401</f>
        <v>0.94362059885398253</v>
      </c>
      <c r="U402" s="2">
        <f>ARIMAForecast[[#This Row],[CAT]]-Data!U401</f>
        <v>1.878818614544997</v>
      </c>
      <c r="X402" s="1">
        <v>44414</v>
      </c>
      <c r="Y402" s="2">
        <f>Data!Y402-Data!Y401</f>
        <v>-0.70449259999998048</v>
      </c>
      <c r="Z402" s="2">
        <f>Data!Z402-Data!Z401</f>
        <v>7.2346100000004299E-2</v>
      </c>
      <c r="AA402" s="2">
        <f>Data!AA402-Data!AA401</f>
        <v>-1.1495912999999973</v>
      </c>
      <c r="AB402" s="2">
        <f>Data!AB402-Data!AB401</f>
        <v>-0.40550619999999071</v>
      </c>
      <c r="AC402" s="2">
        <f>Data!AC402-Data!AC401</f>
        <v>4.5903642999999761</v>
      </c>
      <c r="AD402" s="2">
        <f>Data!AD402-Data!AD401</f>
        <v>-2.0875111000000004</v>
      </c>
      <c r="AE402" s="2">
        <f>Data!AE402-Data!AE401</f>
        <v>-2.1372446999999966</v>
      </c>
      <c r="AF402" s="2">
        <f>Data!AF402-Data!AF401</f>
        <v>0.1993577000000073</v>
      </c>
      <c r="AG402" s="2">
        <f>Data!AG402-Data!AG401</f>
        <v>2.3179038000000105</v>
      </c>
      <c r="AH402" s="2">
        <f>Data!AH402-Data!AH401</f>
        <v>3.5442159000000117</v>
      </c>
      <c r="AI402" s="2">
        <f>Data!AI402-Data!AI401</f>
        <v>-2.0248316000000273</v>
      </c>
      <c r="AJ402" s="2">
        <f>Data!AJ402-Data!AJ401</f>
        <v>1.8361593000000198</v>
      </c>
      <c r="AK402" s="2">
        <f>Data!AK402-Data!AK401</f>
        <v>1.0638065899999987</v>
      </c>
      <c r="AL402" s="2">
        <f>Data!AL402-Data!AL401</f>
        <v>-2.0706567999999947</v>
      </c>
      <c r="AM402" s="2">
        <f>Data!AM402-Data!AM401</f>
        <v>2.6744133999999917</v>
      </c>
      <c r="AN402" s="2">
        <f>Data!AN402-Data!AN401</f>
        <v>-0.22020480999999847</v>
      </c>
      <c r="AO402" s="2">
        <f>Data!AO402-Data!AO401</f>
        <v>-0.74440370000000655</v>
      </c>
      <c r="AP402" s="2">
        <f>Data!AP402-Data!AP401</f>
        <v>-0.68239490000001979</v>
      </c>
      <c r="AQ402" s="2">
        <f>Data!AQ402-Data!AQ401</f>
        <v>1.9597411999999963</v>
      </c>
      <c r="AR402" s="2">
        <f>Data!AR402-Data!AR401</f>
        <v>1.549160999999998</v>
      </c>
      <c r="AS402" s="2"/>
      <c r="AT402" s="1">
        <v>44414</v>
      </c>
      <c r="AU402" s="2">
        <f>Data!AV406-FaktiskeKurser[[#This Row],[AAPL]]</f>
        <v>0.61999499999998875</v>
      </c>
      <c r="AV402" s="2">
        <f>Data!AW406-FaktiskeKurser[[#This Row],[MSFT]]</f>
        <v>4.6399840000000268</v>
      </c>
      <c r="AW402" s="2">
        <f>Data!AX406-FaktiskeKurser[[#This Row],[AMZN]]</f>
        <v>0.67298900000000117</v>
      </c>
      <c r="AX402" s="2">
        <f>Data!AY406-FaktiskeKurser[[#This Row],[GOOGL]]</f>
        <v>0.88398799999998801</v>
      </c>
      <c r="AY402" s="2">
        <f>Data!AZ406-FaktiskeKurser[[#This Row],[BRK-B]]</f>
        <v>7.4899899999999775</v>
      </c>
      <c r="AZ402" s="2">
        <f>Data!BA406-FaktiskeKurser[[#This Row],[TSLA]]</f>
        <v>-3.5233309999999847</v>
      </c>
      <c r="BA402" s="2">
        <f>Data!BB406-FaktiskeKurser[[#This Row],[NVDA]]</f>
        <v>6.1600039999999865</v>
      </c>
      <c r="BB402" s="2">
        <f>Data!BC406-FaktiskeKurser[[#This Row],[GOOG]]</f>
        <v>1.0464930000000265</v>
      </c>
      <c r="BC402" s="2">
        <f>Data!BD406-FaktiskeKurser[[#This Row],[UNH]]</f>
        <v>-0.45001199999995833</v>
      </c>
      <c r="BD402" s="2">
        <f>Data!BE406-FaktiskeKurser[[#This Row],[JPM]]</f>
        <v>6.3300020000000075</v>
      </c>
      <c r="BE402" s="2">
        <f>Data!BF406-FaktiskeKurser[[#This Row],[AVGO]]</f>
        <v>0.75</v>
      </c>
      <c r="BF402" s="2">
        <f>Data!BG406-FaktiskeKurser[[#This Row],[V]]</f>
        <v>1.6199949999999887</v>
      </c>
      <c r="BG402" s="2">
        <f>Data!BH406-FaktiskeKurser[[#This Row],[BAC]]</f>
        <v>2.1900029999999973</v>
      </c>
      <c r="BH402" s="2">
        <f>Data!BI406-FaktiskeKurser[[#This Row],[HD]]</f>
        <v>2.6199949999999603</v>
      </c>
      <c r="BI402" s="2">
        <f>Data!BJ406-FaktiskeKurser[[#This Row],[MA]]</f>
        <v>-0.73001100000004726</v>
      </c>
      <c r="BJ402" s="2">
        <f>Data!BK406-FaktiskeKurser[[#This Row],[MRK]]</f>
        <v>-0.73999799999999993</v>
      </c>
      <c r="BK402" s="2">
        <f>Data!BL406-FaktiskeKurser[[#This Row],[ABBV]]</f>
        <v>-1</v>
      </c>
      <c r="BL402" s="2">
        <f>Data!BM406-FaktiskeKurser[[#This Row],[LLY]]</f>
        <v>16.839995999999985</v>
      </c>
      <c r="BM402" s="2">
        <f>Data!BN406-FaktiskeKurser[[#This Row],[UPS]]</f>
        <v>0.66000400000001491</v>
      </c>
      <c r="BN402" s="2">
        <f>Data!BO406-FaktiskeKurser[[#This Row],[CAT]]</f>
        <v>3.1900020000000211</v>
      </c>
    </row>
    <row r="403" spans="1:66" x14ac:dyDescent="0.35">
      <c r="A403" s="1">
        <v>44417</v>
      </c>
      <c r="B403" s="2">
        <f>ARIMAForecast[[#This Row],[AAPL]]-FaktiskeKurser[[#This Row],[AAPL]]</f>
        <v>-1.2869645854390228</v>
      </c>
      <c r="C403" s="2">
        <f>ARIMAForecast[[#This Row],[MSFT]]-Data!C402</f>
        <v>-1.4473954845469734</v>
      </c>
      <c r="D403" s="2">
        <f>ARIMAForecast[[#This Row],[AMZN]]-Data!D402</f>
        <v>-0.18555247194899493</v>
      </c>
      <c r="E403" s="2">
        <f>ARIMAForecast[[#This Row],[GOOGL]]-Data!E402</f>
        <v>1.5019340767209997</v>
      </c>
      <c r="F403" s="2">
        <f>ARIMAForecast[[#This Row],[BRK-B]]-Data!F402</f>
        <v>1.8625495659759963</v>
      </c>
      <c r="G403" s="2">
        <f>ARIMAForecast[[#This Row],[TSLA]]-Data!G402</f>
        <v>4.0128927230599913</v>
      </c>
      <c r="H403" s="2">
        <f>ARIMAForecast[[#This Row],[NVDA]]-Data!H402</f>
        <v>-0.51172200818899682</v>
      </c>
      <c r="I403" s="2">
        <f>ARIMAForecast[[#This Row],[GOOG]]-Data!I402</f>
        <v>0.68909768714098618</v>
      </c>
      <c r="J403" s="2">
        <f>ARIMAForecast[[#This Row],[UNH]]-Data!J402</f>
        <v>-3.5455723589650461</v>
      </c>
      <c r="K403" s="2">
        <f>ARIMAForecast[[#This Row],[JPM]]-Data!K402</f>
        <v>0.72896805989597624</v>
      </c>
      <c r="L403" s="2">
        <f>ARIMAForecast[[#This Row],[AVGO]]-Data!L402</f>
        <v>-0.54588394909001181</v>
      </c>
      <c r="M403" s="2">
        <f>ARIMAForecast[[#This Row],[V]]-Data!M402</f>
        <v>-1.1596285764179868</v>
      </c>
      <c r="N403" s="2">
        <f>ARIMAForecast[[#This Row],[BAC]]-Data!N402</f>
        <v>0.533889338267997</v>
      </c>
      <c r="O403" s="2">
        <f>ARIMAForecast[[#This Row],[HD]]-Data!O402</f>
        <v>-1.701463573561</v>
      </c>
      <c r="P403" s="2">
        <f>ARIMAForecast[[#This Row],[MA]]-Data!P402</f>
        <v>-3.5300557767460532</v>
      </c>
      <c r="Q403" s="2">
        <f>ARIMAForecast[[#This Row],[MRK]]-Data!Q402</f>
        <v>4.5875622369990765E-2</v>
      </c>
      <c r="R403" s="2">
        <f>ARIMAForecast[[#This Row],[ABBV]]-Data!R402</f>
        <v>-0.41444312041500098</v>
      </c>
      <c r="S403" s="2">
        <f>ARIMAForecast[[#This Row],[LLY]]-Data!S402</f>
        <v>3.8922274034139832</v>
      </c>
      <c r="T403" s="2">
        <f>ARIMAForecast[[#This Row],[UPS]]-Data!T402</f>
        <v>0.29578844729502407</v>
      </c>
      <c r="U403" s="2">
        <f>ARIMAForecast[[#This Row],[CAT]]-Data!U402</f>
        <v>0.39898074288700514</v>
      </c>
      <c r="X403" s="1">
        <v>44417</v>
      </c>
      <c r="Y403" s="2">
        <f>Data!Y403-Data!Y402</f>
        <v>-0.30603010000001518</v>
      </c>
      <c r="Z403" s="2">
        <f>Data!Z403-Data!Z402</f>
        <v>-0.99928080000000818</v>
      </c>
      <c r="AA403" s="2">
        <f>Data!AA403-Data!AA402</f>
        <v>-0.46571010000002389</v>
      </c>
      <c r="AB403" s="2">
        <f>Data!AB403-Data!AB402</f>
        <v>1.0642172999999957</v>
      </c>
      <c r="AC403" s="2">
        <f>Data!AC403-Data!AC402</f>
        <v>2.3767735999999786</v>
      </c>
      <c r="AD403" s="2">
        <f>Data!AD403-Data!AD402</f>
        <v>0.42966699999999491</v>
      </c>
      <c r="AE403" s="2">
        <f>Data!AE403-Data!AE402</f>
        <v>-0.85291589999999928</v>
      </c>
      <c r="AF403" s="2">
        <f>Data!AF403-Data!AF402</f>
        <v>0.85679820000001428</v>
      </c>
      <c r="AG403" s="2">
        <f>Data!AG403-Data!AG402</f>
        <v>-2.6207236000000194</v>
      </c>
      <c r="AH403" s="2">
        <f>Data!AH403-Data!AH402</f>
        <v>0.68164729999998031</v>
      </c>
      <c r="AI403" s="2">
        <f>Data!AI403-Data!AI402</f>
        <v>-1.0829229999999939</v>
      </c>
      <c r="AJ403" s="2">
        <f>Data!AJ403-Data!AJ402</f>
        <v>-1.132716500000015</v>
      </c>
      <c r="AK403" s="2">
        <f>Data!AK403-Data!AK402</f>
        <v>0.62664900000000046</v>
      </c>
      <c r="AL403" s="2">
        <f>Data!AL403-Data!AL402</f>
        <v>-1.6402390000000082</v>
      </c>
      <c r="AM403" s="2">
        <f>Data!AM403-Data!AM402</f>
        <v>-2.5912880999999857</v>
      </c>
      <c r="AN403" s="2">
        <f>Data!AN403-Data!AN402</f>
        <v>-0.12529995999999244</v>
      </c>
      <c r="AO403" s="2">
        <f>Data!AO403-Data!AO402</f>
        <v>-0.42426519999999357</v>
      </c>
      <c r="AP403" s="2">
        <f>Data!AP403-Data!AP402</f>
        <v>3.4404572000000258</v>
      </c>
      <c r="AQ403" s="2">
        <f>Data!AQ403-Data!AQ402</f>
        <v>-1.2016765999999848</v>
      </c>
      <c r="AR403" s="2">
        <f>Data!AR403-Data!AR402</f>
        <v>0.68169939999998519</v>
      </c>
      <c r="AS403" s="2"/>
      <c r="AT403" s="1">
        <v>44417</v>
      </c>
      <c r="AU403" s="2">
        <f>Data!AV407-FaktiskeKurser[[#This Row],[AAPL]]</f>
        <v>-1.2700049999999976</v>
      </c>
      <c r="AV403" s="2">
        <f>Data!AW407-FaktiskeKurser[[#This Row],[MSFT]]</f>
        <v>1.2099919999999997</v>
      </c>
      <c r="AW403" s="2">
        <f>Data!AX407-FaktiskeKurser[[#This Row],[AMZN]]</f>
        <v>-1.2184900000000027</v>
      </c>
      <c r="AX403" s="2">
        <f>Data!AY407-FaktiskeKurser[[#This Row],[GOOGL]]</f>
        <v>1.2829889999999864</v>
      </c>
      <c r="AY403" s="2">
        <f>Data!AZ407-FaktiskeKurser[[#This Row],[BRK-B]]</f>
        <v>5.4300230000000056</v>
      </c>
      <c r="AZ403" s="2">
        <f>Data!BA407-FaktiskeKurser[[#This Row],[TSLA]]</f>
        <v>1.3399959999999851</v>
      </c>
      <c r="BA403" s="2">
        <f>Data!BB407-FaktiskeKurser[[#This Row],[NVDA]]</f>
        <v>4.8000030000000038</v>
      </c>
      <c r="BB403" s="2">
        <f>Data!BC407-FaktiskeKurser[[#This Row],[GOOG]]</f>
        <v>1.7220000000000084</v>
      </c>
      <c r="BC403" s="2">
        <f>Data!BD407-FaktiskeKurser[[#This Row],[UNH]]</f>
        <v>-11.029998999999975</v>
      </c>
      <c r="BD403" s="2">
        <f>Data!BE407-FaktiskeKurser[[#This Row],[JPM]]</f>
        <v>4.4400030000000186</v>
      </c>
      <c r="BE403" s="2">
        <f>Data!BF407-FaktiskeKurser[[#This Row],[AVGO]]</f>
        <v>-2.1100159999999732</v>
      </c>
      <c r="BF403" s="2">
        <f>Data!BG407-FaktiskeKurser[[#This Row],[V]]</f>
        <v>2.9100039999999865</v>
      </c>
      <c r="BG403" s="2">
        <f>Data!BH407-FaktiskeKurser[[#This Row],[BAC]]</f>
        <v>2.119999</v>
      </c>
      <c r="BH403" s="2">
        <f>Data!BI407-FaktiskeKurser[[#This Row],[HD]]</f>
        <v>-3.1799919999999702</v>
      </c>
      <c r="BI403" s="2">
        <f>Data!BJ407-FaktiskeKurser[[#This Row],[MA]]</f>
        <v>3.0799870000000169</v>
      </c>
      <c r="BJ403" s="2">
        <f>Data!BK407-FaktiskeKurser[[#This Row],[MRK]]</f>
        <v>-1.0900040000000075</v>
      </c>
      <c r="BK403" s="2">
        <f>Data!BL407-FaktiskeKurser[[#This Row],[ABBV]]</f>
        <v>-2.1900020000000069</v>
      </c>
      <c r="BL403" s="2">
        <f>Data!BM407-FaktiskeKurser[[#This Row],[LLY]]</f>
        <v>11.169999000000018</v>
      </c>
      <c r="BM403" s="2">
        <f>Data!BN407-FaktiskeKurser[[#This Row],[UPS]]</f>
        <v>-3.1699979999999925</v>
      </c>
      <c r="BN403" s="2">
        <f>Data!BO407-FaktiskeKurser[[#This Row],[CAT]]</f>
        <v>0.38999899999998888</v>
      </c>
    </row>
    <row r="404" spans="1:66" x14ac:dyDescent="0.35">
      <c r="A404" s="1">
        <v>44418</v>
      </c>
      <c r="B404" s="2">
        <f>ARIMAForecast[[#This Row],[AAPL]]-FaktiskeKurser[[#This Row],[AAPL]]</f>
        <v>-0.88180451326198295</v>
      </c>
      <c r="C404" s="2">
        <f>ARIMAForecast[[#This Row],[MSFT]]-Data!C403</f>
        <v>-1.6978936372260023</v>
      </c>
      <c r="D404" s="2">
        <f>ARIMAForecast[[#This Row],[AMZN]]-Data!D403</f>
        <v>-0.92317599782998627</v>
      </c>
      <c r="E404" s="2">
        <f>ARIMAForecast[[#This Row],[GOOGL]]-Data!E403</f>
        <v>-0.43794380926800613</v>
      </c>
      <c r="F404" s="2">
        <f>ARIMAForecast[[#This Row],[BRK-B]]-Data!F403</f>
        <v>1.6322620825840204</v>
      </c>
      <c r="G404" s="2">
        <f>ARIMAForecast[[#This Row],[TSLA]]-Data!G403</f>
        <v>-0.46434577401899446</v>
      </c>
      <c r="H404" s="2">
        <f>ARIMAForecast[[#This Row],[NVDA]]-Data!H403</f>
        <v>-3.8830602282789926</v>
      </c>
      <c r="I404" s="2">
        <f>ARIMAForecast[[#This Row],[GOOG]]-Data!I403</f>
        <v>0.37466683411201984</v>
      </c>
      <c r="J404" s="2">
        <f>ARIMAForecast[[#This Row],[UNH]]-Data!J403</f>
        <v>0.428544566889002</v>
      </c>
      <c r="K404" s="2">
        <f>ARIMAForecast[[#This Row],[JPM]]-Data!K403</f>
        <v>1.1346131071710204</v>
      </c>
      <c r="L404" s="2">
        <f>ARIMAForecast[[#This Row],[AVGO]]-Data!L403</f>
        <v>-2.486103808334974</v>
      </c>
      <c r="M404" s="2">
        <f>ARIMAForecast[[#This Row],[V]]-Data!M403</f>
        <v>-1.8922127480850008</v>
      </c>
      <c r="N404" s="2">
        <f>ARIMAForecast[[#This Row],[BAC]]-Data!N403</f>
        <v>0.61751660352059901</v>
      </c>
      <c r="O404" s="2">
        <f>ARIMAForecast[[#This Row],[HD]]-Data!O403</f>
        <v>2.2460961215869588</v>
      </c>
      <c r="P404" s="2">
        <f>ARIMAForecast[[#This Row],[MA]]-Data!P403</f>
        <v>-2.6982283110990011</v>
      </c>
      <c r="Q404" s="2">
        <f>ARIMAForecast[[#This Row],[MRK]]-Data!Q403</f>
        <v>-0.52038399039079763</v>
      </c>
      <c r="R404" s="2">
        <f>ARIMAForecast[[#This Row],[ABBV]]-Data!R403</f>
        <v>0.38291343173901282</v>
      </c>
      <c r="S404" s="2">
        <f>ARIMAForecast[[#This Row],[LLY]]-Data!S403</f>
        <v>2.0883957295060327</v>
      </c>
      <c r="T404" s="2">
        <f>ARIMAForecast[[#This Row],[UPS]]-Data!T403</f>
        <v>-0.56496822081101072</v>
      </c>
      <c r="U404" s="2">
        <f>ARIMAForecast[[#This Row],[CAT]]-Data!U403</f>
        <v>5.493285414087012</v>
      </c>
      <c r="X404" s="1">
        <v>44418</v>
      </c>
      <c r="Y404" s="2">
        <f>Data!Y404-Data!Y403</f>
        <v>-0.37161760000000754</v>
      </c>
      <c r="Z404" s="2">
        <f>Data!Z404-Data!Z403</f>
        <v>-1.968937799999992</v>
      </c>
      <c r="AA404" s="2">
        <f>Data!AA404-Data!AA403</f>
        <v>-0.89546069999997258</v>
      </c>
      <c r="AB404" s="2">
        <f>Data!AB404-Data!AB403</f>
        <v>-6.2485900000012862E-2</v>
      </c>
      <c r="AC404" s="2">
        <f>Data!AC404-Data!AC403</f>
        <v>1.6758201000000099</v>
      </c>
      <c r="AD404" s="2">
        <f>Data!AD404-Data!AD403</f>
        <v>0.6134456000000057</v>
      </c>
      <c r="AE404" s="2">
        <f>Data!AE404-Data!AE403</f>
        <v>-3.3245673999999781</v>
      </c>
      <c r="AF404" s="2">
        <f>Data!AF404-Data!AF403</f>
        <v>0.20247209999999427</v>
      </c>
      <c r="AG404" s="2">
        <f>Data!AG404-Data!AG403</f>
        <v>0.15714980000001333</v>
      </c>
      <c r="AH404" s="2">
        <f>Data!AH404-Data!AH403</f>
        <v>1.8831739999999968</v>
      </c>
      <c r="AI404" s="2">
        <f>Data!AI404-Data!AI403</f>
        <v>-1.9900744000000259</v>
      </c>
      <c r="AJ404" s="2">
        <f>Data!AJ404-Data!AJ403</f>
        <v>-1.922848700000003</v>
      </c>
      <c r="AK404" s="2">
        <f>Data!AK404-Data!AK403</f>
        <v>0.71875866999999971</v>
      </c>
      <c r="AL404" s="2">
        <f>Data!AL404-Data!AL403</f>
        <v>2.1020065000000159</v>
      </c>
      <c r="AM404" s="2">
        <f>Data!AM404-Data!AM403</f>
        <v>-2.982202099999995</v>
      </c>
      <c r="AN404" s="2">
        <f>Data!AN404-Data!AN403</f>
        <v>-0.1282102500000093</v>
      </c>
      <c r="AO404" s="2">
        <f>Data!AO404-Data!AO403</f>
        <v>0.82147809999999311</v>
      </c>
      <c r="AP404" s="2">
        <f>Data!AP404-Data!AP403</f>
        <v>2.5081271999999899</v>
      </c>
      <c r="AQ404" s="2">
        <f>Data!AQ404-Data!AQ403</f>
        <v>-0.56806160000002137</v>
      </c>
      <c r="AR404" s="2">
        <f>Data!AR404-Data!AR403</f>
        <v>4.3422239000000218</v>
      </c>
      <c r="AS404" s="2"/>
      <c r="AT404" s="1">
        <v>44418</v>
      </c>
      <c r="AU404" s="2">
        <f>Data!AV408-FaktiskeKurser[[#This Row],[AAPL]]</f>
        <v>-1.3499909999999886</v>
      </c>
      <c r="AV404" s="2">
        <f>Data!AW408-FaktiskeKurser[[#This Row],[MSFT]]</f>
        <v>-7.0008000000029824E-2</v>
      </c>
      <c r="AW404" s="2">
        <f>Data!AX408-FaktiskeKurser[[#This Row],[AMZN]]</f>
        <v>-1.7019950000000108</v>
      </c>
      <c r="AX404" s="2">
        <f>Data!AY408-FaktiskeKurser[[#This Row],[GOOGL]]</f>
        <v>1.6815029999999922</v>
      </c>
      <c r="AY404" s="2">
        <f>Data!AZ408-FaktiskeKurser[[#This Row],[BRK-B]]</f>
        <v>10.160003000000017</v>
      </c>
      <c r="AZ404" s="2">
        <f>Data!BA408-FaktiskeKurser[[#This Row],[TSLA]]</f>
        <v>-0.30999800000000732</v>
      </c>
      <c r="BA404" s="2">
        <f>Data!BB408-FaktiskeKurser[[#This Row],[NVDA]]</f>
        <v>-3.3800039999999854</v>
      </c>
      <c r="BB404" s="2">
        <f>Data!BC408-FaktiskeKurser[[#This Row],[GOOG]]</f>
        <v>2.0679939999999988</v>
      </c>
      <c r="BC404" s="2">
        <f>Data!BD408-FaktiskeKurser[[#This Row],[UNH]]</f>
        <v>-9.7600100000000225</v>
      </c>
      <c r="BD404" s="2">
        <f>Data!BE408-FaktiskeKurser[[#This Row],[JPM]]</f>
        <v>8.0199900000000071</v>
      </c>
      <c r="BE404" s="2">
        <f>Data!BF408-FaktiskeKurser[[#This Row],[AVGO]]</f>
        <v>-5.5399779999999623</v>
      </c>
      <c r="BF404" s="2">
        <f>Data!BG408-FaktiskeKurser[[#This Row],[V]]</f>
        <v>1.4000090000000114</v>
      </c>
      <c r="BG404" s="2">
        <f>Data!BH408-FaktiskeKurser[[#This Row],[BAC]]</f>
        <v>3.1599999999999966</v>
      </c>
      <c r="BH404" s="2">
        <f>Data!BI408-FaktiskeKurser[[#This Row],[HD]]</f>
        <v>1.1700129999999831</v>
      </c>
      <c r="BI404" s="2">
        <f>Data!BJ408-FaktiskeKurser[[#This Row],[MA]]</f>
        <v>-0.17001400000003741</v>
      </c>
      <c r="BJ404" s="2">
        <f>Data!BK408-FaktiskeKurser[[#This Row],[MRK]]</f>
        <v>-0.29000099999998952</v>
      </c>
      <c r="BK404" s="2">
        <f>Data!BL408-FaktiskeKurser[[#This Row],[ABBV]]</f>
        <v>-0.26000200000000007</v>
      </c>
      <c r="BL404" s="2">
        <f>Data!BM408-FaktiskeKurser[[#This Row],[LLY]]</f>
        <v>6.9800109999999904</v>
      </c>
      <c r="BM404" s="2">
        <f>Data!BN408-FaktiskeKurser[[#This Row],[UPS]]</f>
        <v>-0.1799919999999986</v>
      </c>
      <c r="BN404" s="2">
        <f>Data!BO408-FaktiskeKurser[[#This Row],[CAT]]</f>
        <v>9.5500030000000038</v>
      </c>
    </row>
    <row r="405" spans="1:66" x14ac:dyDescent="0.35">
      <c r="A405" s="1">
        <v>44419</v>
      </c>
      <c r="B405" s="2">
        <f>ARIMAForecast[[#This Row],[AAPL]]-FaktiskeKurser[[#This Row],[AAPL]]</f>
        <v>-1.0663797186220165</v>
      </c>
      <c r="C405" s="2">
        <f>ARIMAForecast[[#This Row],[MSFT]]-Data!C404</f>
        <v>0.45086203503598199</v>
      </c>
      <c r="D405" s="2">
        <f>ARIMAForecast[[#This Row],[AMZN]]-Data!D404</f>
        <v>-1.3967718997290035</v>
      </c>
      <c r="E405" s="2">
        <f>ARIMAForecast[[#This Row],[GOOGL]]-Data!E404</f>
        <v>-0.10662723883999092</v>
      </c>
      <c r="F405" s="2">
        <f>ARIMAForecast[[#This Row],[BRK-B]]-Data!F404</f>
        <v>2.7010037972129908</v>
      </c>
      <c r="G405" s="2">
        <f>ARIMAForecast[[#This Row],[TSLA]]-Data!G404</f>
        <v>-1.5728467731820217</v>
      </c>
      <c r="H405" s="2">
        <f>ARIMAForecast[[#This Row],[NVDA]]-Data!H404</f>
        <v>-2.6483840444419968</v>
      </c>
      <c r="I405" s="2">
        <f>ARIMAForecast[[#This Row],[GOOG]]-Data!I404</f>
        <v>-0.48763900035001484</v>
      </c>
      <c r="J405" s="2">
        <f>ARIMAForecast[[#This Row],[UNH]]-Data!J404</f>
        <v>-3.6794347905799896</v>
      </c>
      <c r="K405" s="2">
        <f>ARIMAForecast[[#This Row],[JPM]]-Data!K404</f>
        <v>1.8426924487979761</v>
      </c>
      <c r="L405" s="2">
        <f>ARIMAForecast[[#This Row],[AVGO]]-Data!L404</f>
        <v>1.0813147785769956</v>
      </c>
      <c r="M405" s="2">
        <f>ARIMAForecast[[#This Row],[V]]-Data!M404</f>
        <v>-2.7877710185510125</v>
      </c>
      <c r="N405" s="2">
        <f>ARIMAForecast[[#This Row],[BAC]]-Data!N404</f>
        <v>0.70278512275930183</v>
      </c>
      <c r="O405" s="2">
        <f>ARIMAForecast[[#This Row],[HD]]-Data!O404</f>
        <v>6.6976909081580516</v>
      </c>
      <c r="P405" s="2">
        <f>ARIMAForecast[[#This Row],[MA]]-Data!P404</f>
        <v>-3.4447763123199593</v>
      </c>
      <c r="Q405" s="2">
        <f>ARIMAForecast[[#This Row],[MRK]]-Data!Q404</f>
        <v>0.31917743819840894</v>
      </c>
      <c r="R405" s="2">
        <f>ARIMAForecast[[#This Row],[ABBV]]-Data!R404</f>
        <v>-0.6048782187850037</v>
      </c>
      <c r="S405" s="2">
        <f>ARIMAForecast[[#This Row],[LLY]]-Data!S404</f>
        <v>-4.3567204288499966</v>
      </c>
      <c r="T405" s="2">
        <f>ARIMAForecast[[#This Row],[UPS]]-Data!T404</f>
        <v>1.4160698702320076</v>
      </c>
      <c r="U405" s="2">
        <f>ARIMAForecast[[#This Row],[CAT]]-Data!U404</f>
        <v>7.9683043465799983</v>
      </c>
      <c r="X405" s="1">
        <v>44419</v>
      </c>
      <c r="Y405" s="2">
        <f>Data!Y405-Data!Y404</f>
        <v>0.14078230000001213</v>
      </c>
      <c r="Z405" s="2">
        <f>Data!Z405-Data!Z404</f>
        <v>0.70587649999998803</v>
      </c>
      <c r="AA405" s="2">
        <f>Data!AA405-Data!AA404</f>
        <v>-1.3271543000000179</v>
      </c>
      <c r="AB405" s="2">
        <f>Data!AB405-Data!AB404</f>
        <v>-0.45880249999999023</v>
      </c>
      <c r="AC405" s="2">
        <f>Data!AC405-Data!AC404</f>
        <v>2.1812707000000273</v>
      </c>
      <c r="AD405" s="2">
        <f>Data!AD405-Data!AD404</f>
        <v>-0.81333589999999845</v>
      </c>
      <c r="AE405" s="2">
        <f>Data!AE405-Data!AE404</f>
        <v>-2.5235545000000172</v>
      </c>
      <c r="AF405" s="2">
        <f>Data!AF405-Data!AF404</f>
        <v>-0.484056900000013</v>
      </c>
      <c r="AG405" s="2">
        <f>Data!AG405-Data!AG404</f>
        <v>-3.2626649000000043</v>
      </c>
      <c r="AH405" s="2">
        <f>Data!AH405-Data!AH404</f>
        <v>1.9014288000000192</v>
      </c>
      <c r="AI405" s="2">
        <f>Data!AI405-Data!AI404</f>
        <v>1.0044776000000297</v>
      </c>
      <c r="AJ405" s="2">
        <f>Data!AJ405-Data!AJ404</f>
        <v>-2.9502899000000014</v>
      </c>
      <c r="AK405" s="2">
        <f>Data!AK405-Data!AK404</f>
        <v>0.56124365999999526</v>
      </c>
      <c r="AL405" s="2">
        <f>Data!AL405-Data!AL404</f>
        <v>5.1204818999999588</v>
      </c>
      <c r="AM405" s="2">
        <f>Data!AM405-Data!AM404</f>
        <v>-3.4958004000000074</v>
      </c>
      <c r="AN405" s="2">
        <f>Data!AN405-Data!AN404</f>
        <v>5.1960539999996058E-2</v>
      </c>
      <c r="AO405" s="2">
        <f>Data!AO405-Data!AO404</f>
        <v>-1.1309926999999931</v>
      </c>
      <c r="AP405" s="2">
        <f>Data!AP405-Data!AP404</f>
        <v>-4.6330947999999808</v>
      </c>
      <c r="AQ405" s="2">
        <f>Data!AQ405-Data!AQ404</f>
        <v>1.6216735000000142</v>
      </c>
      <c r="AR405" s="2">
        <f>Data!AR405-Data!AR404</f>
        <v>7.1993935999999792</v>
      </c>
      <c r="AS405" s="2"/>
      <c r="AT405" s="1">
        <v>44419</v>
      </c>
      <c r="AU405" s="2">
        <f>Data!AV409-FaktiskeKurser[[#This Row],[AAPL]]</f>
        <v>-1.1999969999999962</v>
      </c>
      <c r="AV405" s="2">
        <f>Data!AW409-FaktiskeKurser[[#This Row],[MSFT]]</f>
        <v>-2.5699769999999944</v>
      </c>
      <c r="AW405" s="2">
        <f>Data!AX409-FaktiskeKurser[[#This Row],[AMZN]]</f>
        <v>-4.1940009999999859</v>
      </c>
      <c r="AX405" s="2">
        <f>Data!AY409-FaktiskeKurser[[#This Row],[GOOGL]]</f>
        <v>2.7512000000001535E-2</v>
      </c>
      <c r="AY405" s="2">
        <f>Data!AZ409-FaktiskeKurser[[#This Row],[BRK-B]]</f>
        <v>11.070007999999973</v>
      </c>
      <c r="AZ405" s="2">
        <f>Data!BA409-FaktiskeKurser[[#This Row],[TSLA]]</f>
        <v>-2.2700049999999976</v>
      </c>
      <c r="BA405" s="2">
        <f>Data!BB409-FaktiskeKurser[[#This Row],[NVDA]]</f>
        <v>-9.3799899999999923</v>
      </c>
      <c r="BB405" s="2">
        <f>Data!BC409-FaktiskeKurser[[#This Row],[GOOG]]</f>
        <v>0.7494970000000194</v>
      </c>
      <c r="BC405" s="2">
        <f>Data!BD409-FaktiskeKurser[[#This Row],[UNH]]</f>
        <v>-3.4500120000000152</v>
      </c>
      <c r="BD405" s="2">
        <f>Data!BE409-FaktiskeKurser[[#This Row],[JPM]]</f>
        <v>8.0100099999999941</v>
      </c>
      <c r="BE405" s="2">
        <f>Data!BF409-FaktiskeKurser[[#This Row],[AVGO]]</f>
        <v>-4.1200249999999983</v>
      </c>
      <c r="BF405" s="2">
        <f>Data!BG409-FaktiskeKurser[[#This Row],[V]]</f>
        <v>-5.150008999999983</v>
      </c>
      <c r="BG405" s="2">
        <f>Data!BH409-FaktiskeKurser[[#This Row],[BAC]]</f>
        <v>2.9300009999999972</v>
      </c>
      <c r="BH405" s="2">
        <f>Data!BI409-FaktiskeKurser[[#This Row],[HD]]</f>
        <v>3.8900150000000053</v>
      </c>
      <c r="BI405" s="2">
        <f>Data!BJ409-FaktiskeKurser[[#This Row],[MA]]</f>
        <v>-7.7000120000000152</v>
      </c>
      <c r="BJ405" s="2">
        <f>Data!BK409-FaktiskeKurser[[#This Row],[MRK]]</f>
        <v>-0.37999700000000303</v>
      </c>
      <c r="BK405" s="2">
        <f>Data!BL409-FaktiskeKurser[[#This Row],[ABBV]]</f>
        <v>-1.4000020000000006</v>
      </c>
      <c r="BL405" s="2">
        <f>Data!BM409-FaktiskeKurser[[#This Row],[LLY]]</f>
        <v>-8.9995999999985088E-2</v>
      </c>
      <c r="BM405" s="2">
        <f>Data!BN409-FaktiskeKurser[[#This Row],[UPS]]</f>
        <v>1.9799959999999999</v>
      </c>
      <c r="BN405" s="2">
        <f>Data!BO409-FaktiskeKurser[[#This Row],[CAT]]</f>
        <v>14.470001999999994</v>
      </c>
    </row>
    <row r="406" spans="1:66" x14ac:dyDescent="0.35">
      <c r="A406" s="1">
        <v>44420</v>
      </c>
      <c r="B406" s="2">
        <f>ARIMAForecast[[#This Row],[AAPL]]-FaktiskeKurser[[#This Row],[AAPL]]</f>
        <v>2.6252815129080034</v>
      </c>
      <c r="C406" s="2">
        <f>ARIMAForecast[[#This Row],[MSFT]]-Data!C405</f>
        <v>2.4714774220840354</v>
      </c>
      <c r="D406" s="2">
        <f>ARIMAForecast[[#This Row],[AMZN]]-Data!D405</f>
        <v>0.55740955779597812</v>
      </c>
      <c r="E406" s="2">
        <f>ARIMAForecast[[#This Row],[GOOGL]]-Data!E405</f>
        <v>0.54692188448800039</v>
      </c>
      <c r="F406" s="2">
        <f>ARIMAForecast[[#This Row],[BRK-B]]-Data!F405</f>
        <v>-1.6682822313539987</v>
      </c>
      <c r="G406" s="2">
        <f>ARIMAForecast[[#This Row],[TSLA]]-Data!G405</f>
        <v>5.79819238106802</v>
      </c>
      <c r="H406" s="2">
        <f>ARIMAForecast[[#This Row],[NVDA]]-Data!H405</f>
        <v>1.9896982143849868</v>
      </c>
      <c r="I406" s="2">
        <f>ARIMAForecast[[#This Row],[GOOG]]-Data!I405</f>
        <v>0.58122998967999706</v>
      </c>
      <c r="J406" s="2">
        <f>ARIMAForecast[[#This Row],[UNH]]-Data!J405</f>
        <v>-1.5049889685120093</v>
      </c>
      <c r="K406" s="2">
        <f>ARIMAForecast[[#This Row],[JPM]]-Data!K405</f>
        <v>1.1548664486740279</v>
      </c>
      <c r="L406" s="2">
        <f>ARIMAForecast[[#This Row],[AVGO]]-Data!L405</f>
        <v>0.9372454811639841</v>
      </c>
      <c r="M406" s="2">
        <f>ARIMAForecast[[#This Row],[V]]-Data!M405</f>
        <v>-3.1889489547479855</v>
      </c>
      <c r="N406" s="2">
        <f>ARIMAForecast[[#This Row],[BAC]]-Data!N405</f>
        <v>0.12629835358679742</v>
      </c>
      <c r="O406" s="2">
        <f>ARIMAForecast[[#This Row],[HD]]-Data!O405</f>
        <v>-3.8346851178030192</v>
      </c>
      <c r="P406" s="2">
        <f>ARIMAForecast[[#This Row],[MA]]-Data!P405</f>
        <v>-2.2633388207129883</v>
      </c>
      <c r="Q406" s="2">
        <f>ARIMAForecast[[#This Row],[MRK]]-Data!Q405</f>
        <v>0.48864453844389288</v>
      </c>
      <c r="R406" s="2">
        <f>ARIMAForecast[[#This Row],[ABBV]]-Data!R405</f>
        <v>1.7205383597249977</v>
      </c>
      <c r="S406" s="2">
        <f>ARIMAForecast[[#This Row],[LLY]]-Data!S405</f>
        <v>-1.9253093015350373</v>
      </c>
      <c r="T406" s="2">
        <f>ARIMAForecast[[#This Row],[UPS]]-Data!T405</f>
        <v>1.9045489770839765</v>
      </c>
      <c r="U406" s="2">
        <f>ARIMAForecast[[#This Row],[CAT]]-Data!U405</f>
        <v>-2.3198139150979955</v>
      </c>
      <c r="X406" s="1">
        <v>44420</v>
      </c>
      <c r="Y406" s="2">
        <f>Data!Y406-Data!Y405</f>
        <v>2.5860070999999891</v>
      </c>
      <c r="Z406" s="2">
        <f>Data!Z406-Data!Z405</f>
        <v>2.4719238999999789</v>
      </c>
      <c r="AA406" s="2">
        <f>Data!AA406-Data!AA405</f>
        <v>0.27699749999999312</v>
      </c>
      <c r="AB406" s="2">
        <f>Data!AB406-Data!AB405</f>
        <v>0.8458061999999984</v>
      </c>
      <c r="AC406" s="2">
        <f>Data!AC406-Data!AC405</f>
        <v>-0.46880950000002031</v>
      </c>
      <c r="AD406" s="2">
        <f>Data!AD406-Data!AD405</f>
        <v>3.0859230000000082</v>
      </c>
      <c r="AE406" s="2">
        <f>Data!AE406-Data!AE405</f>
        <v>1.783358700000008</v>
      </c>
      <c r="AF406" s="2">
        <f>Data!AF406-Data!AF405</f>
        <v>0.70914240000001882</v>
      </c>
      <c r="AG406" s="2">
        <f>Data!AG406-Data!AG405</f>
        <v>-2.2203923000000145</v>
      </c>
      <c r="AH406" s="2">
        <f>Data!AH406-Data!AH405</f>
        <v>0.76828749999998536</v>
      </c>
      <c r="AI406" s="2">
        <f>Data!AI406-Data!AI405</f>
        <v>0.74143800000001647</v>
      </c>
      <c r="AJ406" s="2">
        <f>Data!AJ406-Data!AJ405</f>
        <v>-3.2444227000000012</v>
      </c>
      <c r="AK406" s="2">
        <f>Data!AK406-Data!AK405</f>
        <v>0.2472223299999996</v>
      </c>
      <c r="AL406" s="2">
        <f>Data!AL406-Data!AL405</f>
        <v>-1.4820593999999687</v>
      </c>
      <c r="AM406" s="2">
        <f>Data!AM406-Data!AM405</f>
        <v>-2.4961387000000173</v>
      </c>
      <c r="AN406" s="2">
        <f>Data!AN406-Data!AN405</f>
        <v>0.74504657000001373</v>
      </c>
      <c r="AO406" s="2">
        <f>Data!AO406-Data!AO405</f>
        <v>1.7230622000000011</v>
      </c>
      <c r="AP406" s="2">
        <f>Data!AP406-Data!AP405</f>
        <v>-1.318755699999997</v>
      </c>
      <c r="AQ406" s="2">
        <f>Data!AQ406-Data!AQ405</f>
        <v>1.3469015000000013</v>
      </c>
      <c r="AR406" s="2">
        <f>Data!AR406-Data!AR405</f>
        <v>3.2778699999994387E-2</v>
      </c>
      <c r="AS406" s="2"/>
      <c r="AT406" s="1">
        <v>44420</v>
      </c>
      <c r="AU406" s="2">
        <f>Data!AV410-FaktiskeKurser[[#This Row],[AAPL]]</f>
        <v>2.75</v>
      </c>
      <c r="AV406" s="2">
        <f>Data!AW410-FaktiskeKurser[[#This Row],[MSFT]]</f>
        <v>0.35000700000000506</v>
      </c>
      <c r="AW406" s="2">
        <f>Data!AX410-FaktiskeKurser[[#This Row],[AMZN]]</f>
        <v>-2.071990999999997</v>
      </c>
      <c r="AX406" s="2">
        <f>Data!AY410-FaktiskeKurser[[#This Row],[GOOGL]]</f>
        <v>1.4555049999999881</v>
      </c>
      <c r="AY406" s="2">
        <f>Data!AZ410-FaktiskeKurser[[#This Row],[BRK-B]]</f>
        <v>4.6099849999999947</v>
      </c>
      <c r="AZ406" s="2">
        <f>Data!BA410-FaktiskeKurser[[#This Row],[TSLA]]</f>
        <v>7.7166599999999903</v>
      </c>
      <c r="BA406" s="2">
        <f>Data!BB410-FaktiskeKurser[[#This Row],[NVDA]]</f>
        <v>-4.6100009999999827</v>
      </c>
      <c r="BB406" s="2">
        <f>Data!BC410-FaktiskeKurser[[#This Row],[GOOG]]</f>
        <v>1.3535009999999943</v>
      </c>
      <c r="BC406" s="2">
        <f>Data!BD410-FaktiskeKurser[[#This Row],[UNH]]</f>
        <v>-9.1600040000000149</v>
      </c>
      <c r="BD406" s="2">
        <f>Data!BE410-FaktiskeKurser[[#This Row],[JPM]]</f>
        <v>4.2899930000000097</v>
      </c>
      <c r="BE406" s="2">
        <f>Data!BF410-FaktiskeKurser[[#This Row],[AVGO]]</f>
        <v>-1.169983000000002</v>
      </c>
      <c r="BF406" s="2">
        <f>Data!BG410-FaktiskeKurser[[#This Row],[V]]</f>
        <v>-9.6100009999999827</v>
      </c>
      <c r="BG406" s="2">
        <f>Data!BH410-FaktiskeKurser[[#This Row],[BAC]]</f>
        <v>2</v>
      </c>
      <c r="BH406" s="2">
        <f>Data!BI410-FaktiskeKurser[[#This Row],[HD]]</f>
        <v>4.1799930000000245</v>
      </c>
      <c r="BI406" s="2">
        <f>Data!BJ410-FaktiskeKurser[[#This Row],[MA]]</f>
        <v>-12.549987999999985</v>
      </c>
      <c r="BJ406" s="2">
        <f>Data!BK410-FaktiskeKurser[[#This Row],[MRK]]</f>
        <v>0.59999899999999684</v>
      </c>
      <c r="BK406" s="2">
        <f>Data!BL410-FaktiskeKurser[[#This Row],[ABBV]]</f>
        <v>1.1900020000000069</v>
      </c>
      <c r="BL406" s="2">
        <f>Data!BM410-FaktiskeKurser[[#This Row],[LLY]]</f>
        <v>2.9999000000032083E-2</v>
      </c>
      <c r="BM406" s="2">
        <f>Data!BN410-FaktiskeKurser[[#This Row],[UPS]]</f>
        <v>1.0399929999999813</v>
      </c>
      <c r="BN406" s="2">
        <f>Data!BO410-FaktiskeKurser[[#This Row],[CAT]]</f>
        <v>11.889998999999989</v>
      </c>
    </row>
    <row r="407" spans="1:66" x14ac:dyDescent="0.35">
      <c r="A407" s="1">
        <v>44421</v>
      </c>
      <c r="B407" s="2">
        <f>ARIMAForecast[[#This Row],[AAPL]]-FaktiskeKurser[[#This Row],[AAPL]]</f>
        <v>3.4456815073539815</v>
      </c>
      <c r="C407" s="2">
        <f>ARIMAForecast[[#This Row],[MSFT]]-Data!C406</f>
        <v>3.4271642166299898</v>
      </c>
      <c r="D407" s="2">
        <f>ARIMAForecast[[#This Row],[AMZN]]-Data!D406</f>
        <v>-0.47241700024000011</v>
      </c>
      <c r="E407" s="2">
        <f>ARIMAForecast[[#This Row],[GOOGL]]-Data!E406</f>
        <v>0.75503750775700951</v>
      </c>
      <c r="F407" s="2">
        <f>ARIMAForecast[[#This Row],[BRK-B]]-Data!F406</f>
        <v>-1.3789588994300175</v>
      </c>
      <c r="G407" s="2">
        <f>ARIMAForecast[[#This Row],[TSLA]]-Data!G406</f>
        <v>-2.8128384022320176</v>
      </c>
      <c r="H407" s="2">
        <f>ARIMAForecast[[#This Row],[NVDA]]-Data!H406</f>
        <v>3.1388059626910092</v>
      </c>
      <c r="I407" s="2">
        <f>ARIMAForecast[[#This Row],[GOOG]]-Data!I406</f>
        <v>0.23690540706002139</v>
      </c>
      <c r="J407" s="2">
        <f>ARIMAForecast[[#This Row],[UNH]]-Data!J406</f>
        <v>2.5829519729160211</v>
      </c>
      <c r="K407" s="2">
        <f>ARIMAForecast[[#This Row],[JPM]]-Data!K406</f>
        <v>-1.8843883690390157</v>
      </c>
      <c r="L407" s="2">
        <f>ARIMAForecast[[#This Row],[AVGO]]-Data!L406</f>
        <v>1.7326325933319708</v>
      </c>
      <c r="M407" s="2">
        <f>ARIMAForecast[[#This Row],[V]]-Data!M406</f>
        <v>0.33002851100397379</v>
      </c>
      <c r="N407" s="2">
        <f>ARIMAForecast[[#This Row],[BAC]]-Data!N406</f>
        <v>-0.41777095214359861</v>
      </c>
      <c r="O407" s="2">
        <f>ARIMAForecast[[#This Row],[HD]]-Data!O406</f>
        <v>-2.0111773137030013</v>
      </c>
      <c r="P407" s="2">
        <f>ARIMAForecast[[#This Row],[MA]]-Data!P406</f>
        <v>0.51051743132200045</v>
      </c>
      <c r="Q407" s="2">
        <f>ARIMAForecast[[#This Row],[MRK]]-Data!Q406</f>
        <v>0.98154787752710604</v>
      </c>
      <c r="R407" s="2">
        <f>ARIMAForecast[[#This Row],[ABBV]]-Data!R406</f>
        <v>0.92511199738599714</v>
      </c>
      <c r="S407" s="2">
        <f>ARIMAForecast[[#This Row],[LLY]]-Data!S406</f>
        <v>1.6991546471230095</v>
      </c>
      <c r="T407" s="2">
        <f>ARIMAForecast[[#This Row],[UPS]]-Data!T406</f>
        <v>1.5079821142023775E-2</v>
      </c>
      <c r="U407" s="2">
        <f>ARIMAForecast[[#This Row],[CAT]]-Data!U406</f>
        <v>-1.5124647518490235</v>
      </c>
      <c r="X407" s="1">
        <v>44421</v>
      </c>
      <c r="Y407" s="2">
        <f>Data!Y407-Data!Y406</f>
        <v>0.6681319000000201</v>
      </c>
      <c r="Z407" s="2">
        <f>Data!Z407-Data!Z406</f>
        <v>3.049178100000006</v>
      </c>
      <c r="AA407" s="2">
        <f>Data!AA407-Data!AA406</f>
        <v>-0.35214299999998389</v>
      </c>
      <c r="AB407" s="2">
        <f>Data!AB407-Data!AB406</f>
        <v>0.63625780000000987</v>
      </c>
      <c r="AC407" s="2">
        <f>Data!AC407-Data!AC406</f>
        <v>-2.2966367000000218</v>
      </c>
      <c r="AD407" s="2">
        <f>Data!AD407-Data!AD406</f>
        <v>0.21831559999998262</v>
      </c>
      <c r="AE407" s="2">
        <f>Data!AE407-Data!AE406</f>
        <v>2.7095400000000041</v>
      </c>
      <c r="AF407" s="2">
        <f>Data!AF407-Data!AF406</f>
        <v>3.3919599999990169E-2</v>
      </c>
      <c r="AG407" s="2">
        <f>Data!AG407-Data!AG406</f>
        <v>2.5234179000000267</v>
      </c>
      <c r="AH407" s="2">
        <f>Data!AH407-Data!AH406</f>
        <v>-1.6294345000000021</v>
      </c>
      <c r="AI407" s="2">
        <f>Data!AI407-Data!AI406</f>
        <v>1.8233012000000031</v>
      </c>
      <c r="AJ407" s="2">
        <f>Data!AJ407-Data!AJ406</f>
        <v>0.62035900000000765</v>
      </c>
      <c r="AK407" s="2">
        <f>Data!AK407-Data!AK406</f>
        <v>-0.44209489999999363</v>
      </c>
      <c r="AL407" s="2">
        <f>Data!AL407-Data!AL406</f>
        <v>-2.77577789999998</v>
      </c>
      <c r="AM407" s="2">
        <f>Data!AM407-Data!AM406</f>
        <v>0.20246640000004845</v>
      </c>
      <c r="AN407" s="2">
        <f>Data!AN407-Data!AN406</f>
        <v>0.69393073999999899</v>
      </c>
      <c r="AO407" s="2">
        <f>Data!AO407-Data!AO406</f>
        <v>1.0403268999999966</v>
      </c>
      <c r="AP407" s="2">
        <f>Data!AP407-Data!AP406</f>
        <v>0.76946319999996149</v>
      </c>
      <c r="AQ407" s="2">
        <f>Data!AQ407-Data!AQ406</f>
        <v>0.52591350000000148</v>
      </c>
      <c r="AR407" s="2">
        <f>Data!AR407-Data!AR406</f>
        <v>-1.606572099999994</v>
      </c>
      <c r="AS407" s="2"/>
      <c r="AT407" s="1">
        <v>44421</v>
      </c>
      <c r="AU407" s="2">
        <f>Data!AV411-FaktiskeKurser[[#This Row],[AAPL]]</f>
        <v>3.0100099999999941</v>
      </c>
      <c r="AV407" s="2">
        <f>Data!AW411-FaktiskeKurser[[#This Row],[MSFT]]</f>
        <v>4.5200189999999907</v>
      </c>
      <c r="AW407" s="2">
        <f>Data!AX411-FaktiskeKurser[[#This Row],[AMZN]]</f>
        <v>-2.3950040000000001</v>
      </c>
      <c r="AX407" s="2">
        <f>Data!AY411-FaktiskeKurser[[#This Row],[GOOGL]]</f>
        <v>0.81449900000001207</v>
      </c>
      <c r="AY407" s="2">
        <f>Data!AZ411-FaktiskeKurser[[#This Row],[BRK-B]]</f>
        <v>0.66000400000001491</v>
      </c>
      <c r="AZ407" s="2">
        <f>Data!BA411-FaktiskeKurser[[#This Row],[TSLA]]</f>
        <v>1.1366730000000018</v>
      </c>
      <c r="BA407" s="2">
        <f>Data!BB411-FaktiskeKurser[[#This Row],[NVDA]]</f>
        <v>-1.069991999999985</v>
      </c>
      <c r="BB407" s="2">
        <f>Data!BC411-FaktiskeKurser[[#This Row],[GOOG]]</f>
        <v>0.40400699999997869</v>
      </c>
      <c r="BC407" s="2">
        <f>Data!BD411-FaktiskeKurser[[#This Row],[UNH]]</f>
        <v>-1.1999820000000341</v>
      </c>
      <c r="BD407" s="2">
        <f>Data!BE411-FaktiskeKurser[[#This Row],[JPM]]</f>
        <v>2.6499939999999924</v>
      </c>
      <c r="BE407" s="2">
        <f>Data!BF411-FaktiskeKurser[[#This Row],[AVGO]]</f>
        <v>1.4800109999999904</v>
      </c>
      <c r="BF407" s="2">
        <f>Data!BG411-FaktiskeKurser[[#This Row],[V]]</f>
        <v>-7.3500060000000076</v>
      </c>
      <c r="BG407" s="2">
        <f>Data!BH411-FaktiskeKurser[[#This Row],[BAC]]</f>
        <v>0.96000300000000038</v>
      </c>
      <c r="BH407" s="2">
        <f>Data!BI411-FaktiskeKurser[[#This Row],[HD]]</f>
        <v>2.559996999999953</v>
      </c>
      <c r="BI407" s="2">
        <f>Data!BJ411-FaktiskeKurser[[#This Row],[MA]]</f>
        <v>-7.9299930000000245</v>
      </c>
      <c r="BJ407" s="2">
        <f>Data!BK411-FaktiskeKurser[[#This Row],[MRK]]</f>
        <v>1.4000010000000032</v>
      </c>
      <c r="BK407" s="2">
        <f>Data!BL411-FaktiskeKurser[[#This Row],[ABBV]]</f>
        <v>2.4200050000000033</v>
      </c>
      <c r="BL407" s="2">
        <f>Data!BM411-FaktiskeKurser[[#This Row],[LLY]]</f>
        <v>-2.9500130000000127</v>
      </c>
      <c r="BM407" s="2">
        <f>Data!BN411-FaktiskeKurser[[#This Row],[UPS]]</f>
        <v>3</v>
      </c>
      <c r="BN407" s="2">
        <f>Data!BO411-FaktiskeKurser[[#This Row],[CAT]]</f>
        <v>9.680008000000015</v>
      </c>
    </row>
    <row r="408" spans="1:66" x14ac:dyDescent="0.35">
      <c r="A408" s="1">
        <v>44424</v>
      </c>
      <c r="B408" s="2">
        <f>ARIMAForecast[[#This Row],[AAPL]]-FaktiskeKurser[[#This Row],[AAPL]]</f>
        <v>5.4595292460730036</v>
      </c>
      <c r="C408" s="2">
        <f>ARIMAForecast[[#This Row],[MSFT]]-Data!C407</f>
        <v>1.3057072541949992</v>
      </c>
      <c r="D408" s="2">
        <f>ARIMAForecast[[#This Row],[AMZN]]-Data!D407</f>
        <v>0.22359773382299863</v>
      </c>
      <c r="E408" s="2">
        <f>ARIMAForecast[[#This Row],[GOOGL]]-Data!E407</f>
        <v>0.41238660158498419</v>
      </c>
      <c r="F408" s="2">
        <f>ARIMAForecast[[#This Row],[BRK-B]]-Data!F407</f>
        <v>1.1942760003050239</v>
      </c>
      <c r="G408" s="2">
        <f>ARIMAForecast[[#This Row],[TSLA]]-Data!G407</f>
        <v>-9.8579772586499814</v>
      </c>
      <c r="H408" s="2">
        <f>ARIMAForecast[[#This Row],[NVDA]]-Data!H407</f>
        <v>-2.0744431076159913</v>
      </c>
      <c r="I408" s="2">
        <f>ARIMAForecast[[#This Row],[GOOG]]-Data!I407</f>
        <v>0.23757441963499559</v>
      </c>
      <c r="J408" s="2">
        <f>ARIMAForecast[[#This Row],[UNH]]-Data!J407</f>
        <v>9.2799322165510034</v>
      </c>
      <c r="K408" s="2">
        <f>ARIMAForecast[[#This Row],[JPM]]-Data!K407</f>
        <v>-1.121673181469987</v>
      </c>
      <c r="L408" s="2">
        <f>ARIMAForecast[[#This Row],[AVGO]]-Data!L407</f>
        <v>1.9374014845220131</v>
      </c>
      <c r="M408" s="2">
        <f>ARIMAForecast[[#This Row],[V]]-Data!M407</f>
        <v>2.4809199284320016</v>
      </c>
      <c r="N408" s="2">
        <f>ARIMAForecast[[#This Row],[BAC]]-Data!N407</f>
        <v>-0.29491784055889525</v>
      </c>
      <c r="O408" s="2">
        <f>ARIMAForecast[[#This Row],[HD]]-Data!O407</f>
        <v>2.4832063833840152</v>
      </c>
      <c r="P408" s="2">
        <f>ARIMAForecast[[#This Row],[MA]]-Data!P407</f>
        <v>0.65440386138396889</v>
      </c>
      <c r="Q408" s="2">
        <f>ARIMAForecast[[#This Row],[MRK]]-Data!Q407</f>
        <v>0.98061752059469143</v>
      </c>
      <c r="R408" s="2">
        <f>ARIMAForecast[[#This Row],[ABBV]]-Data!R407</f>
        <v>1.8293699563590025</v>
      </c>
      <c r="S408" s="2">
        <f>ARIMAForecast[[#This Row],[LLY]]-Data!S407</f>
        <v>4.8439515906320025</v>
      </c>
      <c r="T408" s="2">
        <f>ARIMAForecast[[#This Row],[UPS]]-Data!T407</f>
        <v>2.6912691183339916</v>
      </c>
      <c r="U408" s="2">
        <f>ARIMAForecast[[#This Row],[CAT]]-Data!U407</f>
        <v>-1.4939947772269875</v>
      </c>
      <c r="X408" s="1">
        <v>44424</v>
      </c>
      <c r="Y408" s="2">
        <f>Data!Y408-Data!Y407</f>
        <v>1.7353484999999864</v>
      </c>
      <c r="Z408" s="2">
        <f>Data!Z408-Data!Z407</f>
        <v>1.8272627000000057</v>
      </c>
      <c r="AA408" s="2">
        <f>Data!AA408-Data!AA407</f>
        <v>0.17675209999998742</v>
      </c>
      <c r="AB408" s="2">
        <f>Data!AB408-Data!AB407</f>
        <v>0.56604929999997466</v>
      </c>
      <c r="AC408" s="2">
        <f>Data!AC408-Data!AC407</f>
        <v>1.140785400000027</v>
      </c>
      <c r="AD408" s="2">
        <f>Data!AD408-Data!AD407</f>
        <v>-2.7899401999999895</v>
      </c>
      <c r="AE408" s="2">
        <f>Data!AE408-Data!AE407</f>
        <v>-1.9820758000000183</v>
      </c>
      <c r="AF408" s="2">
        <f>Data!AF408-Data!AF407</f>
        <v>0.54039670000000228</v>
      </c>
      <c r="AG408" s="2">
        <f>Data!AG408-Data!AG407</f>
        <v>6.8305889000000093</v>
      </c>
      <c r="AH408" s="2">
        <f>Data!AH408-Data!AH407</f>
        <v>-1.1699947999999836</v>
      </c>
      <c r="AI408" s="2">
        <f>Data!AI408-Data!AI407</f>
        <v>1.9712502999999515</v>
      </c>
      <c r="AJ408" s="2">
        <f>Data!AJ408-Data!AJ407</f>
        <v>2.1566763000000151</v>
      </c>
      <c r="AK408" s="2">
        <f>Data!AK408-Data!AK407</f>
        <v>-0.35967576000000179</v>
      </c>
      <c r="AL408" s="2">
        <f>Data!AL408-Data!AL407</f>
        <v>2.5658444999999688</v>
      </c>
      <c r="AM408" s="2">
        <f>Data!AM408-Data!AM407</f>
        <v>0.80195469999995339</v>
      </c>
      <c r="AN408" s="2">
        <f>Data!AN408-Data!AN407</f>
        <v>1.0991293999999954</v>
      </c>
      <c r="AO408" s="2">
        <f>Data!AO408-Data!AO407</f>
        <v>1.7285813999999959</v>
      </c>
      <c r="AP408" s="2">
        <f>Data!AP408-Data!AP407</f>
        <v>4.4640224999999987</v>
      </c>
      <c r="AQ408" s="2">
        <f>Data!AQ408-Data!AQ407</f>
        <v>2.661728399999987</v>
      </c>
      <c r="AR408" s="2">
        <f>Data!AR408-Data!AR407</f>
        <v>-1.0085253000000023</v>
      </c>
      <c r="AS408" s="2"/>
      <c r="AT408" s="1">
        <v>44424</v>
      </c>
      <c r="AU408" s="2">
        <f>Data!AV412-FaktiskeKurser[[#This Row],[AAPL]]</f>
        <v>5.5199889999999812</v>
      </c>
      <c r="AV408" s="2">
        <f>Data!AW412-FaktiskeKurser[[#This Row],[MSFT]]</f>
        <v>8.1600040000000149</v>
      </c>
      <c r="AW408" s="2">
        <f>Data!AX412-FaktiskeKurser[[#This Row],[AMZN]]</f>
        <v>-1.0845040000000097</v>
      </c>
      <c r="AX408" s="2">
        <f>Data!AY412-FaktiskeKurser[[#This Row],[GOOGL]]</f>
        <v>1.5024870000000021</v>
      </c>
      <c r="AY408" s="2">
        <f>Data!AZ412-FaktiskeKurser[[#This Row],[BRK-B]]</f>
        <v>0.5100100000000225</v>
      </c>
      <c r="AZ408" s="2">
        <f>Data!BA412-FaktiskeKurser[[#This Row],[TSLA]]</f>
        <v>-7.9400019999999927</v>
      </c>
      <c r="BA408" s="2">
        <f>Data!BB412-FaktiskeKurser[[#This Row],[NVDA]]</f>
        <v>0.13999899999998888</v>
      </c>
      <c r="BB408" s="2">
        <f>Data!BC412-FaktiskeKurser[[#This Row],[GOOG]]</f>
        <v>0.81950299999999743</v>
      </c>
      <c r="BC408" s="2">
        <f>Data!BD412-FaktiskeKurser[[#This Row],[UNH]]</f>
        <v>5.429992000000027</v>
      </c>
      <c r="BD408" s="2">
        <f>Data!BE412-FaktiskeKurser[[#This Row],[JPM]]</f>
        <v>-0.33000200000000746</v>
      </c>
      <c r="BE408" s="2">
        <f>Data!BF412-FaktiskeKurser[[#This Row],[AVGO]]</f>
        <v>5.8800049999999828</v>
      </c>
      <c r="BF408" s="2">
        <f>Data!BG412-FaktiskeKurser[[#This Row],[V]]</f>
        <v>-2.7100059999999928</v>
      </c>
      <c r="BG408" s="2">
        <f>Data!BH412-FaktiskeKurser[[#This Row],[BAC]]</f>
        <v>-0.13999900000000309</v>
      </c>
      <c r="BH408" s="2">
        <f>Data!BI412-FaktiskeKurser[[#This Row],[HD]]</f>
        <v>3.5699769999999944</v>
      </c>
      <c r="BI408" s="2">
        <f>Data!BJ412-FaktiskeKurser[[#This Row],[MA]]</f>
        <v>-4.2799979999999778</v>
      </c>
      <c r="BJ408" s="2">
        <f>Data!BK412-FaktiskeKurser[[#This Row],[MRK]]</f>
        <v>2.7399979999999999</v>
      </c>
      <c r="BK408" s="2">
        <f>Data!BL412-FaktiskeKurser[[#This Row],[ABBV]]</f>
        <v>3.5900040000000075</v>
      </c>
      <c r="BL408" s="2">
        <f>Data!BM412-FaktiskeKurser[[#This Row],[LLY]]</f>
        <v>0.4899899999999775</v>
      </c>
      <c r="BM408" s="2">
        <f>Data!BN412-FaktiskeKurser[[#This Row],[UPS]]</f>
        <v>6.4600059999999928</v>
      </c>
      <c r="BN408" s="2">
        <f>Data!BO412-FaktiskeKurser[[#This Row],[CAT]]</f>
        <v>3.6399999999999864</v>
      </c>
    </row>
    <row r="409" spans="1:66" x14ac:dyDescent="0.35">
      <c r="A409" s="1">
        <v>44425</v>
      </c>
      <c r="B409" s="2">
        <f>ARIMAForecast[[#This Row],[AAPL]]-FaktiskeKurser[[#This Row],[AAPL]]</f>
        <v>4.6290015883299986</v>
      </c>
      <c r="C409" s="2">
        <f>ARIMAForecast[[#This Row],[MSFT]]-Data!C408</f>
        <v>-0.98427105017202621</v>
      </c>
      <c r="D409" s="2">
        <f>ARIMAForecast[[#This Row],[AMZN]]-Data!D408</f>
        <v>-2.8525008493080009</v>
      </c>
      <c r="E409" s="2">
        <f>ARIMAForecast[[#This Row],[GOOGL]]-Data!E408</f>
        <v>-1.3881149012489971</v>
      </c>
      <c r="F409" s="2">
        <f>ARIMAForecast[[#This Row],[BRK-B]]-Data!F408</f>
        <v>-0.18387403063297825</v>
      </c>
      <c r="G409" s="2">
        <f>ARIMAForecast[[#This Row],[TSLA]]-Data!G408</f>
        <v>-7.3702146203820007</v>
      </c>
      <c r="H409" s="2">
        <f>ARIMAForecast[[#This Row],[NVDA]]-Data!H408</f>
        <v>-4.4504342864820217</v>
      </c>
      <c r="I409" s="2">
        <f>ARIMAForecast[[#This Row],[GOOG]]-Data!I408</f>
        <v>-1.3009161811850163</v>
      </c>
      <c r="J409" s="2">
        <f>ARIMAForecast[[#This Row],[UNH]]-Data!J408</f>
        <v>3.1430119559360037</v>
      </c>
      <c r="K409" s="2">
        <f>ARIMAForecast[[#This Row],[JPM]]-Data!K408</f>
        <v>-1.8173864964530253</v>
      </c>
      <c r="L409" s="2">
        <f>ARIMAForecast[[#This Row],[AVGO]]-Data!L408</f>
        <v>-8.1028222956670106</v>
      </c>
      <c r="M409" s="2">
        <f>ARIMAForecast[[#This Row],[V]]-Data!M408</f>
        <v>-0.38246315613599791</v>
      </c>
      <c r="N409" s="2">
        <f>ARIMAForecast[[#This Row],[BAC]]-Data!N408</f>
        <v>-0.23331654122659984</v>
      </c>
      <c r="O409" s="2">
        <f>ARIMAForecast[[#This Row],[HD]]-Data!O408</f>
        <v>-11.801847497951997</v>
      </c>
      <c r="P409" s="2">
        <f>ARIMAForecast[[#This Row],[MA]]-Data!P408</f>
        <v>-0.38391748468700371</v>
      </c>
      <c r="Q409" s="2">
        <f>ARIMAForecast[[#This Row],[MRK]]-Data!Q408</f>
        <v>1.1418744849481044</v>
      </c>
      <c r="R409" s="2">
        <f>ARIMAForecast[[#This Row],[ABBV]]-Data!R408</f>
        <v>1.2764028629109987</v>
      </c>
      <c r="S409" s="2">
        <f>ARIMAForecast[[#This Row],[LLY]]-Data!S408</f>
        <v>3.2579020849530025</v>
      </c>
      <c r="T409" s="2">
        <f>ARIMAForecast[[#This Row],[UPS]]-Data!T408</f>
        <v>0.32973651452499553</v>
      </c>
      <c r="U409" s="2">
        <f>ARIMAForecast[[#This Row],[CAT]]-Data!U408</f>
        <v>-3.7869522266790057</v>
      </c>
      <c r="X409" s="1">
        <v>44425</v>
      </c>
      <c r="Y409" s="2">
        <f>Data!Y409-Data!Y408</f>
        <v>-0.39999739999998951</v>
      </c>
      <c r="Z409" s="2">
        <f>Data!Z409-Data!Z408</f>
        <v>-1.3744001000000026</v>
      </c>
      <c r="AA409" s="2">
        <f>Data!AA409-Data!AA408</f>
        <v>-2.2673721999999827</v>
      </c>
      <c r="AB409" s="2">
        <f>Data!AB409-Data!AB408</f>
        <v>-1.5843087999999739</v>
      </c>
      <c r="AC409" s="2">
        <f>Data!AC409-Data!AC408</f>
        <v>-0.13386939999998049</v>
      </c>
      <c r="AD409" s="2">
        <f>Data!AD409-Data!AD408</f>
        <v>-10.291688700000009</v>
      </c>
      <c r="AE409" s="2">
        <f>Data!AE409-Data!AE408</f>
        <v>-4.4226352999999961</v>
      </c>
      <c r="AF409" s="2">
        <f>Data!AF409-Data!AF408</f>
        <v>-1.6214841000000035</v>
      </c>
      <c r="AG409" s="2">
        <f>Data!AG409-Data!AG408</f>
        <v>5.1504668999999694</v>
      </c>
      <c r="AH409" s="2">
        <f>Data!AH409-Data!AH408</f>
        <v>-1.7951695000000143</v>
      </c>
      <c r="AI409" s="2">
        <f>Data!AI409-Data!AI408</f>
        <v>-7.1196005999999556</v>
      </c>
      <c r="AJ409" s="2">
        <f>Data!AJ409-Data!AJ408</f>
        <v>-0.17852950000002465</v>
      </c>
      <c r="AK409" s="2">
        <f>Data!AK409-Data!AK408</f>
        <v>-0.22453543000000309</v>
      </c>
      <c r="AL409" s="2">
        <f>Data!AL409-Data!AL408</f>
        <v>-10.679538199999968</v>
      </c>
      <c r="AM409" s="2">
        <f>Data!AM409-Data!AM408</f>
        <v>-0.23145949999997129</v>
      </c>
      <c r="AN409" s="2">
        <f>Data!AN409-Data!AN408</f>
        <v>0.98534671999999546</v>
      </c>
      <c r="AO409" s="2">
        <f>Data!AO409-Data!AO408</f>
        <v>1.3146926999999948</v>
      </c>
      <c r="AP409" s="2">
        <f>Data!AP409-Data!AP408</f>
        <v>3.9488102000000254</v>
      </c>
      <c r="AQ409" s="2">
        <f>Data!AQ409-Data!AQ408</f>
        <v>1.0825157000000161</v>
      </c>
      <c r="AR409" s="2">
        <f>Data!AR409-Data!AR408</f>
        <v>-3.5908656000000008</v>
      </c>
      <c r="AS409" s="2"/>
      <c r="AT409" s="1">
        <v>44425</v>
      </c>
      <c r="AU409" s="2">
        <f>Data!AV413-FaktiskeKurser[[#This Row],[AAPL]]</f>
        <v>4.3300009999999816</v>
      </c>
      <c r="AV409" s="2">
        <f>Data!AW413-FaktiskeKurser[[#This Row],[MSFT]]</f>
        <v>6.1299750000000017</v>
      </c>
      <c r="AW409" s="2">
        <f>Data!AX413-FaktiskeKurser[[#This Row],[AMZN]]</f>
        <v>-2.5074920000000134</v>
      </c>
      <c r="AX409" s="2">
        <f>Data!AY413-FaktiskeKurser[[#This Row],[GOOGL]]</f>
        <v>0.38249199999998496</v>
      </c>
      <c r="AY409" s="2">
        <f>Data!AZ413-FaktiskeKurser[[#This Row],[BRK-B]]</f>
        <v>-2.1799929999999677</v>
      </c>
      <c r="AZ409" s="2">
        <f>Data!BA413-FaktiskeKurser[[#This Row],[TSLA]]</f>
        <v>-14.036665999999997</v>
      </c>
      <c r="BA409" s="2">
        <f>Data!BB413-FaktiskeKurser[[#This Row],[NVDA]]</f>
        <v>-2.410002999999989</v>
      </c>
      <c r="BB409" s="2">
        <f>Data!BC413-FaktiskeKurser[[#This Row],[GOOG]]</f>
        <v>-0.38899200000000178</v>
      </c>
      <c r="BC409" s="2">
        <f>Data!BD413-FaktiskeKurser[[#This Row],[UNH]]</f>
        <v>14.040008999999998</v>
      </c>
      <c r="BD409" s="2">
        <f>Data!BE413-FaktiskeKurser[[#This Row],[JPM]]</f>
        <v>-4.150008999999983</v>
      </c>
      <c r="BE409" s="2">
        <f>Data!BF413-FaktiskeKurser[[#This Row],[AVGO]]</f>
        <v>-4.8599859999999921</v>
      </c>
      <c r="BF409" s="2">
        <f>Data!BG413-FaktiskeKurser[[#This Row],[V]]</f>
        <v>-0.52999900000000366</v>
      </c>
      <c r="BG409" s="2">
        <f>Data!BH413-FaktiskeKurser[[#This Row],[BAC]]</f>
        <v>-0.86000099999999691</v>
      </c>
      <c r="BH409" s="2">
        <f>Data!BI413-FaktiskeKurser[[#This Row],[HD]]</f>
        <v>-16.25</v>
      </c>
      <c r="BI409" s="2">
        <f>Data!BJ413-FaktiskeKurser[[#This Row],[MA]]</f>
        <v>-1.0099789999999871</v>
      </c>
      <c r="BJ409" s="2">
        <f>Data!BK413-FaktiskeKurser[[#This Row],[MRK]]</f>
        <v>3.620002999999997</v>
      </c>
      <c r="BK409" s="2">
        <f>Data!BL413-FaktiskeKurser[[#This Row],[ABBV]]</f>
        <v>5.9400030000000044</v>
      </c>
      <c r="BL409" s="2">
        <f>Data!BM413-FaktiskeKurser[[#This Row],[LLY]]</f>
        <v>8.6099849999999947</v>
      </c>
      <c r="BM409" s="2">
        <f>Data!BN413-FaktiskeKurser[[#This Row],[UPS]]</f>
        <v>5.3600010000000111</v>
      </c>
      <c r="BN409" s="2">
        <f>Data!BO413-FaktiskeKurser[[#This Row],[CAT]]</f>
        <v>-8.2200019999999938</v>
      </c>
    </row>
    <row r="410" spans="1:66" x14ac:dyDescent="0.35">
      <c r="A410" s="1">
        <v>44426</v>
      </c>
      <c r="B410" s="2">
        <f>ARIMAForecast[[#This Row],[AAPL]]-FaktiskeKurser[[#This Row],[AAPL]]</f>
        <v>-2.3418386336889796</v>
      </c>
      <c r="C410" s="2">
        <f>ARIMAForecast[[#This Row],[MSFT]]-Data!C409</f>
        <v>-2.6073077378169955</v>
      </c>
      <c r="D410" s="2">
        <f>ARIMAForecast[[#This Row],[AMZN]]-Data!D409</f>
        <v>-2.029366845197984</v>
      </c>
      <c r="E410" s="2">
        <f>ARIMAForecast[[#This Row],[GOOGL]]-Data!E409</f>
        <v>-1.3662962280270108</v>
      </c>
      <c r="F410" s="2">
        <f>ARIMAForecast[[#This Row],[BRK-B]]-Data!F409</f>
        <v>-2.4588185468149959</v>
      </c>
      <c r="G410" s="2">
        <f>ARIMAForecast[[#This Row],[TSLA]]-Data!G409</f>
        <v>8.6922960186889782</v>
      </c>
      <c r="H410" s="2">
        <f>ARIMAForecast[[#This Row],[NVDA]]-Data!H409</f>
        <v>-4.8499591223189782</v>
      </c>
      <c r="I410" s="2">
        <f>ARIMAForecast[[#This Row],[GOOG]]-Data!I409</f>
        <v>-0.90939452182499281</v>
      </c>
      <c r="J410" s="2">
        <f>ARIMAForecast[[#This Row],[UNH]]-Data!J409</f>
        <v>-3.1825989842100171</v>
      </c>
      <c r="K410" s="2">
        <f>ARIMAForecast[[#This Row],[JPM]]-Data!K409</f>
        <v>-1.1786639455579859</v>
      </c>
      <c r="L410" s="2">
        <f>ARIMAForecast[[#This Row],[AVGO]]-Data!L409</f>
        <v>-10.669531487170957</v>
      </c>
      <c r="M410" s="2">
        <f>ARIMAForecast[[#This Row],[V]]-Data!M409</f>
        <v>-2.7505469935629776</v>
      </c>
      <c r="N410" s="2">
        <f>ARIMAForecast[[#This Row],[BAC]]-Data!N409</f>
        <v>-0.19798773909530354</v>
      </c>
      <c r="O410" s="2">
        <f>ARIMAForecast[[#This Row],[HD]]-Data!O409</f>
        <v>-2.2745394086810506</v>
      </c>
      <c r="P410" s="2">
        <f>ARIMAForecast[[#This Row],[MA]]-Data!P409</f>
        <v>-2.1275802716359635</v>
      </c>
      <c r="Q410" s="2">
        <f>ARIMAForecast[[#This Row],[MRK]]-Data!Q409</f>
        <v>-1.0385195163852927</v>
      </c>
      <c r="R410" s="2">
        <f>ARIMAForecast[[#This Row],[ABBV]]-Data!R409</f>
        <v>-2.1987274053619927</v>
      </c>
      <c r="S410" s="2">
        <f>ARIMAForecast[[#This Row],[LLY]]-Data!S409</f>
        <v>-3.657655126273994</v>
      </c>
      <c r="T410" s="2">
        <f>ARIMAForecast[[#This Row],[UPS]]-Data!T409</f>
        <v>-2.5437021959909885</v>
      </c>
      <c r="U410" s="2">
        <f>ARIMAForecast[[#This Row],[CAT]]-Data!U409</f>
        <v>-3.3722288490010044</v>
      </c>
      <c r="X410" s="1">
        <v>44426</v>
      </c>
      <c r="Y410" s="2">
        <f>Data!Y410-Data!Y409</f>
        <v>-2.8806973000000085</v>
      </c>
      <c r="Z410" s="2">
        <f>Data!Z410-Data!Z409</f>
        <v>-2.4119051999999783</v>
      </c>
      <c r="AA410" s="2">
        <f>Data!AA410-Data!AA409</f>
        <v>-2.2251294000000144</v>
      </c>
      <c r="AB410" s="2">
        <f>Data!AB410-Data!AB409</f>
        <v>-1.2455051000000026</v>
      </c>
      <c r="AC410" s="2">
        <f>Data!AC410-Data!AC409</f>
        <v>-2.5159960000000297</v>
      </c>
      <c r="AD410" s="2">
        <f>Data!AD410-Data!AD409</f>
        <v>-0.76920899999998937</v>
      </c>
      <c r="AE410" s="2">
        <f>Data!AE410-Data!AE409</f>
        <v>-4.3972758999999826</v>
      </c>
      <c r="AF410" s="2">
        <f>Data!AF410-Data!AF409</f>
        <v>-0.74213710000000788</v>
      </c>
      <c r="AG410" s="2">
        <f>Data!AG410-Data!AG409</f>
        <v>-2.7536167999999748</v>
      </c>
      <c r="AH410" s="2">
        <f>Data!AH410-Data!AH409</f>
        <v>-1.4590507000000059</v>
      </c>
      <c r="AI410" s="2">
        <f>Data!AI410-Data!AI409</f>
        <v>-9.6752611000000002</v>
      </c>
      <c r="AJ410" s="2">
        <f>Data!AJ410-Data!AJ409</f>
        <v>-2.7936533999999824</v>
      </c>
      <c r="AK410" s="2">
        <f>Data!AK410-Data!AK409</f>
        <v>-0.28698718999999784</v>
      </c>
      <c r="AL410" s="2">
        <f>Data!AL410-Data!AL409</f>
        <v>-2.1417190000000232</v>
      </c>
      <c r="AM410" s="2">
        <f>Data!AM410-Data!AM409</f>
        <v>-1.7976247999999941</v>
      </c>
      <c r="AN410" s="2">
        <f>Data!AN410-Data!AN409</f>
        <v>-0.72446974000000353</v>
      </c>
      <c r="AO410" s="2">
        <f>Data!AO410-Data!AO409</f>
        <v>-2.1875805999999898</v>
      </c>
      <c r="AP410" s="2">
        <f>Data!AP410-Data!AP409</f>
        <v>-3.6879610000000298</v>
      </c>
      <c r="AQ410" s="2">
        <f>Data!AQ410-Data!AQ409</f>
        <v>-2.7251710000000173</v>
      </c>
      <c r="AR410" s="2">
        <f>Data!AR410-Data!AR409</f>
        <v>-3.747604999999993</v>
      </c>
      <c r="AS410" s="2"/>
      <c r="AT410" s="1">
        <v>44426</v>
      </c>
      <c r="AU410" s="2">
        <f>Data!AV414-FaktiskeKurser[[#This Row],[AAPL]]</f>
        <v>-2.5299979999999778</v>
      </c>
      <c r="AV410" s="2">
        <f>Data!AW414-FaktiskeKurser[[#This Row],[MSFT]]</f>
        <v>0.92001299999998309</v>
      </c>
      <c r="AW410" s="2">
        <f>Data!AX414-FaktiskeKurser[[#This Row],[AMZN]]</f>
        <v>-5.1139980000000094</v>
      </c>
      <c r="AX410" s="2">
        <f>Data!AY414-FaktiskeKurser[[#This Row],[GOOGL]]</f>
        <v>-1.7449949999999887</v>
      </c>
      <c r="AY410" s="2">
        <f>Data!AZ414-FaktiskeKurser[[#This Row],[BRK-B]]</f>
        <v>-3.8800049999999828</v>
      </c>
      <c r="AZ410" s="2">
        <f>Data!BA414-FaktiskeKurser[[#This Row],[TSLA]]</f>
        <v>-11.086669999999998</v>
      </c>
      <c r="BA410" s="2">
        <f>Data!BB414-FaktiskeKurser[[#This Row],[NVDA]]</f>
        <v>-8.6500090000000114</v>
      </c>
      <c r="BB410" s="2">
        <f>Data!BC414-FaktiskeKurser[[#This Row],[GOOG]]</f>
        <v>-1.8194890000000044</v>
      </c>
      <c r="BC410" s="2">
        <f>Data!BD414-FaktiskeKurser[[#This Row],[UNH]]</f>
        <v>11.360015999999973</v>
      </c>
      <c r="BD410" s="2">
        <f>Data!BE414-FaktiskeKurser[[#This Row],[JPM]]</f>
        <v>-6.2099910000000023</v>
      </c>
      <c r="BE410" s="2">
        <f>Data!BF414-FaktiskeKurser[[#This Row],[AVGO]]</f>
        <v>-15.290008999999998</v>
      </c>
      <c r="BF410" s="2">
        <f>Data!BG414-FaktiskeKurser[[#This Row],[V]]</f>
        <v>-0.15998799999999846</v>
      </c>
      <c r="BG410" s="2">
        <f>Data!BH414-FaktiskeKurser[[#This Row],[BAC]]</f>
        <v>-1.360001000000004</v>
      </c>
      <c r="BH410" s="2">
        <f>Data!BI414-FaktiskeKurser[[#This Row],[HD]]</f>
        <v>-12.470001000000025</v>
      </c>
      <c r="BI410" s="2">
        <f>Data!BJ414-FaktiskeKurser[[#This Row],[MA]]</f>
        <v>-1.0299989999999752</v>
      </c>
      <c r="BJ410" s="2">
        <f>Data!BK414-FaktiskeKurser[[#This Row],[MRK]]</f>
        <v>1.75</v>
      </c>
      <c r="BK410" s="2">
        <f>Data!BL414-FaktiskeKurser[[#This Row],[ABBV]]</f>
        <v>1.6500020000000006</v>
      </c>
      <c r="BL410" s="2">
        <f>Data!BM414-FaktiskeKurser[[#This Row],[LLY]]</f>
        <v>5.0499879999999848</v>
      </c>
      <c r="BM410" s="2">
        <f>Data!BN414-FaktiskeKurser[[#This Row],[UPS]]</f>
        <v>1.1600040000000149</v>
      </c>
      <c r="BN410" s="2">
        <f>Data!BO414-FaktiskeKurser[[#This Row],[CAT]]</f>
        <v>-10.430006999999989</v>
      </c>
    </row>
    <row r="411" spans="1:66" x14ac:dyDescent="0.35">
      <c r="A411" s="1">
        <v>44427</v>
      </c>
      <c r="B411" s="2">
        <f>ARIMAForecast[[#This Row],[AAPL]]-FaktiskeKurser[[#This Row],[AAPL]]</f>
        <v>-2.3039852400650034</v>
      </c>
      <c r="C411" s="2">
        <f>ARIMAForecast[[#This Row],[MSFT]]-Data!C410</f>
        <v>5.5861692433780377</v>
      </c>
      <c r="D411" s="2">
        <f>ARIMAForecast[[#This Row],[AMZN]]-Data!D410</f>
        <v>-0.66715215762201296</v>
      </c>
      <c r="E411" s="2">
        <f>ARIMAForecast[[#This Row],[GOOGL]]-Data!E410</f>
        <v>0.16044901002101142</v>
      </c>
      <c r="F411" s="2">
        <f>ARIMAForecast[[#This Row],[BRK-B]]-Data!F410</f>
        <v>-1.5490916472050458</v>
      </c>
      <c r="G411" s="2">
        <f>ARIMAForecast[[#This Row],[TSLA]]-Data!G410</f>
        <v>-6.4573969874319914</v>
      </c>
      <c r="H411" s="2">
        <f>ARIMAForecast[[#This Row],[NVDA]]-Data!H410</f>
        <v>6.4950989414909941</v>
      </c>
      <c r="I411" s="2">
        <f>ARIMAForecast[[#This Row],[GOOG]]-Data!I410</f>
        <v>0.42354356804699478</v>
      </c>
      <c r="J411" s="2">
        <f>ARIMAForecast[[#This Row],[UNH]]-Data!J410</f>
        <v>7.8787280824890331</v>
      </c>
      <c r="K411" s="2">
        <f>ARIMAForecast[[#This Row],[JPM]]-Data!K410</f>
        <v>-1.4968393310720103</v>
      </c>
      <c r="L411" s="2">
        <f>ARIMAForecast[[#This Row],[AVGO]]-Data!L410</f>
        <v>3.7879535418479691</v>
      </c>
      <c r="M411" s="2">
        <f>ARIMAForecast[[#This Row],[V]]-Data!M410</f>
        <v>-0.42086089205702137</v>
      </c>
      <c r="N411" s="2">
        <f>ARIMAForecast[[#This Row],[BAC]]-Data!N410</f>
        <v>-0.59984583747429809</v>
      </c>
      <c r="O411" s="2">
        <f>ARIMAForecast[[#This Row],[HD]]-Data!O410</f>
        <v>3.4462793448670368</v>
      </c>
      <c r="P411" s="2">
        <f>ARIMAForecast[[#This Row],[MA]]-Data!P410</f>
        <v>-3.4315913585900262</v>
      </c>
      <c r="Q411" s="2">
        <f>ARIMAForecast[[#This Row],[MRK]]-Data!Q410</f>
        <v>0.47216992924619205</v>
      </c>
      <c r="R411" s="2">
        <f>ARIMAForecast[[#This Row],[ABBV]]-Data!R410</f>
        <v>0.34572243142099524</v>
      </c>
      <c r="S411" s="2">
        <f>ARIMAForecast[[#This Row],[LLY]]-Data!S410</f>
        <v>0.64012537567498384</v>
      </c>
      <c r="T411" s="2">
        <f>ARIMAForecast[[#This Row],[UPS]]-Data!T410</f>
        <v>-1.3778330203020062</v>
      </c>
      <c r="U411" s="2">
        <f>ARIMAForecast[[#This Row],[CAT]]-Data!U410</f>
        <v>-5.0959636107639881</v>
      </c>
      <c r="X411" s="1">
        <v>44427</v>
      </c>
      <c r="Y411" s="2">
        <f>Data!Y411-Data!Y410</f>
        <v>-0.89074629999998933</v>
      </c>
      <c r="Z411" s="2">
        <f>Data!Z411-Data!Z410</f>
        <v>4.9911208999999985</v>
      </c>
      <c r="AA411" s="2">
        <f>Data!AA411-Data!AA410</f>
        <v>-0.96606330000000185</v>
      </c>
      <c r="AB411" s="2">
        <f>Data!AB411-Data!AB410</f>
        <v>0.24145319999999515</v>
      </c>
      <c r="AC411" s="2">
        <f>Data!AC411-Data!AC410</f>
        <v>-1.300096099999962</v>
      </c>
      <c r="AD411" s="2">
        <f>Data!AD411-Data!AD410</f>
        <v>1.7703397999999879</v>
      </c>
      <c r="AE411" s="2">
        <f>Data!AE411-Data!AE410</f>
        <v>5.3092521999999747</v>
      </c>
      <c r="AF411" s="2">
        <f>Data!AF411-Data!AF410</f>
        <v>0.40323739999999475</v>
      </c>
      <c r="AG411" s="2">
        <f>Data!AG411-Data!AG410</f>
        <v>7.5094639999999799</v>
      </c>
      <c r="AH411" s="2">
        <f>Data!AH411-Data!AH410</f>
        <v>-1.3133037999999999</v>
      </c>
      <c r="AI411" s="2">
        <f>Data!AI411-Data!AI410</f>
        <v>1.4787943999999698</v>
      </c>
      <c r="AJ411" s="2">
        <f>Data!AJ411-Data!AJ410</f>
        <v>-0.26165470000000823</v>
      </c>
      <c r="AK411" s="2">
        <f>Data!AK411-Data!AK410</f>
        <v>-0.5700789699999973</v>
      </c>
      <c r="AL411" s="2">
        <f>Data!AL411-Data!AL410</f>
        <v>1.1588873000000035</v>
      </c>
      <c r="AM411" s="2">
        <f>Data!AM411-Data!AM410</f>
        <v>-3.4029422000000409</v>
      </c>
      <c r="AN411" s="2">
        <f>Data!AN411-Data!AN410</f>
        <v>0.38036730000000318</v>
      </c>
      <c r="AO411" s="2">
        <f>Data!AO411-Data!AO410</f>
        <v>0.65780769999999222</v>
      </c>
      <c r="AP411" s="2">
        <f>Data!AP411-Data!AP410</f>
        <v>1.4059072000000015</v>
      </c>
      <c r="AQ411" s="2">
        <f>Data!AQ411-Data!AQ410</f>
        <v>-0.99534719999999766</v>
      </c>
      <c r="AR411" s="2">
        <f>Data!AR411-Data!AR410</f>
        <v>-5.0600483000000054</v>
      </c>
      <c r="AS411" s="2"/>
      <c r="AT411" s="1">
        <v>44427</v>
      </c>
      <c r="AU411" s="2">
        <f>Data!AV415-FaktiskeKurser[[#This Row],[AAPL]]</f>
        <v>-2.4000090000000114</v>
      </c>
      <c r="AV411" s="2">
        <f>Data!AW415-FaktiskeKurser[[#This Row],[MSFT]]</f>
        <v>3.919983000000002</v>
      </c>
      <c r="AW411" s="2">
        <f>Data!AX415-FaktiskeKurser[[#This Row],[AMZN]]</f>
        <v>-5.3110049999999944</v>
      </c>
      <c r="AX411" s="2">
        <f>Data!AY415-FaktiskeKurser[[#This Row],[GOOGL]]</f>
        <v>-2.0475000000000136</v>
      </c>
      <c r="AY411" s="2">
        <f>Data!AZ415-FaktiskeKurser[[#This Row],[BRK-B]]</f>
        <v>-2.7600100000000225</v>
      </c>
      <c r="AZ411" s="2">
        <f>Data!BA415-FaktiskeKurser[[#This Row],[TSLA]]</f>
        <v>-14.566665999999998</v>
      </c>
      <c r="BA411" s="2">
        <f>Data!BB415-FaktiskeKurser[[#This Row],[NVDA]]</f>
        <v>-3.9000090000000114</v>
      </c>
      <c r="BB411" s="2">
        <f>Data!BC415-FaktiskeKurser[[#This Row],[GOOG]]</f>
        <v>-1.4925079999999866</v>
      </c>
      <c r="BC411" s="2">
        <f>Data!BD415-FaktiskeKurser[[#This Row],[UNH]]</f>
        <v>18.220002000000022</v>
      </c>
      <c r="BD411" s="2">
        <f>Data!BE415-FaktiskeKurser[[#This Row],[JPM]]</f>
        <v>-5.6999969999999962</v>
      </c>
      <c r="BE411" s="2">
        <f>Data!BF415-FaktiskeKurser[[#This Row],[AVGO]]</f>
        <v>-12.63000500000004</v>
      </c>
      <c r="BF411" s="2">
        <f>Data!BG415-FaktiskeKurser[[#This Row],[V]]</f>
        <v>-1.0799869999999885</v>
      </c>
      <c r="BG411" s="2">
        <f>Data!BH415-FaktiskeKurser[[#This Row],[BAC]]</f>
        <v>-1.4400019999999998</v>
      </c>
      <c r="BH411" s="2">
        <f>Data!BI415-FaktiskeKurser[[#This Row],[HD]]</f>
        <v>-8.4200129999999831</v>
      </c>
      <c r="BI411" s="2">
        <f>Data!BJ415-FaktiskeKurser[[#This Row],[MA]]</f>
        <v>-5.4400019999999927</v>
      </c>
      <c r="BJ411" s="2">
        <f>Data!BK415-FaktiskeKurser[[#This Row],[MRK]]</f>
        <v>1.7399979999999999</v>
      </c>
      <c r="BK411" s="2">
        <f>Data!BL415-FaktiskeKurser[[#This Row],[ABBV]]</f>
        <v>1.4499970000000104</v>
      </c>
      <c r="BL411" s="2">
        <f>Data!BM415-FaktiskeKurser[[#This Row],[LLY]]</f>
        <v>6.1900029999999902</v>
      </c>
      <c r="BM411" s="2">
        <f>Data!BN415-FaktiskeKurser[[#This Row],[UPS]]</f>
        <v>8.0002000000007456E-2</v>
      </c>
      <c r="BN411" s="2">
        <f>Data!BO415-FaktiskeKurser[[#This Row],[CAT]]</f>
        <v>-14.120010000000008</v>
      </c>
    </row>
    <row r="412" spans="1:66" x14ac:dyDescent="0.35">
      <c r="A412" s="1">
        <v>44428</v>
      </c>
      <c r="B412" s="2">
        <f>ARIMAForecast[[#This Row],[AAPL]]-FaktiskeKurser[[#This Row],[AAPL]]</f>
        <v>-2.7698495968409986</v>
      </c>
      <c r="C412" s="2">
        <f>ARIMAForecast[[#This Row],[MSFT]]-Data!C411</f>
        <v>7.5913278217839775</v>
      </c>
      <c r="D412" s="2">
        <f>ARIMAForecast[[#This Row],[AMZN]]-Data!D411</f>
        <v>0.65159455334202221</v>
      </c>
      <c r="E412" s="2">
        <f>ARIMAForecast[[#This Row],[GOOGL]]-Data!E411</f>
        <v>1.9223054904159937</v>
      </c>
      <c r="F412" s="2">
        <f>ARIMAForecast[[#This Row],[BRK-B]]-Data!F411</f>
        <v>-9.3357947041965872E-2</v>
      </c>
      <c r="G412" s="2">
        <f>ARIMAForecast[[#This Row],[TSLA]]-Data!G411</f>
        <v>3.7511770041590182</v>
      </c>
      <c r="H412" s="2">
        <f>ARIMAForecast[[#This Row],[NVDA]]-Data!H411</f>
        <v>10.732053039074003</v>
      </c>
      <c r="I412" s="2">
        <f>ARIMAForecast[[#This Row],[GOOG]]-Data!I411</f>
        <v>1.5806927080409992</v>
      </c>
      <c r="J412" s="2">
        <f>ARIMAForecast[[#This Row],[UNH]]-Data!J411</f>
        <v>4.5371307303289541</v>
      </c>
      <c r="K412" s="2">
        <f>ARIMAForecast[[#This Row],[JPM]]-Data!K411</f>
        <v>0.50329248706700014</v>
      </c>
      <c r="L412" s="2">
        <f>ARIMAForecast[[#This Row],[AVGO]]-Data!L411</f>
        <v>2.5831008950560204</v>
      </c>
      <c r="M412" s="2">
        <f>ARIMAForecast[[#This Row],[V]]-Data!M411</f>
        <v>-0.11605581934298925</v>
      </c>
      <c r="N412" s="2">
        <f>ARIMAForecast[[#This Row],[BAC]]-Data!N411</f>
        <v>4.9596353756399481E-2</v>
      </c>
      <c r="O412" s="2">
        <f>ARIMAForecast[[#This Row],[HD]]-Data!O411</f>
        <v>5.9481770902569906</v>
      </c>
      <c r="P412" s="2">
        <f>ARIMAForecast[[#This Row],[MA]]-Data!P411</f>
        <v>-2.2933164040709926</v>
      </c>
      <c r="Q412" s="2">
        <f>ARIMAForecast[[#This Row],[MRK]]-Data!Q411</f>
        <v>0.37605292118929867</v>
      </c>
      <c r="R412" s="2">
        <f>ARIMAForecast[[#This Row],[ABBV]]-Data!R411</f>
        <v>0.91975345906800499</v>
      </c>
      <c r="S412" s="2">
        <f>ARIMAForecast[[#This Row],[LLY]]-Data!S411</f>
        <v>1.7536728038630258</v>
      </c>
      <c r="T412" s="2">
        <f>ARIMAForecast[[#This Row],[UPS]]-Data!T411</f>
        <v>-0.55709104165100598</v>
      </c>
      <c r="U412" s="2">
        <f>ARIMAForecast[[#This Row],[CAT]]-Data!U411</f>
        <v>0.34376095748100965</v>
      </c>
      <c r="X412" s="1">
        <v>44428</v>
      </c>
      <c r="Y412" s="2">
        <f>Data!Y412-Data!Y411</f>
        <v>1.3021195999999975</v>
      </c>
      <c r="Z412" s="2">
        <f>Data!Z412-Data!Z411</f>
        <v>6.5062722000000122</v>
      </c>
      <c r="AA412" s="2">
        <f>Data!AA412-Data!AA411</f>
        <v>0.44540850000001342</v>
      </c>
      <c r="AB412" s="2">
        <f>Data!AB412-Data!AB411</f>
        <v>1.5527731999999901</v>
      </c>
      <c r="AC412" s="2">
        <f>Data!AC412-Data!AC411</f>
        <v>8.4692999999958829E-2</v>
      </c>
      <c r="AD412" s="2">
        <f>Data!AD412-Data!AD411</f>
        <v>-1.01412049999999</v>
      </c>
      <c r="AE412" s="2">
        <f>Data!AE412-Data!AE411</f>
        <v>8.5537682000000075</v>
      </c>
      <c r="AF412" s="2">
        <f>Data!AF412-Data!AF411</f>
        <v>1.3858586000000059</v>
      </c>
      <c r="AG412" s="2">
        <f>Data!AG412-Data!AG411</f>
        <v>3.9078782000000274</v>
      </c>
      <c r="AH412" s="2">
        <f>Data!AH412-Data!AH411</f>
        <v>0.29463570000001482</v>
      </c>
      <c r="AI412" s="2">
        <f>Data!AI412-Data!AI411</f>
        <v>2.3787851999999816</v>
      </c>
      <c r="AJ412" s="2">
        <f>Data!AJ412-Data!AJ411</f>
        <v>-0.22540910000000736</v>
      </c>
      <c r="AK412" s="2">
        <f>Data!AK412-Data!AK411</f>
        <v>0.10894668999999624</v>
      </c>
      <c r="AL412" s="2">
        <f>Data!AL412-Data!AL411</f>
        <v>5.5274076000000036</v>
      </c>
      <c r="AM412" s="2">
        <f>Data!AM412-Data!AM411</f>
        <v>-2.5464175999999838</v>
      </c>
      <c r="AN412" s="2">
        <f>Data!AN412-Data!AN411</f>
        <v>0.349193580000005</v>
      </c>
      <c r="AO412" s="2">
        <f>Data!AO412-Data!AO411</f>
        <v>0.80863030000000435</v>
      </c>
      <c r="AP412" s="2">
        <f>Data!AP412-Data!AP411</f>
        <v>0.57880440000002409</v>
      </c>
      <c r="AQ412" s="2">
        <f>Data!AQ412-Data!AQ411</f>
        <v>-0.81513909999998191</v>
      </c>
      <c r="AR412" s="2">
        <f>Data!AR412-Data!AR411</f>
        <v>-0.50306849999998349</v>
      </c>
      <c r="AS412" s="2"/>
      <c r="AT412" s="1">
        <v>44428</v>
      </c>
      <c r="AU412" s="2">
        <f>Data!AV416-FaktiskeKurser[[#This Row],[AAPL]]</f>
        <v>-2.9299929999999961</v>
      </c>
      <c r="AV412" s="2">
        <f>Data!AW416-FaktiskeKurser[[#This Row],[MSFT]]</f>
        <v>9.7599789999999871</v>
      </c>
      <c r="AW412" s="2">
        <f>Data!AX416-FaktiskeKurser[[#This Row],[AMZN]]</f>
        <v>-4.9519949999999824</v>
      </c>
      <c r="AX412" s="2">
        <f>Data!AY416-FaktiskeKurser[[#This Row],[GOOGL]]</f>
        <v>-0.87998999999999228</v>
      </c>
      <c r="AY412" s="2">
        <f>Data!AZ416-FaktiskeKurser[[#This Row],[BRK-B]]</f>
        <v>-4.1800230000000056</v>
      </c>
      <c r="AZ412" s="2">
        <f>Data!BA416-FaktiskeKurser[[#This Row],[TSLA]]</f>
        <v>-1.9700020000000222</v>
      </c>
      <c r="BA412" s="2">
        <f>Data!BB416-FaktiskeKurser[[#This Row],[NVDA]]</f>
        <v>8.6600039999999865</v>
      </c>
      <c r="BB412" s="2">
        <f>Data!BC416-FaktiskeKurser[[#This Row],[GOOG]]</f>
        <v>-0.47900400000000332</v>
      </c>
      <c r="BC412" s="2">
        <f>Data!BD416-FaktiskeKurser[[#This Row],[UNH]]</f>
        <v>12.5</v>
      </c>
      <c r="BD412" s="2">
        <f>Data!BE416-FaktiskeKurser[[#This Row],[JPM]]</f>
        <v>-4.2099919999999997</v>
      </c>
      <c r="BE412" s="2">
        <f>Data!BF416-FaktiskeKurser[[#This Row],[AVGO]]</f>
        <v>-12.970002000000022</v>
      </c>
      <c r="BF412" s="2">
        <f>Data!BG416-FaktiskeKurser[[#This Row],[V]]</f>
        <v>-4</v>
      </c>
      <c r="BG412" s="2">
        <f>Data!BH416-FaktiskeKurser[[#This Row],[BAC]]</f>
        <v>-0.92000199999999666</v>
      </c>
      <c r="BH412" s="2">
        <f>Data!BI416-FaktiskeKurser[[#This Row],[HD]]</f>
        <v>-5.8099980000000073</v>
      </c>
      <c r="BI412" s="2">
        <f>Data!BJ416-FaktiskeKurser[[#This Row],[MA]]</f>
        <v>-8.5700080000000298</v>
      </c>
      <c r="BJ412" s="2">
        <f>Data!BK416-FaktiskeKurser[[#This Row],[MRK]]</f>
        <v>0.75</v>
      </c>
      <c r="BK412" s="2">
        <f>Data!BL416-FaktiskeKurser[[#This Row],[ABBV]]</f>
        <v>0.40999599999999248</v>
      </c>
      <c r="BL412" s="2">
        <f>Data!BM416-FaktiskeKurser[[#This Row],[LLY]]</f>
        <v>0.97000200000002224</v>
      </c>
      <c r="BM412" s="2">
        <f>Data!BN416-FaktiskeKurser[[#This Row],[UPS]]</f>
        <v>-3.8300020000000075</v>
      </c>
      <c r="BN412" s="2">
        <f>Data!BO416-FaktiskeKurser[[#This Row],[CAT]]</f>
        <v>-12.770004999999998</v>
      </c>
    </row>
    <row r="413" spans="1:66" x14ac:dyDescent="0.35">
      <c r="A413" s="1">
        <v>44431</v>
      </c>
      <c r="B413" s="2">
        <f>ARIMAForecast[[#This Row],[AAPL]]-FaktiskeKurser[[#This Row],[AAPL]]</f>
        <v>-0.42849441914898989</v>
      </c>
      <c r="C413" s="2">
        <f>ARIMAForecast[[#This Row],[MSFT]]-Data!C412</f>
        <v>0.60682494326800906</v>
      </c>
      <c r="D413" s="2">
        <f>ARIMAForecast[[#This Row],[AMZN]]-Data!D412</f>
        <v>3.1749462348030022</v>
      </c>
      <c r="E413" s="2">
        <f>ARIMAForecast[[#This Row],[GOOGL]]-Data!E412</f>
        <v>2.4460008234500208</v>
      </c>
      <c r="F413" s="2">
        <f>ARIMAForecast[[#This Row],[BRK-B]]-Data!F412</f>
        <v>0.26724537080599475</v>
      </c>
      <c r="G413" s="2">
        <f>ARIMAForecast[[#This Row],[TSLA]]-Data!G412</f>
        <v>7.6462285512319852</v>
      </c>
      <c r="H413" s="2">
        <f>ARIMAForecast[[#This Row],[NVDA]]-Data!H412</f>
        <v>11.917143752127004</v>
      </c>
      <c r="I413" s="2">
        <f>ARIMAForecast[[#This Row],[GOOG]]-Data!I412</f>
        <v>2.475766637041005</v>
      </c>
      <c r="J413" s="2">
        <f>ARIMAForecast[[#This Row],[UNH]]-Data!J412</f>
        <v>-5.6528393287499625</v>
      </c>
      <c r="K413" s="2">
        <f>ARIMAForecast[[#This Row],[JPM]]-Data!K412</f>
        <v>1.7353114385259971</v>
      </c>
      <c r="L413" s="2">
        <f>ARIMAForecast[[#This Row],[AVGO]]-Data!L412</f>
        <v>6.2677347211989627</v>
      </c>
      <c r="M413" s="2">
        <f>ARIMAForecast[[#This Row],[V]]-Data!M412</f>
        <v>2.2902024585650054</v>
      </c>
      <c r="N413" s="2">
        <f>ARIMAForecast[[#This Row],[BAC]]-Data!N412</f>
        <v>0.45761457821900109</v>
      </c>
      <c r="O413" s="2">
        <f>ARIMAForecast[[#This Row],[HD]]-Data!O412</f>
        <v>-2.0724606853560203</v>
      </c>
      <c r="P413" s="2">
        <f>ARIMAForecast[[#This Row],[MA]]-Data!P412</f>
        <v>5.369269830581004</v>
      </c>
      <c r="Q413" s="2">
        <f>ARIMAForecast[[#This Row],[MRK]]-Data!Q412</f>
        <v>-0.51316883985249717</v>
      </c>
      <c r="R413" s="2">
        <f>ARIMAForecast[[#This Row],[ABBV]]-Data!R412</f>
        <v>0.50901557616698767</v>
      </c>
      <c r="S413" s="2">
        <f>ARIMAForecast[[#This Row],[LLY]]-Data!S412</f>
        <v>-3.7855240607560177</v>
      </c>
      <c r="T413" s="2">
        <f>ARIMAForecast[[#This Row],[UPS]]-Data!T412</f>
        <v>0.46029495930801545</v>
      </c>
      <c r="U413" s="2">
        <f>ARIMAForecast[[#This Row],[CAT]]-Data!U412</f>
        <v>4.3557479662499929</v>
      </c>
      <c r="X413" s="1">
        <v>44431</v>
      </c>
      <c r="Y413" s="2">
        <f>Data!Y413-Data!Y412</f>
        <v>1.5163837999999998</v>
      </c>
      <c r="Z413" s="2">
        <f>Data!Z413-Data!Z412</f>
        <v>2.5845960999999988</v>
      </c>
      <c r="AA413" s="2">
        <f>Data!AA413-Data!AA412</f>
        <v>2.8243381999999997</v>
      </c>
      <c r="AB413" s="2">
        <f>Data!AB413-Data!AB412</f>
        <v>2.5034914999999955</v>
      </c>
      <c r="AC413" s="2">
        <f>Data!AC413-Data!AC412</f>
        <v>0.36113990000001195</v>
      </c>
      <c r="AD413" s="2">
        <f>Data!AD413-Data!AD412</f>
        <v>4.1391235000000108</v>
      </c>
      <c r="AE413" s="2">
        <f>Data!AE413-Data!AE412</f>
        <v>10.509705700000012</v>
      </c>
      <c r="AF413" s="2">
        <f>Data!AF413-Data!AF412</f>
        <v>2.7005879000000164</v>
      </c>
      <c r="AG413" s="2">
        <f>Data!AG413-Data!AG412</f>
        <v>-3.3641886000000341</v>
      </c>
      <c r="AH413" s="2">
        <f>Data!AH413-Data!AH412</f>
        <v>1.840992</v>
      </c>
      <c r="AI413" s="2">
        <f>Data!AI413-Data!AI412</f>
        <v>5.860333100000048</v>
      </c>
      <c r="AJ413" s="2">
        <f>Data!AJ413-Data!AJ412</f>
        <v>2.2215943000000209</v>
      </c>
      <c r="AK413" s="2">
        <f>Data!AK413-Data!AK412</f>
        <v>0.48452988000000374</v>
      </c>
      <c r="AL413" s="2">
        <f>Data!AL413-Data!AL412</f>
        <v>-0.34495259999999917</v>
      </c>
      <c r="AM413" s="2">
        <f>Data!AM413-Data!AM412</f>
        <v>4.3269950000000108</v>
      </c>
      <c r="AN413" s="2">
        <f>Data!AN413-Data!AN412</f>
        <v>-0.29748095000000774</v>
      </c>
      <c r="AO413" s="2">
        <f>Data!AO413-Data!AO412</f>
        <v>0.64223239999999748</v>
      </c>
      <c r="AP413" s="2">
        <f>Data!AP413-Data!AP412</f>
        <v>-2.7799347000000125</v>
      </c>
      <c r="AQ413" s="2">
        <f>Data!AQ413-Data!AQ412</f>
        <v>-0.30478720000002113</v>
      </c>
      <c r="AR413" s="2">
        <f>Data!AR413-Data!AR412</f>
        <v>3.3935041000000012</v>
      </c>
      <c r="AS413" s="2"/>
      <c r="AT413" s="1">
        <v>44431</v>
      </c>
      <c r="AU413" s="2">
        <f>Data!AV417-FaktiskeKurser[[#This Row],[AAPL]]</f>
        <v>-0.47999500000000239</v>
      </c>
      <c r="AV413" s="2">
        <f>Data!AW417-FaktiskeKurser[[#This Row],[MSFT]]</f>
        <v>11.570006999999976</v>
      </c>
      <c r="AW413" s="2">
        <f>Data!AX417-FaktiskeKurser[[#This Row],[AMZN]]</f>
        <v>1.1954959999999915</v>
      </c>
      <c r="AX413" s="2">
        <f>Data!AY417-FaktiskeKurser[[#This Row],[GOOGL]]</f>
        <v>3.3800050000000113</v>
      </c>
      <c r="AY413" s="2">
        <f>Data!AZ417-FaktiskeKurser[[#This Row],[BRK-B]]</f>
        <v>-3.4800109999999904</v>
      </c>
      <c r="AZ413" s="2">
        <f>Data!BA417-FaktiskeKurser[[#This Row],[TSLA]]</f>
        <v>13.529998000000006</v>
      </c>
      <c r="BA413" s="2">
        <f>Data!BB417-FaktiskeKurser[[#This Row],[NVDA]]</f>
        <v>25</v>
      </c>
      <c r="BB413" s="2">
        <f>Data!BC417-FaktiskeKurser[[#This Row],[GOOG]]</f>
        <v>3.7989959999999883</v>
      </c>
      <c r="BC413" s="2">
        <f>Data!BD417-FaktiskeKurser[[#This Row],[UNH]]</f>
        <v>3.5799860000000194</v>
      </c>
      <c r="BD413" s="2">
        <f>Data!BE417-FaktiskeKurser[[#This Row],[JPM]]</f>
        <v>-0.30999800000000732</v>
      </c>
      <c r="BE413" s="2">
        <f>Data!BF417-FaktiskeKurser[[#This Row],[AVGO]]</f>
        <v>3.7600100000000225</v>
      </c>
      <c r="BF413" s="2">
        <f>Data!BG417-FaktiskeKurser[[#This Row],[V]]</f>
        <v>-0.39000000000001478</v>
      </c>
      <c r="BG413" s="2">
        <f>Data!BH417-FaktiskeKurser[[#This Row],[BAC]]</f>
        <v>-0.18000000000000682</v>
      </c>
      <c r="BH413" s="2">
        <f>Data!BI417-FaktiskeKurser[[#This Row],[HD]]</f>
        <v>6.9899899999999775</v>
      </c>
      <c r="BI413" s="2">
        <f>Data!BJ417-FaktiskeKurser[[#This Row],[MA]]</f>
        <v>-2.2200009999999679</v>
      </c>
      <c r="BJ413" s="2">
        <f>Data!BK417-FaktiskeKurser[[#This Row],[MRK]]</f>
        <v>-0.45000499999999022</v>
      </c>
      <c r="BK413" s="2">
        <f>Data!BL417-FaktiskeKurser[[#This Row],[ABBV]]</f>
        <v>-0.30000300000000379</v>
      </c>
      <c r="BL413" s="2">
        <f>Data!BM417-FaktiskeKurser[[#This Row],[LLY]]</f>
        <v>-4.8899840000000268</v>
      </c>
      <c r="BM413" s="2">
        <f>Data!BN417-FaktiskeKurser[[#This Row],[UPS]]</f>
        <v>-4.7599950000000035</v>
      </c>
      <c r="BN413" s="2">
        <f>Data!BO417-FaktiskeKurser[[#This Row],[CAT]]</f>
        <v>-4.3000030000000038</v>
      </c>
    </row>
    <row r="414" spans="1:66" x14ac:dyDescent="0.35">
      <c r="A414" s="1">
        <v>44432</v>
      </c>
      <c r="B414" s="2">
        <f>ARIMAForecast[[#This Row],[AAPL]]-FaktiskeKurser[[#This Row],[AAPL]]</f>
        <v>3.7955756818829798</v>
      </c>
      <c r="C414" s="2">
        <f>ARIMAForecast[[#This Row],[MSFT]]-Data!C413</f>
        <v>-2.1400749166670039</v>
      </c>
      <c r="D414" s="2">
        <f>ARIMAForecast[[#This Row],[AMZN]]-Data!D413</f>
        <v>1.8862995122039763</v>
      </c>
      <c r="E414" s="2">
        <f>ARIMAForecast[[#This Row],[GOOGL]]-Data!E413</f>
        <v>1.466938318163983</v>
      </c>
      <c r="F414" s="2">
        <f>ARIMAForecast[[#This Row],[BRK-B]]-Data!F413</f>
        <v>0.93822600307697712</v>
      </c>
      <c r="G414" s="2">
        <f>ARIMAForecast[[#This Row],[TSLA]]-Data!G413</f>
        <v>1.6721463142160076</v>
      </c>
      <c r="H414" s="2">
        <f>ARIMAForecast[[#This Row],[NVDA]]-Data!H413</f>
        <v>-0.30218344220500626</v>
      </c>
      <c r="I414" s="2">
        <f>ARIMAForecast[[#This Row],[GOOG]]-Data!I413</f>
        <v>1.5208594877180133</v>
      </c>
      <c r="J414" s="2">
        <f>ARIMAForecast[[#This Row],[UNH]]-Data!J413</f>
        <v>-2.9197881836760189</v>
      </c>
      <c r="K414" s="2">
        <f>ARIMAForecast[[#This Row],[JPM]]-Data!K413</f>
        <v>1.2751983859370171</v>
      </c>
      <c r="L414" s="2">
        <f>ARIMAForecast[[#This Row],[AVGO]]-Data!L413</f>
        <v>0.56472638964100952</v>
      </c>
      <c r="M414" s="2">
        <f>ARIMAForecast[[#This Row],[V]]-Data!M413</f>
        <v>0.4671916275549961</v>
      </c>
      <c r="N414" s="2">
        <f>ARIMAForecast[[#This Row],[BAC]]-Data!N413</f>
        <v>0.62838798188349898</v>
      </c>
      <c r="O414" s="2">
        <f>ARIMAForecast[[#This Row],[HD]]-Data!O413</f>
        <v>-1.291527148760963</v>
      </c>
      <c r="P414" s="2">
        <f>ARIMAForecast[[#This Row],[MA]]-Data!P413</f>
        <v>0.75066717557996299</v>
      </c>
      <c r="Q414" s="2">
        <f>ARIMAForecast[[#This Row],[MRK]]-Data!Q413</f>
        <v>-0.51521039556500625</v>
      </c>
      <c r="R414" s="2">
        <f>ARIMAForecast[[#This Row],[ABBV]]-Data!R413</f>
        <v>0.55380493663500374</v>
      </c>
      <c r="S414" s="2">
        <f>ARIMAForecast[[#This Row],[LLY]]-Data!S413</f>
        <v>-4.5649558958770058</v>
      </c>
      <c r="T414" s="2">
        <f>ARIMAForecast[[#This Row],[UPS]]-Data!T413</f>
        <v>0.32490004543799955</v>
      </c>
      <c r="U414" s="2">
        <f>ARIMAForecast[[#This Row],[CAT]]-Data!U413</f>
        <v>3.3946619329989858</v>
      </c>
      <c r="X414" s="1">
        <v>44432</v>
      </c>
      <c r="Y414" s="2">
        <f>Data!Y414-Data!Y413</f>
        <v>0.1174886000000015</v>
      </c>
      <c r="Z414" s="2">
        <f>Data!Z414-Data!Z413</f>
        <v>-2.1808991000000333</v>
      </c>
      <c r="AA414" s="2">
        <f>Data!AA414-Data!AA413</f>
        <v>2.2789285000000064</v>
      </c>
      <c r="AB414" s="2">
        <f>Data!AB414-Data!AB413</f>
        <v>1.3522360999999989</v>
      </c>
      <c r="AC414" s="2">
        <f>Data!AC414-Data!AC413</f>
        <v>0.39479640000001837</v>
      </c>
      <c r="AD414" s="2">
        <f>Data!AD414-Data!AD413</f>
        <v>5.6014723999999774</v>
      </c>
      <c r="AE414" s="2">
        <f>Data!AE414-Data!AE413</f>
        <v>2.8215105999999821</v>
      </c>
      <c r="AF414" s="2">
        <f>Data!AF414-Data!AF413</f>
        <v>1.2547214999999881</v>
      </c>
      <c r="AG414" s="2">
        <f>Data!AG414-Data!AG413</f>
        <v>-2.3082031999999799</v>
      </c>
      <c r="AH414" s="2">
        <f>Data!AH414-Data!AH413</f>
        <v>1.0655782999999985</v>
      </c>
      <c r="AI414" s="2">
        <f>Data!AI414-Data!AI413</f>
        <v>0.2413178999999559</v>
      </c>
      <c r="AJ414" s="2">
        <f>Data!AJ414-Data!AJ413</f>
        <v>0.75368389999999863</v>
      </c>
      <c r="AK414" s="2">
        <f>Data!AK414-Data!AK413</f>
        <v>0.56503760999999741</v>
      </c>
      <c r="AL414" s="2">
        <f>Data!AL414-Data!AL413</f>
        <v>-2.4682584000000247</v>
      </c>
      <c r="AM414" s="2">
        <f>Data!AM414-Data!AM413</f>
        <v>1.8794934000000012</v>
      </c>
      <c r="AN414" s="2">
        <f>Data!AN414-Data!AN413</f>
        <v>-0.61495430999998746</v>
      </c>
      <c r="AO414" s="2">
        <f>Data!AO414-Data!AO413</f>
        <v>0.3584637000000015</v>
      </c>
      <c r="AP414" s="2">
        <f>Data!AP414-Data!AP413</f>
        <v>-4.7910195999999701</v>
      </c>
      <c r="AQ414" s="2">
        <f>Data!AQ414-Data!AQ413</f>
        <v>0.36926210000001447</v>
      </c>
      <c r="AR414" s="2">
        <f>Data!AR414-Data!AR413</f>
        <v>3.5517204999999876</v>
      </c>
      <c r="AS414" s="2"/>
      <c r="AT414" s="1">
        <v>44432</v>
      </c>
      <c r="AU414" s="2">
        <f>Data!AV418-FaktiskeKurser[[#This Row],[AAPL]]</f>
        <v>3.2599939999999776</v>
      </c>
      <c r="AV414" s="2">
        <f>Data!AW418-FaktiskeKurser[[#This Row],[MSFT]]</f>
        <v>11.889984000000027</v>
      </c>
      <c r="AW414" s="2">
        <f>Data!AX418-FaktiskeKurser[[#This Row],[AMZN]]</f>
        <v>5.2279960000000187</v>
      </c>
      <c r="AX414" s="2">
        <f>Data!AY418-FaktiskeKurser[[#This Row],[GOOGL]]</f>
        <v>5.8125</v>
      </c>
      <c r="AY414" s="2">
        <f>Data!AZ418-FaktiskeKurser[[#This Row],[BRK-B]]</f>
        <v>-0.33999599999998509</v>
      </c>
      <c r="AZ414" s="2">
        <f>Data!BA418-FaktiskeKurser[[#This Row],[TSLA]]</f>
        <v>6.5</v>
      </c>
      <c r="BA414" s="2">
        <f>Data!BB418-FaktiskeKurser[[#This Row],[NVDA]]</f>
        <v>27.529999000000004</v>
      </c>
      <c r="BB414" s="2">
        <f>Data!BC418-FaktiskeKurser[[#This Row],[GOOG]]</f>
        <v>5.8284919999999829</v>
      </c>
      <c r="BC414" s="2">
        <f>Data!BD418-FaktiskeKurser[[#This Row],[UNH]]</f>
        <v>6.0899970000000394</v>
      </c>
      <c r="BD414" s="2">
        <f>Data!BE418-FaktiskeKurser[[#This Row],[JPM]]</f>
        <v>2.0899959999999851</v>
      </c>
      <c r="BE414" s="2">
        <f>Data!BF418-FaktiskeKurser[[#This Row],[AVGO]]</f>
        <v>12.459992</v>
      </c>
      <c r="BF414" s="2">
        <f>Data!BG418-FaktiskeKurser[[#This Row],[V]]</f>
        <v>2.6099999999999852</v>
      </c>
      <c r="BG414" s="2">
        <f>Data!BH418-FaktiskeKurser[[#This Row],[BAC]]</f>
        <v>0.68999900000000025</v>
      </c>
      <c r="BH414" s="2">
        <f>Data!BI418-FaktiskeKurser[[#This Row],[HD]]</f>
        <v>3.3500060000000076</v>
      </c>
      <c r="BI414" s="2">
        <f>Data!BJ418-FaktiskeKurser[[#This Row],[MA]]</f>
        <v>0.82998699999996006</v>
      </c>
      <c r="BJ414" s="2">
        <f>Data!BK418-FaktiskeKurser[[#This Row],[MRK]]</f>
        <v>-7.000000000000739E-2</v>
      </c>
      <c r="BK414" s="2">
        <f>Data!BL418-FaktiskeKurser[[#This Row],[ABBV]]</f>
        <v>2.3899990000000031</v>
      </c>
      <c r="BL414" s="2">
        <f>Data!BM418-FaktiskeKurser[[#This Row],[LLY]]</f>
        <v>-5.75</v>
      </c>
      <c r="BM414" s="2">
        <f>Data!BN418-FaktiskeKurser[[#This Row],[UPS]]</f>
        <v>-1.5299990000000037</v>
      </c>
      <c r="BN414" s="2">
        <f>Data!BO418-FaktiskeKurser[[#This Row],[CAT]]</f>
        <v>2.7799980000000062</v>
      </c>
    </row>
    <row r="415" spans="1:66" x14ac:dyDescent="0.35">
      <c r="A415" s="1">
        <v>44433</v>
      </c>
      <c r="B415" s="2">
        <f>ARIMAForecast[[#This Row],[AAPL]]-FaktiskeKurser[[#This Row],[AAPL]]</f>
        <v>1.6386775365390065</v>
      </c>
      <c r="C415" s="2">
        <f>ARIMAForecast[[#This Row],[MSFT]]-Data!C414</f>
        <v>-0.54036397924500079</v>
      </c>
      <c r="D415" s="2">
        <f>ARIMAForecast[[#This Row],[AMZN]]-Data!D414</f>
        <v>-0.28380570646899628</v>
      </c>
      <c r="E415" s="2">
        <f>ARIMAForecast[[#This Row],[GOOGL]]-Data!E414</f>
        <v>0.42972990091800511</v>
      </c>
      <c r="F415" s="2">
        <f>ARIMAForecast[[#This Row],[BRK-B]]-Data!F414</f>
        <v>0.77116667818899032</v>
      </c>
      <c r="G415" s="2">
        <f>ARIMAForecast[[#This Row],[TSLA]]-Data!G414</f>
        <v>-0.13834834027099419</v>
      </c>
      <c r="H415" s="2">
        <f>ARIMAForecast[[#This Row],[NVDA]]-Data!H414</f>
        <v>2.9747660322759941</v>
      </c>
      <c r="I415" s="2">
        <f>ARIMAForecast[[#This Row],[GOOG]]-Data!I414</f>
        <v>0.22832491827000467</v>
      </c>
      <c r="J415" s="2">
        <f>ARIMAForecast[[#This Row],[UNH]]-Data!J414</f>
        <v>-1.5658247135380066</v>
      </c>
      <c r="K415" s="2">
        <f>ARIMAForecast[[#This Row],[JPM]]-Data!K414</f>
        <v>2.7135380305240062</v>
      </c>
      <c r="L415" s="2">
        <f>ARIMAForecast[[#This Row],[AVGO]]-Data!L414</f>
        <v>0.61345960111799513</v>
      </c>
      <c r="M415" s="2">
        <f>ARIMAForecast[[#This Row],[V]]-Data!M414</f>
        <v>-1.4997761801469949</v>
      </c>
      <c r="N415" s="2">
        <f>ARIMAForecast[[#This Row],[BAC]]-Data!N414</f>
        <v>0.62285250862819908</v>
      </c>
      <c r="O415" s="2">
        <f>ARIMAForecast[[#This Row],[HD]]-Data!O414</f>
        <v>-3.5015349619289964</v>
      </c>
      <c r="P415" s="2">
        <f>ARIMAForecast[[#This Row],[MA]]-Data!P414</f>
        <v>-2.4111947336829758</v>
      </c>
      <c r="Q415" s="2">
        <f>ARIMAForecast[[#This Row],[MRK]]-Data!Q414</f>
        <v>-0.52455067125299593</v>
      </c>
      <c r="R415" s="2">
        <f>ARIMAForecast[[#This Row],[ABBV]]-Data!R414</f>
        <v>0.49761632715900816</v>
      </c>
      <c r="S415" s="2">
        <f>ARIMAForecast[[#This Row],[LLY]]-Data!S414</f>
        <v>0.79981709444803073</v>
      </c>
      <c r="T415" s="2">
        <f>ARIMAForecast[[#This Row],[UPS]]-Data!T414</f>
        <v>-0.32810579821600072</v>
      </c>
      <c r="U415" s="2">
        <f>ARIMAForecast[[#This Row],[CAT]]-Data!U414</f>
        <v>1.4383567248769964</v>
      </c>
      <c r="X415" s="1">
        <v>44433</v>
      </c>
      <c r="Y415" s="2">
        <f>Data!Y415-Data!Y414</f>
        <v>-0.90773900000002072</v>
      </c>
      <c r="Z415" s="2">
        <f>Data!Z415-Data!Z414</f>
        <v>-0.62545389999996814</v>
      </c>
      <c r="AA415" s="2">
        <f>Data!AA415-Data!AA414</f>
        <v>-5.5599300000011453E-2</v>
      </c>
      <c r="AB415" s="2">
        <f>Data!AB415-Data!AB414</f>
        <v>0.8869181000000026</v>
      </c>
      <c r="AC415" s="2">
        <f>Data!AC415-Data!AC414</f>
        <v>1.0480766000000017</v>
      </c>
      <c r="AD415" s="2">
        <f>Data!AD415-Data!AD414</f>
        <v>0.84978639999999928</v>
      </c>
      <c r="AE415" s="2">
        <f>Data!AE415-Data!AE414</f>
        <v>3.5863508000000195</v>
      </c>
      <c r="AF415" s="2">
        <f>Data!AF415-Data!AF414</f>
        <v>0.64132660000001351</v>
      </c>
      <c r="AG415" s="2">
        <f>Data!AG415-Data!AG414</f>
        <v>-3.263109199999974</v>
      </c>
      <c r="AH415" s="2">
        <f>Data!AH415-Data!AH414</f>
        <v>2.9040486000000101</v>
      </c>
      <c r="AI415" s="2">
        <f>Data!AI415-Data!AI414</f>
        <v>2.1056201000000101</v>
      </c>
      <c r="AJ415" s="2">
        <f>Data!AJ415-Data!AJ414</f>
        <v>-1.5832928000000095</v>
      </c>
      <c r="AK415" s="2">
        <f>Data!AK415-Data!AK414</f>
        <v>0.64499666999999761</v>
      </c>
      <c r="AL415" s="2">
        <f>Data!AL415-Data!AL414</f>
        <v>-1.4708798999999999</v>
      </c>
      <c r="AM415" s="2">
        <f>Data!AM415-Data!AM414</f>
        <v>-2.0003740999999877</v>
      </c>
      <c r="AN415" s="2">
        <f>Data!AN415-Data!AN414</f>
        <v>-0.65210802000000001</v>
      </c>
      <c r="AO415" s="2">
        <f>Data!AO415-Data!AO414</f>
        <v>0.63812919999999451</v>
      </c>
      <c r="AP415" s="2">
        <f>Data!AP415-Data!AP414</f>
        <v>0.50126530000000002</v>
      </c>
      <c r="AQ415" s="2">
        <f>Data!AQ415-Data!AQ414</f>
        <v>-0.50552920000001222</v>
      </c>
      <c r="AR415" s="2">
        <f>Data!AR415-Data!AR414</f>
        <v>2.4590796999999895</v>
      </c>
      <c r="AS415" s="2"/>
      <c r="AT415" s="1">
        <v>44433</v>
      </c>
      <c r="AU415" s="2">
        <f>Data!AV419-FaktiskeKurser[[#This Row],[AAPL]]</f>
        <v>1.6600040000000149</v>
      </c>
      <c r="AV415" s="2">
        <f>Data!AW419-FaktiskeKurser[[#This Row],[MSFT]]</f>
        <v>5.2400210000000129</v>
      </c>
      <c r="AW415" s="2">
        <f>Data!AX419-FaktiskeKurser[[#This Row],[AMZN]]</f>
        <v>5.571503000000007</v>
      </c>
      <c r="AX415" s="2">
        <f>Data!AY419-FaktiskeKurser[[#This Row],[GOOGL]]</f>
        <v>6.3990019999999959</v>
      </c>
      <c r="AY415" s="2">
        <f>Data!AZ419-FaktiskeKurser[[#This Row],[BRK-B]]</f>
        <v>2.169983000000002</v>
      </c>
      <c r="AZ415" s="2">
        <f>Data!BA419-FaktiskeKurser[[#This Row],[TSLA]]</f>
        <v>12.576661000000001</v>
      </c>
      <c r="BA415" s="2">
        <f>Data!BB419-FaktiskeKurser[[#This Row],[NVDA]]</f>
        <v>24.150009000000011</v>
      </c>
      <c r="BB415" s="2">
        <f>Data!BC419-FaktiskeKurser[[#This Row],[GOOG]]</f>
        <v>6.0364989999999921</v>
      </c>
      <c r="BC415" s="2">
        <f>Data!BD419-FaktiskeKurser[[#This Row],[UNH]]</f>
        <v>-8.1500250000000278</v>
      </c>
      <c r="BD415" s="2">
        <f>Data!BE419-FaktiskeKurser[[#This Row],[JPM]]</f>
        <v>6.6399989999999889</v>
      </c>
      <c r="BE415" s="2">
        <f>Data!BF419-FaktiskeKurser[[#This Row],[AVGO]]</f>
        <v>9.8800050000000397</v>
      </c>
      <c r="BF415" s="2">
        <f>Data!BG419-FaktiskeKurser[[#This Row],[V]]</f>
        <v>1.0199890000000096</v>
      </c>
      <c r="BG415" s="2">
        <f>Data!BH419-FaktiskeKurser[[#This Row],[BAC]]</f>
        <v>1.9600030000000004</v>
      </c>
      <c r="BH415" s="2">
        <f>Data!BI419-FaktiskeKurser[[#This Row],[HD]]</f>
        <v>0.98001099999999042</v>
      </c>
      <c r="BI415" s="2">
        <f>Data!BJ419-FaktiskeKurser[[#This Row],[MA]]</f>
        <v>1.7900080000000003</v>
      </c>
      <c r="BJ415" s="2">
        <f>Data!BK419-FaktiskeKurser[[#This Row],[MRK]]</f>
        <v>-1.3899990000000031</v>
      </c>
      <c r="BK415" s="2">
        <f>Data!BL419-FaktiskeKurser[[#This Row],[ABBV]]</f>
        <v>2.4700019999999938</v>
      </c>
      <c r="BL415" s="2">
        <f>Data!BM419-FaktiskeKurser[[#This Row],[LLY]]</f>
        <v>-6.5299989999999752</v>
      </c>
      <c r="BM415" s="2">
        <f>Data!BN419-FaktiskeKurser[[#This Row],[UPS]]</f>
        <v>-1.1900030000000186</v>
      </c>
      <c r="BN415" s="2">
        <f>Data!BO419-FaktiskeKurser[[#This Row],[CAT]]</f>
        <v>10.309998000000007</v>
      </c>
    </row>
    <row r="416" spans="1:66" x14ac:dyDescent="0.35">
      <c r="A416" s="1">
        <v>44434</v>
      </c>
      <c r="B416" s="2">
        <f>ARIMAForecast[[#This Row],[AAPL]]-FaktiskeKurser[[#This Row],[AAPL]]</f>
        <v>-0.55672916163598529</v>
      </c>
      <c r="C416" s="2">
        <f>ARIMAForecast[[#This Row],[MSFT]]-Data!C415</f>
        <v>-2.6169190388710035</v>
      </c>
      <c r="D416" s="2">
        <f>ARIMAForecast[[#This Row],[AMZN]]-Data!D415</f>
        <v>0.76320407270500823</v>
      </c>
      <c r="E416" s="2">
        <f>ARIMAForecast[[#This Row],[GOOGL]]-Data!E415</f>
        <v>-0.43465302120699789</v>
      </c>
      <c r="F416" s="2">
        <f>ARIMAForecast[[#This Row],[BRK-B]]-Data!F415</f>
        <v>-1.818082814109971</v>
      </c>
      <c r="G416" s="2">
        <f>ARIMAForecast[[#This Row],[TSLA]]-Data!G415</f>
        <v>-2.4805240490560152</v>
      </c>
      <c r="H416" s="2">
        <f>ARIMAForecast[[#This Row],[NVDA]]-Data!H415</f>
        <v>-2.0522110184620033</v>
      </c>
      <c r="I416" s="2">
        <f>ARIMAForecast[[#This Row],[GOOG]]-Data!I415</f>
        <v>-0.66988902320400712</v>
      </c>
      <c r="J416" s="2">
        <f>ARIMAForecast[[#This Row],[UNH]]-Data!J415</f>
        <v>-5.0741567561439638</v>
      </c>
      <c r="K416" s="2">
        <f>ARIMAForecast[[#This Row],[JPM]]-Data!K415</f>
        <v>1.1098655826109791</v>
      </c>
      <c r="L416" s="2">
        <f>ARIMAForecast[[#This Row],[AVGO]]-Data!L415</f>
        <v>2.4088455422329957</v>
      </c>
      <c r="M416" s="2">
        <f>ARIMAForecast[[#This Row],[V]]-Data!M415</f>
        <v>-2.0034000318590017</v>
      </c>
      <c r="N416" s="2">
        <f>ARIMAForecast[[#This Row],[BAC]]-Data!N415</f>
        <v>-9.833287250830125E-2</v>
      </c>
      <c r="O416" s="2">
        <f>ARIMAForecast[[#This Row],[HD]]-Data!O415</f>
        <v>0.46927505531596125</v>
      </c>
      <c r="P416" s="2">
        <f>ARIMAForecast[[#This Row],[MA]]-Data!P415</f>
        <v>-5.7683135762879942</v>
      </c>
      <c r="Q416" s="2">
        <f>ARIMAForecast[[#This Row],[MRK]]-Data!Q415</f>
        <v>-0.53422141004040213</v>
      </c>
      <c r="R416" s="2">
        <f>ARIMAForecast[[#This Row],[ABBV]]-Data!R415</f>
        <v>-2.9847092679005982E-2</v>
      </c>
      <c r="S416" s="2">
        <f>ARIMAForecast[[#This Row],[LLY]]-Data!S415</f>
        <v>-2.3144039381390371</v>
      </c>
      <c r="T416" s="2">
        <f>ARIMAForecast[[#This Row],[UPS]]-Data!T415</f>
        <v>-0.69588036688000443</v>
      </c>
      <c r="U416" s="2">
        <f>ARIMAForecast[[#This Row],[CAT]]-Data!U415</f>
        <v>-3.0961923131039839</v>
      </c>
      <c r="X416" s="1">
        <v>44434</v>
      </c>
      <c r="Y416" s="2">
        <f>Data!Y416-Data!Y415</f>
        <v>-0.93566069999999968</v>
      </c>
      <c r="Z416" s="2">
        <f>Data!Z416-Data!Z415</f>
        <v>-2.8877108000000362</v>
      </c>
      <c r="AA416" s="2">
        <f>Data!AA416-Data!AA415</f>
        <v>0.72024980000000483</v>
      </c>
      <c r="AB416" s="2">
        <f>Data!AB416-Data!AB415</f>
        <v>-0.57824320000000284</v>
      </c>
      <c r="AC416" s="2">
        <f>Data!AC416-Data!AC415</f>
        <v>-1.7163209000000279</v>
      </c>
      <c r="AD416" s="2">
        <f>Data!AD416-Data!AD415</f>
        <v>-1.9502951999999993</v>
      </c>
      <c r="AE416" s="2">
        <f>Data!AE416-Data!AE415</f>
        <v>-0.85320319999999583</v>
      </c>
      <c r="AF416" s="2">
        <f>Data!AF416-Data!AF415</f>
        <v>-0.82462480000000937</v>
      </c>
      <c r="AG416" s="2">
        <f>Data!AG416-Data!AG415</f>
        <v>-3.066263900000024</v>
      </c>
      <c r="AH416" s="2">
        <f>Data!AH416-Data!AH415</f>
        <v>1.2042388999999787</v>
      </c>
      <c r="AI416" s="2">
        <f>Data!AI416-Data!AI415</f>
        <v>2.2778706000000284</v>
      </c>
      <c r="AJ416" s="2">
        <f>Data!AJ416-Data!AJ415</f>
        <v>-2.0612745999999902</v>
      </c>
      <c r="AK416" s="2">
        <f>Data!AK416-Data!AK415</f>
        <v>-1.0891819999997665E-2</v>
      </c>
      <c r="AL416" s="2">
        <f>Data!AL416-Data!AL415</f>
        <v>-2.0655902999999967</v>
      </c>
      <c r="AM416" s="2">
        <f>Data!AM416-Data!AM415</f>
        <v>-5.603787699999998</v>
      </c>
      <c r="AN416" s="2">
        <f>Data!AN416-Data!AN415</f>
        <v>-0.51508812000000148</v>
      </c>
      <c r="AO416" s="2">
        <f>Data!AO416-Data!AO415</f>
        <v>1.7551800000006779E-2</v>
      </c>
      <c r="AP416" s="2">
        <f>Data!AP416-Data!AP415</f>
        <v>-2.2408369999999991</v>
      </c>
      <c r="AQ416" s="2">
        <f>Data!AQ416-Data!AQ415</f>
        <v>-0.49036340000000678</v>
      </c>
      <c r="AR416" s="2">
        <f>Data!AR416-Data!AR415</f>
        <v>-2.4322772999999813</v>
      </c>
      <c r="AS416" s="2"/>
      <c r="AT416" s="1">
        <v>44434</v>
      </c>
      <c r="AU416" s="2">
        <f>Data!AV420-FaktiskeKurser[[#This Row],[AAPL]]</f>
        <v>-0.65000899999998296</v>
      </c>
      <c r="AV416" s="2">
        <f>Data!AW420-FaktiskeKurser[[#This Row],[MSFT]]</f>
        <v>-5.2699890000000096</v>
      </c>
      <c r="AW416" s="2">
        <f>Data!AX420-FaktiskeKurser[[#This Row],[AMZN]]</f>
        <v>5.8025049999999965</v>
      </c>
      <c r="AX416" s="2">
        <f>Data!AY420-FaktiskeKurser[[#This Row],[GOOGL]]</f>
        <v>4.0110019999999906</v>
      </c>
      <c r="AY416" s="2">
        <f>Data!AZ420-FaktiskeKurser[[#This Row],[BRK-B]]</f>
        <v>0</v>
      </c>
      <c r="AZ416" s="2">
        <f>Data!BA420-FaktiskeKurser[[#This Row],[TSLA]]</f>
        <v>6.9666750000000093</v>
      </c>
      <c r="BA416" s="2">
        <f>Data!BB420-FaktiskeKurser[[#This Row],[NVDA]]</f>
        <v>12.51998900000001</v>
      </c>
      <c r="BB416" s="2">
        <f>Data!BC420-FaktiskeKurser[[#This Row],[GOOG]]</f>
        <v>3.6860049999999944</v>
      </c>
      <c r="BC416" s="2">
        <f>Data!BD420-FaktiskeKurser[[#This Row],[UNH]]</f>
        <v>-12.859984999999995</v>
      </c>
      <c r="BD416" s="2">
        <f>Data!BE420-FaktiskeKurser[[#This Row],[JPM]]</f>
        <v>7.0299990000000037</v>
      </c>
      <c r="BE416" s="2">
        <f>Data!BF420-FaktiskeKurser[[#This Row],[AVGO]]</f>
        <v>10.569976999999994</v>
      </c>
      <c r="BF416" s="2">
        <f>Data!BG420-FaktiskeKurser[[#This Row],[V]]</f>
        <v>-0.83999700000001098</v>
      </c>
      <c r="BG416" s="2">
        <f>Data!BH420-FaktiskeKurser[[#This Row],[BAC]]</f>
        <v>1.6700019999999967</v>
      </c>
      <c r="BH416" s="2">
        <f>Data!BI420-FaktiskeKurser[[#This Row],[HD]]</f>
        <v>-7.7599789999999871</v>
      </c>
      <c r="BI416" s="2">
        <f>Data!BJ420-FaktiskeKurser[[#This Row],[MA]]</f>
        <v>-2.1300049999999828</v>
      </c>
      <c r="BJ416" s="2">
        <f>Data!BK420-FaktiskeKurser[[#This Row],[MRK]]</f>
        <v>-2.1100000000000136</v>
      </c>
      <c r="BK416" s="2">
        <f>Data!BL420-FaktiskeKurser[[#This Row],[ABBV]]</f>
        <v>1.5800020000000075</v>
      </c>
      <c r="BL416" s="2">
        <f>Data!BM420-FaktiskeKurser[[#This Row],[LLY]]</f>
        <v>-9.5899970000000394</v>
      </c>
      <c r="BM416" s="2">
        <f>Data!BN420-FaktiskeKurser[[#This Row],[UPS]]</f>
        <v>-0.88000399999998535</v>
      </c>
      <c r="BN416" s="2">
        <f>Data!BO420-FaktiskeKurser[[#This Row],[CAT]]</f>
        <v>6.3000030000000038</v>
      </c>
    </row>
    <row r="417" spans="1:66" x14ac:dyDescent="0.35">
      <c r="A417" s="1">
        <v>44435</v>
      </c>
      <c r="B417" s="2">
        <f>ARIMAForecast[[#This Row],[AAPL]]-FaktiskeKurser[[#This Row],[AAPL]]</f>
        <v>-0.93458595768899499</v>
      </c>
      <c r="C417" s="2">
        <f>ARIMAForecast[[#This Row],[MSFT]]-Data!C416</f>
        <v>0.39974760945597154</v>
      </c>
      <c r="D417" s="2">
        <f>ARIMAForecast[[#This Row],[AMZN]]-Data!D416</f>
        <v>1.7754132177560109</v>
      </c>
      <c r="E417" s="2">
        <f>ARIMAForecast[[#This Row],[GOOGL]]-Data!E416</f>
        <v>2.4299901793019956</v>
      </c>
      <c r="F417" s="2">
        <f>ARIMAForecast[[#This Row],[BRK-B]]-Data!F416</f>
        <v>0.89477661699402233</v>
      </c>
      <c r="G417" s="2">
        <f>ARIMAForecast[[#This Row],[TSLA]]-Data!G416</f>
        <v>2.8966791716470084</v>
      </c>
      <c r="H417" s="2">
        <f>ARIMAForecast[[#This Row],[NVDA]]-Data!H416</f>
        <v>5.5492229805350064</v>
      </c>
      <c r="I417" s="2">
        <f>ARIMAForecast[[#This Row],[GOOG]]-Data!I416</f>
        <v>2.1861784655299914</v>
      </c>
      <c r="J417" s="2">
        <f>ARIMAForecast[[#This Row],[UNH]]-Data!J416</f>
        <v>3.9434078678239644</v>
      </c>
      <c r="K417" s="2">
        <f>ARIMAForecast[[#This Row],[JPM]]-Data!K416</f>
        <v>1.213431182898006</v>
      </c>
      <c r="L417" s="2">
        <f>ARIMAForecast[[#This Row],[AVGO]]-Data!L416</f>
        <v>10.074677802267047</v>
      </c>
      <c r="M417" s="2">
        <f>ARIMAForecast[[#This Row],[V]]-Data!M416</f>
        <v>1.603155523836989</v>
      </c>
      <c r="N417" s="2">
        <f>ARIMAForecast[[#This Row],[BAC]]-Data!N416</f>
        <v>0.30588560417770339</v>
      </c>
      <c r="O417" s="2">
        <f>ARIMAForecast[[#This Row],[HD]]-Data!O416</f>
        <v>-0.8193418855240111</v>
      </c>
      <c r="P417" s="2">
        <f>ARIMAForecast[[#This Row],[MA]]-Data!P416</f>
        <v>2.45565774568297</v>
      </c>
      <c r="Q417" s="2">
        <f>ARIMAForecast[[#This Row],[MRK]]-Data!Q416</f>
        <v>-9.6698276197002997E-2</v>
      </c>
      <c r="R417" s="2">
        <f>ARIMAForecast[[#This Row],[ABBV]]-Data!R416</f>
        <v>-0.5575603923620065</v>
      </c>
      <c r="S417" s="2">
        <f>ARIMAForecast[[#This Row],[LLY]]-Data!S416</f>
        <v>-1.4314886111679925</v>
      </c>
      <c r="T417" s="2">
        <f>ARIMAForecast[[#This Row],[UPS]]-Data!T416</f>
        <v>0.72881115757698467</v>
      </c>
      <c r="U417" s="2">
        <f>ARIMAForecast[[#This Row],[CAT]]-Data!U416</f>
        <v>1.4198498203599854</v>
      </c>
      <c r="X417" s="1">
        <v>44435</v>
      </c>
      <c r="Y417" s="2">
        <f>Data!Y417-Data!Y416</f>
        <v>0.6749993000000245</v>
      </c>
      <c r="Z417" s="2">
        <f>Data!Z417-Data!Z416</f>
        <v>0.79172529999999597</v>
      </c>
      <c r="AA417" s="2">
        <f>Data!AA417-Data!AA416</f>
        <v>1.5957611000000043</v>
      </c>
      <c r="AB417" s="2">
        <f>Data!AB417-Data!AB416</f>
        <v>2.3101222000000234</v>
      </c>
      <c r="AC417" s="2">
        <f>Data!AC417-Data!AC416</f>
        <v>0.99928010000002132</v>
      </c>
      <c r="AD417" s="2">
        <f>Data!AD417-Data!AD416</f>
        <v>1.5294164000000023</v>
      </c>
      <c r="AE417" s="2">
        <f>Data!AE417-Data!AE416</f>
        <v>4.6291976999999918</v>
      </c>
      <c r="AF417" s="2">
        <f>Data!AF417-Data!AF416</f>
        <v>2.3847678999999857</v>
      </c>
      <c r="AG417" s="2">
        <f>Data!AG417-Data!AG416</f>
        <v>1.0327186999999753</v>
      </c>
      <c r="AH417" s="2">
        <f>Data!AH417-Data!AH416</f>
        <v>1.2198134000000209</v>
      </c>
      <c r="AI417" s="2">
        <f>Data!AI417-Data!AI416</f>
        <v>8.3876604999999813</v>
      </c>
      <c r="AJ417" s="2">
        <f>Data!AJ417-Data!AJ416</f>
        <v>1.5943906999999911</v>
      </c>
      <c r="AK417" s="2">
        <f>Data!AK417-Data!AK416</f>
        <v>0.39245680999999877</v>
      </c>
      <c r="AL417" s="2">
        <f>Data!AL417-Data!AL416</f>
        <v>1.1517350999999962</v>
      </c>
      <c r="AM417" s="2">
        <f>Data!AM417-Data!AM416</f>
        <v>1.071844800000008</v>
      </c>
      <c r="AN417" s="2">
        <f>Data!AN417-Data!AN416</f>
        <v>-0.30958521000000871</v>
      </c>
      <c r="AO417" s="2">
        <f>Data!AO417-Data!AO416</f>
        <v>-0.86840940000000444</v>
      </c>
      <c r="AP417" s="2">
        <f>Data!AP417-Data!AP416</f>
        <v>-1.6857290000000376</v>
      </c>
      <c r="AQ417" s="2">
        <f>Data!AQ417-Data!AQ416</f>
        <v>0.93661360000001537</v>
      </c>
      <c r="AR417" s="2">
        <f>Data!AR417-Data!AR416</f>
        <v>0.64748319999998216</v>
      </c>
      <c r="AS417" s="2"/>
      <c r="AT417" s="1">
        <v>44435</v>
      </c>
      <c r="AU417" s="2">
        <f>Data!AV421-FaktiskeKurser[[#This Row],[AAPL]]</f>
        <v>-1.1100009999999827</v>
      </c>
      <c r="AV417" s="2">
        <f>Data!AW421-FaktiskeKurser[[#This Row],[MSFT]]</f>
        <v>-4.9299929999999677</v>
      </c>
      <c r="AW417" s="2">
        <f>Data!AX421-FaktiskeKurser[[#This Row],[AMZN]]</f>
        <v>4.188003000000009</v>
      </c>
      <c r="AX417" s="2">
        <f>Data!AY421-FaktiskeKurser[[#This Row],[GOOGL]]</f>
        <v>3.9624939999999924</v>
      </c>
      <c r="AY417" s="2">
        <f>Data!AZ421-FaktiskeKurser[[#This Row],[BRK-B]]</f>
        <v>0.98001099999999042</v>
      </c>
      <c r="AZ417" s="2">
        <f>Data!BA421-FaktiskeKurser[[#This Row],[TSLA]]</f>
        <v>1.8733369999999923</v>
      </c>
      <c r="BA417" s="2">
        <f>Data!BB421-FaktiskeKurser[[#This Row],[NVDA]]</f>
        <v>6.7799990000000037</v>
      </c>
      <c r="BB417" s="2">
        <f>Data!BC421-FaktiskeKurser[[#This Row],[GOOG]]</f>
        <v>3.4510040000000117</v>
      </c>
      <c r="BC417" s="2">
        <f>Data!BD421-FaktiskeKurser[[#This Row],[UNH]]</f>
        <v>-6.5999749999999722</v>
      </c>
      <c r="BD417" s="2">
        <f>Data!BE421-FaktiskeKurser[[#This Row],[JPM]]</f>
        <v>6.3500060000000076</v>
      </c>
      <c r="BE417" s="2">
        <f>Data!BF421-FaktiskeKurser[[#This Row],[AVGO]]</f>
        <v>13.489989999999977</v>
      </c>
      <c r="BF417" s="2">
        <f>Data!BG421-FaktiskeKurser[[#This Row],[V]]</f>
        <v>-1.4499969999999962</v>
      </c>
      <c r="BG417" s="2">
        <f>Data!BH421-FaktiskeKurser[[#This Row],[BAC]]</f>
        <v>1.5800020000000004</v>
      </c>
      <c r="BH417" s="2">
        <f>Data!BI421-FaktiskeKurser[[#This Row],[HD]]</f>
        <v>-4.3599849999999947</v>
      </c>
      <c r="BI417" s="2">
        <f>Data!BJ421-FaktiskeKurser[[#This Row],[MA]]</f>
        <v>-5.2799990000000321</v>
      </c>
      <c r="BJ417" s="2">
        <f>Data!BK421-FaktiskeKurser[[#This Row],[MRK]]</f>
        <v>-2.0799939999999992</v>
      </c>
      <c r="BK417" s="2">
        <f>Data!BL421-FaktiskeKurser[[#This Row],[ABBV]]</f>
        <v>0.22000099999999634</v>
      </c>
      <c r="BL417" s="2">
        <f>Data!BM421-FaktiskeKurser[[#This Row],[LLY]]</f>
        <v>-8.0700069999999755</v>
      </c>
      <c r="BM417" s="2">
        <f>Data!BN421-FaktiskeKurser[[#This Row],[UPS]]</f>
        <v>0.30000300000000379</v>
      </c>
      <c r="BN417" s="2">
        <f>Data!BO421-FaktiskeKurser[[#This Row],[CAT]]</f>
        <v>3.6900030000000186</v>
      </c>
    </row>
    <row r="418" spans="1:66" x14ac:dyDescent="0.35">
      <c r="A418" s="1">
        <v>44438</v>
      </c>
      <c r="B418" s="2">
        <f>ARIMAForecast[[#This Row],[AAPL]]-FaktiskeKurser[[#This Row],[AAPL]]</f>
        <v>3.4975440599250192</v>
      </c>
      <c r="C418" s="2">
        <f>ARIMAForecast[[#This Row],[MSFT]]-Data!C417</f>
        <v>3.935745664167996</v>
      </c>
      <c r="D418" s="2">
        <f>ARIMAForecast[[#This Row],[AMZN]]-Data!D417</f>
        <v>3.5894097768699851</v>
      </c>
      <c r="E418" s="2">
        <f>ARIMAForecast[[#This Row],[GOOGL]]-Data!E417</f>
        <v>0.7103171198129985</v>
      </c>
      <c r="F418" s="2">
        <f>ARIMAForecast[[#This Row],[BRK-B]]-Data!F417</f>
        <v>-0.35798373911404724</v>
      </c>
      <c r="G418" s="2">
        <f>ARIMAForecast[[#This Row],[TSLA]]-Data!G417</f>
        <v>7.2965930028729815</v>
      </c>
      <c r="H418" s="2">
        <f>ARIMAForecast[[#This Row],[NVDA]]-Data!H417</f>
        <v>0.73845259257598173</v>
      </c>
      <c r="I418" s="2">
        <f>ARIMAForecast[[#This Row],[GOOG]]-Data!I417</f>
        <v>1.2290228765139943</v>
      </c>
      <c r="J418" s="2">
        <f>ARIMAForecast[[#This Row],[UNH]]-Data!J417</f>
        <v>-1.3996772557629811</v>
      </c>
      <c r="K418" s="2">
        <f>ARIMAForecast[[#This Row],[JPM]]-Data!K417</f>
        <v>-2.4676490544059959</v>
      </c>
      <c r="L418" s="2">
        <f>ARIMAForecast[[#This Row],[AVGO]]-Data!L417</f>
        <v>2.8673519546189823</v>
      </c>
      <c r="M418" s="2">
        <f>ARIMAForecast[[#This Row],[V]]-Data!M417</f>
        <v>-0.87835442406500874</v>
      </c>
      <c r="N418" s="2">
        <f>ARIMAForecast[[#This Row],[BAC]]-Data!N417</f>
        <v>-0.65577568924930318</v>
      </c>
      <c r="O418" s="2">
        <f>ARIMAForecast[[#This Row],[HD]]-Data!O417</f>
        <v>5.7244586158740276</v>
      </c>
      <c r="P418" s="2">
        <f>ARIMAForecast[[#This Row],[MA]]-Data!P417</f>
        <v>-2.5139103425459552</v>
      </c>
      <c r="Q418" s="2">
        <f>ARIMAForecast[[#This Row],[MRK]]-Data!Q417</f>
        <v>-3.3698024079498623E-2</v>
      </c>
      <c r="R418" s="2">
        <f>ARIMAForecast[[#This Row],[ABBV]]-Data!R417</f>
        <v>0.70072386105701412</v>
      </c>
      <c r="S418" s="2">
        <f>ARIMAForecast[[#This Row],[LLY]]-Data!S417</f>
        <v>1.7560807021420146</v>
      </c>
      <c r="T418" s="2">
        <f>ARIMAForecast[[#This Row],[UPS]]-Data!T417</f>
        <v>0.42154492650800535</v>
      </c>
      <c r="U418" s="2">
        <f>ARIMAForecast[[#This Row],[CAT]]-Data!U417</f>
        <v>-0.63480029489699064</v>
      </c>
      <c r="X418" s="1">
        <v>44438</v>
      </c>
      <c r="Y418" s="2">
        <f>Data!Y418-Data!Y417</f>
        <v>3.6133319999999856</v>
      </c>
      <c r="Z418" s="2">
        <f>Data!Z418-Data!Z417</f>
        <v>3.4562630000000354</v>
      </c>
      <c r="AA418" s="2">
        <f>Data!AA418-Data!AA417</f>
        <v>3.1927531999999985</v>
      </c>
      <c r="AB418" s="2">
        <f>Data!AB418-Data!AB417</f>
        <v>0.84060139999999706</v>
      </c>
      <c r="AC418" s="2">
        <f>Data!AC418-Data!AC417</f>
        <v>-0.66092300000002524</v>
      </c>
      <c r="AD418" s="2">
        <f>Data!AD418-Data!AD417</f>
        <v>4.3556928000000141</v>
      </c>
      <c r="AE418" s="2">
        <f>Data!AE418-Data!AE417</f>
        <v>1.6527118999999857</v>
      </c>
      <c r="AF418" s="2">
        <f>Data!AF418-Data!AF417</f>
        <v>0.88834110000001942</v>
      </c>
      <c r="AG418" s="2">
        <f>Data!AG418-Data!AG417</f>
        <v>-2.3131699999964894E-2</v>
      </c>
      <c r="AH418" s="2">
        <f>Data!AH418-Data!AH417</f>
        <v>-2.290658900000011</v>
      </c>
      <c r="AI418" s="2">
        <f>Data!AI418-Data!AI417</f>
        <v>4.6166380000000231</v>
      </c>
      <c r="AJ418" s="2">
        <f>Data!AJ418-Data!AJ417</f>
        <v>-0.89493139999999016</v>
      </c>
      <c r="AK418" s="2">
        <f>Data!AK418-Data!AK417</f>
        <v>-0.72387551999999999</v>
      </c>
      <c r="AL418" s="2">
        <f>Data!AL418-Data!AL417</f>
        <v>3.3845638999999892</v>
      </c>
      <c r="AM418" s="2">
        <f>Data!AM418-Data!AM417</f>
        <v>-1.5180716000000416</v>
      </c>
      <c r="AN418" s="2">
        <f>Data!AN418-Data!AN417</f>
        <v>0.21032870999999886</v>
      </c>
      <c r="AO418" s="2">
        <f>Data!AO418-Data!AO417</f>
        <v>0.92488850000000866</v>
      </c>
      <c r="AP418" s="2">
        <f>Data!AP418-Data!AP417</f>
        <v>2.3157795000000192</v>
      </c>
      <c r="AQ418" s="2">
        <f>Data!AQ418-Data!AQ417</f>
        <v>0.77686929999998711</v>
      </c>
      <c r="AR418" s="2">
        <f>Data!AR418-Data!AR417</f>
        <v>-0.89886209999997391</v>
      </c>
      <c r="AS418" s="2"/>
      <c r="AT418" s="1">
        <v>44438</v>
      </c>
      <c r="AU418" s="2">
        <f>Data!AV422-FaktiskeKurser[[#This Row],[AAPL]]</f>
        <v>3.5</v>
      </c>
      <c r="AV418" s="2">
        <f>Data!AW422-FaktiskeKurser[[#This Row],[MSFT]]</f>
        <v>0.97000099999996792</v>
      </c>
      <c r="AW418" s="2">
        <f>Data!AX422-FaktiskeKurser[[#This Row],[AMZN]]</f>
        <v>5.7895049999999912</v>
      </c>
      <c r="AX418" s="2">
        <f>Data!AY422-FaktiskeKurser[[#This Row],[GOOGL]]</f>
        <v>3.3289949999999919</v>
      </c>
      <c r="AY418" s="2">
        <f>Data!AZ422-FaktiskeKurser[[#This Row],[BRK-B]]</f>
        <v>-0.35998499999999467</v>
      </c>
      <c r="AZ418" s="2">
        <f>Data!BA422-FaktiskeKurser[[#This Row],[TSLA]]</f>
        <v>7.4733429999999998</v>
      </c>
      <c r="BA418" s="2">
        <f>Data!BB422-FaktiskeKurser[[#This Row],[NVDA]]</f>
        <v>8.9500120000000152</v>
      </c>
      <c r="BB418" s="2">
        <f>Data!BC422-FaktiskeKurser[[#This Row],[GOOG]]</f>
        <v>3.0709990000000005</v>
      </c>
      <c r="BC418" s="2">
        <f>Data!BD422-FaktiskeKurser[[#This Row],[UNH]]</f>
        <v>-5.1100160000000301</v>
      </c>
      <c r="BD418" s="2">
        <f>Data!BE422-FaktiskeKurser[[#This Row],[JPM]]</f>
        <v>2.7700040000000001</v>
      </c>
      <c r="BE418" s="2">
        <f>Data!BF422-FaktiskeKurser[[#This Row],[AVGO]]</f>
        <v>17.460021999999981</v>
      </c>
      <c r="BF418" s="2">
        <f>Data!BG422-FaktiskeKurser[[#This Row],[V]]</f>
        <v>-3.0100089999999966</v>
      </c>
      <c r="BG418" s="2">
        <f>Data!BH422-FaktiskeKurser[[#This Row],[BAC]]</f>
        <v>0.17999999999999972</v>
      </c>
      <c r="BH418" s="2">
        <f>Data!BI422-FaktiskeKurser[[#This Row],[HD]]</f>
        <v>2.2000120000000152</v>
      </c>
      <c r="BI418" s="2">
        <f>Data!BJ422-FaktiskeKurser[[#This Row],[MA]]</f>
        <v>-8.7300109999999904</v>
      </c>
      <c r="BJ418" s="2">
        <f>Data!BK422-FaktiskeKurser[[#This Row],[MRK]]</f>
        <v>-1.2200009999999963</v>
      </c>
      <c r="BK418" s="2">
        <f>Data!BL422-FaktiskeKurser[[#This Row],[ABBV]]</f>
        <v>0.88999999999998636</v>
      </c>
      <c r="BL418" s="2">
        <f>Data!BM422-FaktiskeKurser[[#This Row],[LLY]]</f>
        <v>-0.45999100000000226</v>
      </c>
      <c r="BM418" s="2">
        <f>Data!BN422-FaktiskeKurser[[#This Row],[UPS]]</f>
        <v>0.7399910000000034</v>
      </c>
      <c r="BN418" s="2">
        <f>Data!BO422-FaktiskeKurser[[#This Row],[CAT]]</f>
        <v>-1.1399990000000173</v>
      </c>
    </row>
    <row r="419" spans="1:66" x14ac:dyDescent="0.35">
      <c r="A419" s="1">
        <v>44439</v>
      </c>
      <c r="B419" s="2">
        <f>ARIMAForecast[[#This Row],[AAPL]]-FaktiskeKurser[[#This Row],[AAPL]]</f>
        <v>3.9222397849459867</v>
      </c>
      <c r="C419" s="2">
        <f>ARIMAForecast[[#This Row],[MSFT]]-Data!C418</f>
        <v>-1.1907648903790005</v>
      </c>
      <c r="D419" s="2">
        <f>ARIMAForecast[[#This Row],[AMZN]]-Data!D418</f>
        <v>2.416262343835001</v>
      </c>
      <c r="E419" s="2">
        <f>ARIMAForecast[[#This Row],[GOOGL]]-Data!E418</f>
        <v>0.26770023539000931</v>
      </c>
      <c r="F419" s="2">
        <f>ARIMAForecast[[#This Row],[BRK-B]]-Data!F418</f>
        <v>6.1269253804027812E-2</v>
      </c>
      <c r="G419" s="2">
        <f>ARIMAForecast[[#This Row],[TSLA]]-Data!G418</f>
        <v>0.73538435994902329</v>
      </c>
      <c r="H419" s="2">
        <f>ARIMAForecast[[#This Row],[NVDA]]-Data!H418</f>
        <v>-1.8852857097209892</v>
      </c>
      <c r="I419" s="2">
        <f>ARIMAForecast[[#This Row],[GOOG]]-Data!I418</f>
        <v>4.591351977001068E-2</v>
      </c>
      <c r="J419" s="2">
        <f>ARIMAForecast[[#This Row],[UNH]]-Data!J418</f>
        <v>-1.3360389090790363</v>
      </c>
      <c r="K419" s="2">
        <f>ARIMAForecast[[#This Row],[JPM]]-Data!K418</f>
        <v>-0.53487679722499593</v>
      </c>
      <c r="L419" s="2">
        <f>ARIMAForecast[[#This Row],[AVGO]]-Data!L418</f>
        <v>-0.37060928897301437</v>
      </c>
      <c r="M419" s="2">
        <f>ARIMAForecast[[#This Row],[V]]-Data!M418</f>
        <v>-2.097377703824975</v>
      </c>
      <c r="N419" s="2">
        <f>ARIMAForecast[[#This Row],[BAC]]-Data!N418</f>
        <v>0.12688678999550262</v>
      </c>
      <c r="O419" s="2">
        <f>ARIMAForecast[[#This Row],[HD]]-Data!O418</f>
        <v>-1.6521465870459906</v>
      </c>
      <c r="P419" s="2">
        <f>ARIMAForecast[[#This Row],[MA]]-Data!P418</f>
        <v>-6.3765580688850036</v>
      </c>
      <c r="Q419" s="2">
        <f>ARIMAForecast[[#This Row],[MRK]]-Data!Q418</f>
        <v>-8.8546127353993143E-2</v>
      </c>
      <c r="R419" s="2">
        <f>ARIMAForecast[[#This Row],[ABBV]]-Data!R418</f>
        <v>0.40970756350299098</v>
      </c>
      <c r="S419" s="2">
        <f>ARIMAForecast[[#This Row],[LLY]]-Data!S418</f>
        <v>-2.8284345231489851</v>
      </c>
      <c r="T419" s="2">
        <f>ARIMAForecast[[#This Row],[UPS]]-Data!T418</f>
        <v>1.6434772596550147</v>
      </c>
      <c r="U419" s="2">
        <f>ARIMAForecast[[#This Row],[CAT]]-Data!U418</f>
        <v>-1.1336283913479974</v>
      </c>
      <c r="X419" s="1">
        <v>44439</v>
      </c>
      <c r="Y419" s="2">
        <f>Data!Y419-Data!Y418</f>
        <v>0.12525350000001367</v>
      </c>
      <c r="Z419" s="2">
        <f>Data!Z419-Data!Z418</f>
        <v>-1.4452904999999987</v>
      </c>
      <c r="AA419" s="2">
        <f>Data!AA419-Data!AA418</f>
        <v>2.6908990999999958</v>
      </c>
      <c r="AB419" s="2">
        <f>Data!AB419-Data!AB418</f>
        <v>9.7192100000000892E-2</v>
      </c>
      <c r="AC419" s="2">
        <f>Data!AC419-Data!AC418</f>
        <v>6.4814100000035069E-2</v>
      </c>
      <c r="AD419" s="2">
        <f>Data!AD419-Data!AD418</f>
        <v>4.0828391999999951</v>
      </c>
      <c r="AE419" s="2">
        <f>Data!AE419-Data!AE418</f>
        <v>-2.9727730999999835</v>
      </c>
      <c r="AF419" s="2">
        <f>Data!AF419-Data!AF418</f>
        <v>3.128870000000461E-2</v>
      </c>
      <c r="AG419" s="2">
        <f>Data!AG419-Data!AG418</f>
        <v>-1.7991283000000067</v>
      </c>
      <c r="AH419" s="2">
        <f>Data!AH419-Data!AH418</f>
        <v>-0.76967249999998444</v>
      </c>
      <c r="AI419" s="2">
        <f>Data!AI419-Data!AI418</f>
        <v>-1.4533897000000024</v>
      </c>
      <c r="AJ419" s="2">
        <f>Data!AJ419-Data!AJ418</f>
        <v>-2.1175208000000225</v>
      </c>
      <c r="AK419" s="2">
        <f>Data!AK419-Data!AK418</f>
        <v>5.2879869999998164E-2</v>
      </c>
      <c r="AL419" s="2">
        <f>Data!AL419-Data!AL418</f>
        <v>-0.17133659999996098</v>
      </c>
      <c r="AM419" s="2">
        <f>Data!AM419-Data!AM418</f>
        <v>-5.9934779999999819</v>
      </c>
      <c r="AN419" s="2">
        <f>Data!AN419-Data!AN418</f>
        <v>-0.25786730999999463</v>
      </c>
      <c r="AO419" s="2">
        <f>Data!AO419-Data!AO418</f>
        <v>0.39478569999999991</v>
      </c>
      <c r="AP419" s="2">
        <f>Data!AP419-Data!AP418</f>
        <v>-3.5557327000000214</v>
      </c>
      <c r="AQ419" s="2">
        <f>Data!AQ419-Data!AQ418</f>
        <v>1.3947811000000172</v>
      </c>
      <c r="AR419" s="2">
        <f>Data!AR419-Data!AR418</f>
        <v>-0.68523540000001049</v>
      </c>
      <c r="AS419" s="2"/>
      <c r="AT419" s="1">
        <v>44439</v>
      </c>
      <c r="AU419" s="2">
        <f>Data!AV423-FaktiskeKurser[[#This Row],[AAPL]]</f>
        <v>3.4700009999999963</v>
      </c>
      <c r="AV419" s="2">
        <f>Data!AW423-FaktiskeKurser[[#This Row],[MSFT]]</f>
        <v>-0.13000500000003967</v>
      </c>
      <c r="AW419" s="2">
        <f>Data!AX423-FaktiskeKurser[[#This Row],[AMZN]]</f>
        <v>8.5805049999999881</v>
      </c>
      <c r="AX419" s="2">
        <f>Data!AY423-FaktiskeKurser[[#This Row],[GOOGL]]</f>
        <v>2.6185000000000116</v>
      </c>
      <c r="AY419" s="2">
        <f>Data!AZ423-FaktiskeKurser[[#This Row],[BRK-B]]</f>
        <v>-1.5299989999999752</v>
      </c>
      <c r="AZ419" s="2">
        <f>Data!BA423-FaktiskeKurser[[#This Row],[TSLA]]</f>
        <v>8.1733389999999986</v>
      </c>
      <c r="BA419" s="2">
        <f>Data!BB423-FaktiskeKurser[[#This Row],[NVDA]]</f>
        <v>1.7200009999999963</v>
      </c>
      <c r="BB419" s="2">
        <f>Data!BC423-FaktiskeKurser[[#This Row],[GOOG]]</f>
        <v>2.5120090000000062</v>
      </c>
      <c r="BC419" s="2">
        <f>Data!BD423-FaktiskeKurser[[#This Row],[UNH]]</f>
        <v>-3.4700009999999679</v>
      </c>
      <c r="BD419" s="2">
        <f>Data!BE423-FaktiskeKurser[[#This Row],[JPM]]</f>
        <v>-0.97000099999999634</v>
      </c>
      <c r="BE419" s="2">
        <f>Data!BF423-FaktiskeKurser[[#This Row],[AVGO]]</f>
        <v>13.799986999999987</v>
      </c>
      <c r="BF419" s="2">
        <f>Data!BG423-FaktiskeKurser[[#This Row],[V]]</f>
        <v>-3.4899900000000059</v>
      </c>
      <c r="BG419" s="2">
        <f>Data!BH423-FaktiskeKurser[[#This Row],[BAC]]</f>
        <v>-0.40000200000000063</v>
      </c>
      <c r="BH419" s="2">
        <f>Data!BI423-FaktiskeKurser[[#This Row],[HD]]</f>
        <v>2.2999880000000417</v>
      </c>
      <c r="BI419" s="2">
        <f>Data!BJ423-FaktiskeKurser[[#This Row],[MA]]</f>
        <v>-12.869995000000017</v>
      </c>
      <c r="BJ419" s="2">
        <f>Data!BK423-FaktiskeKurser[[#This Row],[MRK]]</f>
        <v>-0.77999899999998945</v>
      </c>
      <c r="BK419" s="2">
        <f>Data!BL423-FaktiskeKurser[[#This Row],[ABBV]]</f>
        <v>0.37999700000000303</v>
      </c>
      <c r="BL419" s="2">
        <f>Data!BM423-FaktiskeKurser[[#This Row],[LLY]]</f>
        <v>-5.5799860000000194</v>
      </c>
      <c r="BM419" s="2">
        <f>Data!BN423-FaktiskeKurser[[#This Row],[UPS]]</f>
        <v>2.7600100000000225</v>
      </c>
      <c r="BN419" s="2">
        <f>Data!BO423-FaktiskeKurser[[#This Row],[CAT]]</f>
        <v>-3.8900000000000148</v>
      </c>
    </row>
    <row r="420" spans="1:66" x14ac:dyDescent="0.35">
      <c r="A420" s="1">
        <v>44440</v>
      </c>
      <c r="B420" s="2">
        <f>ARIMAForecast[[#This Row],[AAPL]]-FaktiskeKurser[[#This Row],[AAPL]]</f>
        <v>5.2273216636720008</v>
      </c>
      <c r="C420" s="2">
        <f>ARIMAForecast[[#This Row],[MSFT]]-Data!C419</f>
        <v>-0.36680324145095256</v>
      </c>
      <c r="D420" s="2">
        <f>ARIMAForecast[[#This Row],[AMZN]]-Data!D419</f>
        <v>0.34815568991899681</v>
      </c>
      <c r="E420" s="2">
        <f>ARIMAForecast[[#This Row],[GOOGL]]-Data!E419</f>
        <v>0.19320251437298452</v>
      </c>
      <c r="F420" s="2">
        <f>ARIMAForecast[[#This Row],[BRK-B]]-Data!F419</f>
        <v>-0.6769239279170165</v>
      </c>
      <c r="G420" s="2">
        <f>ARIMAForecast[[#This Row],[TSLA]]-Data!G419</f>
        <v>0.24880084639198685</v>
      </c>
      <c r="H420" s="2">
        <f>ARIMAForecast[[#This Row],[NVDA]]-Data!H419</f>
        <v>-0.9969787279360105</v>
      </c>
      <c r="I420" s="2">
        <f>ARIMAForecast[[#This Row],[GOOG]]-Data!I419</f>
        <v>0.21723895164498686</v>
      </c>
      <c r="J420" s="2">
        <f>ARIMAForecast[[#This Row],[UNH]]-Data!J419</f>
        <v>0.48407504562203485</v>
      </c>
      <c r="K420" s="2">
        <f>ARIMAForecast[[#This Row],[JPM]]-Data!K419</f>
        <v>-0.38035848323499977</v>
      </c>
      <c r="L420" s="2">
        <f>ARIMAForecast[[#This Row],[AVGO]]-Data!L419</f>
        <v>-5.4280811520139878</v>
      </c>
      <c r="M420" s="2">
        <f>ARIMAForecast[[#This Row],[V]]-Data!M419</f>
        <v>0.60272579990197528</v>
      </c>
      <c r="N420" s="2">
        <f>ARIMAForecast[[#This Row],[BAC]]-Data!N419</f>
        <v>-0.52421344703800088</v>
      </c>
      <c r="O420" s="2">
        <f>ARIMAForecast[[#This Row],[HD]]-Data!O419</f>
        <v>-2.6736834439120116</v>
      </c>
      <c r="P420" s="2">
        <f>ARIMAForecast[[#This Row],[MA]]-Data!P419</f>
        <v>2.8279992367499744</v>
      </c>
      <c r="Q420" s="2">
        <f>ARIMAForecast[[#This Row],[MRK]]-Data!Q419</f>
        <v>-0.33557255264580022</v>
      </c>
      <c r="R420" s="2">
        <f>ARIMAForecast[[#This Row],[ABBV]]-Data!R419</f>
        <v>-8.3313151982549982</v>
      </c>
      <c r="S420" s="2">
        <f>ARIMAForecast[[#This Row],[LLY]]-Data!S419</f>
        <v>-2.1203813802820264</v>
      </c>
      <c r="T420" s="2">
        <f>ARIMAForecast[[#This Row],[UPS]]-Data!T419</f>
        <v>0.57669385258498096</v>
      </c>
      <c r="U420" s="2">
        <f>ARIMAForecast[[#This Row],[CAT]]-Data!U419</f>
        <v>-3.1466258114450056</v>
      </c>
      <c r="X420" s="1">
        <v>44440</v>
      </c>
      <c r="Y420" s="2">
        <f>Data!Y420-Data!Y419</f>
        <v>0.23736109999998689</v>
      </c>
      <c r="Z420" s="2">
        <f>Data!Z420-Data!Z419</f>
        <v>-0.1177049000000352</v>
      </c>
      <c r="AA420" s="2">
        <f>Data!AA420-Data!AA419</f>
        <v>0.74644839999999135</v>
      </c>
      <c r="AB420" s="2">
        <f>Data!AB420-Data!AB419</f>
        <v>0.55037719999998558</v>
      </c>
      <c r="AC420" s="2">
        <f>Data!AC420-Data!AC419</f>
        <v>-0.55775240000002668</v>
      </c>
      <c r="AD420" s="2">
        <f>Data!AD420-Data!AD419</f>
        <v>-9.5788200000015422E-2</v>
      </c>
      <c r="AE420" s="2">
        <f>Data!AE420-Data!AE419</f>
        <v>0.49646789999999896</v>
      </c>
      <c r="AF420" s="2">
        <f>Data!AF420-Data!AF419</f>
        <v>0.4627947999999833</v>
      </c>
      <c r="AG420" s="2">
        <f>Data!AG420-Data!AG419</f>
        <v>0.63332609999997658</v>
      </c>
      <c r="AH420" s="2">
        <f>Data!AH420-Data!AH419</f>
        <v>-0.25174450000000093</v>
      </c>
      <c r="AI420" s="2">
        <f>Data!AI420-Data!AI419</f>
        <v>-2.9911650000000236</v>
      </c>
      <c r="AJ420" s="2">
        <f>Data!AJ420-Data!AJ419</f>
        <v>0.80214280000001281</v>
      </c>
      <c r="AK420" s="2">
        <f>Data!AK420-Data!AK419</f>
        <v>-0.51225416999999851</v>
      </c>
      <c r="AL420" s="2">
        <f>Data!AL420-Data!AL419</f>
        <v>-2.1685560000000237</v>
      </c>
      <c r="AM420" s="2">
        <f>Data!AM420-Data!AM419</f>
        <v>1.3566753000000062</v>
      </c>
      <c r="AN420" s="2">
        <f>Data!AN420-Data!AN419</f>
        <v>-0.15636125999999706</v>
      </c>
      <c r="AO420" s="2">
        <f>Data!AO420-Data!AO419</f>
        <v>-7.4805139999999994</v>
      </c>
      <c r="AP420" s="2">
        <f>Data!AP420-Data!AP419</f>
        <v>-1.2531622999999854</v>
      </c>
      <c r="AQ420" s="2">
        <f>Data!AQ420-Data!AQ419</f>
        <v>0.98033849999998779</v>
      </c>
      <c r="AR420" s="2">
        <f>Data!AR420-Data!AR419</f>
        <v>-2.4648056000000054</v>
      </c>
      <c r="AS420" s="2"/>
      <c r="AT420" s="1">
        <v>44440</v>
      </c>
      <c r="AU420" s="2">
        <f>Data!AV424-FaktiskeKurser[[#This Row],[AAPL]]</f>
        <v>4.9700019999999938</v>
      </c>
      <c r="AV420" s="2">
        <f>Data!AW424-FaktiskeKurser[[#This Row],[MSFT]]</f>
        <v>2.7399910000000318</v>
      </c>
      <c r="AW420" s="2">
        <f>Data!AX424-FaktiskeKurser[[#This Row],[AMZN]]</f>
        <v>8.1499939999999924</v>
      </c>
      <c r="AX420" s="2">
        <f>Data!AY424-FaktiskeKurser[[#This Row],[GOOGL]]</f>
        <v>3.7749939999999924</v>
      </c>
      <c r="AY420" s="2">
        <f>Data!AZ424-FaktiskeKurser[[#This Row],[BRK-B]]</f>
        <v>-9.9789999999870815E-3</v>
      </c>
      <c r="AZ420" s="2">
        <f>Data!BA424-FaktiskeKurser[[#This Row],[TSLA]]</f>
        <v>10.976670000000013</v>
      </c>
      <c r="BA420" s="2">
        <f>Data!BB424-FaktiskeKurser[[#This Row],[NVDA]]</f>
        <v>3.7300109999999904</v>
      </c>
      <c r="BB420" s="2">
        <f>Data!BC424-FaktiskeKurser[[#This Row],[GOOG]]</f>
        <v>3.7189940000000092</v>
      </c>
      <c r="BC420" s="2">
        <f>Data!BD424-FaktiskeKurser[[#This Row],[UNH]]</f>
        <v>0.5</v>
      </c>
      <c r="BD420" s="2">
        <f>Data!BE424-FaktiskeKurser[[#This Row],[JPM]]</f>
        <v>-2.0299990000000037</v>
      </c>
      <c r="BE420" s="2">
        <f>Data!BF424-FaktiskeKurser[[#This Row],[AVGO]]</f>
        <v>7.4200140000000374</v>
      </c>
      <c r="BF420" s="2">
        <f>Data!BG424-FaktiskeKurser[[#This Row],[V]]</f>
        <v>-0.40000900000001138</v>
      </c>
      <c r="BG420" s="2">
        <f>Data!BH424-FaktiskeKurser[[#This Row],[BAC]]</f>
        <v>-0.85000199999999637</v>
      </c>
      <c r="BH420" s="2">
        <f>Data!BI424-FaktiskeKurser[[#This Row],[HD]]</f>
        <v>2.1600040000000149</v>
      </c>
      <c r="BI420" s="2">
        <f>Data!BJ424-FaktiskeKurser[[#This Row],[MA]]</f>
        <v>-3.2899780000000192</v>
      </c>
      <c r="BJ420" s="2">
        <f>Data!BK424-FaktiskeKurser[[#This Row],[MRK]]</f>
        <v>-0.38999999999998636</v>
      </c>
      <c r="BK420" s="2">
        <f>Data!BL424-FaktiskeKurser[[#This Row],[ABBV]]</f>
        <v>-8.130004999999997</v>
      </c>
      <c r="BL420" s="2">
        <f>Data!BM424-FaktiskeKurser[[#This Row],[LLY]]</f>
        <v>-3.9200129999999831</v>
      </c>
      <c r="BM420" s="2">
        <f>Data!BN424-FaktiskeKurser[[#This Row],[UPS]]</f>
        <v>4.0399929999999813</v>
      </c>
      <c r="BN420" s="2">
        <f>Data!BO424-FaktiskeKurser[[#This Row],[CAT]]</f>
        <v>-3.2799980000000062</v>
      </c>
    </row>
    <row r="421" spans="1:66" x14ac:dyDescent="0.35">
      <c r="A421" s="1">
        <v>44441</v>
      </c>
      <c r="B421" s="2">
        <f>ARIMAForecast[[#This Row],[AAPL]]-FaktiskeKurser[[#This Row],[AAPL]]</f>
        <v>5.2744560930669877</v>
      </c>
      <c r="C421" s="2">
        <f>ARIMAForecast[[#This Row],[MSFT]]-Data!C420</f>
        <v>-0.32802489420203074</v>
      </c>
      <c r="D421" s="2">
        <f>ARIMAForecast[[#This Row],[AMZN]]-Data!D420</f>
        <v>-0.72791532370800383</v>
      </c>
      <c r="E421" s="2">
        <f>ARIMAForecast[[#This Row],[GOOGL]]-Data!E420</f>
        <v>-1.5913655379039824</v>
      </c>
      <c r="F421" s="2">
        <f>ARIMAForecast[[#This Row],[BRK-B]]-Data!F420</f>
        <v>1.9833804826021151E-2</v>
      </c>
      <c r="G421" s="2">
        <f>ARIMAForecast[[#This Row],[TSLA]]-Data!G420</f>
        <v>-1.3802657664720073</v>
      </c>
      <c r="H421" s="2">
        <f>ARIMAForecast[[#This Row],[NVDA]]-Data!H420</f>
        <v>0.62665698403401393</v>
      </c>
      <c r="I421" s="2">
        <f>ARIMAForecast[[#This Row],[GOOG]]-Data!I420</f>
        <v>-1.6965685512319908</v>
      </c>
      <c r="J421" s="2">
        <f>ARIMAForecast[[#This Row],[UNH]]-Data!J420</f>
        <v>6.4471033090050014</v>
      </c>
      <c r="K421" s="2">
        <f>ARIMAForecast[[#This Row],[JPM]]-Data!K420</f>
        <v>1.2021110904950092</v>
      </c>
      <c r="L421" s="2">
        <f>ARIMAForecast[[#This Row],[AVGO]]-Data!L420</f>
        <v>-0.40189294762700456</v>
      </c>
      <c r="M421" s="2">
        <f>ARIMAForecast[[#This Row],[V]]-Data!M420</f>
        <v>-4.8708372172529835</v>
      </c>
      <c r="N421" s="2">
        <f>ARIMAForecast[[#This Row],[BAC]]-Data!N420</f>
        <v>-9.0047085195500642E-2</v>
      </c>
      <c r="O421" s="2">
        <f>ARIMAForecast[[#This Row],[HD]]-Data!O420</f>
        <v>4.2710547629740176</v>
      </c>
      <c r="P421" s="2">
        <f>ARIMAForecast[[#This Row],[MA]]-Data!P420</f>
        <v>-7.7146490531289942</v>
      </c>
      <c r="Q421" s="2">
        <f>ARIMAForecast[[#This Row],[MRK]]-Data!Q420</f>
        <v>0.91200364613449381</v>
      </c>
      <c r="R421" s="2">
        <f>ARIMAForecast[[#This Row],[ABBV]]-Data!R420</f>
        <v>-0.35121273511900597</v>
      </c>
      <c r="S421" s="2">
        <f>ARIMAForecast[[#This Row],[LLY]]-Data!S420</f>
        <v>2.7574266052000098</v>
      </c>
      <c r="T421" s="2">
        <f>ARIMAForecast[[#This Row],[UPS]]-Data!T420</f>
        <v>1.8545438299890122</v>
      </c>
      <c r="U421" s="2">
        <f>ARIMAForecast[[#This Row],[CAT]]-Data!U420</f>
        <v>4.5481127381080171</v>
      </c>
      <c r="X421" s="1">
        <v>44441</v>
      </c>
      <c r="Y421" s="2">
        <f>Data!Y421-Data!Y420</f>
        <v>1.0634698000000071</v>
      </c>
      <c r="Z421" s="2">
        <f>Data!Z421-Data!Z420</f>
        <v>-0.63845859999997856</v>
      </c>
      <c r="AA421" s="2">
        <f>Data!AA421-Data!AA420</f>
        <v>-0.6512266000000011</v>
      </c>
      <c r="AB421" s="2">
        <f>Data!AB421-Data!AB420</f>
        <v>-1.8384321999999997</v>
      </c>
      <c r="AC421" s="2">
        <f>Data!AC421-Data!AC420</f>
        <v>-0.26975440000001072</v>
      </c>
      <c r="AD421" s="2">
        <f>Data!AD421-Data!AD420</f>
        <v>-0.56087219999997728</v>
      </c>
      <c r="AE421" s="2">
        <f>Data!AE421-Data!AE420</f>
        <v>-0.56433849999999097</v>
      </c>
      <c r="AF421" s="2">
        <f>Data!AF421-Data!AF420</f>
        <v>-1.667061700000005</v>
      </c>
      <c r="AG421" s="2">
        <f>Data!AG421-Data!AG420</f>
        <v>5.0450724000000378</v>
      </c>
      <c r="AH421" s="2">
        <f>Data!AH421-Data!AH420</f>
        <v>0.8181211999999789</v>
      </c>
      <c r="AI421" s="2">
        <f>Data!AI421-Data!AI420</f>
        <v>-2.4314276000000064</v>
      </c>
      <c r="AJ421" s="2">
        <f>Data!AJ421-Data!AJ420</f>
        <v>-5.1145779000000005</v>
      </c>
      <c r="AK421" s="2">
        <f>Data!AK421-Data!AK420</f>
        <v>-0.21648523999999725</v>
      </c>
      <c r="AL421" s="2">
        <f>Data!AL421-Data!AL420</f>
        <v>2.9136948000000302</v>
      </c>
      <c r="AM421" s="2">
        <f>Data!AM421-Data!AM420</f>
        <v>-5.6957305000000247</v>
      </c>
      <c r="AN421" s="2">
        <f>Data!AN421-Data!AN420</f>
        <v>0.86964485999999397</v>
      </c>
      <c r="AO421" s="2">
        <f>Data!AO421-Data!AO420</f>
        <v>-1.448151100000004</v>
      </c>
      <c r="AP421" s="2">
        <f>Data!AP421-Data!AP420</f>
        <v>2.0839407000000278</v>
      </c>
      <c r="AQ421" s="2">
        <f>Data!AQ421-Data!AQ420</f>
        <v>1.5514191000000039</v>
      </c>
      <c r="AR421" s="2">
        <f>Data!AR421-Data!AR420</f>
        <v>2.4971371000000033</v>
      </c>
      <c r="AS421" s="2"/>
      <c r="AT421" s="1">
        <v>44441</v>
      </c>
      <c r="AU421" s="2">
        <f>Data!AV425-FaktiskeKurser[[#This Row],[AAPL]]</f>
        <v>5.0499879999999848</v>
      </c>
      <c r="AV421" s="2">
        <f>Data!AW425-FaktiskeKurser[[#This Row],[MSFT]]</f>
        <v>1.4299929999999677</v>
      </c>
      <c r="AW421" s="2">
        <f>Data!AX425-FaktiskeKurser[[#This Row],[AMZN]]</f>
        <v>5.6744999999999948</v>
      </c>
      <c r="AX421" s="2">
        <f>Data!AY425-FaktiskeKurser[[#This Row],[GOOGL]]</f>
        <v>-0.71699499999999716</v>
      </c>
      <c r="AY421" s="2">
        <f>Data!AZ425-FaktiskeKurser[[#This Row],[BRK-B]]</f>
        <v>-1.5500180000000228</v>
      </c>
      <c r="AZ421" s="2">
        <f>Data!BA425-FaktiskeKurser[[#This Row],[TSLA]]</f>
        <v>6.8233340000000169</v>
      </c>
      <c r="BA421" s="2">
        <f>Data!BB425-FaktiskeKurser[[#This Row],[NVDA]]</f>
        <v>-2.3999940000000208</v>
      </c>
      <c r="BB421" s="2">
        <f>Data!BC425-FaktiskeKurser[[#This Row],[GOOG]]</f>
        <v>-0.33151300000000106</v>
      </c>
      <c r="BC421" s="2">
        <f>Data!BD425-FaktiskeKurser[[#This Row],[UNH]]</f>
        <v>4.9499809999999798</v>
      </c>
      <c r="BD421" s="2">
        <f>Data!BE425-FaktiskeKurser[[#This Row],[JPM]]</f>
        <v>-2.5899960000000135</v>
      </c>
      <c r="BE421" s="2">
        <f>Data!BF425-FaktiskeKurser[[#This Row],[AVGO]]</f>
        <v>-4.0400080000000003</v>
      </c>
      <c r="BF421" s="2">
        <f>Data!BG425-FaktiskeKurser[[#This Row],[V]]</f>
        <v>-8.5100089999999966</v>
      </c>
      <c r="BG421" s="2">
        <f>Data!BH425-FaktiskeKurser[[#This Row],[BAC]]</f>
        <v>-1.4700019999999938</v>
      </c>
      <c r="BH421" s="2">
        <f>Data!BI425-FaktiskeKurser[[#This Row],[HD]]</f>
        <v>4.3599849999999947</v>
      </c>
      <c r="BI421" s="2">
        <f>Data!BJ425-FaktiskeKurser[[#This Row],[MA]]</f>
        <v>-14.450012000000015</v>
      </c>
      <c r="BJ421" s="2">
        <f>Data!BK425-FaktiskeKurser[[#This Row],[MRK]]</f>
        <v>0.81999999999999318</v>
      </c>
      <c r="BK421" s="2">
        <f>Data!BL425-FaktiskeKurser[[#This Row],[ABBV]]</f>
        <v>-7.5600049999999896</v>
      </c>
      <c r="BL421" s="2">
        <f>Data!BM425-FaktiskeKurser[[#This Row],[LLY]]</f>
        <v>-0.17999300000002449</v>
      </c>
      <c r="BM421" s="2">
        <f>Data!BN425-FaktiskeKurser[[#This Row],[UPS]]</f>
        <v>4.8899989999999889</v>
      </c>
      <c r="BN421" s="2">
        <f>Data!BO425-FaktiskeKurser[[#This Row],[CAT]]</f>
        <v>-1.0500030000000038</v>
      </c>
    </row>
    <row r="422" spans="1:66" x14ac:dyDescent="0.35">
      <c r="A422" s="1">
        <v>44442</v>
      </c>
      <c r="B422" s="2">
        <f>ARIMAForecast[[#This Row],[AAPL]]-FaktiskeKurser[[#This Row],[AAPL]]</f>
        <v>1.1461269497460194</v>
      </c>
      <c r="C422" s="2">
        <f>ARIMAForecast[[#This Row],[MSFT]]-Data!C421</f>
        <v>-6.435577592901609E-2</v>
      </c>
      <c r="D422" s="2">
        <f>ARIMAForecast[[#This Row],[AMZN]]-Data!D421</f>
        <v>0.83682855396600075</v>
      </c>
      <c r="E422" s="2">
        <f>ARIMAForecast[[#This Row],[GOOGL]]-Data!E421</f>
        <v>0.11446790229098269</v>
      </c>
      <c r="F422" s="2">
        <f>ARIMAForecast[[#This Row],[BRK-B]]-Data!F421</f>
        <v>-3.2876454452709822</v>
      </c>
      <c r="G422" s="2">
        <f>ARIMAForecast[[#This Row],[TSLA]]-Data!G421</f>
        <v>1.1348869768350198</v>
      </c>
      <c r="H422" s="2">
        <f>ARIMAForecast[[#This Row],[NVDA]]-Data!H421</f>
        <v>3.189769597582</v>
      </c>
      <c r="I422" s="2">
        <f>ARIMAForecast[[#This Row],[GOOG]]-Data!I421</f>
        <v>0.58208639750199609</v>
      </c>
      <c r="J422" s="2">
        <f>ARIMAForecast[[#This Row],[UNH]]-Data!J421</f>
        <v>3.5298473355965143E-2</v>
      </c>
      <c r="K422" s="2">
        <f>ARIMAForecast[[#This Row],[JPM]]-Data!K421</f>
        <v>-1.2054760061450054</v>
      </c>
      <c r="L422" s="2">
        <f>ARIMAForecast[[#This Row],[AVGO]]-Data!L421</f>
        <v>4.3534920892790296</v>
      </c>
      <c r="M422" s="2">
        <f>ARIMAForecast[[#This Row],[V]]-Data!M421</f>
        <v>-9.9689664704015968E-2</v>
      </c>
      <c r="N422" s="2">
        <f>ARIMAForecast[[#This Row],[BAC]]-Data!N421</f>
        <v>-0.14823603077370251</v>
      </c>
      <c r="O422" s="2">
        <f>ARIMAForecast[[#This Row],[HD]]-Data!O421</f>
        <v>2.3675897707029776</v>
      </c>
      <c r="P422" s="2">
        <f>ARIMAForecast[[#This Row],[MA]]-Data!P421</f>
        <v>-1.233824278734005</v>
      </c>
      <c r="Q422" s="2">
        <f>ARIMAForecast[[#This Row],[MRK]]-Data!Q421</f>
        <v>0.21200464409641029</v>
      </c>
      <c r="R422" s="2">
        <f>ARIMAForecast[[#This Row],[ABBV]]-Data!R421</f>
        <v>-0.49004311151099955</v>
      </c>
      <c r="S422" s="2">
        <f>ARIMAForecast[[#This Row],[LLY]]-Data!S421</f>
        <v>-7.6916471278025256E-2</v>
      </c>
      <c r="T422" s="2">
        <f>ARIMAForecast[[#This Row],[UPS]]-Data!T421</f>
        <v>-0.51453385454399836</v>
      </c>
      <c r="U422" s="2">
        <f>ARIMAForecast[[#This Row],[CAT]]-Data!U421</f>
        <v>-1.8544381838740094</v>
      </c>
      <c r="X422" s="1">
        <v>44442</v>
      </c>
      <c r="Y422" s="2">
        <f>Data!Y422-Data!Y421</f>
        <v>0.73105509999999185</v>
      </c>
      <c r="Z422" s="2">
        <f>Data!Z422-Data!Z421</f>
        <v>-3.8872299999979987E-2</v>
      </c>
      <c r="AA422" s="2">
        <f>Data!AA422-Data!AA421</f>
        <v>0.53988040000001547</v>
      </c>
      <c r="AB422" s="2">
        <f>Data!AB422-Data!AB421</f>
        <v>0.38120710000001168</v>
      </c>
      <c r="AC422" s="2">
        <f>Data!AC422-Data!AC421</f>
        <v>-2.8924810999999977</v>
      </c>
      <c r="AD422" s="2">
        <f>Data!AD422-Data!AD421</f>
        <v>0.23533259999999245</v>
      </c>
      <c r="AE422" s="2">
        <f>Data!AE422-Data!AE421</f>
        <v>3.8432140999999831</v>
      </c>
      <c r="AF422" s="2">
        <f>Data!AF422-Data!AF421</f>
        <v>0.54825070000001119</v>
      </c>
      <c r="AG422" s="2">
        <f>Data!AG422-Data!AG421</f>
        <v>0.7328324000000066</v>
      </c>
      <c r="AH422" s="2">
        <f>Data!AH422-Data!AH421</f>
        <v>-0.9347831000000042</v>
      </c>
      <c r="AI422" s="2">
        <f>Data!AI422-Data!AI421</f>
        <v>4.8129799000000162</v>
      </c>
      <c r="AJ422" s="2">
        <f>Data!AJ422-Data!AJ421</f>
        <v>0.13788160000001426</v>
      </c>
      <c r="AK422" s="2">
        <f>Data!AK422-Data!AK421</f>
        <v>2.4786389999995606E-2</v>
      </c>
      <c r="AL422" s="2">
        <f>Data!AL422-Data!AL421</f>
        <v>2.8400229999999738</v>
      </c>
      <c r="AM422" s="2">
        <f>Data!AM422-Data!AM421</f>
        <v>-2.882200599999976</v>
      </c>
      <c r="AN422" s="2">
        <f>Data!AN422-Data!AN421</f>
        <v>0.29739878000000886</v>
      </c>
      <c r="AO422" s="2">
        <f>Data!AO422-Data!AO421</f>
        <v>-0.39345919999999523</v>
      </c>
      <c r="AP422" s="2">
        <f>Data!AP422-Data!AP421</f>
        <v>-5.2514599999994971E-2</v>
      </c>
      <c r="AQ422" s="2">
        <f>Data!AQ422-Data!AQ421</f>
        <v>-0.60703490000000215</v>
      </c>
      <c r="AR422" s="2">
        <f>Data!AR422-Data!AR421</f>
        <v>-0.42254579999999464</v>
      </c>
      <c r="AS422" s="2"/>
      <c r="AT422" s="1">
        <v>44442</v>
      </c>
      <c r="AU422" s="2">
        <f>Data!AV426-FaktiskeKurser[[#This Row],[AAPL]]</f>
        <v>1.180008000000015</v>
      </c>
      <c r="AV422" s="2">
        <f>Data!AW426-FaktiskeKurser[[#This Row],[MSFT]]</f>
        <v>-2.4499809999999798</v>
      </c>
      <c r="AW422" s="2">
        <f>Data!AX426-FaktiskeKurser[[#This Row],[AMZN]]</f>
        <v>2.8239900000000091</v>
      </c>
      <c r="AX422" s="2">
        <f>Data!AY426-FaktiskeKurser[[#This Row],[GOOGL]]</f>
        <v>-0.85099800000000414</v>
      </c>
      <c r="AY422" s="2">
        <f>Data!AZ426-FaktiskeKurser[[#This Row],[BRK-B]]</f>
        <v>-3.7699890000000096</v>
      </c>
      <c r="AZ422" s="2">
        <f>Data!BA426-FaktiskeKurser[[#This Row],[TSLA]]</f>
        <v>0.88665800000001127</v>
      </c>
      <c r="BA422" s="2">
        <f>Data!BB426-FaktiskeKurser[[#This Row],[NVDA]]</f>
        <v>1.5499879999999848</v>
      </c>
      <c r="BB422" s="2">
        <f>Data!BC426-FaktiskeKurser[[#This Row],[GOOG]]</f>
        <v>-0.6945039999999949</v>
      </c>
      <c r="BC422" s="2">
        <f>Data!BD426-FaktiskeKurser[[#This Row],[UNH]]</f>
        <v>4.5599970000000098</v>
      </c>
      <c r="BD422" s="2">
        <f>Data!BE426-FaktiskeKurser[[#This Row],[JPM]]</f>
        <v>-0.94999699999999621</v>
      </c>
      <c r="BE422" s="2">
        <f>Data!BF426-FaktiskeKurser[[#This Row],[AVGO]]</f>
        <v>-1.2100219999999808</v>
      </c>
      <c r="BF422" s="2">
        <f>Data!BG426-FaktiskeKurser[[#This Row],[V]]</f>
        <v>-6.1199949999999887</v>
      </c>
      <c r="BG422" s="2">
        <f>Data!BH426-FaktiskeKurser[[#This Row],[BAC]]</f>
        <v>-0.61000099999999691</v>
      </c>
      <c r="BH422" s="2">
        <f>Data!BI426-FaktiskeKurser[[#This Row],[HD]]</f>
        <v>3.2399899999999775</v>
      </c>
      <c r="BI422" s="2">
        <f>Data!BJ426-FaktiskeKurser[[#This Row],[MA]]</f>
        <v>-12.819976999999994</v>
      </c>
      <c r="BJ422" s="2">
        <f>Data!BK426-FaktiskeKurser[[#This Row],[MRK]]</f>
        <v>0.76000200000000007</v>
      </c>
      <c r="BK422" s="2">
        <f>Data!BL426-FaktiskeKurser[[#This Row],[ABBV]]</f>
        <v>-8.9499969999999962</v>
      </c>
      <c r="BL422" s="2">
        <f>Data!BM426-FaktiskeKurser[[#This Row],[LLY]]</f>
        <v>-2.7799990000000321</v>
      </c>
      <c r="BM422" s="2">
        <f>Data!BN426-FaktiskeKurser[[#This Row],[UPS]]</f>
        <v>3.33000100000001</v>
      </c>
      <c r="BN422" s="2">
        <f>Data!BO426-FaktiskeKurser[[#This Row],[CAT]]</f>
        <v>-1.0800020000000075</v>
      </c>
    </row>
    <row r="423" spans="1:66" x14ac:dyDescent="0.35">
      <c r="A423" s="1">
        <v>44446</v>
      </c>
      <c r="B423" s="2">
        <f>ARIMAForecast[[#This Row],[AAPL]]-FaktiskeKurser[[#This Row],[AAPL]]</f>
        <v>4.9544997597969882</v>
      </c>
      <c r="C423" s="2">
        <f>ARIMAForecast[[#This Row],[MSFT]]-Data!C422</f>
        <v>-0.92184979466799177</v>
      </c>
      <c r="D423" s="2">
        <f>ARIMAForecast[[#This Row],[AMZN]]-Data!D422</f>
        <v>1.6034858485080008</v>
      </c>
      <c r="E423" s="2">
        <f>ARIMAForecast[[#This Row],[GOOGL]]-Data!E422</f>
        <v>1.0037503016399967</v>
      </c>
      <c r="F423" s="2">
        <f>ARIMAForecast[[#This Row],[BRK-B]]-Data!F422</f>
        <v>-2.4325385449060377</v>
      </c>
      <c r="G423" s="2">
        <f>ARIMAForecast[[#This Row],[TSLA]]-Data!G422</f>
        <v>6.0297298599469968</v>
      </c>
      <c r="H423" s="2">
        <f>ARIMAForecast[[#This Row],[NVDA]]-Data!H422</f>
        <v>-0.30238119506398675</v>
      </c>
      <c r="I423" s="2">
        <f>ARIMAForecast[[#This Row],[GOOG]]-Data!I422</f>
        <v>1.1619400242330187</v>
      </c>
      <c r="J423" s="2">
        <f>ARIMAForecast[[#This Row],[UNH]]-Data!J422</f>
        <v>-2.8559161278209899</v>
      </c>
      <c r="K423" s="2">
        <f>ARIMAForecast[[#This Row],[JPM]]-Data!K422</f>
        <v>-0.15644952398801593</v>
      </c>
      <c r="L423" s="2">
        <f>ARIMAForecast[[#This Row],[AVGO]]-Data!L422</f>
        <v>0.73263253261097816</v>
      </c>
      <c r="M423" s="2">
        <f>ARIMAForecast[[#This Row],[V]]-Data!M422</f>
        <v>1.2769777051470044</v>
      </c>
      <c r="N423" s="2">
        <f>ARIMAForecast[[#This Row],[BAC]]-Data!N422</f>
        <v>0.40721481974379969</v>
      </c>
      <c r="O423" s="2">
        <f>ARIMAForecast[[#This Row],[HD]]-Data!O422</f>
        <v>-0.60743588455096642</v>
      </c>
      <c r="P423" s="2">
        <f>ARIMAForecast[[#This Row],[MA]]-Data!P422</f>
        <v>3.9098226488899854</v>
      </c>
      <c r="Q423" s="2">
        <f>ARIMAForecast[[#This Row],[MRK]]-Data!Q422</f>
        <v>-1.143766208286408</v>
      </c>
      <c r="R423" s="2">
        <f>ARIMAForecast[[#This Row],[ABBV]]-Data!R422</f>
        <v>-2.3259907249019989</v>
      </c>
      <c r="S423" s="2">
        <f>ARIMAForecast[[#This Row],[LLY]]-Data!S422</f>
        <v>-4.7085803376309627</v>
      </c>
      <c r="T423" s="2">
        <f>ARIMAForecast[[#This Row],[UPS]]-Data!T422</f>
        <v>-1.5965144610100026</v>
      </c>
      <c r="U423" s="2">
        <f>ARIMAForecast[[#This Row],[CAT]]-Data!U422</f>
        <v>-1.9790008490230093</v>
      </c>
      <c r="X423" s="1">
        <v>44446</v>
      </c>
      <c r="Y423" s="2">
        <f>Data!Y423-Data!Y422</f>
        <v>2.1558738999999889</v>
      </c>
      <c r="Z423" s="2">
        <f>Data!Z423-Data!Z422</f>
        <v>-0.87054930000005015</v>
      </c>
      <c r="AA423" s="2">
        <f>Data!AA423-Data!AA422</f>
        <v>1.4879570999999885</v>
      </c>
      <c r="AB423" s="2">
        <f>Data!AB423-Data!AB422</f>
        <v>0.5145909999999958</v>
      </c>
      <c r="AC423" s="2">
        <f>Data!AC423-Data!AC422</f>
        <v>-3.0007294999999772</v>
      </c>
      <c r="AD423" s="2">
        <f>Data!AD423-Data!AD422</f>
        <v>3.5690132000000006</v>
      </c>
      <c r="AE423" s="2">
        <f>Data!AE423-Data!AE422</f>
        <v>-1.1153113000000019</v>
      </c>
      <c r="AF423" s="2">
        <f>Data!AF423-Data!AF422</f>
        <v>0.70060670000000869</v>
      </c>
      <c r="AG423" s="2">
        <f>Data!AG423-Data!AG422</f>
        <v>-1.5409560000000511</v>
      </c>
      <c r="AH423" s="2">
        <f>Data!AH423-Data!AH422</f>
        <v>-0.38318899999998735</v>
      </c>
      <c r="AI423" s="2">
        <f>Data!AI423-Data!AI422</f>
        <v>-0.1592279999999846</v>
      </c>
      <c r="AJ423" s="2">
        <f>Data!AJ423-Data!AJ422</f>
        <v>1.076282099999986</v>
      </c>
      <c r="AK423" s="2">
        <f>Data!AK423-Data!AK422</f>
        <v>0.23833693000000267</v>
      </c>
      <c r="AL423" s="2">
        <f>Data!AL423-Data!AL422</f>
        <v>-0.75782620000001089</v>
      </c>
      <c r="AM423" s="2">
        <f>Data!AM423-Data!AM422</f>
        <v>3.6096536000000015</v>
      </c>
      <c r="AN423" s="2">
        <f>Data!AN423-Data!AN422</f>
        <v>-1.0644666800000095</v>
      </c>
      <c r="AO423" s="2">
        <f>Data!AO423-Data!AO422</f>
        <v>-2.4881458000000123</v>
      </c>
      <c r="AP423" s="2">
        <f>Data!AP423-Data!AP422</f>
        <v>-4.1553359000000114</v>
      </c>
      <c r="AQ423" s="2">
        <f>Data!AQ423-Data!AQ422</f>
        <v>-1.6372384999999952</v>
      </c>
      <c r="AR423" s="2">
        <f>Data!AR423-Data!AR422</f>
        <v>-1.9682889000000046</v>
      </c>
      <c r="AS423" s="2"/>
      <c r="AT423" s="1">
        <v>44446</v>
      </c>
      <c r="AU423" s="2">
        <f>Data!AV427-FaktiskeKurser[[#This Row],[AAPL]]</f>
        <v>4.8599999999999852</v>
      </c>
      <c r="AV423" s="2">
        <f>Data!AW427-FaktiskeKurser[[#This Row],[MSFT]]</f>
        <v>-1.7000119999999583</v>
      </c>
      <c r="AW423" s="2">
        <f>Data!AX427-FaktiskeKurser[[#This Row],[AMZN]]</f>
        <v>1.9249880000000132</v>
      </c>
      <c r="AX423" s="2">
        <f>Data!AY427-FaktiskeKurser[[#This Row],[GOOGL]]</f>
        <v>-0.41699299999999084</v>
      </c>
      <c r="AY423" s="2">
        <f>Data!AZ427-FaktiskeKurser[[#This Row],[BRK-B]]</f>
        <v>-6.8699950000000172</v>
      </c>
      <c r="AZ423" s="2">
        <f>Data!BA427-FaktiskeKurser[[#This Row],[TSLA]]</f>
        <v>5.7333230000000128</v>
      </c>
      <c r="BA423" s="2">
        <f>Data!BB427-FaktiskeKurser[[#This Row],[NVDA]]</f>
        <v>2.7699889999999812</v>
      </c>
      <c r="BB423" s="2">
        <f>Data!BC427-FaktiskeKurser[[#This Row],[GOOG]]</f>
        <v>5.6991000000010672E-2</v>
      </c>
      <c r="BC423" s="2">
        <f>Data!BD427-FaktiskeKurser[[#This Row],[UNH]]</f>
        <v>4.9700009999999679</v>
      </c>
      <c r="BD423" s="2">
        <f>Data!BE427-FaktiskeKurser[[#This Row],[JPM]]</f>
        <v>-0.73999000000000592</v>
      </c>
      <c r="BE423" s="2">
        <f>Data!BF427-FaktiskeKurser[[#This Row],[AVGO]]</f>
        <v>-0.61999500000001717</v>
      </c>
      <c r="BF423" s="2">
        <f>Data!BG427-FaktiskeKurser[[#This Row],[V]]</f>
        <v>-2.8300020000000075</v>
      </c>
      <c r="BG423" s="2">
        <f>Data!BH427-FaktiskeKurser[[#This Row],[BAC]]</f>
        <v>-0.42999999999999972</v>
      </c>
      <c r="BH423" s="2">
        <f>Data!BI427-FaktiskeKurser[[#This Row],[HD]]</f>
        <v>2.7700189999999907</v>
      </c>
      <c r="BI423" s="2">
        <f>Data!BJ427-FaktiskeKurser[[#This Row],[MA]]</f>
        <v>-1.5200199999999882</v>
      </c>
      <c r="BJ423" s="2">
        <f>Data!BK427-FaktiskeKurser[[#This Row],[MRK]]</f>
        <v>-0.30999800000000732</v>
      </c>
      <c r="BK423" s="2">
        <f>Data!BL427-FaktiskeKurser[[#This Row],[ABBV]]</f>
        <v>-11.75</v>
      </c>
      <c r="BL423" s="2">
        <f>Data!BM427-FaktiskeKurser[[#This Row],[LLY]]</f>
        <v>-3.4900059999999939</v>
      </c>
      <c r="BM423" s="2">
        <f>Data!BN427-FaktiskeKurser[[#This Row],[UPS]]</f>
        <v>-7.0007000000003927E-2</v>
      </c>
      <c r="BN423" s="2">
        <f>Data!BO427-FaktiskeKurser[[#This Row],[CAT]]</f>
        <v>-2.6399989999999889</v>
      </c>
    </row>
    <row r="424" spans="1:66" x14ac:dyDescent="0.35">
      <c r="A424" s="1">
        <v>44447</v>
      </c>
      <c r="B424" s="2">
        <f>ARIMAForecast[[#This Row],[AAPL]]-FaktiskeKurser[[#This Row],[AAPL]]</f>
        <v>3.1997064786770011</v>
      </c>
      <c r="C424" s="2">
        <f>ARIMAForecast[[#This Row],[MSFT]]-Data!C423</f>
        <v>0.14007785720201582</v>
      </c>
      <c r="D424" s="2">
        <f>ARIMAForecast[[#This Row],[AMZN]]-Data!D423</f>
        <v>0.80861569350699369</v>
      </c>
      <c r="E424" s="2">
        <f>ARIMAForecast[[#This Row],[GOOGL]]-Data!E423</f>
        <v>-0.90267879794299688</v>
      </c>
      <c r="F424" s="2">
        <f>ARIMAForecast[[#This Row],[BRK-B]]-Data!F423</f>
        <v>-0.46802297719699482</v>
      </c>
      <c r="G424" s="2">
        <f>ARIMAForecast[[#This Row],[TSLA]]-Data!G423</f>
        <v>0.67427151991998358</v>
      </c>
      <c r="H424" s="2">
        <f>ARIMAForecast[[#This Row],[NVDA]]-Data!H423</f>
        <v>-3.2085639298110209</v>
      </c>
      <c r="I424" s="2">
        <f>ARIMAForecast[[#This Row],[GOOG]]-Data!I423</f>
        <v>-1.0065788783900018</v>
      </c>
      <c r="J424" s="2">
        <f>ARIMAForecast[[#This Row],[UNH]]-Data!J423</f>
        <v>-5.0150898638739818</v>
      </c>
      <c r="K424" s="2">
        <f>ARIMAForecast[[#This Row],[JPM]]-Data!K423</f>
        <v>-0.98047791625799618</v>
      </c>
      <c r="L424" s="2">
        <f>ARIMAForecast[[#This Row],[AVGO]]-Data!L423</f>
        <v>-3.0109355467729984</v>
      </c>
      <c r="M424" s="2">
        <f>ARIMAForecast[[#This Row],[V]]-Data!M423</f>
        <v>2.4779051567940087</v>
      </c>
      <c r="N424" s="2">
        <f>ARIMAForecast[[#This Row],[BAC]]-Data!N423</f>
        <v>-0.67277395674179985</v>
      </c>
      <c r="O424" s="2">
        <f>ARIMAForecast[[#This Row],[HD]]-Data!O423</f>
        <v>1.2831513318789689</v>
      </c>
      <c r="P424" s="2">
        <f>ARIMAForecast[[#This Row],[MA]]-Data!P423</f>
        <v>5.8123609997720109</v>
      </c>
      <c r="Q424" s="2">
        <f>ARIMAForecast[[#This Row],[MRK]]-Data!Q423</f>
        <v>-0.55486902333250043</v>
      </c>
      <c r="R424" s="2">
        <f>ARIMAForecast[[#This Row],[ABBV]]-Data!R423</f>
        <v>1.1690516662270056</v>
      </c>
      <c r="S424" s="2">
        <f>ARIMAForecast[[#This Row],[LLY]]-Data!S423</f>
        <v>5.7024149236980293E-2</v>
      </c>
      <c r="T424" s="2">
        <f>ARIMAForecast[[#This Row],[UPS]]-Data!T423</f>
        <v>-1.0261526700820127</v>
      </c>
      <c r="U424" s="2">
        <f>ARIMAForecast[[#This Row],[CAT]]-Data!U423</f>
        <v>-2.5182873011370077</v>
      </c>
      <c r="X424" s="1">
        <v>44447</v>
      </c>
      <c r="Y424" s="2">
        <f>Data!Y424-Data!Y423</f>
        <v>-0.83066399999998453</v>
      </c>
      <c r="Z424" s="2">
        <f>Data!Z424-Data!Z423</f>
        <v>-4.3986299999971834E-2</v>
      </c>
      <c r="AA424" s="2">
        <f>Data!AA424-Data!AA423</f>
        <v>0.87732360000001108</v>
      </c>
      <c r="AB424" s="2">
        <f>Data!AB424-Data!AB423</f>
        <v>-0.61151660000001584</v>
      </c>
      <c r="AC424" s="2">
        <f>Data!AC424-Data!AC423</f>
        <v>0.29264489999997068</v>
      </c>
      <c r="AD424" s="2">
        <f>Data!AD424-Data!AD423</f>
        <v>3.2140315000000044</v>
      </c>
      <c r="AE424" s="2">
        <f>Data!AE424-Data!AE423</f>
        <v>-3.0928404</v>
      </c>
      <c r="AF424" s="2">
        <f>Data!AF424-Data!AF423</f>
        <v>-0.605858000000012</v>
      </c>
      <c r="AG424" s="2">
        <f>Data!AG424-Data!AG423</f>
        <v>-5.5891954999999598</v>
      </c>
      <c r="AH424" s="2">
        <f>Data!AH424-Data!AH423</f>
        <v>-0.67096169999999233</v>
      </c>
      <c r="AI424" s="2">
        <f>Data!AI424-Data!AI423</f>
        <v>-1.8595657000000188</v>
      </c>
      <c r="AJ424" s="2">
        <f>Data!AJ424-Data!AJ423</f>
        <v>2.3471129000000133</v>
      </c>
      <c r="AK424" s="2">
        <f>Data!AK424-Data!AK423</f>
        <v>-0.45686004000000224</v>
      </c>
      <c r="AL424" s="2">
        <f>Data!AL424-Data!AL423</f>
        <v>1.989567500000021</v>
      </c>
      <c r="AM424" s="2">
        <f>Data!AM424-Data!AM423</f>
        <v>5.6590952999999899</v>
      </c>
      <c r="AN424" s="2">
        <f>Data!AN424-Data!AN423</f>
        <v>-0.79001433999999904</v>
      </c>
      <c r="AO424" s="2">
        <f>Data!AO424-Data!AO423</f>
        <v>1.1161297000000019</v>
      </c>
      <c r="AP424" s="2">
        <f>Data!AP424-Data!AP423</f>
        <v>-0.52676030000000651</v>
      </c>
      <c r="AQ424" s="2">
        <f>Data!AQ424-Data!AQ423</f>
        <v>-1.1220741999999859</v>
      </c>
      <c r="AR424" s="2">
        <f>Data!AR424-Data!AR423</f>
        <v>-1.6234814999999969</v>
      </c>
      <c r="AS424" s="2"/>
      <c r="AT424" s="1">
        <v>44447</v>
      </c>
      <c r="AU424" s="2">
        <f>Data!AV428-FaktiskeKurser[[#This Row],[AAPL]]</f>
        <v>2.6000060000000076</v>
      </c>
      <c r="AV424" s="2">
        <f>Data!AW428-FaktiskeKurser[[#This Row],[MSFT]]</f>
        <v>-1.6199960000000146</v>
      </c>
      <c r="AW424" s="2">
        <f>Data!AX428-FaktiskeKurser[[#This Row],[AMZN]]</f>
        <v>2.3249969999999962</v>
      </c>
      <c r="AX424" s="2">
        <f>Data!AY428-FaktiskeKurser[[#This Row],[GOOGL]]</f>
        <v>-1.5245060000000024</v>
      </c>
      <c r="AY424" s="2">
        <f>Data!AZ428-FaktiskeKurser[[#This Row],[BRK-B]]</f>
        <v>-5.9200140000000374</v>
      </c>
      <c r="AZ424" s="2">
        <f>Data!BA428-FaktiskeKurser[[#This Row],[TSLA]]</f>
        <v>6.5933220000000006</v>
      </c>
      <c r="BA424" s="2">
        <f>Data!BB428-FaktiskeKurser[[#This Row],[NVDA]]</f>
        <v>-1.0200049999999976</v>
      </c>
      <c r="BB424" s="2">
        <f>Data!BC428-FaktiskeKurser[[#This Row],[GOOG]]</f>
        <v>-0.95849599999999668</v>
      </c>
      <c r="BC424" s="2">
        <f>Data!BD428-FaktiskeKurser[[#This Row],[UNH]]</f>
        <v>-1.9599910000000023</v>
      </c>
      <c r="BD424" s="2">
        <f>Data!BE428-FaktiskeKurser[[#This Row],[JPM]]</f>
        <v>-1.2200009999999963</v>
      </c>
      <c r="BE424" s="2">
        <f>Data!BF428-FaktiskeKurser[[#This Row],[AVGO]]</f>
        <v>1.2200009999999679</v>
      </c>
      <c r="BF424" s="2">
        <f>Data!BG428-FaktiskeKurser[[#This Row],[V]]</f>
        <v>-1.0299989999999752</v>
      </c>
      <c r="BG424" s="2">
        <f>Data!BH428-FaktiskeKurser[[#This Row],[BAC]]</f>
        <v>-0.41000000000000369</v>
      </c>
      <c r="BH424" s="2">
        <f>Data!BI428-FaktiskeKurser[[#This Row],[HD]]</f>
        <v>7.9399720000000116</v>
      </c>
      <c r="BI424" s="2">
        <f>Data!BJ428-FaktiskeKurser[[#This Row],[MA]]</f>
        <v>1.4700020000000222</v>
      </c>
      <c r="BJ424" s="2">
        <f>Data!BK428-FaktiskeKurser[[#This Row],[MRK]]</f>
        <v>-0.81999900000000991</v>
      </c>
      <c r="BK424" s="2">
        <f>Data!BL428-FaktiskeKurser[[#This Row],[ABBV]]</f>
        <v>-1.9099960000000067</v>
      </c>
      <c r="BL424" s="2">
        <f>Data!BM428-FaktiskeKurser[[#This Row],[LLY]]</f>
        <v>-2.5599979999999789</v>
      </c>
      <c r="BM424" s="2">
        <f>Data!BN428-FaktiskeKurser[[#This Row],[UPS]]</f>
        <v>-1.8299869999999885</v>
      </c>
      <c r="BN424" s="2">
        <f>Data!BO428-FaktiskeKurser[[#This Row],[CAT]]</f>
        <v>-1.1900029999999902</v>
      </c>
    </row>
    <row r="425" spans="1:66" x14ac:dyDescent="0.35">
      <c r="A425" s="1">
        <v>44448</v>
      </c>
      <c r="B425" s="2">
        <f>ARIMAForecast[[#This Row],[AAPL]]-FaktiskeKurser[[#This Row],[AAPL]]</f>
        <v>0.40844315955001775</v>
      </c>
      <c r="C425" s="2">
        <f>ARIMAForecast[[#This Row],[MSFT]]-Data!C424</f>
        <v>-3.0148168763529952</v>
      </c>
      <c r="D425" s="2">
        <f>ARIMAForecast[[#This Row],[AMZN]]-Data!D424</f>
        <v>-2.0712220370029968</v>
      </c>
      <c r="E425" s="2">
        <f>ARIMAForecast[[#This Row],[GOOGL]]-Data!E424</f>
        <v>-5.2720062379876254E-3</v>
      </c>
      <c r="F425" s="2">
        <f>ARIMAForecast[[#This Row],[BRK-B]]-Data!F424</f>
        <v>-8.5891171915989162E-2</v>
      </c>
      <c r="G425" s="2">
        <f>ARIMAForecast[[#This Row],[TSLA]]-Data!G424</f>
        <v>-0.1189608142839802</v>
      </c>
      <c r="H425" s="2">
        <f>ARIMAForecast[[#This Row],[NVDA]]-Data!H424</f>
        <v>-2.6592242559829913</v>
      </c>
      <c r="I425" s="2">
        <f>ARIMAForecast[[#This Row],[GOOG]]-Data!I424</f>
        <v>0.24784133229698568</v>
      </c>
      <c r="J425" s="2">
        <f>ARIMAForecast[[#This Row],[UNH]]-Data!J424</f>
        <v>-1.59276826982898</v>
      </c>
      <c r="K425" s="2">
        <f>ARIMAForecast[[#This Row],[JPM]]-Data!K424</f>
        <v>0.95976472561400783</v>
      </c>
      <c r="L425" s="2">
        <f>ARIMAForecast[[#This Row],[AVGO]]-Data!L424</f>
        <v>-0.87506576504500799</v>
      </c>
      <c r="M425" s="2">
        <f>ARIMAForecast[[#This Row],[V]]-Data!M424</f>
        <v>-1.040491357792007</v>
      </c>
      <c r="N425" s="2">
        <f>ARIMAForecast[[#This Row],[BAC]]-Data!N424</f>
        <v>0.17208061342500258</v>
      </c>
      <c r="O425" s="2">
        <f>ARIMAForecast[[#This Row],[HD]]-Data!O424</f>
        <v>1.6381080047630121</v>
      </c>
      <c r="P425" s="2">
        <f>ARIMAForecast[[#This Row],[MA]]-Data!P424</f>
        <v>0.49045163683501869</v>
      </c>
      <c r="Q425" s="2">
        <f>ARIMAForecast[[#This Row],[MRK]]-Data!Q424</f>
        <v>-1.4626342389248919</v>
      </c>
      <c r="R425" s="2">
        <f>ARIMAForecast[[#This Row],[ABBV]]-Data!R424</f>
        <v>-2.7473536923440065</v>
      </c>
      <c r="S425" s="2">
        <f>ARIMAForecast[[#This Row],[LLY]]-Data!S424</f>
        <v>-14.229692105716993</v>
      </c>
      <c r="T425" s="2">
        <f>ARIMAForecast[[#This Row],[UPS]]-Data!T424</f>
        <v>-5.0737686099659811</v>
      </c>
      <c r="U425" s="2">
        <f>ARIMAForecast[[#This Row],[CAT]]-Data!U424</f>
        <v>-0.52028642120998825</v>
      </c>
      <c r="X425" s="1">
        <v>44448</v>
      </c>
      <c r="Y425" s="2">
        <f>Data!Y425-Data!Y424</f>
        <v>-1.1829457999999988</v>
      </c>
      <c r="Z425" s="2">
        <f>Data!Z425-Data!Z424</f>
        <v>-2.9278067000000192</v>
      </c>
      <c r="AA425" s="2">
        <f>Data!AA425-Data!AA424</f>
        <v>-1.5746229000000085</v>
      </c>
      <c r="AB425" s="2">
        <f>Data!AB425-Data!AB424</f>
        <v>-0.22427709999999479</v>
      </c>
      <c r="AC425" s="2">
        <f>Data!AC425-Data!AC424</f>
        <v>-0.72913509999995085</v>
      </c>
      <c r="AD425" s="2">
        <f>Data!AD425-Data!AD424</f>
        <v>0.32690339999999196</v>
      </c>
      <c r="AE425" s="2">
        <f>Data!AE425-Data!AE424</f>
        <v>-1.7718693999999857</v>
      </c>
      <c r="AF425" s="2">
        <f>Data!AF425-Data!AF424</f>
        <v>3.3814900000010084E-2</v>
      </c>
      <c r="AG425" s="2">
        <f>Data!AG425-Data!AG424</f>
        <v>-1.182471200000009</v>
      </c>
      <c r="AH425" s="2">
        <f>Data!AH425-Data!AH424</f>
        <v>0.72069149999998672</v>
      </c>
      <c r="AI425" s="2">
        <f>Data!AI425-Data!AI424</f>
        <v>-1.2293134000000236</v>
      </c>
      <c r="AJ425" s="2">
        <f>Data!AJ425-Data!AJ424</f>
        <v>-0.87007060000001957</v>
      </c>
      <c r="AK425" s="2">
        <f>Data!AK425-Data!AK424</f>
        <v>8.5893259999998861E-2</v>
      </c>
      <c r="AL425" s="2">
        <f>Data!AL425-Data!AL424</f>
        <v>0.7862480000000005</v>
      </c>
      <c r="AM425" s="2">
        <f>Data!AM425-Data!AM424</f>
        <v>1.6921179000000279</v>
      </c>
      <c r="AN425" s="2">
        <f>Data!AN425-Data!AN424</f>
        <v>-1.3182764900000024</v>
      </c>
      <c r="AO425" s="2">
        <f>Data!AO425-Data!AO424</f>
        <v>-2.8176799999999957</v>
      </c>
      <c r="AP425" s="2">
        <f>Data!AP425-Data!AP424</f>
        <v>-7.5026081999999974</v>
      </c>
      <c r="AQ425" s="2">
        <f>Data!AQ425-Data!AQ424</f>
        <v>-5.0298338999999999</v>
      </c>
      <c r="AR425" s="2">
        <f>Data!AR425-Data!AR424</f>
        <v>-1.3673615000000154</v>
      </c>
      <c r="AS425" s="2"/>
      <c r="AT425" s="1">
        <v>44448</v>
      </c>
      <c r="AU425" s="2">
        <f>Data!AV429-FaktiskeKurser[[#This Row],[AAPL]]</f>
        <v>0.42001300000001152</v>
      </c>
      <c r="AV425" s="2">
        <f>Data!AW429-FaktiskeKurser[[#This Row],[MSFT]]</f>
        <v>-3.8999939999999924</v>
      </c>
      <c r="AW425" s="2">
        <f>Data!AX429-FaktiskeKurser[[#This Row],[AMZN]]</f>
        <v>1.0519869999999969</v>
      </c>
      <c r="AX425" s="2">
        <f>Data!AY429-FaktiskeKurser[[#This Row],[GOOGL]]</f>
        <v>0.25399699999999825</v>
      </c>
      <c r="AY425" s="2">
        <f>Data!AZ429-FaktiskeKurser[[#This Row],[BRK-B]]</f>
        <v>-6.4400029999999902</v>
      </c>
      <c r="AZ425" s="2">
        <f>Data!BA429-FaktiskeKurser[[#This Row],[TSLA]]</f>
        <v>7.4899899999999775</v>
      </c>
      <c r="BA425" s="2">
        <f>Data!BB429-FaktiskeKurser[[#This Row],[NVDA]]</f>
        <v>-2.1900029999999902</v>
      </c>
      <c r="BB425" s="2">
        <f>Data!BC429-FaktiskeKurser[[#This Row],[GOOG]]</f>
        <v>0.6945039999999949</v>
      </c>
      <c r="BC425" s="2">
        <f>Data!BD429-FaktiskeKurser[[#This Row],[UNH]]</f>
        <v>-9.1600030000000174</v>
      </c>
      <c r="BD425" s="2">
        <f>Data!BE429-FaktiskeKurser[[#This Row],[JPM]]</f>
        <v>-1.2700049999999976</v>
      </c>
      <c r="BE425" s="2">
        <f>Data!BF429-FaktiskeKurser[[#This Row],[AVGO]]</f>
        <v>1.5899959999999851</v>
      </c>
      <c r="BF425" s="2">
        <f>Data!BG429-FaktiskeKurser[[#This Row],[V]]</f>
        <v>3.3100120000000004</v>
      </c>
      <c r="BG425" s="2">
        <f>Data!BH429-FaktiskeKurser[[#This Row],[BAC]]</f>
        <v>-9.0000000000003411E-2</v>
      </c>
      <c r="BH425" s="2">
        <f>Data!BI429-FaktiskeKurser[[#This Row],[HD]]</f>
        <v>4.0299990000000321</v>
      </c>
      <c r="BI425" s="2">
        <f>Data!BJ429-FaktiskeKurser[[#This Row],[MA]]</f>
        <v>10.13000500000004</v>
      </c>
      <c r="BJ425" s="2">
        <f>Data!BK429-FaktiskeKurser[[#This Row],[MRK]]</f>
        <v>-3.3000030000000038</v>
      </c>
      <c r="BK425" s="2">
        <f>Data!BL429-FaktiskeKurser[[#This Row],[ABBV]]</f>
        <v>-4.75</v>
      </c>
      <c r="BL425" s="2">
        <f>Data!BM429-FaktiskeKurser[[#This Row],[LLY]]</f>
        <v>-19.570006999999976</v>
      </c>
      <c r="BM425" s="2">
        <f>Data!BN429-FaktiskeKurser[[#This Row],[UPS]]</f>
        <v>-9.1800069999999891</v>
      </c>
      <c r="BN425" s="2">
        <f>Data!BO429-FaktiskeKurser[[#This Row],[CAT]]</f>
        <v>-6.3600010000000111</v>
      </c>
    </row>
    <row r="426" spans="1:66" x14ac:dyDescent="0.35">
      <c r="A426" s="1">
        <v>44449</v>
      </c>
      <c r="B426" s="2">
        <f>ARIMAForecast[[#This Row],[AAPL]]-FaktiskeKurser[[#This Row],[AAPL]]</f>
        <v>-4.6349349401880033</v>
      </c>
      <c r="C426" s="2">
        <f>ARIMAForecast[[#This Row],[MSFT]]-Data!C425</f>
        <v>-1.4119063519530073</v>
      </c>
      <c r="D426" s="2">
        <f>ARIMAForecast[[#This Row],[AMZN]]-Data!D425</f>
        <v>-0.73573699562399497</v>
      </c>
      <c r="E426" s="2">
        <f>ARIMAForecast[[#This Row],[GOOGL]]-Data!E425</f>
        <v>-2.6020009715780077</v>
      </c>
      <c r="F426" s="2">
        <f>ARIMAForecast[[#This Row],[BRK-B]]-Data!F425</f>
        <v>-1.1750419259290084</v>
      </c>
      <c r="G426" s="2">
        <f>ARIMAForecast[[#This Row],[TSLA]]-Data!G425</f>
        <v>-6.0054648125810104</v>
      </c>
      <c r="H426" s="2">
        <f>ARIMAForecast[[#This Row],[NVDA]]-Data!H425</f>
        <v>3.6861107339069861</v>
      </c>
      <c r="I426" s="2">
        <f>ARIMAForecast[[#This Row],[GOOG]]-Data!I425</f>
        <v>-2.8622276481910092</v>
      </c>
      <c r="J426" s="2">
        <f>ARIMAForecast[[#This Row],[UNH]]-Data!J425</f>
        <v>-9.4785516274530437</v>
      </c>
      <c r="K426" s="2">
        <f>ARIMAForecast[[#This Row],[JPM]]-Data!K425</f>
        <v>-1.8737126302210072</v>
      </c>
      <c r="L426" s="2">
        <f>ARIMAForecast[[#This Row],[AVGO]]-Data!L425</f>
        <v>4.3725614809000035</v>
      </c>
      <c r="M426" s="2">
        <f>ARIMAForecast[[#This Row],[V]]-Data!M425</f>
        <v>-2.5448412421099817</v>
      </c>
      <c r="N426" s="2">
        <f>ARIMAForecast[[#This Row],[BAC]]-Data!N425</f>
        <v>-0.69054480031029897</v>
      </c>
      <c r="O426" s="2">
        <f>ARIMAForecast[[#This Row],[HD]]-Data!O425</f>
        <v>-0.8556735622100291</v>
      </c>
      <c r="P426" s="2">
        <f>ARIMAForecast[[#This Row],[MA]]-Data!P425</f>
        <v>-3.595055152036025</v>
      </c>
      <c r="Q426" s="2">
        <f>ARIMAForecast[[#This Row],[MRK]]-Data!Q425</f>
        <v>-0.51286977412850376</v>
      </c>
      <c r="R426" s="2">
        <f>ARIMAForecast[[#This Row],[ABBV]]-Data!R425</f>
        <v>-0.86747511979599778</v>
      </c>
      <c r="S426" s="2">
        <f>ARIMAForecast[[#This Row],[LLY]]-Data!S425</f>
        <v>-1.335379846371012</v>
      </c>
      <c r="T426" s="2">
        <f>ARIMAForecast[[#This Row],[UPS]]-Data!T425</f>
        <v>3.5090278512559792</v>
      </c>
      <c r="U426" s="2">
        <f>ARIMAForecast[[#This Row],[CAT]]-Data!U425</f>
        <v>-0.27342140274001281</v>
      </c>
      <c r="X426" s="1">
        <v>44449</v>
      </c>
      <c r="Y426" s="2">
        <f>Data!Y426-Data!Y425</f>
        <v>-3.4989013</v>
      </c>
      <c r="Z426" s="2">
        <f>Data!Z426-Data!Z425</f>
        <v>-1.5136294999999791</v>
      </c>
      <c r="AA426" s="2">
        <f>Data!AA426-Data!AA425</f>
        <v>-1.0350653000000136</v>
      </c>
      <c r="AB426" s="2">
        <f>Data!AB426-Data!AB425</f>
        <v>-2.2275098000000071</v>
      </c>
      <c r="AC426" s="2">
        <f>Data!AC426-Data!AC425</f>
        <v>-0.95643350000000282</v>
      </c>
      <c r="AD426" s="2">
        <f>Data!AD426-Data!AD425</f>
        <v>-2.3701523999999949</v>
      </c>
      <c r="AE426" s="2">
        <f>Data!AE426-Data!AE425</f>
        <v>2.6401186999999879</v>
      </c>
      <c r="AF426" s="2">
        <f>Data!AF426-Data!AF425</f>
        <v>-2.5490470000000016</v>
      </c>
      <c r="AG426" s="2">
        <f>Data!AG426-Data!AG425</f>
        <v>-10.049718499999983</v>
      </c>
      <c r="AH426" s="2">
        <f>Data!AH426-Data!AH425</f>
        <v>-1.6486744000000044</v>
      </c>
      <c r="AI426" s="2">
        <f>Data!AI426-Data!AI425</f>
        <v>4.0331068000000414</v>
      </c>
      <c r="AJ426" s="2">
        <f>Data!AJ426-Data!AJ425</f>
        <v>-2.5474841999999853</v>
      </c>
      <c r="AK426" s="2">
        <f>Data!AK426-Data!AK425</f>
        <v>-0.60103844999999723</v>
      </c>
      <c r="AL426" s="2">
        <f>Data!AL426-Data!AL425</f>
        <v>0.18024050000002489</v>
      </c>
      <c r="AM426" s="2">
        <f>Data!AM426-Data!AM425</f>
        <v>-3.2236800000000017</v>
      </c>
      <c r="AN426" s="2">
        <f>Data!AN426-Data!AN425</f>
        <v>-0.60723510999999064</v>
      </c>
      <c r="AO426" s="2">
        <f>Data!AO426-Data!AO425</f>
        <v>-0.72643999999999664</v>
      </c>
      <c r="AP426" s="2">
        <f>Data!AP426-Data!AP425</f>
        <v>-7.8447256000000039</v>
      </c>
      <c r="AQ426" s="2">
        <f>Data!AQ426-Data!AQ425</f>
        <v>3.1992596999999989</v>
      </c>
      <c r="AR426" s="2">
        <f>Data!AR426-Data!AR425</f>
        <v>-0.55094689999998536</v>
      </c>
      <c r="AS426" s="2"/>
      <c r="AT426" s="1">
        <v>44449</v>
      </c>
      <c r="AU426" s="2">
        <f>Data!AV430-FaktiskeKurser[[#This Row],[AAPL]]</f>
        <v>-5.3300020000000075</v>
      </c>
      <c r="AV426" s="2">
        <f>Data!AW430-FaktiskeKurser[[#This Row],[MSFT]]</f>
        <v>-5.4300240000000031</v>
      </c>
      <c r="AW426" s="2">
        <f>Data!AX430-FaktiskeKurser[[#This Row],[AMZN]]</f>
        <v>-0.44499200000001338</v>
      </c>
      <c r="AX426" s="2">
        <f>Data!AY430-FaktiskeKurser[[#This Row],[GOOGL]]</f>
        <v>-2.8634950000000003</v>
      </c>
      <c r="AY426" s="2">
        <f>Data!AZ430-FaktiskeKurser[[#This Row],[BRK-B]]</f>
        <v>-4.2900089999999977</v>
      </c>
      <c r="AZ426" s="2">
        <f>Data!BA430-FaktiskeKurser[[#This Row],[TSLA]]</f>
        <v>0.90000899999998296</v>
      </c>
      <c r="BA426" s="2">
        <f>Data!BB430-FaktiskeKurser[[#This Row],[NVDA]]</f>
        <v>-3.6499939999999924</v>
      </c>
      <c r="BB426" s="2">
        <f>Data!BC430-FaktiskeKurser[[#This Row],[GOOG]]</f>
        <v>-2.8539889999999843</v>
      </c>
      <c r="BC426" s="2">
        <f>Data!BD430-FaktiskeKurser[[#This Row],[UNH]]</f>
        <v>-18.94998099999998</v>
      </c>
      <c r="BD426" s="2">
        <f>Data!BE430-FaktiskeKurser[[#This Row],[JPM]]</f>
        <v>-2.1300039999999854</v>
      </c>
      <c r="BE426" s="2">
        <f>Data!BF430-FaktiskeKurser[[#This Row],[AVGO]]</f>
        <v>0.47000099999996792</v>
      </c>
      <c r="BF426" s="2">
        <f>Data!BG430-FaktiskeKurser[[#This Row],[V]]</f>
        <v>-0.19999700000002463</v>
      </c>
      <c r="BG426" s="2">
        <f>Data!BH430-FaktiskeKurser[[#This Row],[BAC]]</f>
        <v>-0.77999899999999656</v>
      </c>
      <c r="BH426" s="2">
        <f>Data!BI430-FaktiskeKurser[[#This Row],[HD]]</f>
        <v>1.6100160000000301</v>
      </c>
      <c r="BI426" s="2">
        <f>Data!BJ430-FaktiskeKurser[[#This Row],[MA]]</f>
        <v>7.1600040000000149</v>
      </c>
      <c r="BJ426" s="2">
        <f>Data!BK430-FaktiskeKurser[[#This Row],[MRK]]</f>
        <v>-3.8100050000000039</v>
      </c>
      <c r="BK426" s="2">
        <f>Data!BL430-FaktiskeKurser[[#This Row],[ABBV]]</f>
        <v>-4.9400029999999902</v>
      </c>
      <c r="BL426" s="2">
        <f>Data!BM430-FaktiskeKurser[[#This Row],[LLY]]</f>
        <v>-20.029998999999975</v>
      </c>
      <c r="BM426" s="2">
        <f>Data!BN430-FaktiskeKurser[[#This Row],[UPS]]</f>
        <v>-4.08000100000001</v>
      </c>
      <c r="BN426" s="2">
        <f>Data!BO430-FaktiskeKurser[[#This Row],[CAT]]</f>
        <v>-5.3599999999999852</v>
      </c>
    </row>
    <row r="427" spans="1:66" x14ac:dyDescent="0.35">
      <c r="A427" s="1">
        <v>44452</v>
      </c>
      <c r="B427" s="2">
        <f>ARIMAForecast[[#This Row],[AAPL]]-FaktiskeKurser[[#This Row],[AAPL]]</f>
        <v>-7.0465842207829894</v>
      </c>
      <c r="C427" s="2">
        <f>ARIMAForecast[[#This Row],[MSFT]]-Data!C426</f>
        <v>0.76081130898302263</v>
      </c>
      <c r="D427" s="2">
        <f>ARIMAForecast[[#This Row],[AMZN]]-Data!D426</f>
        <v>-0.54902725018200726</v>
      </c>
      <c r="E427" s="2">
        <f>ARIMAForecast[[#This Row],[GOOGL]]-Data!E426</f>
        <v>1.2372381928379923</v>
      </c>
      <c r="F427" s="2">
        <f>ARIMAForecast[[#This Row],[BRK-B]]-Data!F426</f>
        <v>1.8451535727659802</v>
      </c>
      <c r="G427" s="2">
        <f>ARIMAForecast[[#This Row],[TSLA]]-Data!G426</f>
        <v>2.2054337256390113</v>
      </c>
      <c r="H427" s="2">
        <f>ARIMAForecast[[#This Row],[NVDA]]-Data!H426</f>
        <v>-3.9190432903329793</v>
      </c>
      <c r="I427" s="2">
        <f>ARIMAForecast[[#This Row],[GOOG]]-Data!I426</f>
        <v>1.2058032573580135</v>
      </c>
      <c r="J427" s="2">
        <f>ARIMAForecast[[#This Row],[UNH]]-Data!J426</f>
        <v>8.9733811639890178</v>
      </c>
      <c r="K427" s="2">
        <f>ARIMAForecast[[#This Row],[JPM]]-Data!K426</f>
        <v>2.3004727414020181</v>
      </c>
      <c r="L427" s="2">
        <f>ARIMAForecast[[#This Row],[AVGO]]-Data!L426</f>
        <v>0.96579915039097841</v>
      </c>
      <c r="M427" s="2">
        <f>ARIMAForecast[[#This Row],[V]]-Data!M426</f>
        <v>-0.50538803913201491</v>
      </c>
      <c r="N427" s="2">
        <f>ARIMAForecast[[#This Row],[BAC]]-Data!N426</f>
        <v>0.68248339770929789</v>
      </c>
      <c r="O427" s="2">
        <f>ARIMAForecast[[#This Row],[HD]]-Data!O426</f>
        <v>3.7582267958200077</v>
      </c>
      <c r="P427" s="2">
        <f>ARIMAForecast[[#This Row],[MA]]-Data!P426</f>
        <v>0.36370001423000531</v>
      </c>
      <c r="Q427" s="2">
        <f>ARIMAForecast[[#This Row],[MRK]]-Data!Q426</f>
        <v>-0.36271984017129455</v>
      </c>
      <c r="R427" s="2">
        <f>ARIMAForecast[[#This Row],[ABBV]]-Data!R426</f>
        <v>0.84428816952299712</v>
      </c>
      <c r="S427" s="2">
        <f>ARIMAForecast[[#This Row],[LLY]]-Data!S426</f>
        <v>-1.0717070511149984</v>
      </c>
      <c r="T427" s="2">
        <f>ARIMAForecast[[#This Row],[UPS]]-Data!T426</f>
        <v>1.6224745989510154</v>
      </c>
      <c r="U427" s="2">
        <f>ARIMAForecast[[#This Row],[CAT]]-Data!U426</f>
        <v>1.5480170814440157</v>
      </c>
      <c r="X427" s="1">
        <v>44452</v>
      </c>
      <c r="Y427" s="2">
        <f>Data!Y427-Data!Y426</f>
        <v>-1.3750307999999904</v>
      </c>
      <c r="Z427" s="2">
        <f>Data!Z427-Data!Z426</f>
        <v>1.2348956000000157</v>
      </c>
      <c r="AA427" s="2">
        <f>Data!AA427-Data!AA426</f>
        <v>-0.62749079999997548</v>
      </c>
      <c r="AB427" s="2">
        <f>Data!AB427-Data!AB426</f>
        <v>0.9616906000000256</v>
      </c>
      <c r="AC427" s="2">
        <f>Data!AC427-Data!AC426</f>
        <v>1.7565541999999823</v>
      </c>
      <c r="AD427" s="2">
        <f>Data!AD427-Data!AD426</f>
        <v>-2.009985300000011</v>
      </c>
      <c r="AE427" s="2">
        <f>Data!AE427-Data!AE426</f>
        <v>-2.7338375999999869</v>
      </c>
      <c r="AF427" s="2">
        <f>Data!AF427-Data!AF426</f>
        <v>1.0290489999999863</v>
      </c>
      <c r="AG427" s="2">
        <f>Data!AG427-Data!AG426</f>
        <v>7.4478211999999644</v>
      </c>
      <c r="AH427" s="2">
        <f>Data!AH427-Data!AH426</f>
        <v>2.1281157000000235</v>
      </c>
      <c r="AI427" s="2">
        <f>Data!AI427-Data!AI426</f>
        <v>1.634066799999971</v>
      </c>
      <c r="AJ427" s="2">
        <f>Data!AJ427-Data!AJ426</f>
        <v>-0.46622350000001234</v>
      </c>
      <c r="AK427" s="2">
        <f>Data!AK427-Data!AK426</f>
        <v>0.51704997000000219</v>
      </c>
      <c r="AL427" s="2">
        <f>Data!AL427-Data!AL426</f>
        <v>2.7723951999999485</v>
      </c>
      <c r="AM427" s="2">
        <f>Data!AM427-Data!AM426</f>
        <v>-0.37594540000003462</v>
      </c>
      <c r="AN427" s="2">
        <f>Data!AN427-Data!AN426</f>
        <v>-0.30315414000000374</v>
      </c>
      <c r="AO427" s="2">
        <f>Data!AO427-Data!AO426</f>
        <v>0.82244120000000009</v>
      </c>
      <c r="AP427" s="2">
        <f>Data!AP427-Data!AP426</f>
        <v>-1.3047747999999899</v>
      </c>
      <c r="AQ427" s="2">
        <f>Data!AQ427-Data!AQ426</f>
        <v>1.5311082999999996</v>
      </c>
      <c r="AR427" s="2">
        <f>Data!AR427-Data!AR426</f>
        <v>0.96815659999998616</v>
      </c>
      <c r="AS427" s="2"/>
      <c r="AT427" s="1">
        <v>44452</v>
      </c>
      <c r="AU427" s="2">
        <f>Data!AV431-FaktiskeKurser[[#This Row],[AAPL]]</f>
        <v>-7.1399989999999889</v>
      </c>
      <c r="AV427" s="2">
        <f>Data!AW431-FaktiskeKurser[[#This Row],[MSFT]]</f>
        <v>-3.190003000000047</v>
      </c>
      <c r="AW427" s="2">
        <f>Data!AX431-FaktiskeKurser[[#This Row],[AMZN]]</f>
        <v>-2.6059879999999964</v>
      </c>
      <c r="AX427" s="2">
        <f>Data!AY431-FaktiskeKurser[[#This Row],[GOOGL]]</f>
        <v>-1.9479980000000126</v>
      </c>
      <c r="AY427" s="2">
        <f>Data!AZ431-FaktiskeKurser[[#This Row],[BRK-B]]</f>
        <v>1.0200189999999907</v>
      </c>
      <c r="AZ427" s="2">
        <f>Data!BA431-FaktiskeKurser[[#This Row],[TSLA]]</f>
        <v>-3.3066560000000038</v>
      </c>
      <c r="BA427" s="2">
        <f>Data!BB431-FaktiskeKurser[[#This Row],[NVDA]]</f>
        <v>-5.0999909999999886</v>
      </c>
      <c r="BB427" s="2">
        <f>Data!BC431-FaktiskeKurser[[#This Row],[GOOG]]</f>
        <v>-2.0540009999999995</v>
      </c>
      <c r="BC427" s="2">
        <f>Data!BD431-FaktiskeKurser[[#This Row],[UNH]]</f>
        <v>-6.7200009999999679</v>
      </c>
      <c r="BD427" s="2">
        <f>Data!BE431-FaktiskeKurser[[#This Row],[JPM]]</f>
        <v>0.64999400000002083</v>
      </c>
      <c r="BE427" s="2">
        <f>Data!BF431-FaktiskeKurser[[#This Row],[AVGO]]</f>
        <v>2.3699950000000172</v>
      </c>
      <c r="BF427" s="2">
        <f>Data!BG431-FaktiskeKurser[[#This Row],[V]]</f>
        <v>-1.6399989999999889</v>
      </c>
      <c r="BG427" s="2">
        <f>Data!BH431-FaktiskeKurser[[#This Row],[BAC]]</f>
        <v>-0.38000100000000003</v>
      </c>
      <c r="BH427" s="2">
        <f>Data!BI431-FaktiskeKurser[[#This Row],[HD]]</f>
        <v>6.5</v>
      </c>
      <c r="BI427" s="2">
        <f>Data!BJ431-FaktiskeKurser[[#This Row],[MA]]</f>
        <v>3.1100159999999732</v>
      </c>
      <c r="BJ427" s="2">
        <f>Data!BK431-FaktiskeKurser[[#This Row],[MRK]]</f>
        <v>-2.8000029999999896</v>
      </c>
      <c r="BK427" s="2">
        <f>Data!BL431-FaktiskeKurser[[#This Row],[ABBV]]</f>
        <v>-1.5499960000000073</v>
      </c>
      <c r="BL427" s="2">
        <f>Data!BM431-FaktiskeKurser[[#This Row],[LLY]]</f>
        <v>-16.839996000000014</v>
      </c>
      <c r="BM427" s="2">
        <f>Data!BN431-FaktiskeKurser[[#This Row],[UPS]]</f>
        <v>-1.1699990000000184</v>
      </c>
      <c r="BN427" s="2">
        <f>Data!BO431-FaktiskeKurser[[#This Row],[CAT]]</f>
        <v>-2.0299990000000037</v>
      </c>
    </row>
    <row r="428" spans="1:66" x14ac:dyDescent="0.35">
      <c r="A428" s="1">
        <v>44453</v>
      </c>
      <c r="B428" s="2">
        <f>ARIMAForecast[[#This Row],[AAPL]]-FaktiskeKurser[[#This Row],[AAPL]]</f>
        <v>-6.9690191922099984</v>
      </c>
      <c r="C428" s="2">
        <f>ARIMAForecast[[#This Row],[MSFT]]-Data!C427</f>
        <v>3.0275563325619714</v>
      </c>
      <c r="D428" s="2">
        <f>ARIMAForecast[[#This Row],[AMZN]]-Data!D427</f>
        <v>-0.32951599755600114</v>
      </c>
      <c r="E428" s="2">
        <f>ARIMAForecast[[#This Row],[GOOGL]]-Data!E427</f>
        <v>0.56051648563001777</v>
      </c>
      <c r="F428" s="2">
        <f>ARIMAForecast[[#This Row],[BRK-B]]-Data!F427</f>
        <v>-2.210475992585998</v>
      </c>
      <c r="G428" s="2">
        <f>ARIMAForecast[[#This Row],[TSLA]]-Data!G427</f>
        <v>0.41316338234000227</v>
      </c>
      <c r="H428" s="2">
        <f>ARIMAForecast[[#This Row],[NVDA]]-Data!H427</f>
        <v>2.1642529061039966</v>
      </c>
      <c r="I428" s="2">
        <f>ARIMAForecast[[#This Row],[GOOG]]-Data!I427</f>
        <v>0.29047930980499359</v>
      </c>
      <c r="J428" s="2">
        <f>ARIMAForecast[[#This Row],[UNH]]-Data!J427</f>
        <v>0.34905528498501326</v>
      </c>
      <c r="K428" s="2">
        <f>ARIMAForecast[[#This Row],[JPM]]-Data!K427</f>
        <v>-2.5397566364440252</v>
      </c>
      <c r="L428" s="2">
        <f>ARIMAForecast[[#This Row],[AVGO]]-Data!L427</f>
        <v>3.1385317553030063</v>
      </c>
      <c r="M428" s="2">
        <f>ARIMAForecast[[#This Row],[V]]-Data!M427</f>
        <v>-1.3710254656109839</v>
      </c>
      <c r="N428" s="2">
        <f>ARIMAForecast[[#This Row],[BAC]]-Data!N427</f>
        <v>-1.0148022124386955</v>
      </c>
      <c r="O428" s="2">
        <f>ARIMAForecast[[#This Row],[HD]]-Data!O427</f>
        <v>-1.7047277305590001</v>
      </c>
      <c r="P428" s="2">
        <f>ARIMAForecast[[#This Row],[MA]]-Data!P427</f>
        <v>-1.8643881594659888</v>
      </c>
      <c r="Q428" s="2">
        <f>ARIMAForecast[[#This Row],[MRK]]-Data!Q427</f>
        <v>-0.97899869919631044</v>
      </c>
      <c r="R428" s="2">
        <f>ARIMAForecast[[#This Row],[ABBV]]-Data!R427</f>
        <v>-0.77229100390098893</v>
      </c>
      <c r="S428" s="2">
        <f>ARIMAForecast[[#This Row],[LLY]]-Data!S427</f>
        <v>-4.2350246695649787</v>
      </c>
      <c r="T428" s="2">
        <f>ARIMAForecast[[#This Row],[UPS]]-Data!T427</f>
        <v>-3.2367190647979953</v>
      </c>
      <c r="U428" s="2">
        <f>ARIMAForecast[[#This Row],[CAT]]-Data!U427</f>
        <v>-4.4686546697280107</v>
      </c>
      <c r="X428" s="1">
        <v>44453</v>
      </c>
      <c r="Y428" s="2">
        <f>Data!Y428-Data!Y427</f>
        <v>-0.97313800000000583</v>
      </c>
      <c r="Z428" s="2">
        <f>Data!Z428-Data!Z427</f>
        <v>2.6184863999999948</v>
      </c>
      <c r="AA428" s="2">
        <f>Data!AA428-Data!AA427</f>
        <v>-0.41257300000000896</v>
      </c>
      <c r="AB428" s="2">
        <f>Data!AB428-Data!AB427</f>
        <v>0.39109929999997917</v>
      </c>
      <c r="AC428" s="2">
        <f>Data!AC428-Data!AC427</f>
        <v>-2.079475900000034</v>
      </c>
      <c r="AD428" s="2">
        <f>Data!AD428-Data!AD427</f>
        <v>0.8982520000000136</v>
      </c>
      <c r="AE428" s="2">
        <f>Data!AE428-Data!AE427</f>
        <v>0.75517399999998247</v>
      </c>
      <c r="AF428" s="2">
        <f>Data!AF428-Data!AF427</f>
        <v>-2.9602399999987483E-2</v>
      </c>
      <c r="AG428" s="2">
        <f>Data!AG428-Data!AG427</f>
        <v>0.76016309999999976</v>
      </c>
      <c r="AH428" s="2">
        <f>Data!AH428-Data!AH427</f>
        <v>-2.3610087000000135</v>
      </c>
      <c r="AI428" s="2">
        <f>Data!AI428-Data!AI427</f>
        <v>2.6348778000000266</v>
      </c>
      <c r="AJ428" s="2">
        <f>Data!AJ428-Data!AJ427</f>
        <v>-1.4462982000000011</v>
      </c>
      <c r="AK428" s="2">
        <f>Data!AK428-Data!AK427</f>
        <v>-0.93830684000000275</v>
      </c>
      <c r="AL428" s="2">
        <f>Data!AL428-Data!AL427</f>
        <v>-1.2986906999999519</v>
      </c>
      <c r="AM428" s="2">
        <f>Data!AM428-Data!AM427</f>
        <v>-1.5727759000000106</v>
      </c>
      <c r="AN428" s="2">
        <f>Data!AN428-Data!AN427</f>
        <v>-0.89421011000000306</v>
      </c>
      <c r="AO428" s="2">
        <f>Data!AO428-Data!AO427</f>
        <v>-1.0158777999999984</v>
      </c>
      <c r="AP428" s="2">
        <f>Data!AP428-Data!AP427</f>
        <v>-4.5012114000000167</v>
      </c>
      <c r="AQ428" s="2">
        <f>Data!AQ428-Data!AQ427</f>
        <v>-2.9890099000000134</v>
      </c>
      <c r="AR428" s="2">
        <f>Data!AR428-Data!AR427</f>
        <v>-2.9750276000000042</v>
      </c>
      <c r="AS428" s="2"/>
      <c r="AT428" s="1">
        <v>44453</v>
      </c>
      <c r="AU428" s="2">
        <f>Data!AV432-FaktiskeKurser[[#This Row],[AAPL]]</f>
        <v>-6.9900060000000224</v>
      </c>
      <c r="AV428" s="2">
        <f>Data!AW432-FaktiskeKurser[[#This Row],[MSFT]]</f>
        <v>-0.41998200000000452</v>
      </c>
      <c r="AW428" s="2">
        <f>Data!AX432-FaktiskeKurser[[#This Row],[AMZN]]</f>
        <v>-3.7749939999999924</v>
      </c>
      <c r="AX428" s="2">
        <f>Data!AY432-FaktiskeKurser[[#This Row],[GOOGL]]</f>
        <v>-1.1464989999999773</v>
      </c>
      <c r="AY428" s="2">
        <f>Data!AZ432-FaktiskeKurser[[#This Row],[BRK-B]]</f>
        <v>-2.1399839999999699</v>
      </c>
      <c r="AZ428" s="2">
        <f>Data!BA432-FaktiskeKurser[[#This Row],[TSLA]]</f>
        <v>-3.1266630000000077</v>
      </c>
      <c r="BA428" s="2">
        <f>Data!BB432-FaktiskeKurser[[#This Row],[NVDA]]</f>
        <v>-0.97000099999999634</v>
      </c>
      <c r="BB428" s="2">
        <f>Data!BC432-FaktiskeKurser[[#This Row],[GOOG]]</f>
        <v>-1.4774930000000097</v>
      </c>
      <c r="BC428" s="2">
        <f>Data!BD432-FaktiskeKurser[[#This Row],[UNH]]</f>
        <v>-2.8500060000000076</v>
      </c>
      <c r="BD428" s="2">
        <f>Data!BE432-FaktiskeKurser[[#This Row],[JPM]]</f>
        <v>-1.4299929999999961</v>
      </c>
      <c r="BE428" s="2">
        <f>Data!BF432-FaktiskeKurser[[#This Row],[AVGO]]</f>
        <v>7.4899900000000343</v>
      </c>
      <c r="BF428" s="2">
        <f>Data!BG432-FaktiskeKurser[[#This Row],[V]]</f>
        <v>-6.0599970000000098</v>
      </c>
      <c r="BG428" s="2">
        <f>Data!BH432-FaktiskeKurser[[#This Row],[BAC]]</f>
        <v>-0.93999899999999315</v>
      </c>
      <c r="BH428" s="2">
        <f>Data!BI432-FaktiskeKurser[[#This Row],[HD]]</f>
        <v>1.5400080000000003</v>
      </c>
      <c r="BI428" s="2">
        <f>Data!BJ432-FaktiskeKurser[[#This Row],[MA]]</f>
        <v>-5.2400210000000129</v>
      </c>
      <c r="BJ428" s="2">
        <f>Data!BK432-FaktiskeKurser[[#This Row],[MRK]]</f>
        <v>-3.25</v>
      </c>
      <c r="BK428" s="2">
        <f>Data!BL432-FaktiskeKurser[[#This Row],[ABBV]]</f>
        <v>-3.8799980000000005</v>
      </c>
      <c r="BL428" s="2">
        <f>Data!BM432-FaktiskeKurser[[#This Row],[LLY]]</f>
        <v>-21.75</v>
      </c>
      <c r="BM428" s="2">
        <f>Data!BN432-FaktiskeKurser[[#This Row],[UPS]]</f>
        <v>-3.5600120000000004</v>
      </c>
      <c r="BN428" s="2">
        <f>Data!BO432-FaktiskeKurser[[#This Row],[CAT]]</f>
        <v>-4.4400019999999927</v>
      </c>
    </row>
    <row r="429" spans="1:66" x14ac:dyDescent="0.35">
      <c r="A429" s="1">
        <v>44454</v>
      </c>
      <c r="B429" s="2">
        <f>ARIMAForecast[[#This Row],[AAPL]]-FaktiskeKurser[[#This Row],[AAPL]]</f>
        <v>-4.7289595323530023</v>
      </c>
      <c r="C429" s="2">
        <f>ARIMAForecast[[#This Row],[MSFT]]-Data!C428</f>
        <v>4.5054034555960243</v>
      </c>
      <c r="D429" s="2">
        <f>ARIMAForecast[[#This Row],[AMZN]]-Data!D428</f>
        <v>1.2165233690240029</v>
      </c>
      <c r="E429" s="2">
        <f>ARIMAForecast[[#This Row],[GOOGL]]-Data!E428</f>
        <v>1.5883205263429829</v>
      </c>
      <c r="F429" s="2">
        <f>ARIMAForecast[[#This Row],[BRK-B]]-Data!F428</f>
        <v>0.28291100625301624</v>
      </c>
      <c r="G429" s="2">
        <f>ARIMAForecast[[#This Row],[TSLA]]-Data!G428</f>
        <v>3.9607822635829848</v>
      </c>
      <c r="H429" s="2">
        <f>ARIMAForecast[[#This Row],[NVDA]]-Data!H428</f>
        <v>-0.13361391952199142</v>
      </c>
      <c r="I429" s="2">
        <f>ARIMAForecast[[#This Row],[GOOG]]-Data!I428</f>
        <v>1.566651053128993</v>
      </c>
      <c r="J429" s="2">
        <f>ARIMAForecast[[#This Row],[UNH]]-Data!J428</f>
        <v>3.7709741065239655</v>
      </c>
      <c r="K429" s="2">
        <f>ARIMAForecast[[#This Row],[JPM]]-Data!K428</f>
        <v>1.0875828179700022</v>
      </c>
      <c r="L429" s="2">
        <f>ARIMAForecast[[#This Row],[AVGO]]-Data!L428</f>
        <v>6.7641412259089861</v>
      </c>
      <c r="M429" s="2">
        <f>ARIMAForecast[[#This Row],[V]]-Data!M428</f>
        <v>0.44761538875599172</v>
      </c>
      <c r="N429" s="2">
        <f>ARIMAForecast[[#This Row],[BAC]]-Data!N428</f>
        <v>0.27119203454529384</v>
      </c>
      <c r="O429" s="2">
        <f>ARIMAForecast[[#This Row],[HD]]-Data!O428</f>
        <v>-0.83615671450900209</v>
      </c>
      <c r="P429" s="2">
        <f>ARIMAForecast[[#This Row],[MA]]-Data!P428</f>
        <v>-1.0252916072510061</v>
      </c>
      <c r="Q429" s="2">
        <f>ARIMAForecast[[#This Row],[MRK]]-Data!Q428</f>
        <v>0.4044020874346046</v>
      </c>
      <c r="R429" s="2">
        <f>ARIMAForecast[[#This Row],[ABBV]]-Data!R428</f>
        <v>1.003951856543992</v>
      </c>
      <c r="S429" s="2">
        <f>ARIMAForecast[[#This Row],[LLY]]-Data!S428</f>
        <v>-1.1362671310450025</v>
      </c>
      <c r="T429" s="2">
        <f>ARIMAForecast[[#This Row],[UPS]]-Data!T428</f>
        <v>1.1411475022750039</v>
      </c>
      <c r="U429" s="2">
        <f>ARIMAForecast[[#This Row],[CAT]]-Data!U428</f>
        <v>3.4022367812090124</v>
      </c>
      <c r="X429" s="1">
        <v>44454</v>
      </c>
      <c r="Y429" s="2">
        <f>Data!Y429-Data!Y428</f>
        <v>0.38776210000000333</v>
      </c>
      <c r="Z429" s="2">
        <f>Data!Z429-Data!Z428</f>
        <v>4.6639140999999995</v>
      </c>
      <c r="AA429" s="2">
        <f>Data!AA429-Data!AA428</f>
        <v>1.1303296000000103</v>
      </c>
      <c r="AB429" s="2">
        <f>Data!AB429-Data!AB428</f>
        <v>1.6798919999999953</v>
      </c>
      <c r="AC429" s="2">
        <f>Data!AC429-Data!AC428</f>
        <v>0.75284530000004679</v>
      </c>
      <c r="AD429" s="2">
        <f>Data!AD429-Data!AD428</f>
        <v>2.8985236000000043</v>
      </c>
      <c r="AE429" s="2">
        <f>Data!AE429-Data!AE428</f>
        <v>0.97204020000000924</v>
      </c>
      <c r="AF429" s="2">
        <f>Data!AF429-Data!AF428</f>
        <v>1.7853187000000048</v>
      </c>
      <c r="AG429" s="2">
        <f>Data!AG429-Data!AG428</f>
        <v>3.5233762999999954</v>
      </c>
      <c r="AH429" s="2">
        <f>Data!AH429-Data!AH428</f>
        <v>0.78384049999999661</v>
      </c>
      <c r="AI429" s="2">
        <f>Data!AI429-Data!AI428</f>
        <v>6.5650673000000097</v>
      </c>
      <c r="AJ429" s="2">
        <f>Data!AJ429-Data!AJ428</f>
        <v>0.65801519999999414</v>
      </c>
      <c r="AK429" s="2">
        <f>Data!AK429-Data!AK428</f>
        <v>0.2103331699999984</v>
      </c>
      <c r="AL429" s="2">
        <f>Data!AL429-Data!AL428</f>
        <v>-5.4815500000017892E-2</v>
      </c>
      <c r="AM429" s="2">
        <f>Data!AM429-Data!AM428</f>
        <v>-1.2684764999999629</v>
      </c>
      <c r="AN429" s="2">
        <f>Data!AN429-Data!AN428</f>
        <v>0.40300258000000611</v>
      </c>
      <c r="AO429" s="2">
        <f>Data!AO429-Data!AO428</f>
        <v>1.1517180999999965</v>
      </c>
      <c r="AP429" s="2">
        <f>Data!AP429-Data!AP428</f>
        <v>9.845609999999283E-2</v>
      </c>
      <c r="AQ429" s="2">
        <f>Data!AQ429-Data!AQ428</f>
        <v>1.745603100000011</v>
      </c>
      <c r="AR429" s="2">
        <f>Data!AR429-Data!AR428</f>
        <v>1.9665520000000072</v>
      </c>
      <c r="AS429" s="2"/>
      <c r="AT429" s="1">
        <v>44454</v>
      </c>
      <c r="AU429" s="2">
        <f>Data!AV433-FaktiskeKurser[[#This Row],[AAPL]]</f>
        <v>-5.0400080000000003</v>
      </c>
      <c r="AV429" s="2">
        <f>Data!AW433-FaktiskeKurser[[#This Row],[MSFT]]</f>
        <v>7.5700069999999755</v>
      </c>
      <c r="AW429" s="2">
        <f>Data!AX433-FaktiskeKurser[[#This Row],[AMZN]]</f>
        <v>-0.41848799999999642</v>
      </c>
      <c r="AX429" s="2">
        <f>Data!AY433-FaktiskeKurser[[#This Row],[GOOGL]]</f>
        <v>0.88850400000001173</v>
      </c>
      <c r="AY429" s="2">
        <f>Data!AZ433-FaktiskeKurser[[#This Row],[BRK-B]]</f>
        <v>-0.42999199999997018</v>
      </c>
      <c r="AZ429" s="2">
        <f>Data!BA433-FaktiskeKurser[[#This Row],[TSLA]]</f>
        <v>0.32333400000001689</v>
      </c>
      <c r="BA429" s="2">
        <f>Data!BB433-FaktiskeKurser[[#This Row],[NVDA]]</f>
        <v>1.6399999999999864</v>
      </c>
      <c r="BB429" s="2">
        <f>Data!BC433-FaktiskeKurser[[#This Row],[GOOG]]</f>
        <v>0.29249599999999987</v>
      </c>
      <c r="BC429" s="2">
        <f>Data!BD433-FaktiskeKurser[[#This Row],[UNH]]</f>
        <v>2.9700010000000248</v>
      </c>
      <c r="BD429" s="2">
        <f>Data!BE433-FaktiskeKurser[[#This Row],[JPM]]</f>
        <v>-1.0299980000000062</v>
      </c>
      <c r="BE429" s="2">
        <f>Data!BF433-FaktiskeKurser[[#This Row],[AVGO]]</f>
        <v>16.25</v>
      </c>
      <c r="BF429" s="2">
        <f>Data!BG433-FaktiskeKurser[[#This Row],[V]]</f>
        <v>-3.6800069999999891</v>
      </c>
      <c r="BG429" s="2">
        <f>Data!BH433-FaktiskeKurser[[#This Row],[BAC]]</f>
        <v>-0.79000099999999662</v>
      </c>
      <c r="BH429" s="2">
        <f>Data!BI433-FaktiskeKurser[[#This Row],[HD]]</f>
        <v>1.6000060000000076</v>
      </c>
      <c r="BI429" s="2">
        <f>Data!BJ433-FaktiskeKurser[[#This Row],[MA]]</f>
        <v>-6.6600040000000149</v>
      </c>
      <c r="BJ429" s="2">
        <f>Data!BK433-FaktiskeKurser[[#This Row],[MRK]]</f>
        <v>-1.0100020000000001</v>
      </c>
      <c r="BK429" s="2">
        <f>Data!BL433-FaktiskeKurser[[#This Row],[ABBV]]</f>
        <v>0.5</v>
      </c>
      <c r="BL429" s="2">
        <f>Data!BM433-FaktiskeKurser[[#This Row],[LLY]]</f>
        <v>-6.2700040000000001</v>
      </c>
      <c r="BM429" s="2">
        <f>Data!BN433-FaktiskeKurser[[#This Row],[UPS]]</f>
        <v>4.3400110000000041</v>
      </c>
      <c r="BN429" s="2">
        <f>Data!BO433-FaktiskeKurser[[#This Row],[CAT]]</f>
        <v>0.30999800000000732</v>
      </c>
    </row>
    <row r="430" spans="1:66" x14ac:dyDescent="0.35">
      <c r="A430" s="1">
        <v>44455</v>
      </c>
      <c r="B430" s="2">
        <f>ARIMAForecast[[#This Row],[AAPL]]-FaktiskeKurser[[#This Row],[AAPL]]</f>
        <v>3.1818676965997383E-2</v>
      </c>
      <c r="C430" s="2">
        <f>ARIMAForecast[[#This Row],[MSFT]]-Data!C429</f>
        <v>0.65683033886597286</v>
      </c>
      <c r="D430" s="2">
        <f>ARIMAForecast[[#This Row],[AMZN]]-Data!D429</f>
        <v>0.5761893320729996</v>
      </c>
      <c r="E430" s="2">
        <f>ARIMAForecast[[#This Row],[GOOGL]]-Data!E429</f>
        <v>-0.56026225773098304</v>
      </c>
      <c r="F430" s="2">
        <f>ARIMAForecast[[#This Row],[BRK-B]]-Data!F429</f>
        <v>0.11219316407601809</v>
      </c>
      <c r="G430" s="2">
        <f>ARIMAForecast[[#This Row],[TSLA]]-Data!G429</f>
        <v>0.18425014791299077</v>
      </c>
      <c r="H430" s="2">
        <f>ARIMAForecast[[#This Row],[NVDA]]-Data!H429</f>
        <v>-0.33258232283600364</v>
      </c>
      <c r="I430" s="2">
        <f>ARIMAForecast[[#This Row],[GOOG]]-Data!I429</f>
        <v>-0.76624882765497659</v>
      </c>
      <c r="J430" s="2">
        <f>ARIMAForecast[[#This Row],[UNH]]-Data!J429</f>
        <v>-1.1982747017650013</v>
      </c>
      <c r="K430" s="2">
        <f>ARIMAForecast[[#This Row],[JPM]]-Data!K429</f>
        <v>-0.60126712118798764</v>
      </c>
      <c r="L430" s="2">
        <f>ARIMAForecast[[#This Row],[AVGO]]-Data!L429</f>
        <v>-0.55941456733398809</v>
      </c>
      <c r="M430" s="2">
        <f>ARIMAForecast[[#This Row],[V]]-Data!M429</f>
        <v>0.56137326180098057</v>
      </c>
      <c r="N430" s="2">
        <f>ARIMAForecast[[#This Row],[BAC]]-Data!N429</f>
        <v>0.11881847785669919</v>
      </c>
      <c r="O430" s="2">
        <f>ARIMAForecast[[#This Row],[HD]]-Data!O429</f>
        <v>3.8384786782079914</v>
      </c>
      <c r="P430" s="2">
        <f>ARIMAForecast[[#This Row],[MA]]-Data!P429</f>
        <v>1.3680442595510272</v>
      </c>
      <c r="Q430" s="2">
        <f>ARIMAForecast[[#This Row],[MRK]]-Data!Q429</f>
        <v>-0.43730103354519656</v>
      </c>
      <c r="R430" s="2">
        <f>ARIMAForecast[[#This Row],[ABBV]]-Data!R429</f>
        <v>0.37940462817199716</v>
      </c>
      <c r="S430" s="2">
        <f>ARIMAForecast[[#This Row],[LLY]]-Data!S429</f>
        <v>-0.67185053447701648</v>
      </c>
      <c r="T430" s="2">
        <f>ARIMAForecast[[#This Row],[UPS]]-Data!T429</f>
        <v>-0.20808531871000469</v>
      </c>
      <c r="U430" s="2">
        <f>ARIMAForecast[[#This Row],[CAT]]-Data!U429</f>
        <v>-1.339437307369991</v>
      </c>
      <c r="X430" s="1">
        <v>44455</v>
      </c>
      <c r="Y430" s="2">
        <f>Data!Y430-Data!Y429</f>
        <v>-6.5516600000023573E-2</v>
      </c>
      <c r="Z430" s="2">
        <f>Data!Z430-Data!Z429</f>
        <v>1.1576559000000088</v>
      </c>
      <c r="AA430" s="2">
        <f>Data!AA430-Data!AA429</f>
        <v>0.6834321999999986</v>
      </c>
      <c r="AB430" s="2">
        <f>Data!AB430-Data!AB429</f>
        <v>-0.63767589999997654</v>
      </c>
      <c r="AC430" s="2">
        <f>Data!AC430-Data!AC429</f>
        <v>-0.58333060000001069</v>
      </c>
      <c r="AD430" s="2">
        <f>Data!AD430-Data!AD429</f>
        <v>1.2802671000000032</v>
      </c>
      <c r="AE430" s="2">
        <f>Data!AE430-Data!AE429</f>
        <v>-1.0385156000000109</v>
      </c>
      <c r="AF430" s="2">
        <f>Data!AF430-Data!AF429</f>
        <v>-0.76173870000002353</v>
      </c>
      <c r="AG430" s="2">
        <f>Data!AG430-Data!AG429</f>
        <v>0.59088880000001609</v>
      </c>
      <c r="AH430" s="2">
        <f>Data!AH430-Data!AH429</f>
        <v>-9.8826500000001261E-2</v>
      </c>
      <c r="AI430" s="2">
        <f>Data!AI430-Data!AI429</f>
        <v>-0.57540250000005244</v>
      </c>
      <c r="AJ430" s="2">
        <f>Data!AJ430-Data!AJ429</f>
        <v>0.60248300000000654</v>
      </c>
      <c r="AK430" s="2">
        <f>Data!AK430-Data!AK429</f>
        <v>0.30805558000000133</v>
      </c>
      <c r="AL430" s="2">
        <f>Data!AL430-Data!AL429</f>
        <v>2.3550169999999753</v>
      </c>
      <c r="AM430" s="2">
        <f>Data!AM430-Data!AM429</f>
        <v>1.0974914999999896</v>
      </c>
      <c r="AN430" s="2">
        <f>Data!AN430-Data!AN429</f>
        <v>-0.60666005000000212</v>
      </c>
      <c r="AO430" s="2">
        <f>Data!AO430-Data!AO429</f>
        <v>0.5745586999999972</v>
      </c>
      <c r="AP430" s="2">
        <f>Data!AP430-Data!AP429</f>
        <v>-2.3869931999999778</v>
      </c>
      <c r="AQ430" s="2">
        <f>Data!AQ430-Data!AQ429</f>
        <v>-0.14178069999999821</v>
      </c>
      <c r="AR430" s="2">
        <f>Data!AR430-Data!AR429</f>
        <v>-1.0500954999999976</v>
      </c>
      <c r="AS430" s="2"/>
      <c r="AT430" s="1">
        <v>44455</v>
      </c>
      <c r="AU430" s="2">
        <f>Data!AV434-FaktiskeKurser[[#This Row],[AAPL]]</f>
        <v>-0.18000799999998662</v>
      </c>
      <c r="AV430" s="2">
        <f>Data!AW434-FaktiskeKurser[[#This Row],[MSFT]]</f>
        <v>9.5100100000000225</v>
      </c>
      <c r="AW430" s="2">
        <f>Data!AX434-FaktiskeKurser[[#This Row],[AMZN]]</f>
        <v>0.95449899999999843</v>
      </c>
      <c r="AX430" s="2">
        <f>Data!AY434-FaktiskeKurser[[#This Row],[GOOGL]]</f>
        <v>2.733994000000024</v>
      </c>
      <c r="AY430" s="2">
        <f>Data!AZ434-FaktiskeKurser[[#This Row],[BRK-B]]</f>
        <v>-8.9995999999985088E-2</v>
      </c>
      <c r="AZ430" s="2">
        <f>Data!BA434-FaktiskeKurser[[#This Row],[TSLA]]</f>
        <v>6.9066620000000114</v>
      </c>
      <c r="BA430" s="2">
        <f>Data!BB434-FaktiskeKurser[[#This Row],[NVDA]]</f>
        <v>-2.3600010000000111</v>
      </c>
      <c r="BB430" s="2">
        <f>Data!BC434-FaktiskeKurser[[#This Row],[GOOG]]</f>
        <v>2.4524999999999864</v>
      </c>
      <c r="BC430" s="2">
        <f>Data!BD434-FaktiskeKurser[[#This Row],[UNH]]</f>
        <v>12.92999199999997</v>
      </c>
      <c r="BD430" s="2">
        <f>Data!BE434-FaktiskeKurser[[#This Row],[JPM]]</f>
        <v>0.72999500000000239</v>
      </c>
      <c r="BE430" s="2">
        <f>Data!BF434-FaktiskeKurser[[#This Row],[AVGO]]</f>
        <v>9.2000120000000152</v>
      </c>
      <c r="BF430" s="2">
        <f>Data!BG434-FaktiskeKurser[[#This Row],[V]]</f>
        <v>-0.58000199999997903</v>
      </c>
      <c r="BG430" s="2">
        <f>Data!BH434-FaktiskeKurser[[#This Row],[BAC]]</f>
        <v>0.18000099999999719</v>
      </c>
      <c r="BH430" s="2">
        <f>Data!BI434-FaktiskeKurser[[#This Row],[HD]]</f>
        <v>4.4400029999999902</v>
      </c>
      <c r="BI430" s="2">
        <f>Data!BJ434-FaktiskeKurser[[#This Row],[MA]]</f>
        <v>-1.080016999999998</v>
      </c>
      <c r="BJ430" s="2">
        <f>Data!BK434-FaktiskeKurser[[#This Row],[MRK]]</f>
        <v>-1.4799959999999999</v>
      </c>
      <c r="BK430" s="2">
        <f>Data!BL434-FaktiskeKurser[[#This Row],[ABBV]]</f>
        <v>1.4000019999999864</v>
      </c>
      <c r="BL430" s="2">
        <f>Data!BM434-FaktiskeKurser[[#This Row],[LLY]]</f>
        <v>-8.4600069999999903</v>
      </c>
      <c r="BM430" s="2">
        <f>Data!BN434-FaktiskeKurser[[#This Row],[UPS]]</f>
        <v>-0.28999400000000719</v>
      </c>
      <c r="BN430" s="2">
        <f>Data!BO434-FaktiskeKurser[[#This Row],[CAT]]</f>
        <v>-1.4099889999999959</v>
      </c>
    </row>
    <row r="431" spans="1:66" x14ac:dyDescent="0.35">
      <c r="A431" s="1">
        <v>44456</v>
      </c>
      <c r="B431" s="2">
        <f>ARIMAForecast[[#This Row],[AAPL]]-FaktiskeKurser[[#This Row],[AAPL]]</f>
        <v>-2.9172389864079946</v>
      </c>
      <c r="C431" s="2">
        <f>ARIMAForecast[[#This Row],[MSFT]]-Data!C430</f>
        <v>-5.3128444534600021</v>
      </c>
      <c r="D431" s="2">
        <f>ARIMAForecast[[#This Row],[AMZN]]-Data!D430</f>
        <v>-1.3001260965519918</v>
      </c>
      <c r="E431" s="2">
        <f>ARIMAForecast[[#This Row],[GOOGL]]-Data!E430</f>
        <v>-2.8739137391490033</v>
      </c>
      <c r="F431" s="2">
        <f>ARIMAForecast[[#This Row],[BRK-B]]-Data!F430</f>
        <v>-0.95731882491003262</v>
      </c>
      <c r="G431" s="2">
        <f>ARIMAForecast[[#This Row],[TSLA]]-Data!G430</f>
        <v>1.3627734631100168</v>
      </c>
      <c r="H431" s="2">
        <f>ARIMAForecast[[#This Row],[NVDA]]-Data!H430</f>
        <v>-3.4805235114980064</v>
      </c>
      <c r="I431" s="2">
        <f>ARIMAForecast[[#This Row],[GOOG]]-Data!I430</f>
        <v>-2.8073372723460182</v>
      </c>
      <c r="J431" s="2">
        <f>ARIMAForecast[[#This Row],[UNH]]-Data!J430</f>
        <v>4.8769197053380253</v>
      </c>
      <c r="K431" s="2">
        <f>ARIMAForecast[[#This Row],[JPM]]-Data!K430</f>
        <v>0.52232995906399537</v>
      </c>
      <c r="L431" s="2">
        <f>ARIMAForecast[[#This Row],[AVGO]]-Data!L430</f>
        <v>-2.7331870239979708</v>
      </c>
      <c r="M431" s="2">
        <f>ARIMAForecast[[#This Row],[V]]-Data!M430</f>
        <v>-2.1874982906639957</v>
      </c>
      <c r="N431" s="2">
        <f>ARIMAForecast[[#This Row],[BAC]]-Data!N430</f>
        <v>0.35169671440860384</v>
      </c>
      <c r="O431" s="2">
        <f>ARIMAForecast[[#This Row],[HD]]-Data!O430</f>
        <v>-0.89741566158397745</v>
      </c>
      <c r="P431" s="2">
        <f>ARIMAForecast[[#This Row],[MA]]-Data!P430</f>
        <v>-3.008481111088031</v>
      </c>
      <c r="Q431" s="2">
        <f>ARIMAForecast[[#This Row],[MRK]]-Data!Q430</f>
        <v>-0.49676512979840481</v>
      </c>
      <c r="R431" s="2">
        <f>ARIMAForecast[[#This Row],[ABBV]]-Data!R430</f>
        <v>-0.53374984381099466</v>
      </c>
      <c r="S431" s="2">
        <f>ARIMAForecast[[#This Row],[LLY]]-Data!S430</f>
        <v>-2.8002863682359873</v>
      </c>
      <c r="T431" s="2">
        <f>ARIMAForecast[[#This Row],[UPS]]-Data!T430</f>
        <v>-2.7261464072130082</v>
      </c>
      <c r="U431" s="2">
        <f>ARIMAForecast[[#This Row],[CAT]]-Data!U430</f>
        <v>-4.6547191408729987</v>
      </c>
      <c r="X431" s="1">
        <v>44456</v>
      </c>
      <c r="Y431" s="2">
        <f>Data!Y431-Data!Y430</f>
        <v>-2.0026678999999774</v>
      </c>
      <c r="Z431" s="2">
        <f>Data!Z431-Data!Z430</f>
        <v>-4.3739750000000299</v>
      </c>
      <c r="AA431" s="2">
        <f>Data!AA431-Data!AA430</f>
        <v>-1.0281786000000182</v>
      </c>
      <c r="AB431" s="2">
        <f>Data!AB431-Data!AB430</f>
        <v>-2.404153100000002</v>
      </c>
      <c r="AC431" s="2">
        <f>Data!AC431-Data!AC430</f>
        <v>-0.73626519999999118</v>
      </c>
      <c r="AD431" s="2">
        <f>Data!AD431-Data!AD430</f>
        <v>0.71458219999999528</v>
      </c>
      <c r="AE431" s="2">
        <f>Data!AE431-Data!AE430</f>
        <v>-3.1836811000000012</v>
      </c>
      <c r="AF431" s="2">
        <f>Data!AF431-Data!AF430</f>
        <v>-2.5220509999999763</v>
      </c>
      <c r="AG431" s="2">
        <f>Data!AG431-Data!AG430</f>
        <v>2.3977130999999758</v>
      </c>
      <c r="AH431" s="2">
        <f>Data!AH431-Data!AH430</f>
        <v>-0.37337589999998499</v>
      </c>
      <c r="AI431" s="2">
        <f>Data!AI431-Data!AI430</f>
        <v>-1.7327130999999554</v>
      </c>
      <c r="AJ431" s="2">
        <f>Data!AJ431-Data!AJ430</f>
        <v>-2.5079810000000009</v>
      </c>
      <c r="AK431" s="2">
        <f>Data!AK431-Data!AK430</f>
        <v>9.4603620000000888E-2</v>
      </c>
      <c r="AL431" s="2">
        <f>Data!AL431-Data!AL430</f>
        <v>-9.2161699999962821E-2</v>
      </c>
      <c r="AM431" s="2">
        <f>Data!AM431-Data!AM430</f>
        <v>-2.3368131999999946</v>
      </c>
      <c r="AN431" s="2">
        <f>Data!AN431-Data!AN430</f>
        <v>-0.39430656000000397</v>
      </c>
      <c r="AO431" s="2">
        <f>Data!AO431-Data!AO430</f>
        <v>-0.5143273999999991</v>
      </c>
      <c r="AP431" s="2">
        <f>Data!AP431-Data!AP430</f>
        <v>-1.1979843000000017</v>
      </c>
      <c r="AQ431" s="2">
        <f>Data!AQ431-Data!AQ430</f>
        <v>-2.6186538999999982</v>
      </c>
      <c r="AR431" s="2">
        <f>Data!AR431-Data!AR430</f>
        <v>-3.500169800000009</v>
      </c>
      <c r="AS431" s="2"/>
      <c r="AT431" s="1">
        <v>44456</v>
      </c>
      <c r="AU431" s="2">
        <f>Data!AV435-FaktiskeKurser[[#This Row],[AAPL]]</f>
        <v>-3.4900049999999965</v>
      </c>
      <c r="AV431" s="2">
        <f>Data!AW435-FaktiskeKurser[[#This Row],[MSFT]]</f>
        <v>2.8800050000000397</v>
      </c>
      <c r="AW431" s="2">
        <f>Data!AX435-FaktiskeKurser[[#This Row],[AMZN]]</f>
        <v>0.26750199999997903</v>
      </c>
      <c r="AX431" s="2">
        <f>Data!AY435-FaktiskeKurser[[#This Row],[GOOGL]]</f>
        <v>-1.5325009999999963</v>
      </c>
      <c r="AY431" s="2">
        <f>Data!AZ435-FaktiskeKurser[[#This Row],[BRK-B]]</f>
        <v>-3.1600029999999606</v>
      </c>
      <c r="AZ431" s="2">
        <f>Data!BA435-FaktiskeKurser[[#This Row],[TSLA]]</f>
        <v>5.4966579999999965</v>
      </c>
      <c r="BA431" s="2">
        <f>Data!BB435-FaktiskeKurser[[#This Row],[NVDA]]</f>
        <v>-2.5200040000000001</v>
      </c>
      <c r="BB431" s="2">
        <f>Data!BC435-FaktiskeKurser[[#This Row],[GOOG]]</f>
        <v>-2.0014950000000056</v>
      </c>
      <c r="BC431" s="2">
        <f>Data!BD435-FaktiskeKurser[[#This Row],[UNH]]</f>
        <v>5.6400150000000053</v>
      </c>
      <c r="BD431" s="2">
        <f>Data!BE435-FaktiskeKurser[[#This Row],[JPM]]</f>
        <v>-2.180008000000015</v>
      </c>
      <c r="BE431" s="2">
        <f>Data!BF435-FaktiskeKurser[[#This Row],[AVGO]]</f>
        <v>7.0400089999999977</v>
      </c>
      <c r="BF431" s="2">
        <f>Data!BG435-FaktiskeKurser[[#This Row],[V]]</f>
        <v>-2.8800050000000113</v>
      </c>
      <c r="BG431" s="2">
        <f>Data!BH435-FaktiskeKurser[[#This Row],[BAC]]</f>
        <v>-0.43999900000000025</v>
      </c>
      <c r="BH431" s="2">
        <f>Data!BI435-FaktiskeKurser[[#This Row],[HD]]</f>
        <v>0.22000099999996792</v>
      </c>
      <c r="BI431" s="2">
        <f>Data!BJ435-FaktiskeKurser[[#This Row],[MA]]</f>
        <v>-4.7799979999999778</v>
      </c>
      <c r="BJ431" s="2">
        <f>Data!BK435-FaktiskeKurser[[#This Row],[MRK]]</f>
        <v>-1.5</v>
      </c>
      <c r="BK431" s="2">
        <f>Data!BL435-FaktiskeKurser[[#This Row],[ABBV]]</f>
        <v>0.25</v>
      </c>
      <c r="BL431" s="2">
        <f>Data!BM435-FaktiskeKurser[[#This Row],[LLY]]</f>
        <v>-7.8600009999999827</v>
      </c>
      <c r="BM431" s="2">
        <f>Data!BN435-FaktiskeKurser[[#This Row],[UPS]]</f>
        <v>-4.3599999999999852</v>
      </c>
      <c r="BN431" s="2">
        <f>Data!BO435-FaktiskeKurser[[#This Row],[CAT]]</f>
        <v>-6.4499969999999962</v>
      </c>
    </row>
    <row r="432" spans="1:66" x14ac:dyDescent="0.35">
      <c r="A432" s="1">
        <v>44459</v>
      </c>
      <c r="B432" s="2">
        <f>ARIMAForecast[[#This Row],[AAPL]]-FaktiskeKurser[[#This Row],[AAPL]]</f>
        <v>-5.2096116591930013</v>
      </c>
      <c r="C432" s="2">
        <f>ARIMAForecast[[#This Row],[MSFT]]-Data!C431</f>
        <v>-5.6524261870540045</v>
      </c>
      <c r="D432" s="2">
        <f>ARIMAForecast[[#This Row],[AMZN]]-Data!D431</f>
        <v>-5.2668230933460052</v>
      </c>
      <c r="E432" s="2">
        <f>ARIMAForecast[[#This Row],[GOOGL]]-Data!E431</f>
        <v>-2.3967131688619929</v>
      </c>
      <c r="F432" s="2">
        <f>ARIMAForecast[[#This Row],[BRK-B]]-Data!F431</f>
        <v>-2.4903461458469565</v>
      </c>
      <c r="G432" s="2">
        <f>ARIMAForecast[[#This Row],[TSLA]]-Data!G431</f>
        <v>-10.668803334421</v>
      </c>
      <c r="H432" s="2">
        <f>ARIMAForecast[[#This Row],[NVDA]]-Data!H431</f>
        <v>-7.4445716247959979</v>
      </c>
      <c r="I432" s="2">
        <f>ARIMAForecast[[#This Row],[GOOG]]-Data!I431</f>
        <v>-2.7230745546549997</v>
      </c>
      <c r="J432" s="2">
        <f>ARIMAForecast[[#This Row],[UNH]]-Data!J431</f>
        <v>-9.6397269881859984</v>
      </c>
      <c r="K432" s="2">
        <f>ARIMAForecast[[#This Row],[JPM]]-Data!K431</f>
        <v>-5.208721972148993</v>
      </c>
      <c r="L432" s="2">
        <f>ARIMAForecast[[#This Row],[AVGO]]-Data!L431</f>
        <v>-9.4162464499100338</v>
      </c>
      <c r="M432" s="2">
        <f>ARIMAForecast[[#This Row],[V]]-Data!M431</f>
        <v>-1.8217747495329775</v>
      </c>
      <c r="N432" s="2">
        <f>ARIMAForecast[[#This Row],[BAC]]-Data!N431</f>
        <v>-1.5521012366313016</v>
      </c>
      <c r="O432" s="2">
        <f>ARIMAForecast[[#This Row],[HD]]-Data!O431</f>
        <v>-4.4338199996529966</v>
      </c>
      <c r="P432" s="2">
        <f>ARIMAForecast[[#This Row],[MA]]-Data!P431</f>
        <v>-3.1766512806469791</v>
      </c>
      <c r="Q432" s="2">
        <f>ARIMAForecast[[#This Row],[MRK]]-Data!Q431</f>
        <v>0.36714009331660691</v>
      </c>
      <c r="R432" s="2">
        <f>ARIMAForecast[[#This Row],[ABBV]]-Data!R431</f>
        <v>-1.1166943465200063</v>
      </c>
      <c r="S432" s="2">
        <f>ARIMAForecast[[#This Row],[LLY]]-Data!S431</f>
        <v>2.6635494492649912</v>
      </c>
      <c r="T432" s="2">
        <f>ARIMAForecast[[#This Row],[UPS]]-Data!T431</f>
        <v>-0.20420386838500804</v>
      </c>
      <c r="U432" s="2">
        <f>ARIMAForecast[[#This Row],[CAT]]-Data!U431</f>
        <v>-8.8844379988830156</v>
      </c>
      <c r="X432" s="1">
        <v>44459</v>
      </c>
      <c r="Y432" s="2">
        <f>Data!Y432-Data!Y431</f>
        <v>-2.9801399000000117</v>
      </c>
      <c r="Z432" s="2">
        <f>Data!Z432-Data!Z431</f>
        <v>-5.4042696999999862</v>
      </c>
      <c r="AA432" s="2">
        <f>Data!AA432-Data!AA431</f>
        <v>-4.0687245000000019</v>
      </c>
      <c r="AB432" s="2">
        <f>Data!AB432-Data!AB431</f>
        <v>-2.3546661000000029</v>
      </c>
      <c r="AC432" s="2">
        <f>Data!AC432-Data!AC431</f>
        <v>-2.4420350000000326</v>
      </c>
      <c r="AD432" s="2">
        <f>Data!AD432-Data!AD431</f>
        <v>-2.2931817000000194</v>
      </c>
      <c r="AE432" s="2">
        <f>Data!AE432-Data!AE431</f>
        <v>-6.0465984999999876</v>
      </c>
      <c r="AF432" s="2">
        <f>Data!AF432-Data!AF431</f>
        <v>-2.6460921999999982</v>
      </c>
      <c r="AG432" s="2">
        <f>Data!AG432-Data!AG431</f>
        <v>-6.2981657999999925</v>
      </c>
      <c r="AH432" s="2">
        <f>Data!AH432-Data!AH431</f>
        <v>-3.8422276000000011</v>
      </c>
      <c r="AI432" s="2">
        <f>Data!AI432-Data!AI431</f>
        <v>-8.5810584000000176</v>
      </c>
      <c r="AJ432" s="2">
        <f>Data!AJ432-Data!AJ431</f>
        <v>-1.7312830999999846</v>
      </c>
      <c r="AK432" s="2">
        <f>Data!AK432-Data!AK431</f>
        <v>-1.2740586600000015</v>
      </c>
      <c r="AL432" s="2">
        <f>Data!AL432-Data!AL431</f>
        <v>-3.5424272000000201</v>
      </c>
      <c r="AM432" s="2">
        <f>Data!AM432-Data!AM431</f>
        <v>-3.3388398999999822</v>
      </c>
      <c r="AN432" s="2">
        <f>Data!AN432-Data!AN431</f>
        <v>0.24892497000000446</v>
      </c>
      <c r="AO432" s="2">
        <f>Data!AO432-Data!AO431</f>
        <v>-1.3048524999999955</v>
      </c>
      <c r="AP432" s="2">
        <f>Data!AP432-Data!AP431</f>
        <v>1.4311436999999785</v>
      </c>
      <c r="AQ432" s="2">
        <f>Data!AQ432-Data!AQ431</f>
        <v>-0.90561170000000857</v>
      </c>
      <c r="AR432" s="2">
        <f>Data!AR432-Data!AR431</f>
        <v>-8.0349908999999968</v>
      </c>
      <c r="AS432" s="2"/>
      <c r="AT432" s="1">
        <v>44459</v>
      </c>
      <c r="AU432" s="2">
        <f>Data!AV436-FaktiskeKurser[[#This Row],[AAPL]]</f>
        <v>-5.1799929999999961</v>
      </c>
      <c r="AV432" s="2">
        <f>Data!AW436-FaktiskeKurser[[#This Row],[MSFT]]</f>
        <v>-5.4900210000000129</v>
      </c>
      <c r="AW432" s="2">
        <f>Data!AX436-FaktiskeKurser[[#This Row],[AMZN]]</f>
        <v>-4.7135010000000079</v>
      </c>
      <c r="AX432" s="2">
        <f>Data!AY436-FaktiskeKurser[[#This Row],[GOOGL]]</f>
        <v>-3.8249970000000246</v>
      </c>
      <c r="AY432" s="2">
        <f>Data!AZ436-FaktiskeKurser[[#This Row],[BRK-B]]</f>
        <v>-3</v>
      </c>
      <c r="AZ432" s="2">
        <f>Data!BA436-FaktiskeKurser[[#This Row],[TSLA]]</f>
        <v>-4.7733310000000131</v>
      </c>
      <c r="BA432" s="2">
        <f>Data!BB436-FaktiskeKurser[[#This Row],[NVDA]]</f>
        <v>-11.289992999999981</v>
      </c>
      <c r="BB432" s="2">
        <f>Data!BC436-FaktiskeKurser[[#This Row],[GOOG]]</f>
        <v>-4.3890079999999898</v>
      </c>
      <c r="BC432" s="2">
        <f>Data!BD436-FaktiskeKurser[[#This Row],[UNH]]</f>
        <v>0.16000300000001744</v>
      </c>
      <c r="BD432" s="2">
        <f>Data!BE436-FaktiskeKurser[[#This Row],[JPM]]</f>
        <v>-4.1100000000000136</v>
      </c>
      <c r="BE432" s="2">
        <f>Data!BF436-FaktiskeKurser[[#This Row],[AVGO]]</f>
        <v>-7.0499880000000417</v>
      </c>
      <c r="BF432" s="2">
        <f>Data!BG436-FaktiskeKurser[[#This Row],[V]]</f>
        <v>-2.9799959999999999</v>
      </c>
      <c r="BG432" s="2">
        <f>Data!BH436-FaktiskeKurser[[#This Row],[BAC]]</f>
        <v>-0.7299990000000065</v>
      </c>
      <c r="BH432" s="2">
        <f>Data!BI436-FaktiskeKurser[[#This Row],[HD]]</f>
        <v>-1.9100040000000149</v>
      </c>
      <c r="BI432" s="2">
        <f>Data!BJ436-FaktiskeKurser[[#This Row],[MA]]</f>
        <v>-6.1099859999999921</v>
      </c>
      <c r="BJ432" s="2">
        <f>Data!BK436-FaktiskeKurser[[#This Row],[MRK]]</f>
        <v>-0.18000099999999009</v>
      </c>
      <c r="BK432" s="2">
        <f>Data!BL436-FaktiskeKurser[[#This Row],[ABBV]]</f>
        <v>-8.000099999999577E-2</v>
      </c>
      <c r="BL432" s="2">
        <f>Data!BM436-FaktiskeKurser[[#This Row],[LLY]]</f>
        <v>-1.4499970000000246</v>
      </c>
      <c r="BM432" s="2">
        <f>Data!BN436-FaktiskeKurser[[#This Row],[UPS]]</f>
        <v>-1.6199960000000146</v>
      </c>
      <c r="BN432" s="2">
        <f>Data!BO436-FaktiskeKurser[[#This Row],[CAT]]</f>
        <v>-11.509995000000004</v>
      </c>
    </row>
    <row r="433" spans="1:66" x14ac:dyDescent="0.35">
      <c r="A433" s="1">
        <v>44460</v>
      </c>
      <c r="B433" s="2">
        <f>ARIMAForecast[[#This Row],[AAPL]]-FaktiskeKurser[[#This Row],[AAPL]]</f>
        <v>-5.0050257593420042</v>
      </c>
      <c r="C433" s="2">
        <f>ARIMAForecast[[#This Row],[MSFT]]-Data!C432</f>
        <v>0.51794439181901453</v>
      </c>
      <c r="D433" s="2">
        <f>ARIMAForecast[[#This Row],[AMZN]]-Data!D432</f>
        <v>-0.50088763534299119</v>
      </c>
      <c r="E433" s="2">
        <f>ARIMAForecast[[#This Row],[GOOGL]]-Data!E432</f>
        <v>0.85175623603998929</v>
      </c>
      <c r="F433" s="2">
        <f>ARIMAForecast[[#This Row],[BRK-B]]-Data!F432</f>
        <v>-0.80891770514904238</v>
      </c>
      <c r="G433" s="2">
        <f>ARIMAForecast[[#This Row],[TSLA]]-Data!G432</f>
        <v>4.0258003705259853</v>
      </c>
      <c r="H433" s="2">
        <f>ARIMAForecast[[#This Row],[NVDA]]-Data!H432</f>
        <v>0.16386235255100701</v>
      </c>
      <c r="I433" s="2">
        <f>ARIMAForecast[[#This Row],[GOOG]]-Data!I432</f>
        <v>1.1751465386380175</v>
      </c>
      <c r="J433" s="2">
        <f>ARIMAForecast[[#This Row],[UNH]]-Data!J432</f>
        <v>1.6275765404129743</v>
      </c>
      <c r="K433" s="2">
        <f>ARIMAForecast[[#This Row],[JPM]]-Data!K432</f>
        <v>5.3249954297996283E-2</v>
      </c>
      <c r="L433" s="2">
        <f>ARIMAForecast[[#This Row],[AVGO]]-Data!L432</f>
        <v>-5.3437657279999939</v>
      </c>
      <c r="M433" s="2">
        <f>ARIMAForecast[[#This Row],[V]]-Data!M432</f>
        <v>-7.2613914845021554E-2</v>
      </c>
      <c r="N433" s="2">
        <f>ARIMAForecast[[#This Row],[BAC]]-Data!N432</f>
        <v>6.2522782950203748E-2</v>
      </c>
      <c r="O433" s="2">
        <f>ARIMAForecast[[#This Row],[HD]]-Data!O432</f>
        <v>2.6017644670529876</v>
      </c>
      <c r="P433" s="2">
        <f>ARIMAForecast[[#This Row],[MA]]-Data!P432</f>
        <v>-2.2671085783480294</v>
      </c>
      <c r="Q433" s="2">
        <f>ARIMAForecast[[#This Row],[MRK]]-Data!Q432</f>
        <v>8.7984170408290652E-2</v>
      </c>
      <c r="R433" s="2">
        <f>ARIMAForecast[[#This Row],[ABBV]]-Data!R432</f>
        <v>0.3650232015900059</v>
      </c>
      <c r="S433" s="2">
        <f>ARIMAForecast[[#This Row],[LLY]]-Data!S432</f>
        <v>-1.9484012754219862</v>
      </c>
      <c r="T433" s="2">
        <f>ARIMAForecast[[#This Row],[UPS]]-Data!T432</f>
        <v>-0.48949607254900229</v>
      </c>
      <c r="U433" s="2">
        <f>ARIMAForecast[[#This Row],[CAT]]-Data!U432</f>
        <v>-0.56179114127399998</v>
      </c>
      <c r="X433" s="1">
        <v>44460</v>
      </c>
      <c r="Y433" s="2">
        <f>Data!Y433-Data!Y432</f>
        <v>-0.4670716999999911</v>
      </c>
      <c r="Z433" s="2">
        <f>Data!Z433-Data!Z432</f>
        <v>-0.64705290000000559</v>
      </c>
      <c r="AA433" s="2">
        <f>Data!AA433-Data!AA432</f>
        <v>-1.9803684000000032</v>
      </c>
      <c r="AB433" s="2">
        <f>Data!AB433-Data!AB432</f>
        <v>0.21844179999999369</v>
      </c>
      <c r="AC433" s="2">
        <f>Data!AC433-Data!AC432</f>
        <v>-1.0869801999999709</v>
      </c>
      <c r="AD433" s="2">
        <f>Data!AD433-Data!AD432</f>
        <v>-4.8967499000000032</v>
      </c>
      <c r="AE433" s="2">
        <f>Data!AE433-Data!AE432</f>
        <v>-0.76910889999999199</v>
      </c>
      <c r="AF433" s="2">
        <f>Data!AF433-Data!AF432</f>
        <v>0.41820129999999267</v>
      </c>
      <c r="AG433" s="2">
        <f>Data!AG433-Data!AG432</f>
        <v>-0.67722950000000992</v>
      </c>
      <c r="AH433" s="2">
        <f>Data!AH433-Data!AH432</f>
        <v>-0.88819140000001084</v>
      </c>
      <c r="AI433" s="2">
        <f>Data!AI433-Data!AI432</f>
        <v>-5.3539286000000175</v>
      </c>
      <c r="AJ433" s="2">
        <f>Data!AJ433-Data!AJ432</f>
        <v>6.286589999999137E-2</v>
      </c>
      <c r="AK433" s="2">
        <f>Data!AK433-Data!AK432</f>
        <v>-0.10979578999999973</v>
      </c>
      <c r="AL433" s="2">
        <f>Data!AL433-Data!AL432</f>
        <v>1.4656155000000126</v>
      </c>
      <c r="AM433" s="2">
        <f>Data!AM433-Data!AM432</f>
        <v>-2.4958462000000168</v>
      </c>
      <c r="AN433" s="2">
        <f>Data!AN433-Data!AN432</f>
        <v>-8.4301800000048388E-3</v>
      </c>
      <c r="AO433" s="2">
        <f>Data!AO433-Data!AO432</f>
        <v>0.79579909999999643</v>
      </c>
      <c r="AP433" s="2">
        <f>Data!AP433-Data!AP432</f>
        <v>-1.2478854000000013</v>
      </c>
      <c r="AQ433" s="2">
        <f>Data!AQ433-Data!AQ432</f>
        <v>0.40807590000000005</v>
      </c>
      <c r="AR433" s="2">
        <f>Data!AR433-Data!AR432</f>
        <v>-2.4455760999999825</v>
      </c>
      <c r="AS433" s="2"/>
      <c r="AT433" s="1">
        <v>44460</v>
      </c>
      <c r="AU433" s="2">
        <f>Data!AV437-FaktiskeKurser[[#This Row],[AAPL]]</f>
        <v>-5.6000060000000076</v>
      </c>
      <c r="AV433" s="2">
        <f>Data!AW437-FaktiskeKurser[[#This Row],[MSFT]]</f>
        <v>-10.020018999999991</v>
      </c>
      <c r="AW433" s="2">
        <f>Data!AX437-FaktiskeKurser[[#This Row],[AMZN]]</f>
        <v>-6.608001999999999</v>
      </c>
      <c r="AX433" s="2">
        <f>Data!AY437-FaktiskeKurser[[#This Row],[GOOGL]]</f>
        <v>-5.3964990000000057</v>
      </c>
      <c r="AY433" s="2">
        <f>Data!AZ437-FaktiskeKurser[[#This Row],[BRK-B]]</f>
        <v>-5</v>
      </c>
      <c r="AZ433" s="2">
        <f>Data!BA437-FaktiskeKurser[[#This Row],[TSLA]]</f>
        <v>-5.4833220000000154</v>
      </c>
      <c r="BA433" s="2">
        <f>Data!BB437-FaktiskeKurser[[#This Row],[NVDA]]</f>
        <v>-10.949996999999996</v>
      </c>
      <c r="BB433" s="2">
        <f>Data!BC437-FaktiskeKurser[[#This Row],[GOOG]]</f>
        <v>-5.5594940000000008</v>
      </c>
      <c r="BC433" s="2">
        <f>Data!BD437-FaktiskeKurser[[#This Row],[UNH]]</f>
        <v>-5.1799930000000245</v>
      </c>
      <c r="BD433" s="2">
        <f>Data!BE437-FaktiskeKurser[[#This Row],[JPM]]</f>
        <v>-5.1800079999999866</v>
      </c>
      <c r="BE433" s="2">
        <f>Data!BF437-FaktiskeKurser[[#This Row],[AVGO]]</f>
        <v>-18.75</v>
      </c>
      <c r="BF433" s="2">
        <f>Data!BG437-FaktiskeKurser[[#This Row],[V]]</f>
        <v>-3.6400000000000148</v>
      </c>
      <c r="BG433" s="2">
        <f>Data!BH437-FaktiskeKurser[[#This Row],[BAC]]</f>
        <v>-1.0099980000000031</v>
      </c>
      <c r="BH433" s="2">
        <f>Data!BI437-FaktiskeKurser[[#This Row],[HD]]</f>
        <v>0.85000600000000759</v>
      </c>
      <c r="BI433" s="2">
        <f>Data!BJ437-FaktiskeKurser[[#This Row],[MA]]</f>
        <v>-7.3699950000000172</v>
      </c>
      <c r="BJ433" s="2">
        <f>Data!BK437-FaktiskeKurser[[#This Row],[MRK]]</f>
        <v>-0.83999699999999677</v>
      </c>
      <c r="BK433" s="2">
        <f>Data!BL437-FaktiskeKurser[[#This Row],[ABBV]]</f>
        <v>-0.61999500000000296</v>
      </c>
      <c r="BL433" s="2">
        <f>Data!BM437-FaktiskeKurser[[#This Row],[LLY]]</f>
        <v>-3.5599980000000073</v>
      </c>
      <c r="BM433" s="2">
        <f>Data!BN437-FaktiskeKurser[[#This Row],[UPS]]</f>
        <v>-3.6200100000000077</v>
      </c>
      <c r="BN433" s="2">
        <f>Data!BO437-FaktiskeKurser[[#This Row],[CAT]]</f>
        <v>-15.889999999999986</v>
      </c>
    </row>
    <row r="434" spans="1:66" x14ac:dyDescent="0.35">
      <c r="A434" s="1">
        <v>44461</v>
      </c>
      <c r="B434" s="2">
        <f>ARIMAForecast[[#This Row],[AAPL]]-FaktiskeKurser[[#This Row],[AAPL]]</f>
        <v>-3.2642483522569989</v>
      </c>
      <c r="C434" s="2">
        <f>ARIMAForecast[[#This Row],[MSFT]]-Data!C433</f>
        <v>3.4282523133450127</v>
      </c>
      <c r="D434" s="2">
        <f>ARIMAForecast[[#This Row],[AMZN]]-Data!D433</f>
        <v>1.8770417153060066</v>
      </c>
      <c r="E434" s="2">
        <f>ARIMAForecast[[#This Row],[GOOGL]]-Data!E433</f>
        <v>0.7269690169979981</v>
      </c>
      <c r="F434" s="2">
        <f>ARIMAForecast[[#This Row],[BRK-B]]-Data!F433</f>
        <v>-7.2069362425963845E-2</v>
      </c>
      <c r="G434" s="2">
        <f>ARIMAForecast[[#This Row],[TSLA]]-Data!G433</f>
        <v>3.3511028850060143</v>
      </c>
      <c r="H434" s="2">
        <f>ARIMAForecast[[#This Row],[NVDA]]-Data!H433</f>
        <v>6.6944810677839826</v>
      </c>
      <c r="I434" s="2">
        <f>ARIMAForecast[[#This Row],[GOOG]]-Data!I433</f>
        <v>0.69382104613097795</v>
      </c>
      <c r="J434" s="2">
        <f>ARIMAForecast[[#This Row],[UNH]]-Data!J433</f>
        <v>-5.6104394422449673</v>
      </c>
      <c r="K434" s="2">
        <f>ARIMAForecast[[#This Row],[JPM]]-Data!K433</f>
        <v>2.3161843568179847</v>
      </c>
      <c r="L434" s="2">
        <f>ARIMAForecast[[#This Row],[AVGO]]-Data!L433</f>
        <v>8.7547910884580347</v>
      </c>
      <c r="M434" s="2">
        <f>ARIMAForecast[[#This Row],[V]]-Data!M433</f>
        <v>2.2264951590440205</v>
      </c>
      <c r="N434" s="2">
        <f>ARIMAForecast[[#This Row],[BAC]]-Data!N433</f>
        <v>0.76494033836189601</v>
      </c>
      <c r="O434" s="2">
        <f>ARIMAForecast[[#This Row],[HD]]-Data!O433</f>
        <v>2.2193839597950387</v>
      </c>
      <c r="P434" s="2">
        <f>ARIMAForecast[[#This Row],[MA]]-Data!P433</f>
        <v>5.3987215637260419</v>
      </c>
      <c r="Q434" s="2">
        <f>ARIMAForecast[[#This Row],[MRK]]-Data!Q433</f>
        <v>-0.17702780909949922</v>
      </c>
      <c r="R434" s="2">
        <f>ARIMAForecast[[#This Row],[ABBV]]-Data!R433</f>
        <v>-0.42444668546099251</v>
      </c>
      <c r="S434" s="2">
        <f>ARIMAForecast[[#This Row],[LLY]]-Data!S433</f>
        <v>-2.1607858324910012</v>
      </c>
      <c r="T434" s="2">
        <f>ARIMAForecast[[#This Row],[UPS]]-Data!T433</f>
        <v>-2.7577982006559978</v>
      </c>
      <c r="U434" s="2">
        <f>ARIMAForecast[[#This Row],[CAT]]-Data!U433</f>
        <v>1.6380671309879915</v>
      </c>
      <c r="X434" s="1">
        <v>44461</v>
      </c>
      <c r="Y434" s="2">
        <f>Data!Y434-Data!Y433</f>
        <v>2.1438693999999998</v>
      </c>
      <c r="Z434" s="2">
        <f>Data!Z434-Data!Z433</f>
        <v>3.3527152999999998</v>
      </c>
      <c r="AA434" s="2">
        <f>Data!AA434-Data!AA433</f>
        <v>1.5207558000000176</v>
      </c>
      <c r="AB434" s="2">
        <f>Data!AB434-Data!AB433</f>
        <v>1.0653144999999995</v>
      </c>
      <c r="AC434" s="2">
        <f>Data!AC434-Data!AC433</f>
        <v>0.76834170000000768</v>
      </c>
      <c r="AD434" s="2">
        <f>Data!AD434-Data!AD433</f>
        <v>3.6716281000000208</v>
      </c>
      <c r="AE434" s="2">
        <f>Data!AE434-Data!AE433</f>
        <v>5.433265399999982</v>
      </c>
      <c r="AF434" s="2">
        <f>Data!AF434-Data!AF433</f>
        <v>1.2222900999999808</v>
      </c>
      <c r="AG434" s="2">
        <f>Data!AG434-Data!AG433</f>
        <v>-2.9836048999999889</v>
      </c>
      <c r="AH434" s="2">
        <f>Data!AH434-Data!AH433</f>
        <v>2.7338248000000078</v>
      </c>
      <c r="AI434" s="2">
        <f>Data!AI434-Data!AI433</f>
        <v>6.7519583000000125</v>
      </c>
      <c r="AJ434" s="2">
        <f>Data!AJ434-Data!AJ433</f>
        <v>1.9664510000000064</v>
      </c>
      <c r="AK434" s="2">
        <f>Data!AK434-Data!AK433</f>
        <v>0.86796451000000019</v>
      </c>
      <c r="AL434" s="2">
        <f>Data!AL434-Data!AL433</f>
        <v>1.9911084999999957</v>
      </c>
      <c r="AM434" s="2">
        <f>Data!AM434-Data!AM433</f>
        <v>4.3350882999999953</v>
      </c>
      <c r="AN434" s="2">
        <f>Data!AN434-Data!AN433</f>
        <v>8.4959760000003826E-2</v>
      </c>
      <c r="AO434" s="2">
        <f>Data!AO434-Data!AO433</f>
        <v>-0.76492980000000443</v>
      </c>
      <c r="AP434" s="2">
        <f>Data!AP434-Data!AP433</f>
        <v>-1.7998470999999938</v>
      </c>
      <c r="AQ434" s="2">
        <f>Data!AQ434-Data!AQ433</f>
        <v>-4.095512900000017</v>
      </c>
      <c r="AR434" s="2">
        <f>Data!AR434-Data!AR433</f>
        <v>1.0953907999999899</v>
      </c>
      <c r="AS434" s="2"/>
      <c r="AT434" s="1">
        <v>44461</v>
      </c>
      <c r="AU434" s="2">
        <f>Data!AV438-FaktiskeKurser[[#This Row],[AAPL]]</f>
        <v>-2.9399870000000021</v>
      </c>
      <c r="AV434" s="2">
        <f>Data!AW438-FaktiskeKurser[[#This Row],[MSFT]]</f>
        <v>-6.6400140000000079</v>
      </c>
      <c r="AW434" s="2">
        <f>Data!AX438-FaktiskeKurser[[#This Row],[AMZN]]</f>
        <v>-5.4095010000000059</v>
      </c>
      <c r="AX434" s="2">
        <f>Data!AY438-FaktiskeKurser[[#This Row],[GOOGL]]</f>
        <v>-3.3265080000000182</v>
      </c>
      <c r="AY434" s="2">
        <f>Data!AZ438-FaktiskeKurser[[#This Row],[BRK-B]]</f>
        <v>-3.440003000000047</v>
      </c>
      <c r="AZ434" s="2">
        <f>Data!BA438-FaktiskeKurser[[#This Row],[TSLA]]</f>
        <v>-1.6833349999999996</v>
      </c>
      <c r="BA434" s="2">
        <f>Data!BB438-FaktiskeKurser[[#This Row],[NVDA]]</f>
        <v>-3.0099940000000061</v>
      </c>
      <c r="BB434" s="2">
        <f>Data!BC438-FaktiskeKurser[[#This Row],[GOOG]]</f>
        <v>-3.4349980000000073</v>
      </c>
      <c r="BC434" s="2">
        <f>Data!BD438-FaktiskeKurser[[#This Row],[UNH]]</f>
        <v>-8.1399839999999699</v>
      </c>
      <c r="BD434" s="2">
        <f>Data!BE438-FaktiskeKurser[[#This Row],[JPM]]</f>
        <v>-2.179992000000027</v>
      </c>
      <c r="BE434" s="2">
        <f>Data!BF438-FaktiskeKurser[[#This Row],[AVGO]]</f>
        <v>-6.7600100000000225</v>
      </c>
      <c r="BF434" s="2">
        <f>Data!BG438-FaktiskeKurser[[#This Row],[V]]</f>
        <v>-1.5800020000000075</v>
      </c>
      <c r="BG434" s="2">
        <f>Data!BH438-FaktiskeKurser[[#This Row],[BAC]]</f>
        <v>-0.31000199999999722</v>
      </c>
      <c r="BH434" s="2">
        <f>Data!BI438-FaktiskeKurser[[#This Row],[HD]]</f>
        <v>-0.46002199999998084</v>
      </c>
      <c r="BI434" s="2">
        <f>Data!BJ438-FaktiskeKurser[[#This Row],[MA]]</f>
        <v>-2.8999939999999924</v>
      </c>
      <c r="BJ434" s="2">
        <f>Data!BK438-FaktiskeKurser[[#This Row],[MRK]]</f>
        <v>7.000000000000739E-2</v>
      </c>
      <c r="BK434" s="2">
        <f>Data!BL438-FaktiskeKurser[[#This Row],[ABBV]]</f>
        <v>-1.6699979999999925</v>
      </c>
      <c r="BL434" s="2">
        <f>Data!BM438-FaktiskeKurser[[#This Row],[LLY]]</f>
        <v>-2.7399900000000059</v>
      </c>
      <c r="BM434" s="2">
        <f>Data!BN438-FaktiskeKurser[[#This Row],[UPS]]</f>
        <v>-7.6699979999999925</v>
      </c>
      <c r="BN434" s="2">
        <f>Data!BO438-FaktiskeKurser[[#This Row],[CAT]]</f>
        <v>-12.25</v>
      </c>
    </row>
    <row r="435" spans="1:66" x14ac:dyDescent="0.35">
      <c r="A435" s="1">
        <v>44462</v>
      </c>
      <c r="B435" s="2">
        <f>ARIMAForecast[[#This Row],[AAPL]]-FaktiskeKurser[[#This Row],[AAPL]]</f>
        <v>1.1134491519970027</v>
      </c>
      <c r="C435" s="2">
        <f>ARIMAForecast[[#This Row],[MSFT]]-Data!C434</f>
        <v>1.3324508292749897</v>
      </c>
      <c r="D435" s="2">
        <f>ARIMAForecast[[#This Row],[AMZN]]-Data!D434</f>
        <v>1.7225058388669936</v>
      </c>
      <c r="E435" s="2">
        <f>ARIMAForecast[[#This Row],[GOOGL]]-Data!E434</f>
        <v>1.538082305149004</v>
      </c>
      <c r="F435" s="2">
        <f>ARIMAForecast[[#This Row],[BRK-B]]-Data!F434</f>
        <v>4.4781557276749595</v>
      </c>
      <c r="G435" s="2">
        <f>ARIMAForecast[[#This Row],[TSLA]]-Data!G434</f>
        <v>1.3166072747579847</v>
      </c>
      <c r="H435" s="2">
        <f>ARIMAForecast[[#This Row],[NVDA]]-Data!H434</f>
        <v>6.5488698048509946</v>
      </c>
      <c r="I435" s="2">
        <f>ARIMAForecast[[#This Row],[GOOG]]-Data!I434</f>
        <v>1.5391859359110072</v>
      </c>
      <c r="J435" s="2">
        <f>ARIMAForecast[[#This Row],[UNH]]-Data!J434</f>
        <v>1.5743038151500173</v>
      </c>
      <c r="K435" s="2">
        <f>ARIMAForecast[[#This Row],[JPM]]-Data!K434</f>
        <v>6.1512905416959995</v>
      </c>
      <c r="L435" s="2">
        <f>ARIMAForecast[[#This Row],[AVGO]]-Data!L434</f>
        <v>5.7916428693339981</v>
      </c>
      <c r="M435" s="2">
        <f>ARIMAForecast[[#This Row],[V]]-Data!M434</f>
        <v>5.0547523685959845</v>
      </c>
      <c r="N435" s="2">
        <f>ARIMAForecast[[#This Row],[BAC]]-Data!N434</f>
        <v>1.8656586201282011</v>
      </c>
      <c r="O435" s="2">
        <f>ARIMAForecast[[#This Row],[HD]]-Data!O434</f>
        <v>-3.1891262874012227E-2</v>
      </c>
      <c r="P435" s="2">
        <f>ARIMAForecast[[#This Row],[MA]]-Data!P434</f>
        <v>9.8709567339369642</v>
      </c>
      <c r="Q435" s="2">
        <f>ARIMAForecast[[#This Row],[MRK]]-Data!Q434</f>
        <v>1.1372077138720016</v>
      </c>
      <c r="R435" s="2">
        <f>ARIMAForecast[[#This Row],[ABBV]]-Data!R434</f>
        <v>0.81377076457899022</v>
      </c>
      <c r="S435" s="2">
        <f>ARIMAForecast[[#This Row],[LLY]]-Data!S434</f>
        <v>4.3628448660939796</v>
      </c>
      <c r="T435" s="2">
        <f>ARIMAForecast[[#This Row],[UPS]]-Data!T434</f>
        <v>0.78321190573501553</v>
      </c>
      <c r="U435" s="2">
        <f>ARIMAForecast[[#This Row],[CAT]]-Data!U434</f>
        <v>5.4571531382280227</v>
      </c>
      <c r="X435" s="1">
        <v>44462</v>
      </c>
      <c r="Y435" s="2">
        <f>Data!Y435-Data!Y434</f>
        <v>1.158824199999998</v>
      </c>
      <c r="Z435" s="2">
        <f>Data!Z435-Data!Z434</f>
        <v>1.2880316999999764</v>
      </c>
      <c r="AA435" s="2">
        <f>Data!AA435-Data!AA434</f>
        <v>1.8025537999999983</v>
      </c>
      <c r="AB435" s="2">
        <f>Data!AB435-Data!AB434</f>
        <v>0.97423810000000799</v>
      </c>
      <c r="AC435" s="2">
        <f>Data!AC435-Data!AC434</f>
        <v>3.2664108999999826</v>
      </c>
      <c r="AD435" s="2">
        <f>Data!AD435-Data!AD434</f>
        <v>1.6531798000000038</v>
      </c>
      <c r="AE435" s="2">
        <f>Data!AE435-Data!AE434</f>
        <v>6.0532335000000046</v>
      </c>
      <c r="AF435" s="2">
        <f>Data!AF435-Data!AF434</f>
        <v>0.91059450000000197</v>
      </c>
      <c r="AG435" s="2">
        <f>Data!AG435-Data!AG434</f>
        <v>-1.2482291000000032</v>
      </c>
      <c r="AH435" s="2">
        <f>Data!AH435-Data!AH434</f>
        <v>3.985529200000002</v>
      </c>
      <c r="AI435" s="2">
        <f>Data!AI435-Data!AI434</f>
        <v>5.0939855000000307</v>
      </c>
      <c r="AJ435" s="2">
        <f>Data!AJ435-Data!AJ434</f>
        <v>4.7215857999999855</v>
      </c>
      <c r="AK435" s="2">
        <f>Data!AK435-Data!AK434</f>
        <v>1.3246218800000022</v>
      </c>
      <c r="AL435" s="2">
        <f>Data!AL435-Data!AL434</f>
        <v>0.32609609999997247</v>
      </c>
      <c r="AM435" s="2">
        <f>Data!AM435-Data!AM434</f>
        <v>7.7202378999999723</v>
      </c>
      <c r="AN435" s="2">
        <f>Data!AN435-Data!AN434</f>
        <v>0.86540648999999803</v>
      </c>
      <c r="AO435" s="2">
        <f>Data!AO435-Data!AO434</f>
        <v>0.90402950000000715</v>
      </c>
      <c r="AP435" s="2">
        <f>Data!AP435-Data!AP434</f>
        <v>3.3278999999999996</v>
      </c>
      <c r="AQ435" s="2">
        <f>Data!AQ435-Data!AQ434</f>
        <v>0.91528320000000463</v>
      </c>
      <c r="AR435" s="2">
        <f>Data!AR435-Data!AR434</f>
        <v>4.6694296000000008</v>
      </c>
      <c r="AS435" s="2"/>
      <c r="AT435" s="1">
        <v>44462</v>
      </c>
      <c r="AU435" s="2">
        <f>Data!AV439-FaktiskeKurser[[#This Row],[AAPL]]</f>
        <v>0.77000400000000013</v>
      </c>
      <c r="AV435" s="2">
        <f>Data!AW439-FaktiskeKurser[[#This Row],[MSFT]]</f>
        <v>-0.30999700000000985</v>
      </c>
      <c r="AW435" s="2">
        <f>Data!AX439-FaktiskeKurser[[#This Row],[AMZN]]</f>
        <v>-2.3260039999999833</v>
      </c>
      <c r="AX435" s="2">
        <f>Data!AY439-FaktiskeKurser[[#This Row],[GOOGL]]</f>
        <v>0.41599999999999682</v>
      </c>
      <c r="AY435" s="2">
        <f>Data!AZ439-FaktiskeKurser[[#This Row],[BRK-B]]</f>
        <v>1.3599849999999947</v>
      </c>
      <c r="AZ435" s="2">
        <f>Data!BA439-FaktiskeKurser[[#This Row],[TSLA]]</f>
        <v>-1.9499969999999962</v>
      </c>
      <c r="BA435" s="2">
        <f>Data!BB439-FaktiskeKurser[[#This Row],[NVDA]]</f>
        <v>5.8200070000000039</v>
      </c>
      <c r="BB435" s="2">
        <f>Data!BC439-FaktiskeKurser[[#This Row],[GOOG]]</f>
        <v>0.36300699999998187</v>
      </c>
      <c r="BC435" s="2">
        <f>Data!BD439-FaktiskeKurser[[#This Row],[UNH]]</f>
        <v>-12.13000500000004</v>
      </c>
      <c r="BD435" s="2">
        <f>Data!BE439-FaktiskeKurser[[#This Row],[JPM]]</f>
        <v>3.5</v>
      </c>
      <c r="BE435" s="2">
        <f>Data!BF439-FaktiskeKurser[[#This Row],[AVGO]]</f>
        <v>-1.7000120000000152</v>
      </c>
      <c r="BF435" s="2">
        <f>Data!BG439-FaktiskeKurser[[#This Row],[V]]</f>
        <v>6.5599980000000073</v>
      </c>
      <c r="BG435" s="2">
        <f>Data!BH439-FaktiskeKurser[[#This Row],[BAC]]</f>
        <v>1.1899990000000003</v>
      </c>
      <c r="BH435" s="2">
        <f>Data!BI439-FaktiskeKurser[[#This Row],[HD]]</f>
        <v>0.23999100000003182</v>
      </c>
      <c r="BI435" s="2">
        <f>Data!BJ439-FaktiskeKurser[[#This Row],[MA]]</f>
        <v>11.029997999999978</v>
      </c>
      <c r="BJ435" s="2">
        <f>Data!BK439-FaktiskeKurser[[#This Row],[MRK]]</f>
        <v>1.370002999999997</v>
      </c>
      <c r="BK435" s="2">
        <f>Data!BL439-FaktiskeKurser[[#This Row],[ABBV]]</f>
        <v>-0.3700019999999995</v>
      </c>
      <c r="BL435" s="2">
        <f>Data!BM439-FaktiskeKurser[[#This Row],[LLY]]</f>
        <v>2.0799869999999885</v>
      </c>
      <c r="BM435" s="2">
        <f>Data!BN439-FaktiskeKurser[[#This Row],[UPS]]</f>
        <v>-3.2400059999999939</v>
      </c>
      <c r="BN435" s="2">
        <f>Data!BO439-FaktiskeKurser[[#This Row],[CAT]]</f>
        <v>-3.1300050000000113</v>
      </c>
    </row>
    <row r="436" spans="1:66" x14ac:dyDescent="0.35">
      <c r="A436" s="1">
        <v>44463</v>
      </c>
      <c r="B436" s="2">
        <f>ARIMAForecast[[#This Row],[AAPL]]-FaktiskeKurser[[#This Row],[AAPL]]</f>
        <v>4.4259588290649958</v>
      </c>
      <c r="C436" s="2">
        <f>ARIMAForecast[[#This Row],[MSFT]]-Data!C435</f>
        <v>-0.43122472648298071</v>
      </c>
      <c r="D436" s="2">
        <f>ARIMAForecast[[#This Row],[AMZN]]-Data!D435</f>
        <v>0.26222303108400524</v>
      </c>
      <c r="E436" s="2">
        <f>ARIMAForecast[[#This Row],[GOOGL]]-Data!E435</f>
        <v>0.41880414969401158</v>
      </c>
      <c r="F436" s="2">
        <f>ARIMAForecast[[#This Row],[BRK-B]]-Data!F435</f>
        <v>-5.4673657873991033E-2</v>
      </c>
      <c r="G436" s="2">
        <f>ARIMAForecast[[#This Row],[TSLA]]-Data!G435</f>
        <v>6.4718589426229869</v>
      </c>
      <c r="H436" s="2">
        <f>ARIMAForecast[[#This Row],[NVDA]]-Data!H435</f>
        <v>-3.6571477620779831</v>
      </c>
      <c r="I436" s="2">
        <f>ARIMAForecast[[#This Row],[GOOG]]-Data!I435</f>
        <v>0.2641281667800115</v>
      </c>
      <c r="J436" s="2">
        <f>ARIMAForecast[[#This Row],[UNH]]-Data!J435</f>
        <v>-2.8762815110130191</v>
      </c>
      <c r="K436" s="2">
        <f>ARIMAForecast[[#This Row],[JPM]]-Data!K435</f>
        <v>1.2461935257740038</v>
      </c>
      <c r="L436" s="2">
        <f>ARIMAForecast[[#This Row],[AVGO]]-Data!L435</f>
        <v>-0.97475856911802339</v>
      </c>
      <c r="M436" s="2">
        <f>ARIMAForecast[[#This Row],[V]]-Data!M435</f>
        <v>3.4275200428500057</v>
      </c>
      <c r="N436" s="2">
        <f>ARIMAForecast[[#This Row],[BAC]]-Data!N435</f>
        <v>0.41071391380859978</v>
      </c>
      <c r="O436" s="2">
        <f>ARIMAForecast[[#This Row],[HD]]-Data!O435</f>
        <v>1.0342244237600084</v>
      </c>
      <c r="P436" s="2">
        <f>ARIMAForecast[[#This Row],[MA]]-Data!P435</f>
        <v>4.0292008847800389</v>
      </c>
      <c r="Q436" s="2">
        <f>ARIMAForecast[[#This Row],[MRK]]-Data!Q435</f>
        <v>0.31741166432189516</v>
      </c>
      <c r="R436" s="2">
        <f>ARIMAForecast[[#This Row],[ABBV]]-Data!R435</f>
        <v>-0.64603945023100096</v>
      </c>
      <c r="S436" s="2">
        <f>ARIMAForecast[[#This Row],[LLY]]-Data!S435</f>
        <v>-0.73643471841700148</v>
      </c>
      <c r="T436" s="2">
        <f>ARIMAForecast[[#This Row],[UPS]]-Data!T435</f>
        <v>0.70893195591898461</v>
      </c>
      <c r="U436" s="2">
        <f>ARIMAForecast[[#This Row],[CAT]]-Data!U435</f>
        <v>-0.91078935135899997</v>
      </c>
      <c r="X436" s="1">
        <v>44463</v>
      </c>
      <c r="Y436" s="2">
        <f>Data!Y436-Data!Y435</f>
        <v>0.2775340999999969</v>
      </c>
      <c r="Z436" s="2">
        <f>Data!Z436-Data!Z435</f>
        <v>-0.35081019999995533</v>
      </c>
      <c r="AA436" s="2">
        <f>Data!AA436-Data!AA435</f>
        <v>0.65309220000000323</v>
      </c>
      <c r="AB436" s="2">
        <f>Data!AB436-Data!AB435</f>
        <v>0.98628379999999538</v>
      </c>
      <c r="AC436" s="2">
        <f>Data!AC436-Data!AC435</f>
        <v>0.49558159999997997</v>
      </c>
      <c r="AD436" s="2">
        <f>Data!AD436-Data!AD435</f>
        <v>3.6492379999999969</v>
      </c>
      <c r="AE436" s="2">
        <f>Data!AE436-Data!AE435</f>
        <v>-2.7447257999999977</v>
      </c>
      <c r="AF436" s="2">
        <f>Data!AF436-Data!AF435</f>
        <v>0.81821740000000887</v>
      </c>
      <c r="AG436" s="2">
        <f>Data!AG436-Data!AG435</f>
        <v>-0.90653799999995499</v>
      </c>
      <c r="AH436" s="2">
        <f>Data!AH436-Data!AH435</f>
        <v>3.294205599999998</v>
      </c>
      <c r="AI436" s="2">
        <f>Data!AI436-Data!AI435</f>
        <v>1.1481603999999948</v>
      </c>
      <c r="AJ436" s="2">
        <f>Data!AJ436-Data!AJ435</f>
        <v>3.9405523000000073</v>
      </c>
      <c r="AK436" s="2">
        <f>Data!AK436-Data!AK435</f>
        <v>0.75814686999999736</v>
      </c>
      <c r="AL436" s="2">
        <f>Data!AL436-Data!AL435</f>
        <v>1.2701175999999919</v>
      </c>
      <c r="AM436" s="2">
        <f>Data!AM436-Data!AM435</f>
        <v>7.6241566000000489</v>
      </c>
      <c r="AN436" s="2">
        <f>Data!AN436-Data!AN435</f>
        <v>0.6347165600000011</v>
      </c>
      <c r="AO436" s="2">
        <f>Data!AO436-Data!AO435</f>
        <v>-0.29302189999999939</v>
      </c>
      <c r="AP436" s="2">
        <f>Data!AP436-Data!AP435</f>
        <v>-0.23881059999999366</v>
      </c>
      <c r="AQ436" s="2">
        <f>Data!AQ436-Data!AQ435</f>
        <v>1.2867114999999956</v>
      </c>
      <c r="AR436" s="2">
        <f>Data!AR436-Data!AR435</f>
        <v>1.1077291000000002</v>
      </c>
      <c r="AS436" s="2"/>
      <c r="AT436" s="1">
        <v>44463</v>
      </c>
      <c r="AU436" s="2">
        <f>Data!AV440-FaktiskeKurser[[#This Row],[AAPL]]</f>
        <v>3.9799959999999999</v>
      </c>
      <c r="AV436" s="2">
        <f>Data!AW440-FaktiskeKurser[[#This Row],[MSFT]]</f>
        <v>5.0500180000000228</v>
      </c>
      <c r="AW436" s="2">
        <f>Data!AX440-FaktiskeKurser[[#This Row],[AMZN]]</f>
        <v>3.4895020000000159</v>
      </c>
      <c r="AX436" s="2">
        <f>Data!AY440-FaktiskeKurser[[#This Row],[GOOGL]]</f>
        <v>3.4954980000000262</v>
      </c>
      <c r="AY436" s="2">
        <f>Data!AZ440-FaktiskeKurser[[#This Row],[BRK-B]]</f>
        <v>3.669983000000002</v>
      </c>
      <c r="AZ436" s="2">
        <f>Data!BA440-FaktiskeKurser[[#This Row],[TSLA]]</f>
        <v>14.740005999999994</v>
      </c>
      <c r="BA436" s="2">
        <f>Data!BB440-FaktiskeKurser[[#This Row],[NVDA]]</f>
        <v>9.6799929999999961</v>
      </c>
      <c r="BB436" s="2">
        <f>Data!BC440-FaktiskeKurser[[#This Row],[GOOG]]</f>
        <v>3.6159979999999905</v>
      </c>
      <c r="BC436" s="2">
        <f>Data!BD440-FaktiskeKurser[[#This Row],[UNH]]</f>
        <v>-5.6200249999999983</v>
      </c>
      <c r="BD436" s="2">
        <f>Data!BE440-FaktiskeKurser[[#This Row],[JPM]]</f>
        <v>10.079986000000019</v>
      </c>
      <c r="BE436" s="2">
        <f>Data!BF440-FaktiskeKurser[[#This Row],[AVGO]]</f>
        <v>10.100006000000008</v>
      </c>
      <c r="BF436" s="2">
        <f>Data!BG440-FaktiskeKurser[[#This Row],[V]]</f>
        <v>11.53999300000001</v>
      </c>
      <c r="BG436" s="2">
        <f>Data!BH440-FaktiskeKurser[[#This Row],[BAC]]</f>
        <v>3.0299980000000062</v>
      </c>
      <c r="BH436" s="2">
        <f>Data!BI440-FaktiskeKurser[[#This Row],[HD]]</f>
        <v>6.2799989999999752</v>
      </c>
      <c r="BI436" s="2">
        <f>Data!BJ440-FaktiskeKurser[[#This Row],[MA]]</f>
        <v>18.470002000000022</v>
      </c>
      <c r="BJ436" s="2">
        <f>Data!BK440-FaktiskeKurser[[#This Row],[MRK]]</f>
        <v>1.6800009999999901</v>
      </c>
      <c r="BK436" s="2">
        <f>Data!BL440-FaktiskeKurser[[#This Row],[ABBV]]</f>
        <v>0.66999799999999254</v>
      </c>
      <c r="BL436" s="2">
        <f>Data!BM440-FaktiskeKurser[[#This Row],[LLY]]</f>
        <v>3.999400000000719E-2</v>
      </c>
      <c r="BM436" s="2">
        <f>Data!BN440-FaktiskeKurser[[#This Row],[UPS]]</f>
        <v>-1.3699949999999887</v>
      </c>
      <c r="BN436" s="2">
        <f>Data!BO440-FaktiskeKurser[[#This Row],[CAT]]</f>
        <v>6</v>
      </c>
    </row>
    <row r="437" spans="1:66" x14ac:dyDescent="0.35">
      <c r="A437" s="1">
        <v>44466</v>
      </c>
      <c r="B437" s="2">
        <f>ARIMAForecast[[#This Row],[AAPL]]-FaktiskeKurser[[#This Row],[AAPL]]</f>
        <v>2.1062768243930066</v>
      </c>
      <c r="C437" s="2">
        <f>ARIMAForecast[[#This Row],[MSFT]]-Data!C436</f>
        <v>-4.5484265753800059</v>
      </c>
      <c r="D437" s="2">
        <f>ARIMAForecast[[#This Row],[AMZN]]-Data!D436</f>
        <v>-1.0220153949090047</v>
      </c>
      <c r="E437" s="2">
        <f>ARIMAForecast[[#This Row],[GOOGL]]-Data!E436</f>
        <v>-0.94108826670000667</v>
      </c>
      <c r="F437" s="2">
        <f>ARIMAForecast[[#This Row],[BRK-B]]-Data!F436</f>
        <v>1.5242220569480196</v>
      </c>
      <c r="G437" s="2">
        <f>ARIMAForecast[[#This Row],[TSLA]]-Data!G436</f>
        <v>6.2409454789070082</v>
      </c>
      <c r="H437" s="2">
        <f>ARIMAForecast[[#This Row],[NVDA]]-Data!H436</f>
        <v>-3.7322306207699967</v>
      </c>
      <c r="I437" s="2">
        <f>ARIMAForecast[[#This Row],[GOOG]]-Data!I436</f>
        <v>-0.9558425458180011</v>
      </c>
      <c r="J437" s="2">
        <f>ARIMAForecast[[#This Row],[UNH]]-Data!J436</f>
        <v>0.10758672011297676</v>
      </c>
      <c r="K437" s="2">
        <f>ARIMAForecast[[#This Row],[JPM]]-Data!K436</f>
        <v>3.9233399225670098</v>
      </c>
      <c r="L437" s="2">
        <f>ARIMAForecast[[#This Row],[AVGO]]-Data!L436</f>
        <v>1.3368822464100276</v>
      </c>
      <c r="M437" s="2">
        <f>ARIMAForecast[[#This Row],[V]]-Data!M436</f>
        <v>-1.3880585416449946</v>
      </c>
      <c r="N437" s="2">
        <f>ARIMAForecast[[#This Row],[BAC]]-Data!N436</f>
        <v>0.98575507658269856</v>
      </c>
      <c r="O437" s="2">
        <f>ARIMAForecast[[#This Row],[HD]]-Data!O436</f>
        <v>4.5426104270289898</v>
      </c>
      <c r="P437" s="2">
        <f>ARIMAForecast[[#This Row],[MA]]-Data!P436</f>
        <v>-0.94300378361702997</v>
      </c>
      <c r="Q437" s="2">
        <f>ARIMAForecast[[#This Row],[MRK]]-Data!Q436</f>
        <v>4.002006069390518E-2</v>
      </c>
      <c r="R437" s="2">
        <f>ARIMAForecast[[#This Row],[ABBV]]-Data!R436</f>
        <v>1.0188486576240052</v>
      </c>
      <c r="S437" s="2">
        <f>ARIMAForecast[[#This Row],[LLY]]-Data!S436</f>
        <v>-4.7868343820519783</v>
      </c>
      <c r="T437" s="2">
        <f>ARIMAForecast[[#This Row],[UPS]]-Data!T436</f>
        <v>8.1585967159014672E-2</v>
      </c>
      <c r="U437" s="2">
        <f>ARIMAForecast[[#This Row],[CAT]]-Data!U436</f>
        <v>2.9869793342699893</v>
      </c>
      <c r="X437" s="1">
        <v>44466</v>
      </c>
      <c r="Y437" s="2">
        <f>Data!Y437-Data!Y436</f>
        <v>-1.1706157000000132</v>
      </c>
      <c r="Z437" s="2">
        <f>Data!Z437-Data!Z436</f>
        <v>-4.0622995000000515</v>
      </c>
      <c r="AA437" s="2">
        <f>Data!AA437-Data!AA436</f>
        <v>-0.82258699999999862</v>
      </c>
      <c r="AB437" s="2">
        <f>Data!AB437-Data!AB436</f>
        <v>-1.0109081999999887</v>
      </c>
      <c r="AC437" s="2">
        <f>Data!AC437-Data!AC436</f>
        <v>1.5561827999999878</v>
      </c>
      <c r="AD437" s="2">
        <f>Data!AD437-Data!AD436</f>
        <v>6.7596973999999932</v>
      </c>
      <c r="AE437" s="2">
        <f>Data!AE437-Data!AE436</f>
        <v>-4.1616488999999888</v>
      </c>
      <c r="AF437" s="2">
        <f>Data!AF437-Data!AF436</f>
        <v>-1.07902279999999</v>
      </c>
      <c r="AG437" s="2">
        <f>Data!AG437-Data!AG436</f>
        <v>-1.7139050000000111</v>
      </c>
      <c r="AH437" s="2">
        <f>Data!AH437-Data!AH436</f>
        <v>3.3684140000000014</v>
      </c>
      <c r="AI437" s="2">
        <f>Data!AI437-Data!AI436</f>
        <v>-0.11220009999999547</v>
      </c>
      <c r="AJ437" s="2">
        <f>Data!AJ437-Data!AJ436</f>
        <v>-1.1356772999999976</v>
      </c>
      <c r="AK437" s="2">
        <f>Data!AK437-Data!AK436</f>
        <v>1.0076162200000027</v>
      </c>
      <c r="AL437" s="2">
        <f>Data!AL437-Data!AL436</f>
        <v>3.4717742000000271</v>
      </c>
      <c r="AM437" s="2">
        <f>Data!AM437-Data!AM436</f>
        <v>-0.55151520000003984</v>
      </c>
      <c r="AN437" s="2">
        <f>Data!AN437-Data!AN436</f>
        <v>-0.16173419999999794</v>
      </c>
      <c r="AO437" s="2">
        <f>Data!AO437-Data!AO436</f>
        <v>0.75403500000000179</v>
      </c>
      <c r="AP437" s="2">
        <f>Data!AP437-Data!AP436</f>
        <v>-4.5728593999999987</v>
      </c>
      <c r="AQ437" s="2">
        <f>Data!AQ437-Data!AQ436</f>
        <v>-0.99023939999997879</v>
      </c>
      <c r="AR437" s="2">
        <f>Data!AR437-Data!AR436</f>
        <v>2.4720595999999944</v>
      </c>
      <c r="AS437" s="2"/>
      <c r="AT437" s="1">
        <v>44466</v>
      </c>
      <c r="AU437" s="2">
        <f>Data!AV441-FaktiskeKurser[[#This Row],[AAPL]]</f>
        <v>1.9400019999999927</v>
      </c>
      <c r="AV437" s="2">
        <f>Data!AW441-FaktiskeKurser[[#This Row],[MSFT]]</f>
        <v>-0.62997500000000173</v>
      </c>
      <c r="AW437" s="2">
        <f>Data!AX441-FaktiskeKurser[[#This Row],[AMZN]]</f>
        <v>3.1084900000000175</v>
      </c>
      <c r="AX437" s="2">
        <f>Data!AY441-FaktiskeKurser[[#This Row],[GOOGL]]</f>
        <v>2.0390009999999847</v>
      </c>
      <c r="AY437" s="2">
        <f>Data!AZ441-FaktiskeKurser[[#This Row],[BRK-B]]</f>
        <v>6.5400080000000003</v>
      </c>
      <c r="AZ437" s="2">
        <f>Data!BA441-FaktiskeKurser[[#This Row],[TSLA]]</f>
        <v>17.326674999999994</v>
      </c>
      <c r="BA437" s="2">
        <f>Data!BB441-FaktiskeKurser[[#This Row],[NVDA]]</f>
        <v>4.1399990000000173</v>
      </c>
      <c r="BB437" s="2">
        <f>Data!BC441-FaktiskeKurser[[#This Row],[GOOG]]</f>
        <v>1.8545069999999839</v>
      </c>
      <c r="BC437" s="2">
        <f>Data!BD441-FaktiskeKurser[[#This Row],[UNH]]</f>
        <v>-7.0700069999999755</v>
      </c>
      <c r="BD437" s="2">
        <f>Data!BE441-FaktiskeKurser[[#This Row],[JPM]]</f>
        <v>14</v>
      </c>
      <c r="BE437" s="2">
        <f>Data!BF441-FaktiskeKurser[[#This Row],[AVGO]]</f>
        <v>13.86001600000003</v>
      </c>
      <c r="BF437" s="2">
        <f>Data!BG441-FaktiskeKurser[[#This Row],[V]]</f>
        <v>9.430008000000015</v>
      </c>
      <c r="BG437" s="2">
        <f>Data!BH441-FaktiskeKurser[[#This Row],[BAC]]</f>
        <v>4.129997000000003</v>
      </c>
      <c r="BH437" s="2">
        <f>Data!BI441-FaktiskeKurser[[#This Row],[HD]]</f>
        <v>7.1900029999999902</v>
      </c>
      <c r="BI437" s="2">
        <f>Data!BJ441-FaktiskeKurser[[#This Row],[MA]]</f>
        <v>19.389984000000027</v>
      </c>
      <c r="BJ437" s="2">
        <f>Data!BK441-FaktiskeKurser[[#This Row],[MRK]]</f>
        <v>1.3900000000000006</v>
      </c>
      <c r="BK437" s="2">
        <f>Data!BL441-FaktiskeKurser[[#This Row],[ABBV]]</f>
        <v>0.5699989999999957</v>
      </c>
      <c r="BL437" s="2">
        <f>Data!BM441-FaktiskeKurser[[#This Row],[LLY]]</f>
        <v>-3.7700040000000001</v>
      </c>
      <c r="BM437" s="2">
        <f>Data!BN441-FaktiskeKurser[[#This Row],[UPS]]</f>
        <v>-2.8899999999999864</v>
      </c>
      <c r="BN437" s="2">
        <f>Data!BO441-FaktiskeKurser[[#This Row],[CAT]]</f>
        <v>10.160003999999986</v>
      </c>
    </row>
    <row r="438" spans="1:66" x14ac:dyDescent="0.35">
      <c r="A438" s="1">
        <v>44467</v>
      </c>
      <c r="B438" s="2">
        <f>ARIMAForecast[[#This Row],[AAPL]]-FaktiskeKurser[[#This Row],[AAPL]]</f>
        <v>-3.5962914392389962</v>
      </c>
      <c r="C438" s="2">
        <f>ARIMAForecast[[#This Row],[MSFT]]-Data!C437</f>
        <v>-10.343711871261007</v>
      </c>
      <c r="D438" s="2">
        <f>ARIMAForecast[[#This Row],[AMZN]]-Data!D437</f>
        <v>-4.3415186890269979</v>
      </c>
      <c r="E438" s="2">
        <f>ARIMAForecast[[#This Row],[GOOGL]]-Data!E437</f>
        <v>-5.1417210621480081</v>
      </c>
      <c r="F438" s="2">
        <f>ARIMAForecast[[#This Row],[BRK-B]]-Data!F437</f>
        <v>-2.7419711890850067</v>
      </c>
      <c r="G438" s="2">
        <f>ARIMAForecast[[#This Row],[TSLA]]-Data!G437</f>
        <v>-5.4884909644749769</v>
      </c>
      <c r="H438" s="2">
        <f>ARIMAForecast[[#This Row],[NVDA]]-Data!H437</f>
        <v>-11.042189874032999</v>
      </c>
      <c r="I438" s="2">
        <f>ARIMAForecast[[#This Row],[GOOG]]-Data!I437</f>
        <v>-5.2725265505449954</v>
      </c>
      <c r="J438" s="2">
        <f>ARIMAForecast[[#This Row],[UNH]]-Data!J437</f>
        <v>-7.820789347048958</v>
      </c>
      <c r="K438" s="2">
        <f>ARIMAForecast[[#This Row],[JPM]]-Data!K437</f>
        <v>-1.1311292431649917</v>
      </c>
      <c r="L438" s="2">
        <f>ARIMAForecast[[#This Row],[AVGO]]-Data!L437</f>
        <v>-13.647573175000048</v>
      </c>
      <c r="M438" s="2">
        <f>ARIMAForecast[[#This Row],[V]]-Data!M437</f>
        <v>-3.7356190364789938</v>
      </c>
      <c r="N438" s="2">
        <f>ARIMAForecast[[#This Row],[BAC]]-Data!N437</f>
        <v>-0.3398193391376978</v>
      </c>
      <c r="O438" s="2">
        <f>ARIMAForecast[[#This Row],[HD]]-Data!O437</f>
        <v>-7.5574271858940278</v>
      </c>
      <c r="P438" s="2">
        <f>ARIMAForecast[[#This Row],[MA]]-Data!P437</f>
        <v>-4.9666110723759971</v>
      </c>
      <c r="Q438" s="2">
        <f>ARIMAForecast[[#This Row],[MRK]]-Data!Q437</f>
        <v>-0.20234361427499437</v>
      </c>
      <c r="R438" s="2">
        <f>ARIMAForecast[[#This Row],[ABBV]]-Data!R437</f>
        <v>-0.732944033958006</v>
      </c>
      <c r="S438" s="2">
        <f>ARIMAForecast[[#This Row],[LLY]]-Data!S437</f>
        <v>-5.4940175899960195</v>
      </c>
      <c r="T438" s="2">
        <f>ARIMAForecast[[#This Row],[UPS]]-Data!T437</f>
        <v>-1.7041602523810013</v>
      </c>
      <c r="U438" s="2">
        <f>ARIMAForecast[[#This Row],[CAT]]-Data!U437</f>
        <v>0.60455988426900831</v>
      </c>
      <c r="X438" s="1">
        <v>44467</v>
      </c>
      <c r="Y438" s="2">
        <f>Data!Y438-Data!Y437</f>
        <v>-2.8368488999999784</v>
      </c>
      <c r="Z438" s="2">
        <f>Data!Z438-Data!Z437</f>
        <v>-5.7447937999999681</v>
      </c>
      <c r="AA438" s="2">
        <f>Data!AA438-Data!AA437</f>
        <v>-3.5151153000000193</v>
      </c>
      <c r="AB438" s="2">
        <f>Data!AB438-Data!AB437</f>
        <v>-3.1636522000000014</v>
      </c>
      <c r="AC438" s="2">
        <f>Data!AC438-Data!AC437</f>
        <v>-2.3885381999999709</v>
      </c>
      <c r="AD438" s="2">
        <f>Data!AD438-Data!AD437</f>
        <v>-7.3801600000024337E-2</v>
      </c>
      <c r="AE438" s="2">
        <f>Data!AE438-Data!AE437</f>
        <v>-6.7645907000000136</v>
      </c>
      <c r="AF438" s="2">
        <f>Data!AF438-Data!AF437</f>
        <v>-3.2599293000000102</v>
      </c>
      <c r="AG438" s="2">
        <f>Data!AG438-Data!AG437</f>
        <v>-6.505393099999992</v>
      </c>
      <c r="AH438" s="2">
        <f>Data!AH438-Data!AH437</f>
        <v>-0.1786359000000175</v>
      </c>
      <c r="AI438" s="2">
        <f>Data!AI438-Data!AI437</f>
        <v>-11.226720999999998</v>
      </c>
      <c r="AJ438" s="2">
        <f>Data!AJ438-Data!AJ437</f>
        <v>-3.8526649000000077</v>
      </c>
      <c r="AK438" s="2">
        <f>Data!AK438-Data!AK437</f>
        <v>6.4274769999997261E-2</v>
      </c>
      <c r="AL438" s="2">
        <f>Data!AL438-Data!AL437</f>
        <v>-5.568086199999982</v>
      </c>
      <c r="AM438" s="2">
        <f>Data!AM438-Data!AM437</f>
        <v>-4.7694642999999814</v>
      </c>
      <c r="AN438" s="2">
        <f>Data!AN438-Data!AN437</f>
        <v>-9.9205170000004728E-2</v>
      </c>
      <c r="AO438" s="2">
        <f>Data!AO438-Data!AO437</f>
        <v>-0.47648279999999943</v>
      </c>
      <c r="AP438" s="2">
        <f>Data!AP438-Data!AP437</f>
        <v>-4.9184098000000063</v>
      </c>
      <c r="AQ438" s="2">
        <f>Data!AQ438-Data!AQ437</f>
        <v>-0.18301110000001586</v>
      </c>
      <c r="AR438" s="2">
        <f>Data!AR438-Data!AR437</f>
        <v>1.1920657000000006</v>
      </c>
      <c r="AS438" s="2"/>
      <c r="AT438" s="1">
        <v>44467</v>
      </c>
      <c r="AU438" s="2">
        <f>Data!AV442-FaktiskeKurser[[#This Row],[AAPL]]</f>
        <v>-3.9400020000000211</v>
      </c>
      <c r="AV438" s="2">
        <f>Data!AW442-FaktiskeKurser[[#This Row],[MSFT]]</f>
        <v>-15.059998000000007</v>
      </c>
      <c r="AW438" s="2">
        <f>Data!AX442-FaktiskeKurser[[#This Row],[AMZN]]</f>
        <v>-3.204498000000001</v>
      </c>
      <c r="AX438" s="2">
        <f>Data!AY442-FaktiskeKurser[[#This Row],[GOOGL]]</f>
        <v>-4.4534909999999854</v>
      </c>
      <c r="AY438" s="2">
        <f>Data!AZ442-FaktiskeKurser[[#This Row],[BRK-B]]</f>
        <v>2.7200020000000222</v>
      </c>
      <c r="AZ438" s="2">
        <f>Data!BA442-FaktiskeKurser[[#This Row],[TSLA]]</f>
        <v>8.5400089999999693</v>
      </c>
      <c r="BA438" s="2">
        <f>Data!BB442-FaktiskeKurser[[#This Row],[NVDA]]</f>
        <v>-12.41999899999999</v>
      </c>
      <c r="BB438" s="2">
        <f>Data!BC442-FaktiskeKurser[[#This Row],[GOOG]]</f>
        <v>-4.7545009999999763</v>
      </c>
      <c r="BC438" s="2">
        <f>Data!BD442-FaktiskeKurser[[#This Row],[UNH]]</f>
        <v>-10.080016999999998</v>
      </c>
      <c r="BD438" s="2">
        <f>Data!BE442-FaktiskeKurser[[#This Row],[JPM]]</f>
        <v>10.169998000000021</v>
      </c>
      <c r="BE438" s="2">
        <f>Data!BF442-FaktiskeKurser[[#This Row],[AVGO]]</f>
        <v>-9.5700069999999755</v>
      </c>
      <c r="BF438" s="2">
        <f>Data!BG442-FaktiskeKurser[[#This Row],[V]]</f>
        <v>2.8099980000000073</v>
      </c>
      <c r="BG438" s="2">
        <f>Data!BH442-FaktiskeKurser[[#This Row],[BAC]]</f>
        <v>3.0200009999999935</v>
      </c>
      <c r="BH438" s="2">
        <f>Data!BI442-FaktiskeKurser[[#This Row],[HD]]</f>
        <v>-2.1300050000000397</v>
      </c>
      <c r="BI438" s="2">
        <f>Data!BJ442-FaktiskeKurser[[#This Row],[MA]]</f>
        <v>7.7699890000000096</v>
      </c>
      <c r="BJ438" s="2">
        <f>Data!BK442-FaktiskeKurser[[#This Row],[MRK]]</f>
        <v>1.2799989999999895</v>
      </c>
      <c r="BK438" s="2">
        <f>Data!BL442-FaktiskeKurser[[#This Row],[ABBV]]</f>
        <v>0.9299919999999986</v>
      </c>
      <c r="BL438" s="2">
        <f>Data!BM442-FaktiskeKurser[[#This Row],[LLY]]</f>
        <v>-6.6999969999999962</v>
      </c>
      <c r="BM438" s="2">
        <f>Data!BN442-FaktiskeKurser[[#This Row],[UPS]]</f>
        <v>1.4599919999999997</v>
      </c>
      <c r="BN438" s="2">
        <f>Data!BO442-FaktiskeKurser[[#This Row],[CAT]]</f>
        <v>9.1999969999999962</v>
      </c>
    </row>
    <row r="439" spans="1:66" x14ac:dyDescent="0.35">
      <c r="A439" s="1">
        <v>44468</v>
      </c>
      <c r="B439" s="2">
        <f>ARIMAForecast[[#This Row],[AAPL]]-FaktiskeKurser[[#This Row],[AAPL]]</f>
        <v>-3.9134145867000143</v>
      </c>
      <c r="C439" s="2">
        <f>ARIMAForecast[[#This Row],[MSFT]]-Data!C438</f>
        <v>-7.8691747239986398E-2</v>
      </c>
      <c r="D439" s="2">
        <f>ARIMAForecast[[#This Row],[AMZN]]-Data!D438</f>
        <v>-0.75171856650700875</v>
      </c>
      <c r="E439" s="2">
        <f>ARIMAForecast[[#This Row],[GOOGL]]-Data!E438</f>
        <v>-1.5594924140310127</v>
      </c>
      <c r="F439" s="2">
        <f>ARIMAForecast[[#This Row],[BRK-B]]-Data!F438</f>
        <v>0.2511924616790111</v>
      </c>
      <c r="G439" s="2">
        <f>ARIMAForecast[[#This Row],[TSLA]]-Data!G438</f>
        <v>2.2891336456140152</v>
      </c>
      <c r="H439" s="2">
        <f>ARIMAForecast[[#This Row],[NVDA]]-Data!H438</f>
        <v>-1.8010418597200157</v>
      </c>
      <c r="I439" s="2">
        <f>ARIMAForecast[[#This Row],[GOOG]]-Data!I438</f>
        <v>-1.9263526065469989</v>
      </c>
      <c r="J439" s="2">
        <f>ARIMAForecast[[#This Row],[UNH]]-Data!J438</f>
        <v>1.8585086595389839</v>
      </c>
      <c r="K439" s="2">
        <f>ARIMAForecast[[#This Row],[JPM]]-Data!K438</f>
        <v>0.50933100703397827</v>
      </c>
      <c r="L439" s="2">
        <f>ARIMAForecast[[#This Row],[AVGO]]-Data!L438</f>
        <v>-3.1177679174819559</v>
      </c>
      <c r="M439" s="2">
        <f>ARIMAForecast[[#This Row],[V]]-Data!M438</f>
        <v>0.5549332644659728</v>
      </c>
      <c r="N439" s="2">
        <f>ARIMAForecast[[#This Row],[BAC]]-Data!N438</f>
        <v>0.21290521932480289</v>
      </c>
      <c r="O439" s="2">
        <f>ARIMAForecast[[#This Row],[HD]]-Data!O438</f>
        <v>2.2538590446110334</v>
      </c>
      <c r="P439" s="2">
        <f>ARIMAForecast[[#This Row],[MA]]-Data!P438</f>
        <v>1.8412581149719927</v>
      </c>
      <c r="Q439" s="2">
        <f>ARIMAForecast[[#This Row],[MRK]]-Data!Q438</f>
        <v>1.8501389003680941</v>
      </c>
      <c r="R439" s="2">
        <f>ARIMAForecast[[#This Row],[ABBV]]-Data!R438</f>
        <v>1.7867276319620089</v>
      </c>
      <c r="S439" s="2">
        <f>ARIMAForecast[[#This Row],[LLY]]-Data!S438</f>
        <v>8.8202215956210068</v>
      </c>
      <c r="T439" s="2">
        <f>ARIMAForecast[[#This Row],[UPS]]-Data!T438</f>
        <v>-1.4339078066959985</v>
      </c>
      <c r="U439" s="2">
        <f>ARIMAForecast[[#This Row],[CAT]]-Data!U438</f>
        <v>-1.6770427243210122</v>
      </c>
      <c r="X439" s="1">
        <v>44468</v>
      </c>
      <c r="Y439" s="2">
        <f>Data!Y439-Data!Y438</f>
        <v>-0.25912990000000491</v>
      </c>
      <c r="Z439" s="2">
        <f>Data!Z439-Data!Z438</f>
        <v>-5.2795844999999986</v>
      </c>
      <c r="AA439" s="2">
        <f>Data!AA439-Data!AA438</f>
        <v>-1.7381809000000032</v>
      </c>
      <c r="AB439" s="2">
        <f>Data!AB439-Data!AB438</f>
        <v>-3.5372234000000162</v>
      </c>
      <c r="AC439" s="2">
        <f>Data!AC439-Data!AC438</f>
        <v>0.33675269999997681</v>
      </c>
      <c r="AD439" s="2">
        <f>Data!AD439-Data!AD438</f>
        <v>-1.3062637999999538</v>
      </c>
      <c r="AE439" s="2">
        <f>Data!AE439-Data!AE438</f>
        <v>-4.9956625000000088</v>
      </c>
      <c r="AF439" s="2">
        <f>Data!AF439-Data!AF438</f>
        <v>-3.7074208999999883</v>
      </c>
      <c r="AG439" s="2">
        <f>Data!AG439-Data!AG438</f>
        <v>1.0617340000000013</v>
      </c>
      <c r="AH439" s="2">
        <f>Data!AH439-Data!AH438</f>
        <v>-0.24230699999998251</v>
      </c>
      <c r="AI439" s="2">
        <f>Data!AI439-Data!AI438</f>
        <v>-4.1893586000000482</v>
      </c>
      <c r="AJ439" s="2">
        <f>Data!AJ439-Data!AJ438</f>
        <v>0.68252950000001533</v>
      </c>
      <c r="AK439" s="2">
        <f>Data!AK439-Data!AK438</f>
        <v>-9.3723589999996193E-2</v>
      </c>
      <c r="AL439" s="2">
        <f>Data!AL439-Data!AL438</f>
        <v>1.2057882999999947</v>
      </c>
      <c r="AM439" s="2">
        <f>Data!AM439-Data!AM438</f>
        <v>0.58175679999999375</v>
      </c>
      <c r="AN439" s="2">
        <f>Data!AN439-Data!AN438</f>
        <v>1.4347388700000039</v>
      </c>
      <c r="AO439" s="2">
        <f>Data!AO439-Data!AO438</f>
        <v>1.3709518000000003</v>
      </c>
      <c r="AP439" s="2">
        <f>Data!AP439-Data!AP438</f>
        <v>4.6452988000000062</v>
      </c>
      <c r="AQ439" s="2">
        <f>Data!AQ439-Data!AQ438</f>
        <v>-1.803485199999983</v>
      </c>
      <c r="AR439" s="2">
        <f>Data!AR439-Data!AR438</f>
        <v>-2.1676869000000067</v>
      </c>
      <c r="AS439" s="2"/>
      <c r="AT439" s="1">
        <v>44468</v>
      </c>
      <c r="AU439" s="2">
        <f>Data!AV443-FaktiskeKurser[[#This Row],[AAPL]]</f>
        <v>-4</v>
      </c>
      <c r="AV439" s="2">
        <f>Data!AW443-FaktiskeKurser[[#This Row],[MSFT]]</f>
        <v>-15.559998000000007</v>
      </c>
      <c r="AW439" s="2">
        <f>Data!AX443-FaktiskeKurser[[#This Row],[AMZN]]</f>
        <v>-5.7440029999999922</v>
      </c>
      <c r="AX439" s="2">
        <f>Data!AY443-FaktiskeKurser[[#This Row],[GOOGL]]</f>
        <v>-6.8625030000000038</v>
      </c>
      <c r="AY439" s="2">
        <f>Data!AZ443-FaktiskeKurser[[#This Row],[BRK-B]]</f>
        <v>-0.82998600000001943</v>
      </c>
      <c r="AZ439" s="2">
        <f>Data!BA443-FaktiskeKurser[[#This Row],[TSLA]]</f>
        <v>9.2233429999999714</v>
      </c>
      <c r="BA439" s="2">
        <f>Data!BB443-FaktiskeKurser[[#This Row],[NVDA]]</f>
        <v>-19.650009000000011</v>
      </c>
      <c r="BB439" s="2">
        <f>Data!BC443-FaktiskeKurser[[#This Row],[GOOG]]</f>
        <v>-7.3055119999999931</v>
      </c>
      <c r="BC439" s="2">
        <f>Data!BD443-FaktiskeKurser[[#This Row],[UNH]]</f>
        <v>-7.6199949999999603</v>
      </c>
      <c r="BD439" s="2">
        <f>Data!BE443-FaktiskeKurser[[#This Row],[JPM]]</f>
        <v>4.7700040000000001</v>
      </c>
      <c r="BE439" s="2">
        <f>Data!BF443-FaktiskeKurser[[#This Row],[AVGO]]</f>
        <v>-14.819976999999994</v>
      </c>
      <c r="BF439" s="2">
        <f>Data!BG443-FaktiskeKurser[[#This Row],[V]]</f>
        <v>-1.6300050000000113</v>
      </c>
      <c r="BG439" s="2">
        <f>Data!BH443-FaktiskeKurser[[#This Row],[BAC]]</f>
        <v>1.380001</v>
      </c>
      <c r="BH439" s="2">
        <f>Data!BI443-FaktiskeKurser[[#This Row],[HD]]</f>
        <v>1.0199890000000096</v>
      </c>
      <c r="BI439" s="2">
        <f>Data!BJ443-FaktiskeKurser[[#This Row],[MA]]</f>
        <v>-0.88000499999998283</v>
      </c>
      <c r="BJ439" s="2">
        <f>Data!BK443-FaktiskeKurser[[#This Row],[MRK]]</f>
        <v>2.0399929999999955</v>
      </c>
      <c r="BK439" s="2">
        <f>Data!BL443-FaktiskeKurser[[#This Row],[ABBV]]</f>
        <v>1.4799950000000024</v>
      </c>
      <c r="BL439" s="2">
        <f>Data!BM443-FaktiskeKurser[[#This Row],[LLY]]</f>
        <v>-1.819991999999985</v>
      </c>
      <c r="BM439" s="2">
        <f>Data!BN443-FaktiskeKurser[[#This Row],[UPS]]</f>
        <v>-2.0499880000000132</v>
      </c>
      <c r="BN439" s="2">
        <f>Data!BO443-FaktiskeKurser[[#This Row],[CAT]]</f>
        <v>1.25</v>
      </c>
    </row>
    <row r="440" spans="1:66" x14ac:dyDescent="0.35">
      <c r="A440" s="1">
        <v>44469</v>
      </c>
      <c r="B440" s="2">
        <f>ARIMAForecast[[#This Row],[AAPL]]-FaktiskeKurser[[#This Row],[AAPL]]</f>
        <v>-5.0316074097529793</v>
      </c>
      <c r="C440" s="2">
        <f>ARIMAForecast[[#This Row],[MSFT]]-Data!C439</f>
        <v>-1.3830066379979939</v>
      </c>
      <c r="D440" s="2">
        <f>ARIMAForecast[[#This Row],[AMZN]]-Data!D439</f>
        <v>-0.59977157349598542</v>
      </c>
      <c r="E440" s="2">
        <f>ARIMAForecast[[#This Row],[GOOGL]]-Data!E439</f>
        <v>-0.49275838712398468</v>
      </c>
      <c r="F440" s="2">
        <f>ARIMAForecast[[#This Row],[BRK-B]]-Data!F439</f>
        <v>-3.4098943622290108</v>
      </c>
      <c r="G440" s="2">
        <f>ARIMAForecast[[#This Row],[TSLA]]-Data!G439</f>
        <v>-3.07743739168302</v>
      </c>
      <c r="H440" s="2">
        <f>ARIMAForecast[[#This Row],[NVDA]]-Data!H439</f>
        <v>1.6370915751859911</v>
      </c>
      <c r="I440" s="2">
        <f>ARIMAForecast[[#This Row],[GOOG]]-Data!I439</f>
        <v>-0.93007347875501978</v>
      </c>
      <c r="J440" s="2">
        <f>ARIMAForecast[[#This Row],[UNH]]-Data!J439</f>
        <v>-8.3454433266180104</v>
      </c>
      <c r="K440" s="2">
        <f>ARIMAForecast[[#This Row],[JPM]]-Data!K439</f>
        <v>-2.8184104135479799</v>
      </c>
      <c r="L440" s="2">
        <f>ARIMAForecast[[#This Row],[AVGO]]-Data!L439</f>
        <v>-2.6602282874150092</v>
      </c>
      <c r="M440" s="2">
        <f>ARIMAForecast[[#This Row],[V]]-Data!M439</f>
        <v>-3.1040146385029743</v>
      </c>
      <c r="N440" s="2">
        <f>ARIMAForecast[[#This Row],[BAC]]-Data!N439</f>
        <v>-0.55978816952480059</v>
      </c>
      <c r="O440" s="2">
        <f>ARIMAForecast[[#This Row],[HD]]-Data!O439</f>
        <v>-7.3405700252770316</v>
      </c>
      <c r="P440" s="2">
        <f>ARIMAForecast[[#This Row],[MA]]-Data!P439</f>
        <v>-5.0396187067240135</v>
      </c>
      <c r="Q440" s="2">
        <f>ARIMAForecast[[#This Row],[MRK]]-Data!Q439</f>
        <v>9.4633446022200474E-2</v>
      </c>
      <c r="R440" s="2">
        <f>ARIMAForecast[[#This Row],[ABBV]]-Data!R439</f>
        <v>-1.1844158037270063</v>
      </c>
      <c r="S440" s="2">
        <f>ARIMAForecast[[#This Row],[LLY]]-Data!S439</f>
        <v>0.96373313892499368</v>
      </c>
      <c r="T440" s="2">
        <f>ARIMAForecast[[#This Row],[UPS]]-Data!T439</f>
        <v>-3.1333981538849969</v>
      </c>
      <c r="U440" s="2">
        <f>ARIMAForecast[[#This Row],[CAT]]-Data!U439</f>
        <v>-5.9455352434870008</v>
      </c>
      <c r="X440" s="1">
        <v>44469</v>
      </c>
      <c r="Y440" s="2">
        <f>Data!Y440-Data!Y439</f>
        <v>-0.83250309999999672</v>
      </c>
      <c r="Z440" s="2">
        <f>Data!Z440-Data!Z439</f>
        <v>-2.294395800000018</v>
      </c>
      <c r="AA440" s="2">
        <f>Data!AA440-Data!AA439</f>
        <v>-0.79525899999998728</v>
      </c>
      <c r="AB440" s="2">
        <f>Data!AB440-Data!AB439</f>
        <v>-0.72100559999998381</v>
      </c>
      <c r="AC440" s="2">
        <f>Data!AC440-Data!AC439</f>
        <v>-4.0832201999999711</v>
      </c>
      <c r="AD440" s="2">
        <f>Data!AD440-Data!AD439</f>
        <v>-1.2653350000000501</v>
      </c>
      <c r="AE440" s="2">
        <f>Data!AE440-Data!AE439</f>
        <v>1.7660514000000092</v>
      </c>
      <c r="AF440" s="2">
        <f>Data!AF440-Data!AF439</f>
        <v>-1.2704534000000081</v>
      </c>
      <c r="AG440" s="2">
        <f>Data!AG440-Data!AG439</f>
        <v>-8.8405810000000429</v>
      </c>
      <c r="AH440" s="2">
        <f>Data!AH440-Data!AH439</f>
        <v>-1.9598469999999963</v>
      </c>
      <c r="AI440" s="2">
        <f>Data!AI440-Data!AI439</f>
        <v>-3.2954007999999817</v>
      </c>
      <c r="AJ440" s="2">
        <f>Data!AJ440-Data!AJ439</f>
        <v>-3.5098410000000229</v>
      </c>
      <c r="AK440" s="2">
        <f>Data!AK440-Data!AK439</f>
        <v>-0.55443560999999875</v>
      </c>
      <c r="AL440" s="2">
        <f>Data!AL440-Data!AL439</f>
        <v>-6.7050816999999938</v>
      </c>
      <c r="AM440" s="2">
        <f>Data!AM440-Data!AM439</f>
        <v>-4.1007852999999841</v>
      </c>
      <c r="AN440" s="2">
        <f>Data!AN440-Data!AN439</f>
        <v>0.37347715999999309</v>
      </c>
      <c r="AO440" s="2">
        <f>Data!AO440-Data!AO439</f>
        <v>-0.80483910000000947</v>
      </c>
      <c r="AP440" s="2">
        <f>Data!AP440-Data!AP439</f>
        <v>4.2808919000000003</v>
      </c>
      <c r="AQ440" s="2">
        <f>Data!AQ440-Data!AQ439</f>
        <v>-2.5850543000000243</v>
      </c>
      <c r="AR440" s="2">
        <f>Data!AR440-Data!AR439</f>
        <v>-5.3244308999999816</v>
      </c>
      <c r="AS440" s="2"/>
      <c r="AT440" s="1">
        <v>44469</v>
      </c>
      <c r="AU440" s="2">
        <f>Data!AV444-FaktiskeKurser[[#This Row],[AAPL]]</f>
        <v>-5.4199979999999925</v>
      </c>
      <c r="AV440" s="2">
        <f>Data!AW444-FaktiskeKurser[[#This Row],[MSFT]]</f>
        <v>-17.429993000000024</v>
      </c>
      <c r="AW440" s="2">
        <f>Data!AX444-FaktiskeKurser[[#This Row],[AMZN]]</f>
        <v>-7.0240019999999959</v>
      </c>
      <c r="AX440" s="2">
        <f>Data!AY444-FaktiskeKurser[[#This Row],[GOOGL]]</f>
        <v>-8.5390010000000132</v>
      </c>
      <c r="AY440" s="2">
        <f>Data!AZ444-FaktiskeKurser[[#This Row],[BRK-B]]</f>
        <v>-4.9299930000000245</v>
      </c>
      <c r="AZ440" s="2">
        <f>Data!BA444-FaktiskeKurser[[#This Row],[TSLA]]</f>
        <v>0.36334200000004557</v>
      </c>
      <c r="BA440" s="2">
        <f>Data!BB444-FaktiskeKurser[[#This Row],[NVDA]]</f>
        <v>-13.649994000000021</v>
      </c>
      <c r="BB440" s="2">
        <f>Data!BC444-FaktiskeKurser[[#This Row],[GOOG]]</f>
        <v>-9.3674929999999961</v>
      </c>
      <c r="BC440" s="2">
        <f>Data!BD444-FaktiskeKurser[[#This Row],[UNH]]</f>
        <v>-16.339997000000039</v>
      </c>
      <c r="BD440" s="2">
        <f>Data!BE444-FaktiskeKurser[[#This Row],[JPM]]</f>
        <v>0.65000899999998296</v>
      </c>
      <c r="BE440" s="2">
        <f>Data!BF444-FaktiskeKurser[[#This Row],[AVGO]]</f>
        <v>-19.990019999999959</v>
      </c>
      <c r="BF440" s="2">
        <f>Data!BG444-FaktiskeKurser[[#This Row],[V]]</f>
        <v>-8.8399960000000135</v>
      </c>
      <c r="BG440" s="2">
        <f>Data!BH444-FaktiskeKurser[[#This Row],[BAC]]</f>
        <v>0.31000199999999722</v>
      </c>
      <c r="BH440" s="2">
        <f>Data!BI444-FaktiskeKurser[[#This Row],[HD]]</f>
        <v>-9.229979999999955</v>
      </c>
      <c r="BI440" s="2">
        <f>Data!BJ444-FaktiskeKurser[[#This Row],[MA]]</f>
        <v>-10.48001099999999</v>
      </c>
      <c r="BJ440" s="2">
        <f>Data!BK444-FaktiskeKurser[[#This Row],[MRK]]</f>
        <v>1.5</v>
      </c>
      <c r="BK440" s="2">
        <f>Data!BL444-FaktiskeKurser[[#This Row],[ABBV]]</f>
        <v>0.80000300000000379</v>
      </c>
      <c r="BL440" s="2">
        <f>Data!BM444-FaktiskeKurser[[#This Row],[LLY]]</f>
        <v>-0.62998999999999228</v>
      </c>
      <c r="BM440" s="2">
        <f>Data!BN444-FaktiskeKurser[[#This Row],[UPS]]</f>
        <v>-5.9199979999999925</v>
      </c>
      <c r="BN440" s="2">
        <f>Data!BO444-FaktiskeKurser[[#This Row],[CAT]]</f>
        <v>-4.8500060000000076</v>
      </c>
    </row>
    <row r="441" spans="1:66" x14ac:dyDescent="0.35">
      <c r="A441" s="1">
        <v>44470</v>
      </c>
      <c r="B441" s="2">
        <f>ARIMAForecast[[#This Row],[AAPL]]-FaktiskeKurser[[#This Row],[AAPL]]</f>
        <v>-2.875631828048995</v>
      </c>
      <c r="C441" s="2">
        <f>ARIMAForecast[[#This Row],[MSFT]]-Data!C440</f>
        <v>6.4153164648379857</v>
      </c>
      <c r="D441" s="2">
        <f>ARIMAForecast[[#This Row],[AMZN]]-Data!D440</f>
        <v>-0.1666068831810037</v>
      </c>
      <c r="E441" s="2">
        <f>ARIMAForecast[[#This Row],[GOOGL]]-Data!E440</f>
        <v>2.6705500301279983</v>
      </c>
      <c r="F441" s="2">
        <f>ARIMAForecast[[#This Row],[BRK-B]]-Data!F440</f>
        <v>2.1314310637390008</v>
      </c>
      <c r="G441" s="2">
        <f>ARIMAForecast[[#This Row],[TSLA]]-Data!G440</f>
        <v>0.83005058201598558</v>
      </c>
      <c r="H441" s="2">
        <f>ARIMAForecast[[#This Row],[NVDA]]-Data!H440</f>
        <v>1.1356120475190039</v>
      </c>
      <c r="I441" s="2">
        <f>ARIMAForecast[[#This Row],[GOOG]]-Data!I440</f>
        <v>3.1134819736070085</v>
      </c>
      <c r="J441" s="2">
        <f>ARIMAForecast[[#This Row],[UNH]]-Data!J440</f>
        <v>-0.22689946366500635</v>
      </c>
      <c r="K441" s="2">
        <f>ARIMAForecast[[#This Row],[JPM]]-Data!K440</f>
        <v>3.8208539163179864</v>
      </c>
      <c r="L441" s="2">
        <f>ARIMAForecast[[#This Row],[AVGO]]-Data!L440</f>
        <v>0.64036843827301482</v>
      </c>
      <c r="M441" s="2">
        <f>ARIMAForecast[[#This Row],[V]]-Data!M440</f>
        <v>6.0763057606519908</v>
      </c>
      <c r="N441" s="2">
        <f>ARIMAForecast[[#This Row],[BAC]]-Data!N440</f>
        <v>0.75615631648329895</v>
      </c>
      <c r="O441" s="2">
        <f>ARIMAForecast[[#This Row],[HD]]-Data!O440</f>
        <v>0.39801755880802148</v>
      </c>
      <c r="P441" s="2">
        <f>ARIMAForecast[[#This Row],[MA]]-Data!P440</f>
        <v>11.419694614359003</v>
      </c>
      <c r="Q441" s="2">
        <f>ARIMAForecast[[#This Row],[MRK]]-Data!Q440</f>
        <v>5.7683274142762002</v>
      </c>
      <c r="R441" s="2">
        <f>ARIMAForecast[[#This Row],[ABBV]]-Data!R440</f>
        <v>1.6051234737149969</v>
      </c>
      <c r="S441" s="2">
        <f>ARIMAForecast[[#This Row],[LLY]]-Data!S440</f>
        <v>-1.5832638483949779</v>
      </c>
      <c r="T441" s="2">
        <f>ARIMAForecast[[#This Row],[UPS]]-Data!T440</f>
        <v>-0.27835521980699696</v>
      </c>
      <c r="U441" s="2">
        <f>ARIMAForecast[[#This Row],[CAT]]-Data!U440</f>
        <v>1.7733672638510143</v>
      </c>
      <c r="X441" s="1">
        <v>44470</v>
      </c>
      <c r="Y441" s="2">
        <f>Data!Y441-Data!Y440</f>
        <v>0.6189307999999869</v>
      </c>
      <c r="Z441" s="2">
        <f>Data!Z441-Data!Z440</f>
        <v>5.3481778000000304</v>
      </c>
      <c r="AA441" s="2">
        <f>Data!AA441-Data!AA440</f>
        <v>-0.2484777999999892</v>
      </c>
      <c r="AB441" s="2">
        <f>Data!AB441-Data!AB440</f>
        <v>2.5520535999999936</v>
      </c>
      <c r="AC441" s="2">
        <f>Data!AC441-Data!AC440</f>
        <v>1.9261434000000008</v>
      </c>
      <c r="AD441" s="2">
        <f>Data!AD441-Data!AD440</f>
        <v>-0.48863149999999678</v>
      </c>
      <c r="AE441" s="2">
        <f>Data!AE441-Data!AE440</f>
        <v>0.54666779999999449</v>
      </c>
      <c r="AF441" s="2">
        <f>Data!AF441-Data!AF440</f>
        <v>3.0962400999999886</v>
      </c>
      <c r="AG441" s="2">
        <f>Data!AG441-Data!AG440</f>
        <v>0.88166080000002012</v>
      </c>
      <c r="AH441" s="2">
        <f>Data!AH441-Data!AH440</f>
        <v>2.7716554999999801</v>
      </c>
      <c r="AI441" s="2">
        <f>Data!AI441-Data!AI440</f>
        <v>1.1037309000000164</v>
      </c>
      <c r="AJ441" s="2">
        <f>Data!AJ441-Data!AJ440</f>
        <v>5.3498056000000247</v>
      </c>
      <c r="AK441" s="2">
        <f>Data!AK441-Data!AK440</f>
        <v>0.48627362999999946</v>
      </c>
      <c r="AL441" s="2">
        <f>Data!AL441-Data!AL440</f>
        <v>-3.9819899999997688E-2</v>
      </c>
      <c r="AM441" s="2">
        <f>Data!AM441-Data!AM440</f>
        <v>5.8599886000000083</v>
      </c>
      <c r="AN441" s="2">
        <f>Data!AN441-Data!AN440</f>
        <v>5.4754909300000065</v>
      </c>
      <c r="AO441" s="2">
        <f>Data!AO441-Data!AO440</f>
        <v>1.0867831000000052</v>
      </c>
      <c r="AP441" s="2">
        <f>Data!AP441-Data!AP440</f>
        <v>-1.3063128999999947</v>
      </c>
      <c r="AQ441" s="2">
        <f>Data!AQ441-Data!AQ440</f>
        <v>-0.85976549999998042</v>
      </c>
      <c r="AR441" s="2">
        <f>Data!AR441-Data!AR440</f>
        <v>0.81830139999999574</v>
      </c>
      <c r="AS441" s="2"/>
      <c r="AT441" s="1">
        <v>44470</v>
      </c>
      <c r="AU441" s="2">
        <f>Data!AV445-FaktiskeKurser[[#This Row],[AAPL]]</f>
        <v>-2.7200009999999963</v>
      </c>
      <c r="AV441" s="2">
        <f>Data!AW445-FaktiskeKurser[[#This Row],[MSFT]]</f>
        <v>-5.0700069999999755</v>
      </c>
      <c r="AW441" s="2">
        <f>Data!AX445-FaktiskeKurser[[#This Row],[AMZN]]</f>
        <v>-6.1269990000000121</v>
      </c>
      <c r="AX441" s="2">
        <f>Data!AY445-FaktiskeKurser[[#This Row],[GOOGL]]</f>
        <v>-4.5290069999999787</v>
      </c>
      <c r="AY441" s="2">
        <f>Data!AZ445-FaktiskeKurser[[#This Row],[BRK-B]]</f>
        <v>-4.0100100000000225</v>
      </c>
      <c r="AZ441" s="2">
        <f>Data!BA445-FaktiskeKurser[[#This Row],[TSLA]]</f>
        <v>-5.3800049999999828</v>
      </c>
      <c r="BA441" s="2">
        <f>Data!BB445-FaktiskeKurser[[#This Row],[NVDA]]</f>
        <v>-9.180008000000015</v>
      </c>
      <c r="BB441" s="2">
        <f>Data!BC445-FaktiskeKurser[[#This Row],[GOOG]]</f>
        <v>-5.0385129999999947</v>
      </c>
      <c r="BC441" s="2">
        <f>Data!BD445-FaktiskeKurser[[#This Row],[UNH]]</f>
        <v>-12.839995999999985</v>
      </c>
      <c r="BD441" s="2">
        <f>Data!BE445-FaktiskeKurser[[#This Row],[JPM]]</f>
        <v>0.15000900000001138</v>
      </c>
      <c r="BE441" s="2">
        <f>Data!BF445-FaktiskeKurser[[#This Row],[AVGO]]</f>
        <v>-17.5</v>
      </c>
      <c r="BF441" s="2">
        <f>Data!BG445-FaktiskeKurser[[#This Row],[V]]</f>
        <v>0.8600009999999827</v>
      </c>
      <c r="BG441" s="2">
        <f>Data!BH445-FaktiskeKurser[[#This Row],[BAC]]</f>
        <v>-0.17999600000000271</v>
      </c>
      <c r="BH441" s="2">
        <f>Data!BI445-FaktiskeKurser[[#This Row],[HD]]</f>
        <v>-11.55001900000002</v>
      </c>
      <c r="BI441" s="2">
        <f>Data!BJ445-FaktiskeKurser[[#This Row],[MA]]</f>
        <v>3.4100040000000149</v>
      </c>
      <c r="BJ441" s="2">
        <f>Data!BK445-FaktiskeKurser[[#This Row],[MRK]]</f>
        <v>8.0400010000000037</v>
      </c>
      <c r="BK441" s="2">
        <f>Data!BL445-FaktiskeKurser[[#This Row],[ABBV]]</f>
        <v>1.369995000000003</v>
      </c>
      <c r="BL441" s="2">
        <f>Data!BM445-FaktiskeKurser[[#This Row],[LLY]]</f>
        <v>3.1900020000000211</v>
      </c>
      <c r="BM441" s="2">
        <f>Data!BN445-FaktiskeKurser[[#This Row],[UPS]]</f>
        <v>-5.349991000000017</v>
      </c>
      <c r="BN441" s="2">
        <f>Data!BO445-FaktiskeKurser[[#This Row],[CAT]]</f>
        <v>-5.6699979999999925</v>
      </c>
    </row>
    <row r="442" spans="1:66" x14ac:dyDescent="0.35">
      <c r="A442" s="1">
        <v>44473</v>
      </c>
      <c r="B442" s="2">
        <f>ARIMAForecast[[#This Row],[AAPL]]-FaktiskeKurser[[#This Row],[AAPL]]</f>
        <v>-2.0442541982499733</v>
      </c>
      <c r="C442" s="2">
        <f>ARIMAForecast[[#This Row],[MSFT]]-Data!C441</f>
        <v>-5.0928811128679854</v>
      </c>
      <c r="D442" s="2">
        <f>ARIMAForecast[[#This Row],[AMZN]]-Data!D441</f>
        <v>-4.7345899775949931</v>
      </c>
      <c r="E442" s="2">
        <f>ARIMAForecast[[#This Row],[GOOGL]]-Data!E441</f>
        <v>-2.4439136224580125</v>
      </c>
      <c r="F442" s="2">
        <f>ARIMAForecast[[#This Row],[BRK-B]]-Data!F441</f>
        <v>-1.9233330625439748</v>
      </c>
      <c r="G442" s="2">
        <f>ARIMAForecast[[#This Row],[TSLA]]-Data!G441</f>
        <v>1.3145343246260381</v>
      </c>
      <c r="H442" s="2">
        <f>ARIMAForecast[[#This Row],[NVDA]]-Data!H441</f>
        <v>-9.4075616241289879</v>
      </c>
      <c r="I442" s="2">
        <f>ARIMAForecast[[#This Row],[GOOG]]-Data!I441</f>
        <v>-2.4370429127409921</v>
      </c>
      <c r="J442" s="2">
        <f>ARIMAForecast[[#This Row],[UNH]]-Data!J441</f>
        <v>-3.3686630155859802</v>
      </c>
      <c r="K442" s="2">
        <f>ARIMAForecast[[#This Row],[JPM]]-Data!K441</f>
        <v>-0.30719971798399115</v>
      </c>
      <c r="L442" s="2">
        <f>ARIMAForecast[[#This Row],[AVGO]]-Data!L441</f>
        <v>-8.9925204003650379</v>
      </c>
      <c r="M442" s="2">
        <f>ARIMAForecast[[#This Row],[V]]-Data!M441</f>
        <v>-3.8528333442700102</v>
      </c>
      <c r="N442" s="2">
        <f>ARIMAForecast[[#This Row],[BAC]]-Data!N441</f>
        <v>0.11913681779979868</v>
      </c>
      <c r="O442" s="2">
        <f>ARIMAForecast[[#This Row],[HD]]-Data!O441</f>
        <v>-2.7711501615839893</v>
      </c>
      <c r="P442" s="2">
        <f>ARIMAForecast[[#This Row],[MA]]-Data!P441</f>
        <v>-14.496708763235972</v>
      </c>
      <c r="Q442" s="2">
        <f>ARIMAForecast[[#This Row],[MRK]]-Data!Q441</f>
        <v>2.2200979861321031</v>
      </c>
      <c r="R442" s="2">
        <f>ARIMAForecast[[#This Row],[ABBV]]-Data!R441</f>
        <v>-0.52649528792800027</v>
      </c>
      <c r="S442" s="2">
        <f>ARIMAForecast[[#This Row],[LLY]]-Data!S441</f>
        <v>-4.6790672315550239</v>
      </c>
      <c r="T442" s="2">
        <f>ARIMAForecast[[#This Row],[UPS]]-Data!T441</f>
        <v>-2.838193750969026</v>
      </c>
      <c r="U442" s="2">
        <f>ARIMAForecast[[#This Row],[CAT]]-Data!U441</f>
        <v>-0.58665533437201134</v>
      </c>
      <c r="X442" s="1">
        <v>44473</v>
      </c>
      <c r="Y442" s="2">
        <f>Data!Y442-Data!Y441</f>
        <v>-2.2763254999999845</v>
      </c>
      <c r="Z442" s="2">
        <f>Data!Z442-Data!Z441</f>
        <v>-2.468333599999994</v>
      </c>
      <c r="AA442" s="2">
        <f>Data!AA442-Data!AA441</f>
        <v>-3.4554731000000061</v>
      </c>
      <c r="AB442" s="2">
        <f>Data!AB442-Data!AB441</f>
        <v>-2.1133954999999958</v>
      </c>
      <c r="AC442" s="2">
        <f>Data!AC442-Data!AC441</f>
        <v>-1.3763069000000314</v>
      </c>
      <c r="AD442" s="2">
        <f>Data!AD442-Data!AD441</f>
        <v>1.6657104000000231</v>
      </c>
      <c r="AE442" s="2">
        <f>Data!AE442-Data!AE441</f>
        <v>-6.6217704000000026</v>
      </c>
      <c r="AF442" s="2">
        <f>Data!AF442-Data!AF441</f>
        <v>-2.3001058999999771</v>
      </c>
      <c r="AG442" s="2">
        <f>Data!AG442-Data!AG441</f>
        <v>-4.5894599000000085</v>
      </c>
      <c r="AH442" s="2">
        <f>Data!AH442-Data!AH441</f>
        <v>0.19720360000002302</v>
      </c>
      <c r="AI442" s="2">
        <f>Data!AI442-Data!AI441</f>
        <v>-8.7768455000000358</v>
      </c>
      <c r="AJ442" s="2">
        <f>Data!AJ442-Data!AJ441</f>
        <v>-2.986257500000022</v>
      </c>
      <c r="AK442" s="2">
        <f>Data!AK442-Data!AK441</f>
        <v>0.32359884999999622</v>
      </c>
      <c r="AL442" s="2">
        <f>Data!AL442-Data!AL441</f>
        <v>-2.4476066000000287</v>
      </c>
      <c r="AM442" s="2">
        <f>Data!AM442-Data!AM441</f>
        <v>-3.2713892000000442</v>
      </c>
      <c r="AN442" s="2">
        <f>Data!AN442-Data!AN441</f>
        <v>2.1808846299999942</v>
      </c>
      <c r="AO442" s="2">
        <f>Data!AO442-Data!AO441</f>
        <v>-0.26594280000000481</v>
      </c>
      <c r="AP442" s="2">
        <f>Data!AP442-Data!AP441</f>
        <v>-4.3824576000000093</v>
      </c>
      <c r="AQ442" s="2">
        <f>Data!AQ442-Data!AQ441</f>
        <v>-2.7873591999999974</v>
      </c>
      <c r="AR442" s="2">
        <f>Data!AR442-Data!AR441</f>
        <v>-0.5445622999999955</v>
      </c>
      <c r="AS442" s="2"/>
      <c r="AT442" s="1">
        <v>44473</v>
      </c>
      <c r="AU442" s="2">
        <f>Data!AV446-FaktiskeKurser[[#This Row],[AAPL]]</f>
        <v>-2.7700049999999976</v>
      </c>
      <c r="AV442" s="2">
        <f>Data!AW446-FaktiskeKurser[[#This Row],[MSFT]]</f>
        <v>-0.41000400000001491</v>
      </c>
      <c r="AW442" s="2">
        <f>Data!AX446-FaktiskeKurser[[#This Row],[AMZN]]</f>
        <v>-6.3090059999999824</v>
      </c>
      <c r="AX442" s="2">
        <f>Data!AY446-FaktiskeKurser[[#This Row],[GOOGL]]</f>
        <v>-2.170501999999999</v>
      </c>
      <c r="AY442" s="2">
        <f>Data!AZ446-FaktiskeKurser[[#This Row],[BRK-B]]</f>
        <v>-3.1499939999999924</v>
      </c>
      <c r="AZ442" s="2">
        <f>Data!BA446-FaktiskeKurser[[#This Row],[TSLA]]</f>
        <v>1.3233340000000453</v>
      </c>
      <c r="BA442" s="2">
        <f>Data!BB446-FaktiskeKurser[[#This Row],[NVDA]]</f>
        <v>-9.6699979999999925</v>
      </c>
      <c r="BB442" s="2">
        <f>Data!BC446-FaktiskeKurser[[#This Row],[GOOG]]</f>
        <v>-2.4190070000000219</v>
      </c>
      <c r="BC442" s="2">
        <f>Data!BD446-FaktiskeKurser[[#This Row],[UNH]]</f>
        <v>-11.609984999999995</v>
      </c>
      <c r="BD442" s="2">
        <f>Data!BE446-FaktiskeKurser[[#This Row],[JPM]]</f>
        <v>0.86999499999998875</v>
      </c>
      <c r="BE442" s="2">
        <f>Data!BF446-FaktiskeKurser[[#This Row],[AVGO]]</f>
        <v>-15.069976999999994</v>
      </c>
      <c r="BF442" s="2">
        <f>Data!BG446-FaktiskeKurser[[#This Row],[V]]</f>
        <v>-0.83000200000000746</v>
      </c>
      <c r="BG442" s="2">
        <f>Data!BH446-FaktiskeKurser[[#This Row],[BAC]]</f>
        <v>0.18000000000000682</v>
      </c>
      <c r="BH442" s="2">
        <f>Data!BI446-FaktiskeKurser[[#This Row],[HD]]</f>
        <v>-7.3299869999999601</v>
      </c>
      <c r="BI442" s="2">
        <f>Data!BJ446-FaktiskeKurser[[#This Row],[MA]]</f>
        <v>-6.9799810000000093</v>
      </c>
      <c r="BJ442" s="2">
        <f>Data!BK446-FaktiskeKurser[[#This Row],[MRK]]</f>
        <v>9.7799980000000062</v>
      </c>
      <c r="BK442" s="2">
        <f>Data!BL446-FaktiskeKurser[[#This Row],[ABBV]]</f>
        <v>1.3900069999999971</v>
      </c>
      <c r="BL442" s="2">
        <f>Data!BM446-FaktiskeKurser[[#This Row],[LLY]]</f>
        <v>3.25</v>
      </c>
      <c r="BM442" s="2">
        <f>Data!BN446-FaktiskeKurser[[#This Row],[UPS]]</f>
        <v>-8.339997000000011</v>
      </c>
      <c r="BN442" s="2">
        <f>Data!BO446-FaktiskeKurser[[#This Row],[CAT]]</f>
        <v>-7.4199979999999925</v>
      </c>
    </row>
    <row r="443" spans="1:66" x14ac:dyDescent="0.35">
      <c r="A443" s="1">
        <v>44474</v>
      </c>
      <c r="B443" s="2">
        <f>ARIMAForecast[[#This Row],[AAPL]]-FaktiskeKurser[[#This Row],[AAPL]]</f>
        <v>-1.5959313645089992</v>
      </c>
      <c r="C443" s="2">
        <f>ARIMAForecast[[#This Row],[MSFT]]-Data!C442</f>
        <v>4.8805716625289506</v>
      </c>
      <c r="D443" s="2">
        <f>ARIMAForecast[[#This Row],[AMZN]]-Data!D442</f>
        <v>1.5648044154909826</v>
      </c>
      <c r="E443" s="2">
        <f>ARIMAForecast[[#This Row],[GOOGL]]-Data!E442</f>
        <v>1.9761458410370096</v>
      </c>
      <c r="F443" s="2">
        <f>ARIMAForecast[[#This Row],[BRK-B]]-Data!F442</f>
        <v>3.9698819488709773</v>
      </c>
      <c r="G443" s="2">
        <f>ARIMAForecast[[#This Row],[TSLA]]-Data!G442</f>
        <v>0.45479310874799239</v>
      </c>
      <c r="H443" s="2">
        <f>ARIMAForecast[[#This Row],[NVDA]]-Data!H442</f>
        <v>5.8910135582299858</v>
      </c>
      <c r="I443" s="2">
        <f>ARIMAForecast[[#This Row],[GOOG]]-Data!I442</f>
        <v>2.1495041228670004</v>
      </c>
      <c r="J443" s="2">
        <f>ARIMAForecast[[#This Row],[UNH]]-Data!J442</f>
        <v>4.9728264811849954</v>
      </c>
      <c r="K443" s="2">
        <f>ARIMAForecast[[#This Row],[JPM]]-Data!K442</f>
        <v>2.2511391111220007</v>
      </c>
      <c r="L443" s="2">
        <f>ARIMAForecast[[#This Row],[AVGO]]-Data!L442</f>
        <v>6.738548259784011</v>
      </c>
      <c r="M443" s="2">
        <f>ARIMAForecast[[#This Row],[V]]-Data!M442</f>
        <v>-1.2769594774469795</v>
      </c>
      <c r="N443" s="2">
        <f>ARIMAForecast[[#This Row],[BAC]]-Data!N442</f>
        <v>1.0389771893064008</v>
      </c>
      <c r="O443" s="2">
        <f>ARIMAForecast[[#This Row],[HD]]-Data!O442</f>
        <v>3.262278043371964</v>
      </c>
      <c r="P443" s="2">
        <f>ARIMAForecast[[#This Row],[MA]]-Data!P442</f>
        <v>-1.1403409510070333</v>
      </c>
      <c r="Q443" s="2">
        <f>ARIMAForecast[[#This Row],[MRK]]-Data!Q442</f>
        <v>-1.4229728907925079</v>
      </c>
      <c r="R443" s="2">
        <f>ARIMAForecast[[#This Row],[ABBV]]-Data!R442</f>
        <v>0.88926072370600195</v>
      </c>
      <c r="S443" s="2">
        <f>ARIMAForecast[[#This Row],[LLY]]-Data!S442</f>
        <v>5.900305706904021</v>
      </c>
      <c r="T443" s="2">
        <f>ARIMAForecast[[#This Row],[UPS]]-Data!T442</f>
        <v>1.1693431857800078</v>
      </c>
      <c r="U443" s="2">
        <f>ARIMAForecast[[#This Row],[CAT]]-Data!U442</f>
        <v>-0.94230599416900418</v>
      </c>
      <c r="X443" s="1">
        <v>44474</v>
      </c>
      <c r="Y443" s="2">
        <f>Data!Y443-Data!Y442</f>
        <v>0.63781709999997815</v>
      </c>
      <c r="Z443" s="2">
        <f>Data!Z443-Data!Z442</f>
        <v>3.1240437999999813</v>
      </c>
      <c r="AA443" s="2">
        <f>Data!AA443-Data!AA442</f>
        <v>0.22031490000000531</v>
      </c>
      <c r="AB443" s="2">
        <f>Data!AB443-Data!AB442</f>
        <v>1.6814816999999778</v>
      </c>
      <c r="AC443" s="2">
        <f>Data!AC443-Data!AC442</f>
        <v>3.3952986000000465</v>
      </c>
      <c r="AD443" s="2">
        <f>Data!AD443-Data!AD442</f>
        <v>0.17697090000001481</v>
      </c>
      <c r="AE443" s="2">
        <f>Data!AE443-Data!AE442</f>
        <v>1.9034981000000073</v>
      </c>
      <c r="AF443" s="2">
        <f>Data!AF443-Data!AF442</f>
        <v>2.0798187999999982</v>
      </c>
      <c r="AG443" s="2">
        <f>Data!AG443-Data!AG442</f>
        <v>4.4380859999999984</v>
      </c>
      <c r="AH443" s="2">
        <f>Data!AH443-Data!AH442</f>
        <v>1.667831499999977</v>
      </c>
      <c r="AI443" s="2">
        <f>Data!AI443-Data!AI442</f>
        <v>5.1119328999999993</v>
      </c>
      <c r="AJ443" s="2">
        <f>Data!AJ443-Data!AJ442</f>
        <v>-1.1291982999999846</v>
      </c>
      <c r="AK443" s="2">
        <f>Data!AK443-Data!AK442</f>
        <v>0.78607073999999955</v>
      </c>
      <c r="AL443" s="2">
        <f>Data!AL443-Data!AL442</f>
        <v>1.755719699999986</v>
      </c>
      <c r="AM443" s="2">
        <f>Data!AM443-Data!AM442</f>
        <v>-7.9012161999999648</v>
      </c>
      <c r="AN443" s="2">
        <f>Data!AN443-Data!AN442</f>
        <v>-0.85454645000000085</v>
      </c>
      <c r="AO443" s="2">
        <f>Data!AO443-Data!AO442</f>
        <v>0.83926300000000253</v>
      </c>
      <c r="AP443" s="2">
        <f>Data!AP443-Data!AP442</f>
        <v>4.0733953000000156</v>
      </c>
      <c r="AQ443" s="2">
        <f>Data!AQ443-Data!AQ442</f>
        <v>0.85414509999998245</v>
      </c>
      <c r="AR443" s="2">
        <f>Data!AR443-Data!AR442</f>
        <v>-0.72290879999999902</v>
      </c>
      <c r="AS443" s="2"/>
      <c r="AT443" s="1">
        <v>44474</v>
      </c>
      <c r="AU443" s="2">
        <f>Data!AV447-FaktiskeKurser[[#This Row],[AAPL]]</f>
        <v>-1.7200009999999963</v>
      </c>
      <c r="AV443" s="2">
        <f>Data!AW447-FaktiskeKurser[[#This Row],[MSFT]]</f>
        <v>4.7600100000000225</v>
      </c>
      <c r="AW443" s="2">
        <f>Data!AX447-FaktiskeKurser[[#This Row],[AMZN]]</f>
        <v>-4.0059970000000078</v>
      </c>
      <c r="AX443" s="2">
        <f>Data!AY447-FaktiskeKurser[[#This Row],[GOOGL]]</f>
        <v>1.6694950000000119</v>
      </c>
      <c r="AY443" s="2">
        <f>Data!AZ447-FaktiskeKurser[[#This Row],[BRK-B]]</f>
        <v>0.75997899999998708</v>
      </c>
      <c r="AZ443" s="2">
        <f>Data!BA447-FaktiskeKurser[[#This Row],[TSLA]]</f>
        <v>-0.24002099999995608</v>
      </c>
      <c r="BA443" s="2">
        <f>Data!BB447-FaktiskeKurser[[#This Row],[NVDA]]</f>
        <v>-0.66000299999998902</v>
      </c>
      <c r="BB443" s="2">
        <f>Data!BC447-FaktiskeKurser[[#This Row],[GOOG]]</f>
        <v>1.6560059999999908</v>
      </c>
      <c r="BC443" s="2">
        <f>Data!BD447-FaktiskeKurser[[#This Row],[UNH]]</f>
        <v>-6.9800109999999904</v>
      </c>
      <c r="BD443" s="2">
        <f>Data!BE447-FaktiskeKurser[[#This Row],[JPM]]</f>
        <v>2.7100069999999903</v>
      </c>
      <c r="BE443" s="2">
        <f>Data!BF447-FaktiskeKurser[[#This Row],[AVGO]]</f>
        <v>-4.0599980000000073</v>
      </c>
      <c r="BF443" s="2">
        <f>Data!BG447-FaktiskeKurser[[#This Row],[V]]</f>
        <v>-2.3999939999999924</v>
      </c>
      <c r="BG443" s="2">
        <f>Data!BH447-FaktiskeKurser[[#This Row],[BAC]]</f>
        <v>1.1500010000000032</v>
      </c>
      <c r="BH443" s="2">
        <f>Data!BI447-FaktiskeKurser[[#This Row],[HD]]</f>
        <v>-7.4499820000000341</v>
      </c>
      <c r="BI443" s="2">
        <f>Data!BJ447-FaktiskeKurser[[#This Row],[MA]]</f>
        <v>-9.9800109999999904</v>
      </c>
      <c r="BJ443" s="2">
        <f>Data!BK447-FaktiskeKurser[[#This Row],[MRK]]</f>
        <v>6.5100020000000001</v>
      </c>
      <c r="BK443" s="2">
        <f>Data!BL447-FaktiskeKurser[[#This Row],[ABBV]]</f>
        <v>0.67000600000000077</v>
      </c>
      <c r="BL443" s="2">
        <f>Data!BM447-FaktiskeKurser[[#This Row],[LLY]]</f>
        <v>0.56999199999998496</v>
      </c>
      <c r="BM443" s="2">
        <f>Data!BN447-FaktiskeKurser[[#This Row],[UPS]]</f>
        <v>-5.0700070000000039</v>
      </c>
      <c r="BN443" s="2">
        <f>Data!BO447-FaktiskeKurser[[#This Row],[CAT]]</f>
        <v>-5.3699949999999887</v>
      </c>
    </row>
    <row r="444" spans="1:66" x14ac:dyDescent="0.35">
      <c r="A444" s="1">
        <v>44475</v>
      </c>
      <c r="B444" s="2">
        <f>ARIMAForecast[[#This Row],[AAPL]]-FaktiskeKurser[[#This Row],[AAPL]]</f>
        <v>0.40239466219600217</v>
      </c>
      <c r="C444" s="2">
        <f>ARIMAForecast[[#This Row],[MSFT]]-Data!C443</f>
        <v>3.7958206456010544</v>
      </c>
      <c r="D444" s="2">
        <f>ARIMAForecast[[#This Row],[AMZN]]-Data!D443</f>
        <v>2.0181961751350173</v>
      </c>
      <c r="E444" s="2">
        <f>ARIMAForecast[[#This Row],[GOOGL]]-Data!E443</f>
        <v>1.2370764020920149</v>
      </c>
      <c r="F444" s="2">
        <f>ARIMAForecast[[#This Row],[BRK-B]]-Data!F443</f>
        <v>1.7627550070960183</v>
      </c>
      <c r="G444" s="2">
        <f>ARIMAForecast[[#This Row],[TSLA]]-Data!G443</f>
        <v>4.5230824837005912E-2</v>
      </c>
      <c r="H444" s="2">
        <f>ARIMAForecast[[#This Row],[NVDA]]-Data!H443</f>
        <v>2.4901690332020223</v>
      </c>
      <c r="I444" s="2">
        <f>ARIMAForecast[[#This Row],[GOOG]]-Data!I443</f>
        <v>0.91652116904299419</v>
      </c>
      <c r="J444" s="2">
        <f>ARIMAForecast[[#This Row],[UNH]]-Data!J443</f>
        <v>1.6333799131280102</v>
      </c>
      <c r="K444" s="2">
        <f>ARIMAForecast[[#This Row],[JPM]]-Data!K443</f>
        <v>-0.62972760314301013</v>
      </c>
      <c r="L444" s="2">
        <f>ARIMAForecast[[#This Row],[AVGO]]-Data!L443</f>
        <v>4.3050677327769904</v>
      </c>
      <c r="M444" s="2">
        <f>ARIMAForecast[[#This Row],[V]]-Data!M443</f>
        <v>2.0152282823909786</v>
      </c>
      <c r="N444" s="2">
        <f>ARIMAForecast[[#This Row],[BAC]]-Data!N443</f>
        <v>-0.16621142037939762</v>
      </c>
      <c r="O444" s="2">
        <f>ARIMAForecast[[#This Row],[HD]]-Data!O443</f>
        <v>-0.15441757243598886</v>
      </c>
      <c r="P444" s="2">
        <f>ARIMAForecast[[#This Row],[MA]]-Data!P443</f>
        <v>4.8688588081930106</v>
      </c>
      <c r="Q444" s="2">
        <f>ARIMAForecast[[#This Row],[MRK]]-Data!Q443</f>
        <v>-1.4065717187502003</v>
      </c>
      <c r="R444" s="2">
        <f>ARIMAForecast[[#This Row],[ABBV]]-Data!R443</f>
        <v>-0.26084874097300315</v>
      </c>
      <c r="S444" s="2">
        <f>ARIMAForecast[[#This Row],[LLY]]-Data!S443</f>
        <v>-2.8214753469780192</v>
      </c>
      <c r="T444" s="2">
        <f>ARIMAForecast[[#This Row],[UPS]]-Data!T443</f>
        <v>1.4884316195320082</v>
      </c>
      <c r="U444" s="2">
        <f>ARIMAForecast[[#This Row],[CAT]]-Data!U443</f>
        <v>-0.85383420625799999</v>
      </c>
      <c r="X444" s="1">
        <v>44475</v>
      </c>
      <c r="Y444" s="2">
        <f>Data!Y444-Data!Y443</f>
        <v>1.027325100000013</v>
      </c>
      <c r="Z444" s="2">
        <f>Data!Z444-Data!Z443</f>
        <v>4.8685320000000161</v>
      </c>
      <c r="AA444" s="2">
        <f>Data!AA444-Data!AA443</f>
        <v>1.9462998999999854</v>
      </c>
      <c r="AB444" s="2">
        <f>Data!AB444-Data!AB443</f>
        <v>1.6227128000000164</v>
      </c>
      <c r="AC444" s="2">
        <f>Data!AC444-Data!AC443</f>
        <v>2.6071681999999896</v>
      </c>
      <c r="AD444" s="2">
        <f>Data!AD444-Data!AD443</f>
        <v>0.53651229999996985</v>
      </c>
      <c r="AE444" s="2">
        <f>Data!AE444-Data!AE443</f>
        <v>3.9342958999999951</v>
      </c>
      <c r="AF444" s="2">
        <f>Data!AF444-Data!AF443</f>
        <v>1.1287820000000011</v>
      </c>
      <c r="AG444" s="2">
        <f>Data!AG444-Data!AG443</f>
        <v>2.2093345000000113</v>
      </c>
      <c r="AH444" s="2">
        <f>Data!AH444-Data!AH443</f>
        <v>0.48850860000001717</v>
      </c>
      <c r="AI444" s="2">
        <f>Data!AI444-Data!AI443</f>
        <v>4.8470699000000081</v>
      </c>
      <c r="AJ444" s="2">
        <f>Data!AJ444-Data!AJ443</f>
        <v>1.7671691999999837</v>
      </c>
      <c r="AK444" s="2">
        <f>Data!AK444-Data!AK443</f>
        <v>0.13959314000000234</v>
      </c>
      <c r="AL444" s="2">
        <f>Data!AL444-Data!AL443</f>
        <v>1.4396050000000287</v>
      </c>
      <c r="AM444" s="2">
        <f>Data!AM444-Data!AM443</f>
        <v>4.3192167999999924</v>
      </c>
      <c r="AN444" s="2">
        <f>Data!AN444-Data!AN443</f>
        <v>-1.053286099999994</v>
      </c>
      <c r="AO444" s="2">
        <f>Data!AO444-Data!AO443</f>
        <v>-0.23904059999999561</v>
      </c>
      <c r="AP444" s="2">
        <f>Data!AP444-Data!AP443</f>
        <v>-1.2626488000000222</v>
      </c>
      <c r="AQ444" s="2">
        <f>Data!AQ444-Data!AQ443</f>
        <v>1.0863924000000225</v>
      </c>
      <c r="AR444" s="2">
        <f>Data!AR444-Data!AR443</f>
        <v>-0.64080100000001039</v>
      </c>
      <c r="AS444" s="2"/>
      <c r="AT444" s="1">
        <v>44475</v>
      </c>
      <c r="AU444" s="2">
        <f>Data!AV448-FaktiskeKurser[[#This Row],[AAPL]]</f>
        <v>0.5</v>
      </c>
      <c r="AV444" s="2">
        <f>Data!AW448-FaktiskeKurser[[#This Row],[MSFT]]</f>
        <v>11.189972000000012</v>
      </c>
      <c r="AW444" s="2">
        <f>Data!AX448-FaktiskeKurser[[#This Row],[AMZN]]</f>
        <v>-1.1515050000000144</v>
      </c>
      <c r="AX444" s="2">
        <f>Data!AY448-FaktiskeKurser[[#This Row],[GOOGL]]</f>
        <v>3.8890069999999923</v>
      </c>
      <c r="AY444" s="2">
        <f>Data!AZ448-FaktiskeKurser[[#This Row],[BRK-B]]</f>
        <v>7.2799990000000321</v>
      </c>
      <c r="AZ444" s="2">
        <f>Data!BA448-FaktiskeKurser[[#This Row],[TSLA]]</f>
        <v>2.4233089999999606</v>
      </c>
      <c r="BA444" s="2">
        <f>Data!BB448-FaktiskeKurser[[#This Row],[NVDA]]</f>
        <v>-0.16000399999998649</v>
      </c>
      <c r="BB444" s="2">
        <f>Data!BC448-FaktiskeKurser[[#This Row],[GOOG]]</f>
        <v>4.0885010000000079</v>
      </c>
      <c r="BC444" s="2">
        <f>Data!BD448-FaktiskeKurser[[#This Row],[UNH]]</f>
        <v>3.5100100000000225</v>
      </c>
      <c r="BD444" s="2">
        <f>Data!BE448-FaktiskeKurser[[#This Row],[JPM]]</f>
        <v>5.3300020000000075</v>
      </c>
      <c r="BE444" s="2">
        <f>Data!BF448-FaktiskeKurser[[#This Row],[AVGO]]</f>
        <v>3.8500059999999507</v>
      </c>
      <c r="BF444" s="2">
        <f>Data!BG448-FaktiskeKurser[[#This Row],[V]]</f>
        <v>3.7599950000000035</v>
      </c>
      <c r="BG444" s="2">
        <f>Data!BH448-FaktiskeKurser[[#This Row],[BAC]]</f>
        <v>1.7900009999999966</v>
      </c>
      <c r="BH444" s="2">
        <f>Data!BI448-FaktiskeKurser[[#This Row],[HD]]</f>
        <v>2.0999749999999722</v>
      </c>
      <c r="BI444" s="2">
        <f>Data!BJ448-FaktiskeKurser[[#This Row],[MA]]</f>
        <v>1.0100089999999682</v>
      </c>
      <c r="BJ444" s="2">
        <f>Data!BK448-FaktiskeKurser[[#This Row],[MRK]]</f>
        <v>5.5500030000000038</v>
      </c>
      <c r="BK444" s="2">
        <f>Data!BL448-FaktiskeKurser[[#This Row],[ABBV]]</f>
        <v>1.4499969999999962</v>
      </c>
      <c r="BL444" s="2">
        <f>Data!BM448-FaktiskeKurser[[#This Row],[LLY]]</f>
        <v>-3.1999969999999962</v>
      </c>
      <c r="BM444" s="2">
        <f>Data!BN448-FaktiskeKurser[[#This Row],[UPS]]</f>
        <v>-1.4000090000000114</v>
      </c>
      <c r="BN444" s="2">
        <f>Data!BO448-FaktiskeKurser[[#This Row],[CAT]]</f>
        <v>-0.10999999999998522</v>
      </c>
    </row>
    <row r="445" spans="1:66" x14ac:dyDescent="0.35">
      <c r="A445" s="1">
        <v>44476</v>
      </c>
      <c r="B445" s="2">
        <f>ARIMAForecast[[#This Row],[AAPL]]-FaktiskeKurser[[#This Row],[AAPL]]</f>
        <v>1.2032226669060151</v>
      </c>
      <c r="C445" s="2">
        <f>ARIMAForecast[[#This Row],[MSFT]]-Data!C444</f>
        <v>2.8228022348589548</v>
      </c>
      <c r="D445" s="2">
        <f>ARIMAForecast[[#This Row],[AMZN]]-Data!D444</f>
        <v>1.8806591651350004</v>
      </c>
      <c r="E445" s="2">
        <f>ARIMAForecast[[#This Row],[GOOGL]]-Data!E444</f>
        <v>2.2065996819289921</v>
      </c>
      <c r="F445" s="2">
        <f>ARIMAForecast[[#This Row],[BRK-B]]-Data!F444</f>
        <v>3.4857244986069986</v>
      </c>
      <c r="G445" s="2">
        <f>ARIMAForecast[[#This Row],[TSLA]]-Data!G444</f>
        <v>4.394002839055986</v>
      </c>
      <c r="H445" s="2">
        <f>ARIMAForecast[[#This Row],[NVDA]]-Data!H444</f>
        <v>4.0575122461899866</v>
      </c>
      <c r="I445" s="2">
        <f>ARIMAForecast[[#This Row],[GOOG]]-Data!I444</f>
        <v>2.392890377882992</v>
      </c>
      <c r="J445" s="2">
        <f>ARIMAForecast[[#This Row],[UNH]]-Data!J444</f>
        <v>10.402805778956008</v>
      </c>
      <c r="K445" s="2">
        <f>ARIMAForecast[[#This Row],[JPM]]-Data!K444</f>
        <v>2.017109566586015</v>
      </c>
      <c r="L445" s="2">
        <f>ARIMAForecast[[#This Row],[AVGO]]-Data!L444</f>
        <v>5.9092360019080274</v>
      </c>
      <c r="M445" s="2">
        <f>ARIMAForecast[[#This Row],[V]]-Data!M444</f>
        <v>3.7316599130710131</v>
      </c>
      <c r="N445" s="2">
        <f>ARIMAForecast[[#This Row],[BAC]]-Data!N444</f>
        <v>-9.1795814714600965E-2</v>
      </c>
      <c r="O445" s="2">
        <f>ARIMAForecast[[#This Row],[HD]]-Data!O444</f>
        <v>8.5899468255549891</v>
      </c>
      <c r="P445" s="2">
        <f>ARIMAForecast[[#This Row],[MA]]-Data!P444</f>
        <v>4.8303463036569951</v>
      </c>
      <c r="Q445" s="2">
        <f>ARIMAForecast[[#This Row],[MRK]]-Data!Q444</f>
        <v>1.8077048938302056</v>
      </c>
      <c r="R445" s="2">
        <f>ARIMAForecast[[#This Row],[ABBV]]-Data!R444</f>
        <v>1.6722104761510082</v>
      </c>
      <c r="S445" s="2">
        <f>ARIMAForecast[[#This Row],[LLY]]-Data!S444</f>
        <v>5.0063296719300183</v>
      </c>
      <c r="T445" s="2">
        <f>ARIMAForecast[[#This Row],[UPS]]-Data!T444</f>
        <v>0.59150902146799922</v>
      </c>
      <c r="U445" s="2">
        <f>ARIMAForecast[[#This Row],[CAT]]-Data!U444</f>
        <v>4.2728589390160039</v>
      </c>
      <c r="X445" s="1">
        <v>44476</v>
      </c>
      <c r="Y445" s="2">
        <f>Data!Y445-Data!Y444</f>
        <v>1.2327722999999935</v>
      </c>
      <c r="Z445" s="2">
        <f>Data!Z445-Data!Z444</f>
        <v>1.9675448999999503</v>
      </c>
      <c r="AA445" s="2">
        <f>Data!AA445-Data!AA444</f>
        <v>2.0276637000000051</v>
      </c>
      <c r="AB445" s="2">
        <f>Data!AB445-Data!AB444</f>
        <v>1.6538828999999851</v>
      </c>
      <c r="AC445" s="2">
        <f>Data!AC445-Data!AC444</f>
        <v>2.6217414999999846</v>
      </c>
      <c r="AD445" s="2">
        <f>Data!AD445-Data!AD444</f>
        <v>2.8871101999999951</v>
      </c>
      <c r="AE445" s="2">
        <f>Data!AE445-Data!AE444</f>
        <v>3.5265473999999983</v>
      </c>
      <c r="AF445" s="2">
        <f>Data!AF445-Data!AF444</f>
        <v>1.8541309999999953</v>
      </c>
      <c r="AG445" s="2">
        <f>Data!AG445-Data!AG444</f>
        <v>8.1457697999999823</v>
      </c>
      <c r="AH445" s="2">
        <f>Data!AH445-Data!AH444</f>
        <v>1.0093555999999921</v>
      </c>
      <c r="AI445" s="2">
        <f>Data!AI445-Data!AI444</f>
        <v>4.5596467000000303</v>
      </c>
      <c r="AJ445" s="2">
        <f>Data!AJ445-Data!AJ444</f>
        <v>3.5717893000000061</v>
      </c>
      <c r="AK445" s="2">
        <f>Data!AK445-Data!AK444</f>
        <v>-0.11697747000000192</v>
      </c>
      <c r="AL445" s="2">
        <f>Data!AL445-Data!AL444</f>
        <v>6.0572556000000191</v>
      </c>
      <c r="AM445" s="2">
        <f>Data!AM445-Data!AM444</f>
        <v>5.3137651000000119</v>
      </c>
      <c r="AN445" s="2">
        <f>Data!AN445-Data!AN444</f>
        <v>0.87762023000000511</v>
      </c>
      <c r="AO445" s="2">
        <f>Data!AO445-Data!AO444</f>
        <v>1.4076462999999961</v>
      </c>
      <c r="AP445" s="2">
        <f>Data!AP445-Data!AP444</f>
        <v>3.9927145999999993</v>
      </c>
      <c r="AQ445" s="2">
        <f>Data!AQ445-Data!AQ444</f>
        <v>0.93759289999999851</v>
      </c>
      <c r="AR445" s="2">
        <f>Data!AR445-Data!AR444</f>
        <v>3.0069213000000161</v>
      </c>
      <c r="AS445" s="2"/>
      <c r="AT445" s="1">
        <v>44476</v>
      </c>
      <c r="AU445" s="2">
        <f>Data!AV449-FaktiskeKurser[[#This Row],[AAPL]]</f>
        <v>0.6399990000000173</v>
      </c>
      <c r="AV445" s="2">
        <f>Data!AW449-FaktiskeKurser[[#This Row],[MSFT]]</f>
        <v>5.75</v>
      </c>
      <c r="AW445" s="2">
        <f>Data!AX449-FaktiskeKurser[[#This Row],[AMZN]]</f>
        <v>0.95851200000001313</v>
      </c>
      <c r="AX445" s="2">
        <f>Data!AY449-FaktiskeKurser[[#This Row],[GOOGL]]</f>
        <v>2.6820069999999987</v>
      </c>
      <c r="AY445" s="2">
        <f>Data!AZ449-FaktiskeKurser[[#This Row],[BRK-B]]</f>
        <v>7.2400210000000129</v>
      </c>
      <c r="AZ445" s="2">
        <f>Data!BA449-FaktiskeKurser[[#This Row],[TSLA]]</f>
        <v>6.1300049999999828</v>
      </c>
      <c r="BA445" s="2">
        <f>Data!BB449-FaktiskeKurser[[#This Row],[NVDA]]</f>
        <v>3.3300020000000075</v>
      </c>
      <c r="BB445" s="2">
        <f>Data!BC449-FaktiskeKurser[[#This Row],[GOOG]]</f>
        <v>2.7230069999999955</v>
      </c>
      <c r="BC445" s="2">
        <f>Data!BD449-FaktiskeKurser[[#This Row],[UNH]]</f>
        <v>12.270018999999991</v>
      </c>
      <c r="BD445" s="2">
        <f>Data!BE449-FaktiskeKurser[[#This Row],[JPM]]</f>
        <v>2.9599910000000023</v>
      </c>
      <c r="BE445" s="2">
        <f>Data!BF449-FaktiskeKurser[[#This Row],[AVGO]]</f>
        <v>6.5700069999999755</v>
      </c>
      <c r="BF445" s="2">
        <f>Data!BG449-FaktiskeKurser[[#This Row],[V]]</f>
        <v>8.999600000001351E-2</v>
      </c>
      <c r="BG445" s="2">
        <f>Data!BH449-FaktiskeKurser[[#This Row],[BAC]]</f>
        <v>1.0399969999999996</v>
      </c>
      <c r="BH445" s="2">
        <f>Data!BI449-FaktiskeKurser[[#This Row],[HD]]</f>
        <v>7.6200259999999957</v>
      </c>
      <c r="BI445" s="2">
        <f>Data!BJ449-FaktiskeKurser[[#This Row],[MA]]</f>
        <v>-6.2699890000000096</v>
      </c>
      <c r="BJ445" s="2">
        <f>Data!BK449-FaktiskeKurser[[#This Row],[MRK]]</f>
        <v>0.54000000000000625</v>
      </c>
      <c r="BK445" s="2">
        <f>Data!BL449-FaktiskeKurser[[#This Row],[ABBV]]</f>
        <v>1.7800069999999977</v>
      </c>
      <c r="BL445" s="2">
        <f>Data!BM449-FaktiskeKurser[[#This Row],[LLY]]</f>
        <v>3.5899969999999826</v>
      </c>
      <c r="BM445" s="2">
        <f>Data!BN449-FaktiskeKurser[[#This Row],[UPS]]</f>
        <v>0.11000100000001112</v>
      </c>
      <c r="BN445" s="2">
        <f>Data!BO449-FaktiskeKurser[[#This Row],[CAT]]</f>
        <v>1.4199979999999925</v>
      </c>
    </row>
    <row r="446" spans="1:66" x14ac:dyDescent="0.35">
      <c r="A446" s="1">
        <v>44477</v>
      </c>
      <c r="B446" s="2">
        <f>ARIMAForecast[[#This Row],[AAPL]]-FaktiskeKurser[[#This Row],[AAPL]]</f>
        <v>3.7159123883070038</v>
      </c>
      <c r="C446" s="2">
        <f>ARIMAForecast[[#This Row],[MSFT]]-Data!C445</f>
        <v>-1.7758031395189846</v>
      </c>
      <c r="D446" s="2">
        <f>ARIMAForecast[[#This Row],[AMZN]]-Data!D445</f>
        <v>-0.74714661949701622</v>
      </c>
      <c r="E446" s="2">
        <f>ARIMAForecast[[#This Row],[GOOGL]]-Data!E445</f>
        <v>6.7588436850996914E-2</v>
      </c>
      <c r="F446" s="2">
        <f>ARIMAForecast[[#This Row],[BRK-B]]-Data!F445</f>
        <v>9.473806919999106E-2</v>
      </c>
      <c r="G446" s="2">
        <f>ARIMAForecast[[#This Row],[TSLA]]-Data!G445</f>
        <v>-3.6685093168380263</v>
      </c>
      <c r="H446" s="2">
        <f>ARIMAForecast[[#This Row],[NVDA]]-Data!H445</f>
        <v>-1.4134964963510015</v>
      </c>
      <c r="I446" s="2">
        <f>ARIMAForecast[[#This Row],[GOOG]]-Data!I445</f>
        <v>0.26591987833199937</v>
      </c>
      <c r="J446" s="2">
        <f>ARIMAForecast[[#This Row],[UNH]]-Data!J445</f>
        <v>2.7628747009309791</v>
      </c>
      <c r="K446" s="2">
        <f>ARIMAForecast[[#This Row],[JPM]]-Data!K445</f>
        <v>-0.6365970642060006</v>
      </c>
      <c r="L446" s="2">
        <f>ARIMAForecast[[#This Row],[AVGO]]-Data!L445</f>
        <v>-2.5005867414490126</v>
      </c>
      <c r="M446" s="2">
        <f>ARIMAForecast[[#This Row],[V]]-Data!M445</f>
        <v>0.19497983234600724</v>
      </c>
      <c r="N446" s="2">
        <f>ARIMAForecast[[#This Row],[BAC]]-Data!N445</f>
        <v>-1.121069190330104E-2</v>
      </c>
      <c r="O446" s="2">
        <f>ARIMAForecast[[#This Row],[HD]]-Data!O445</f>
        <v>-4.4296130254639934</v>
      </c>
      <c r="P446" s="2">
        <f>ARIMAForecast[[#This Row],[MA]]-Data!P445</f>
        <v>1.1024574789720418</v>
      </c>
      <c r="Q446" s="2">
        <f>ARIMAForecast[[#This Row],[MRK]]-Data!Q445</f>
        <v>-1.9322348744749007</v>
      </c>
      <c r="R446" s="2">
        <f>ARIMAForecast[[#This Row],[ABBV]]-Data!R445</f>
        <v>0.21361182870700191</v>
      </c>
      <c r="S446" s="2">
        <f>ARIMAForecast[[#This Row],[LLY]]-Data!S445</f>
        <v>0.60854284596899788</v>
      </c>
      <c r="T446" s="2">
        <f>ARIMAForecast[[#This Row],[UPS]]-Data!T445</f>
        <v>1.9856068039269985</v>
      </c>
      <c r="U446" s="2">
        <f>ARIMAForecast[[#This Row],[CAT]]-Data!U445</f>
        <v>-0.58837228750098802</v>
      </c>
      <c r="X446" s="1">
        <v>44477</v>
      </c>
      <c r="Y446" s="2">
        <f>Data!Y446-Data!Y445</f>
        <v>-0.11047449999998094</v>
      </c>
      <c r="Z446" s="2">
        <f>Data!Z446-Data!Z445</f>
        <v>7.1851000000037857E-2</v>
      </c>
      <c r="AA446" s="2">
        <f>Data!AA446-Data!AA445</f>
        <v>-0.3291025999999988</v>
      </c>
      <c r="AB446" s="2">
        <f>Data!AB446-Data!AB445</f>
        <v>0.71746989999999755</v>
      </c>
      <c r="AC446" s="2">
        <f>Data!AC446-Data!AC445</f>
        <v>1.5978425999999786</v>
      </c>
      <c r="AD446" s="2">
        <f>Data!AD446-Data!AD445</f>
        <v>-1.0763455999999678</v>
      </c>
      <c r="AE446" s="2">
        <f>Data!AE446-Data!AE445</f>
        <v>-1.8676295999999866</v>
      </c>
      <c r="AF446" s="2">
        <f>Data!AF446-Data!AF445</f>
        <v>0.87152219999998692</v>
      </c>
      <c r="AG446" s="2">
        <f>Data!AG446-Data!AG445</f>
        <v>5.1843635000000177</v>
      </c>
      <c r="AH446" s="2">
        <f>Data!AH446-Data!AH445</f>
        <v>0.13927119999999604</v>
      </c>
      <c r="AI446" s="2">
        <f>Data!AI446-Data!AI445</f>
        <v>-0.29375070000003234</v>
      </c>
      <c r="AJ446" s="2">
        <f>Data!AJ446-Data!AJ445</f>
        <v>0.61595350000001758</v>
      </c>
      <c r="AK446" s="2">
        <f>Data!AK446-Data!AK445</f>
        <v>0.19240969999999891</v>
      </c>
      <c r="AL446" s="2">
        <f>Data!AL446-Data!AL445</f>
        <v>-1.451642100000015</v>
      </c>
      <c r="AM446" s="2">
        <f>Data!AM446-Data!AM445</f>
        <v>1.7743741999999543</v>
      </c>
      <c r="AN446" s="2">
        <f>Data!AN446-Data!AN445</f>
        <v>-0.83205205000000149</v>
      </c>
      <c r="AO446" s="2">
        <f>Data!AO446-Data!AO445</f>
        <v>0.60492840000000569</v>
      </c>
      <c r="AP446" s="2">
        <f>Data!AP446-Data!AP445</f>
        <v>1.7782130000000222</v>
      </c>
      <c r="AQ446" s="2">
        <f>Data!AQ446-Data!AQ445</f>
        <v>1.6766106999999977</v>
      </c>
      <c r="AR446" s="2">
        <f>Data!AR446-Data!AR445</f>
        <v>0.29814479999998866</v>
      </c>
      <c r="AS446" s="2"/>
      <c r="AT446" s="1">
        <v>44477</v>
      </c>
      <c r="AU446" s="2">
        <f>Data!AV450-FaktiskeKurser[[#This Row],[AAPL]]</f>
        <v>3.7599950000000035</v>
      </c>
      <c r="AV446" s="2">
        <f>Data!AW450-FaktiskeKurser[[#This Row],[MSFT]]</f>
        <v>11.740021000000013</v>
      </c>
      <c r="AW446" s="2">
        <f>Data!AX450-FaktiskeKurser[[#This Row],[AMZN]]</f>
        <v>4.9420020000000022</v>
      </c>
      <c r="AX446" s="2">
        <f>Data!AY450-FaktiskeKurser[[#This Row],[GOOGL]]</f>
        <v>6.1260069999999871</v>
      </c>
      <c r="AY446" s="2">
        <f>Data!AZ450-FaktiskeKurser[[#This Row],[BRK-B]]</f>
        <v>10.5</v>
      </c>
      <c r="AZ446" s="2">
        <f>Data!BA450-FaktiskeKurser[[#This Row],[TSLA]]</f>
        <v>1.3199769999999944</v>
      </c>
      <c r="BA446" s="2">
        <f>Data!BB450-FaktiskeKurser[[#This Row],[NVDA]]</f>
        <v>10.989991000000003</v>
      </c>
      <c r="BB446" s="2">
        <f>Data!BC450-FaktiskeKurser[[#This Row],[GOOG]]</f>
        <v>6.2910010000000227</v>
      </c>
      <c r="BC446" s="2">
        <f>Data!BD450-FaktiskeKurser[[#This Row],[UNH]]</f>
        <v>21.44998099999998</v>
      </c>
      <c r="BD446" s="2">
        <f>Data!BE450-FaktiskeKurser[[#This Row],[JPM]]</f>
        <v>3.2700040000000001</v>
      </c>
      <c r="BE446" s="2">
        <f>Data!BF450-FaktiskeKurser[[#This Row],[AVGO]]</f>
        <v>16.899993999999992</v>
      </c>
      <c r="BF446" s="2">
        <f>Data!BG450-FaktiskeKurser[[#This Row],[V]]</f>
        <v>5.5400080000000003</v>
      </c>
      <c r="BG446" s="2">
        <f>Data!BH450-FaktiskeKurser[[#This Row],[BAC]]</f>
        <v>1</v>
      </c>
      <c r="BH446" s="2">
        <f>Data!BI450-FaktiskeKurser[[#This Row],[HD]]</f>
        <v>7.8699949999999603</v>
      </c>
      <c r="BI446" s="2">
        <f>Data!BJ450-FaktiskeKurser[[#This Row],[MA]]</f>
        <v>10.759978999999987</v>
      </c>
      <c r="BJ446" s="2">
        <f>Data!BK450-FaktiskeKurser[[#This Row],[MRK]]</f>
        <v>-2.4700009999999963</v>
      </c>
      <c r="BK446" s="2">
        <f>Data!BL450-FaktiskeKurser[[#This Row],[ABBV]]</f>
        <v>2.4499970000000104</v>
      </c>
      <c r="BL446" s="2">
        <f>Data!BM450-FaktiskeKurser[[#This Row],[LLY]]</f>
        <v>9.0899959999999851</v>
      </c>
      <c r="BM446" s="2">
        <f>Data!BN450-FaktiskeKurser[[#This Row],[UPS]]</f>
        <v>5.0700070000000039</v>
      </c>
      <c r="BN446" s="2">
        <f>Data!BO450-FaktiskeKurser[[#This Row],[CAT]]</f>
        <v>2.0299989999999752</v>
      </c>
    </row>
    <row r="447" spans="1:66" x14ac:dyDescent="0.35">
      <c r="A447" s="1">
        <v>44480</v>
      </c>
      <c r="B447" s="2">
        <f>ARIMAForecast[[#This Row],[AAPL]]-FaktiskeKurser[[#This Row],[AAPL]]</f>
        <v>1.9903684232290004</v>
      </c>
      <c r="C447" s="2">
        <f>ARIMAForecast[[#This Row],[MSFT]]-Data!C446</f>
        <v>0.97873980314602704</v>
      </c>
      <c r="D447" s="2">
        <f>ARIMAForecast[[#This Row],[AMZN]]-Data!D446</f>
        <v>-2.0180474471249852</v>
      </c>
      <c r="E447" s="2">
        <f>ARIMAForecast[[#This Row],[GOOGL]]-Data!E446</f>
        <v>-0.16617833468700383</v>
      </c>
      <c r="F447" s="2">
        <f>ARIMAForecast[[#This Row],[BRK-B]]-Data!F446</f>
        <v>-1.2962987986360304</v>
      </c>
      <c r="G447" s="2">
        <f>ARIMAForecast[[#This Row],[TSLA]]-Data!G446</f>
        <v>3.0785622500100089</v>
      </c>
      <c r="H447" s="2">
        <f>ARIMAForecast[[#This Row],[NVDA]]-Data!H446</f>
        <v>-1.7967419534460021</v>
      </c>
      <c r="I447" s="2">
        <f>ARIMAForecast[[#This Row],[GOOG]]-Data!I446</f>
        <v>-0.68685127057599971</v>
      </c>
      <c r="J447" s="2">
        <f>ARIMAForecast[[#This Row],[UNH]]-Data!J446</f>
        <v>-1.5949144685810097</v>
      </c>
      <c r="K447" s="2">
        <f>ARIMAForecast[[#This Row],[JPM]]-Data!K446</f>
        <v>-2.4991263058410027</v>
      </c>
      <c r="L447" s="2">
        <f>ARIMAForecast[[#This Row],[AVGO]]-Data!L446</f>
        <v>1.5977028345499775</v>
      </c>
      <c r="M447" s="2">
        <f>ARIMAForecast[[#This Row],[V]]-Data!M446</f>
        <v>-4.5377297105910088</v>
      </c>
      <c r="N447" s="2">
        <f>ARIMAForecast[[#This Row],[BAC]]-Data!N446</f>
        <v>-0.22825535289970134</v>
      </c>
      <c r="O447" s="2">
        <f>ARIMAForecast[[#This Row],[HD]]-Data!O446</f>
        <v>3.5990999557550367</v>
      </c>
      <c r="P447" s="2">
        <f>ARIMAForecast[[#This Row],[MA]]-Data!P446</f>
        <v>-7.0736382564570022</v>
      </c>
      <c r="Q447" s="2">
        <f>ARIMAForecast[[#This Row],[MRK]]-Data!Q446</f>
        <v>2.996005035359417E-2</v>
      </c>
      <c r="R447" s="2">
        <f>ARIMAForecast[[#This Row],[ABBV]]-Data!R446</f>
        <v>-0.85567429528799721</v>
      </c>
      <c r="S447" s="2">
        <f>ARIMAForecast[[#This Row],[LLY]]-Data!S446</f>
        <v>0.56159560555798294</v>
      </c>
      <c r="T447" s="2">
        <f>ARIMAForecast[[#This Row],[UPS]]-Data!T446</f>
        <v>-2.0667755919330091</v>
      </c>
      <c r="U447" s="2">
        <f>ARIMAForecast[[#This Row],[CAT]]-Data!U446</f>
        <v>-2.4331369212700054</v>
      </c>
      <c r="X447" s="1">
        <v>44480</v>
      </c>
      <c r="Y447" s="2">
        <f>Data!Y447-Data!Y446</f>
        <v>-0.19080180000000269</v>
      </c>
      <c r="Z447" s="2">
        <f>Data!Z447-Data!Z446</f>
        <v>-0.61152959999998302</v>
      </c>
      <c r="AA447" s="2">
        <f>Data!AA447-Data!AA446</f>
        <v>-1.8117022000000134</v>
      </c>
      <c r="AB447" s="2">
        <f>Data!AB447-Data!AB446</f>
        <v>-0.85977409999998144</v>
      </c>
      <c r="AC447" s="2">
        <f>Data!AC447-Data!AC446</f>
        <v>-2.8678201999999828</v>
      </c>
      <c r="AD447" s="2">
        <f>Data!AD447-Data!AD446</f>
        <v>0.93575939999999491</v>
      </c>
      <c r="AE447" s="2">
        <f>Data!AE447-Data!AE446</f>
        <v>-1.4459557000000132</v>
      </c>
      <c r="AF447" s="2">
        <f>Data!AF447-Data!AF446</f>
        <v>-1.1477395999999942</v>
      </c>
      <c r="AG447" s="2">
        <f>Data!AG447-Data!AG446</f>
        <v>-1.8644189999999981</v>
      </c>
      <c r="AH447" s="2">
        <f>Data!AH447-Data!AH446</f>
        <v>-3.14034860000001</v>
      </c>
      <c r="AI447" s="2">
        <f>Data!AI447-Data!AI446</f>
        <v>-0.42086679999999888</v>
      </c>
      <c r="AJ447" s="2">
        <f>Data!AJ447-Data!AJ446</f>
        <v>-4.5897854000000109</v>
      </c>
      <c r="AK447" s="2">
        <f>Data!AK447-Data!AK446</f>
        <v>-0.47794753999999529</v>
      </c>
      <c r="AL447" s="2">
        <f>Data!AL447-Data!AL446</f>
        <v>1.5133563999999637</v>
      </c>
      <c r="AM447" s="2">
        <f>Data!AM447-Data!AM446</f>
        <v>-5.8462233999999853</v>
      </c>
      <c r="AN447" s="2">
        <f>Data!AN447-Data!AN446</f>
        <v>-0.85830877000000783</v>
      </c>
      <c r="AO447" s="2">
        <f>Data!AO447-Data!AO446</f>
        <v>-0.95329230000000109</v>
      </c>
      <c r="AP447" s="2">
        <f>Data!AP447-Data!AP446</f>
        <v>-0.35998200000000224</v>
      </c>
      <c r="AQ447" s="2">
        <f>Data!AQ447-Data!AQ446</f>
        <v>-1.3529114000000106</v>
      </c>
      <c r="AR447" s="2">
        <f>Data!AR447-Data!AR446</f>
        <v>-1.9581766999999957</v>
      </c>
      <c r="AS447" s="2"/>
      <c r="AT447" s="1">
        <v>44480</v>
      </c>
      <c r="AU447" s="2">
        <f>Data!AV451-FaktiskeKurser[[#This Row],[AAPL]]</f>
        <v>1.6999969999999962</v>
      </c>
      <c r="AV447" s="2">
        <f>Data!AW451-FaktiskeKurser[[#This Row],[MSFT]]</f>
        <v>5.4700009999999679</v>
      </c>
      <c r="AW447" s="2">
        <f>Data!AX451-FaktiskeKurser[[#This Row],[AMZN]]</f>
        <v>1.2649989999999889</v>
      </c>
      <c r="AX447" s="2">
        <f>Data!AY451-FaktiskeKurser[[#This Row],[GOOGL]]</f>
        <v>2.8910060000000044</v>
      </c>
      <c r="AY447" s="2">
        <f>Data!AZ451-FaktiskeKurser[[#This Row],[BRK-B]]</f>
        <v>2.8800050000000397</v>
      </c>
      <c r="AZ447" s="2">
        <f>Data!BA451-FaktiskeKurser[[#This Row],[TSLA]]</f>
        <v>3.7833559999999693</v>
      </c>
      <c r="BA447" s="2">
        <f>Data!BB451-FaktiskeKurser[[#This Row],[NVDA]]</f>
        <v>2.4400019999999927</v>
      </c>
      <c r="BB447" s="2">
        <f>Data!BC451-FaktiskeKurser[[#This Row],[GOOG]]</f>
        <v>2.670501999999999</v>
      </c>
      <c r="BC447" s="2">
        <f>Data!BD451-FaktiskeKurser[[#This Row],[UNH]]</f>
        <v>11.559996999999953</v>
      </c>
      <c r="BD447" s="2">
        <f>Data!BE451-FaktiskeKurser[[#This Row],[JPM]]</f>
        <v>-2.0200049999999976</v>
      </c>
      <c r="BE447" s="2">
        <f>Data!BF451-FaktiskeKurser[[#This Row],[AVGO]]</f>
        <v>6.919983000000002</v>
      </c>
      <c r="BF447" s="2">
        <f>Data!BG451-FaktiskeKurser[[#This Row],[V]]</f>
        <v>0.83000200000000746</v>
      </c>
      <c r="BG447" s="2">
        <f>Data!BH451-FaktiskeKurser[[#This Row],[BAC]]</f>
        <v>-0.44000200000000689</v>
      </c>
      <c r="BH447" s="2">
        <f>Data!BI451-FaktiskeKurser[[#This Row],[HD]]</f>
        <v>7.4899900000000343</v>
      </c>
      <c r="BI447" s="2">
        <f>Data!BJ451-FaktiskeKurser[[#This Row],[MA]]</f>
        <v>3.9400029999999902</v>
      </c>
      <c r="BJ447" s="2">
        <f>Data!BK451-FaktiskeKurser[[#This Row],[MRK]]</f>
        <v>-1.6699979999999925</v>
      </c>
      <c r="BK447" s="2">
        <f>Data!BL451-FaktiskeKurser[[#This Row],[ABBV]]</f>
        <v>0.82999399999999923</v>
      </c>
      <c r="BL447" s="2">
        <f>Data!BM451-FaktiskeKurser[[#This Row],[LLY]]</f>
        <v>2.7400049999999965</v>
      </c>
      <c r="BM447" s="2">
        <f>Data!BN451-FaktiskeKurser[[#This Row],[UPS]]</f>
        <v>2.0700070000000039</v>
      </c>
      <c r="BN447" s="2">
        <f>Data!BO451-FaktiskeKurser[[#This Row],[CAT]]</f>
        <v>0.38999899999998888</v>
      </c>
    </row>
    <row r="448" spans="1:66" x14ac:dyDescent="0.35">
      <c r="A448" s="1">
        <v>44481</v>
      </c>
      <c r="B448" s="2">
        <f>ARIMAForecast[[#This Row],[AAPL]]-FaktiskeKurser[[#This Row],[AAPL]]</f>
        <v>-0.54036822638198601</v>
      </c>
      <c r="C448" s="2">
        <f>ARIMAForecast[[#This Row],[MSFT]]-Data!C447</f>
        <v>-2.9365321224390186</v>
      </c>
      <c r="D448" s="2">
        <f>ARIMAForecast[[#This Row],[AMZN]]-Data!D447</f>
        <v>0.11487701068898559</v>
      </c>
      <c r="E448" s="2">
        <f>ARIMAForecast[[#This Row],[GOOGL]]-Data!E447</f>
        <v>-3.480814917555989</v>
      </c>
      <c r="F448" s="2">
        <f>ARIMAForecast[[#This Row],[BRK-B]]-Data!F447</f>
        <v>-3.6587813074179962</v>
      </c>
      <c r="G448" s="2">
        <f>ARIMAForecast[[#This Row],[TSLA]]-Data!G447</f>
        <v>3.8903584572499881</v>
      </c>
      <c r="H448" s="2">
        <f>ARIMAForecast[[#This Row],[NVDA]]-Data!H447</f>
        <v>-1.452429822585998</v>
      </c>
      <c r="I448" s="2">
        <f>ARIMAForecast[[#This Row],[GOOG]]-Data!I447</f>
        <v>-2.9126964698039899</v>
      </c>
      <c r="J448" s="2">
        <f>ARIMAForecast[[#This Row],[UNH]]-Data!J447</f>
        <v>-5.3994876309699862</v>
      </c>
      <c r="K448" s="2">
        <f>ARIMAForecast[[#This Row],[JPM]]-Data!K447</f>
        <v>-2.2844216873800178</v>
      </c>
      <c r="L448" s="2">
        <f>ARIMAForecast[[#This Row],[AVGO]]-Data!L447</f>
        <v>-9.1050599717189584</v>
      </c>
      <c r="M448" s="2">
        <f>ARIMAForecast[[#This Row],[V]]-Data!M447</f>
        <v>-1.4661650150650019</v>
      </c>
      <c r="N448" s="2">
        <f>ARIMAForecast[[#This Row],[BAC]]-Data!N447</f>
        <v>-0.33601886734449948</v>
      </c>
      <c r="O448" s="2">
        <f>ARIMAForecast[[#This Row],[HD]]-Data!O447</f>
        <v>-0.27581591520402071</v>
      </c>
      <c r="P448" s="2">
        <f>ARIMAForecast[[#This Row],[MA]]-Data!P447</f>
        <v>-1.7815862102989968</v>
      </c>
      <c r="Q448" s="2">
        <f>ARIMAForecast[[#This Row],[MRK]]-Data!Q447</f>
        <v>-0.79950494773719072</v>
      </c>
      <c r="R448" s="2">
        <f>ARIMAForecast[[#This Row],[ABBV]]-Data!R447</f>
        <v>-1.8025582762620047</v>
      </c>
      <c r="S448" s="2">
        <f>ARIMAForecast[[#This Row],[LLY]]-Data!S447</f>
        <v>-2.1030169616699936</v>
      </c>
      <c r="T448" s="2">
        <f>ARIMAForecast[[#This Row],[UPS]]-Data!T447</f>
        <v>-0.18505076275499732</v>
      </c>
      <c r="U448" s="2">
        <f>ARIMAForecast[[#This Row],[CAT]]-Data!U447</f>
        <v>-3.7183737389860028</v>
      </c>
      <c r="X448" s="1">
        <v>44481</v>
      </c>
      <c r="Y448" s="2">
        <f>Data!Y448-Data!Y447</f>
        <v>-0.93718119999999772</v>
      </c>
      <c r="Z448" s="2">
        <f>Data!Z448-Data!Z447</f>
        <v>-1.2673416000000088</v>
      </c>
      <c r="AA448" s="2">
        <f>Data!AA448-Data!AA447</f>
        <v>-0.38543249999997897</v>
      </c>
      <c r="AB448" s="2">
        <f>Data!AB448-Data!AB447</f>
        <v>-2.2117316000000073</v>
      </c>
      <c r="AC448" s="2">
        <f>Data!AC448-Data!AC447</f>
        <v>-2.36171539999998</v>
      </c>
      <c r="AD448" s="2">
        <f>Data!AD448-Data!AD447</f>
        <v>3.6091521000000171</v>
      </c>
      <c r="AE448" s="2">
        <f>Data!AE448-Data!AE447</f>
        <v>-0.23888800000000288</v>
      </c>
      <c r="AF448" s="2">
        <f>Data!AF448-Data!AF447</f>
        <v>-2.0365663999999981</v>
      </c>
      <c r="AG448" s="2">
        <f>Data!AG448-Data!AG447</f>
        <v>-2.167307400000027</v>
      </c>
      <c r="AH448" s="2">
        <f>Data!AH448-Data!AH447</f>
        <v>-1.5237841000000003</v>
      </c>
      <c r="AI448" s="2">
        <f>Data!AI448-Data!AI447</f>
        <v>-5.142100599999992</v>
      </c>
      <c r="AJ448" s="2">
        <f>Data!AJ448-Data!AJ447</f>
        <v>-1.4984728999999959</v>
      </c>
      <c r="AK448" s="2">
        <f>Data!AK448-Data!AK447</f>
        <v>-0.28580348000000555</v>
      </c>
      <c r="AL448" s="2">
        <f>Data!AL448-Data!AL447</f>
        <v>1.3342465000000061</v>
      </c>
      <c r="AM448" s="2">
        <f>Data!AM448-Data!AM447</f>
        <v>-3.2723206999999661</v>
      </c>
      <c r="AN448" s="2">
        <f>Data!AN448-Data!AN447</f>
        <v>-0.37955814000000032</v>
      </c>
      <c r="AO448" s="2">
        <f>Data!AO448-Data!AO447</f>
        <v>-1.7983358000000038</v>
      </c>
      <c r="AP448" s="2">
        <f>Data!AP448-Data!AP447</f>
        <v>-0.76983010000000718</v>
      </c>
      <c r="AQ448" s="2">
        <f>Data!AQ448-Data!AQ447</f>
        <v>0.14062549999999874</v>
      </c>
      <c r="AR448" s="2">
        <f>Data!AR448-Data!AR447</f>
        <v>-2.8225792000000069</v>
      </c>
      <c r="AS448" s="2"/>
      <c r="AT448" s="1">
        <v>44481</v>
      </c>
      <c r="AU448" s="2">
        <f>Data!AV452-FaktiskeKurser[[#This Row],[AAPL]]</f>
        <v>-0.49000499999999647</v>
      </c>
      <c r="AV448" s="2">
        <f>Data!AW452-FaktiskeKurser[[#This Row],[MSFT]]</f>
        <v>-0.22998000000001184</v>
      </c>
      <c r="AW448" s="2">
        <f>Data!AX452-FaktiskeKurser[[#This Row],[AMZN]]</f>
        <v>-0.73399299999999812</v>
      </c>
      <c r="AX448" s="2">
        <f>Data!AY452-FaktiskeKurser[[#This Row],[GOOGL]]</f>
        <v>-1.115996999999993</v>
      </c>
      <c r="AY448" s="2">
        <f>Data!AZ452-FaktiskeKurser[[#This Row],[BRK-B]]</f>
        <v>-1.6000060000000076</v>
      </c>
      <c r="AZ448" s="2">
        <f>Data!BA452-FaktiskeKurser[[#This Row],[TSLA]]</f>
        <v>7.6566779999999994</v>
      </c>
      <c r="BA448" s="2">
        <f>Data!BB452-FaktiskeKurser[[#This Row],[NVDA]]</f>
        <v>-0.28999300000000972</v>
      </c>
      <c r="BB448" s="2">
        <f>Data!BC452-FaktiskeKurser[[#This Row],[GOOG]]</f>
        <v>-0.64100700000000188</v>
      </c>
      <c r="BC448" s="2">
        <f>Data!BD452-FaktiskeKurser[[#This Row],[UNH]]</f>
        <v>8.9899899999999775</v>
      </c>
      <c r="BD448" s="2">
        <f>Data!BE452-FaktiskeKurser[[#This Row],[JPM]]</f>
        <v>-3.660002999999989</v>
      </c>
      <c r="BE448" s="2">
        <f>Data!BF452-FaktiskeKurser[[#This Row],[AVGO]]</f>
        <v>-3.5</v>
      </c>
      <c r="BF448" s="2">
        <f>Data!BG452-FaktiskeKurser[[#This Row],[V]]</f>
        <v>-2.4599919999999997</v>
      </c>
      <c r="BG448" s="2">
        <f>Data!BH452-FaktiskeKurser[[#This Row],[BAC]]</f>
        <v>-0.70000100000000032</v>
      </c>
      <c r="BH448" s="2">
        <f>Data!BI452-FaktiskeKurser[[#This Row],[HD]]</f>
        <v>7.4400029999999902</v>
      </c>
      <c r="BI448" s="2">
        <f>Data!BJ452-FaktiskeKurser[[#This Row],[MA]]</f>
        <v>-3.3500060000000076</v>
      </c>
      <c r="BJ448" s="2">
        <f>Data!BK452-FaktiskeKurser[[#This Row],[MRK]]</f>
        <v>-1.0700080000000014</v>
      </c>
      <c r="BK448" s="2">
        <f>Data!BL452-FaktiskeKurser[[#This Row],[ABBV]]</f>
        <v>-0.75</v>
      </c>
      <c r="BL448" s="2">
        <f>Data!BM452-FaktiskeKurser[[#This Row],[LLY]]</f>
        <v>4.9299929999999961</v>
      </c>
      <c r="BM448" s="2">
        <f>Data!BN452-FaktiskeKurser[[#This Row],[UPS]]</f>
        <v>1.2900080000000003</v>
      </c>
      <c r="BN448" s="2">
        <f>Data!BO452-FaktiskeKurser[[#This Row],[CAT]]</f>
        <v>-1.9400030000000186</v>
      </c>
    </row>
    <row r="449" spans="1:66" x14ac:dyDescent="0.35">
      <c r="A449" s="1">
        <v>44482</v>
      </c>
      <c r="B449" s="2">
        <f>ARIMAForecast[[#This Row],[AAPL]]-FaktiskeKurser[[#This Row],[AAPL]]</f>
        <v>-1.6328144530700115</v>
      </c>
      <c r="C449" s="2">
        <f>ARIMAForecast[[#This Row],[MSFT]]-Data!C448</f>
        <v>4.2030030147159891</v>
      </c>
      <c r="D449" s="2">
        <f>ARIMAForecast[[#This Row],[AMZN]]-Data!D448</f>
        <v>1.8932312932039963</v>
      </c>
      <c r="E449" s="2">
        <f>ARIMAForecast[[#This Row],[GOOGL]]-Data!E448</f>
        <v>2.1110769564979819</v>
      </c>
      <c r="F449" s="2">
        <f>ARIMAForecast[[#This Row],[BRK-B]]-Data!F448</f>
        <v>0.21490407827599256</v>
      </c>
      <c r="G449" s="2">
        <f>ARIMAForecast[[#This Row],[TSLA]]-Data!G448</f>
        <v>2.5582867003810179</v>
      </c>
      <c r="H449" s="2">
        <f>ARIMAForecast[[#This Row],[NVDA]]-Data!H448</f>
        <v>3.5823579499669904</v>
      </c>
      <c r="I449" s="2">
        <f>ARIMAForecast[[#This Row],[GOOG]]-Data!I448</f>
        <v>2.2467063061509975</v>
      </c>
      <c r="J449" s="2">
        <f>ARIMAForecast[[#This Row],[UNH]]-Data!J448</f>
        <v>3.5370207095189699</v>
      </c>
      <c r="K449" s="2">
        <f>ARIMAForecast[[#This Row],[JPM]]-Data!K448</f>
        <v>-3.4390794600259937</v>
      </c>
      <c r="L449" s="2">
        <f>ARIMAForecast[[#This Row],[AVGO]]-Data!L448</f>
        <v>1.2524301781659801</v>
      </c>
      <c r="M449" s="2">
        <f>ARIMAForecast[[#This Row],[V]]-Data!M448</f>
        <v>-1.3790419664119895</v>
      </c>
      <c r="N449" s="2">
        <f>ARIMAForecast[[#This Row],[BAC]]-Data!N448</f>
        <v>-0.30845722318009905</v>
      </c>
      <c r="O449" s="2">
        <f>ARIMAForecast[[#This Row],[HD]]-Data!O448</f>
        <v>1.8318016691599723</v>
      </c>
      <c r="P449" s="2">
        <f>ARIMAForecast[[#This Row],[MA]]-Data!P448</f>
        <v>-2.8850907719340171</v>
      </c>
      <c r="Q449" s="2">
        <f>ARIMAForecast[[#This Row],[MRK]]-Data!Q448</f>
        <v>-3.7676690030806981E-2</v>
      </c>
      <c r="R449" s="2">
        <f>ARIMAForecast[[#This Row],[ABBV]]-Data!R448</f>
        <v>1.2960434755996175E-2</v>
      </c>
      <c r="S449" s="2">
        <f>ARIMAForecast[[#This Row],[LLY]]-Data!S448</f>
        <v>4.7825338851120023</v>
      </c>
      <c r="T449" s="2">
        <f>ARIMAForecast[[#This Row],[UPS]]-Data!T448</f>
        <v>2.492813631962008</v>
      </c>
      <c r="U449" s="2">
        <f>ARIMAForecast[[#This Row],[CAT]]-Data!U448</f>
        <v>-0.72726427636800395</v>
      </c>
      <c r="X449" s="1">
        <v>44482</v>
      </c>
      <c r="Y449" s="2">
        <f>Data!Y449-Data!Y448</f>
        <v>-0.80005370000000653</v>
      </c>
      <c r="Z449" s="2">
        <f>Data!Z449-Data!Z448</f>
        <v>3.1817706999999587</v>
      </c>
      <c r="AA449" s="2">
        <f>Data!AA449-Data!AA448</f>
        <v>1.6571706999999947</v>
      </c>
      <c r="AB449" s="2">
        <f>Data!AB449-Data!AB448</f>
        <v>0.73211879999999496</v>
      </c>
      <c r="AC449" s="2">
        <f>Data!AC449-Data!AC448</f>
        <v>-0.8303377000000296</v>
      </c>
      <c r="AD449" s="2">
        <f>Data!AD449-Data!AD448</f>
        <v>2.8429570999999783</v>
      </c>
      <c r="AE449" s="2">
        <f>Data!AE449-Data!AE448</f>
        <v>2.3860570000000223</v>
      </c>
      <c r="AF449" s="2">
        <f>Data!AF449-Data!AF448</f>
        <v>1.0043948</v>
      </c>
      <c r="AG449" s="2">
        <f>Data!AG449-Data!AG448</f>
        <v>4.2772600000034799E-2</v>
      </c>
      <c r="AH449" s="2">
        <f>Data!AH449-Data!AH448</f>
        <v>-3.8466660999999931</v>
      </c>
      <c r="AI449" s="2">
        <f>Data!AI449-Data!AI448</f>
        <v>-2.1506445999999642</v>
      </c>
      <c r="AJ449" s="2">
        <f>Data!AJ449-Data!AJ448</f>
        <v>-1.5681369000000132</v>
      </c>
      <c r="AK449" s="2">
        <f>Data!AK449-Data!AK448</f>
        <v>-0.36597672999999986</v>
      </c>
      <c r="AL449" s="2">
        <f>Data!AL449-Data!AL448</f>
        <v>0.54563590000003614</v>
      </c>
      <c r="AM449" s="2">
        <f>Data!AM449-Data!AM448</f>
        <v>-2.7080874000000108</v>
      </c>
      <c r="AN449" s="2">
        <f>Data!AN449-Data!AN448</f>
        <v>-0.61427788999999677</v>
      </c>
      <c r="AO449" s="2">
        <f>Data!AO449-Data!AO448</f>
        <v>1.3839599999997176E-2</v>
      </c>
      <c r="AP449" s="2">
        <f>Data!AP449-Data!AP448</f>
        <v>3.3724866999999961</v>
      </c>
      <c r="AQ449" s="2">
        <f>Data!AQ449-Data!AQ448</f>
        <v>1.7583075000000008</v>
      </c>
      <c r="AR449" s="2">
        <f>Data!AR449-Data!AR448</f>
        <v>-1.3788945000000012</v>
      </c>
      <c r="AS449" s="2"/>
      <c r="AT449" s="1">
        <v>44482</v>
      </c>
      <c r="AU449" s="2">
        <f>Data!AV453-FaktiskeKurser[[#This Row],[AAPL]]</f>
        <v>-2.3799890000000232</v>
      </c>
      <c r="AV449" s="2">
        <f>Data!AW453-FaktiskeKurser[[#This Row],[MSFT]]</f>
        <v>1.4599919999999997</v>
      </c>
      <c r="AW449" s="2">
        <f>Data!AX453-FaktiskeKurser[[#This Row],[AMZN]]</f>
        <v>-0.90750100000002476</v>
      </c>
      <c r="AX449" s="2">
        <f>Data!AY453-FaktiskeKurser[[#This Row],[GOOGL]]</f>
        <v>-1.6430050000000165</v>
      </c>
      <c r="AY449" s="2">
        <f>Data!AZ453-FaktiskeKurser[[#This Row],[BRK-B]]</f>
        <v>-5.0500180000000228</v>
      </c>
      <c r="AZ449" s="2">
        <f>Data!BA453-FaktiskeKurser[[#This Row],[TSLA]]</f>
        <v>5.8233030000000099</v>
      </c>
      <c r="BA449" s="2">
        <f>Data!BB453-FaktiskeKurser[[#This Row],[NVDA]]</f>
        <v>-1.3600010000000111</v>
      </c>
      <c r="BB449" s="2">
        <f>Data!BC453-FaktiskeKurser[[#This Row],[GOOG]]</f>
        <v>-1.2855069999999955</v>
      </c>
      <c r="BC449" s="2">
        <f>Data!BD453-FaktiskeKurser[[#This Row],[UNH]]</f>
        <v>-1.1500240000000304</v>
      </c>
      <c r="BD449" s="2">
        <f>Data!BE453-FaktiskeKurser[[#This Row],[JPM]]</f>
        <v>-9.0899960000000135</v>
      </c>
      <c r="BE449" s="2">
        <f>Data!BF453-FaktiskeKurser[[#This Row],[AVGO]]</f>
        <v>-8.9100029999999606</v>
      </c>
      <c r="BF449" s="2">
        <f>Data!BG453-FaktiskeKurser[[#This Row],[V]]</f>
        <v>-8.0899960000000135</v>
      </c>
      <c r="BG449" s="2">
        <f>Data!BH453-FaktiskeKurser[[#This Row],[BAC]]</f>
        <v>-0.97999999999999687</v>
      </c>
      <c r="BH449" s="2">
        <f>Data!BI453-FaktiskeKurser[[#This Row],[HD]]</f>
        <v>0.79998799999998482</v>
      </c>
      <c r="BI449" s="2">
        <f>Data!BJ453-FaktiskeKurser[[#This Row],[MA]]</f>
        <v>-11.559998000000007</v>
      </c>
      <c r="BJ449" s="2">
        <f>Data!BK453-FaktiskeKurser[[#This Row],[MRK]]</f>
        <v>-2.9900050000000107</v>
      </c>
      <c r="BK449" s="2">
        <f>Data!BL453-FaktiskeKurser[[#This Row],[ABBV]]</f>
        <v>-2.3400039999999933</v>
      </c>
      <c r="BL449" s="2">
        <f>Data!BM453-FaktiskeKurser[[#This Row],[LLY]]</f>
        <v>3.2600089999999966</v>
      </c>
      <c r="BM449" s="2">
        <f>Data!BN453-FaktiskeKurser[[#This Row],[UPS]]</f>
        <v>2.4599919999999997</v>
      </c>
      <c r="BN449" s="2">
        <f>Data!BO453-FaktiskeKurser[[#This Row],[CAT]]</f>
        <v>-6.8099980000000073</v>
      </c>
    </row>
    <row r="450" spans="1:66" x14ac:dyDescent="0.35">
      <c r="A450" s="1">
        <v>44483</v>
      </c>
      <c r="B450" s="2">
        <f>ARIMAForecast[[#This Row],[AAPL]]-FaktiskeKurser[[#This Row],[AAPL]]</f>
        <v>0.51774520462601004</v>
      </c>
      <c r="C450" s="2">
        <f>ARIMAForecast[[#This Row],[MSFT]]-Data!C449</f>
        <v>5.5167065703159892</v>
      </c>
      <c r="D450" s="2">
        <f>ARIMAForecast[[#This Row],[AMZN]]-Data!D449</f>
        <v>0.72395307031399625</v>
      </c>
      <c r="E450" s="2">
        <f>ARIMAForecast[[#This Row],[GOOGL]]-Data!E449</f>
        <v>2.8467917110820053</v>
      </c>
      <c r="F450" s="2">
        <f>ARIMAForecast[[#This Row],[BRK-B]]-Data!F449</f>
        <v>2.8544087391600215</v>
      </c>
      <c r="G450" s="2">
        <f>ARIMAForecast[[#This Row],[TSLA]]-Data!G449</f>
        <v>1.6696747961480014</v>
      </c>
      <c r="H450" s="2">
        <f>ARIMAForecast[[#This Row],[NVDA]]-Data!H449</f>
        <v>6.9662477757390207</v>
      </c>
      <c r="I450" s="2">
        <f>ARIMAForecast[[#This Row],[GOOG]]-Data!I449</f>
        <v>2.6594738942739866</v>
      </c>
      <c r="J450" s="2">
        <f>ARIMAForecast[[#This Row],[UNH]]-Data!J449</f>
        <v>13.427466480847045</v>
      </c>
      <c r="K450" s="2">
        <f>ARIMAForecast[[#This Row],[JPM]]-Data!K449</f>
        <v>1.6677243885239932</v>
      </c>
      <c r="L450" s="2">
        <f>ARIMAForecast[[#This Row],[AVGO]]-Data!L449</f>
        <v>10.026093661667971</v>
      </c>
      <c r="M450" s="2">
        <f>ARIMAForecast[[#This Row],[V]]-Data!M449</f>
        <v>2.149243363721979</v>
      </c>
      <c r="N450" s="2">
        <f>ARIMAForecast[[#This Row],[BAC]]-Data!N449</f>
        <v>1.6852071830711992</v>
      </c>
      <c r="O450" s="2">
        <f>ARIMAForecast[[#This Row],[HD]]-Data!O449</f>
        <v>4.0346101434770389</v>
      </c>
      <c r="P450" s="2">
        <f>ARIMAForecast[[#This Row],[MA]]-Data!P449</f>
        <v>1.896871029557019</v>
      </c>
      <c r="Q450" s="2">
        <f>ARIMAForecast[[#This Row],[MRK]]-Data!Q449</f>
        <v>-1.1063962740900024</v>
      </c>
      <c r="R450" s="2">
        <f>ARIMAForecast[[#This Row],[ABBV]]-Data!R449</f>
        <v>0.21403691163200733</v>
      </c>
      <c r="S450" s="2">
        <f>ARIMAForecast[[#This Row],[LLY]]-Data!S449</f>
        <v>-0.72907983781499297</v>
      </c>
      <c r="T450" s="2">
        <f>ARIMAForecast[[#This Row],[UPS]]-Data!T449</f>
        <v>6.6668897097339936</v>
      </c>
      <c r="U450" s="2">
        <f>ARIMAForecast[[#This Row],[CAT]]-Data!U449</f>
        <v>5.8119429680930068</v>
      </c>
      <c r="X450" s="1">
        <v>44483</v>
      </c>
      <c r="Y450" s="2">
        <f>Data!Y450-Data!Y449</f>
        <v>2.2920424999999796</v>
      </c>
      <c r="Z450" s="2">
        <f>Data!Z450-Data!Z449</f>
        <v>5.3037082000000169</v>
      </c>
      <c r="AA450" s="2">
        <f>Data!AA450-Data!AA449</f>
        <v>0.90866439999999216</v>
      </c>
      <c r="AB450" s="2">
        <f>Data!AB450-Data!AB449</f>
        <v>3.2050370000000044</v>
      </c>
      <c r="AC450" s="2">
        <f>Data!AC450-Data!AC449</f>
        <v>2.9514966000000413</v>
      </c>
      <c r="AD450" s="2">
        <f>Data!AD450-Data!AD449</f>
        <v>2.2976876000000175</v>
      </c>
      <c r="AE450" s="2">
        <f>Data!AE450-Data!AE449</f>
        <v>6.1819429999999898</v>
      </c>
      <c r="AF450" s="2">
        <f>Data!AF450-Data!AF449</f>
        <v>3.4256613999999956</v>
      </c>
      <c r="AG450" s="2">
        <f>Data!AG450-Data!AG449</f>
        <v>10.223563599999977</v>
      </c>
      <c r="AH450" s="2">
        <f>Data!AH450-Data!AH449</f>
        <v>1.6303368000000091</v>
      </c>
      <c r="AI450" s="2">
        <f>Data!AI450-Data!AI449</f>
        <v>10.662175999999988</v>
      </c>
      <c r="AJ450" s="2">
        <f>Data!AJ450-Data!AJ449</f>
        <v>2.0154076000000032</v>
      </c>
      <c r="AK450" s="2">
        <f>Data!AK450-Data!AK449</f>
        <v>1.2608321500000059</v>
      </c>
      <c r="AL450" s="2">
        <f>Data!AL450-Data!AL449</f>
        <v>4.7550225999999611</v>
      </c>
      <c r="AM450" s="2">
        <f>Data!AM450-Data!AM449</f>
        <v>1.174261099999967</v>
      </c>
      <c r="AN450" s="2">
        <f>Data!AN450-Data!AN449</f>
        <v>-0.62398115999999959</v>
      </c>
      <c r="AO450" s="2">
        <f>Data!AO450-Data!AO449</f>
        <v>0.45672030000000063</v>
      </c>
      <c r="AP450" s="2">
        <f>Data!AP450-Data!AP449</f>
        <v>0.50938139999999521</v>
      </c>
      <c r="AQ450" s="2">
        <f>Data!AQ450-Data!AQ449</f>
        <v>6.0584891000000027</v>
      </c>
      <c r="AR450" s="2">
        <f>Data!AR450-Data!AR449</f>
        <v>4.3662399000000107</v>
      </c>
      <c r="AS450" s="2"/>
      <c r="AT450" s="1">
        <v>44483</v>
      </c>
      <c r="AU450" s="2">
        <f>Data!AV454-FaktiskeKurser[[#This Row],[AAPL]]</f>
        <v>0.86000100000001112</v>
      </c>
      <c r="AV450" s="2">
        <f>Data!AW454-FaktiskeKurser[[#This Row],[MSFT]]</f>
        <v>7.8999939999999924</v>
      </c>
      <c r="AW450" s="2">
        <f>Data!AX454-FaktiskeKurser[[#This Row],[AMZN]]</f>
        <v>0.5619959999999935</v>
      </c>
      <c r="AX450" s="2">
        <f>Data!AY454-FaktiskeKurser[[#This Row],[GOOGL]]</f>
        <v>1.3654940000000124</v>
      </c>
      <c r="AY450" s="2">
        <f>Data!AZ454-FaktiskeKurser[[#This Row],[BRK-B]]</f>
        <v>-2.5</v>
      </c>
      <c r="AZ450" s="2">
        <f>Data!BA454-FaktiskeKurser[[#This Row],[TSLA]]</f>
        <v>10.943358999999987</v>
      </c>
      <c r="BA450" s="2">
        <f>Data!BB454-FaktiskeKurser[[#This Row],[NVDA]]</f>
        <v>9.150008999999983</v>
      </c>
      <c r="BB450" s="2">
        <f>Data!BC454-FaktiskeKurser[[#This Row],[GOOG]]</f>
        <v>1.356002999999987</v>
      </c>
      <c r="BC450" s="2">
        <f>Data!BD454-FaktiskeKurser[[#This Row],[UNH]]</f>
        <v>11.899993999999992</v>
      </c>
      <c r="BD450" s="2">
        <f>Data!BE454-FaktiskeKurser[[#This Row],[JPM]]</f>
        <v>-6.75</v>
      </c>
      <c r="BE450" s="2">
        <f>Data!BF454-FaktiskeKurser[[#This Row],[AVGO]]</f>
        <v>4.75</v>
      </c>
      <c r="BF450" s="2">
        <f>Data!BG454-FaktiskeKurser[[#This Row],[V]]</f>
        <v>-5.0900110000000041</v>
      </c>
      <c r="BG450" s="2">
        <f>Data!BH454-FaktiskeKurser[[#This Row],[BAC]]</f>
        <v>0.72999999999999687</v>
      </c>
      <c r="BH450" s="2">
        <f>Data!BI454-FaktiskeKurser[[#This Row],[HD]]</f>
        <v>9.7099919999999997</v>
      </c>
      <c r="BI450" s="2">
        <f>Data!BJ454-FaktiskeKurser[[#This Row],[MA]]</f>
        <v>-10.380003999999985</v>
      </c>
      <c r="BJ450" s="2">
        <f>Data!BK454-FaktiskeKurser[[#This Row],[MRK]]</f>
        <v>-2.2999950000000098</v>
      </c>
      <c r="BK450" s="2">
        <f>Data!BL454-FaktiskeKurser[[#This Row],[ABBV]]</f>
        <v>-2.2699960000000061</v>
      </c>
      <c r="BL450" s="2">
        <f>Data!BM454-FaktiskeKurser[[#This Row],[LLY]]</f>
        <v>2.75</v>
      </c>
      <c r="BM450" s="2">
        <f>Data!BN454-FaktiskeKurser[[#This Row],[UPS]]</f>
        <v>7.9299929999999961</v>
      </c>
      <c r="BN450" s="2">
        <f>Data!BO454-FaktiskeKurser[[#This Row],[CAT]]</f>
        <v>-0.83000199999997903</v>
      </c>
    </row>
    <row r="451" spans="1:66" x14ac:dyDescent="0.35">
      <c r="A451" s="1">
        <v>44484</v>
      </c>
      <c r="B451" s="2">
        <f>ARIMAForecast[[#This Row],[AAPL]]-FaktiskeKurser[[#This Row],[AAPL]]</f>
        <v>2.3765406545289807</v>
      </c>
      <c r="C451" s="2">
        <f>ARIMAForecast[[#This Row],[MSFT]]-Data!C450</f>
        <v>2.0243357110260263</v>
      </c>
      <c r="D451" s="2">
        <f>ARIMAForecast[[#This Row],[AMZN]]-Data!D450</f>
        <v>5.2776446997300184</v>
      </c>
      <c r="E451" s="2">
        <f>ARIMAForecast[[#This Row],[GOOGL]]-Data!E450</f>
        <v>0.76236302006000756</v>
      </c>
      <c r="F451" s="2">
        <f>ARIMAForecast[[#This Row],[BRK-B]]-Data!F450</f>
        <v>3.0195504961690176</v>
      </c>
      <c r="G451" s="2">
        <f>ARIMAForecast[[#This Row],[TSLA]]-Data!G450</f>
        <v>9.2494157061349824</v>
      </c>
      <c r="H451" s="2">
        <f>ARIMAForecast[[#This Row],[NVDA]]-Data!H450</f>
        <v>2.6511307578289802</v>
      </c>
      <c r="I451" s="2">
        <f>ARIMAForecast[[#This Row],[GOOG]]-Data!I450</f>
        <v>0.25398842130701382</v>
      </c>
      <c r="J451" s="2">
        <f>ARIMAForecast[[#This Row],[UNH]]-Data!J450</f>
        <v>11.372800977630959</v>
      </c>
      <c r="K451" s="2">
        <f>ARIMAForecast[[#This Row],[JPM]]-Data!K450</f>
        <v>3.3848807113170096</v>
      </c>
      <c r="L451" s="2">
        <f>ARIMAForecast[[#This Row],[AVGO]]-Data!L450</f>
        <v>8.0775877160490381</v>
      </c>
      <c r="M451" s="2">
        <f>ARIMAForecast[[#This Row],[V]]-Data!M450</f>
        <v>5.3213020786610059</v>
      </c>
      <c r="N451" s="2">
        <f>ARIMAForecast[[#This Row],[BAC]]-Data!N450</f>
        <v>1.4016886743688985</v>
      </c>
      <c r="O451" s="2">
        <f>ARIMAForecast[[#This Row],[HD]]-Data!O450</f>
        <v>7.9667061043539888</v>
      </c>
      <c r="P451" s="2">
        <f>ARIMAForecast[[#This Row],[MA]]-Data!P450</f>
        <v>10.478122529464997</v>
      </c>
      <c r="Q451" s="2">
        <f>ARIMAForecast[[#This Row],[MRK]]-Data!Q450</f>
        <v>0.28992930269710371</v>
      </c>
      <c r="R451" s="2">
        <f>ARIMAForecast[[#This Row],[ABBV]]-Data!R450</f>
        <v>0.36339934812899344</v>
      </c>
      <c r="S451" s="2">
        <f>ARIMAForecast[[#This Row],[LLY]]-Data!S450</f>
        <v>2.0035364656880006</v>
      </c>
      <c r="T451" s="2">
        <f>ARIMAForecast[[#This Row],[UPS]]-Data!T450</f>
        <v>3.8658810211790069</v>
      </c>
      <c r="U451" s="2">
        <f>ARIMAForecast[[#This Row],[CAT]]-Data!U450</f>
        <v>5.1803547893879909</v>
      </c>
      <c r="X451" s="1">
        <v>44484</v>
      </c>
      <c r="Y451" s="2">
        <f>Data!Y451-Data!Y450</f>
        <v>1.3241441000000123</v>
      </c>
      <c r="Z451" s="2">
        <f>Data!Z451-Data!Z450</f>
        <v>2.7362934000000223</v>
      </c>
      <c r="AA451" s="2">
        <f>Data!AA451-Data!AA450</f>
        <v>4.7777125000000069</v>
      </c>
      <c r="AB451" s="2">
        <f>Data!AB451-Data!AB450</f>
        <v>0.74937090000000239</v>
      </c>
      <c r="AC451" s="2">
        <f>Data!AC451-Data!AC450</f>
        <v>2.801877099999956</v>
      </c>
      <c r="AD451" s="2">
        <f>Data!AD451-Data!AD450</f>
        <v>4.1460402999999815</v>
      </c>
      <c r="AE451" s="2">
        <f>Data!AE451-Data!AE450</f>
        <v>3.3131999999999948</v>
      </c>
      <c r="AF451" s="2">
        <f>Data!AF451-Data!AF450</f>
        <v>0.50016690000001063</v>
      </c>
      <c r="AG451" s="2">
        <f>Data!AG451-Data!AG450</f>
        <v>12.647347700000012</v>
      </c>
      <c r="AH451" s="2">
        <f>Data!AH451-Data!AH450</f>
        <v>2.9733677000000114</v>
      </c>
      <c r="AI451" s="2">
        <f>Data!AI451-Data!AI450</f>
        <v>6.5476504000000091</v>
      </c>
      <c r="AJ451" s="2">
        <f>Data!AJ451-Data!AJ450</f>
        <v>4.9281755000000089</v>
      </c>
      <c r="AK451" s="2">
        <f>Data!AK451-Data!AK450</f>
        <v>1.684414739999994</v>
      </c>
      <c r="AL451" s="2">
        <f>Data!AL451-Data!AL450</f>
        <v>6.3111723000000097</v>
      </c>
      <c r="AM451" s="2">
        <f>Data!AM451-Data!AM450</f>
        <v>7.1114913000000115</v>
      </c>
      <c r="AN451" s="2">
        <f>Data!AN451-Data!AN450</f>
        <v>-0.1055065500000012</v>
      </c>
      <c r="AO451" s="2">
        <f>Data!AO451-Data!AO450</f>
        <v>0.41324869999999692</v>
      </c>
      <c r="AP451" s="2">
        <f>Data!AP451-Data!AP450</f>
        <v>1.1517623000000015</v>
      </c>
      <c r="AQ451" s="2">
        <f>Data!AQ451-Data!AQ450</f>
        <v>3.6021727000000112</v>
      </c>
      <c r="AR451" s="2">
        <f>Data!AR451-Data!AR450</f>
        <v>4.7269177000000013</v>
      </c>
      <c r="AS451" s="2"/>
      <c r="AT451" s="1">
        <v>44484</v>
      </c>
      <c r="AU451" s="2">
        <f>Data!AV455-FaktiskeKurser[[#This Row],[AAPL]]</f>
        <v>2.0299980000000062</v>
      </c>
      <c r="AV451" s="2">
        <f>Data!AW455-FaktiskeKurser[[#This Row],[MSFT]]</f>
        <v>9.9799800000000118</v>
      </c>
      <c r="AW451" s="2">
        <f>Data!AX455-FaktiskeKurser[[#This Row],[AMZN]]</f>
        <v>8.1360020000000191</v>
      </c>
      <c r="AX451" s="2">
        <f>Data!AY455-FaktiskeKurser[[#This Row],[GOOGL]]</f>
        <v>2.4539949999999919</v>
      </c>
      <c r="AY451" s="2">
        <f>Data!AZ455-FaktiskeKurser[[#This Row],[BRK-B]]</f>
        <v>3.2799979999999778</v>
      </c>
      <c r="AZ451" s="2">
        <f>Data!BA455-FaktiskeKurser[[#This Row],[TSLA]]</f>
        <v>17.029999000000032</v>
      </c>
      <c r="BA451" s="2">
        <f>Data!BB455-FaktiskeKurser[[#This Row],[NVDA]]</f>
        <v>11.669997999999993</v>
      </c>
      <c r="BB451" s="2">
        <f>Data!BC455-FaktiskeKurser[[#This Row],[GOOG]]</f>
        <v>2.8274990000000173</v>
      </c>
      <c r="BC451" s="2">
        <f>Data!BD455-FaktiskeKurser[[#This Row],[UNH]]</f>
        <v>23.080016999999998</v>
      </c>
      <c r="BD451" s="2">
        <f>Data!BE455-FaktiskeKurser[[#This Row],[JPM]]</f>
        <v>-2.9997999999977765E-2</v>
      </c>
      <c r="BE451" s="2">
        <f>Data!BF455-FaktiskeKurser[[#This Row],[AVGO]]</f>
        <v>10.910004000000015</v>
      </c>
      <c r="BF451" s="2">
        <f>Data!BG455-FaktiskeKurser[[#This Row],[V]]</f>
        <v>5.8800039999999854</v>
      </c>
      <c r="BG451" s="2">
        <f>Data!BH455-FaktiskeKurser[[#This Row],[BAC]]</f>
        <v>2.5900000000000034</v>
      </c>
      <c r="BH451" s="2">
        <f>Data!BI455-FaktiskeKurser[[#This Row],[HD]]</f>
        <v>13.44000299999999</v>
      </c>
      <c r="BI451" s="2">
        <f>Data!BJ455-FaktiskeKurser[[#This Row],[MA]]</f>
        <v>8.8500060000000076</v>
      </c>
      <c r="BJ451" s="2">
        <f>Data!BK455-FaktiskeKurser[[#This Row],[MRK]]</f>
        <v>-1.5999980000000136</v>
      </c>
      <c r="BK451" s="2">
        <f>Data!BL455-FaktiskeKurser[[#This Row],[ABBV]]</f>
        <v>-1.0099940000000061</v>
      </c>
      <c r="BL451" s="2">
        <f>Data!BM455-FaktiskeKurser[[#This Row],[LLY]]</f>
        <v>4.2100070000000187</v>
      </c>
      <c r="BM451" s="2">
        <f>Data!BN455-FaktiskeKurser[[#This Row],[UPS]]</f>
        <v>12.009995000000004</v>
      </c>
      <c r="BN451" s="2">
        <f>Data!BO455-FaktiskeKurser[[#This Row],[CAT]]</f>
        <v>6.1300050000000113</v>
      </c>
    </row>
    <row r="452" spans="1:66" x14ac:dyDescent="0.35">
      <c r="A452" s="1">
        <v>44487</v>
      </c>
      <c r="B452" s="2">
        <f>ARIMAForecast[[#This Row],[AAPL]]-FaktiskeKurser[[#This Row],[AAPL]]</f>
        <v>5.429884647678989</v>
      </c>
      <c r="C452" s="2">
        <f>ARIMAForecast[[#This Row],[MSFT]]-Data!C451</f>
        <v>2.9231818426220002</v>
      </c>
      <c r="D452" s="2">
        <f>ARIMAForecast[[#This Row],[AMZN]]-Data!D451</f>
        <v>1.8413920923339901</v>
      </c>
      <c r="E452" s="2">
        <f>ARIMAForecast[[#This Row],[GOOGL]]-Data!E451</f>
        <v>1.1090758331280028</v>
      </c>
      <c r="F452" s="2">
        <f>ARIMAForecast[[#This Row],[BRK-B]]-Data!F451</f>
        <v>-1.073078448437002</v>
      </c>
      <c r="G452" s="2">
        <f>ARIMAForecast[[#This Row],[TSLA]]-Data!G451</f>
        <v>8.5001721224689959</v>
      </c>
      <c r="H452" s="2">
        <f>ARIMAForecast[[#This Row],[NVDA]]-Data!H451</f>
        <v>3.1891250641440081</v>
      </c>
      <c r="I452" s="2">
        <f>ARIMAForecast[[#This Row],[GOOG]]-Data!I451</f>
        <v>1.6298608570340036</v>
      </c>
      <c r="J452" s="2">
        <f>ARIMAForecast[[#This Row],[UNH]]-Data!J451</f>
        <v>-5.5285150163009575</v>
      </c>
      <c r="K452" s="2">
        <f>ARIMAForecast[[#This Row],[JPM]]-Data!K451</f>
        <v>0.48641899173401271</v>
      </c>
      <c r="L452" s="2">
        <f>ARIMAForecast[[#This Row],[AVGO]]-Data!L451</f>
        <v>-0.68856950600098799</v>
      </c>
      <c r="M452" s="2">
        <f>ARIMAForecast[[#This Row],[V]]-Data!M451</f>
        <v>0.30310897691501282</v>
      </c>
      <c r="N452" s="2">
        <f>ARIMAForecast[[#This Row],[BAC]]-Data!N451</f>
        <v>3.286716262680045E-2</v>
      </c>
      <c r="O452" s="2">
        <f>ARIMAForecast[[#This Row],[HD]]-Data!O451</f>
        <v>3.5961333980690142</v>
      </c>
      <c r="P452" s="2">
        <f>ARIMAForecast[[#This Row],[MA]]-Data!P451</f>
        <v>2.5002862021179908</v>
      </c>
      <c r="Q452" s="2">
        <f>ARIMAForecast[[#This Row],[MRK]]-Data!Q451</f>
        <v>-1.3694504359863942</v>
      </c>
      <c r="R452" s="2">
        <f>ARIMAForecast[[#This Row],[ABBV]]-Data!R451</f>
        <v>-1.8332248885539997</v>
      </c>
      <c r="S452" s="2">
        <f>ARIMAForecast[[#This Row],[LLY]]-Data!S451</f>
        <v>0.41527121892900709</v>
      </c>
      <c r="T452" s="2">
        <f>ARIMAForecast[[#This Row],[UPS]]-Data!T451</f>
        <v>-0.86727525642999126</v>
      </c>
      <c r="U452" s="2">
        <f>ARIMAForecast[[#This Row],[CAT]]-Data!U451</f>
        <v>-1.1513479177990007</v>
      </c>
      <c r="X452" s="1">
        <v>44487</v>
      </c>
      <c r="Y452" s="2">
        <f>Data!Y452-Data!Y451</f>
        <v>1.6314469000000145</v>
      </c>
      <c r="Z452" s="2">
        <f>Data!Z452-Data!Z451</f>
        <v>2.9473243999999568</v>
      </c>
      <c r="AA452" s="2">
        <f>Data!AA452-Data!AA451</f>
        <v>2.428219399999989</v>
      </c>
      <c r="AB452" s="2">
        <f>Data!AB452-Data!AB451</f>
        <v>1.2320666999999901</v>
      </c>
      <c r="AC452" s="2">
        <f>Data!AC452-Data!AC451</f>
        <v>-0.9938712999999666</v>
      </c>
      <c r="AD452" s="2">
        <f>Data!AD452-Data!AD451</f>
        <v>8.2694394999999759</v>
      </c>
      <c r="AE452" s="2">
        <f>Data!AE452-Data!AE451</f>
        <v>3.1720981999999935</v>
      </c>
      <c r="AF452" s="2">
        <f>Data!AF452-Data!AF451</f>
        <v>1.1336764999999787</v>
      </c>
      <c r="AG452" s="2">
        <f>Data!AG452-Data!AG451</f>
        <v>-1.1209213000000204</v>
      </c>
      <c r="AH452" s="2">
        <f>Data!AH452-Data!AH451</f>
        <v>0.19688869999998815</v>
      </c>
      <c r="AI452" s="2">
        <f>Data!AI452-Data!AI451</f>
        <v>1.1833514999999579</v>
      </c>
      <c r="AJ452" s="2">
        <f>Data!AJ452-Data!AJ451</f>
        <v>1.1075783000000001</v>
      </c>
      <c r="AK452" s="2">
        <f>Data!AK452-Data!AK451</f>
        <v>0.13794688000000122</v>
      </c>
      <c r="AL452" s="2">
        <f>Data!AL452-Data!AL451</f>
        <v>4.7658898999999906</v>
      </c>
      <c r="AM452" s="2">
        <f>Data!AM452-Data!AM451</f>
        <v>6.7023413000000005</v>
      </c>
      <c r="AN452" s="2">
        <f>Data!AN452-Data!AN451</f>
        <v>-0.92489069999999174</v>
      </c>
      <c r="AO452" s="2">
        <f>Data!AO452-Data!AO451</f>
        <v>-2.0100710999999905</v>
      </c>
      <c r="AP452" s="2">
        <f>Data!AP452-Data!AP451</f>
        <v>1.1160527000000116</v>
      </c>
      <c r="AQ452" s="2">
        <f>Data!AQ452-Data!AQ451</f>
        <v>-0.12416170000000193</v>
      </c>
      <c r="AR452" s="2">
        <f>Data!AR452-Data!AR451</f>
        <v>0.10917029999998817</v>
      </c>
      <c r="AS452" s="2"/>
      <c r="AT452" s="1">
        <v>44487</v>
      </c>
      <c r="AU452" s="2">
        <f>Data!AV456-FaktiskeKurser[[#This Row],[AAPL]]</f>
        <v>5.0400080000000003</v>
      </c>
      <c r="AV452" s="2">
        <f>Data!AW456-FaktiskeKurser[[#This Row],[MSFT]]</f>
        <v>14.410004000000015</v>
      </c>
      <c r="AW452" s="2">
        <f>Data!AX456-FaktiskeKurser[[#This Row],[AMZN]]</f>
        <v>9.9705050000000028</v>
      </c>
      <c r="AX452" s="2">
        <f>Data!AY456-FaktiskeKurser[[#This Row],[GOOGL]]</f>
        <v>6.3289949999999919</v>
      </c>
      <c r="AY452" s="2">
        <f>Data!AZ456-FaktiskeKurser[[#This Row],[BRK-B]]</f>
        <v>3.9700009999999679</v>
      </c>
      <c r="AZ452" s="2">
        <f>Data!BA456-FaktiskeKurser[[#This Row],[TSLA]]</f>
        <v>21.463347999999996</v>
      </c>
      <c r="BA452" s="2">
        <f>Data!BB456-FaktiskeKurser[[#This Row],[NVDA]]</f>
        <v>15.509994000000006</v>
      </c>
      <c r="BB452" s="2">
        <f>Data!BC456-FaktiskeKurser[[#This Row],[GOOG]]</f>
        <v>6.2474980000000073</v>
      </c>
      <c r="BC452" s="2">
        <f>Data!BD456-FaktiskeKurser[[#This Row],[UNH]]</f>
        <v>21.38000500000004</v>
      </c>
      <c r="BD452" s="2">
        <f>Data!BE456-FaktiskeKurser[[#This Row],[JPM]]</f>
        <v>1.1900019999999927</v>
      </c>
      <c r="BE452" s="2">
        <f>Data!BF456-FaktiskeKurser[[#This Row],[AVGO]]</f>
        <v>18.079986000000019</v>
      </c>
      <c r="BF452" s="2">
        <f>Data!BG456-FaktiskeKurser[[#This Row],[V]]</f>
        <v>6.5999909999999886</v>
      </c>
      <c r="BG452" s="2">
        <f>Data!BH456-FaktiskeKurser[[#This Row],[BAC]]</f>
        <v>2.7399979999999999</v>
      </c>
      <c r="BH452" s="2">
        <f>Data!BI456-FaktiskeKurser[[#This Row],[HD]]</f>
        <v>17.210022000000038</v>
      </c>
      <c r="BI452" s="2">
        <f>Data!BJ456-FaktiskeKurser[[#This Row],[MA]]</f>
        <v>13.100006000000008</v>
      </c>
      <c r="BJ452" s="2">
        <f>Data!BK456-FaktiskeKurser[[#This Row],[MRK]]</f>
        <v>-2.4399939999999987</v>
      </c>
      <c r="BK452" s="2">
        <f>Data!BL456-FaktiskeKurser[[#This Row],[ABBV]]</f>
        <v>-1.1399999999999864</v>
      </c>
      <c r="BL452" s="2">
        <f>Data!BM456-FaktiskeKurser[[#This Row],[LLY]]</f>
        <v>6.1999969999999962</v>
      </c>
      <c r="BM452" s="2">
        <f>Data!BN456-FaktiskeKurser[[#This Row],[UPS]]</f>
        <v>11.399993999999992</v>
      </c>
      <c r="BN452" s="2">
        <f>Data!BO456-FaktiskeKurser[[#This Row],[CAT]]</f>
        <v>8.2599950000000035</v>
      </c>
    </row>
    <row r="453" spans="1:66" x14ac:dyDescent="0.35">
      <c r="A453" s="1">
        <v>44488</v>
      </c>
      <c r="B453" s="2">
        <f>ARIMAForecast[[#This Row],[AAPL]]-FaktiskeKurser[[#This Row],[AAPL]]</f>
        <v>7.7484746493740033</v>
      </c>
      <c r="C453" s="2">
        <f>ARIMAForecast[[#This Row],[MSFT]]-Data!C452</f>
        <v>0.80315478362399517</v>
      </c>
      <c r="D453" s="2">
        <f>ARIMAForecast[[#This Row],[AMZN]]-Data!D452</f>
        <v>-0.18693427234498472</v>
      </c>
      <c r="E453" s="2">
        <f>ARIMAForecast[[#This Row],[GOOGL]]-Data!E452</f>
        <v>0.25732743079598208</v>
      </c>
      <c r="F453" s="2">
        <f>ARIMAForecast[[#This Row],[BRK-B]]-Data!F452</f>
        <v>0.53826078449299075</v>
      </c>
      <c r="G453" s="2">
        <f>ARIMAForecast[[#This Row],[TSLA]]-Data!G452</f>
        <v>-1.5238426854749605</v>
      </c>
      <c r="H453" s="2">
        <f>ARIMAForecast[[#This Row],[NVDA]]-Data!H452</f>
        <v>0.39005256472799488</v>
      </c>
      <c r="I453" s="2">
        <f>ARIMAForecast[[#This Row],[GOOG]]-Data!I452</f>
        <v>0.59671616183300102</v>
      </c>
      <c r="J453" s="2">
        <f>ARIMAForecast[[#This Row],[UNH]]-Data!J452</f>
        <v>-1.6007086804130495</v>
      </c>
      <c r="K453" s="2">
        <f>ARIMAForecast[[#This Row],[JPM]]-Data!K452</f>
        <v>1.0422729319369921</v>
      </c>
      <c r="L453" s="2">
        <f>ARIMAForecast[[#This Row],[AVGO]]-Data!L452</f>
        <v>6.2499836504029531</v>
      </c>
      <c r="M453" s="2">
        <f>ARIMAForecast[[#This Row],[V]]-Data!M452</f>
        <v>2.3490992781050011</v>
      </c>
      <c r="N453" s="2">
        <f>ARIMAForecast[[#This Row],[BAC]]-Data!N452</f>
        <v>-0.1045932501851965</v>
      </c>
      <c r="O453" s="2">
        <f>ARIMAForecast[[#This Row],[HD]]-Data!O452</f>
        <v>3.3150822657129879</v>
      </c>
      <c r="P453" s="2">
        <f>ARIMAForecast[[#This Row],[MA]]-Data!P452</f>
        <v>3.631007261116963</v>
      </c>
      <c r="Q453" s="2">
        <f>ARIMAForecast[[#This Row],[MRK]]-Data!Q452</f>
        <v>1.9690493692998956</v>
      </c>
      <c r="R453" s="2">
        <f>ARIMAForecast[[#This Row],[ABBV]]-Data!R452</f>
        <v>0.16502245975300411</v>
      </c>
      <c r="S453" s="2">
        <f>ARIMAForecast[[#This Row],[LLY]]-Data!S452</f>
        <v>3.6136257831229841</v>
      </c>
      <c r="T453" s="2">
        <f>ARIMAForecast[[#This Row],[UPS]]-Data!T452</f>
        <v>-0.32261917757301717</v>
      </c>
      <c r="U453" s="2">
        <f>ARIMAForecast[[#This Row],[CAT]]-Data!U452</f>
        <v>2.7821647411149968</v>
      </c>
      <c r="X453" s="1">
        <v>44488</v>
      </c>
      <c r="Y453" s="2">
        <f>Data!Y453-Data!Y452</f>
        <v>2.1520832999999868</v>
      </c>
      <c r="Z453" s="2">
        <f>Data!Z453-Data!Z452</f>
        <v>1.2130295000000046</v>
      </c>
      <c r="AA453" s="2">
        <f>Data!AA453-Data!AA452</f>
        <v>6.800900000001775E-2</v>
      </c>
      <c r="AB453" s="2">
        <f>Data!AB453-Data!AB452</f>
        <v>0.63579950000001872</v>
      </c>
      <c r="AC453" s="2">
        <f>Data!AC453-Data!AC452</f>
        <v>1.6774724999999648</v>
      </c>
      <c r="AD453" s="2">
        <f>Data!AD453-Data!AD452</f>
        <v>3.795436000000052</v>
      </c>
      <c r="AE453" s="2">
        <f>Data!AE453-Data!AE452</f>
        <v>1.2019883000000107</v>
      </c>
      <c r="AF453" s="2">
        <f>Data!AF453-Data!AF452</f>
        <v>0.88763550000001601</v>
      </c>
      <c r="AG453" s="2">
        <f>Data!AG453-Data!AG452</f>
        <v>-0.92391199999997298</v>
      </c>
      <c r="AH453" s="2">
        <f>Data!AH453-Data!AH452</f>
        <v>1.9725565999999901</v>
      </c>
      <c r="AI453" s="2">
        <f>Data!AI453-Data!AI452</f>
        <v>5.6597284000000059</v>
      </c>
      <c r="AJ453" s="2">
        <f>Data!AJ453-Data!AJ452</f>
        <v>2.2663710999999864</v>
      </c>
      <c r="AK453" s="2">
        <f>Data!AK453-Data!AK452</f>
        <v>0.19013067000000206</v>
      </c>
      <c r="AL453" s="2">
        <f>Data!AL453-Data!AL452</f>
        <v>3.2424934000000007</v>
      </c>
      <c r="AM453" s="2">
        <f>Data!AM453-Data!AM452</f>
        <v>3.5612390000000005</v>
      </c>
      <c r="AN453" s="2">
        <f>Data!AN453-Data!AN452</f>
        <v>1.60991018</v>
      </c>
      <c r="AO453" s="2">
        <f>Data!AO453-Data!AO452</f>
        <v>9.1568199999997546E-2</v>
      </c>
      <c r="AP453" s="2">
        <f>Data!AP453-Data!AP452</f>
        <v>3.1787918999999931</v>
      </c>
      <c r="AQ453" s="2">
        <f>Data!AQ453-Data!AQ452</f>
        <v>0.52672029999999381</v>
      </c>
      <c r="AR453" s="2">
        <f>Data!AR453-Data!AR452</f>
        <v>2.2289844999999957</v>
      </c>
      <c r="AS453" s="2"/>
      <c r="AT453" s="1">
        <v>44488</v>
      </c>
      <c r="AU453" s="2">
        <f>Data!AV457-FaktiskeKurser[[#This Row],[AAPL]]</f>
        <v>7.849991000000017</v>
      </c>
      <c r="AV453" s="2">
        <f>Data!AW457-FaktiskeKurser[[#This Row],[MSFT]]</f>
        <v>11.920012999999983</v>
      </c>
      <c r="AW453" s="2">
        <f>Data!AX457-FaktiskeKurser[[#This Row],[AMZN]]</f>
        <v>7.9934990000000141</v>
      </c>
      <c r="AX453" s="2">
        <f>Data!AY457-FaktiskeKurser[[#This Row],[GOOGL]]</f>
        <v>5.6549990000000037</v>
      </c>
      <c r="AY453" s="2">
        <f>Data!AZ457-FaktiskeKurser[[#This Row],[BRK-B]]</f>
        <v>6.9299930000000245</v>
      </c>
      <c r="AZ453" s="2">
        <f>Data!BA457-FaktiskeKurser[[#This Row],[TSLA]]</f>
        <v>17.73001099999999</v>
      </c>
      <c r="BA453" s="2">
        <f>Data!BB457-FaktiskeKurser[[#This Row],[NVDA]]</f>
        <v>13.509995000000004</v>
      </c>
      <c r="BB453" s="2">
        <f>Data!BC457-FaktiskeKurser[[#This Row],[GOOG]]</f>
        <v>5.9220119999999952</v>
      </c>
      <c r="BC453" s="2">
        <f>Data!BD457-FaktiskeKurser[[#This Row],[UNH]]</f>
        <v>20.830016999999998</v>
      </c>
      <c r="BD453" s="2">
        <f>Data!BE457-FaktiskeKurser[[#This Row],[JPM]]</f>
        <v>7.5700070000000039</v>
      </c>
      <c r="BE453" s="2">
        <f>Data!BF457-FaktiskeKurser[[#This Row],[AVGO]]</f>
        <v>25.380004999999983</v>
      </c>
      <c r="BF453" s="2">
        <f>Data!BG457-FaktiskeKurser[[#This Row],[V]]</f>
        <v>11.05999700000001</v>
      </c>
      <c r="BG453" s="2">
        <f>Data!BH457-FaktiskeKurser[[#This Row],[BAC]]</f>
        <v>3.3400009999999938</v>
      </c>
      <c r="BH453" s="2">
        <f>Data!BI457-FaktiskeKurser[[#This Row],[HD]]</f>
        <v>19.709991000000002</v>
      </c>
      <c r="BI453" s="2">
        <f>Data!BJ457-FaktiskeKurser[[#This Row],[MA]]</f>
        <v>19.75</v>
      </c>
      <c r="BJ453" s="2">
        <f>Data!BK457-FaktiskeKurser[[#This Row],[MRK]]</f>
        <v>0.54000100000000373</v>
      </c>
      <c r="BK453" s="2">
        <f>Data!BL457-FaktiskeKurser[[#This Row],[ABBV]]</f>
        <v>-1.0800020000000075</v>
      </c>
      <c r="BL453" s="2">
        <f>Data!BM457-FaktiskeKurser[[#This Row],[LLY]]</f>
        <v>5.8699960000000146</v>
      </c>
      <c r="BM453" s="2">
        <f>Data!BN457-FaktiskeKurser[[#This Row],[UPS]]</f>
        <v>9.7299950000000024</v>
      </c>
      <c r="BN453" s="2">
        <f>Data!BO457-FaktiskeKurser[[#This Row],[CAT]]</f>
        <v>12.199996999999996</v>
      </c>
    </row>
    <row r="454" spans="1:66" x14ac:dyDescent="0.35">
      <c r="A454" s="1">
        <v>44489</v>
      </c>
      <c r="B454" s="2">
        <f>ARIMAForecast[[#This Row],[AAPL]]-FaktiskeKurser[[#This Row],[AAPL]]</f>
        <v>5.871973644377988</v>
      </c>
      <c r="C454" s="2">
        <f>ARIMAForecast[[#This Row],[MSFT]]-Data!C453</f>
        <v>-2.5948925508998855E-2</v>
      </c>
      <c r="D454" s="2">
        <f>ARIMAForecast[[#This Row],[AMZN]]-Data!D453</f>
        <v>-1.3181355010320033</v>
      </c>
      <c r="E454" s="2">
        <f>ARIMAForecast[[#This Row],[GOOGL]]-Data!E453</f>
        <v>-1.1736388781689868</v>
      </c>
      <c r="F454" s="2">
        <f>ARIMAForecast[[#This Row],[BRK-B]]-Data!F453</f>
        <v>3.3123446467189979</v>
      </c>
      <c r="G454" s="2">
        <f>ARIMAForecast[[#This Row],[TSLA]]-Data!G453</f>
        <v>4.4608959230970413E-2</v>
      </c>
      <c r="H454" s="2">
        <f>ARIMAForecast[[#This Row],[NVDA]]-Data!H453</f>
        <v>-1.5406528239509782</v>
      </c>
      <c r="I454" s="2">
        <f>ARIMAForecast[[#This Row],[GOOG]]-Data!I453</f>
        <v>-1.2608945666700038</v>
      </c>
      <c r="J454" s="2">
        <f>ARIMAForecast[[#This Row],[UNH]]-Data!J453</f>
        <v>12.272956749584012</v>
      </c>
      <c r="K454" s="2">
        <f>ARIMAForecast[[#This Row],[JPM]]-Data!K453</f>
        <v>2.3907605300410069</v>
      </c>
      <c r="L454" s="2">
        <f>ARIMAForecast[[#This Row],[AVGO]]-Data!L453</f>
        <v>0.35038454488403659</v>
      </c>
      <c r="M454" s="2">
        <f>ARIMAForecast[[#This Row],[V]]-Data!M453</f>
        <v>-1.417952287227024</v>
      </c>
      <c r="N454" s="2">
        <f>ARIMAForecast[[#This Row],[BAC]]-Data!N453</f>
        <v>0.65589981037519607</v>
      </c>
      <c r="O454" s="2">
        <f>ARIMAForecast[[#This Row],[HD]]-Data!O453</f>
        <v>0.40215241149297754</v>
      </c>
      <c r="P454" s="2">
        <f>ARIMAForecast[[#This Row],[MA]]-Data!P453</f>
        <v>-4.6651751817319678</v>
      </c>
      <c r="Q454" s="2">
        <f>ARIMAForecast[[#This Row],[MRK]]-Data!Q453</f>
        <v>1.9012066598962036</v>
      </c>
      <c r="R454" s="2">
        <f>ARIMAForecast[[#This Row],[ABBV]]-Data!R453</f>
        <v>0.80239444661199855</v>
      </c>
      <c r="S454" s="2">
        <f>ARIMAForecast[[#This Row],[LLY]]-Data!S453</f>
        <v>1.4339049775219905</v>
      </c>
      <c r="T454" s="2">
        <f>ARIMAForecast[[#This Row],[UPS]]-Data!T453</f>
        <v>2.2424581202230058</v>
      </c>
      <c r="U454" s="2">
        <f>ARIMAForecast[[#This Row],[CAT]]-Data!U453</f>
        <v>3.0806128120489973</v>
      </c>
      <c r="X454" s="1">
        <v>44489</v>
      </c>
      <c r="Y454" s="2">
        <f>Data!Y454-Data!Y453</f>
        <v>0.74525650000001065</v>
      </c>
      <c r="Z454" s="2">
        <f>Data!Z454-Data!Z453</f>
        <v>-0.88592829999998912</v>
      </c>
      <c r="AA454" s="2">
        <f>Data!AA454-Data!AA453</f>
        <v>-1.1750332000000014</v>
      </c>
      <c r="AB454" s="2">
        <f>Data!AB454-Data!AB453</f>
        <v>-1.4612838000000181</v>
      </c>
      <c r="AC454" s="2">
        <f>Data!AC454-Data!AC453</f>
        <v>2.5787912000000119</v>
      </c>
      <c r="AD454" s="2">
        <f>Data!AD454-Data!AD453</f>
        <v>4.3261699999959546E-2</v>
      </c>
      <c r="AE454" s="2">
        <f>Data!AE454-Data!AE453</f>
        <v>-1.8943816999999967</v>
      </c>
      <c r="AF454" s="2">
        <f>Data!AF454-Data!AF453</f>
        <v>-1.3476353000000074</v>
      </c>
      <c r="AG454" s="2">
        <f>Data!AG454-Data!AG453</f>
        <v>8.2602749999999787</v>
      </c>
      <c r="AH454" s="2">
        <f>Data!AH454-Data!AH453</f>
        <v>2.2525454999999965</v>
      </c>
      <c r="AI454" s="2">
        <f>Data!AI454-Data!AI453</f>
        <v>0.20035799999999426</v>
      </c>
      <c r="AJ454" s="2">
        <f>Data!AJ454-Data!AJ453</f>
        <v>-1.3471997000000044</v>
      </c>
      <c r="AK454" s="2">
        <f>Data!AK454-Data!AK453</f>
        <v>0.5467091900000014</v>
      </c>
      <c r="AL454" s="2">
        <f>Data!AL454-Data!AL453</f>
        <v>0.90102190000004612</v>
      </c>
      <c r="AM454" s="2">
        <f>Data!AM454-Data!AM453</f>
        <v>-3.7681506000000127</v>
      </c>
      <c r="AN454" s="2">
        <f>Data!AN454-Data!AN453</f>
        <v>1.764622679999988</v>
      </c>
      <c r="AO454" s="2">
        <f>Data!AO454-Data!AO453</f>
        <v>0.84829870000000085</v>
      </c>
      <c r="AP454" s="2">
        <f>Data!AP454-Data!AP453</f>
        <v>1.5100094000000013</v>
      </c>
      <c r="AQ454" s="2">
        <f>Data!AQ454-Data!AQ453</f>
        <v>1.2402052999999853</v>
      </c>
      <c r="AR454" s="2">
        <f>Data!AR454-Data!AR453</f>
        <v>3.0305270000000064</v>
      </c>
      <c r="AS454" s="2"/>
      <c r="AT454" s="1">
        <v>44489</v>
      </c>
      <c r="AU454" s="2">
        <f>Data!AV458-FaktiskeKurser[[#This Row],[AAPL]]</f>
        <v>5.5</v>
      </c>
      <c r="AV454" s="2">
        <f>Data!AW458-FaktiskeKurser[[#This Row],[MSFT]]</f>
        <v>4.6600040000000149</v>
      </c>
      <c r="AW454" s="2">
        <f>Data!AX458-FaktiskeKurser[[#This Row],[AMZN]]</f>
        <v>5.7600099999999941</v>
      </c>
      <c r="AX454" s="2">
        <f>Data!AY458-FaktiskeKurser[[#This Row],[GOOGL]]</f>
        <v>0.6179960000000051</v>
      </c>
      <c r="AY454" s="2">
        <f>Data!AZ458-FaktiskeKurser[[#This Row],[BRK-B]]</f>
        <v>5.8499749999999722</v>
      </c>
      <c r="AZ454" s="2">
        <f>Data!BA458-FaktiskeKurser[[#This Row],[TSLA]]</f>
        <v>15.826660000000004</v>
      </c>
      <c r="BA454" s="2">
        <f>Data!BB458-FaktiskeKurser[[#This Row],[NVDA]]</f>
        <v>3.5699920000000134</v>
      </c>
      <c r="BB454" s="2">
        <f>Data!BC458-FaktiskeKurser[[#This Row],[GOOG]]</f>
        <v>1.0029900000000112</v>
      </c>
      <c r="BC454" s="2">
        <f>Data!BD458-FaktiskeKurser[[#This Row],[UNH]]</f>
        <v>14.73001099999999</v>
      </c>
      <c r="BD454" s="2">
        <f>Data!BE458-FaktiskeKurser[[#This Row],[JPM]]</f>
        <v>7.3699950000000172</v>
      </c>
      <c r="BE454" s="2">
        <f>Data!BF458-FaktiskeKurser[[#This Row],[AVGO]]</f>
        <v>11.790008999999998</v>
      </c>
      <c r="BF454" s="2">
        <f>Data!BG458-FaktiskeKurser[[#This Row],[V]]</f>
        <v>6.2400049999999965</v>
      </c>
      <c r="BG454" s="2">
        <f>Data!BH458-FaktiskeKurser[[#This Row],[BAC]]</f>
        <v>2.0200000000000031</v>
      </c>
      <c r="BH454" s="2">
        <f>Data!BI458-FaktiskeKurser[[#This Row],[HD]]</f>
        <v>14.180023000000006</v>
      </c>
      <c r="BI454" s="2">
        <f>Data!BJ458-FaktiskeKurser[[#This Row],[MA]]</f>
        <v>12.190001999999993</v>
      </c>
      <c r="BJ454" s="2">
        <f>Data!BK458-FaktiskeKurser[[#This Row],[MRK]]</f>
        <v>2.7399979999999999</v>
      </c>
      <c r="BK454" s="2">
        <f>Data!BL458-FaktiskeKurser[[#This Row],[ABBV]]</f>
        <v>-0.5</v>
      </c>
      <c r="BL454" s="2">
        <f>Data!BM458-FaktiskeKurser[[#This Row],[LLY]]</f>
        <v>7.0299990000000037</v>
      </c>
      <c r="BM454" s="2">
        <f>Data!BN458-FaktiskeKurser[[#This Row],[UPS]]</f>
        <v>3.8500060000000076</v>
      </c>
      <c r="BN454" s="2">
        <f>Data!BO458-FaktiskeKurser[[#This Row],[CAT]]</f>
        <v>9.8599999999999852</v>
      </c>
    </row>
    <row r="455" spans="1:66" x14ac:dyDescent="0.35">
      <c r="A455" s="1">
        <v>44490</v>
      </c>
      <c r="B455" s="2">
        <f>ARIMAForecast[[#This Row],[AAPL]]-FaktiskeKurser[[#This Row],[AAPL]]</f>
        <v>4.8776282521859855</v>
      </c>
      <c r="C455" s="2">
        <f>ARIMAForecast[[#This Row],[MSFT]]-Data!C454</f>
        <v>2.4473263949849979</v>
      </c>
      <c r="D455" s="2">
        <f>ARIMAForecast[[#This Row],[AMZN]]-Data!D454</f>
        <v>1.1257099841149909</v>
      </c>
      <c r="E455" s="2">
        <f>ARIMAForecast[[#This Row],[GOOGL]]-Data!E454</f>
        <v>-5.5183902641005034E-2</v>
      </c>
      <c r="F455" s="2">
        <f>ARIMAForecast[[#This Row],[BRK-B]]-Data!F454</f>
        <v>-0.26551985307099812</v>
      </c>
      <c r="G455" s="2">
        <f>ARIMAForecast[[#This Row],[TSLA]]-Data!G454</f>
        <v>10.174536304756032</v>
      </c>
      <c r="H455" s="2">
        <f>ARIMAForecast[[#This Row],[NVDA]]-Data!H454</f>
        <v>4.5062436554599969</v>
      </c>
      <c r="I455" s="2">
        <f>ARIMAForecast[[#This Row],[GOOG]]-Data!I454</f>
        <v>0.37733878167099988</v>
      </c>
      <c r="J455" s="2">
        <f>ARIMAForecast[[#This Row],[UNH]]-Data!J454</f>
        <v>5.8819292001390409</v>
      </c>
      <c r="K455" s="2">
        <f>ARIMAForecast[[#This Row],[JPM]]-Data!K454</f>
        <v>-0.7911434365529999</v>
      </c>
      <c r="L455" s="2">
        <f>ARIMAForecast[[#This Row],[AVGO]]-Data!L454</f>
        <v>2.9368289014419702</v>
      </c>
      <c r="M455" s="2">
        <f>ARIMAForecast[[#This Row],[V]]-Data!M454</f>
        <v>-1.2542396933799864</v>
      </c>
      <c r="N455" s="2">
        <f>ARIMAForecast[[#This Row],[BAC]]-Data!N454</f>
        <v>-0.14550336685729803</v>
      </c>
      <c r="O455" s="2">
        <f>ARIMAForecast[[#This Row],[HD]]-Data!O454</f>
        <v>5.4155347521250405</v>
      </c>
      <c r="P455" s="2">
        <f>ARIMAForecast[[#This Row],[MA]]-Data!P454</f>
        <v>-0.46880950877800842</v>
      </c>
      <c r="Q455" s="2">
        <f>ARIMAForecast[[#This Row],[MRK]]-Data!Q454</f>
        <v>5.0424543723195825E-2</v>
      </c>
      <c r="R455" s="2">
        <f>ARIMAForecast[[#This Row],[ABBV]]-Data!R454</f>
        <v>0.46120811368099623</v>
      </c>
      <c r="S455" s="2">
        <f>ARIMAForecast[[#This Row],[LLY]]-Data!S454</f>
        <v>-2.4550880369489789</v>
      </c>
      <c r="T455" s="2">
        <f>ARIMAForecast[[#This Row],[UPS]]-Data!T454</f>
        <v>3.5524364199170009</v>
      </c>
      <c r="U455" s="2">
        <f>ARIMAForecast[[#This Row],[CAT]]-Data!U454</f>
        <v>-2.4916526404009858</v>
      </c>
      <c r="X455" s="1">
        <v>44490</v>
      </c>
      <c r="Y455" s="2">
        <f>Data!Y455-Data!Y454</f>
        <v>0.2791751999999974</v>
      </c>
      <c r="Z455" s="2">
        <f>Data!Z455-Data!Z454</f>
        <v>3.1401140000000396</v>
      </c>
      <c r="AA455" s="2">
        <f>Data!AA455-Data!AA454</f>
        <v>0.63735019999998599</v>
      </c>
      <c r="AB455" s="2">
        <f>Data!AB455-Data!AB454</f>
        <v>6.3711300000022675E-2</v>
      </c>
      <c r="AC455" s="2">
        <f>Data!AC455-Data!AC454</f>
        <v>-0.10401409999997213</v>
      </c>
      <c r="AD455" s="2">
        <f>Data!AD455-Data!AD454</f>
        <v>3.7635877000000164</v>
      </c>
      <c r="AE455" s="2">
        <f>Data!AE455-Data!AE454</f>
        <v>4.7252592000000107</v>
      </c>
      <c r="AF455" s="2">
        <f>Data!AF455-Data!AF454</f>
        <v>0.42227310000001239</v>
      </c>
      <c r="AG455" s="2">
        <f>Data!AG455-Data!AG454</f>
        <v>8.080525200000011</v>
      </c>
      <c r="AH455" s="2">
        <f>Data!AH455-Data!AH454</f>
        <v>-1.0322065000000009</v>
      </c>
      <c r="AI455" s="2">
        <f>Data!AI455-Data!AI454</f>
        <v>4.1173013999999739</v>
      </c>
      <c r="AJ455" s="2">
        <f>Data!AJ455-Data!AJ454</f>
        <v>-1.1972402999999758</v>
      </c>
      <c r="AK455" s="2">
        <f>Data!AK455-Data!AK454</f>
        <v>-0.16130562000000026</v>
      </c>
      <c r="AL455" s="2">
        <f>Data!AL455-Data!AL454</f>
        <v>5.2979484999999613</v>
      </c>
      <c r="AM455" s="2">
        <f>Data!AM455-Data!AM454</f>
        <v>-1.4654047999999875</v>
      </c>
      <c r="AN455" s="2">
        <f>Data!AN455-Data!AN454</f>
        <v>0.43502530000000661</v>
      </c>
      <c r="AO455" s="2">
        <f>Data!AO455-Data!AO454</f>
        <v>0.51181379999999876</v>
      </c>
      <c r="AP455" s="2">
        <f>Data!AP455-Data!AP454</f>
        <v>-2.1896494000000075</v>
      </c>
      <c r="AQ455" s="2">
        <f>Data!AQ455-Data!AQ454</f>
        <v>3.8608891000000085</v>
      </c>
      <c r="AR455" s="2">
        <f>Data!AR455-Data!AR454</f>
        <v>-1.0589062999999896</v>
      </c>
      <c r="AS455" s="2"/>
      <c r="AT455" s="1">
        <v>44490</v>
      </c>
      <c r="AU455" s="2">
        <f>Data!AV459-FaktiskeKurser[[#This Row],[AAPL]]</f>
        <v>4.6399999999999864</v>
      </c>
      <c r="AV455" s="2">
        <f>Data!AW459-FaktiskeKurser[[#This Row],[MSFT]]</f>
        <v>6.5500190000000202</v>
      </c>
      <c r="AW455" s="2">
        <f>Data!AX459-FaktiskeKurser[[#This Row],[AMZN]]</f>
        <v>1.2994999999999948</v>
      </c>
      <c r="AX455" s="2">
        <f>Data!AY459-FaktiskeKurser[[#This Row],[GOOGL]]</f>
        <v>0.51800599999998553</v>
      </c>
      <c r="AY455" s="2">
        <f>Data!AZ459-FaktiskeKurser[[#This Row],[BRK-B]]</f>
        <v>2.6100159999999732</v>
      </c>
      <c r="AZ455" s="2">
        <f>Data!BA459-FaktiskeKurser[[#This Row],[TSLA]]</f>
        <v>16.989989999999977</v>
      </c>
      <c r="BA455" s="2">
        <f>Data!BB459-FaktiskeKurser[[#This Row],[NVDA]]</f>
        <v>8.3000030000000038</v>
      </c>
      <c r="BB455" s="2">
        <f>Data!BC459-FaktiskeKurser[[#This Row],[GOOG]]</f>
        <v>1.1054990000000089</v>
      </c>
      <c r="BC455" s="2">
        <f>Data!BD459-FaktiskeKurser[[#This Row],[UNH]]</f>
        <v>14.209992</v>
      </c>
      <c r="BD455" s="2">
        <f>Data!BE459-FaktiskeKurser[[#This Row],[JPM]]</f>
        <v>2.8899989999999889</v>
      </c>
      <c r="BE455" s="2">
        <f>Data!BF459-FaktiskeKurser[[#This Row],[AVGO]]</f>
        <v>10.90002400000003</v>
      </c>
      <c r="BF455" s="2">
        <f>Data!BG459-FaktiskeKurser[[#This Row],[V]]</f>
        <v>-0.75</v>
      </c>
      <c r="BG455" s="2">
        <f>Data!BH459-FaktiskeKurser[[#This Row],[BAC]]</f>
        <v>0.46000300000000038</v>
      </c>
      <c r="BH455" s="2">
        <f>Data!BI459-FaktiskeKurser[[#This Row],[HD]]</f>
        <v>14.209991000000002</v>
      </c>
      <c r="BI455" s="2">
        <f>Data!BJ459-FaktiskeKurser[[#This Row],[MA]]</f>
        <v>0.20999100000000226</v>
      </c>
      <c r="BJ455" s="2">
        <f>Data!BK459-FaktiskeKurser[[#This Row],[MRK]]</f>
        <v>2.8399960000000135</v>
      </c>
      <c r="BK455" s="2">
        <f>Data!BL459-FaktiskeKurser[[#This Row],[ABBV]]</f>
        <v>-0.56999999999999318</v>
      </c>
      <c r="BL455" s="2">
        <f>Data!BM459-FaktiskeKurser[[#This Row],[LLY]]</f>
        <v>3.2899929999999813</v>
      </c>
      <c r="BM455" s="2">
        <f>Data!BN459-FaktiskeKurser[[#This Row],[UPS]]</f>
        <v>5.6900019999999927</v>
      </c>
      <c r="BN455" s="2">
        <f>Data!BO459-FaktiskeKurser[[#This Row],[CAT]]</f>
        <v>3.1199949999999887</v>
      </c>
    </row>
    <row r="456" spans="1:66" x14ac:dyDescent="0.35">
      <c r="A456" s="1">
        <v>44491</v>
      </c>
      <c r="B456" s="2">
        <f>ARIMAForecast[[#This Row],[AAPL]]-FaktiskeKurser[[#This Row],[AAPL]]</f>
        <v>2.6438068866769981</v>
      </c>
      <c r="C456" s="2">
        <f>ARIMAForecast[[#This Row],[MSFT]]-Data!C455</f>
        <v>-7.9532435912028632E-2</v>
      </c>
      <c r="D456" s="2">
        <f>ARIMAForecast[[#This Row],[AMZN]]-Data!D455</f>
        <v>-4.801355341926012</v>
      </c>
      <c r="E456" s="2">
        <f>ARIMAForecast[[#This Row],[GOOGL]]-Data!E455</f>
        <v>-3.8566567024830078</v>
      </c>
      <c r="F456" s="2">
        <f>ARIMAForecast[[#This Row],[BRK-B]]-Data!F455</f>
        <v>2.5280803290480094</v>
      </c>
      <c r="G456" s="2">
        <f>ARIMAForecast[[#This Row],[TSLA]]-Data!G455</f>
        <v>4.5718678521429865</v>
      </c>
      <c r="H456" s="2">
        <f>ARIMAForecast[[#This Row],[NVDA]]-Data!H455</f>
        <v>2.1125712607170044</v>
      </c>
      <c r="I456" s="2">
        <f>ARIMAForecast[[#This Row],[GOOG]]-Data!I455</f>
        <v>-3.7163969554240168</v>
      </c>
      <c r="J456" s="2">
        <f>ARIMAForecast[[#This Row],[UNH]]-Data!J455</f>
        <v>8.2511854828279638</v>
      </c>
      <c r="K456" s="2">
        <f>ARIMAForecast[[#This Row],[JPM]]-Data!K455</f>
        <v>1.6481753092639906</v>
      </c>
      <c r="L456" s="2">
        <f>ARIMAForecast[[#This Row],[AVGO]]-Data!L455</f>
        <v>2.9682763946600517</v>
      </c>
      <c r="M456" s="2">
        <f>ARIMAForecast[[#This Row],[V]]-Data!M455</f>
        <v>0.81359962953499121</v>
      </c>
      <c r="N456" s="2">
        <f>ARIMAForecast[[#This Row],[BAC]]-Data!N455</f>
        <v>0.91582171831549886</v>
      </c>
      <c r="O456" s="2">
        <f>ARIMAForecast[[#This Row],[HD]]-Data!O455</f>
        <v>2.7975196682809838</v>
      </c>
      <c r="P456" s="2">
        <f>ARIMAForecast[[#This Row],[MA]]-Data!P455</f>
        <v>2.2848267166500023</v>
      </c>
      <c r="Q456" s="2">
        <f>ARIMAForecast[[#This Row],[MRK]]-Data!Q455</f>
        <v>-4.5264219545998685E-2</v>
      </c>
      <c r="R456" s="2">
        <f>ARIMAForecast[[#This Row],[ABBV]]-Data!R455</f>
        <v>0.38610497355399787</v>
      </c>
      <c r="S456" s="2">
        <f>ARIMAForecast[[#This Row],[LLY]]-Data!S455</f>
        <v>2.3715981094389917</v>
      </c>
      <c r="T456" s="2">
        <f>ARIMAForecast[[#This Row],[UPS]]-Data!T455</f>
        <v>5.7063220559699914</v>
      </c>
      <c r="U456" s="2">
        <f>ARIMAForecast[[#This Row],[CAT]]-Data!U455</f>
        <v>-1.4935275104430161</v>
      </c>
      <c r="X456" s="1">
        <v>44491</v>
      </c>
      <c r="Y456" s="2">
        <f>Data!Y456-Data!Y455</f>
        <v>-0.57837059999999951</v>
      </c>
      <c r="Z456" s="2">
        <f>Data!Z456-Data!Z455</f>
        <v>-1.3845805000000269</v>
      </c>
      <c r="AA456" s="2">
        <f>Data!AA456-Data!AA455</f>
        <v>-3.5588127999999983</v>
      </c>
      <c r="AB456" s="2">
        <f>Data!AB456-Data!AB455</f>
        <v>-2.9356295999999986</v>
      </c>
      <c r="AC456" s="2">
        <f>Data!AC456-Data!AC455</f>
        <v>1.9007182999999941</v>
      </c>
      <c r="AD456" s="2">
        <f>Data!AD456-Data!AD455</f>
        <v>9.0274155999999834</v>
      </c>
      <c r="AE456" s="2">
        <f>Data!AE456-Data!AE455</f>
        <v>1.5733994999999936</v>
      </c>
      <c r="AF456" s="2">
        <f>Data!AF456-Data!AF455</f>
        <v>-3.0487915000000214</v>
      </c>
      <c r="AG456" s="2">
        <f>Data!AG456-Data!AG455</f>
        <v>6.9315076000000317</v>
      </c>
      <c r="AH456" s="2">
        <f>Data!AH456-Data!AH455</f>
        <v>1.971195100000017</v>
      </c>
      <c r="AI456" s="2">
        <f>Data!AI456-Data!AI455</f>
        <v>2.0818189999999959</v>
      </c>
      <c r="AJ456" s="2">
        <f>Data!AJ456-Data!AJ455</f>
        <v>0.79985510000000204</v>
      </c>
      <c r="AK456" s="2">
        <f>Data!AK456-Data!AK455</f>
        <v>0.6176500799999971</v>
      </c>
      <c r="AL456" s="2">
        <f>Data!AL456-Data!AL455</f>
        <v>2.1800789000000123</v>
      </c>
      <c r="AM456" s="2">
        <f>Data!AM456-Data!AM455</f>
        <v>1.8978864000000044</v>
      </c>
      <c r="AN456" s="2">
        <f>Data!AN456-Data!AN455</f>
        <v>-6.9984980000000974E-2</v>
      </c>
      <c r="AO456" s="2">
        <f>Data!AO456-Data!AO455</f>
        <v>0.37513819999999498</v>
      </c>
      <c r="AP456" s="2">
        <f>Data!AP456-Data!AP455</f>
        <v>2.2185030999999924</v>
      </c>
      <c r="AQ456" s="2">
        <f>Data!AQ456-Data!AQ455</f>
        <v>4.3378509000000065</v>
      </c>
      <c r="AR456" s="2">
        <f>Data!AR456-Data!AR455</f>
        <v>-1.6265407000000209</v>
      </c>
      <c r="AS456" s="2"/>
      <c r="AT456" s="1">
        <v>44491</v>
      </c>
      <c r="AU456" s="2">
        <f>Data!AV460-FaktiskeKurser[[#This Row],[AAPL]]</f>
        <v>2.1399989999999889</v>
      </c>
      <c r="AV456" s="2">
        <f>Data!AW460-FaktiskeKurser[[#This Row],[MSFT]]</f>
        <v>1.8699950000000172</v>
      </c>
      <c r="AW456" s="2">
        <f>Data!AX460-FaktiskeKurser[[#This Row],[AMZN]]</f>
        <v>-5.5595099999999888</v>
      </c>
      <c r="AX456" s="2">
        <f>Data!AY460-FaktiskeKurser[[#This Row],[GOOGL]]</f>
        <v>-5.2115019999999959</v>
      </c>
      <c r="AY456" s="2">
        <f>Data!AZ460-FaktiskeKurser[[#This Row],[BRK-B]]</f>
        <v>6.6499939999999924</v>
      </c>
      <c r="AZ456" s="2">
        <f>Data!BA460-FaktiskeKurser[[#This Row],[TSLA]]</f>
        <v>13.189972000000012</v>
      </c>
      <c r="BA456" s="2">
        <f>Data!BB460-FaktiskeKurser[[#This Row],[NVDA]]</f>
        <v>5.0399940000000072</v>
      </c>
      <c r="BB456" s="2">
        <f>Data!BC460-FaktiskeKurser[[#This Row],[GOOG]]</f>
        <v>-4.3354950000000088</v>
      </c>
      <c r="BC456" s="2">
        <f>Data!BD460-FaktiskeKurser[[#This Row],[UNH]]</f>
        <v>24.540008999999998</v>
      </c>
      <c r="BD456" s="2">
        <f>Data!BE460-FaktiskeKurser[[#This Row],[JPM]]</f>
        <v>5.2299959999999999</v>
      </c>
      <c r="BE456" s="2">
        <f>Data!BF460-FaktiskeKurser[[#This Row],[AVGO]]</f>
        <v>12.049988000000042</v>
      </c>
      <c r="BF456" s="2">
        <f>Data!BG460-FaktiskeKurser[[#This Row],[V]]</f>
        <v>0.58000200000000746</v>
      </c>
      <c r="BG456" s="2">
        <f>Data!BH460-FaktiskeKurser[[#This Row],[BAC]]</f>
        <v>1.2900010000000037</v>
      </c>
      <c r="BH456" s="2">
        <f>Data!BI460-FaktiskeKurser[[#This Row],[HD]]</f>
        <v>10.979979999999955</v>
      </c>
      <c r="BI456" s="2">
        <f>Data!BJ460-FaktiskeKurser[[#This Row],[MA]]</f>
        <v>0.23001099999999042</v>
      </c>
      <c r="BJ456" s="2">
        <f>Data!BK460-FaktiskeKurser[[#This Row],[MRK]]</f>
        <v>4</v>
      </c>
      <c r="BK456" s="2">
        <f>Data!BL460-FaktiskeKurser[[#This Row],[ABBV]]</f>
        <v>1.7099989999999963</v>
      </c>
      <c r="BL456" s="2">
        <f>Data!BM460-FaktiskeKurser[[#This Row],[LLY]]</f>
        <v>4.7700040000000001</v>
      </c>
      <c r="BM456" s="2">
        <f>Data!BN460-FaktiskeKurser[[#This Row],[UPS]]</f>
        <v>10.419999000000018</v>
      </c>
      <c r="BN456" s="2">
        <f>Data!BO460-FaktiskeKurser[[#This Row],[CAT]]</f>
        <v>2.4700009999999963</v>
      </c>
    </row>
    <row r="457" spans="1:66" x14ac:dyDescent="0.35">
      <c r="A457" s="1">
        <v>44494</v>
      </c>
      <c r="B457" s="2">
        <f>ARIMAForecast[[#This Row],[AAPL]]-FaktiskeKurser[[#This Row],[AAPL]]</f>
        <v>-0.37902527043200962</v>
      </c>
      <c r="C457" s="2">
        <f>ARIMAForecast[[#This Row],[MSFT]]-Data!C456</f>
        <v>-1.6342343722229771</v>
      </c>
      <c r="D457" s="2">
        <f>ARIMAForecast[[#This Row],[AMZN]]-Data!D456</f>
        <v>-0.799697682216987</v>
      </c>
      <c r="E457" s="2">
        <f>ARIMAForecast[[#This Row],[GOOGL]]-Data!E456</f>
        <v>-0.69761079499699008</v>
      </c>
      <c r="F457" s="2">
        <f>ARIMAForecast[[#This Row],[BRK-B]]-Data!F456</f>
        <v>0.90412894459996096</v>
      </c>
      <c r="G457" s="2">
        <f>ARIMAForecast[[#This Row],[TSLA]]-Data!G456</f>
        <v>41.019890656526968</v>
      </c>
      <c r="H457" s="2">
        <f>ARIMAForecast[[#This Row],[NVDA]]-Data!H456</f>
        <v>2.8440760063369908</v>
      </c>
      <c r="I457" s="2">
        <f>ARIMAForecast[[#This Row],[GOOG]]-Data!I456</f>
        <v>-0.44197849152098456</v>
      </c>
      <c r="J457" s="2">
        <f>ARIMAForecast[[#This Row],[UNH]]-Data!J456</f>
        <v>-1.3800336258750008</v>
      </c>
      <c r="K457" s="2">
        <f>ARIMAForecast[[#This Row],[JPM]]-Data!K456</f>
        <v>-0.49785563719100878</v>
      </c>
      <c r="L457" s="2">
        <f>ARIMAForecast[[#This Row],[AVGO]]-Data!L456</f>
        <v>5.2151508748659126</v>
      </c>
      <c r="M457" s="2">
        <f>ARIMAForecast[[#This Row],[V]]-Data!M456</f>
        <v>2.4423108901670219</v>
      </c>
      <c r="N457" s="2">
        <f>ARIMAForecast[[#This Row],[BAC]]-Data!N456</f>
        <v>-5.0934526279000636E-2</v>
      </c>
      <c r="O457" s="2">
        <f>ARIMAForecast[[#This Row],[HD]]-Data!O456</f>
        <v>3.7850232784799687</v>
      </c>
      <c r="P457" s="2">
        <f>ARIMAForecast[[#This Row],[MA]]-Data!P456</f>
        <v>2.0886471917929725</v>
      </c>
      <c r="Q457" s="2">
        <f>ARIMAForecast[[#This Row],[MRK]]-Data!Q456</f>
        <v>0.54552124861990592</v>
      </c>
      <c r="R457" s="2">
        <f>ARIMAForecast[[#This Row],[ABBV]]-Data!R456</f>
        <v>-0.41026010060198814</v>
      </c>
      <c r="S457" s="2">
        <f>ARIMAForecast[[#This Row],[LLY]]-Data!S456</f>
        <v>1.3917678769269912</v>
      </c>
      <c r="T457" s="2">
        <f>ARIMAForecast[[#This Row],[UPS]]-Data!T456</f>
        <v>-0.99109022510299383</v>
      </c>
      <c r="U457" s="2">
        <f>ARIMAForecast[[#This Row],[CAT]]-Data!U456</f>
        <v>1.6962991713940028</v>
      </c>
      <c r="X457" s="1">
        <v>44494</v>
      </c>
      <c r="Y457" s="2">
        <f>Data!Y457-Data!Y456</f>
        <v>-0.27174790000000826</v>
      </c>
      <c r="Z457" s="2">
        <f>Data!Z457-Data!Z456</f>
        <v>-0.99572310000002062</v>
      </c>
      <c r="AA457" s="2">
        <f>Data!AA457-Data!AA456</f>
        <v>-1.9464923999999826</v>
      </c>
      <c r="AB457" s="2">
        <f>Data!AB457-Data!AB456</f>
        <v>-1.5813266000000112</v>
      </c>
      <c r="AC457" s="2">
        <f>Data!AC457-Data!AC456</f>
        <v>1.4383618999999612</v>
      </c>
      <c r="AD457" s="2">
        <f>Data!AD457-Data!AD456</f>
        <v>5.7132935000000202</v>
      </c>
      <c r="AE457" s="2">
        <f>Data!AE457-Data!AE456</f>
        <v>3.6505692000000067</v>
      </c>
      <c r="AF457" s="2">
        <f>Data!AF457-Data!AF456</f>
        <v>-0.95398419999997941</v>
      </c>
      <c r="AG457" s="2">
        <f>Data!AG457-Data!AG456</f>
        <v>1.851741499999946</v>
      </c>
      <c r="AH457" s="2">
        <f>Data!AH457-Data!AH456</f>
        <v>-0.68113900000000172</v>
      </c>
      <c r="AI457" s="2">
        <f>Data!AI457-Data!AI456</f>
        <v>5.3688437000000704</v>
      </c>
      <c r="AJ457" s="2">
        <f>Data!AJ457-Data!AJ456</f>
        <v>2.1600957999999935</v>
      </c>
      <c r="AK457" s="2">
        <f>Data!AK457-Data!AK456</f>
        <v>2.7116580000004831E-2</v>
      </c>
      <c r="AL457" s="2">
        <f>Data!AL457-Data!AL456</f>
        <v>4.5512284000000136</v>
      </c>
      <c r="AM457" s="2">
        <f>Data!AM457-Data!AM456</f>
        <v>2.2493599000000017</v>
      </c>
      <c r="AN457" s="2">
        <f>Data!AN457-Data!AN456</f>
        <v>0.49430777999999975</v>
      </c>
      <c r="AO457" s="2">
        <f>Data!AO457-Data!AO456</f>
        <v>-0.75633929999999339</v>
      </c>
      <c r="AP457" s="2">
        <f>Data!AP457-Data!AP456</f>
        <v>1.3179592000000184</v>
      </c>
      <c r="AQ457" s="2">
        <f>Data!AQ457-Data!AQ456</f>
        <v>0.61969619999999281</v>
      </c>
      <c r="AR457" s="2">
        <f>Data!AR457-Data!AR456</f>
        <v>1.0666500000000099</v>
      </c>
      <c r="AS457" s="2"/>
      <c r="AT457" s="1">
        <v>44494</v>
      </c>
      <c r="AU457" s="2">
        <f>Data!AV461-FaktiskeKurser[[#This Row],[AAPL]]</f>
        <v>-0.11999600000001465</v>
      </c>
      <c r="AV457" s="2">
        <f>Data!AW461-FaktiskeKurser[[#This Row],[MSFT]]</f>
        <v>-0.10000600000000759</v>
      </c>
      <c r="AW457" s="2">
        <f>Data!AX461-FaktiskeKurser[[#This Row],[AMZN]]</f>
        <v>-6.1890099999999961</v>
      </c>
      <c r="AX457" s="2">
        <f>Data!AY461-FaktiskeKurser[[#This Row],[GOOGL]]</f>
        <v>-5.7899940000000072</v>
      </c>
      <c r="AY457" s="2">
        <f>Data!AZ461-FaktiskeKurser[[#This Row],[BRK-B]]</f>
        <v>5.4300230000000056</v>
      </c>
      <c r="AZ457" s="2">
        <f>Data!BA461-FaktiskeKurser[[#This Row],[TSLA]]</f>
        <v>53.529999000000032</v>
      </c>
      <c r="BA457" s="2">
        <f>Data!BB461-FaktiskeKurser[[#This Row],[NVDA]]</f>
        <v>8.7600099999999941</v>
      </c>
      <c r="BB457" s="2">
        <f>Data!BC461-FaktiskeKurser[[#This Row],[GOOG]]</f>
        <v>-5.0490109999999788</v>
      </c>
      <c r="BC457" s="2">
        <f>Data!BD461-FaktiskeKurser[[#This Row],[UNH]]</f>
        <v>25.109984999999995</v>
      </c>
      <c r="BD457" s="2">
        <f>Data!BE461-FaktiskeKurser[[#This Row],[JPM]]</f>
        <v>2.3699949999999887</v>
      </c>
      <c r="BE457" s="2">
        <f>Data!BF461-FaktiskeKurser[[#This Row],[AVGO]]</f>
        <v>11.679992000000027</v>
      </c>
      <c r="BF457" s="2">
        <f>Data!BG461-FaktiskeKurser[[#This Row],[V]]</f>
        <v>0.36000100000001112</v>
      </c>
      <c r="BG457" s="2">
        <f>Data!BH461-FaktiskeKurser[[#This Row],[BAC]]</f>
        <v>1.0299980000000062</v>
      </c>
      <c r="BH457" s="2">
        <f>Data!BI461-FaktiskeKurser[[#This Row],[HD]]</f>
        <v>13.270020000000045</v>
      </c>
      <c r="BI457" s="2">
        <f>Data!BJ461-FaktiskeKurser[[#This Row],[MA]]</f>
        <v>-1.2400210000000129</v>
      </c>
      <c r="BJ457" s="2">
        <f>Data!BK461-FaktiskeKurser[[#This Row],[MRK]]</f>
        <v>2.1700060000000008</v>
      </c>
      <c r="BK457" s="2">
        <f>Data!BL461-FaktiskeKurser[[#This Row],[ABBV]]</f>
        <v>1.0500030000000038</v>
      </c>
      <c r="BL457" s="2">
        <f>Data!BM461-FaktiskeKurser[[#This Row],[LLY]]</f>
        <v>2.7400049999999965</v>
      </c>
      <c r="BM457" s="2">
        <f>Data!BN461-FaktiskeKurser[[#This Row],[UPS]]</f>
        <v>10.110000999999983</v>
      </c>
      <c r="BN457" s="2">
        <f>Data!BO461-FaktiskeKurser[[#This Row],[CAT]]</f>
        <v>1.0700080000000014</v>
      </c>
    </row>
    <row r="458" spans="1:66" x14ac:dyDescent="0.35">
      <c r="A458" s="1">
        <v>44495</v>
      </c>
      <c r="B458" s="2">
        <f>ARIMAForecast[[#This Row],[AAPL]]-FaktiskeKurser[[#This Row],[AAPL]]</f>
        <v>0.66334670961498432</v>
      </c>
      <c r="C458" s="2">
        <f>ARIMAForecast[[#This Row],[MSFT]]-Data!C457</f>
        <v>2.461895333870018</v>
      </c>
      <c r="D458" s="2">
        <f>ARIMAForecast[[#This Row],[AMZN]]-Data!D457</f>
        <v>2.8090804361490029</v>
      </c>
      <c r="E458" s="2">
        <f>ARIMAForecast[[#This Row],[GOOGL]]-Data!E457</f>
        <v>2.1917417485830128</v>
      </c>
      <c r="F458" s="2">
        <f>ARIMAForecast[[#This Row],[BRK-B]]-Data!F457</f>
        <v>0.1322880128660131</v>
      </c>
      <c r="G458" s="2">
        <f>ARIMAForecast[[#This Row],[TSLA]]-Data!G457</f>
        <v>-4.9149887932089769</v>
      </c>
      <c r="H458" s="2">
        <f>ARIMAForecast[[#This Row],[NVDA]]-Data!H457</f>
        <v>16.086698760553986</v>
      </c>
      <c r="I458" s="2">
        <f>ARIMAForecast[[#This Row],[GOOG]]-Data!I457</f>
        <v>1.3663238075199899</v>
      </c>
      <c r="J458" s="2">
        <f>ARIMAForecast[[#This Row],[UNH]]-Data!J457</f>
        <v>5.8079848823040265</v>
      </c>
      <c r="K458" s="2">
        <f>ARIMAForecast[[#This Row],[JPM]]-Data!K457</f>
        <v>0.63460411822401852</v>
      </c>
      <c r="L458" s="2">
        <f>ARIMAForecast[[#This Row],[AVGO]]-Data!L457</f>
        <v>11.448890898451054</v>
      </c>
      <c r="M458" s="2">
        <f>ARIMAForecast[[#This Row],[V]]-Data!M457</f>
        <v>-1.4923918547790151</v>
      </c>
      <c r="N458" s="2">
        <f>ARIMAForecast[[#This Row],[BAC]]-Data!N457</f>
        <v>0.31279251224910354</v>
      </c>
      <c r="O458" s="2">
        <f>ARIMAForecast[[#This Row],[HD]]-Data!O457</f>
        <v>-0.81971252294096075</v>
      </c>
      <c r="P458" s="2">
        <f>ARIMAForecast[[#This Row],[MA]]-Data!P457</f>
        <v>-3.1640796090089793</v>
      </c>
      <c r="Q458" s="2">
        <f>ARIMAForecast[[#This Row],[MRK]]-Data!Q457</f>
        <v>0.37086637820399915</v>
      </c>
      <c r="R458" s="2">
        <f>ARIMAForecast[[#This Row],[ABBV]]-Data!R457</f>
        <v>0.85648883453099245</v>
      </c>
      <c r="S458" s="2">
        <f>ARIMAForecast[[#This Row],[LLY]]-Data!S457</f>
        <v>3.2784726023470228</v>
      </c>
      <c r="T458" s="2">
        <f>ARIMAForecast[[#This Row],[UPS]]-Data!T457</f>
        <v>13.674098557137</v>
      </c>
      <c r="U458" s="2">
        <f>ARIMAForecast[[#This Row],[CAT]]-Data!U457</f>
        <v>-2.2687261779559833</v>
      </c>
      <c r="X458" s="1">
        <v>44495</v>
      </c>
      <c r="Y458" s="2">
        <f>Data!Y458-Data!Y457</f>
        <v>0.59075609999999301</v>
      </c>
      <c r="Z458" s="2">
        <f>Data!Z458-Data!Z457</f>
        <v>1.7722853000000214</v>
      </c>
      <c r="AA458" s="2">
        <f>Data!AA458-Data!AA457</f>
        <v>2.2379989999999736</v>
      </c>
      <c r="AB458" s="2">
        <f>Data!AB458-Data!AB457</f>
        <v>1.7834568000000104</v>
      </c>
      <c r="AC458" s="2">
        <f>Data!AC458-Data!AC457</f>
        <v>0.66045180000003256</v>
      </c>
      <c r="AD458" s="2">
        <f>Data!AD458-Data!AD457</f>
        <v>32.913501600000018</v>
      </c>
      <c r="AE458" s="2">
        <f>Data!AE458-Data!AE457</f>
        <v>8.3153481999999883</v>
      </c>
      <c r="AF458" s="2">
        <f>Data!AF458-Data!AF457</f>
        <v>0.7732441999999935</v>
      </c>
      <c r="AG458" s="2">
        <f>Data!AG458-Data!AG457</f>
        <v>3.9752088000000185</v>
      </c>
      <c r="AH458" s="2">
        <f>Data!AH458-Data!AH457</f>
        <v>0.45986759999999549</v>
      </c>
      <c r="AI458" s="2">
        <f>Data!AI458-Data!AI457</f>
        <v>11.127251000000001</v>
      </c>
      <c r="AJ458" s="2">
        <f>Data!AJ458-Data!AJ457</f>
        <v>-1.3639498999999944</v>
      </c>
      <c r="AK458" s="2">
        <f>Data!AK458-Data!AK457</f>
        <v>0.41153243999999489</v>
      </c>
      <c r="AL458" s="2">
        <f>Data!AL458-Data!AL457</f>
        <v>-0.82183140000000776</v>
      </c>
      <c r="AM458" s="2">
        <f>Data!AM458-Data!AM457</f>
        <v>-2.4169691000000171</v>
      </c>
      <c r="AN458" s="2">
        <f>Data!AN458-Data!AN457</f>
        <v>0.56042558999999414</v>
      </c>
      <c r="AO458" s="2">
        <f>Data!AO458-Data!AO457</f>
        <v>0.93804449999998951</v>
      </c>
      <c r="AP458" s="2">
        <f>Data!AP458-Data!AP457</f>
        <v>3.2595297999999957</v>
      </c>
      <c r="AQ458" s="2">
        <f>Data!AQ458-Data!AQ457</f>
        <v>7.4662007999999958</v>
      </c>
      <c r="AR458" s="2">
        <f>Data!AR458-Data!AR457</f>
        <v>-1.827194999999989</v>
      </c>
      <c r="AS458" s="2"/>
      <c r="AT458" s="1">
        <v>44495</v>
      </c>
      <c r="AU458" s="2">
        <f>Data!AV462-FaktiskeKurser[[#This Row],[AAPL]]</f>
        <v>6.0012000000000398E-2</v>
      </c>
      <c r="AV458" s="2">
        <f>Data!AW462-FaktiskeKurser[[#This Row],[MSFT]]</f>
        <v>2.6999809999999798</v>
      </c>
      <c r="AW458" s="2">
        <f>Data!AX462-FaktiskeKurser[[#This Row],[AMZN]]</f>
        <v>-1.9495090000000062</v>
      </c>
      <c r="AX458" s="2">
        <f>Data!AY462-FaktiskeKurser[[#This Row],[GOOGL]]</f>
        <v>-2.4604950000000088</v>
      </c>
      <c r="AY458" s="2">
        <f>Data!AZ462-FaktiskeKurser[[#This Row],[BRK-B]]</f>
        <v>3.3600160000000301</v>
      </c>
      <c r="AZ458" s="2">
        <f>Data!BA462-FaktiskeKurser[[#This Row],[TSLA]]</f>
        <v>50.876647999999989</v>
      </c>
      <c r="BA458" s="2">
        <f>Data!BB462-FaktiskeKurser[[#This Row],[NVDA]]</f>
        <v>26.139998999999989</v>
      </c>
      <c r="BB458" s="2">
        <f>Data!BC462-FaktiskeKurser[[#This Row],[GOOG]]</f>
        <v>-2.7429960000000051</v>
      </c>
      <c r="BC458" s="2">
        <f>Data!BD462-FaktiskeKurser[[#This Row],[UNH]]</f>
        <v>19.55001900000002</v>
      </c>
      <c r="BD458" s="2">
        <f>Data!BE462-FaktiskeKurser[[#This Row],[JPM]]</f>
        <v>0.5599979999999789</v>
      </c>
      <c r="BE458" s="2">
        <f>Data!BF462-FaktiskeKurser[[#This Row],[AVGO]]</f>
        <v>24.479980000000012</v>
      </c>
      <c r="BF458" s="2">
        <f>Data!BG462-FaktiskeKurser[[#This Row],[V]]</f>
        <v>0.40000900000001138</v>
      </c>
      <c r="BG458" s="2">
        <f>Data!BH462-FaktiskeKurser[[#This Row],[BAC]]</f>
        <v>0.86999899999999997</v>
      </c>
      <c r="BH458" s="2">
        <f>Data!BI462-FaktiskeKurser[[#This Row],[HD]]</f>
        <v>10.970001000000025</v>
      </c>
      <c r="BI458" s="2">
        <f>Data!BJ462-FaktiskeKurser[[#This Row],[MA]]</f>
        <v>0.55001799999996592</v>
      </c>
      <c r="BJ458" s="2">
        <f>Data!BK462-FaktiskeKurser[[#This Row],[MRK]]</f>
        <v>1.1800000000000068</v>
      </c>
      <c r="BK458" s="2">
        <f>Data!BL462-FaktiskeKurser[[#This Row],[ABBV]]</f>
        <v>1.0799939999999992</v>
      </c>
      <c r="BL458" s="2">
        <f>Data!BM462-FaktiskeKurser[[#This Row],[LLY]]</f>
        <v>4.7200009999999963</v>
      </c>
      <c r="BM458" s="2">
        <f>Data!BN462-FaktiskeKurser[[#This Row],[UPS]]</f>
        <v>22.800003000000004</v>
      </c>
      <c r="BN458" s="2">
        <f>Data!BO462-FaktiskeKurser[[#This Row],[CAT]]</f>
        <v>-4.5500030000000038</v>
      </c>
    </row>
    <row r="459" spans="1:66" x14ac:dyDescent="0.35">
      <c r="A459" s="1">
        <v>44496</v>
      </c>
      <c r="B459" s="2">
        <f>ARIMAForecast[[#This Row],[AAPL]]-FaktiskeKurser[[#This Row],[AAPL]]</f>
        <v>-0.40083745252900371</v>
      </c>
      <c r="C459" s="2">
        <f>ARIMAForecast[[#This Row],[MSFT]]-Data!C458</f>
        <v>12.422932096036959</v>
      </c>
      <c r="D459" s="2">
        <f>ARIMAForecast[[#This Row],[AMZN]]-Data!D458</f>
        <v>0.7014038640730007</v>
      </c>
      <c r="E459" s="2">
        <f>ARIMAForecast[[#This Row],[GOOGL]]-Data!E458</f>
        <v>6.6962686123819992</v>
      </c>
      <c r="F459" s="2">
        <f>ARIMAForecast[[#This Row],[BRK-B]]-Data!F458</f>
        <v>-2.0124225723440077</v>
      </c>
      <c r="G459" s="2">
        <f>ARIMAForecast[[#This Row],[TSLA]]-Data!G458</f>
        <v>9.3722028796800032</v>
      </c>
      <c r="H459" s="2">
        <f>ARIMAForecast[[#This Row],[NVDA]]-Data!H458</f>
        <v>-1.6462430712399794</v>
      </c>
      <c r="I459" s="2">
        <f>ARIMAForecast[[#This Row],[GOOG]]-Data!I458</f>
        <v>6.5183646014960175</v>
      </c>
      <c r="J459" s="2">
        <f>ARIMAForecast[[#This Row],[UNH]]-Data!J458</f>
        <v>-1.4740970626860417</v>
      </c>
      <c r="K459" s="2">
        <f>ARIMAForecast[[#This Row],[JPM]]-Data!K458</f>
        <v>-3.6279949950880166</v>
      </c>
      <c r="L459" s="2">
        <f>ARIMAForecast[[#This Row],[AVGO]]-Data!L458</f>
        <v>-7.4797734827830027</v>
      </c>
      <c r="M459" s="2">
        <f>ARIMAForecast[[#This Row],[V]]-Data!M458</f>
        <v>-14.228845862780986</v>
      </c>
      <c r="N459" s="2">
        <f>ARIMAForecast[[#This Row],[BAC]]-Data!N458</f>
        <v>-0.8711020800686029</v>
      </c>
      <c r="O459" s="2">
        <f>ARIMAForecast[[#This Row],[HD]]-Data!O458</f>
        <v>2.1921791616379664</v>
      </c>
      <c r="P459" s="2">
        <f>ARIMAForecast[[#This Row],[MA]]-Data!P458</f>
        <v>-19.999463994484984</v>
      </c>
      <c r="Q459" s="2">
        <f>ARIMAForecast[[#This Row],[MRK]]-Data!Q458</f>
        <v>-0.33220385430369959</v>
      </c>
      <c r="R459" s="2">
        <f>ARIMAForecast[[#This Row],[ABBV]]-Data!R458</f>
        <v>-1.1176603453940004</v>
      </c>
      <c r="S459" s="2">
        <f>ARIMAForecast[[#This Row],[LLY]]-Data!S458</f>
        <v>1.5744995247919746</v>
      </c>
      <c r="T459" s="2">
        <f>ARIMAForecast[[#This Row],[UPS]]-Data!T458</f>
        <v>-4.7186908003249926</v>
      </c>
      <c r="U459" s="2">
        <f>ARIMAForecast[[#This Row],[CAT]]-Data!U458</f>
        <v>-3.1721502496070002</v>
      </c>
      <c r="X459" s="1">
        <v>44496</v>
      </c>
      <c r="Y459" s="2">
        <f>Data!Y459-Data!Y458</f>
        <v>-0.26821269999999231</v>
      </c>
      <c r="Z459" s="2">
        <f>Data!Z459-Data!Z458</f>
        <v>6.2277520999999751</v>
      </c>
      <c r="AA459" s="2">
        <f>Data!AA459-Data!AA458</f>
        <v>1.156988900000016</v>
      </c>
      <c r="AB459" s="2">
        <f>Data!AB459-Data!AB458</f>
        <v>4.8745097999999984</v>
      </c>
      <c r="AC459" s="2">
        <f>Data!AC459-Data!AC458</f>
        <v>-2.878223700000035</v>
      </c>
      <c r="AD459" s="2">
        <f>Data!AD459-Data!AD458</f>
        <v>3.0465989999999579</v>
      </c>
      <c r="AE459" s="2">
        <f>Data!AE459-Data!AE458</f>
        <v>5.2795199999999909</v>
      </c>
      <c r="AF459" s="2">
        <f>Data!AF459-Data!AF458</f>
        <v>4.7687382999999954</v>
      </c>
      <c r="AG459" s="2">
        <f>Data!AG459-Data!AG458</f>
        <v>0.20503899999999931</v>
      </c>
      <c r="AH459" s="2">
        <f>Data!AH459-Data!AH458</f>
        <v>-3.1856018999999947</v>
      </c>
      <c r="AI459" s="2">
        <f>Data!AI459-Data!AI458</f>
        <v>-6.341760200000067</v>
      </c>
      <c r="AJ459" s="2">
        <f>Data!AJ459-Data!AJ458</f>
        <v>-9.7594105000000013</v>
      </c>
      <c r="AK459" s="2">
        <f>Data!AK459-Data!AK458</f>
        <v>-0.81337565999999839</v>
      </c>
      <c r="AL459" s="2">
        <f>Data!AL459-Data!AL458</f>
        <v>2.2064796999999885</v>
      </c>
      <c r="AM459" s="2">
        <f>Data!AM459-Data!AM458</f>
        <v>-10.466791000000001</v>
      </c>
      <c r="AN459" s="2">
        <f>Data!AN459-Data!AN458</f>
        <v>-0.53302249999998708</v>
      </c>
      <c r="AO459" s="2">
        <f>Data!AO459-Data!AO458</f>
        <v>-1.0378830999999877</v>
      </c>
      <c r="AP459" s="2">
        <f>Data!AP459-Data!AP458</f>
        <v>1.8514606999999899</v>
      </c>
      <c r="AQ459" s="2">
        <f>Data!AQ459-Data!AQ458</f>
        <v>1.4356303000000139</v>
      </c>
      <c r="AR459" s="2">
        <f>Data!AR459-Data!AR458</f>
        <v>-3.3197201000000121</v>
      </c>
      <c r="AS459" s="2"/>
      <c r="AT459" s="1">
        <v>44496</v>
      </c>
      <c r="AU459" s="2">
        <f>Data!AV463-FaktiskeKurser[[#This Row],[AAPL]]</f>
        <v>-0.62998999999999228</v>
      </c>
      <c r="AV459" s="2">
        <f>Data!AW463-FaktiskeKurser[[#This Row],[MSFT]]</f>
        <v>12.410002999999961</v>
      </c>
      <c r="AW459" s="2">
        <f>Data!AX463-FaktiskeKurser[[#This Row],[AMZN]]</f>
        <v>-2.126008000000013</v>
      </c>
      <c r="AX459" s="2">
        <f>Data!AY463-FaktiskeKurser[[#This Row],[GOOGL]]</f>
        <v>4.331497000000013</v>
      </c>
      <c r="AY459" s="2">
        <f>Data!AZ463-FaktiskeKurser[[#This Row],[BRK-B]]</f>
        <v>0.95999199999999973</v>
      </c>
      <c r="AZ459" s="2">
        <f>Data!BA463-FaktiskeKurser[[#This Row],[TSLA]]</f>
        <v>47.953339000000028</v>
      </c>
      <c r="BA459" s="2">
        <f>Data!BB463-FaktiskeKurser[[#This Row],[NVDA]]</f>
        <v>17.589997000000011</v>
      </c>
      <c r="BB459" s="2">
        <f>Data!BC463-FaktiskeKurser[[#This Row],[GOOG]]</f>
        <v>3.6470029999999838</v>
      </c>
      <c r="BC459" s="2">
        <f>Data!BD463-FaktiskeKurser[[#This Row],[UNH]]</f>
        <v>11.200012000000015</v>
      </c>
      <c r="BD459" s="2">
        <f>Data!BE463-FaktiskeKurser[[#This Row],[JPM]]</f>
        <v>-1.6699979999999925</v>
      </c>
      <c r="BE459" s="2">
        <f>Data!BF463-FaktiskeKurser[[#This Row],[AVGO]]</f>
        <v>8.9599610000000212</v>
      </c>
      <c r="BF459" s="2">
        <f>Data!BG463-FaktiskeKurser[[#This Row],[V]]</f>
        <v>-14.460005999999993</v>
      </c>
      <c r="BG459" s="2">
        <f>Data!BH463-FaktiskeKurser[[#This Row],[BAC]]</f>
        <v>0.20999899999999627</v>
      </c>
      <c r="BH459" s="2">
        <f>Data!BI463-FaktiskeKurser[[#This Row],[HD]]</f>
        <v>7.7000119999999583</v>
      </c>
      <c r="BI459" s="2">
        <f>Data!BJ463-FaktiskeKurser[[#This Row],[MA]]</f>
        <v>-20.489989999999977</v>
      </c>
      <c r="BJ459" s="2">
        <f>Data!BK463-FaktiskeKurser[[#This Row],[MRK]]</f>
        <v>0.37000299999999697</v>
      </c>
      <c r="BK459" s="2">
        <f>Data!BL463-FaktiskeKurser[[#This Row],[ABBV]]</f>
        <v>-0.35999999999999943</v>
      </c>
      <c r="BL459" s="2">
        <f>Data!BM463-FaktiskeKurser[[#This Row],[LLY]]</f>
        <v>9</v>
      </c>
      <c r="BM459" s="2">
        <f>Data!BN463-FaktiskeKurser[[#This Row],[UPS]]</f>
        <v>12.770004999999998</v>
      </c>
      <c r="BN459" s="2">
        <f>Data!BO463-FaktiskeKurser[[#This Row],[CAT]]</f>
        <v>-6.0099939999999776</v>
      </c>
    </row>
    <row r="460" spans="1:66" x14ac:dyDescent="0.35">
      <c r="A460" s="1">
        <v>44497</v>
      </c>
      <c r="B460" s="2">
        <f>ARIMAForecast[[#This Row],[AAPL]]-FaktiskeKurser[[#This Row],[AAPL]]</f>
        <v>3.694014456985002</v>
      </c>
      <c r="C460" s="2">
        <f>ARIMAForecast[[#This Row],[MSFT]]-Data!C459</f>
        <v>1.7940983007590035</v>
      </c>
      <c r="D460" s="2">
        <f>ARIMAForecast[[#This Row],[AMZN]]-Data!D459</f>
        <v>2.5062852385189842</v>
      </c>
      <c r="E460" s="2">
        <f>ARIMAForecast[[#This Row],[GOOGL]]-Data!E459</f>
        <v>-0.24785822058800022</v>
      </c>
      <c r="F460" s="2">
        <f>ARIMAForecast[[#This Row],[BRK-B]]-Data!F459</f>
        <v>1.1312816827610277</v>
      </c>
      <c r="G460" s="2">
        <f>ARIMAForecast[[#This Row],[TSLA]]-Data!G459</f>
        <v>10.584470401634974</v>
      </c>
      <c r="H460" s="2">
        <f>ARIMAForecast[[#This Row],[NVDA]]-Data!H459</f>
        <v>3.7514834219039983</v>
      </c>
      <c r="I460" s="2">
        <f>ARIMAForecast[[#This Row],[GOOG]]-Data!I459</f>
        <v>-0.44326005623400988</v>
      </c>
      <c r="J460" s="2">
        <f>ARIMAForecast[[#This Row],[UNH]]-Data!J459</f>
        <v>1.9258935537480397</v>
      </c>
      <c r="K460" s="2">
        <f>ARIMAForecast[[#This Row],[JPM]]-Data!K459</f>
        <v>2.3252401495780077</v>
      </c>
      <c r="L460" s="2">
        <f>ARIMAForecast[[#This Row],[AVGO]]-Data!L459</f>
        <v>1.7833867290810304</v>
      </c>
      <c r="M460" s="2">
        <f>ARIMAForecast[[#This Row],[V]]-Data!M459</f>
        <v>-6.8375581141100099</v>
      </c>
      <c r="N460" s="2">
        <f>ARIMAForecast[[#This Row],[BAC]]-Data!N459</f>
        <v>0.76078018579310225</v>
      </c>
      <c r="O460" s="2">
        <f>ARIMAForecast[[#This Row],[HD]]-Data!O459</f>
        <v>-0.45400014310598635</v>
      </c>
      <c r="P460" s="2">
        <f>ARIMAForecast[[#This Row],[MA]]-Data!P459</f>
        <v>-3.0764127931220173</v>
      </c>
      <c r="Q460" s="2">
        <f>ARIMAForecast[[#This Row],[MRK]]-Data!Q459</f>
        <v>4.3952217816918875</v>
      </c>
      <c r="R460" s="2">
        <f>ARIMAForecast[[#This Row],[ABBV]]-Data!R459</f>
        <v>1.3097307921599963</v>
      </c>
      <c r="S460" s="2">
        <f>ARIMAForecast[[#This Row],[LLY]]-Data!S459</f>
        <v>3.4151327489620087</v>
      </c>
      <c r="T460" s="2">
        <f>ARIMAForecast[[#This Row],[UPS]]-Data!T459</f>
        <v>0.68183359366099694</v>
      </c>
      <c r="U460" s="2">
        <f>ARIMAForecast[[#This Row],[CAT]]-Data!U459</f>
        <v>7.1388555260080011</v>
      </c>
      <c r="X460" s="1">
        <v>44497</v>
      </c>
      <c r="Y460" s="2">
        <f>Data!Y460-Data!Y459</f>
        <v>2.9348842999999931</v>
      </c>
      <c r="Z460" s="2">
        <f>Data!Z460-Data!Z459</f>
        <v>8.1734572000000298</v>
      </c>
      <c r="AA460" s="2">
        <f>Data!AA460-Data!AA459</f>
        <v>2.3858625000000018</v>
      </c>
      <c r="AB460" s="2">
        <f>Data!AB460-Data!AB459</f>
        <v>1.7803078999999968</v>
      </c>
      <c r="AC460" s="2">
        <f>Data!AC460-Data!AC459</f>
        <v>1.361781800000017</v>
      </c>
      <c r="AD460" s="2">
        <f>Data!AD460-Data!AD459</f>
        <v>6.7174166000000355</v>
      </c>
      <c r="AE460" s="2">
        <f>Data!AE460-Data!AE459</f>
        <v>4.0146899000000076</v>
      </c>
      <c r="AF460" s="2">
        <f>Data!AF460-Data!AF459</f>
        <v>1.692321800000002</v>
      </c>
      <c r="AG460" s="2">
        <f>Data!AG460-Data!AG459</f>
        <v>1.4207820000000311</v>
      </c>
      <c r="AH460" s="2">
        <f>Data!AH460-Data!AH459</f>
        <v>1.9527544000000034</v>
      </c>
      <c r="AI460" s="2">
        <f>Data!AI460-Data!AI459</f>
        <v>2.7595119000000068</v>
      </c>
      <c r="AJ460" s="2">
        <f>Data!AJ460-Data!AJ459</f>
        <v>-11.610782900000004</v>
      </c>
      <c r="AK460" s="2">
        <f>Data!AK460-Data!AK459</f>
        <v>0.58472564000000204</v>
      </c>
      <c r="AL460" s="2">
        <f>Data!AL460-Data!AL459</f>
        <v>-0.10770259999998189</v>
      </c>
      <c r="AM460" s="2">
        <f>Data!AM460-Data!AM459</f>
        <v>-13.936849099999961</v>
      </c>
      <c r="AN460" s="2">
        <f>Data!AN460-Data!AN459</f>
        <v>4.2758138099999883</v>
      </c>
      <c r="AO460" s="2">
        <f>Data!AO460-Data!AO459</f>
        <v>1.1346913999999941</v>
      </c>
      <c r="AP460" s="2">
        <f>Data!AP460-Data!AP459</f>
        <v>3.1023915000000102</v>
      </c>
      <c r="AQ460" s="2">
        <f>Data!AQ460-Data!AQ459</f>
        <v>0.8713044999999795</v>
      </c>
      <c r="AR460" s="2">
        <f>Data!AR460-Data!AR459</f>
        <v>5.9344131000000004</v>
      </c>
      <c r="AS460" s="2"/>
      <c r="AT460" s="1">
        <v>44497</v>
      </c>
      <c r="AU460" s="2">
        <f>Data!AV464-FaktiskeKurser[[#This Row],[AAPL]]</f>
        <v>3.8800050000000113</v>
      </c>
      <c r="AV460" s="2">
        <f>Data!AW464-FaktiskeKurser[[#This Row],[MSFT]]</f>
        <v>15.190001999999993</v>
      </c>
      <c r="AW460" s="2">
        <f>Data!AX464-FaktiskeKurser[[#This Row],[AMZN]]</f>
        <v>5.5510099999999909</v>
      </c>
      <c r="AX460" s="2">
        <f>Data!AY464-FaktiskeKurser[[#This Row],[GOOGL]]</f>
        <v>8.2825009999999963</v>
      </c>
      <c r="AY460" s="2">
        <f>Data!AZ464-FaktiskeKurser[[#This Row],[BRK-B]]</f>
        <v>0.48001100000004726</v>
      </c>
      <c r="AZ460" s="2">
        <f>Data!BA464-FaktiskeKurser[[#This Row],[TSLA]]</f>
        <v>55.786681999999985</v>
      </c>
      <c r="BA460" s="2">
        <f>Data!BB464-FaktiskeKurser[[#This Row],[NVDA]]</f>
        <v>22.150008999999983</v>
      </c>
      <c r="BB460" s="2">
        <f>Data!BC464-FaktiskeKurser[[#This Row],[GOOG]]</f>
        <v>7.5039979999999957</v>
      </c>
      <c r="BC460" s="2">
        <f>Data!BD464-FaktiskeKurser[[#This Row],[UNH]]</f>
        <v>6.2799979999999778</v>
      </c>
      <c r="BD460" s="2">
        <f>Data!BE464-FaktiskeKurser[[#This Row],[JPM]]</f>
        <v>-1.4199979999999925</v>
      </c>
      <c r="BE460" s="2">
        <f>Data!BF464-FaktiskeKurser[[#This Row],[AVGO]]</f>
        <v>14.160033999999996</v>
      </c>
      <c r="BF460" s="2">
        <f>Data!BG464-FaktiskeKurser[[#This Row],[V]]</f>
        <v>-21.389999999999986</v>
      </c>
      <c r="BG460" s="2">
        <f>Data!BH464-FaktiskeKurser[[#This Row],[BAC]]</f>
        <v>0.20999899999999627</v>
      </c>
      <c r="BH460" s="2">
        <f>Data!BI464-FaktiskeKurser[[#This Row],[HD]]</f>
        <v>5.580016999999998</v>
      </c>
      <c r="BI460" s="2">
        <f>Data!BJ464-FaktiskeKurser[[#This Row],[MA]]</f>
        <v>-25.640014000000008</v>
      </c>
      <c r="BJ460" s="2">
        <f>Data!BK464-FaktiskeKurser[[#This Row],[MRK]]</f>
        <v>5.4000010000000032</v>
      </c>
      <c r="BK460" s="2">
        <f>Data!BL464-FaktiskeKurser[[#This Row],[ABBV]]</f>
        <v>0.52999900000000366</v>
      </c>
      <c r="BL460" s="2">
        <f>Data!BM464-FaktiskeKurser[[#This Row],[LLY]]</f>
        <v>9.6000060000000076</v>
      </c>
      <c r="BM460" s="2">
        <f>Data!BN464-FaktiskeKurser[[#This Row],[UPS]]</f>
        <v>10.089995999999985</v>
      </c>
      <c r="BN460" s="2">
        <f>Data!BO464-FaktiskeKurser[[#This Row],[CAT]]</f>
        <v>3.4400020000000211</v>
      </c>
    </row>
    <row r="461" spans="1:66" x14ac:dyDescent="0.35">
      <c r="A461" s="1">
        <v>44498</v>
      </c>
      <c r="B461" s="2">
        <f>ARIMAForecast[[#This Row],[AAPL]]-FaktiskeKurser[[#This Row],[AAPL]]</f>
        <v>1.8943240684670002</v>
      </c>
      <c r="C461" s="2">
        <f>ARIMAForecast[[#This Row],[MSFT]]-Data!C460</f>
        <v>7.002559451201023</v>
      </c>
      <c r="D461" s="2">
        <f>ARIMAForecast[[#This Row],[AMZN]]-Data!D460</f>
        <v>-3.6265711798139932</v>
      </c>
      <c r="E461" s="2">
        <f>ARIMAForecast[[#This Row],[GOOGL]]-Data!E460</f>
        <v>2.4813515923469822</v>
      </c>
      <c r="F461" s="2">
        <f>ARIMAForecast[[#This Row],[BRK-B]]-Data!F460</f>
        <v>-2.1341558418670274</v>
      </c>
      <c r="G461" s="2">
        <f>ARIMAForecast[[#This Row],[TSLA]]-Data!G460</f>
        <v>15.491809507789014</v>
      </c>
      <c r="H461" s="2">
        <f>ARIMAForecast[[#This Row],[NVDA]]-Data!H460</f>
        <v>7.1360538664899877</v>
      </c>
      <c r="I461" s="2">
        <f>ARIMAForecast[[#This Row],[GOOG]]-Data!I460</f>
        <v>2.521657798343</v>
      </c>
      <c r="J461" s="2">
        <f>ARIMAForecast[[#This Row],[UNH]]-Data!J460</f>
        <v>4.71551880454399</v>
      </c>
      <c r="K461" s="2">
        <f>ARIMAForecast[[#This Row],[JPM]]-Data!K460</f>
        <v>-0.39017887796100581</v>
      </c>
      <c r="L461" s="2">
        <f>ARIMAForecast[[#This Row],[AVGO]]-Data!L460</f>
        <v>5.6602224312289309</v>
      </c>
      <c r="M461" s="2">
        <f>ARIMAForecast[[#This Row],[V]]-Data!M460</f>
        <v>1.2504972814909934</v>
      </c>
      <c r="N461" s="2">
        <f>ARIMAForecast[[#This Row],[BAC]]-Data!N460</f>
        <v>-0.13797051978050234</v>
      </c>
      <c r="O461" s="2">
        <f>ARIMAForecast[[#This Row],[HD]]-Data!O460</f>
        <v>0.64628846445100407</v>
      </c>
      <c r="P461" s="2">
        <f>ARIMAForecast[[#This Row],[MA]]-Data!P460</f>
        <v>1.8745550657159811</v>
      </c>
      <c r="Q461" s="2">
        <f>ARIMAForecast[[#This Row],[MRK]]-Data!Q460</f>
        <v>2.077144824180607</v>
      </c>
      <c r="R461" s="2">
        <f>ARIMAForecast[[#This Row],[ABBV]]-Data!R460</f>
        <v>4.8940780382820037</v>
      </c>
      <c r="S461" s="2">
        <f>ARIMAForecast[[#This Row],[LLY]]-Data!S460</f>
        <v>1.0685564005950141</v>
      </c>
      <c r="T461" s="2">
        <f>ARIMAForecast[[#This Row],[UPS]]-Data!T460</f>
        <v>-0.48358713177699997</v>
      </c>
      <c r="U461" s="2">
        <f>ARIMAForecast[[#This Row],[CAT]]-Data!U460</f>
        <v>0.67571721041798583</v>
      </c>
      <c r="X461" s="1">
        <v>44498</v>
      </c>
      <c r="Y461" s="2">
        <f>Data!Y461-Data!Y460</f>
        <v>-1.3137659999999869</v>
      </c>
      <c r="Z461" s="2">
        <f>Data!Z461-Data!Z460</f>
        <v>5.33897079999997</v>
      </c>
      <c r="AA461" s="2">
        <f>Data!AA461-Data!AA460</f>
        <v>-2.4642491000000177</v>
      </c>
      <c r="AB461" s="2">
        <f>Data!AB461-Data!AB460</f>
        <v>2.0458002999999962</v>
      </c>
      <c r="AC461" s="2">
        <f>Data!AC461-Data!AC460</f>
        <v>-2.1531659999999988</v>
      </c>
      <c r="AD461" s="2">
        <f>Data!AD461-Data!AD460</f>
        <v>13.051955299999975</v>
      </c>
      <c r="AE461" s="2">
        <f>Data!AE461-Data!AE460</f>
        <v>5.7652827000000002</v>
      </c>
      <c r="AF461" s="2">
        <f>Data!AF461-Data!AF460</f>
        <v>2.1582611000000043</v>
      </c>
      <c r="AG461" s="2">
        <f>Data!AG461-Data!AG460</f>
        <v>4.2305197999999677</v>
      </c>
      <c r="AH461" s="2">
        <f>Data!AH461-Data!AH460</f>
        <v>-0.33276159999999777</v>
      </c>
      <c r="AI461" s="2">
        <f>Data!AI461-Data!AI460</f>
        <v>3.2769392999999809</v>
      </c>
      <c r="AJ461" s="2">
        <f>Data!AJ461-Data!AJ460</f>
        <v>0.80662459999999214</v>
      </c>
      <c r="AK461" s="2">
        <f>Data!AK461-Data!AK460</f>
        <v>9.8349389999995651E-2</v>
      </c>
      <c r="AL461" s="2">
        <f>Data!AL461-Data!AL460</f>
        <v>0.20501619999998866</v>
      </c>
      <c r="AM461" s="2">
        <f>Data!AM461-Data!AM460</f>
        <v>1.4145573999999783</v>
      </c>
      <c r="AN461" s="2">
        <f>Data!AN461-Data!AN460</f>
        <v>1.8421008500000084</v>
      </c>
      <c r="AO461" s="2">
        <f>Data!AO461-Data!AO460</f>
        <v>4.2215482000000009</v>
      </c>
      <c r="AP461" s="2">
        <f>Data!AP461-Data!AP460</f>
        <v>1.4798000000000116</v>
      </c>
      <c r="AQ461" s="2">
        <f>Data!AQ461-Data!AQ460</f>
        <v>-0.27378329999999096</v>
      </c>
      <c r="AR461" s="2">
        <f>Data!AR461-Data!AR460</f>
        <v>1.2113610000000108</v>
      </c>
      <c r="AS461" s="2"/>
      <c r="AT461" s="1">
        <v>44498</v>
      </c>
      <c r="AU461" s="2">
        <f>Data!AV465-FaktiskeKurser[[#This Row],[AAPL]]</f>
        <v>1.1600040000000149</v>
      </c>
      <c r="AV461" s="2">
        <f>Data!AW465-FaktiskeKurser[[#This Row],[MSFT]]</f>
        <v>23.489990000000034</v>
      </c>
      <c r="AW461" s="2">
        <f>Data!AX465-FaktiskeKurser[[#This Row],[AMZN]]</f>
        <v>2.6030120000000068</v>
      </c>
      <c r="AX461" s="2">
        <f>Data!AY465-FaktiskeKurser[[#This Row],[GOOGL]]</f>
        <v>10.59899900000002</v>
      </c>
      <c r="AY461" s="2">
        <f>Data!AZ465-FaktiskeKurser[[#This Row],[BRK-B]]</f>
        <v>-3.25</v>
      </c>
      <c r="AZ461" s="2">
        <f>Data!BA465-FaktiskeKurser[[#This Row],[TSLA]]</f>
        <v>29.713348999999994</v>
      </c>
      <c r="BA461" s="2">
        <f>Data!BB465-FaktiskeKurser[[#This Row],[NVDA]]</f>
        <v>24.009994000000006</v>
      </c>
      <c r="BB461" s="2">
        <f>Data!BC465-FaktiskeKurser[[#This Row],[GOOG]]</f>
        <v>9.4974979999999789</v>
      </c>
      <c r="BC461" s="2">
        <f>Data!BD465-FaktiskeKurser[[#This Row],[UNH]]</f>
        <v>10.980011000000047</v>
      </c>
      <c r="BD461" s="2">
        <f>Data!BE465-FaktiskeKurser[[#This Row],[JPM]]</f>
        <v>-1.0500030000000038</v>
      </c>
      <c r="BE461" s="2">
        <f>Data!BF465-FaktiskeKurser[[#This Row],[AVGO]]</f>
        <v>9.5999759999999696</v>
      </c>
      <c r="BF461" s="2">
        <f>Data!BG465-FaktiskeKurser[[#This Row],[V]]</f>
        <v>-22.110001000000011</v>
      </c>
      <c r="BG461" s="2">
        <f>Data!BH465-FaktiskeKurser[[#This Row],[BAC]]</f>
        <v>0.2700009999999935</v>
      </c>
      <c r="BH461" s="2">
        <f>Data!BI465-FaktiskeKurser[[#This Row],[HD]]</f>
        <v>0.479979999999955</v>
      </c>
      <c r="BI461" s="2">
        <f>Data!BJ465-FaktiskeKurser[[#This Row],[MA]]</f>
        <v>-25.339995999999985</v>
      </c>
      <c r="BJ461" s="2">
        <f>Data!BK465-FaktiskeKurser[[#This Row],[MRK]]</f>
        <v>6.3899990000000031</v>
      </c>
      <c r="BK461" s="2">
        <f>Data!BL465-FaktiskeKurser[[#This Row],[ABBV]]</f>
        <v>6.1699980000000068</v>
      </c>
      <c r="BL461" s="2">
        <f>Data!BM465-FaktiskeKurser[[#This Row],[LLY]]</f>
        <v>9.7099919999999997</v>
      </c>
      <c r="BM461" s="2">
        <f>Data!BN465-FaktiskeKurser[[#This Row],[UPS]]</f>
        <v>9.5700070000000039</v>
      </c>
      <c r="BN461" s="2">
        <f>Data!BO465-FaktiskeKurser[[#This Row],[CAT]]</f>
        <v>1.7999880000000132</v>
      </c>
    </row>
    <row r="462" spans="1:66" x14ac:dyDescent="0.35">
      <c r="A462" s="1">
        <v>44501</v>
      </c>
      <c r="B462" s="2">
        <f>ARIMAForecast[[#This Row],[AAPL]]-FaktiskeKurser[[#This Row],[AAPL]]</f>
        <v>-0.24524424156999203</v>
      </c>
      <c r="C462" s="2">
        <f>ARIMAForecast[[#This Row],[MSFT]]-Data!C461</f>
        <v>-2.3730200923760094</v>
      </c>
      <c r="D462" s="2">
        <f>ARIMAForecast[[#This Row],[AMZN]]-Data!D461</f>
        <v>-2.6754896401899941</v>
      </c>
      <c r="E462" s="2">
        <f>ARIMAForecast[[#This Row],[GOOGL]]-Data!E461</f>
        <v>-5.2611772290640033</v>
      </c>
      <c r="F462" s="2">
        <f>ARIMAForecast[[#This Row],[BRK-B]]-Data!F461</f>
        <v>-0.74160876280495813</v>
      </c>
      <c r="G462" s="2">
        <f>ARIMAForecast[[#This Row],[TSLA]]-Data!G461</f>
        <v>29.912949989210006</v>
      </c>
      <c r="H462" s="2">
        <f>ARIMAForecast[[#This Row],[NVDA]]-Data!H461</f>
        <v>1.1716277560240087</v>
      </c>
      <c r="I462" s="2">
        <f>ARIMAForecast[[#This Row],[GOOG]]-Data!I461</f>
        <v>-5.288262323726002</v>
      </c>
      <c r="J462" s="2">
        <f>ARIMAForecast[[#This Row],[UNH]]-Data!J461</f>
        <v>-4.9108671088860092</v>
      </c>
      <c r="K462" s="2">
        <f>ARIMAForecast[[#This Row],[JPM]]-Data!K461</f>
        <v>0.52833100044699677</v>
      </c>
      <c r="L462" s="2">
        <f>ARIMAForecast[[#This Row],[AVGO]]-Data!L461</f>
        <v>-4.8873119535909382</v>
      </c>
      <c r="M462" s="2">
        <f>ARIMAForecast[[#This Row],[V]]-Data!M461</f>
        <v>0.74349984229300503</v>
      </c>
      <c r="N462" s="2">
        <f>ARIMAForecast[[#This Row],[BAC]]-Data!N461</f>
        <v>0.26815496978689879</v>
      </c>
      <c r="O462" s="2">
        <f>ARIMAForecast[[#This Row],[HD]]-Data!O461</f>
        <v>-6.1579292817349938</v>
      </c>
      <c r="P462" s="2">
        <f>ARIMAForecast[[#This Row],[MA]]-Data!P461</f>
        <v>-1.6016062013179635</v>
      </c>
      <c r="Q462" s="2">
        <f>ARIMAForecast[[#This Row],[MRK]]-Data!Q461</f>
        <v>-0.33308133917670091</v>
      </c>
      <c r="R462" s="2">
        <f>ARIMAForecast[[#This Row],[ABBV]]-Data!R461</f>
        <v>0.19365302193899936</v>
      </c>
      <c r="S462" s="2">
        <f>ARIMAForecast[[#This Row],[LLY]]-Data!S461</f>
        <v>-4.6353647205280026</v>
      </c>
      <c r="T462" s="2">
        <f>ARIMAForecast[[#This Row],[UPS]]-Data!T461</f>
        <v>-1.9262412521389933</v>
      </c>
      <c r="U462" s="2">
        <f>ARIMAForecast[[#This Row],[CAT]]-Data!U461</f>
        <v>1.1236869785089993</v>
      </c>
      <c r="X462" s="1">
        <v>44501</v>
      </c>
      <c r="Y462" s="2">
        <f>Data!Y462-Data!Y461</f>
        <v>-1.3886065000000087</v>
      </c>
      <c r="Z462" s="2">
        <f>Data!Z462-Data!Z461</f>
        <v>-0.35809699999998656</v>
      </c>
      <c r="AA462" s="2">
        <f>Data!AA462-Data!AA461</f>
        <v>-3.0010690999999952</v>
      </c>
      <c r="AB462" s="2">
        <f>Data!AB462-Data!AB461</f>
        <v>-2.7978070000000059</v>
      </c>
      <c r="AC462" s="2">
        <f>Data!AC462-Data!AC461</f>
        <v>-0.89169290000000956</v>
      </c>
      <c r="AD462" s="2">
        <f>Data!AD462-Data!AD461</f>
        <v>12.374906699999997</v>
      </c>
      <c r="AE462" s="2">
        <f>Data!AE462-Data!AE461</f>
        <v>3.5937376999999913</v>
      </c>
      <c r="AF462" s="2">
        <f>Data!AF462-Data!AF461</f>
        <v>-3.0395804000000055</v>
      </c>
      <c r="AG462" s="2">
        <f>Data!AG462-Data!AG461</f>
        <v>-4.7691075000000183</v>
      </c>
      <c r="AH462" s="2">
        <f>Data!AH462-Data!AH461</f>
        <v>-0.13147779999999898</v>
      </c>
      <c r="AI462" s="2">
        <f>Data!AI462-Data!AI461</f>
        <v>-2.6721866999999975</v>
      </c>
      <c r="AJ462" s="2">
        <f>Data!AJ462-Data!AJ461</f>
        <v>1.1002416000000039</v>
      </c>
      <c r="AK462" s="2">
        <f>Data!AK462-Data!AK461</f>
        <v>9.3251370000004385E-2</v>
      </c>
      <c r="AL462" s="2">
        <f>Data!AL462-Data!AL461</f>
        <v>-4.2235172000000034</v>
      </c>
      <c r="AM462" s="2">
        <f>Data!AM462-Data!AM461</f>
        <v>-0.74496799999997165</v>
      </c>
      <c r="AN462" s="2">
        <f>Data!AN462-Data!AN461</f>
        <v>7.4998850000000061E-2</v>
      </c>
      <c r="AO462" s="2">
        <f>Data!AO462-Data!AO461</f>
        <v>1.1666170999999963</v>
      </c>
      <c r="AP462" s="2">
        <f>Data!AP462-Data!AP461</f>
        <v>-4.6897555000000182</v>
      </c>
      <c r="AQ462" s="2">
        <f>Data!AQ462-Data!AQ461</f>
        <v>-2.2802166999999827</v>
      </c>
      <c r="AR462" s="2">
        <f>Data!AR462-Data!AR461</f>
        <v>1.2169663999999898</v>
      </c>
      <c r="AS462" s="2"/>
      <c r="AT462" s="1">
        <v>44501</v>
      </c>
      <c r="AU462" s="2">
        <f>Data!AV466-FaktiskeKurser[[#This Row],[AAPL]]</f>
        <v>-0.36000000000001364</v>
      </c>
      <c r="AV462" s="2">
        <f>Data!AW466-FaktiskeKurser[[#This Row],[MSFT]]</f>
        <v>19.260010000000023</v>
      </c>
      <c r="AW462" s="2">
        <f>Data!AX466-FaktiskeKurser[[#This Row],[AMZN]]</f>
        <v>-2.8979949999999803</v>
      </c>
      <c r="AX462" s="2">
        <f>Data!AY466-FaktiskeKurser[[#This Row],[GOOGL]]</f>
        <v>4.1884919999999966</v>
      </c>
      <c r="AY462" s="2">
        <f>Data!AZ466-FaktiskeKurser[[#This Row],[BRK-B]]</f>
        <v>-4.6100160000000301</v>
      </c>
      <c r="AZ462" s="2">
        <f>Data!BA466-FaktiskeKurser[[#This Row],[TSLA]]</f>
        <v>63.386687999999992</v>
      </c>
      <c r="BA462" s="2">
        <f>Data!BB466-FaktiskeKurser[[#This Row],[NVDA]]</f>
        <v>11.099991000000017</v>
      </c>
      <c r="BB462" s="2">
        <f>Data!BC466-FaktiskeKurser[[#This Row],[GOOG]]</f>
        <v>4.1020049999999912</v>
      </c>
      <c r="BC462" s="2">
        <f>Data!BD466-FaktiskeKurser[[#This Row],[UNH]]</f>
        <v>-0.53003000000001066</v>
      </c>
      <c r="BD462" s="2">
        <f>Data!BE466-FaktiskeKurser[[#This Row],[JPM]]</f>
        <v>-1.5999909999999886</v>
      </c>
      <c r="BE462" s="2">
        <f>Data!BF466-FaktiskeKurser[[#This Row],[AVGO]]</f>
        <v>-5.8200070000000323</v>
      </c>
      <c r="BF462" s="2">
        <f>Data!BG466-FaktiskeKurser[[#This Row],[V]]</f>
        <v>-19.360000000000014</v>
      </c>
      <c r="BG462" s="2">
        <f>Data!BH466-FaktiskeKurser[[#This Row],[BAC]]</f>
        <v>-0.11000100000000401</v>
      </c>
      <c r="BH462" s="2">
        <f>Data!BI466-FaktiskeKurser[[#This Row],[HD]]</f>
        <v>-2.7200010000000248</v>
      </c>
      <c r="BI462" s="2">
        <f>Data!BJ466-FaktiskeKurser[[#This Row],[MA]]</f>
        <v>-23.270018999999991</v>
      </c>
      <c r="BJ462" s="2">
        <f>Data!BK466-FaktiskeKurser[[#This Row],[MRK]]</f>
        <v>5.5899959999999993</v>
      </c>
      <c r="BK462" s="2">
        <f>Data!BL466-FaktiskeKurser[[#This Row],[ABBV]]</f>
        <v>5.3199999999999932</v>
      </c>
      <c r="BL462" s="2">
        <f>Data!BM466-FaktiskeKurser[[#This Row],[LLY]]</f>
        <v>0.86999600000001465</v>
      </c>
      <c r="BM462" s="2">
        <f>Data!BN466-FaktiskeKurser[[#This Row],[UPS]]</f>
        <v>-7.1700130000000115</v>
      </c>
      <c r="BN462" s="2">
        <f>Data!BO466-FaktiskeKurser[[#This Row],[CAT]]</f>
        <v>5.7400060000000224</v>
      </c>
    </row>
    <row r="463" spans="1:66" x14ac:dyDescent="0.35">
      <c r="A463" s="1">
        <v>44502</v>
      </c>
      <c r="B463" s="2">
        <f>ARIMAForecast[[#This Row],[AAPL]]-FaktiskeKurser[[#This Row],[AAPL]]</f>
        <v>1.2402698919389934</v>
      </c>
      <c r="C463" s="2">
        <f>ARIMAForecast[[#This Row],[MSFT]]-Data!C462</f>
        <v>4.0850925902810218</v>
      </c>
      <c r="D463" s="2">
        <f>ARIMAForecast[[#This Row],[AMZN]]-Data!D462</f>
        <v>-6.4883314463003217E-2</v>
      </c>
      <c r="E463" s="2">
        <f>ARIMAForecast[[#This Row],[GOOGL]]-Data!E462</f>
        <v>2.6304909094950233</v>
      </c>
      <c r="F463" s="2">
        <f>ARIMAForecast[[#This Row],[BRK-B]]-Data!F462</f>
        <v>1.0045485060669535</v>
      </c>
      <c r="G463" s="2">
        <f>ARIMAForecast[[#This Row],[TSLA]]-Data!G462</f>
        <v>-11.143889173524997</v>
      </c>
      <c r="H463" s="2">
        <f>ARIMAForecast[[#This Row],[NVDA]]-Data!H462</f>
        <v>6.3928644546060127</v>
      </c>
      <c r="I463" s="2">
        <f>ARIMAForecast[[#This Row],[GOOG]]-Data!I462</f>
        <v>2.9378272290790051</v>
      </c>
      <c r="J463" s="2">
        <f>ARIMAForecast[[#This Row],[UNH]]-Data!J462</f>
        <v>-4.0567594661729913</v>
      </c>
      <c r="K463" s="2">
        <f>ARIMAForecast[[#This Row],[JPM]]-Data!K462</f>
        <v>-0.41190054406499144</v>
      </c>
      <c r="L463" s="2">
        <f>ARIMAForecast[[#This Row],[AVGO]]-Data!L462</f>
        <v>7.6234054263400139</v>
      </c>
      <c r="M463" s="2">
        <f>ARIMAForecast[[#This Row],[V]]-Data!M462</f>
        <v>-3.0246300642160122</v>
      </c>
      <c r="N463" s="2">
        <f>ARIMAForecast[[#This Row],[BAC]]-Data!N462</f>
        <v>-0.17219166103279804</v>
      </c>
      <c r="O463" s="2">
        <f>ARIMAForecast[[#This Row],[HD]]-Data!O462</f>
        <v>1.7028573848959923</v>
      </c>
      <c r="P463" s="2">
        <f>ARIMAForecast[[#This Row],[MA]]-Data!P462</f>
        <v>-5.3232844112189923</v>
      </c>
      <c r="Q463" s="2">
        <f>ARIMAForecast[[#This Row],[MRK]]-Data!Q462</f>
        <v>0.94597895974510493</v>
      </c>
      <c r="R463" s="2">
        <f>ARIMAForecast[[#This Row],[ABBV]]-Data!R462</f>
        <v>1.4788967895180036</v>
      </c>
      <c r="S463" s="2">
        <f>ARIMAForecast[[#This Row],[LLY]]-Data!S462</f>
        <v>6.0977371676530083</v>
      </c>
      <c r="T463" s="2">
        <f>ARIMAForecast[[#This Row],[UPS]]-Data!T462</f>
        <v>-1.5139066904150127</v>
      </c>
      <c r="U463" s="2">
        <f>ARIMAForecast[[#This Row],[CAT]]-Data!U462</f>
        <v>1.8109188711769946</v>
      </c>
      <c r="X463" s="1">
        <v>44502</v>
      </c>
      <c r="Y463" s="2">
        <f>Data!Y463-Data!Y462</f>
        <v>0.66974479999998948</v>
      </c>
      <c r="Z463" s="2">
        <f>Data!Z463-Data!Z462</f>
        <v>3.5538109000000304</v>
      </c>
      <c r="AA463" s="2">
        <f>Data!AA463-Data!AA462</f>
        <v>-0.80921129999998698</v>
      </c>
      <c r="AB463" s="2">
        <f>Data!AB463-Data!AB462</f>
        <v>0.21456019999999398</v>
      </c>
      <c r="AC463" s="2">
        <f>Data!AC463-Data!AC462</f>
        <v>1.3328190999999947</v>
      </c>
      <c r="AD463" s="2">
        <f>Data!AD463-Data!AD462</f>
        <v>25.246212700000001</v>
      </c>
      <c r="AE463" s="2">
        <f>Data!AE463-Data!AE462</f>
        <v>4.9552201000000196</v>
      </c>
      <c r="AF463" s="2">
        <f>Data!AF463-Data!AF462</f>
        <v>0.62947489999999107</v>
      </c>
      <c r="AG463" s="2">
        <f>Data!AG463-Data!AG462</f>
        <v>-2.1698844999999665</v>
      </c>
      <c r="AH463" s="2">
        <f>Data!AH463-Data!AH462</f>
        <v>0.76993229999999357</v>
      </c>
      <c r="AI463" s="2">
        <f>Data!AI463-Data!AI462</f>
        <v>6.3796902000000273</v>
      </c>
      <c r="AJ463" s="2">
        <f>Data!AJ463-Data!AJ462</f>
        <v>-3.1294024000000036</v>
      </c>
      <c r="AK463" s="2">
        <f>Data!AK463-Data!AK462</f>
        <v>2.2107640000001538E-2</v>
      </c>
      <c r="AL463" s="2">
        <f>Data!AL463-Data!AL462</f>
        <v>-0.31408119999997552</v>
      </c>
      <c r="AM463" s="2">
        <f>Data!AM463-Data!AM462</f>
        <v>-4.7658825999999976</v>
      </c>
      <c r="AN463" s="2">
        <f>Data!AN463-Data!AN462</f>
        <v>0.99560916000000077</v>
      </c>
      <c r="AO463" s="2">
        <f>Data!AO463-Data!AO462</f>
        <v>1.4306741999999986</v>
      </c>
      <c r="AP463" s="2">
        <f>Data!AP463-Data!AP462</f>
        <v>4.26603080000001</v>
      </c>
      <c r="AQ463" s="2">
        <f>Data!AQ463-Data!AQ462</f>
        <v>-1.8387562000000059</v>
      </c>
      <c r="AR463" s="2">
        <f>Data!AR463-Data!AR462</f>
        <v>1.648180300000007</v>
      </c>
      <c r="AS463" s="2"/>
      <c r="AT463" s="1">
        <v>44502</v>
      </c>
      <c r="AU463" s="2">
        <f>Data!AV467-FaktiskeKurser[[#This Row],[AAPL]]</f>
        <v>1.1699979999999925</v>
      </c>
      <c r="AV463" s="2">
        <f>Data!AW467-FaktiskeKurser[[#This Row],[MSFT]]</f>
        <v>9.9599919999999997</v>
      </c>
      <c r="AW463" s="2">
        <f>Data!AX467-FaktiskeKurser[[#This Row],[AMZN]]</f>
        <v>-3.9869989999999973</v>
      </c>
      <c r="AX463" s="2">
        <f>Data!AY467-FaktiskeKurser[[#This Row],[GOOGL]]</f>
        <v>-0.78500400000001491</v>
      </c>
      <c r="AY463" s="2">
        <f>Data!AZ467-FaktiskeKurser[[#This Row],[BRK-B]]</f>
        <v>0.14999400000004925</v>
      </c>
      <c r="AZ463" s="2">
        <f>Data!BA467-FaktiskeKurser[[#This Row],[TSLA]]</f>
        <v>44.713316999999961</v>
      </c>
      <c r="BA463" s="2">
        <f>Data!BB467-FaktiskeKurser[[#This Row],[NVDA]]</f>
        <v>19.500015000000019</v>
      </c>
      <c r="BB463" s="2">
        <f>Data!BC467-FaktiskeKurser[[#This Row],[GOOG]]</f>
        <v>-0.56449799999998618</v>
      </c>
      <c r="BC463" s="2">
        <f>Data!BD467-FaktiskeKurser[[#This Row],[UNH]]</f>
        <v>-1.4400019999999927</v>
      </c>
      <c r="BD463" s="2">
        <f>Data!BE467-FaktiskeKurser[[#This Row],[JPM]]</f>
        <v>2.6399989999999889</v>
      </c>
      <c r="BE463" s="2">
        <f>Data!BF467-FaktiskeKurser[[#This Row],[AVGO]]</f>
        <v>13.960021999999981</v>
      </c>
      <c r="BF463" s="2">
        <f>Data!BG467-FaktiskeKurser[[#This Row],[V]]</f>
        <v>-6.6400000000000148</v>
      </c>
      <c r="BG463" s="2">
        <f>Data!BH467-FaktiskeKurser[[#This Row],[BAC]]</f>
        <v>0.84000000000000341</v>
      </c>
      <c r="BH463" s="2">
        <f>Data!BI467-FaktiskeKurser[[#This Row],[HD]]</f>
        <v>-5.0299979999999778</v>
      </c>
      <c r="BI463" s="2">
        <f>Data!BJ467-FaktiskeKurser[[#This Row],[MA]]</f>
        <v>-7.2399900000000343</v>
      </c>
      <c r="BJ463" s="2">
        <f>Data!BK467-FaktiskeKurser[[#This Row],[MRK]]</f>
        <v>7.4799959999999999</v>
      </c>
      <c r="BK463" s="2">
        <f>Data!BL467-FaktiskeKurser[[#This Row],[ABBV]]</f>
        <v>8.129997000000003</v>
      </c>
      <c r="BL463" s="2">
        <f>Data!BM467-FaktiskeKurser[[#This Row],[LLY]]</f>
        <v>6.680008000000015</v>
      </c>
      <c r="BM463" s="2">
        <f>Data!BN467-FaktiskeKurser[[#This Row],[UPS]]</f>
        <v>-3.0700080000000014</v>
      </c>
      <c r="BN463" s="2">
        <f>Data!BO467-FaktiskeKurser[[#This Row],[CAT]]</f>
        <v>10.989989999999977</v>
      </c>
    </row>
    <row r="464" spans="1:66" x14ac:dyDescent="0.35">
      <c r="A464" s="1">
        <v>44503</v>
      </c>
      <c r="B464" s="2">
        <f>ARIMAForecast[[#This Row],[AAPL]]-FaktiskeKurser[[#This Row],[AAPL]]</f>
        <v>-0.88464371395801322</v>
      </c>
      <c r="C464" s="2">
        <f>ARIMAForecast[[#This Row],[MSFT]]-Data!C463</f>
        <v>-0.17302655107204146</v>
      </c>
      <c r="D464" s="2">
        <f>ARIMAForecast[[#This Row],[AMZN]]-Data!D463</f>
        <v>3.5320883066569877</v>
      </c>
      <c r="E464" s="2">
        <f>ARIMAForecast[[#This Row],[GOOGL]]-Data!E463</f>
        <v>0.40327447618898304</v>
      </c>
      <c r="F464" s="2">
        <f>ARIMAForecast[[#This Row],[BRK-B]]-Data!F463</f>
        <v>1.4159193690780398</v>
      </c>
      <c r="G464" s="2">
        <f>ARIMAForecast[[#This Row],[TSLA]]-Data!G463</f>
        <v>13.198772510326023</v>
      </c>
      <c r="H464" s="2">
        <f>ARIMAForecast[[#This Row],[NVDA]]-Data!H463</f>
        <v>3.1184097665469608</v>
      </c>
      <c r="I464" s="2">
        <f>ARIMAForecast[[#This Row],[GOOG]]-Data!I463</f>
        <v>0.13284477040099318</v>
      </c>
      <c r="J464" s="2">
        <f>ARIMAForecast[[#This Row],[UNH]]-Data!J463</f>
        <v>6.4362919709540165</v>
      </c>
      <c r="K464" s="2">
        <f>ARIMAForecast[[#This Row],[JPM]]-Data!K463</f>
        <v>0.95615039291300263</v>
      </c>
      <c r="L464" s="2">
        <f>ARIMAForecast[[#This Row],[AVGO]]-Data!L463</f>
        <v>8.0190408334819949</v>
      </c>
      <c r="M464" s="2">
        <f>ARIMAForecast[[#This Row],[V]]-Data!M463</f>
        <v>-1.3829967725729944</v>
      </c>
      <c r="N464" s="2">
        <f>ARIMAForecast[[#This Row],[BAC]]-Data!N463</f>
        <v>0.65831547705300153</v>
      </c>
      <c r="O464" s="2">
        <f>ARIMAForecast[[#This Row],[HD]]-Data!O463</f>
        <v>0.64658792888099015</v>
      </c>
      <c r="P464" s="2">
        <f>ARIMAForecast[[#This Row],[MA]]-Data!P463</f>
        <v>0.5951405050339531</v>
      </c>
      <c r="Q464" s="2">
        <f>ARIMAForecast[[#This Row],[MRK]]-Data!Q463</f>
        <v>0.12291721717510029</v>
      </c>
      <c r="R464" s="2">
        <f>ARIMAForecast[[#This Row],[ABBV]]-Data!R463</f>
        <v>1.2684214066720045</v>
      </c>
      <c r="S464" s="2">
        <f>ARIMAForecast[[#This Row],[LLY]]-Data!S463</f>
        <v>10.319133014727981</v>
      </c>
      <c r="T464" s="2">
        <f>ARIMAForecast[[#This Row],[UPS]]-Data!T463</f>
        <v>4.1721354490690032</v>
      </c>
      <c r="U464" s="2">
        <f>ARIMAForecast[[#This Row],[CAT]]-Data!U463</f>
        <v>-3.5991887310639754</v>
      </c>
      <c r="X464" s="1">
        <v>44503</v>
      </c>
      <c r="Y464" s="2">
        <f>Data!Y464-Data!Y463</f>
        <v>1.4169684000000018</v>
      </c>
      <c r="Z464" s="2">
        <f>Data!Z464-Data!Z463</f>
        <v>1.2110684999999535</v>
      </c>
      <c r="AA464" s="2">
        <f>Data!AA464-Data!AA463</f>
        <v>2.9767189000000087</v>
      </c>
      <c r="AB464" s="2">
        <f>Data!AB464-Data!AB463</f>
        <v>1.206263000000007</v>
      </c>
      <c r="AC464" s="2">
        <f>Data!AC464-Data!AC463</f>
        <v>1.0854399000000399</v>
      </c>
      <c r="AD464" s="2">
        <f>Data!AD464-Data!AD463</f>
        <v>-5.9519171999999685</v>
      </c>
      <c r="AE464" s="2">
        <f>Data!AE464-Data!AE463</f>
        <v>2.8524439999999913</v>
      </c>
      <c r="AF464" s="2">
        <f>Data!AF464-Data!AF463</f>
        <v>0.90550079999999866</v>
      </c>
      <c r="AG464" s="2">
        <f>Data!AG464-Data!AG463</f>
        <v>3.741555500000004</v>
      </c>
      <c r="AH464" s="2">
        <f>Data!AH464-Data!AH463</f>
        <v>-1.8488800000000083E-2</v>
      </c>
      <c r="AI464" s="2">
        <f>Data!AI464-Data!AI463</f>
        <v>6.0466625000000249</v>
      </c>
      <c r="AJ464" s="2">
        <f>Data!AJ464-Data!AJ463</f>
        <v>-1.1607109999999921</v>
      </c>
      <c r="AK464" s="2">
        <f>Data!AK464-Data!AK463</f>
        <v>0.41910390999999692</v>
      </c>
      <c r="AL464" s="2">
        <f>Data!AL464-Data!AL463</f>
        <v>1.3919928999999911</v>
      </c>
      <c r="AM464" s="2">
        <f>Data!AM464-Data!AM463</f>
        <v>-0.22902040000002444</v>
      </c>
      <c r="AN464" s="2">
        <f>Data!AN464-Data!AN463</f>
        <v>-9.1147890000002008E-2</v>
      </c>
      <c r="AO464" s="2">
        <f>Data!AO464-Data!AO463</f>
        <v>1.1450801000000013</v>
      </c>
      <c r="AP464" s="2">
        <f>Data!AP464-Data!AP463</f>
        <v>7.8388977000000182</v>
      </c>
      <c r="AQ464" s="2">
        <f>Data!AQ464-Data!AQ463</f>
        <v>3.033874499999996</v>
      </c>
      <c r="AR464" s="2">
        <f>Data!AR464-Data!AR463</f>
        <v>-2.5793730000000039</v>
      </c>
      <c r="AS464" s="2"/>
      <c r="AT464" s="1">
        <v>44503</v>
      </c>
      <c r="AU464" s="2">
        <f>Data!AV468-FaktiskeKurser[[#This Row],[AAPL]]</f>
        <v>-1.0800020000000075</v>
      </c>
      <c r="AV464" s="2">
        <f>Data!AW468-FaktiskeKurser[[#This Row],[MSFT]]</f>
        <v>9.6499939999999924</v>
      </c>
      <c r="AW464" s="2">
        <f>Data!AX468-FaktiskeKurser[[#This Row],[AMZN]]</f>
        <v>-3.1285090000000082</v>
      </c>
      <c r="AX464" s="2">
        <f>Data!AY468-FaktiskeKurser[[#This Row],[GOOGL]]</f>
        <v>0.74900800000000345</v>
      </c>
      <c r="AY464" s="2">
        <f>Data!AZ468-FaktiskeKurser[[#This Row],[BRK-B]]</f>
        <v>-1</v>
      </c>
      <c r="AZ464" s="2">
        <f>Data!BA468-FaktiskeKurser[[#This Row],[TSLA]]</f>
        <v>45.606659000000036</v>
      </c>
      <c r="BA464" s="2">
        <f>Data!BB468-FaktiskeKurser[[#This Row],[NVDA]]</f>
        <v>16.570007000000004</v>
      </c>
      <c r="BB464" s="2">
        <f>Data!BC468-FaktiskeKurser[[#This Row],[GOOG]]</f>
        <v>0.66099500000001399</v>
      </c>
      <c r="BC464" s="2">
        <f>Data!BD468-FaktiskeKurser[[#This Row],[UNH]]</f>
        <v>1.8899850000000242</v>
      </c>
      <c r="BD464" s="2">
        <f>Data!BE468-FaktiskeKurser[[#This Row],[JPM]]</f>
        <v>0.16999799999999254</v>
      </c>
      <c r="BE464" s="2">
        <f>Data!BF468-FaktiskeKurser[[#This Row],[AVGO]]</f>
        <v>12.799987999999985</v>
      </c>
      <c r="BF464" s="2">
        <f>Data!BG468-FaktiskeKurser[[#This Row],[V]]</f>
        <v>-1.7399900000000059</v>
      </c>
      <c r="BG464" s="2">
        <f>Data!BH468-FaktiskeKurser[[#This Row],[BAC]]</f>
        <v>0.59000000000000341</v>
      </c>
      <c r="BH464" s="2">
        <f>Data!BI468-FaktiskeKurser[[#This Row],[HD]]</f>
        <v>-2.6000059999999507</v>
      </c>
      <c r="BI464" s="2">
        <f>Data!BJ468-FaktiskeKurser[[#This Row],[MA]]</f>
        <v>-3.6000059999999507</v>
      </c>
      <c r="BJ464" s="2">
        <f>Data!BK468-FaktiskeKurser[[#This Row],[MRK]]</f>
        <v>2.129997000000003</v>
      </c>
      <c r="BK464" s="2">
        <f>Data!BL468-FaktiskeKurser[[#This Row],[ABBV]]</f>
        <v>7.9000019999999864</v>
      </c>
      <c r="BL464" s="2">
        <f>Data!BM468-FaktiskeKurser[[#This Row],[LLY]]</f>
        <v>12.910004000000015</v>
      </c>
      <c r="BM464" s="2">
        <f>Data!BN468-FaktiskeKurser[[#This Row],[UPS]]</f>
        <v>-1.1599889999999959</v>
      </c>
      <c r="BN464" s="2">
        <f>Data!BO468-FaktiskeKurser[[#This Row],[CAT]]</f>
        <v>-0.53999300000000972</v>
      </c>
    </row>
    <row r="465" spans="1:66" x14ac:dyDescent="0.35">
      <c r="A465" s="1">
        <v>44504</v>
      </c>
      <c r="B465" s="2">
        <f>ARIMAForecast[[#This Row],[AAPL]]-FaktiskeKurser[[#This Row],[AAPL]]</f>
        <v>1.5691998857599856</v>
      </c>
      <c r="C465" s="2">
        <f>ARIMAForecast[[#This Row],[MSFT]]-Data!C464</f>
        <v>3.9284911316760258</v>
      </c>
      <c r="D465" s="2">
        <f>ARIMAForecast[[#This Row],[AMZN]]-Data!D464</f>
        <v>4.4572884930710188</v>
      </c>
      <c r="E465" s="2">
        <f>ARIMAForecast[[#This Row],[GOOGL]]-Data!E464</f>
        <v>2.7765432878500178</v>
      </c>
      <c r="F465" s="2">
        <f>ARIMAForecast[[#This Row],[BRK-B]]-Data!F464</f>
        <v>-1.6490856226020014</v>
      </c>
      <c r="G465" s="2">
        <f>ARIMAForecast[[#This Row],[TSLA]]-Data!G464</f>
        <v>6.2951879078809725</v>
      </c>
      <c r="H465" s="2">
        <f>ARIMAForecast[[#This Row],[NVDA]]-Data!H464</f>
        <v>28.013971341063041</v>
      </c>
      <c r="I465" s="2">
        <f>ARIMAForecast[[#This Row],[GOOG]]-Data!I464</f>
        <v>3.0407505032090114</v>
      </c>
      <c r="J465" s="2">
        <f>ARIMAForecast[[#This Row],[UNH]]-Data!J464</f>
        <v>0.10406251990895043</v>
      </c>
      <c r="K465" s="2">
        <f>ARIMAForecast[[#This Row],[JPM]]-Data!K464</f>
        <v>-2.602540162339011</v>
      </c>
      <c r="L465" s="2">
        <f>ARIMAForecast[[#This Row],[AVGO]]-Data!L464</f>
        <v>2.8603645220699718</v>
      </c>
      <c r="M465" s="2">
        <f>ARIMAForecast[[#This Row],[V]]-Data!M464</f>
        <v>0.45543058543901793</v>
      </c>
      <c r="N465" s="2">
        <f>ARIMAForecast[[#This Row],[BAC]]-Data!N464</f>
        <v>-1.1705117016905007</v>
      </c>
      <c r="O465" s="2">
        <f>ARIMAForecast[[#This Row],[HD]]-Data!O464</f>
        <v>4.4303311216090151</v>
      </c>
      <c r="P465" s="2">
        <f>ARIMAForecast[[#This Row],[MA]]-Data!P464</f>
        <v>5.3828406294909996</v>
      </c>
      <c r="Q465" s="2">
        <f>ARIMAForecast[[#This Row],[MRK]]-Data!Q464</f>
        <v>1.0369283865184968</v>
      </c>
      <c r="R465" s="2">
        <f>ARIMAForecast[[#This Row],[ABBV]]-Data!R464</f>
        <v>-0.69172203355500983</v>
      </c>
      <c r="S465" s="2">
        <f>ARIMAForecast[[#This Row],[LLY]]-Data!S464</f>
        <v>4.4361298338930055</v>
      </c>
      <c r="T465" s="2">
        <f>ARIMAForecast[[#This Row],[UPS]]-Data!T464</f>
        <v>-3.5284795751489924</v>
      </c>
      <c r="U465" s="2">
        <f>ARIMAForecast[[#This Row],[CAT]]-Data!U464</f>
        <v>-0.39413606301800996</v>
      </c>
      <c r="X465" s="1">
        <v>44504</v>
      </c>
      <c r="Y465" s="2">
        <f>Data!Y465-Data!Y464</f>
        <v>-0.19028019999998946</v>
      </c>
      <c r="Z465" s="2">
        <f>Data!Z465-Data!Z464</f>
        <v>2.1431238000000121</v>
      </c>
      <c r="AA465" s="2">
        <f>Data!AA465-Data!AA464</f>
        <v>4.514652099999978</v>
      </c>
      <c r="AB465" s="2">
        <f>Data!AB465-Data!AB464</f>
        <v>1.6490206999999941</v>
      </c>
      <c r="AC465" s="2">
        <f>Data!AC465-Data!AC464</f>
        <v>-0.92045799999999645</v>
      </c>
      <c r="AD465" s="2">
        <f>Data!AD465-Data!AD464</f>
        <v>13.534033099999988</v>
      </c>
      <c r="AE465" s="2">
        <f>Data!AE465-Data!AE464</f>
        <v>8.586086000000023</v>
      </c>
      <c r="AF465" s="2">
        <f>Data!AF465-Data!AF464</f>
        <v>1.9026869000000204</v>
      </c>
      <c r="AG465" s="2">
        <f>Data!AG465-Data!AG464</f>
        <v>0.7689813000000072</v>
      </c>
      <c r="AH465" s="2">
        <f>Data!AH465-Data!AH464</f>
        <v>-1.9618796999999972</v>
      </c>
      <c r="AI465" s="2">
        <f>Data!AI465-Data!AI464</f>
        <v>6.0641206999999895</v>
      </c>
      <c r="AJ465" s="2">
        <f>Data!AJ465-Data!AJ464</f>
        <v>0.61261659999999551</v>
      </c>
      <c r="AK465" s="2">
        <f>Data!AK465-Data!AK464</f>
        <v>-0.92106623000000099</v>
      </c>
      <c r="AL465" s="2">
        <f>Data!AL465-Data!AL464</f>
        <v>2.8974994999999808</v>
      </c>
      <c r="AM465" s="2">
        <f>Data!AM465-Data!AM464</f>
        <v>4.9440455999999813</v>
      </c>
      <c r="AN465" s="2">
        <f>Data!AN465-Data!AN464</f>
        <v>1.406053220000004</v>
      </c>
      <c r="AO465" s="2">
        <f>Data!AO465-Data!AO464</f>
        <v>-0.45152410000000032</v>
      </c>
      <c r="AP465" s="2">
        <f>Data!AP465-Data!AP464</f>
        <v>8.202348499999971</v>
      </c>
      <c r="AQ465" s="2">
        <f>Data!AQ465-Data!AQ464</f>
        <v>-1.4247014000000036</v>
      </c>
      <c r="AR465" s="2">
        <f>Data!AR465-Data!AR464</f>
        <v>-0.66885049999999069</v>
      </c>
      <c r="AS465" s="2"/>
      <c r="AT465" s="1">
        <v>44504</v>
      </c>
      <c r="AU465" s="2">
        <f>Data!AV469-FaktiskeKurser[[#This Row],[AAPL]]</f>
        <v>1.1600039999999865</v>
      </c>
      <c r="AV465" s="2">
        <f>Data!AW469-FaktiskeKurser[[#This Row],[MSFT]]</f>
        <v>4.8200069999999755</v>
      </c>
      <c r="AW465" s="2">
        <f>Data!AX469-FaktiskeKurser[[#This Row],[AMZN]]</f>
        <v>5.2284999999999968</v>
      </c>
      <c r="AX465" s="2">
        <f>Data!AY469-FaktiskeKurser[[#This Row],[GOOGL]]</f>
        <v>0.22149699999999939</v>
      </c>
      <c r="AY465" s="2">
        <f>Data!AZ469-FaktiskeKurser[[#This Row],[BRK-B]]</f>
        <v>0.67999199999997018</v>
      </c>
      <c r="AZ465" s="2">
        <f>Data!BA469-FaktiskeKurser[[#This Row],[TSLA]]</f>
        <v>38.636657000000014</v>
      </c>
      <c r="BA465" s="2">
        <f>Data!BB469-FaktiskeKurser[[#This Row],[NVDA]]</f>
        <v>42.34001200000003</v>
      </c>
      <c r="BB465" s="2">
        <f>Data!BC469-FaktiskeKurser[[#This Row],[GOOG]]</f>
        <v>0.41250600000000759</v>
      </c>
      <c r="BC465" s="2">
        <f>Data!BD469-FaktiskeKurser[[#This Row],[UNH]]</f>
        <v>-3.7099910000000023</v>
      </c>
      <c r="BD465" s="2">
        <f>Data!BE469-FaktiskeKurser[[#This Row],[JPM]]</f>
        <v>-1.6000059999999792</v>
      </c>
      <c r="BE465" s="2">
        <f>Data!BF469-FaktiskeKurser[[#This Row],[AVGO]]</f>
        <v>16.950012000000015</v>
      </c>
      <c r="BF465" s="2">
        <f>Data!BG469-FaktiskeKurser[[#This Row],[V]]</f>
        <v>-2.9900049999999965</v>
      </c>
      <c r="BG465" s="2">
        <f>Data!BH469-FaktiskeKurser[[#This Row],[BAC]]</f>
        <v>-0.44999699999999621</v>
      </c>
      <c r="BH465" s="2">
        <f>Data!BI469-FaktiskeKurser[[#This Row],[HD]]</f>
        <v>0.440003000000047</v>
      </c>
      <c r="BI465" s="2">
        <f>Data!BJ469-FaktiskeKurser[[#This Row],[MA]]</f>
        <v>-8.9995999999985088E-2</v>
      </c>
      <c r="BJ465" s="2">
        <f>Data!BK469-FaktiskeKurser[[#This Row],[MRK]]</f>
        <v>2.4899979999999999</v>
      </c>
      <c r="BK465" s="2">
        <f>Data!BL469-FaktiskeKurser[[#This Row],[ABBV]]</f>
        <v>2.3899999999999864</v>
      </c>
      <c r="BL465" s="2">
        <f>Data!BM469-FaktiskeKurser[[#This Row],[LLY]]</f>
        <v>16.240004999999996</v>
      </c>
      <c r="BM465" s="2">
        <f>Data!BN469-FaktiskeKurser[[#This Row],[UPS]]</f>
        <v>-2.75</v>
      </c>
      <c r="BN465" s="2">
        <f>Data!BO469-FaktiskeKurser[[#This Row],[CAT]]</f>
        <v>-0.41999899999999002</v>
      </c>
    </row>
    <row r="466" spans="1:66" x14ac:dyDescent="0.35">
      <c r="A466" s="1">
        <v>44505</v>
      </c>
      <c r="B466" s="2">
        <f>ARIMAForecast[[#This Row],[AAPL]]-FaktiskeKurser[[#This Row],[AAPL]]</f>
        <v>2.5727874473730026</v>
      </c>
      <c r="C466" s="2">
        <f>ARIMAForecast[[#This Row],[MSFT]]-Data!C465</f>
        <v>-2.018434458055026</v>
      </c>
      <c r="D466" s="2">
        <f>ARIMAForecast[[#This Row],[AMZN]]-Data!D465</f>
        <v>1.889005279974981</v>
      </c>
      <c r="E466" s="2">
        <f>ARIMAForecast[[#This Row],[GOOGL]]-Data!E465</f>
        <v>-0.71185153640001886</v>
      </c>
      <c r="F466" s="2">
        <f>ARIMAForecast[[#This Row],[BRK-B]]-Data!F465</f>
        <v>0.82047881798098388</v>
      </c>
      <c r="G466" s="2">
        <f>ARIMAForecast[[#This Row],[TSLA]]-Data!G465</f>
        <v>-3.7122702333829807</v>
      </c>
      <c r="H466" s="2">
        <f>ARIMAForecast[[#This Row],[NVDA]]-Data!H465</f>
        <v>4.256019113682953</v>
      </c>
      <c r="I466" s="2">
        <f>ARIMAForecast[[#This Row],[GOOG]]-Data!I465</f>
        <v>-0.70554555607600378</v>
      </c>
      <c r="J466" s="2">
        <f>ARIMAForecast[[#This Row],[UNH]]-Data!J465</f>
        <v>-2.0374777815299581</v>
      </c>
      <c r="K466" s="2">
        <f>ARIMAForecast[[#This Row],[JPM]]-Data!K465</f>
        <v>-0.11670709482498864</v>
      </c>
      <c r="L466" s="2">
        <f>ARIMAForecast[[#This Row],[AVGO]]-Data!L465</f>
        <v>12.811094590744005</v>
      </c>
      <c r="M466" s="2">
        <f>ARIMAForecast[[#This Row],[V]]-Data!M465</f>
        <v>6.8502599356109783</v>
      </c>
      <c r="N466" s="2">
        <f>ARIMAForecast[[#This Row],[BAC]]-Data!N465</f>
        <v>-0.29721638989810373</v>
      </c>
      <c r="O466" s="2">
        <f>ARIMAForecast[[#This Row],[HD]]-Data!O465</f>
        <v>-4.5909467298860136</v>
      </c>
      <c r="P466" s="2">
        <f>ARIMAForecast[[#This Row],[MA]]-Data!P465</f>
        <v>12.312590628017006</v>
      </c>
      <c r="Q466" s="2">
        <f>ARIMAForecast[[#This Row],[MRK]]-Data!Q465</f>
        <v>-7.4067555158775065</v>
      </c>
      <c r="R466" s="2">
        <f>ARIMAForecast[[#This Row],[ABBV]]-Data!R465</f>
        <v>-4.1970636638993142E-2</v>
      </c>
      <c r="S466" s="2">
        <f>ARIMAForecast[[#This Row],[LLY]]-Data!S465</f>
        <v>-5.6328700011940214</v>
      </c>
      <c r="T466" s="2">
        <f>ARIMAForecast[[#This Row],[UPS]]-Data!T465</f>
        <v>0.16243575757798112</v>
      </c>
      <c r="U466" s="2">
        <f>ARIMAForecast[[#This Row],[CAT]]-Data!U465</f>
        <v>2.8180285131610106</v>
      </c>
      <c r="X466" s="1">
        <v>44505</v>
      </c>
      <c r="Y466" s="2">
        <f>Data!Y466-Data!Y465</f>
        <v>0.17006699999998887</v>
      </c>
      <c r="Z466" s="2">
        <f>Data!Z466-Data!Z465</f>
        <v>-0.25630480000000944</v>
      </c>
      <c r="AA466" s="2">
        <f>Data!AA466-Data!AA465</f>
        <v>2.5419792000000143</v>
      </c>
      <c r="AB466" s="2">
        <f>Data!AB466-Data!AB465</f>
        <v>0.73417349999999715</v>
      </c>
      <c r="AC466" s="2">
        <f>Data!AC466-Data!AC465</f>
        <v>0.14689469999996163</v>
      </c>
      <c r="AD466" s="2">
        <f>Data!AD466-Data!AD465</f>
        <v>9.8241599999994378E-2</v>
      </c>
      <c r="AE466" s="2">
        <f>Data!AE466-Data!AE465</f>
        <v>23.106330599999978</v>
      </c>
      <c r="AF466" s="2">
        <f>Data!AF466-Data!AF465</f>
        <v>0.61845169999998006</v>
      </c>
      <c r="AG466" s="2">
        <f>Data!AG466-Data!AG465</f>
        <v>-0.90586650000000191</v>
      </c>
      <c r="AH466" s="2">
        <f>Data!AH466-Data!AH465</f>
        <v>-0.51757570000000896</v>
      </c>
      <c r="AI466" s="2">
        <f>Data!AI466-Data!AI465</f>
        <v>9.5773921999999629</v>
      </c>
      <c r="AJ466" s="2">
        <f>Data!AJ466-Data!AJ465</f>
        <v>5.73506900000001</v>
      </c>
      <c r="AK466" s="2">
        <f>Data!AK466-Data!AK465</f>
        <v>-0.37241395999999583</v>
      </c>
      <c r="AL466" s="2">
        <f>Data!AL466-Data!AL465</f>
        <v>-2.3953500999999733</v>
      </c>
      <c r="AM466" s="2">
        <f>Data!AM466-Data!AM465</f>
        <v>8.2217659000000367</v>
      </c>
      <c r="AN466" s="2">
        <f>Data!AN466-Data!AN465</f>
        <v>-5.4718063700000101</v>
      </c>
      <c r="AO466" s="2">
        <f>Data!AO466-Data!AO465</f>
        <v>0.23911130000000469</v>
      </c>
      <c r="AP466" s="2">
        <f>Data!AP466-Data!AP465</f>
        <v>-4.4297111999999856</v>
      </c>
      <c r="AQ466" s="2">
        <f>Data!AQ466-Data!AQ465</f>
        <v>-2.4558014000000128</v>
      </c>
      <c r="AR466" s="2">
        <f>Data!AR466-Data!AR465</f>
        <v>1.8714789999999937</v>
      </c>
      <c r="AS466" s="2"/>
      <c r="AT466" s="1">
        <v>44505</v>
      </c>
      <c r="AU466" s="2">
        <f>Data!AV470-FaktiskeKurser[[#This Row],[AAPL]]</f>
        <v>2.3199920000000134</v>
      </c>
      <c r="AV466" s="2">
        <f>Data!AW470-FaktiskeKurser[[#This Row],[MSFT]]</f>
        <v>6.6900029999999902</v>
      </c>
      <c r="AW466" s="2">
        <f>Data!AX470-FaktiskeKurser[[#This Row],[AMZN]]</f>
        <v>10.043990999999977</v>
      </c>
      <c r="AX466" s="2">
        <f>Data!AY470-FaktiskeKurser[[#This Row],[GOOGL]]</f>
        <v>5.3550109999999904</v>
      </c>
      <c r="AY466" s="2">
        <f>Data!AZ470-FaktiskeKurser[[#This Row],[BRK-B]]</f>
        <v>1.6400150000000053</v>
      </c>
      <c r="AZ466" s="2">
        <f>Data!BA470-FaktiskeKurser[[#This Row],[TSLA]]</f>
        <v>4.5</v>
      </c>
      <c r="BA466" s="2">
        <f>Data!BB470-FaktiskeKurser[[#This Row],[NVDA]]</f>
        <v>39.25</v>
      </c>
      <c r="BB466" s="2">
        <f>Data!BC470-FaktiskeKurser[[#This Row],[GOOG]]</f>
        <v>5.4669949999999972</v>
      </c>
      <c r="BC466" s="2">
        <f>Data!BD470-FaktiskeKurser[[#This Row],[UNH]]</f>
        <v>1.7000130000000127</v>
      </c>
      <c r="BD466" s="2">
        <f>Data!BE470-FaktiskeKurser[[#This Row],[JPM]]</f>
        <v>-1.75</v>
      </c>
      <c r="BE466" s="2">
        <f>Data!BF470-FaktiskeKurser[[#This Row],[AVGO]]</f>
        <v>30.869995000000017</v>
      </c>
      <c r="BF466" s="2">
        <f>Data!BG470-FaktiskeKurser[[#This Row],[V]]</f>
        <v>4.2099910000000023</v>
      </c>
      <c r="BG466" s="2">
        <f>Data!BH470-FaktiskeKurser[[#This Row],[BAC]]</f>
        <v>-0.87999699999999592</v>
      </c>
      <c r="BH466" s="2">
        <f>Data!BI470-FaktiskeKurser[[#This Row],[HD]]</f>
        <v>1.919983000000002</v>
      </c>
      <c r="BI466" s="2">
        <f>Data!BJ470-FaktiskeKurser[[#This Row],[MA]]</f>
        <v>14.740021000000013</v>
      </c>
      <c r="BJ466" s="2">
        <f>Data!BK470-FaktiskeKurser[[#This Row],[MRK]]</f>
        <v>-6.2299950000000024</v>
      </c>
      <c r="BK466" s="2">
        <f>Data!BL470-FaktiskeKurser[[#This Row],[ABBV]]</f>
        <v>2.3700020000000137</v>
      </c>
      <c r="BL466" s="2">
        <f>Data!BM470-FaktiskeKurser[[#This Row],[LLY]]</f>
        <v>15.690001999999993</v>
      </c>
      <c r="BM466" s="2">
        <f>Data!BN470-FaktiskeKurser[[#This Row],[UPS]]</f>
        <v>-2.6799929999999961</v>
      </c>
      <c r="BN466" s="2">
        <f>Data!BO470-FaktiskeKurser[[#This Row],[CAT]]</f>
        <v>0.5</v>
      </c>
    </row>
    <row r="467" spans="1:66" x14ac:dyDescent="0.35">
      <c r="A467" s="1">
        <v>44508</v>
      </c>
      <c r="B467" s="2">
        <f>ARIMAForecast[[#This Row],[AAPL]]-FaktiskeKurser[[#This Row],[AAPL]]</f>
        <v>0.43534781003700118</v>
      </c>
      <c r="C467" s="2">
        <f>ARIMAForecast[[#This Row],[MSFT]]-Data!C466</f>
        <v>2.3558281419309992</v>
      </c>
      <c r="D467" s="2">
        <f>ARIMAForecast[[#This Row],[AMZN]]-Data!D466</f>
        <v>-1.5380309453859979</v>
      </c>
      <c r="E467" s="2">
        <f>ARIMAForecast[[#This Row],[GOOGL]]-Data!E466</f>
        <v>1.1813615985199988</v>
      </c>
      <c r="F467" s="2">
        <f>ARIMAForecast[[#This Row],[BRK-B]]-Data!F466</f>
        <v>6.8725170979746508E-3</v>
      </c>
      <c r="G467" s="2">
        <f>ARIMAForecast[[#This Row],[TSLA]]-Data!G466</f>
        <v>-19.896105465227038</v>
      </c>
      <c r="H467" s="2">
        <f>ARIMAForecast[[#This Row],[NVDA]]-Data!H466</f>
        <v>9.3225097863220299</v>
      </c>
      <c r="I467" s="2">
        <f>ARIMAForecast[[#This Row],[GOOG]]-Data!I466</f>
        <v>1.0545024705280071</v>
      </c>
      <c r="J467" s="2">
        <f>ARIMAForecast[[#This Row],[UNH]]-Data!J466</f>
        <v>7.3226561638359726</v>
      </c>
      <c r="K467" s="2">
        <f>ARIMAForecast[[#This Row],[JPM]]-Data!K466</f>
        <v>0.59751736776900088</v>
      </c>
      <c r="L467" s="2">
        <f>ARIMAForecast[[#This Row],[AVGO]]-Data!L466</f>
        <v>-0.70688787369806505</v>
      </c>
      <c r="M467" s="2">
        <f>ARIMAForecast[[#This Row],[V]]-Data!M466</f>
        <v>4.1273413421160114</v>
      </c>
      <c r="N467" s="2">
        <f>ARIMAForecast[[#This Row],[BAC]]-Data!N466</f>
        <v>0.20331164908020583</v>
      </c>
      <c r="O467" s="2">
        <f>ARIMAForecast[[#This Row],[HD]]-Data!O466</f>
        <v>0.50413975856298521</v>
      </c>
      <c r="P467" s="2">
        <f>ARIMAForecast[[#This Row],[MA]]-Data!P466</f>
        <v>1.1747595130000263</v>
      </c>
      <c r="Q467" s="2">
        <f>ARIMAForecast[[#This Row],[MRK]]-Data!Q466</f>
        <v>-0.3914498712897938</v>
      </c>
      <c r="R467" s="2">
        <f>ARIMAForecast[[#This Row],[ABBV]]-Data!R466</f>
        <v>-0.85492809221700838</v>
      </c>
      <c r="S467" s="2">
        <f>ARIMAForecast[[#This Row],[LLY]]-Data!S466</f>
        <v>-3.9798497666329808</v>
      </c>
      <c r="T467" s="2">
        <f>ARIMAForecast[[#This Row],[UPS]]-Data!T466</f>
        <v>-2.9311970979539979</v>
      </c>
      <c r="U467" s="2">
        <f>ARIMAForecast[[#This Row],[CAT]]-Data!U466</f>
        <v>7.2739393097479876</v>
      </c>
      <c r="X467" s="1">
        <v>44508</v>
      </c>
      <c r="Y467" s="2">
        <f>Data!Y467-Data!Y466</f>
        <v>-0.58650469999997767</v>
      </c>
      <c r="Z467" s="2">
        <f>Data!Z467-Data!Z466</f>
        <v>1.0833966000000146</v>
      </c>
      <c r="AA467" s="2">
        <f>Data!AA467-Data!AA466</f>
        <v>-0.95844310000001087</v>
      </c>
      <c r="AB467" s="2">
        <f>Data!AB467-Data!AB466</f>
        <v>0.20921549999999911</v>
      </c>
      <c r="AC467" s="2">
        <f>Data!AC467-Data!AC466</f>
        <v>0.83192880000001423</v>
      </c>
      <c r="AD467" s="2">
        <f>Data!AD467-Data!AD466</f>
        <v>-3.1948204999999916</v>
      </c>
      <c r="AE467" s="2">
        <f>Data!AE467-Data!AE466</f>
        <v>6.7715279999999893</v>
      </c>
      <c r="AF467" s="2">
        <f>Data!AF467-Data!AF466</f>
        <v>0.15603620000001683</v>
      </c>
      <c r="AG467" s="2">
        <f>Data!AG467-Data!AG466</f>
        <v>5.1229208999999969</v>
      </c>
      <c r="AH467" s="2">
        <f>Data!AH467-Data!AH466</f>
        <v>1.0329547999999988</v>
      </c>
      <c r="AI467" s="2">
        <f>Data!AI467-Data!AI466</f>
        <v>1.9398562000000084</v>
      </c>
      <c r="AJ467" s="2">
        <f>Data!AJ467-Data!AJ466</f>
        <v>5.0770847999999944</v>
      </c>
      <c r="AK467" s="2">
        <f>Data!AK467-Data!AK466</f>
        <v>0.28609748999999596</v>
      </c>
      <c r="AL467" s="2">
        <f>Data!AL467-Data!AL466</f>
        <v>-0.50699510000004011</v>
      </c>
      <c r="AM467" s="2">
        <f>Data!AM467-Data!AM466</f>
        <v>7.0940405000000055</v>
      </c>
      <c r="AN467" s="2">
        <f>Data!AN467-Data!AN466</f>
        <v>-2.1498603299999957</v>
      </c>
      <c r="AO467" s="2">
        <f>Data!AO467-Data!AO466</f>
        <v>-1.2277746000000036</v>
      </c>
      <c r="AP467" s="2">
        <f>Data!AP467-Data!AP466</f>
        <v>-4.8888445000000047</v>
      </c>
      <c r="AQ467" s="2">
        <f>Data!AQ467-Data!AQ466</f>
        <v>0.77057020000000875</v>
      </c>
      <c r="AR467" s="2">
        <f>Data!AR467-Data!AR466</f>
        <v>7.3073690999999883</v>
      </c>
      <c r="AS467" s="2"/>
      <c r="AT467" s="1">
        <v>44508</v>
      </c>
      <c r="AU467" s="2">
        <f>Data!AV471-FaktiskeKurser[[#This Row],[AAPL]]</f>
        <v>0.41999799999999254</v>
      </c>
      <c r="AV467" s="2">
        <f>Data!AW471-FaktiskeKurser[[#This Row],[MSFT]]</f>
        <v>3.8599849999999947</v>
      </c>
      <c r="AW467" s="2">
        <f>Data!AX471-FaktiskeKurser[[#This Row],[AMZN]]</f>
        <v>8.8115080000000034</v>
      </c>
      <c r="AX467" s="2">
        <f>Data!AY471-FaktiskeKurser[[#This Row],[GOOGL]]</f>
        <v>3.598511000000002</v>
      </c>
      <c r="AY467" s="2">
        <f>Data!AZ471-FaktiskeKurser[[#This Row],[BRK-B]]</f>
        <v>0.86999499999996033</v>
      </c>
      <c r="AZ467" s="2">
        <f>Data!BA471-FaktiskeKurser[[#This Row],[TSLA]]</f>
        <v>-3.0199890000000096</v>
      </c>
      <c r="BA467" s="2">
        <f>Data!BB471-FaktiskeKurser[[#This Row],[NVDA]]</f>
        <v>44.029998999999975</v>
      </c>
      <c r="BB467" s="2">
        <f>Data!BC471-FaktiskeKurser[[#This Row],[GOOG]]</f>
        <v>3.4884940000000029</v>
      </c>
      <c r="BC467" s="2">
        <f>Data!BD471-FaktiskeKurser[[#This Row],[UNH]]</f>
        <v>10.579986000000019</v>
      </c>
      <c r="BD467" s="2">
        <f>Data!BE471-FaktiskeKurser[[#This Row],[JPM]]</f>
        <v>-1.410002999999989</v>
      </c>
      <c r="BE467" s="2">
        <f>Data!BF471-FaktiskeKurser[[#This Row],[AVGO]]</f>
        <v>21.880004999999983</v>
      </c>
      <c r="BF467" s="2">
        <f>Data!BG471-FaktiskeKurser[[#This Row],[V]]</f>
        <v>11.350006000000008</v>
      </c>
      <c r="BG467" s="2">
        <f>Data!BH471-FaktiskeKurser[[#This Row],[BAC]]</f>
        <v>-0.54000099999999662</v>
      </c>
      <c r="BH467" s="2">
        <f>Data!BI471-FaktiskeKurser[[#This Row],[HD]]</f>
        <v>1.2999869999999873</v>
      </c>
      <c r="BI467" s="2">
        <f>Data!BJ471-FaktiskeKurser[[#This Row],[MA]]</f>
        <v>21.190001999999993</v>
      </c>
      <c r="BJ467" s="2">
        <f>Data!BK471-FaktiskeKurser[[#This Row],[MRK]]</f>
        <v>-6.3399969999999968</v>
      </c>
      <c r="BK467" s="2">
        <f>Data!BL471-FaktiskeKurser[[#This Row],[ABBV]]</f>
        <v>-0.47000100000001055</v>
      </c>
      <c r="BL467" s="2">
        <f>Data!BM471-FaktiskeKurser[[#This Row],[LLY]]</f>
        <v>3.6799929999999677</v>
      </c>
      <c r="BM467" s="2">
        <f>Data!BN471-FaktiskeKurser[[#This Row],[UPS]]</f>
        <v>0.16000400000001491</v>
      </c>
      <c r="BN467" s="2">
        <f>Data!BO471-FaktiskeKurser[[#This Row],[CAT]]</f>
        <v>7.1300050000000113</v>
      </c>
    </row>
    <row r="468" spans="1:66" x14ac:dyDescent="0.35">
      <c r="A468" s="1">
        <v>44509</v>
      </c>
      <c r="B468" s="2">
        <f>ARIMAForecast[[#This Row],[AAPL]]-FaktiskeKurser[[#This Row],[AAPL]]</f>
        <v>-0.13472217577898959</v>
      </c>
      <c r="C468" s="2">
        <f>ARIMAForecast[[#This Row],[MSFT]]-Data!C467</f>
        <v>-2.188108736778986</v>
      </c>
      <c r="D468" s="2">
        <f>ARIMAForecast[[#This Row],[AMZN]]-Data!D467</f>
        <v>4.4348172173939986</v>
      </c>
      <c r="E468" s="2">
        <f>ARIMAForecast[[#This Row],[GOOGL]]-Data!E467</f>
        <v>-1.1608454223419926</v>
      </c>
      <c r="F468" s="2">
        <f>ARIMAForecast[[#This Row],[BRK-B]]-Data!F467</f>
        <v>-1.4885149551839731</v>
      </c>
      <c r="G468" s="2">
        <f>ARIMAForecast[[#This Row],[TSLA]]-Data!G467</f>
        <v>-48.661254725704964</v>
      </c>
      <c r="H468" s="2">
        <f>ARIMAForecast[[#This Row],[NVDA]]-Data!H467</f>
        <v>-1.7871617870119962</v>
      </c>
      <c r="I468" s="2">
        <f>ARIMAForecast[[#This Row],[GOOG]]-Data!I467</f>
        <v>-1.0352250766120221</v>
      </c>
      <c r="J468" s="2">
        <f>ARIMAForecast[[#This Row],[UNH]]-Data!J467</f>
        <v>2.0305382266330412</v>
      </c>
      <c r="K468" s="2">
        <f>ARIMAForecast[[#This Row],[JPM]]-Data!K467</f>
        <v>-0.44360558115201343</v>
      </c>
      <c r="L468" s="2">
        <f>ARIMAForecast[[#This Row],[AVGO]]-Data!L467</f>
        <v>-1.4593799173788966</v>
      </c>
      <c r="M468" s="2">
        <f>ARIMAForecast[[#This Row],[V]]-Data!M467</f>
        <v>-5.9298005960580156</v>
      </c>
      <c r="N468" s="2">
        <f>ARIMAForecast[[#This Row],[BAC]]-Data!N467</f>
        <v>-0.18512755842920114</v>
      </c>
      <c r="O468" s="2">
        <f>ARIMAForecast[[#This Row],[HD]]-Data!O467</f>
        <v>1.7277546622320301</v>
      </c>
      <c r="P468" s="2">
        <f>ARIMAForecast[[#This Row],[MA]]-Data!P467</f>
        <v>-4.3744862730540035</v>
      </c>
      <c r="Q468" s="2">
        <f>ARIMAForecast[[#This Row],[MRK]]-Data!Q467</f>
        <v>0.85916925273160416</v>
      </c>
      <c r="R468" s="2">
        <f>ARIMAForecast[[#This Row],[ABBV]]-Data!R467</f>
        <v>-0.77009441960099423</v>
      </c>
      <c r="S468" s="2">
        <f>ARIMAForecast[[#This Row],[LLY]]-Data!S467</f>
        <v>0.49019572323697957</v>
      </c>
      <c r="T468" s="2">
        <f>ARIMAForecast[[#This Row],[UPS]]-Data!T467</f>
        <v>2.9029535466449943</v>
      </c>
      <c r="U468" s="2">
        <f>ARIMAForecast[[#This Row],[CAT]]-Data!U467</f>
        <v>-2.8812398328830113</v>
      </c>
      <c r="X468" s="1">
        <v>44509</v>
      </c>
      <c r="Y468" s="2">
        <f>Data!Y468-Data!Y467</f>
        <v>0.10751619999999207</v>
      </c>
      <c r="Z468" s="2">
        <f>Data!Z468-Data!Z467</f>
        <v>-1.0677948999999671</v>
      </c>
      <c r="AA468" s="2">
        <f>Data!AA468-Data!AA467</f>
        <v>3.4051870000000122</v>
      </c>
      <c r="AB468" s="2">
        <f>Data!AB468-Data!AB467</f>
        <v>-0.22869589999999107</v>
      </c>
      <c r="AC468" s="2">
        <f>Data!AC468-Data!AC467</f>
        <v>-2.2589909000000148</v>
      </c>
      <c r="AD468" s="2">
        <f>Data!AD468-Data!AD467</f>
        <v>-19.725856599999986</v>
      </c>
      <c r="AE468" s="2">
        <f>Data!AE468-Data!AE467</f>
        <v>2.3187407000000348</v>
      </c>
      <c r="AF468" s="2">
        <f>Data!AF468-Data!AF467</f>
        <v>-0.21000499999999533</v>
      </c>
      <c r="AG468" s="2">
        <f>Data!AG468-Data!AG467</f>
        <v>2.9420829000000026</v>
      </c>
      <c r="AH468" s="2">
        <f>Data!AH468-Data!AH467</f>
        <v>-1.0846043999999893</v>
      </c>
      <c r="AI468" s="2">
        <f>Data!AI468-Data!AI467</f>
        <v>-1.3043943000000127</v>
      </c>
      <c r="AJ468" s="2">
        <f>Data!AJ468-Data!AJ467</f>
        <v>-5.1205781000000172</v>
      </c>
      <c r="AK468" s="2">
        <f>Data!AK468-Data!AK467</f>
        <v>-0.36596663999999635</v>
      </c>
      <c r="AL468" s="2">
        <f>Data!AL468-Data!AL467</f>
        <v>1.6025185999999962</v>
      </c>
      <c r="AM468" s="2">
        <f>Data!AM468-Data!AM467</f>
        <v>-3.9791846000000533</v>
      </c>
      <c r="AN468" s="2">
        <f>Data!AN468-Data!AN467</f>
        <v>0.18700719999999649</v>
      </c>
      <c r="AO468" s="2">
        <f>Data!AO468-Data!AO467</f>
        <v>-0.47032190000000185</v>
      </c>
      <c r="AP468" s="2">
        <f>Data!AP468-Data!AP467</f>
        <v>0.96193349999998645</v>
      </c>
      <c r="AQ468" s="2">
        <f>Data!AQ468-Data!AQ467</f>
        <v>0.77531799999999862</v>
      </c>
      <c r="AR468" s="2">
        <f>Data!AR468-Data!AR467</f>
        <v>-2.0911380000000008</v>
      </c>
      <c r="AS468" s="2"/>
      <c r="AT468" s="1">
        <v>44509</v>
      </c>
      <c r="AU468" s="2">
        <f>Data!AV472-FaktiskeKurser[[#This Row],[AAPL]]</f>
        <v>-0.68000699999998915</v>
      </c>
      <c r="AV468" s="2">
        <f>Data!AW472-FaktiskeKurser[[#This Row],[MSFT]]</f>
        <v>1.9500120000000152</v>
      </c>
      <c r="AW468" s="2">
        <f>Data!AX472-FaktiskeKurser[[#This Row],[AMZN]]</f>
        <v>9.6114960000000167</v>
      </c>
      <c r="AX468" s="2">
        <f>Data!AY472-FaktiskeKurser[[#This Row],[GOOGL]]</f>
        <v>2.3204959999999915</v>
      </c>
      <c r="AY468" s="2">
        <f>Data!AZ472-FaktiskeKurser[[#This Row],[BRK-B]]</f>
        <v>-2.3699950000000172</v>
      </c>
      <c r="AZ468" s="2">
        <f>Data!BA472-FaktiskeKurser[[#This Row],[TSLA]]</f>
        <v>-63.453339000000028</v>
      </c>
      <c r="BA468" s="2">
        <f>Data!BB472-FaktiskeKurser[[#This Row],[NVDA]]</f>
        <v>40.589995999999985</v>
      </c>
      <c r="BB468" s="2">
        <f>Data!BC472-FaktiskeKurser[[#This Row],[GOOG]]</f>
        <v>2.4585119999999847</v>
      </c>
      <c r="BC468" s="2">
        <f>Data!BD472-FaktiskeKurser[[#This Row],[UNH]]</f>
        <v>7.0200189999999907</v>
      </c>
      <c r="BD468" s="2">
        <f>Data!BE472-FaktiskeKurser[[#This Row],[JPM]]</f>
        <v>-2.75</v>
      </c>
      <c r="BE468" s="2">
        <f>Data!BF472-FaktiskeKurser[[#This Row],[AVGO]]</f>
        <v>15.429992999999968</v>
      </c>
      <c r="BF468" s="2">
        <f>Data!BG472-FaktiskeKurser[[#This Row],[V]]</f>
        <v>5.2899929999999813</v>
      </c>
      <c r="BG468" s="2">
        <f>Data!BH472-FaktiskeKurser[[#This Row],[BAC]]</f>
        <v>-1.4899979999999999</v>
      </c>
      <c r="BH468" s="2">
        <f>Data!BI472-FaktiskeKurser[[#This Row],[HD]]</f>
        <v>1.6799929999999677</v>
      </c>
      <c r="BI468" s="2">
        <f>Data!BJ472-FaktiskeKurser[[#This Row],[MA]]</f>
        <v>15.220000999999968</v>
      </c>
      <c r="BJ468" s="2">
        <f>Data!BK472-FaktiskeKurser[[#This Row],[MRK]]</f>
        <v>-5.9599990000000105</v>
      </c>
      <c r="BK468" s="2">
        <f>Data!BL472-FaktiskeKurser[[#This Row],[ABBV]]</f>
        <v>-1.9599989999999963</v>
      </c>
      <c r="BL468" s="2">
        <f>Data!BM472-FaktiskeKurser[[#This Row],[LLY]]</f>
        <v>-4.2400210000000129</v>
      </c>
      <c r="BM468" s="2">
        <f>Data!BN472-FaktiskeKurser[[#This Row],[UPS]]</f>
        <v>-2.7799980000000062</v>
      </c>
      <c r="BN468" s="2">
        <f>Data!BO472-FaktiskeKurser[[#This Row],[CAT]]</f>
        <v>6.2599950000000035</v>
      </c>
    </row>
    <row r="469" spans="1:66" x14ac:dyDescent="0.35">
      <c r="A469" s="1">
        <v>44510</v>
      </c>
      <c r="B469" s="2">
        <f>ARIMAForecast[[#This Row],[AAPL]]-FaktiskeKurser[[#This Row],[AAPL]]</f>
        <v>-3.0150036512669942</v>
      </c>
      <c r="C469" s="2">
        <f>ARIMAForecast[[#This Row],[MSFT]]-Data!C468</f>
        <v>-3.9020280070589592</v>
      </c>
      <c r="D469" s="2">
        <f>ARIMAForecast[[#This Row],[AMZN]]-Data!D468</f>
        <v>-4.3760852725779955</v>
      </c>
      <c r="E469" s="2">
        <f>ARIMAForecast[[#This Row],[GOOGL]]-Data!E468</f>
        <v>-1.9011067306500138</v>
      </c>
      <c r="F469" s="2">
        <f>ARIMAForecast[[#This Row],[BRK-B]]-Data!F468</f>
        <v>-1.1843559015320011</v>
      </c>
      <c r="G469" s="2">
        <f>ARIMAForecast[[#This Row],[TSLA]]-Data!G468</f>
        <v>17.115476326132011</v>
      </c>
      <c r="H469" s="2">
        <f>ARIMAForecast[[#This Row],[NVDA]]-Data!H468</f>
        <v>-10.941618152703029</v>
      </c>
      <c r="I469" s="2">
        <f>ARIMAForecast[[#This Row],[GOOG]]-Data!I468</f>
        <v>-1.705415774319988</v>
      </c>
      <c r="J469" s="2">
        <f>ARIMAForecast[[#This Row],[UNH]]-Data!J468</f>
        <v>-4.4592343538260479</v>
      </c>
      <c r="K469" s="2">
        <f>ARIMAForecast[[#This Row],[JPM]]-Data!K468</f>
        <v>-0.85989926962798791</v>
      </c>
      <c r="L469" s="2">
        <f>ARIMAForecast[[#This Row],[AVGO]]-Data!L468</f>
        <v>-7.174010991951036</v>
      </c>
      <c r="M469" s="2">
        <f>ARIMAForecast[[#This Row],[V]]-Data!M468</f>
        <v>1.0851583374570168</v>
      </c>
      <c r="N469" s="2">
        <f>ARIMAForecast[[#This Row],[BAC]]-Data!N468</f>
        <v>0.22818976146499637</v>
      </c>
      <c r="O469" s="2">
        <f>ARIMAForecast[[#This Row],[HD]]-Data!O468</f>
        <v>-1.3552590658580357</v>
      </c>
      <c r="P469" s="2">
        <f>ARIMAForecast[[#This Row],[MA]]-Data!P468</f>
        <v>12.275125547804009</v>
      </c>
      <c r="Q469" s="2">
        <f>ARIMAForecast[[#This Row],[MRK]]-Data!Q468</f>
        <v>1.021964497382001</v>
      </c>
      <c r="R469" s="2">
        <f>ARIMAForecast[[#This Row],[ABBV]]-Data!R468</f>
        <v>1.3795652263799951</v>
      </c>
      <c r="S469" s="2">
        <f>ARIMAForecast[[#This Row],[LLY]]-Data!S468</f>
        <v>3.2129045235570288</v>
      </c>
      <c r="T469" s="2">
        <f>ARIMAForecast[[#This Row],[UPS]]-Data!T468</f>
        <v>0.97711769419601069</v>
      </c>
      <c r="U469" s="2">
        <f>ARIMAForecast[[#This Row],[CAT]]-Data!U468</f>
        <v>-4.0812889131809982</v>
      </c>
      <c r="X469" s="1">
        <v>44510</v>
      </c>
      <c r="Y469" s="2">
        <f>Data!Y469-Data!Y468</f>
        <v>-2.0371039999999994</v>
      </c>
      <c r="Z469" s="2">
        <f>Data!Z469-Data!Z468</f>
        <v>-4.1832499000000212</v>
      </c>
      <c r="AA469" s="2">
        <f>Data!AA469-Data!AA468</f>
        <v>-2.8236909999999966</v>
      </c>
      <c r="AB469" s="2">
        <f>Data!AB469-Data!AB468</f>
        <v>-2.4076935999999876</v>
      </c>
      <c r="AC469" s="2">
        <f>Data!AC469-Data!AC468</f>
        <v>-1.0898275999999782</v>
      </c>
      <c r="AD469" s="2">
        <f>Data!AD469-Data!AD468</f>
        <v>-40.205495000000042</v>
      </c>
      <c r="AE469" s="2">
        <f>Data!AE469-Data!AE468</f>
        <v>-6.9146467000000484</v>
      </c>
      <c r="AF469" s="2">
        <f>Data!AF469-Data!AF468</f>
        <v>-2.2994670000000212</v>
      </c>
      <c r="AG469" s="2">
        <f>Data!AG469-Data!AG468</f>
        <v>-3.4949501000000396</v>
      </c>
      <c r="AH469" s="2">
        <f>Data!AH469-Data!AH468</f>
        <v>-0.39561950000000934</v>
      </c>
      <c r="AI469" s="2">
        <f>Data!AI469-Data!AI468</f>
        <v>-6.6610527999999931</v>
      </c>
      <c r="AJ469" s="2">
        <f>Data!AJ469-Data!AJ468</f>
        <v>0.61393610000001786</v>
      </c>
      <c r="AK469" s="2">
        <f>Data!AK469-Data!AK468</f>
        <v>0.25931989999999416</v>
      </c>
      <c r="AL469" s="2">
        <f>Data!AL469-Data!AL468</f>
        <v>-1.3734465999999657</v>
      </c>
      <c r="AM469" s="2">
        <f>Data!AM469-Data!AM468</f>
        <v>6.0943670999999995</v>
      </c>
      <c r="AN469" s="2">
        <f>Data!AN469-Data!AN468</f>
        <v>1.0753672299999977</v>
      </c>
      <c r="AO469" s="2">
        <f>Data!AO469-Data!AO468</f>
        <v>1.0542962000000102</v>
      </c>
      <c r="AP469" s="2">
        <f>Data!AP469-Data!AP468</f>
        <v>2.6245081000000141</v>
      </c>
      <c r="AQ469" s="2">
        <f>Data!AQ469-Data!AQ468</f>
        <v>1.4351876000000061</v>
      </c>
      <c r="AR469" s="2">
        <f>Data!AR469-Data!AR468</f>
        <v>-3.3832639000000029</v>
      </c>
      <c r="AS469" s="2"/>
      <c r="AT469" s="1">
        <v>44510</v>
      </c>
      <c r="AU469" s="2">
        <f>Data!AV473-FaktiskeKurser[[#This Row],[AAPL]]</f>
        <v>-3.0400089999999977</v>
      </c>
      <c r="AV469" s="2">
        <f>Data!AW473-FaktiskeKurser[[#This Row],[MSFT]]</f>
        <v>-5.6400140000000079</v>
      </c>
      <c r="AW469" s="2">
        <f>Data!AX473-FaktiskeKurser[[#This Row],[AMZN]]</f>
        <v>0.25248700000000213</v>
      </c>
      <c r="AX469" s="2">
        <f>Data!AY473-FaktiskeKurser[[#This Row],[GOOGL]]</f>
        <v>-2.3740080000000034</v>
      </c>
      <c r="AY469" s="2">
        <f>Data!AZ473-FaktiskeKurser[[#This Row],[BRK-B]]</f>
        <v>-2.3699950000000172</v>
      </c>
      <c r="AZ469" s="2">
        <f>Data!BA473-FaktiskeKurser[[#This Row],[TSLA]]</f>
        <v>-53.986664000000019</v>
      </c>
      <c r="BA469" s="2">
        <f>Data!BB473-FaktiskeKurser[[#This Row],[NVDA]]</f>
        <v>-3.4200140000000374</v>
      </c>
      <c r="BB469" s="2">
        <f>Data!BC473-FaktiskeKurser[[#This Row],[GOOG]]</f>
        <v>-2.0569920000000081</v>
      </c>
      <c r="BC469" s="2">
        <f>Data!BD473-FaktiskeKurser[[#This Row],[UNH]]</f>
        <v>3.1399839999999699</v>
      </c>
      <c r="BD469" s="2">
        <f>Data!BE473-FaktiskeKurser[[#This Row],[JPM]]</f>
        <v>-0.66999800000002097</v>
      </c>
      <c r="BE469" s="2">
        <f>Data!BF473-FaktiskeKurser[[#This Row],[AVGO]]</f>
        <v>0.15002500000002783</v>
      </c>
      <c r="BF469" s="2">
        <f>Data!BG473-FaktiskeKurser[[#This Row],[V]]</f>
        <v>6.7799990000000037</v>
      </c>
      <c r="BG469" s="2">
        <f>Data!BH473-FaktiskeKurser[[#This Row],[BAC]]</f>
        <v>-0.10000200000000348</v>
      </c>
      <c r="BH469" s="2">
        <f>Data!BI473-FaktiskeKurser[[#This Row],[HD]]</f>
        <v>-3.6000060000000076</v>
      </c>
      <c r="BI469" s="2">
        <f>Data!BJ473-FaktiskeKurser[[#This Row],[MA]]</f>
        <v>22.510008999999968</v>
      </c>
      <c r="BJ469" s="2">
        <f>Data!BK473-FaktiskeKurser[[#This Row],[MRK]]</f>
        <v>-6.5299990000000037</v>
      </c>
      <c r="BK469" s="2">
        <f>Data!BL473-FaktiskeKurser[[#This Row],[ABBV]]</f>
        <v>-0.30999799999999311</v>
      </c>
      <c r="BL469" s="2">
        <f>Data!BM473-FaktiskeKurser[[#This Row],[LLY]]</f>
        <v>-6.3500060000000076</v>
      </c>
      <c r="BM469" s="2">
        <f>Data!BN473-FaktiskeKurser[[#This Row],[UPS]]</f>
        <v>0.91999799999999254</v>
      </c>
      <c r="BN469" s="2">
        <f>Data!BO473-FaktiskeKurser[[#This Row],[CAT]]</f>
        <v>3.080001999999979</v>
      </c>
    </row>
    <row r="470" spans="1:66" x14ac:dyDescent="0.35">
      <c r="A470" s="1">
        <v>44511</v>
      </c>
      <c r="B470" s="2">
        <f>ARIMAForecast[[#This Row],[AAPL]]-FaktiskeKurser[[#This Row],[AAPL]]</f>
        <v>-3.1892390635819936</v>
      </c>
      <c r="C470" s="2">
        <f>ARIMAForecast[[#This Row],[MSFT]]-Data!C469</f>
        <v>0.5976356032619492</v>
      </c>
      <c r="D470" s="2">
        <f>ARIMAForecast[[#This Row],[AMZN]]-Data!D469</f>
        <v>-0.59420516666099843</v>
      </c>
      <c r="E470" s="2">
        <f>ARIMAForecast[[#This Row],[GOOGL]]-Data!E469</f>
        <v>-0.74797309489298414</v>
      </c>
      <c r="F470" s="2">
        <f>ARIMAForecast[[#This Row],[BRK-B]]-Data!F469</f>
        <v>-0.88791572123398055</v>
      </c>
      <c r="G470" s="2">
        <f>ARIMAForecast[[#This Row],[TSLA]]-Data!G469</f>
        <v>-3.8578967916660076</v>
      </c>
      <c r="H470" s="2">
        <f>ARIMAForecast[[#This Row],[NVDA]]-Data!H469</f>
        <v>4.7310322847180259</v>
      </c>
      <c r="I470" s="2">
        <f>ARIMAForecast[[#This Row],[GOOG]]-Data!I469</f>
        <v>-0.42827799138100886</v>
      </c>
      <c r="J470" s="2">
        <f>ARIMAForecast[[#This Row],[UNH]]-Data!J469</f>
        <v>-3.1755620867259609</v>
      </c>
      <c r="K470" s="2">
        <f>ARIMAForecast[[#This Row],[JPM]]-Data!K469</f>
        <v>0.19384558231200799</v>
      </c>
      <c r="L470" s="2">
        <f>ARIMAForecast[[#This Row],[AVGO]]-Data!L469</f>
        <v>3.2465657925330333</v>
      </c>
      <c r="M470" s="2">
        <f>ARIMAForecast[[#This Row],[V]]-Data!M469</f>
        <v>-4.0337983424490176</v>
      </c>
      <c r="N470" s="2">
        <f>ARIMAForecast[[#This Row],[BAC]]-Data!N469</f>
        <v>0.32825916778050157</v>
      </c>
      <c r="O470" s="2">
        <f>ARIMAForecast[[#This Row],[HD]]-Data!O469</f>
        <v>-1.7836367944369727</v>
      </c>
      <c r="P470" s="2">
        <f>ARIMAForecast[[#This Row],[MA]]-Data!P469</f>
        <v>-2.9417324082600089</v>
      </c>
      <c r="Q470" s="2">
        <f>ARIMAForecast[[#This Row],[MRK]]-Data!Q469</f>
        <v>-0.57419469061130712</v>
      </c>
      <c r="R470" s="2">
        <f>ARIMAForecast[[#This Row],[ABBV]]-Data!R469</f>
        <v>-0.27691734797299716</v>
      </c>
      <c r="S470" s="2">
        <f>ARIMAForecast[[#This Row],[LLY]]-Data!S469</f>
        <v>-2.4205746094680194</v>
      </c>
      <c r="T470" s="2">
        <f>ARIMAForecast[[#This Row],[UPS]]-Data!T469</f>
        <v>1.1316870236560135</v>
      </c>
      <c r="U470" s="2">
        <f>ARIMAForecast[[#This Row],[CAT]]-Data!U469</f>
        <v>1.4390953835579978</v>
      </c>
      <c r="X470" s="1">
        <v>44511</v>
      </c>
      <c r="Y470" s="2">
        <f>Data!Y470-Data!Y469</f>
        <v>-0.87546670000000404</v>
      </c>
      <c r="Z470" s="2">
        <f>Data!Z470-Data!Z469</f>
        <v>0.51295720000001666</v>
      </c>
      <c r="AA470" s="2">
        <f>Data!AA470-Data!AA469</f>
        <v>-1.6003109000000109</v>
      </c>
      <c r="AB470" s="2">
        <f>Data!AB470-Data!AB469</f>
        <v>-0.74277240000000688</v>
      </c>
      <c r="AC470" s="2">
        <f>Data!AC470-Data!AC469</f>
        <v>-0.73604519999997819</v>
      </c>
      <c r="AD470" s="2">
        <f>Data!AD470-Data!AD469</f>
        <v>9.8336877000000413</v>
      </c>
      <c r="AE470" s="2">
        <f>Data!AE470-Data!AE469</f>
        <v>1.2907989000000271</v>
      </c>
      <c r="AF470" s="2">
        <f>Data!AF470-Data!AF469</f>
        <v>-8.8217299999996612E-2</v>
      </c>
      <c r="AG470" s="2">
        <f>Data!AG470-Data!AG469</f>
        <v>-2.715139699999952</v>
      </c>
      <c r="AH470" s="2">
        <f>Data!AH470-Data!AH469</f>
        <v>-1.1086500000004662E-2</v>
      </c>
      <c r="AI470" s="2">
        <f>Data!AI470-Data!AI469</f>
        <v>3.1448651000000609</v>
      </c>
      <c r="AJ470" s="2">
        <f>Data!AJ470-Data!AJ469</f>
        <v>-4.1618571000000202</v>
      </c>
      <c r="AK470" s="2">
        <f>Data!AK470-Data!AK469</f>
        <v>0.27347378000000333</v>
      </c>
      <c r="AL470" s="2">
        <f>Data!AL470-Data!AL469</f>
        <v>-1.2033562000000302</v>
      </c>
      <c r="AM470" s="2">
        <f>Data!AM470-Data!AM469</f>
        <v>3.3831026000000293</v>
      </c>
      <c r="AN470" s="2">
        <f>Data!AN470-Data!AN469</f>
        <v>0.21321315000000141</v>
      </c>
      <c r="AO470" s="2">
        <f>Data!AO470-Data!AO469</f>
        <v>-1.3723300000009431E-2</v>
      </c>
      <c r="AP470" s="2">
        <f>Data!AP470-Data!AP469</f>
        <v>-1.7016896000000088</v>
      </c>
      <c r="AQ470" s="2">
        <f>Data!AQ470-Data!AQ469</f>
        <v>1.6551368000000082</v>
      </c>
      <c r="AR470" s="2">
        <f>Data!AR470-Data!AR469</f>
        <v>0.92375140000001466</v>
      </c>
      <c r="AS470" s="2"/>
      <c r="AT470" s="1">
        <v>44511</v>
      </c>
      <c r="AU470" s="2">
        <f>Data!AV474-FaktiskeKurser[[#This Row],[AAPL]]</f>
        <v>-3.4100040000000149</v>
      </c>
      <c r="AV470" s="2">
        <f>Data!AW474-FaktiskeKurser[[#This Row],[MSFT]]</f>
        <v>-3.6300049999999828</v>
      </c>
      <c r="AW470" s="2">
        <f>Data!AX474-FaktiskeKurser[[#This Row],[AMZN]]</f>
        <v>-2.3244929999999897</v>
      </c>
      <c r="AX470" s="2">
        <f>Data!AY474-FaktiskeKurser[[#This Row],[GOOGL]]</f>
        <v>-3.0855099999999993</v>
      </c>
      <c r="AY470" s="2">
        <f>Data!AZ474-FaktiskeKurser[[#This Row],[BRK-B]]</f>
        <v>-3.2300109999999904</v>
      </c>
      <c r="AZ470" s="2">
        <f>Data!BA474-FaktiskeKurser[[#This Row],[TSLA]]</f>
        <v>-52.860015999999973</v>
      </c>
      <c r="BA470" s="2">
        <f>Data!BB474-FaktiskeKurser[[#This Row],[NVDA]]</f>
        <v>6.3800049999999828</v>
      </c>
      <c r="BB470" s="2">
        <f>Data!BC474-FaktiskeKurser[[#This Row],[GOOG]]</f>
        <v>-2.4929960000000051</v>
      </c>
      <c r="BC470" s="2">
        <f>Data!BD474-FaktiskeKurser[[#This Row],[UNH]]</f>
        <v>1.580016999999998</v>
      </c>
      <c r="BD470" s="2">
        <f>Data!BE474-FaktiskeKurser[[#This Row],[JPM]]</f>
        <v>-0.44000199999999268</v>
      </c>
      <c r="BE470" s="2">
        <f>Data!BF474-FaktiskeKurser[[#This Row],[AVGO]]</f>
        <v>-3.5199589999999716</v>
      </c>
      <c r="BF470" s="2">
        <f>Data!BG474-FaktiskeKurser[[#This Row],[V]]</f>
        <v>-6.25</v>
      </c>
      <c r="BG470" s="2">
        <f>Data!BH474-FaktiskeKurser[[#This Row],[BAC]]</f>
        <v>0.5200009999999935</v>
      </c>
      <c r="BH470" s="2">
        <f>Data!BI474-FaktiskeKurser[[#This Row],[HD]]</f>
        <v>-0.76998900000000958</v>
      </c>
      <c r="BI470" s="2">
        <f>Data!BJ474-FaktiskeKurser[[#This Row],[MA]]</f>
        <v>5.5499869999999873</v>
      </c>
      <c r="BJ470" s="2">
        <f>Data!BK474-FaktiskeKurser[[#This Row],[MRK]]</f>
        <v>2.4099960000000067</v>
      </c>
      <c r="BK470" s="2">
        <f>Data!BL474-FaktiskeKurser[[#This Row],[ABBV]]</f>
        <v>-0.55000300000000379</v>
      </c>
      <c r="BL470" s="2">
        <f>Data!BM474-FaktiskeKurser[[#This Row],[LLY]]</f>
        <v>-2.3699950000000172</v>
      </c>
      <c r="BM470" s="2">
        <f>Data!BN474-FaktiskeKurser[[#This Row],[UPS]]</f>
        <v>5.0699920000000134</v>
      </c>
      <c r="BN470" s="2">
        <f>Data!BO474-FaktiskeKurser[[#This Row],[CAT]]</f>
        <v>2.6499939999999924</v>
      </c>
    </row>
    <row r="471" spans="1:66" x14ac:dyDescent="0.35">
      <c r="A471" s="1">
        <v>44512</v>
      </c>
      <c r="B471" s="2">
        <f>ARIMAForecast[[#This Row],[AAPL]]-FaktiskeKurser[[#This Row],[AAPL]]</f>
        <v>-0.21715366023099136</v>
      </c>
      <c r="C471" s="2">
        <f>ARIMAForecast[[#This Row],[MSFT]]-Data!C470</f>
        <v>4.5419309862500086</v>
      </c>
      <c r="D471" s="2">
        <f>ARIMAForecast[[#This Row],[AMZN]]-Data!D470</f>
        <v>2.7566982093210015</v>
      </c>
      <c r="E471" s="2">
        <f>ARIMAForecast[[#This Row],[GOOGL]]-Data!E470</f>
        <v>2.9778357276570091</v>
      </c>
      <c r="F471" s="2">
        <f>ARIMAForecast[[#This Row],[BRK-B]]-Data!F470</f>
        <v>1.1563376139839647</v>
      </c>
      <c r="G471" s="2">
        <f>ARIMAForecast[[#This Row],[TSLA]]-Data!G470</f>
        <v>-8.1208689812299895</v>
      </c>
      <c r="H471" s="2">
        <f>ARIMAForecast[[#This Row],[NVDA]]-Data!H470</f>
        <v>5.4078367992410108</v>
      </c>
      <c r="I471" s="2">
        <f>ARIMAForecast[[#This Row],[GOOG]]-Data!I470</f>
        <v>3.1210093071530025</v>
      </c>
      <c r="J471" s="2">
        <f>ARIMAForecast[[#This Row],[UNH]]-Data!J470</f>
        <v>2.2045443788459806</v>
      </c>
      <c r="K471" s="2">
        <f>ARIMAForecast[[#This Row],[JPM]]-Data!K470</f>
        <v>-0.68448608849399761</v>
      </c>
      <c r="L471" s="2">
        <f>ARIMAForecast[[#This Row],[AVGO]]-Data!L470</f>
        <v>10.112191354131937</v>
      </c>
      <c r="M471" s="2">
        <f>ARIMAForecast[[#This Row],[V]]-Data!M470</f>
        <v>0.80344659743801117</v>
      </c>
      <c r="N471" s="2">
        <f>ARIMAForecast[[#This Row],[BAC]]-Data!N470</f>
        <v>-0.75590426342530037</v>
      </c>
      <c r="O471" s="2">
        <f>ARIMAForecast[[#This Row],[HD]]-Data!O470</f>
        <v>5.2620561915030066</v>
      </c>
      <c r="P471" s="2">
        <f>ARIMAForecast[[#This Row],[MA]]-Data!P470</f>
        <v>8.5926254367540196</v>
      </c>
      <c r="Q471" s="2">
        <f>ARIMAForecast[[#This Row],[MRK]]-Data!Q470</f>
        <v>1.4666857586652071</v>
      </c>
      <c r="R471" s="2">
        <f>ARIMAForecast[[#This Row],[ABBV]]-Data!R470</f>
        <v>0.57347368585399749</v>
      </c>
      <c r="S471" s="2">
        <f>ARIMAForecast[[#This Row],[LLY]]-Data!S470</f>
        <v>-2.1460248793879941</v>
      </c>
      <c r="T471" s="2">
        <f>ARIMAForecast[[#This Row],[UPS]]-Data!T470</f>
        <v>1.3525466730459925</v>
      </c>
      <c r="U471" s="2">
        <f>ARIMAForecast[[#This Row],[CAT]]-Data!U470</f>
        <v>2.3204767218740017</v>
      </c>
      <c r="X471" s="1">
        <v>44512</v>
      </c>
      <c r="Y471" s="2">
        <f>Data!Y471-Data!Y470</f>
        <v>1.8368615999999918</v>
      </c>
      <c r="Z471" s="2">
        <f>Data!Z471-Data!Z470</f>
        <v>4.0562613999999826</v>
      </c>
      <c r="AA471" s="2">
        <f>Data!AA471-Data!AA470</f>
        <v>2.163406000000009</v>
      </c>
      <c r="AB471" s="2">
        <f>Data!AB471-Data!AB470</f>
        <v>2.6749101999999993</v>
      </c>
      <c r="AC471" s="2">
        <f>Data!AC471-Data!AC470</f>
        <v>1.1100234999999543</v>
      </c>
      <c r="AD471" s="2">
        <f>Data!AD471-Data!AD470</f>
        <v>-2.7371608000000265</v>
      </c>
      <c r="AE471" s="2">
        <f>Data!AE471-Data!AE470</f>
        <v>2.9962371999999959</v>
      </c>
      <c r="AF471" s="2">
        <f>Data!AF471-Data!AF470</f>
        <v>2.7847291000000212</v>
      </c>
      <c r="AG471" s="2">
        <f>Data!AG471-Data!AG470</f>
        <v>0.87815489999996998</v>
      </c>
      <c r="AH471" s="2">
        <f>Data!AH471-Data!AH470</f>
        <v>-0.67764040000000136</v>
      </c>
      <c r="AI471" s="2">
        <f>Data!AI471-Data!AI470</f>
        <v>7.5643483999999717</v>
      </c>
      <c r="AJ471" s="2">
        <f>Data!AJ471-Data!AJ470</f>
        <v>0.82113150000000701</v>
      </c>
      <c r="AK471" s="2">
        <f>Data!AK471-Data!AK470</f>
        <v>-0.49750268000000375</v>
      </c>
      <c r="AL471" s="2">
        <f>Data!AL471-Data!AL470</f>
        <v>4.0385636999999974</v>
      </c>
      <c r="AM471" s="2">
        <f>Data!AM471-Data!AM470</f>
        <v>5.3989305000000058</v>
      </c>
      <c r="AN471" s="2">
        <f>Data!AN471-Data!AN470</f>
        <v>-2.9061919999989527E-2</v>
      </c>
      <c r="AO471" s="2">
        <f>Data!AO471-Data!AO470</f>
        <v>0.46394440000000259</v>
      </c>
      <c r="AP471" s="2">
        <f>Data!AP471-Data!AP470</f>
        <v>-2.9087316999999757</v>
      </c>
      <c r="AQ471" s="2">
        <f>Data!AQ471-Data!AQ470</f>
        <v>6.7604200000005221E-2</v>
      </c>
      <c r="AR471" s="2">
        <f>Data!AR471-Data!AR470</f>
        <v>1.0304305999999883</v>
      </c>
      <c r="AS471" s="2"/>
      <c r="AT471" s="1">
        <v>44512</v>
      </c>
      <c r="AU471" s="2">
        <f>Data!AV475-FaktiskeKurser[[#This Row],[AAPL]]</f>
        <v>-0.44999699999999621</v>
      </c>
      <c r="AV471" s="2">
        <f>Data!AW475-FaktiskeKurser[[#This Row],[MSFT]]</f>
        <v>-0.26998899999995274</v>
      </c>
      <c r="AW471" s="2">
        <f>Data!AX475-FaktiskeKurser[[#This Row],[AMZN]]</f>
        <v>1.8085020000000043</v>
      </c>
      <c r="AX471" s="2">
        <f>Data!AY475-FaktiskeKurser[[#This Row],[GOOGL]]</f>
        <v>-0.35301199999997834</v>
      </c>
      <c r="AY471" s="2">
        <f>Data!AZ475-FaktiskeKurser[[#This Row],[BRK-B]]</f>
        <v>-2.8099980000000073</v>
      </c>
      <c r="AZ471" s="2">
        <f>Data!BA475-FaktiskeKurser[[#This Row],[TSLA]]</f>
        <v>-43.173338999999999</v>
      </c>
      <c r="BA471" s="2">
        <f>Data!BB475-FaktiskeKurser[[#This Row],[NVDA]]</f>
        <v>-4.1400150000000053</v>
      </c>
      <c r="BB471" s="2">
        <f>Data!BC475-FaktiskeKurser[[#This Row],[GOOG]]</f>
        <v>0.2939919999999745</v>
      </c>
      <c r="BC471" s="2">
        <f>Data!BD475-FaktiskeKurser[[#This Row],[UNH]]</f>
        <v>-3.6300050000000397</v>
      </c>
      <c r="BD471" s="2">
        <f>Data!BE475-FaktiskeKurser[[#This Row],[JPM]]</f>
        <v>-2.1999969999999962</v>
      </c>
      <c r="BE471" s="2">
        <f>Data!BF475-FaktiskeKurser[[#This Row],[AVGO]]</f>
        <v>4.2699589999999716</v>
      </c>
      <c r="BF471" s="2">
        <f>Data!BG475-FaktiskeKurser[[#This Row],[V]]</f>
        <v>-8.400008999999983</v>
      </c>
      <c r="BG471" s="2">
        <f>Data!BH475-FaktiskeKurser[[#This Row],[BAC]]</f>
        <v>-0.43000000000000682</v>
      </c>
      <c r="BH471" s="2">
        <f>Data!BI475-FaktiskeKurser[[#This Row],[HD]]</f>
        <v>4.0400089999999977</v>
      </c>
      <c r="BI471" s="2">
        <f>Data!BJ475-FaktiskeKurser[[#This Row],[MA]]</f>
        <v>13.829987000000017</v>
      </c>
      <c r="BJ471" s="2">
        <f>Data!BK475-FaktiskeKurser[[#This Row],[MRK]]</f>
        <v>1.3199999999999932</v>
      </c>
      <c r="BK471" s="2">
        <f>Data!BL475-FaktiskeKurser[[#This Row],[ABBV]]</f>
        <v>0.91000300000000323</v>
      </c>
      <c r="BL471" s="2">
        <f>Data!BM475-FaktiskeKurser[[#This Row],[LLY]]</f>
        <v>-0.88000499999998283</v>
      </c>
      <c r="BM471" s="2">
        <f>Data!BN475-FaktiskeKurser[[#This Row],[UPS]]</f>
        <v>3.8899989999999889</v>
      </c>
      <c r="BN471" s="2">
        <f>Data!BO475-FaktiskeKurser[[#This Row],[CAT]]</f>
        <v>-4.9799959999999999</v>
      </c>
    </row>
    <row r="472" spans="1:66" x14ac:dyDescent="0.35">
      <c r="A472" s="1">
        <v>44515</v>
      </c>
      <c r="B472" s="2">
        <f>ARIMAForecast[[#This Row],[AAPL]]-FaktiskeKurser[[#This Row],[AAPL]]</f>
        <v>-0.40233835208601931</v>
      </c>
      <c r="C472" s="2">
        <f>ARIMAForecast[[#This Row],[MSFT]]-Data!C471</f>
        <v>-4.1151434891958161E-2</v>
      </c>
      <c r="D472" s="2">
        <f>ARIMAForecast[[#This Row],[AMZN]]-Data!D471</f>
        <v>0.96243187532499519</v>
      </c>
      <c r="E472" s="2">
        <f>ARIMAForecast[[#This Row],[GOOGL]]-Data!E471</f>
        <v>-2.2391934326009277E-2</v>
      </c>
      <c r="F472" s="2">
        <f>ARIMAForecast[[#This Row],[BRK-B]]-Data!F471</f>
        <v>-0.94088530463596953</v>
      </c>
      <c r="G472" s="2">
        <f>ARIMAForecast[[#This Row],[TSLA]]-Data!G471</f>
        <v>-8.8404980762680339</v>
      </c>
      <c r="H472" s="2">
        <f>ARIMAForecast[[#This Row],[NVDA]]-Data!H471</f>
        <v>-7.343559445487017</v>
      </c>
      <c r="I472" s="2">
        <f>ARIMAForecast[[#This Row],[GOOG]]-Data!I471</f>
        <v>-0.39177832786600675</v>
      </c>
      <c r="J472" s="2">
        <f>ARIMAForecast[[#This Row],[UNH]]-Data!J471</f>
        <v>-7.5556833012449829</v>
      </c>
      <c r="K472" s="2">
        <f>ARIMAForecast[[#This Row],[JPM]]-Data!K471</f>
        <v>-0.31853984153201509</v>
      </c>
      <c r="L472" s="2">
        <f>ARIMAForecast[[#This Row],[AVGO]]-Data!L471</f>
        <v>2.3845132366179769</v>
      </c>
      <c r="M472" s="2">
        <f>ARIMAForecast[[#This Row],[V]]-Data!M471</f>
        <v>0.47303562870101246</v>
      </c>
      <c r="N472" s="2">
        <f>ARIMAForecast[[#This Row],[BAC]]-Data!N471</f>
        <v>7.4967258470600484E-2</v>
      </c>
      <c r="O472" s="2">
        <f>ARIMAForecast[[#This Row],[HD]]-Data!O471</f>
        <v>-0.99492964430402253</v>
      </c>
      <c r="P472" s="2">
        <f>ARIMAForecast[[#This Row],[MA]]-Data!P471</f>
        <v>-1.6235059446900095</v>
      </c>
      <c r="Q472" s="2">
        <f>ARIMAForecast[[#This Row],[MRK]]-Data!Q471</f>
        <v>-2.1078687533307061</v>
      </c>
      <c r="R472" s="2">
        <f>ARIMAForecast[[#This Row],[ABBV]]-Data!R471</f>
        <v>-5.5900737157003277E-2</v>
      </c>
      <c r="S472" s="2">
        <f>ARIMAForecast[[#This Row],[LLY]]-Data!S471</f>
        <v>-1.7051932754009727</v>
      </c>
      <c r="T472" s="2">
        <f>ARIMAForecast[[#This Row],[UPS]]-Data!T471</f>
        <v>-2.8643263449320102</v>
      </c>
      <c r="U472" s="2">
        <f>ARIMAForecast[[#This Row],[CAT]]-Data!U471</f>
        <v>-3.0604323243449869</v>
      </c>
      <c r="X472" s="1">
        <v>44515</v>
      </c>
      <c r="Y472" s="2">
        <f>Data!Y472-Data!Y471</f>
        <v>0.31566530000000625</v>
      </c>
      <c r="Z472" s="2">
        <f>Data!Z472-Data!Z471</f>
        <v>-0.34814840000001368</v>
      </c>
      <c r="AA472" s="2">
        <f>Data!AA472-Data!AA471</f>
        <v>1.3106767999999818</v>
      </c>
      <c r="AB472" s="2">
        <f>Data!AB472-Data!AB471</f>
        <v>2.2385499999984404E-2</v>
      </c>
      <c r="AC472" s="2">
        <f>Data!AC472-Data!AC471</f>
        <v>-1.016068099999984</v>
      </c>
      <c r="AD472" s="2">
        <f>Data!AD472-Data!AD471</f>
        <v>-9.9868167999999855</v>
      </c>
      <c r="AE472" s="2">
        <f>Data!AE472-Data!AE471</f>
        <v>-3.4577754000000027</v>
      </c>
      <c r="AF472" s="2">
        <f>Data!AF472-Data!AF471</f>
        <v>-0.25769130000000473</v>
      </c>
      <c r="AG472" s="2">
        <f>Data!AG472-Data!AG471</f>
        <v>-7.5490024999999719</v>
      </c>
      <c r="AH472" s="2">
        <f>Data!AH472-Data!AH471</f>
        <v>-0.34194990000000303</v>
      </c>
      <c r="AI472" s="2">
        <f>Data!AI472-Data!AI471</f>
        <v>3.9362307000000101</v>
      </c>
      <c r="AJ472" s="2">
        <f>Data!AJ472-Data!AJ471</f>
        <v>0.65432609999999158</v>
      </c>
      <c r="AK472" s="2">
        <f>Data!AK472-Data!AK471</f>
        <v>7.9227230000000759E-2</v>
      </c>
      <c r="AL472" s="2">
        <f>Data!AL472-Data!AL471</f>
        <v>-0.49426889999995183</v>
      </c>
      <c r="AM472" s="2">
        <f>Data!AM472-Data!AM471</f>
        <v>1.3528883999999834</v>
      </c>
      <c r="AN472" s="2">
        <f>Data!AN472-Data!AN471</f>
        <v>-0.23218049000000462</v>
      </c>
      <c r="AO472" s="2">
        <f>Data!AO472-Data!AO471</f>
        <v>-0.25749829999999463</v>
      </c>
      <c r="AP472" s="2">
        <f>Data!AP472-Data!AP471</f>
        <v>-1.4390923000000271</v>
      </c>
      <c r="AQ472" s="2">
        <f>Data!AQ472-Data!AQ471</f>
        <v>-1.4879911000000163</v>
      </c>
      <c r="AR472" s="2">
        <f>Data!AR472-Data!AR471</f>
        <v>-1.2623046999999872</v>
      </c>
      <c r="AS472" s="2"/>
      <c r="AT472" s="1">
        <v>44515</v>
      </c>
      <c r="AU472" s="2">
        <f>Data!AV476-FaktiskeKurser[[#This Row],[AAPL]]</f>
        <v>-0.80999800000000732</v>
      </c>
      <c r="AV472" s="2">
        <f>Data!AW476-FaktiskeKurser[[#This Row],[MSFT]]</f>
        <v>0.11999499999996033</v>
      </c>
      <c r="AW472" s="2">
        <f>Data!AX476-FaktiskeKurser[[#This Row],[AMZN]]</f>
        <v>-1.5274960000000135</v>
      </c>
      <c r="AX472" s="2">
        <f>Data!AY476-FaktiskeKurser[[#This Row],[GOOGL]]</f>
        <v>-0.46650699999997869</v>
      </c>
      <c r="AY472" s="2">
        <f>Data!AZ476-FaktiskeKurser[[#This Row],[BRK-B]]</f>
        <v>-1.6799930000000245</v>
      </c>
      <c r="AZ472" s="2">
        <f>Data!BA476-FaktiskeKurser[[#This Row],[TSLA]]</f>
        <v>-3.3699950000000172</v>
      </c>
      <c r="BA472" s="2">
        <f>Data!BB476-FaktiskeKurser[[#This Row],[NVDA]]</f>
        <v>-6.3200069999999755</v>
      </c>
      <c r="BB472" s="2">
        <f>Data!BC476-FaktiskeKurser[[#This Row],[GOOG]]</f>
        <v>0.1394950000000108</v>
      </c>
      <c r="BC472" s="2">
        <f>Data!BD476-FaktiskeKurser[[#This Row],[UNH]]</f>
        <v>-13.550018000000023</v>
      </c>
      <c r="BD472" s="2">
        <f>Data!BE476-FaktiskeKurser[[#This Row],[JPM]]</f>
        <v>-1.2200009999999963</v>
      </c>
      <c r="BE472" s="2">
        <f>Data!BF476-FaktiskeKurser[[#This Row],[AVGO]]</f>
        <v>7.9700320000000602</v>
      </c>
      <c r="BF472" s="2">
        <f>Data!BG476-FaktiskeKurser[[#This Row],[V]]</f>
        <v>-1.0899959999999851</v>
      </c>
      <c r="BG472" s="2">
        <f>Data!BH476-FaktiskeKurser[[#This Row],[BAC]]</f>
        <v>0.16999799999999965</v>
      </c>
      <c r="BH472" s="2">
        <f>Data!BI476-FaktiskeKurser[[#This Row],[HD]]</f>
        <v>0.42999300000002449</v>
      </c>
      <c r="BI472" s="2">
        <f>Data!BJ476-FaktiskeKurser[[#This Row],[MA]]</f>
        <v>16.709991000000002</v>
      </c>
      <c r="BJ472" s="2">
        <f>Data!BK476-FaktiskeKurser[[#This Row],[MRK]]</f>
        <v>0.97000100000001055</v>
      </c>
      <c r="BK472" s="2">
        <f>Data!BL476-FaktiskeKurser[[#This Row],[ABBV]]</f>
        <v>1.2299950000000024</v>
      </c>
      <c r="BL472" s="2">
        <f>Data!BM476-FaktiskeKurser[[#This Row],[LLY]]</f>
        <v>-3.5899959999999851</v>
      </c>
      <c r="BM472" s="2">
        <f>Data!BN476-FaktiskeKurser[[#This Row],[UPS]]</f>
        <v>1.5599970000000098</v>
      </c>
      <c r="BN472" s="2">
        <f>Data!BO476-FaktiskeKurser[[#This Row],[CAT]]</f>
        <v>-2.099991000000017</v>
      </c>
    </row>
    <row r="473" spans="1:66" x14ac:dyDescent="0.35">
      <c r="A473" s="1">
        <v>44516</v>
      </c>
      <c r="B473" s="2">
        <f>ARIMAForecast[[#This Row],[AAPL]]-FaktiskeKurser[[#This Row],[AAPL]]</f>
        <v>3.0635478703740091</v>
      </c>
      <c r="C473" s="2">
        <f>ARIMAForecast[[#This Row],[MSFT]]-Data!C472</f>
        <v>2.3770091243589491</v>
      </c>
      <c r="D473" s="2">
        <f>ARIMAForecast[[#This Row],[AMZN]]-Data!D472</f>
        <v>-0.39840656558698129</v>
      </c>
      <c r="E473" s="2">
        <f>ARIMAForecast[[#This Row],[GOOGL]]-Data!E472</f>
        <v>-0.77899037692100137</v>
      </c>
      <c r="F473" s="2">
        <f>ARIMAForecast[[#This Row],[BRK-B]]-Data!F472</f>
        <v>-1.0592077057420397</v>
      </c>
      <c r="G473" s="2">
        <f>ARIMAForecast[[#This Row],[TSLA]]-Data!G472</f>
        <v>16.364057495428995</v>
      </c>
      <c r="H473" s="2">
        <f>ARIMAForecast[[#This Row],[NVDA]]-Data!H472</f>
        <v>4.6857050707790222</v>
      </c>
      <c r="I473" s="2">
        <f>ARIMAForecast[[#This Row],[GOOG]]-Data!I472</f>
        <v>-0.43190216026999906</v>
      </c>
      <c r="J473" s="2">
        <f>ARIMAForecast[[#This Row],[UNH]]-Data!J472</f>
        <v>-2.2340257159540329</v>
      </c>
      <c r="K473" s="2">
        <f>ARIMAForecast[[#This Row],[JPM]]-Data!K472</f>
        <v>-1.2310665097080005</v>
      </c>
      <c r="L473" s="2">
        <f>ARIMAForecast[[#This Row],[AVGO]]-Data!L472</f>
        <v>2.0550264552680346</v>
      </c>
      <c r="M473" s="2">
        <f>ARIMAForecast[[#This Row],[V]]-Data!M472</f>
        <v>2.4288654618729879</v>
      </c>
      <c r="N473" s="2">
        <f>ARIMAForecast[[#This Row],[BAC]]-Data!N472</f>
        <v>0.22642460562079947</v>
      </c>
      <c r="O473" s="2">
        <f>ARIMAForecast[[#This Row],[HD]]-Data!O472</f>
        <v>19.132208305549</v>
      </c>
      <c r="P473" s="2">
        <f>ARIMAForecast[[#This Row],[MA]]-Data!P472</f>
        <v>7.7233832385359733</v>
      </c>
      <c r="Q473" s="2">
        <f>ARIMAForecast[[#This Row],[MRK]]-Data!Q472</f>
        <v>2.2238898976404045</v>
      </c>
      <c r="R473" s="2">
        <f>ARIMAForecast[[#This Row],[ABBV]]-Data!R472</f>
        <v>-0.42548559922799711</v>
      </c>
      <c r="S473" s="2">
        <f>ARIMAForecast[[#This Row],[LLY]]-Data!S472</f>
        <v>-0.5405717800250045</v>
      </c>
      <c r="T473" s="2">
        <f>ARIMAForecast[[#This Row],[UPS]]-Data!T472</f>
        <v>1.6156981480740171</v>
      </c>
      <c r="U473" s="2">
        <f>ARIMAForecast[[#This Row],[CAT]]-Data!U472</f>
        <v>-1.0350792715319983</v>
      </c>
      <c r="X473" s="1">
        <v>44516</v>
      </c>
      <c r="Y473" s="2">
        <f>Data!Y473-Data!Y472</f>
        <v>0.83010649999999941</v>
      </c>
      <c r="Z473" s="2">
        <f>Data!Z473-Data!Z472</f>
        <v>3.2655945999999858</v>
      </c>
      <c r="AA473" s="2">
        <f>Data!AA473-Data!AA472</f>
        <v>-0.13859959999999205</v>
      </c>
      <c r="AB473" s="2">
        <f>Data!AB473-Data!AB472</f>
        <v>-0.51296019999998066</v>
      </c>
      <c r="AC473" s="2">
        <f>Data!AC473-Data!AC472</f>
        <v>-1.3099528999999848</v>
      </c>
      <c r="AD473" s="2">
        <f>Data!AD473-Data!AD472</f>
        <v>-0.48719420000003311</v>
      </c>
      <c r="AE473" s="2">
        <f>Data!AE473-Data!AE472</f>
        <v>1.3829486999999858</v>
      </c>
      <c r="AF473" s="2">
        <f>Data!AF473-Data!AF472</f>
        <v>-0.31369060000000104</v>
      </c>
      <c r="AG473" s="2">
        <f>Data!AG473-Data!AG472</f>
        <v>-1.3599782000000005</v>
      </c>
      <c r="AH473" s="2">
        <f>Data!AH473-Data!AH472</f>
        <v>-1.020454199999989</v>
      </c>
      <c r="AI473" s="2">
        <f>Data!AI473-Data!AI472</f>
        <v>2.8861028999999689</v>
      </c>
      <c r="AJ473" s="2">
        <f>Data!AJ473-Data!AJ472</f>
        <v>2.1276133000000073</v>
      </c>
      <c r="AK473" s="2">
        <f>Data!AK473-Data!AK472</f>
        <v>3.9728199999998992E-2</v>
      </c>
      <c r="AL473" s="2">
        <f>Data!AL473-Data!AL472</f>
        <v>10.896535999999969</v>
      </c>
      <c r="AM473" s="2">
        <f>Data!AM473-Data!AM472</f>
        <v>5.3458441999999877</v>
      </c>
      <c r="AN473" s="2">
        <f>Data!AN473-Data!AN472</f>
        <v>0.35672397999999816</v>
      </c>
      <c r="AO473" s="2">
        <f>Data!AO473-Data!AO472</f>
        <v>-0.441548300000008</v>
      </c>
      <c r="AP473" s="2">
        <f>Data!AP473-Data!AP472</f>
        <v>-0.81025560000000496</v>
      </c>
      <c r="AQ473" s="2">
        <f>Data!AQ473-Data!AQ472</f>
        <v>0.27143989999999008</v>
      </c>
      <c r="AR473" s="2">
        <f>Data!AR473-Data!AR472</f>
        <v>-2.11150090000001</v>
      </c>
      <c r="AS473" s="2"/>
      <c r="AT473" s="1">
        <v>44516</v>
      </c>
      <c r="AU473" s="2">
        <f>Data!AV477-FaktiskeKurser[[#This Row],[AAPL]]</f>
        <v>3.0800020000000075</v>
      </c>
      <c r="AV473" s="2">
        <f>Data!AW477-FaktiskeKurser[[#This Row],[MSFT]]</f>
        <v>8.7100220000000377</v>
      </c>
      <c r="AW473" s="2">
        <f>Data!AX477-FaktiskeKurser[[#This Row],[AMZN]]</f>
        <v>2.9325109999999768</v>
      </c>
      <c r="AX473" s="2">
        <f>Data!AY477-FaktiskeKurser[[#This Row],[GOOGL]]</f>
        <v>1.9825129999999831</v>
      </c>
      <c r="AY473" s="2">
        <f>Data!AZ477-FaktiskeKurser[[#This Row],[BRK-B]]</f>
        <v>-1.9600219999999808</v>
      </c>
      <c r="AZ473" s="2">
        <f>Data!BA477-FaktiskeKurser[[#This Row],[TSLA]]</f>
        <v>-4.406677000000002</v>
      </c>
      <c r="BA473" s="2">
        <f>Data!BB477-FaktiskeKurser[[#This Row],[NVDA]]</f>
        <v>7.4400029999999902</v>
      </c>
      <c r="BB473" s="2">
        <f>Data!BC477-FaktiskeKurser[[#This Row],[GOOG]]</f>
        <v>2.4499970000000246</v>
      </c>
      <c r="BC473" s="2">
        <f>Data!BD477-FaktiskeKurser[[#This Row],[UNH]]</f>
        <v>-10.279998999999975</v>
      </c>
      <c r="BD473" s="2">
        <f>Data!BE477-FaktiskeKurser[[#This Row],[JPM]]</f>
        <v>-2.2599939999999776</v>
      </c>
      <c r="BE473" s="2">
        <f>Data!BF477-FaktiskeKurser[[#This Row],[AVGO]]</f>
        <v>20</v>
      </c>
      <c r="BF473" s="2">
        <f>Data!BG477-FaktiskeKurser[[#This Row],[V]]</f>
        <v>-0.38000500000001125</v>
      </c>
      <c r="BG473" s="2">
        <f>Data!BH477-FaktiskeKurser[[#This Row],[BAC]]</f>
        <v>-0.14999799999999652</v>
      </c>
      <c r="BH473" s="2">
        <f>Data!BI477-FaktiskeKurser[[#This Row],[HD]]</f>
        <v>23.75</v>
      </c>
      <c r="BI473" s="2">
        <f>Data!BJ477-FaktiskeKurser[[#This Row],[MA]]</f>
        <v>11.619996000000015</v>
      </c>
      <c r="BJ473" s="2">
        <f>Data!BK477-FaktiskeKurser[[#This Row],[MRK]]</f>
        <v>9.999899999999684E-2</v>
      </c>
      <c r="BK473" s="2">
        <f>Data!BL477-FaktiskeKurser[[#This Row],[ABBV]]</f>
        <v>-0.33000199999999325</v>
      </c>
      <c r="BL473" s="2">
        <f>Data!BM477-FaktiskeKurser[[#This Row],[LLY]]</f>
        <v>-6.9299929999999677</v>
      </c>
      <c r="BM473" s="2">
        <f>Data!BN477-FaktiskeKurser[[#This Row],[UPS]]</f>
        <v>0.22999599999999987</v>
      </c>
      <c r="BN473" s="2">
        <f>Data!BO477-FaktiskeKurser[[#This Row],[CAT]]</f>
        <v>-1.2400049999999965</v>
      </c>
    </row>
    <row r="474" spans="1:66" x14ac:dyDescent="0.35">
      <c r="A474" s="1">
        <v>44517</v>
      </c>
      <c r="B474" s="2">
        <f>ARIMAForecast[[#This Row],[AAPL]]-FaktiskeKurser[[#This Row],[AAPL]]</f>
        <v>5.9399405160020251</v>
      </c>
      <c r="C474" s="2">
        <f>ARIMAForecast[[#This Row],[MSFT]]-Data!C473</f>
        <v>0.96645411244503521</v>
      </c>
      <c r="D474" s="2">
        <f>ARIMAForecast[[#This Row],[AMZN]]-Data!D473</f>
        <v>0.39991011048999781</v>
      </c>
      <c r="E474" s="2">
        <f>ARIMAForecast[[#This Row],[GOOGL]]-Data!E473</f>
        <v>0.50253522579498622</v>
      </c>
      <c r="F474" s="2">
        <f>ARIMAForecast[[#This Row],[BRK-B]]-Data!F473</f>
        <v>-2.4344772498659495</v>
      </c>
      <c r="G474" s="2">
        <f>ARIMAForecast[[#This Row],[TSLA]]-Data!G473</f>
        <v>9.1904326568289889</v>
      </c>
      <c r="H474" s="2">
        <f>ARIMAForecast[[#This Row],[NVDA]]-Data!H473</f>
        <v>-9.6307443323590292</v>
      </c>
      <c r="I474" s="2">
        <f>ARIMAForecast[[#This Row],[GOOG]]-Data!I473</f>
        <v>0.36056126651899945</v>
      </c>
      <c r="J474" s="2">
        <f>ARIMAForecast[[#This Row],[UNH]]-Data!J473</f>
        <v>0.42066891430101805</v>
      </c>
      <c r="K474" s="2">
        <f>ARIMAForecast[[#This Row],[JPM]]-Data!K473</f>
        <v>-0.79879552430000444</v>
      </c>
      <c r="L474" s="2">
        <f>ARIMAForecast[[#This Row],[AVGO]]-Data!L473</f>
        <v>2.5235034437760078</v>
      </c>
      <c r="M474" s="2">
        <f>ARIMAForecast[[#This Row],[V]]-Data!M473</f>
        <v>-8.4410673156419875</v>
      </c>
      <c r="N474" s="2">
        <f>ARIMAForecast[[#This Row],[BAC]]-Data!N473</f>
        <v>-0.6076340203197006</v>
      </c>
      <c r="O474" s="2">
        <f>ARIMAForecast[[#This Row],[HD]]-Data!O473</f>
        <v>5.6508856370049898</v>
      </c>
      <c r="P474" s="2">
        <f>ARIMAForecast[[#This Row],[MA]]-Data!P473</f>
        <v>-9.2201080769060013</v>
      </c>
      <c r="Q474" s="2">
        <f>ARIMAForecast[[#This Row],[MRK]]-Data!Q473</f>
        <v>-3.1111602753693006</v>
      </c>
      <c r="R474" s="2">
        <f>ARIMAForecast[[#This Row],[ABBV]]-Data!R473</f>
        <v>1.0159014442560022</v>
      </c>
      <c r="S474" s="2">
        <f>ARIMAForecast[[#This Row],[LLY]]-Data!S473</f>
        <v>3.2301155216159714</v>
      </c>
      <c r="T474" s="2">
        <f>ARIMAForecast[[#This Row],[UPS]]-Data!T473</f>
        <v>-4.4346471493240074</v>
      </c>
      <c r="U474" s="2">
        <f>ARIMAForecast[[#This Row],[CAT]]-Data!U473</f>
        <v>-3.1542639141709969</v>
      </c>
      <c r="X474" s="1">
        <v>44517</v>
      </c>
      <c r="Y474" s="2">
        <f>Data!Y474-Data!Y473</f>
        <v>2.3032375999999886</v>
      </c>
      <c r="Z474" s="2">
        <f>Data!Z474-Data!Z473</f>
        <v>-0.25814619999999877</v>
      </c>
      <c r="AA474" s="2">
        <f>Data!AA474-Data!AA473</f>
        <v>0.3946956000000057</v>
      </c>
      <c r="AB474" s="2">
        <f>Data!AB474-Data!AB473</f>
        <v>0.20658799999998223</v>
      </c>
      <c r="AC474" s="2">
        <f>Data!AC474-Data!AC473</f>
        <v>-1.7555515999999898</v>
      </c>
      <c r="AD474" s="2">
        <f>Data!AD474-Data!AD473</f>
        <v>13.753276700000015</v>
      </c>
      <c r="AE474" s="2">
        <f>Data!AE474-Data!AE473</f>
        <v>-6.1921444999999835</v>
      </c>
      <c r="AF474" s="2">
        <f>Data!AF474-Data!AF473</f>
        <v>1.5606700000006413E-2</v>
      </c>
      <c r="AG474" s="2">
        <f>Data!AG474-Data!AG473</f>
        <v>-0.72754600000001801</v>
      </c>
      <c r="AH474" s="2">
        <f>Data!AH474-Data!AH473</f>
        <v>-0.99332069999999817</v>
      </c>
      <c r="AI474" s="2">
        <f>Data!AI474-Data!AI473</f>
        <v>1.1653170000000728</v>
      </c>
      <c r="AJ474" s="2">
        <f>Data!AJ474-Data!AJ473</f>
        <v>-7.0367841000000055</v>
      </c>
      <c r="AK474" s="2">
        <f>Data!AK474-Data!AK473</f>
        <v>-0.51838699999999704</v>
      </c>
      <c r="AL474" s="2">
        <f>Data!AL474-Data!AL473</f>
        <v>12.22669350000001</v>
      </c>
      <c r="AM474" s="2">
        <f>Data!AM474-Data!AM473</f>
        <v>-4.8308653999999933</v>
      </c>
      <c r="AN474" s="2">
        <f>Data!AN474-Data!AN473</f>
        <v>-1.1979019099999988</v>
      </c>
      <c r="AO474" s="2">
        <f>Data!AO474-Data!AO473</f>
        <v>0.92682179999999903</v>
      </c>
      <c r="AP474" s="2">
        <f>Data!AP474-Data!AP473</f>
        <v>3.2636494999999854</v>
      </c>
      <c r="AQ474" s="2">
        <f>Data!AQ474-Data!AQ473</f>
        <v>-3.7307607999999846</v>
      </c>
      <c r="AR474" s="2">
        <f>Data!AR474-Data!AR473</f>
        <v>-2.4133254999999849</v>
      </c>
      <c r="AS474" s="2"/>
      <c r="AT474" s="1">
        <v>44517</v>
      </c>
      <c r="AU474" s="2">
        <f>Data!AV478-FaktiskeKurser[[#This Row],[AAPL]]</f>
        <v>5.6200100000000077</v>
      </c>
      <c r="AV474" s="2">
        <f>Data!AW478-FaktiskeKurser[[#This Row],[MSFT]]</f>
        <v>6.6900019999999927</v>
      </c>
      <c r="AW474" s="2">
        <f>Data!AX478-FaktiskeKurser[[#This Row],[AMZN]]</f>
        <v>3.8249969999999962</v>
      </c>
      <c r="AX474" s="2">
        <f>Data!AY478-FaktiskeKurser[[#This Row],[GOOGL]]</f>
        <v>2.2805020000000127</v>
      </c>
      <c r="AY474" s="2">
        <f>Data!AZ478-FaktiskeKurser[[#This Row],[BRK-B]]</f>
        <v>-3.0599980000000073</v>
      </c>
      <c r="AZ474" s="2">
        <f>Data!BA478-FaktiskeKurser[[#This Row],[TSLA]]</f>
        <v>8.5</v>
      </c>
      <c r="BA474" s="2">
        <f>Data!BB478-FaktiskeKurser[[#This Row],[NVDA]]</f>
        <v>-11.290008999999998</v>
      </c>
      <c r="BB474" s="2">
        <f>Data!BC478-FaktiskeKurser[[#This Row],[GOOG]]</f>
        <v>2.3139950000000056</v>
      </c>
      <c r="BC474" s="2">
        <f>Data!BD478-FaktiskeKurser[[#This Row],[UNH]]</f>
        <v>-8.4400029999999902</v>
      </c>
      <c r="BD474" s="2">
        <f>Data!BE478-FaktiskeKurser[[#This Row],[JPM]]</f>
        <v>-3.1400000000000148</v>
      </c>
      <c r="BE474" s="2">
        <f>Data!BF478-FaktiskeKurser[[#This Row],[AVGO]]</f>
        <v>14.239990999999918</v>
      </c>
      <c r="BF474" s="2">
        <f>Data!BG478-FaktiskeKurser[[#This Row],[V]]</f>
        <v>-5.3599999999999852</v>
      </c>
      <c r="BG474" s="2">
        <f>Data!BH478-FaktiskeKurser[[#This Row],[BAC]]</f>
        <v>-0.98000399999999388</v>
      </c>
      <c r="BH474" s="2">
        <f>Data!BI478-FaktiskeKurser[[#This Row],[HD]]</f>
        <v>27.220001000000025</v>
      </c>
      <c r="BI474" s="2">
        <f>Data!BJ478-FaktiskeKurser[[#This Row],[MA]]</f>
        <v>4.830016999999998</v>
      </c>
      <c r="BJ474" s="2">
        <f>Data!BK478-FaktiskeKurser[[#This Row],[MRK]]</f>
        <v>-1.4199990000000042</v>
      </c>
      <c r="BK474" s="2">
        <f>Data!BL478-FaktiskeKurser[[#This Row],[ABBV]]</f>
        <v>0.72000099999999634</v>
      </c>
      <c r="BL474" s="2">
        <f>Data!BM478-FaktiskeKurser[[#This Row],[LLY]]</f>
        <v>-1.4500119999999583</v>
      </c>
      <c r="BM474" s="2">
        <f>Data!BN478-FaktiskeKurser[[#This Row],[UPS]]</f>
        <v>-5.4399870000000021</v>
      </c>
      <c r="BN474" s="2">
        <f>Data!BO478-FaktiskeKurser[[#This Row],[CAT]]</f>
        <v>-5.5500030000000038</v>
      </c>
    </row>
    <row r="475" spans="1:66" x14ac:dyDescent="0.35">
      <c r="A475" s="1">
        <v>44518</v>
      </c>
      <c r="B475" s="2">
        <f>ARIMAForecast[[#This Row],[AAPL]]-FaktiskeKurser[[#This Row],[AAPL]]</f>
        <v>7.8873300894219938</v>
      </c>
      <c r="C475" s="2">
        <f>ARIMAForecast[[#This Row],[MSFT]]-Data!C474</f>
        <v>1.0254822210590078</v>
      </c>
      <c r="D475" s="2">
        <f>ARIMAForecast[[#This Row],[AMZN]]-Data!D474</f>
        <v>7.3022596177959826</v>
      </c>
      <c r="E475" s="2">
        <f>ARIMAForecast[[#This Row],[GOOGL]]-Data!E474</f>
        <v>1.0797195170230225</v>
      </c>
      <c r="F475" s="2">
        <f>ARIMAForecast[[#This Row],[BRK-B]]-Data!F474</f>
        <v>-0.65141192659103808</v>
      </c>
      <c r="G475" s="2">
        <f>ARIMAForecast[[#This Row],[TSLA]]-Data!G474</f>
        <v>4.8354653294240393</v>
      </c>
      <c r="H475" s="2">
        <f>ARIMAForecast[[#This Row],[NVDA]]-Data!H474</f>
        <v>19.308789267864995</v>
      </c>
      <c r="I475" s="2">
        <f>ARIMAForecast[[#This Row],[GOOG]]-Data!I474</f>
        <v>0.98948807462701893</v>
      </c>
      <c r="J475" s="2">
        <f>ARIMAForecast[[#This Row],[UNH]]-Data!J474</f>
        <v>0.50564719790901336</v>
      </c>
      <c r="K475" s="2">
        <f>ARIMAForecast[[#This Row],[JPM]]-Data!K474</f>
        <v>-1.488863468597998</v>
      </c>
      <c r="L475" s="2">
        <f>ARIMAForecast[[#This Row],[AVGO]]-Data!L474</f>
        <v>2.615099403859972</v>
      </c>
      <c r="M475" s="2">
        <f>ARIMAForecast[[#This Row],[V]]-Data!M474</f>
        <v>-2.7287051836630098</v>
      </c>
      <c r="N475" s="2">
        <f>ARIMAForecast[[#This Row],[BAC]]-Data!N474</f>
        <v>-0.21177870037939783</v>
      </c>
      <c r="O475" s="2">
        <f>ARIMAForecast[[#This Row],[HD]]-Data!O474</f>
        <v>8.2040365188479996</v>
      </c>
      <c r="P475" s="2">
        <f>ARIMAForecast[[#This Row],[MA]]-Data!P474</f>
        <v>-10.145030347536988</v>
      </c>
      <c r="Q475" s="2">
        <f>ARIMAForecast[[#This Row],[MRK]]-Data!Q474</f>
        <v>1.3648891128929961</v>
      </c>
      <c r="R475" s="2">
        <f>ARIMAForecast[[#This Row],[ABBV]]-Data!R474</f>
        <v>-0.23135097746599342</v>
      </c>
      <c r="S475" s="2">
        <f>ARIMAForecast[[#This Row],[LLY]]-Data!S474</f>
        <v>0.29204570166899657</v>
      </c>
      <c r="T475" s="2">
        <f>ARIMAForecast[[#This Row],[UPS]]-Data!T474</f>
        <v>-0.13133458877499038</v>
      </c>
      <c r="U475" s="2">
        <f>ARIMAForecast[[#This Row],[CAT]]-Data!U474</f>
        <v>-1.6625634840300165</v>
      </c>
      <c r="X475" s="1">
        <v>44518</v>
      </c>
      <c r="Y475" s="2">
        <f>Data!Y475-Data!Y474</f>
        <v>3.729358000000019</v>
      </c>
      <c r="Z475" s="2">
        <f>Data!Z475-Data!Z474</f>
        <v>2.0401677000000404</v>
      </c>
      <c r="AA475" s="2">
        <f>Data!AA475-Data!AA474</f>
        <v>6.5220517999999856</v>
      </c>
      <c r="AB475" s="2">
        <f>Data!AB475-Data!AB474</f>
        <v>1.607732800000008</v>
      </c>
      <c r="AC475" s="2">
        <f>Data!AC475-Data!AC474</f>
        <v>-0.9924846000000116</v>
      </c>
      <c r="AD475" s="2">
        <f>Data!AD475-Data!AD474</f>
        <v>9.6389545999999768</v>
      </c>
      <c r="AE475" s="2">
        <f>Data!AE475-Data!AE474</f>
        <v>5.1759698000000185</v>
      </c>
      <c r="AF475" s="2">
        <f>Data!AF475-Data!AF474</f>
        <v>1.605273899999986</v>
      </c>
      <c r="AG475" s="2">
        <f>Data!AG475-Data!AG474</f>
        <v>0.38705429999998842</v>
      </c>
      <c r="AH475" s="2">
        <f>Data!AH475-Data!AH474</f>
        <v>-1.2751657999999964</v>
      </c>
      <c r="AI475" s="2">
        <f>Data!AI475-Data!AI474</f>
        <v>4.17586510000001</v>
      </c>
      <c r="AJ475" s="2">
        <f>Data!AJ475-Data!AJ474</f>
        <v>-4.0664441999999781</v>
      </c>
      <c r="AK475" s="2">
        <f>Data!AK475-Data!AK474</f>
        <v>-0.23398404000000284</v>
      </c>
      <c r="AL475" s="2">
        <f>Data!AL475-Data!AL474</f>
        <v>9.3121105999999827</v>
      </c>
      <c r="AM475" s="2">
        <f>Data!AM475-Data!AM474</f>
        <v>-10.608453300000008</v>
      </c>
      <c r="AN475" s="2">
        <f>Data!AN475-Data!AN474</f>
        <v>0.1277601900000036</v>
      </c>
      <c r="AO475" s="2">
        <f>Data!AO475-Data!AO474</f>
        <v>-0.28953399999998908</v>
      </c>
      <c r="AP475" s="2">
        <f>Data!AP475-Data!AP474</f>
        <v>0.32300570000001017</v>
      </c>
      <c r="AQ475" s="2">
        <f>Data!AQ475-Data!AQ474</f>
        <v>-0.79425789999999097</v>
      </c>
      <c r="AR475" s="2">
        <f>Data!AR475-Data!AR474</f>
        <v>-1.7651824000000147</v>
      </c>
      <c r="AS475" s="2"/>
      <c r="AT475" s="1">
        <v>44518</v>
      </c>
      <c r="AU475" s="2">
        <f>Data!AV479-FaktiskeKurser[[#This Row],[AAPL]]</f>
        <v>7.8799899999999923</v>
      </c>
      <c r="AV475" s="2">
        <f>Data!AW479-FaktiskeKurser[[#This Row],[MSFT]]</f>
        <v>4.5499879999999848</v>
      </c>
      <c r="AW475" s="2">
        <f>Data!AX479-FaktiskeKurser[[#This Row],[AMZN]]</f>
        <v>8.5454870000000085</v>
      </c>
      <c r="AX475" s="2">
        <f>Data!AY479-FaktiskeKurser[[#This Row],[GOOGL]]</f>
        <v>1.1605069999999955</v>
      </c>
      <c r="AY475" s="2">
        <f>Data!AZ479-FaktiskeKurser[[#This Row],[BRK-B]]</f>
        <v>-5.3599849999999947</v>
      </c>
      <c r="AZ475" s="2">
        <f>Data!BA479-FaktiskeKurser[[#This Row],[TSLA]]</f>
        <v>20.986663000000021</v>
      </c>
      <c r="BA475" s="2">
        <f>Data!BB479-FaktiskeKurser[[#This Row],[NVDA]]</f>
        <v>12.850006000000008</v>
      </c>
      <c r="BB475" s="2">
        <f>Data!BC479-FaktiskeKurser[[#This Row],[GOOG]]</f>
        <v>1.0635070000000155</v>
      </c>
      <c r="BC475" s="2">
        <f>Data!BD479-FaktiskeKurser[[#This Row],[UNH]]</f>
        <v>-9.5199889999999527</v>
      </c>
      <c r="BD475" s="2">
        <f>Data!BE479-FaktiskeKurser[[#This Row],[JPM]]</f>
        <v>-3.8099980000000073</v>
      </c>
      <c r="BE475" s="2">
        <f>Data!BF479-FaktiskeKurser[[#This Row],[AVGO]]</f>
        <v>11.590026999999964</v>
      </c>
      <c r="BF475" s="2">
        <f>Data!BG479-FaktiskeKurser[[#This Row],[V]]</f>
        <v>-8.7599940000000061</v>
      </c>
      <c r="BG475" s="2">
        <f>Data!BH479-FaktiskeKurser[[#This Row],[BAC]]</f>
        <v>-0.58999999999999631</v>
      </c>
      <c r="BH475" s="2">
        <f>Data!BI479-FaktiskeKurser[[#This Row],[HD]]</f>
        <v>33.220001000000025</v>
      </c>
      <c r="BI475" s="2">
        <f>Data!BJ479-FaktiskeKurser[[#This Row],[MA]]</f>
        <v>-15.279998999999975</v>
      </c>
      <c r="BJ475" s="2">
        <f>Data!BK479-FaktiskeKurser[[#This Row],[MRK]]</f>
        <v>-0.94999699999999621</v>
      </c>
      <c r="BK475" s="2">
        <f>Data!BL479-FaktiskeKurser[[#This Row],[ABBV]]</f>
        <v>9.999899999999684E-2</v>
      </c>
      <c r="BL475" s="2">
        <f>Data!BM479-FaktiskeKurser[[#This Row],[LLY]]</f>
        <v>1.6799930000000245</v>
      </c>
      <c r="BM475" s="2">
        <f>Data!BN479-FaktiskeKurser[[#This Row],[UPS]]</f>
        <v>-5.7200009999999963</v>
      </c>
      <c r="BN475" s="2">
        <f>Data!BO479-FaktiskeKurser[[#This Row],[CAT]]</f>
        <v>-7.8500060000000076</v>
      </c>
    </row>
    <row r="476" spans="1:66" x14ac:dyDescent="0.35">
      <c r="A476" s="1">
        <v>44519</v>
      </c>
      <c r="B476" s="2">
        <f>ARIMAForecast[[#This Row],[AAPL]]-FaktiskeKurser[[#This Row],[AAPL]]</f>
        <v>10.820347490084998</v>
      </c>
      <c r="C476" s="2">
        <f>ARIMAForecast[[#This Row],[MSFT]]-Data!C475</f>
        <v>2.4580103885279527</v>
      </c>
      <c r="D476" s="2">
        <f>ARIMAForecast[[#This Row],[AMZN]]-Data!D475</f>
        <v>-0.90058706226997742</v>
      </c>
      <c r="E476" s="2">
        <f>ARIMAForecast[[#This Row],[GOOGL]]-Data!E475</f>
        <v>-0.25613124766400119</v>
      </c>
      <c r="F476" s="2">
        <f>ARIMAForecast[[#This Row],[BRK-B]]-Data!F475</f>
        <v>-0.77345073060700997</v>
      </c>
      <c r="G476" s="2">
        <f>ARIMAForecast[[#This Row],[TSLA]]-Data!G475</f>
        <v>11.681376357526005</v>
      </c>
      <c r="H476" s="2">
        <f>ARIMAForecast[[#This Row],[NVDA]]-Data!H475</f>
        <v>19.135177851323022</v>
      </c>
      <c r="I476" s="2">
        <f>ARIMAForecast[[#This Row],[GOOG]]-Data!I475</f>
        <v>-4.9220361329020079E-2</v>
      </c>
      <c r="J476" s="2">
        <f>ARIMAForecast[[#This Row],[UNH]]-Data!J475</f>
        <v>-9.2320910628710067</v>
      </c>
      <c r="K476" s="2">
        <f>ARIMAForecast[[#This Row],[JPM]]-Data!K475</f>
        <v>-1.9257057683759911</v>
      </c>
      <c r="L476" s="2">
        <f>ARIMAForecast[[#This Row],[AVGO]]-Data!L475</f>
        <v>-2.8305961165469853</v>
      </c>
      <c r="M476" s="2">
        <f>ARIMAForecast[[#This Row],[V]]-Data!M475</f>
        <v>-2.1357551835039885</v>
      </c>
      <c r="N476" s="2">
        <f>ARIMAForecast[[#This Row],[BAC]]-Data!N475</f>
        <v>-0.82394790606389989</v>
      </c>
      <c r="O476" s="2">
        <f>ARIMAForecast[[#This Row],[HD]]-Data!O475</f>
        <v>3.8515127754290006</v>
      </c>
      <c r="P476" s="2">
        <f>ARIMAForecast[[#This Row],[MA]]-Data!P475</f>
        <v>-8.1455535953359686</v>
      </c>
      <c r="Q476" s="2">
        <f>ARIMAForecast[[#This Row],[MRK]]-Data!Q475</f>
        <v>-2.4917091697680007</v>
      </c>
      <c r="R476" s="2">
        <f>ARIMAForecast[[#This Row],[ABBV]]-Data!R475</f>
        <v>-0.7046117094520099</v>
      </c>
      <c r="S476" s="2">
        <f>ARIMAForecast[[#This Row],[LLY]]-Data!S475</f>
        <v>-0.47993010882601084</v>
      </c>
      <c r="T476" s="2">
        <f>ARIMAForecast[[#This Row],[UPS]]-Data!T475</f>
        <v>0.85119644551298279</v>
      </c>
      <c r="U476" s="2">
        <f>ARIMAForecast[[#This Row],[CAT]]-Data!U475</f>
        <v>-0.61169812955398584</v>
      </c>
      <c r="X476" s="1">
        <v>44519</v>
      </c>
      <c r="Y476" s="2">
        <f>Data!Y476-Data!Y475</f>
        <v>3.2975736999999867</v>
      </c>
      <c r="Z476" s="2">
        <f>Data!Z476-Data!Z475</f>
        <v>1.886244999999974</v>
      </c>
      <c r="AA476" s="2">
        <f>Data!AA476-Data!AA475</f>
        <v>1.1410000000012133E-2</v>
      </c>
      <c r="AB476" s="2">
        <f>Data!AB476-Data!AB475</f>
        <v>-0.7329001999999889</v>
      </c>
      <c r="AC476" s="2">
        <f>Data!AC476-Data!AC475</f>
        <v>-0.70112149999999929</v>
      </c>
      <c r="AD476" s="2">
        <f>Data!AD476-Data!AD475</f>
        <v>4.2692504999999983</v>
      </c>
      <c r="AE476" s="2">
        <f>Data!AE476-Data!AE475</f>
        <v>23.209994300000005</v>
      </c>
      <c r="AF476" s="2">
        <f>Data!AF476-Data!AF475</f>
        <v>-0.68268879999999399</v>
      </c>
      <c r="AG476" s="2">
        <f>Data!AG476-Data!AG475</f>
        <v>-8.9848468999999795</v>
      </c>
      <c r="AH476" s="2">
        <f>Data!AH476-Data!AH475</f>
        <v>-2.0909574000000077</v>
      </c>
      <c r="AI476" s="2">
        <f>Data!AI476-Data!AI475</f>
        <v>-3.5070877000000564</v>
      </c>
      <c r="AJ476" s="2">
        <f>Data!AJ476-Data!AJ475</f>
        <v>-2.4455201000000102</v>
      </c>
      <c r="AK476" s="2">
        <f>Data!AK476-Data!AK475</f>
        <v>-0.88606300000000005</v>
      </c>
      <c r="AL476" s="2">
        <f>Data!AL476-Data!AL475</f>
        <v>4.4469983000000184</v>
      </c>
      <c r="AM476" s="2">
        <f>Data!AM476-Data!AM475</f>
        <v>-9.8646461999999815</v>
      </c>
      <c r="AN476" s="2">
        <f>Data!AN476-Data!AN475</f>
        <v>-1.8658840800000007</v>
      </c>
      <c r="AO476" s="2">
        <f>Data!AO476-Data!AO475</f>
        <v>-0.77738210000001118</v>
      </c>
      <c r="AP476" s="2">
        <f>Data!AP476-Data!AP475</f>
        <v>-0.63045280000000048</v>
      </c>
      <c r="AQ476" s="2">
        <f>Data!AQ476-Data!AQ475</f>
        <v>1.0003036999999892</v>
      </c>
      <c r="AR476" s="2">
        <f>Data!AR476-Data!AR475</f>
        <v>-1.0651392999999985</v>
      </c>
      <c r="AS476" s="2"/>
      <c r="AT476" s="1">
        <v>44519</v>
      </c>
      <c r="AU476" s="2">
        <f>Data!AV480-FaktiskeKurser[[#This Row],[AAPL]]</f>
        <v>10.550003000000004</v>
      </c>
      <c r="AV476" s="2">
        <f>Data!AW480-FaktiskeKurser[[#This Row],[MSFT]]</f>
        <v>7.0399780000000192</v>
      </c>
      <c r="AW476" s="2">
        <f>Data!AX480-FaktiskeKurser[[#This Row],[AMZN]]</f>
        <v>6.544509000000005</v>
      </c>
      <c r="AX476" s="2">
        <f>Data!AY480-FaktiskeKurser[[#This Row],[GOOGL]]</f>
        <v>0.47450200000000109</v>
      </c>
      <c r="AY476" s="2">
        <f>Data!AZ480-FaktiskeKurser[[#This Row],[BRK-B]]</f>
        <v>-4.6800230000000056</v>
      </c>
      <c r="AZ476" s="2">
        <f>Data!BA480-FaktiskeKurser[[#This Row],[TSLA]]</f>
        <v>41.223328000000038</v>
      </c>
      <c r="BA476" s="2">
        <f>Data!BB480-FaktiskeKurser[[#This Row],[NVDA]]</f>
        <v>29.600006000000008</v>
      </c>
      <c r="BB476" s="2">
        <f>Data!BC480-FaktiskeKurser[[#This Row],[GOOG]]</f>
        <v>0.56449899999998365</v>
      </c>
      <c r="BC476" s="2">
        <f>Data!BD480-FaktiskeKurser[[#This Row],[UNH]]</f>
        <v>-10.799987999999985</v>
      </c>
      <c r="BD476" s="2">
        <f>Data!BE480-FaktiskeKurser[[#This Row],[JPM]]</f>
        <v>-5.6400000000000148</v>
      </c>
      <c r="BE476" s="2">
        <f>Data!BF480-FaktiskeKurser[[#This Row],[AVGO]]</f>
        <v>2.9499509999999418</v>
      </c>
      <c r="BF476" s="2">
        <f>Data!BG480-FaktiskeKurser[[#This Row],[V]]</f>
        <v>-11.440001999999993</v>
      </c>
      <c r="BG476" s="2">
        <f>Data!BH480-FaktiskeKurser[[#This Row],[BAC]]</f>
        <v>-1.649996999999999</v>
      </c>
      <c r="BH476" s="2">
        <f>Data!BI480-FaktiskeKurser[[#This Row],[HD]]</f>
        <v>37.610014999999976</v>
      </c>
      <c r="BI476" s="2">
        <f>Data!BJ480-FaktiskeKurser[[#This Row],[MA]]</f>
        <v>-21.63998399999997</v>
      </c>
      <c r="BJ476" s="2">
        <f>Data!BK480-FaktiskeKurser[[#This Row],[MRK]]</f>
        <v>-2.9900050000000107</v>
      </c>
      <c r="BK476" s="2">
        <f>Data!BL480-FaktiskeKurser[[#This Row],[ABBV]]</f>
        <v>-0.59999799999999937</v>
      </c>
      <c r="BL476" s="2">
        <f>Data!BM480-FaktiskeKurser[[#This Row],[LLY]]</f>
        <v>2.2700189999999907</v>
      </c>
      <c r="BM476" s="2">
        <f>Data!BN480-FaktiskeKurser[[#This Row],[UPS]]</f>
        <v>-3.0500030000000038</v>
      </c>
      <c r="BN476" s="2">
        <f>Data!BO480-FaktiskeKurser[[#This Row],[CAT]]</f>
        <v>-7.2700049999999976</v>
      </c>
    </row>
    <row r="477" spans="1:66" x14ac:dyDescent="0.35">
      <c r="A477" s="1">
        <v>44522</v>
      </c>
      <c r="B477" s="2">
        <f>ARIMAForecast[[#This Row],[AAPL]]-FaktiskeKurser[[#This Row],[AAPL]]</f>
        <v>10.324382309740997</v>
      </c>
      <c r="C477" s="2">
        <f>ARIMAForecast[[#This Row],[MSFT]]-Data!C476</f>
        <v>-3.085205598349944</v>
      </c>
      <c r="D477" s="2">
        <f>ARIMAForecast[[#This Row],[AMZN]]-Data!D476</f>
        <v>-5.2374074267890194</v>
      </c>
      <c r="E477" s="2">
        <f>ARIMAForecast[[#This Row],[GOOGL]]-Data!E476</f>
        <v>-2.6543884271150091</v>
      </c>
      <c r="F477" s="2">
        <f>ARIMAForecast[[#This Row],[BRK-B]]-Data!F476</f>
        <v>4.6594668534120274</v>
      </c>
      <c r="G477" s="2">
        <f>ARIMAForecast[[#This Row],[TSLA]]-Data!G476</f>
        <v>8.8651422955339854</v>
      </c>
      <c r="H477" s="2">
        <f>ARIMAForecast[[#This Row],[NVDA]]-Data!H476</f>
        <v>-11.907871712441022</v>
      </c>
      <c r="I477" s="2">
        <f>ARIMAForecast[[#This Row],[GOOG]]-Data!I476</f>
        <v>-3.2820175152599802</v>
      </c>
      <c r="J477" s="2">
        <f>ARIMAForecast[[#This Row],[UNH]]-Data!J476</f>
        <v>-2.808836142993016</v>
      </c>
      <c r="K477" s="2">
        <f>ARIMAForecast[[#This Row],[JPM]]-Data!K476</f>
        <v>2.7658661948219958</v>
      </c>
      <c r="L477" s="2">
        <f>ARIMAForecast[[#This Row],[AVGO]]-Data!L476</f>
        <v>-16.311665659809933</v>
      </c>
      <c r="M477" s="2">
        <f>ARIMAForecast[[#This Row],[V]]-Data!M476</f>
        <v>-4.9312360006930192</v>
      </c>
      <c r="N477" s="2">
        <f>ARIMAForecast[[#This Row],[BAC]]-Data!N476</f>
        <v>0.6632592222012974</v>
      </c>
      <c r="O477" s="2">
        <f>ARIMAForecast[[#This Row],[HD]]-Data!O476</f>
        <v>1.0867976683180132</v>
      </c>
      <c r="P477" s="2">
        <f>ARIMAForecast[[#This Row],[MA]]-Data!P476</f>
        <v>-17.549349464628051</v>
      </c>
      <c r="Q477" s="2">
        <f>ARIMAForecast[[#This Row],[MRK]]-Data!Q476</f>
        <v>0.74342919146570807</v>
      </c>
      <c r="R477" s="2">
        <f>ARIMAForecast[[#This Row],[ABBV]]-Data!R476</f>
        <v>-0.74258902662099047</v>
      </c>
      <c r="S477" s="2">
        <f>ARIMAForecast[[#This Row],[LLY]]-Data!S476</f>
        <v>-0.6342130384759912</v>
      </c>
      <c r="T477" s="2">
        <f>ARIMAForecast[[#This Row],[UPS]]-Data!T476</f>
        <v>1.9269344181099939</v>
      </c>
      <c r="U477" s="2">
        <f>ARIMAForecast[[#This Row],[CAT]]-Data!U476</f>
        <v>1.7234103223719899</v>
      </c>
      <c r="X477" s="1">
        <v>44522</v>
      </c>
      <c r="Y477" s="2">
        <f>Data!Y477-Data!Y476</f>
        <v>0.79363630000000285</v>
      </c>
      <c r="Z477" s="2">
        <f>Data!Z477-Data!Z476</f>
        <v>-3.0844187000000147</v>
      </c>
      <c r="AA477" s="2">
        <f>Data!AA477-Data!AA476</f>
        <v>-3.9313621999999953</v>
      </c>
      <c r="AB477" s="2">
        <f>Data!AB477-Data!AB476</f>
        <v>-2.3079909000000214</v>
      </c>
      <c r="AC477" s="2">
        <f>Data!AC477-Data!AC476</f>
        <v>3.9734133000000043</v>
      </c>
      <c r="AD477" s="2">
        <f>Data!AD477-Data!AD476</f>
        <v>13.3282059</v>
      </c>
      <c r="AE477" s="2">
        <f>Data!AE477-Data!AE476</f>
        <v>-0.78757610000002387</v>
      </c>
      <c r="AF477" s="2">
        <f>Data!AF477-Data!AF476</f>
        <v>-2.4974439000000075</v>
      </c>
      <c r="AG477" s="2">
        <f>Data!AG477-Data!AG476</f>
        <v>-2.5059061000000042</v>
      </c>
      <c r="AH477" s="2">
        <f>Data!AH477-Data!AH476</f>
        <v>2.7723718000000019</v>
      </c>
      <c r="AI477" s="2">
        <f>Data!AI477-Data!AI476</f>
        <v>-14.459494999999947</v>
      </c>
      <c r="AJ477" s="2">
        <f>Data!AJ477-Data!AJ476</f>
        <v>-4.8610100999999872</v>
      </c>
      <c r="AK477" s="2">
        <f>Data!AK477-Data!AK476</f>
        <v>0.71304830000000408</v>
      </c>
      <c r="AL477" s="2">
        <f>Data!AL477-Data!AL476</f>
        <v>0.74638179999999466</v>
      </c>
      <c r="AM477" s="2">
        <f>Data!AM477-Data!AM476</f>
        <v>-11.456144699999982</v>
      </c>
      <c r="AN477" s="2">
        <f>Data!AN477-Data!AN476</f>
        <v>0.35938750999999058</v>
      </c>
      <c r="AO477" s="2">
        <f>Data!AO477-Data!AO476</f>
        <v>-0.60906620000000089</v>
      </c>
      <c r="AP477" s="2">
        <f>Data!AP477-Data!AP476</f>
        <v>-0.32015229999996109</v>
      </c>
      <c r="AQ477" s="2">
        <f>Data!AQ477-Data!AQ476</f>
        <v>2.1644694000000015</v>
      </c>
      <c r="AR477" s="2">
        <f>Data!AR477-Data!AR476</f>
        <v>1.4175362000000007</v>
      </c>
      <c r="AS477" s="2"/>
      <c r="AT477" s="1">
        <v>44522</v>
      </c>
      <c r="AU477" s="2">
        <f>Data!AV481-FaktiskeKurser[[#This Row],[AAPL]]</f>
        <v>10.020004</v>
      </c>
      <c r="AV477" s="2">
        <f>Data!AW481-FaktiskeKurser[[#This Row],[MSFT]]</f>
        <v>0.3199769999999944</v>
      </c>
      <c r="AW477" s="2">
        <f>Data!AX481-FaktiskeKurser[[#This Row],[AMZN]]</f>
        <v>1.5934900000000027</v>
      </c>
      <c r="AX477" s="2">
        <f>Data!AY481-FaktiskeKurser[[#This Row],[GOOGL]]</f>
        <v>-1.5740049999999997</v>
      </c>
      <c r="AY477" s="2">
        <f>Data!AZ481-FaktiskeKurser[[#This Row],[BRK-B]]</f>
        <v>1.6100160000000301</v>
      </c>
      <c r="AZ477" s="2">
        <f>Data!BA481-FaktiskeKurser[[#This Row],[TSLA]]</f>
        <v>34.046661999999969</v>
      </c>
      <c r="BA477" s="2">
        <f>Data!BB481-FaktiskeKurser[[#This Row],[NVDA]]</f>
        <v>17.529999000000032</v>
      </c>
      <c r="BB477" s="2">
        <f>Data!BC481-FaktiskeKurser[[#This Row],[GOOG]]</f>
        <v>-1.9974980000000073</v>
      </c>
      <c r="BC477" s="2">
        <f>Data!BD481-FaktiskeKurser[[#This Row],[UNH]]</f>
        <v>-12.079986000000019</v>
      </c>
      <c r="BD477" s="2">
        <f>Data!BE481-FaktiskeKurser[[#This Row],[JPM]]</f>
        <v>-1.0099950000000035</v>
      </c>
      <c r="BE477" s="2">
        <f>Data!BF481-FaktiskeKurser[[#This Row],[AVGO]]</f>
        <v>-15.489991000000032</v>
      </c>
      <c r="BF477" s="2">
        <f>Data!BG481-FaktiskeKurser[[#This Row],[V]]</f>
        <v>-19.599990999999989</v>
      </c>
      <c r="BG477" s="2">
        <f>Data!BH481-FaktiskeKurser[[#This Row],[BAC]]</f>
        <v>-0.80000300000000379</v>
      </c>
      <c r="BH477" s="2">
        <f>Data!BI481-FaktiskeKurser[[#This Row],[HD]]</f>
        <v>16.460021999999981</v>
      </c>
      <c r="BI477" s="2">
        <f>Data!BJ481-FaktiskeKurser[[#This Row],[MA]]</f>
        <v>-48.260010000000023</v>
      </c>
      <c r="BJ477" s="2">
        <f>Data!BK481-FaktiskeKurser[[#This Row],[MRK]]</f>
        <v>-2.4700019999999938</v>
      </c>
      <c r="BK477" s="2">
        <f>Data!BL481-FaktiskeKurser[[#This Row],[ABBV]]</f>
        <v>-0.76999600000000612</v>
      </c>
      <c r="BL477" s="2">
        <f>Data!BM481-FaktiskeKurser[[#This Row],[LLY]]</f>
        <v>2.7200009999999679</v>
      </c>
      <c r="BM477" s="2">
        <f>Data!BN481-FaktiskeKurser[[#This Row],[UPS]]</f>
        <v>-0.9899899999999775</v>
      </c>
      <c r="BN477" s="2">
        <f>Data!BO481-FaktiskeKurser[[#This Row],[CAT]]</f>
        <v>-3.0499879999999848</v>
      </c>
    </row>
    <row r="478" spans="1:66" x14ac:dyDescent="0.35">
      <c r="A478" s="1">
        <v>44523</v>
      </c>
      <c r="B478" s="2">
        <f>ARIMAForecast[[#This Row],[AAPL]]-FaktiskeKurser[[#This Row],[AAPL]]</f>
        <v>8.034854503409008</v>
      </c>
      <c r="C478" s="2">
        <f>ARIMAForecast[[#This Row],[MSFT]]-Data!C477</f>
        <v>-2.5509568712050168</v>
      </c>
      <c r="D478" s="2">
        <f>ARIMAForecast[[#This Row],[AMZN]]-Data!D477</f>
        <v>0.51574969387002056</v>
      </c>
      <c r="E478" s="2">
        <f>ARIMAForecast[[#This Row],[GOOGL]]-Data!E477</f>
        <v>-0.80253725476600835</v>
      </c>
      <c r="F478" s="2">
        <f>ARIMAForecast[[#This Row],[BRK-B]]-Data!F477</f>
        <v>3.5485407352219909</v>
      </c>
      <c r="G478" s="2">
        <f>ARIMAForecast[[#This Row],[TSLA]]-Data!G477</f>
        <v>-18.932908428160033</v>
      </c>
      <c r="H478" s="2">
        <f>ARIMAForecast[[#This Row],[NVDA]]-Data!H477</f>
        <v>-1.1218171388059659</v>
      </c>
      <c r="I478" s="2">
        <f>ARIMAForecast[[#This Row],[GOOG]]-Data!I477</f>
        <v>-0.42712629359400012</v>
      </c>
      <c r="J478" s="2">
        <f>ARIMAForecast[[#This Row],[UNH]]-Data!J477</f>
        <v>9.0738734758720057</v>
      </c>
      <c r="K478" s="2">
        <f>ARIMAForecast[[#This Row],[JPM]]-Data!K477</f>
        <v>4.2364924211699986</v>
      </c>
      <c r="L478" s="2">
        <f>ARIMAForecast[[#This Row],[AVGO]]-Data!L477</f>
        <v>0.17878264047499215</v>
      </c>
      <c r="M478" s="2">
        <f>ARIMAForecast[[#This Row],[V]]-Data!M477</f>
        <v>1.8627727858290086</v>
      </c>
      <c r="N478" s="2">
        <f>ARIMAForecast[[#This Row],[BAC]]-Data!N477</f>
        <v>1.3749870192936982</v>
      </c>
      <c r="O478" s="2">
        <f>ARIMAForecast[[#This Row],[HD]]-Data!O477</f>
        <v>-3.235218494479966</v>
      </c>
      <c r="P478" s="2">
        <f>ARIMAForecast[[#This Row],[MA]]-Data!P477</f>
        <v>6.5626577876690249</v>
      </c>
      <c r="Q478" s="2">
        <f>ARIMAForecast[[#This Row],[MRK]]-Data!Q477</f>
        <v>1.5219813650788865</v>
      </c>
      <c r="R478" s="2">
        <f>ARIMAForecast[[#This Row],[ABBV]]-Data!R477</f>
        <v>3.1898649415529974</v>
      </c>
      <c r="S478" s="2">
        <f>ARIMAForecast[[#This Row],[LLY]]-Data!S477</f>
        <v>1.9541214232680204</v>
      </c>
      <c r="T478" s="2">
        <f>ARIMAForecast[[#This Row],[UPS]]-Data!T477</f>
        <v>1.4102561080250098</v>
      </c>
      <c r="U478" s="2">
        <f>ARIMAForecast[[#This Row],[CAT]]-Data!U477</f>
        <v>3.0616552637870029</v>
      </c>
      <c r="X478" s="1">
        <v>44523</v>
      </c>
      <c r="Y478" s="2">
        <f>Data!Y478-Data!Y477</f>
        <v>0.40289480000001276</v>
      </c>
      <c r="Z478" s="2">
        <f>Data!Z478-Data!Z477</f>
        <v>-2.2411339999999882</v>
      </c>
      <c r="AA478" s="2">
        <f>Data!AA478-Data!AA477</f>
        <v>-1.0446718000000033</v>
      </c>
      <c r="AB478" s="2">
        <f>Data!AB478-Data!AB477</f>
        <v>-0.87591429999997672</v>
      </c>
      <c r="AC478" s="2">
        <f>Data!AC478-Data!AC477</f>
        <v>3.8510539000000108</v>
      </c>
      <c r="AD478" s="2">
        <f>Data!AD478-Data!AD477</f>
        <v>0.58399570000000267</v>
      </c>
      <c r="AE478" s="2">
        <f>Data!AE478-Data!AE477</f>
        <v>-5.7649744000000283</v>
      </c>
      <c r="AF478" s="2">
        <f>Data!AF478-Data!AF477</f>
        <v>-0.75811659999999392</v>
      </c>
      <c r="AG478" s="2">
        <f>Data!AG478-Data!AG477</f>
        <v>7.0925270000000182</v>
      </c>
      <c r="AH478" s="2">
        <f>Data!AH478-Data!AH477</f>
        <v>3.6902875000000108</v>
      </c>
      <c r="AI478" s="2">
        <f>Data!AI478-Data!AI477</f>
        <v>-0.79770160000009582</v>
      </c>
      <c r="AJ478" s="2">
        <f>Data!AJ478-Data!AJ477</f>
        <v>1.7121669999999938</v>
      </c>
      <c r="AK478" s="2">
        <f>Data!AK478-Data!AK477</f>
        <v>1.1327766599999975</v>
      </c>
      <c r="AL478" s="2">
        <f>Data!AL478-Data!AL477</f>
        <v>-0.55671219999999266</v>
      </c>
      <c r="AM478" s="2">
        <f>Data!AM478-Data!AM477</f>
        <v>-3.48695570000001</v>
      </c>
      <c r="AN478" s="2">
        <f>Data!AN478-Data!AN477</f>
        <v>1.0984865700000057</v>
      </c>
      <c r="AO478" s="2">
        <f>Data!AO478-Data!AO477</f>
        <v>2.7034840000000031</v>
      </c>
      <c r="AP478" s="2">
        <f>Data!AP478-Data!AP477</f>
        <v>1.5399370999999746</v>
      </c>
      <c r="AQ478" s="2">
        <f>Data!AQ478-Data!AQ477</f>
        <v>1.1957667000000072</v>
      </c>
      <c r="AR478" s="2">
        <f>Data!AR478-Data!AR477</f>
        <v>2.7059763000000032</v>
      </c>
      <c r="AS478" s="2"/>
      <c r="AT478" s="1">
        <v>44523</v>
      </c>
      <c r="AU478" s="2">
        <f>Data!AV482-FaktiskeKurser[[#This Row],[AAPL]]</f>
        <v>7.91999899999999</v>
      </c>
      <c r="AV478" s="2">
        <f>Data!AW482-FaktiskeKurser[[#This Row],[MSFT]]</f>
        <v>-1.4400019999999927</v>
      </c>
      <c r="AW478" s="2">
        <f>Data!AX482-FaktiskeKurser[[#This Row],[AMZN]]</f>
        <v>1.5520020000000159</v>
      </c>
      <c r="AX478" s="2">
        <f>Data!AY482-FaktiskeKurser[[#This Row],[GOOGL]]</f>
        <v>-2.2649990000000173</v>
      </c>
      <c r="AY478" s="2">
        <f>Data!AZ482-FaktiskeKurser[[#This Row],[BRK-B]]</f>
        <v>6.9700020000000222</v>
      </c>
      <c r="AZ478" s="2">
        <f>Data!BA482-FaktiskeKurser[[#This Row],[TSLA]]</f>
        <v>6.6733399999999961</v>
      </c>
      <c r="BA478" s="2">
        <f>Data!BB482-FaktiskeKurser[[#This Row],[NVDA]]</f>
        <v>24.850006000000008</v>
      </c>
      <c r="BB478" s="2">
        <f>Data!BC482-FaktiskeKurser[[#This Row],[GOOG]]</f>
        <v>-2.3049919999999986</v>
      </c>
      <c r="BC478" s="2">
        <f>Data!BD482-FaktiskeKurser[[#This Row],[UNH]]</f>
        <v>-1.8200070000000323</v>
      </c>
      <c r="BD478" s="2">
        <f>Data!BE482-FaktiskeKurser[[#This Row],[JPM]]</f>
        <v>3.8099980000000073</v>
      </c>
      <c r="BE478" s="2">
        <f>Data!BF482-FaktiskeKurser[[#This Row],[AVGO]]</f>
        <v>-14.520019999999931</v>
      </c>
      <c r="BF478" s="2">
        <f>Data!BG482-FaktiskeKurser[[#This Row],[V]]</f>
        <v>-6.5699930000000109</v>
      </c>
      <c r="BG478" s="2">
        <f>Data!BH482-FaktiskeKurser[[#This Row],[BAC]]</f>
        <v>0.99000199999999694</v>
      </c>
      <c r="BH478" s="2">
        <f>Data!BI482-FaktiskeKurser[[#This Row],[HD]]</f>
        <v>13.51998900000001</v>
      </c>
      <c r="BI478" s="2">
        <f>Data!BJ482-FaktiskeKurser[[#This Row],[MA]]</f>
        <v>-30.170012999999983</v>
      </c>
      <c r="BJ478" s="2">
        <f>Data!BK482-FaktiskeKurser[[#This Row],[MRK]]</f>
        <v>0.20000500000000443</v>
      </c>
      <c r="BK478" s="2">
        <f>Data!BL482-FaktiskeKurser[[#This Row],[ABBV]]</f>
        <v>1.5299990000000037</v>
      </c>
      <c r="BL478" s="2">
        <f>Data!BM482-FaktiskeKurser[[#This Row],[LLY]]</f>
        <v>0.77999799999997776</v>
      </c>
      <c r="BM478" s="2">
        <f>Data!BN482-FaktiskeKurser[[#This Row],[UPS]]</f>
        <v>3.9599919999999997</v>
      </c>
      <c r="BN478" s="2">
        <f>Data!BO482-FaktiskeKurser[[#This Row],[CAT]]</f>
        <v>2.3500060000000076</v>
      </c>
    </row>
    <row r="479" spans="1:66" x14ac:dyDescent="0.35">
      <c r="A479" s="1">
        <v>44524</v>
      </c>
      <c r="B479" s="2">
        <f>ARIMAForecast[[#This Row],[AAPL]]-FaktiskeKurser[[#This Row],[AAPL]]</f>
        <v>4.2790226143440009</v>
      </c>
      <c r="C479" s="2">
        <f>ARIMAForecast[[#This Row],[MSFT]]-Data!C478</f>
        <v>0.67746657098297192</v>
      </c>
      <c r="D479" s="2">
        <f>ARIMAForecast[[#This Row],[AMZN]]-Data!D478</f>
        <v>0.14684144547499045</v>
      </c>
      <c r="E479" s="2">
        <f>ARIMAForecast[[#This Row],[GOOGL]]-Data!E478</f>
        <v>0.65026284140699886</v>
      </c>
      <c r="F479" s="2">
        <f>ARIMAForecast[[#This Row],[BRK-B]]-Data!F478</f>
        <v>-0.66191761830299356</v>
      </c>
      <c r="G479" s="2">
        <f>ARIMAForecast[[#This Row],[TSLA]]-Data!G478</f>
        <v>5.1280457225920486</v>
      </c>
      <c r="H479" s="2">
        <f>ARIMAForecast[[#This Row],[NVDA]]-Data!H478</f>
        <v>7.1183787428839764</v>
      </c>
      <c r="I479" s="2">
        <f>ARIMAForecast[[#This Row],[GOOG]]-Data!I478</f>
        <v>0.32626207983898325</v>
      </c>
      <c r="J479" s="2">
        <f>ARIMAForecast[[#This Row],[UNH]]-Data!J478</f>
        <v>5.3764954201780029</v>
      </c>
      <c r="K479" s="2">
        <f>ARIMAForecast[[#This Row],[JPM]]-Data!K478</f>
        <v>-0.76730513622999297</v>
      </c>
      <c r="L479" s="2">
        <f>ARIMAForecast[[#This Row],[AVGO]]-Data!L478</f>
        <v>5.4086405520268954</v>
      </c>
      <c r="M479" s="2">
        <f>ARIMAForecast[[#This Row],[V]]-Data!M478</f>
        <v>4.4962909237700046</v>
      </c>
      <c r="N479" s="2">
        <f>ARIMAForecast[[#This Row],[BAC]]-Data!N478</f>
        <v>0.21918203476550246</v>
      </c>
      <c r="O479" s="2">
        <f>ARIMAForecast[[#This Row],[HD]]-Data!O478</f>
        <v>7.0767496981270028</v>
      </c>
      <c r="P479" s="2">
        <f>ARIMAForecast[[#This Row],[MA]]-Data!P478</f>
        <v>9.891946355000016</v>
      </c>
      <c r="Q479" s="2">
        <f>ARIMAForecast[[#This Row],[MRK]]-Data!Q478</f>
        <v>-0.61182935916119163</v>
      </c>
      <c r="R479" s="2">
        <f>ARIMAForecast[[#This Row],[ABBV]]-Data!R478</f>
        <v>-0.35936120980400688</v>
      </c>
      <c r="S479" s="2">
        <f>ARIMAForecast[[#This Row],[LLY]]-Data!S478</f>
        <v>-0.37543836578498713</v>
      </c>
      <c r="T479" s="2">
        <f>ARIMAForecast[[#This Row],[UPS]]-Data!T478</f>
        <v>-4.0657070924000038</v>
      </c>
      <c r="U479" s="2">
        <f>ARIMAForecast[[#This Row],[CAT]]-Data!U478</f>
        <v>1.3943948857609882</v>
      </c>
      <c r="X479" s="1">
        <v>44524</v>
      </c>
      <c r="Y479" s="2">
        <f>Data!Y479-Data!Y478</f>
        <v>0.50558569999998326</v>
      </c>
      <c r="Z479" s="2">
        <f>Data!Z479-Data!Z478</f>
        <v>0.33543300000002318</v>
      </c>
      <c r="AA479" s="2">
        <f>Data!AA479-Data!AA478</f>
        <v>-3.9663999999959287E-3</v>
      </c>
      <c r="AB479" s="2">
        <f>Data!AB479-Data!AB478</f>
        <v>0.41020109999999477</v>
      </c>
      <c r="AC479" s="2">
        <f>Data!AC479-Data!AC478</f>
        <v>-0.45516520000001037</v>
      </c>
      <c r="AD479" s="2">
        <f>Data!AD479-Data!AD478</f>
        <v>-11.616243099999963</v>
      </c>
      <c r="AE479" s="2">
        <f>Data!AE479-Data!AE478</f>
        <v>6.2969578000000297</v>
      </c>
      <c r="AF479" s="2">
        <f>Data!AF479-Data!AF478</f>
        <v>-2.2915699999998651E-2</v>
      </c>
      <c r="AG479" s="2">
        <f>Data!AG479-Data!AG478</f>
        <v>4.3831817999999885</v>
      </c>
      <c r="AH479" s="2">
        <f>Data!AH479-Data!AH478</f>
        <v>-0.47182070000002341</v>
      </c>
      <c r="AI479" s="2">
        <f>Data!AI479-Data!AI478</f>
        <v>3.1844811000000846</v>
      </c>
      <c r="AJ479" s="2">
        <f>Data!AJ479-Data!AJ478</f>
        <v>4.2564722999999844</v>
      </c>
      <c r="AK479" s="2">
        <f>Data!AK479-Data!AK478</f>
        <v>0.33582146000000535</v>
      </c>
      <c r="AL479" s="2">
        <f>Data!AL479-Data!AL478</f>
        <v>3.1128529999999728</v>
      </c>
      <c r="AM479" s="2">
        <f>Data!AM479-Data!AM478</f>
        <v>8.6897367999999915</v>
      </c>
      <c r="AN479" s="2">
        <f>Data!AN479-Data!AN478</f>
        <v>-0.26373736000000747</v>
      </c>
      <c r="AO479" s="2">
        <f>Data!AO479-Data!AO478</f>
        <v>0.28126600000000224</v>
      </c>
      <c r="AP479" s="2">
        <f>Data!AP479-Data!AP478</f>
        <v>4.923380000002453E-2</v>
      </c>
      <c r="AQ479" s="2">
        <f>Data!AQ479-Data!AQ478</f>
        <v>-3.0076486000000102</v>
      </c>
      <c r="AR479" s="2">
        <f>Data!AR479-Data!AR478</f>
        <v>2.0335436000000016</v>
      </c>
      <c r="AS479" s="2"/>
      <c r="AT479" s="1">
        <v>44524</v>
      </c>
      <c r="AU479" s="2">
        <f>Data!AV483-FaktiskeKurser[[#This Row],[AAPL]]</f>
        <v>4.0700070000000039</v>
      </c>
      <c r="AV479" s="2">
        <f>Data!AW483-FaktiskeKurser[[#This Row],[MSFT]]</f>
        <v>-3.3599849999999947</v>
      </c>
      <c r="AW479" s="2">
        <f>Data!AX483-FaktiskeKurser[[#This Row],[AMZN]]</f>
        <v>-5.7825010000000248</v>
      </c>
      <c r="AX479" s="2">
        <f>Data!AY483-FaktiskeKurser[[#This Row],[GOOGL]]</f>
        <v>-3.7185060000000192</v>
      </c>
      <c r="AY479" s="2">
        <f>Data!AZ483-FaktiskeKurser[[#This Row],[BRK-B]]</f>
        <v>6.6499939999999924</v>
      </c>
      <c r="AZ479" s="2">
        <f>Data!BA483-FaktiskeKurser[[#This Row],[TSLA]]</f>
        <v>6.5400089999999977</v>
      </c>
      <c r="BA479" s="2">
        <f>Data!BB483-FaktiskeKurser[[#This Row],[NVDA]]</f>
        <v>9.9899899999999775</v>
      </c>
      <c r="BB479" s="2">
        <f>Data!BC483-FaktiskeKurser[[#This Row],[GOOG]]</f>
        <v>-3.9915009999999995</v>
      </c>
      <c r="BC479" s="2">
        <f>Data!BD483-FaktiskeKurser[[#This Row],[UNH]]</f>
        <v>0.69000299999999015</v>
      </c>
      <c r="BD479" s="2">
        <f>Data!BE483-FaktiskeKurser[[#This Row],[JPM]]</f>
        <v>3.9100039999999865</v>
      </c>
      <c r="BE479" s="2">
        <f>Data!BF483-FaktiskeKurser[[#This Row],[AVGO]]</f>
        <v>-16.080017999999995</v>
      </c>
      <c r="BF479" s="2">
        <f>Data!BG483-FaktiskeKurser[[#This Row],[V]]</f>
        <v>-8.0002000000007456E-2</v>
      </c>
      <c r="BG479" s="2">
        <f>Data!BH483-FaktiskeKurser[[#This Row],[BAC]]</f>
        <v>1.3100009999999997</v>
      </c>
      <c r="BH479" s="2">
        <f>Data!BI483-FaktiskeKurser[[#This Row],[HD]]</f>
        <v>6.2599789999999871</v>
      </c>
      <c r="BI479" s="2">
        <f>Data!BJ483-FaktiskeKurser[[#This Row],[MA]]</f>
        <v>-8.2200010000000248</v>
      </c>
      <c r="BJ479" s="2">
        <f>Data!BK483-FaktiskeKurser[[#This Row],[MRK]]</f>
        <v>-0.77000400000000013</v>
      </c>
      <c r="BK479" s="2">
        <f>Data!BL483-FaktiskeKurser[[#This Row],[ABBV]]</f>
        <v>1.5900040000000075</v>
      </c>
      <c r="BL479" s="2">
        <f>Data!BM483-FaktiskeKurser[[#This Row],[LLY]]</f>
        <v>0.67001299999998309</v>
      </c>
      <c r="BM479" s="2">
        <f>Data!BN483-FaktiskeKurser[[#This Row],[UPS]]</f>
        <v>1</v>
      </c>
      <c r="BN479" s="2">
        <f>Data!BO483-FaktiskeKurser[[#This Row],[CAT]]</f>
        <v>5.6500090000000114</v>
      </c>
    </row>
    <row r="480" spans="1:66" x14ac:dyDescent="0.35">
      <c r="A480" s="1">
        <v>44526</v>
      </c>
      <c r="B480" s="2">
        <f>ARIMAForecast[[#This Row],[AAPL]]-FaktiskeKurser[[#This Row],[AAPL]]</f>
        <v>-3.3626034207290161</v>
      </c>
      <c r="C480" s="2">
        <f>ARIMAForecast[[#This Row],[MSFT]]-Data!C479</f>
        <v>-8.010185216958007</v>
      </c>
      <c r="D480" s="2">
        <f>ARIMAForecast[[#This Row],[AMZN]]-Data!D479</f>
        <v>-3.8494112643780056</v>
      </c>
      <c r="E480" s="2">
        <f>ARIMAForecast[[#This Row],[GOOGL]]-Data!E479</f>
        <v>-4.1281529522539984</v>
      </c>
      <c r="F480" s="2">
        <f>ARIMAForecast[[#This Row],[BRK-B]]-Data!F479</f>
        <v>-4.3631399222999789</v>
      </c>
      <c r="G480" s="2">
        <f>ARIMAForecast[[#This Row],[TSLA]]-Data!G479</f>
        <v>-14.597055279902008</v>
      </c>
      <c r="H480" s="2">
        <f>ARIMAForecast[[#This Row],[NVDA]]-Data!H479</f>
        <v>-11.971216698801015</v>
      </c>
      <c r="I480" s="2">
        <f>ARIMAForecast[[#This Row],[GOOG]]-Data!I479</f>
        <v>-4.1773014030299862</v>
      </c>
      <c r="J480" s="2">
        <f>ARIMAForecast[[#This Row],[UNH]]-Data!J479</f>
        <v>-12.015324814597022</v>
      </c>
      <c r="K480" s="2">
        <f>ARIMAForecast[[#This Row],[JPM]]-Data!K479</f>
        <v>-5.4165866157590017</v>
      </c>
      <c r="L480" s="2">
        <f>ARIMAForecast[[#This Row],[AVGO]]-Data!L479</f>
        <v>-11.941127184499919</v>
      </c>
      <c r="M480" s="2">
        <f>ARIMAForecast[[#This Row],[V]]-Data!M479</f>
        <v>-4.4532458037299989</v>
      </c>
      <c r="N480" s="2">
        <f>ARIMAForecast[[#This Row],[BAC]]-Data!N479</f>
        <v>-2.0131927963101006</v>
      </c>
      <c r="O480" s="2">
        <f>ARIMAForecast[[#This Row],[HD]]-Data!O479</f>
        <v>-11.90581638738405</v>
      </c>
      <c r="P480" s="2">
        <f>ARIMAForecast[[#This Row],[MA]]-Data!P479</f>
        <v>-14.645947991440039</v>
      </c>
      <c r="Q480" s="2">
        <f>ARIMAForecast[[#This Row],[MRK]]-Data!Q479</f>
        <v>-2.9397763724166026</v>
      </c>
      <c r="R480" s="2">
        <f>ARIMAForecast[[#This Row],[ABBV]]-Data!R479</f>
        <v>-1.8870568245999948</v>
      </c>
      <c r="S480" s="2">
        <f>ARIMAForecast[[#This Row],[LLY]]-Data!S479</f>
        <v>-1.4052915825510013</v>
      </c>
      <c r="T480" s="2">
        <f>ARIMAForecast[[#This Row],[UPS]]-Data!T479</f>
        <v>-3.4650597191609904</v>
      </c>
      <c r="U480" s="2">
        <f>ARIMAForecast[[#This Row],[CAT]]-Data!U479</f>
        <v>-8.3254026183049916</v>
      </c>
      <c r="X480" s="1">
        <v>44526</v>
      </c>
      <c r="Y480" s="2">
        <f>Data!Y480-Data!Y479</f>
        <v>-3.1680334999999786</v>
      </c>
      <c r="Z480" s="2">
        <f>Data!Z480-Data!Z479</f>
        <v>-4.6666361000000052</v>
      </c>
      <c r="AA480" s="2">
        <f>Data!AA480-Data!AA479</f>
        <v>-2.8949037000000146</v>
      </c>
      <c r="AB480" s="2">
        <f>Data!AB480-Data!AB479</f>
        <v>-2.8916068999999993</v>
      </c>
      <c r="AC480" s="2">
        <f>Data!AC480-Data!AC479</f>
        <v>-4.0212680999999861</v>
      </c>
      <c r="AD480" s="2">
        <f>Data!AD480-Data!AD479</f>
        <v>-1.9939712000000327</v>
      </c>
      <c r="AE480" s="2">
        <f>Data!AE480-Data!AE479</f>
        <v>-3.9332660000000033</v>
      </c>
      <c r="AF480" s="2">
        <f>Data!AF480-Data!AF479</f>
        <v>-2.8759645000000091</v>
      </c>
      <c r="AG480" s="2">
        <f>Data!AG480-Data!AG479</f>
        <v>-8.9062718000000132</v>
      </c>
      <c r="AH480" s="2">
        <f>Data!AH480-Data!AH479</f>
        <v>-4.19845269999999</v>
      </c>
      <c r="AI480" s="2">
        <f>Data!AI480-Data!AI479</f>
        <v>-9.1398333000000775</v>
      </c>
      <c r="AJ480" s="2">
        <f>Data!AJ480-Data!AJ479</f>
        <v>-3.8178581999999892</v>
      </c>
      <c r="AK480" s="2">
        <f>Data!AK480-Data!AK479</f>
        <v>-1.521048780000001</v>
      </c>
      <c r="AL480" s="2">
        <f>Data!AL480-Data!AL479</f>
        <v>-7.3370393999999806</v>
      </c>
      <c r="AM480" s="2">
        <f>Data!AM480-Data!AM479</f>
        <v>-4.4434539000000086</v>
      </c>
      <c r="AN480" s="2">
        <f>Data!AN480-Data!AN479</f>
        <v>-2.5872935899999874</v>
      </c>
      <c r="AO480" s="2">
        <f>Data!AO480-Data!AO479</f>
        <v>-2.093713699999995</v>
      </c>
      <c r="AP480" s="2">
        <f>Data!AP480-Data!AP479</f>
        <v>-1.3849610000000325</v>
      </c>
      <c r="AQ480" s="2">
        <f>Data!AQ480-Data!AQ479</f>
        <v>-3.183669100000003</v>
      </c>
      <c r="AR480" s="2">
        <f>Data!AR480-Data!AR479</f>
        <v>-6.5285143000000119</v>
      </c>
      <c r="AS480" s="2"/>
      <c r="AT480" s="1">
        <v>44526</v>
      </c>
      <c r="AU480" s="2">
        <f>Data!AV484-FaktiskeKurser[[#This Row],[AAPL]]</f>
        <v>-3.7400049999999965</v>
      </c>
      <c r="AV480" s="2">
        <f>Data!AW484-FaktiskeKurser[[#This Row],[MSFT]]</f>
        <v>-13.42999199999997</v>
      </c>
      <c r="AW480" s="2">
        <f>Data!AX484-FaktiskeKurser[[#This Row],[AMZN]]</f>
        <v>-8.6005090000000166</v>
      </c>
      <c r="AX480" s="2">
        <f>Data!AY484-FaktiskeKurser[[#This Row],[GOOGL]]</f>
        <v>-6.7434990000000141</v>
      </c>
      <c r="AY480" s="2">
        <f>Data!AZ484-FaktiskeKurser[[#This Row],[BRK-B]]</f>
        <v>3.1000060000000076</v>
      </c>
      <c r="AZ480" s="2">
        <f>Data!BA484-FaktiskeKurser[[#This Row],[TSLA]]</f>
        <v>-18.379974000000004</v>
      </c>
      <c r="BA480" s="2">
        <f>Data!BB484-FaktiskeKurser[[#This Row],[NVDA]]</f>
        <v>-14.820007000000032</v>
      </c>
      <c r="BB480" s="2">
        <f>Data!BC484-FaktiskeKurser[[#This Row],[GOOG]]</f>
        <v>-7.1464989999999773</v>
      </c>
      <c r="BC480" s="2">
        <f>Data!BD484-FaktiskeKurser[[#This Row],[UNH]]</f>
        <v>-8.9995999999985088E-2</v>
      </c>
      <c r="BD480" s="2">
        <f>Data!BE484-FaktiskeKurser[[#This Row],[JPM]]</f>
        <v>1.0099950000000035</v>
      </c>
      <c r="BE480" s="2">
        <f>Data!BF484-FaktiskeKurser[[#This Row],[AVGO]]</f>
        <v>-22.129944000000023</v>
      </c>
      <c r="BF480" s="2">
        <f>Data!BG484-FaktiskeKurser[[#This Row],[V]]</f>
        <v>-3.2100070000000187</v>
      </c>
      <c r="BG480" s="2">
        <f>Data!BH484-FaktiskeKurser[[#This Row],[BAC]]</f>
        <v>0.35999600000000243</v>
      </c>
      <c r="BH480" s="2">
        <f>Data!BI484-FaktiskeKurser[[#This Row],[HD]]</f>
        <v>-5.9899899999999775</v>
      </c>
      <c r="BI480" s="2">
        <f>Data!BJ484-FaktiskeKurser[[#This Row],[MA]]</f>
        <v>-15.549988000000042</v>
      </c>
      <c r="BJ480" s="2">
        <f>Data!BK484-FaktiskeKurser[[#This Row],[MRK]]</f>
        <v>-1.5399929999999955</v>
      </c>
      <c r="BK480" s="2">
        <f>Data!BL484-FaktiskeKurser[[#This Row],[ABBV]]</f>
        <v>0.27000400000000013</v>
      </c>
      <c r="BL480" s="2">
        <f>Data!BM484-FaktiskeKurser[[#This Row],[LLY]]</f>
        <v>-0.33001699999999801</v>
      </c>
      <c r="BM480" s="2">
        <f>Data!BN484-FaktiskeKurser[[#This Row],[UPS]]</f>
        <v>-3.1699979999999925</v>
      </c>
      <c r="BN480" s="2">
        <f>Data!BO484-FaktiskeKurser[[#This Row],[CAT]]</f>
        <v>-1.7100059999999928</v>
      </c>
    </row>
    <row r="481" spans="1:66" x14ac:dyDescent="0.35">
      <c r="A481" s="1">
        <v>44529</v>
      </c>
      <c r="B481" s="2">
        <f>ARIMAForecast[[#This Row],[AAPL]]-FaktiskeKurser[[#This Row],[AAPL]]</f>
        <v>-0.48774642664099588</v>
      </c>
      <c r="C481" s="2">
        <f>ARIMAForecast[[#This Row],[MSFT]]-Data!C480</f>
        <v>6.1842689460989959</v>
      </c>
      <c r="D481" s="2">
        <f>ARIMAForecast[[#This Row],[AMZN]]-Data!D480</f>
        <v>2.7679160179729934</v>
      </c>
      <c r="E481" s="2">
        <f>ARIMAForecast[[#This Row],[GOOGL]]-Data!E480</f>
        <v>3.5521185499540024</v>
      </c>
      <c r="F481" s="2">
        <f>ARIMAForecast[[#This Row],[BRK-B]]-Data!F480</f>
        <v>-1.3012403861980033</v>
      </c>
      <c r="G481" s="2">
        <f>ARIMAForecast[[#This Row],[TSLA]]-Data!G480</f>
        <v>22.380357772933962</v>
      </c>
      <c r="H481" s="2">
        <f>ARIMAForecast[[#This Row],[NVDA]]-Data!H480</f>
        <v>19.655820916829043</v>
      </c>
      <c r="I481" s="2">
        <f>ARIMAForecast[[#This Row],[GOOG]]-Data!I480</f>
        <v>3.7866147628170097</v>
      </c>
      <c r="J481" s="2">
        <f>ARIMAForecast[[#This Row],[UNH]]-Data!J480</f>
        <v>11.153165500705029</v>
      </c>
      <c r="K481" s="2">
        <f>ARIMAForecast[[#This Row],[JPM]]-Data!K480</f>
        <v>-1.2003537085440144</v>
      </c>
      <c r="L481" s="2">
        <f>ARIMAForecast[[#This Row],[AVGO]]-Data!L480</f>
        <v>15.11361213142095</v>
      </c>
      <c r="M481" s="2">
        <f>ARIMAForecast[[#This Row],[V]]-Data!M480</f>
        <v>-1.9983117810530189</v>
      </c>
      <c r="N481" s="2">
        <f>ARIMAForecast[[#This Row],[BAC]]-Data!N480</f>
        <v>-0.28973981712130126</v>
      </c>
      <c r="O481" s="2">
        <f>ARIMAForecast[[#This Row],[HD]]-Data!O480</f>
        <v>5.2246942806670518</v>
      </c>
      <c r="P481" s="2">
        <f>ARIMAForecast[[#This Row],[MA]]-Data!P480</f>
        <v>-1.4147632854909489</v>
      </c>
      <c r="Q481" s="2">
        <f>ARIMAForecast[[#This Row],[MRK]]-Data!Q480</f>
        <v>-4.2147785414033052</v>
      </c>
      <c r="R481" s="2">
        <f>ARIMAForecast[[#This Row],[ABBV]]-Data!R480</f>
        <v>0.11417245712399904</v>
      </c>
      <c r="S481" s="2">
        <f>ARIMAForecast[[#This Row],[LLY]]-Data!S480</f>
        <v>-5.4167775221860097</v>
      </c>
      <c r="T481" s="2">
        <f>ARIMAForecast[[#This Row],[UPS]]-Data!T480</f>
        <v>-0.25329007878400489</v>
      </c>
      <c r="U481" s="2">
        <f>ARIMAForecast[[#This Row],[CAT]]-Data!U480</f>
        <v>-2.8103661437390031</v>
      </c>
      <c r="X481" s="1">
        <v>44529</v>
      </c>
      <c r="Y481" s="2">
        <f>Data!Y481-Data!Y480</f>
        <v>0.95884509999999068</v>
      </c>
      <c r="Z481" s="2">
        <f>Data!Z481-Data!Z480</f>
        <v>1.6200231999999914</v>
      </c>
      <c r="AA481" s="2">
        <f>Data!AA481-Data!AA480</f>
        <v>1.5476446000000124</v>
      </c>
      <c r="AB481" s="2">
        <f>Data!AB481-Data!AB480</f>
        <v>1.8202234999999973</v>
      </c>
      <c r="AC481" s="2">
        <f>Data!AC481-Data!AC480</f>
        <v>-1.1547725000000355</v>
      </c>
      <c r="AD481" s="2">
        <f>Data!AD481-Data!AD480</f>
        <v>-5.0968160999999554</v>
      </c>
      <c r="AE481" s="2">
        <f>Data!AE481-Data!AE480</f>
        <v>3.1277519999999868</v>
      </c>
      <c r="AF481" s="2">
        <f>Data!AF481-Data!AF480</f>
        <v>2.1921253000000149</v>
      </c>
      <c r="AG481" s="2">
        <f>Data!AG481-Data!AG480</f>
        <v>8.3351579000000129</v>
      </c>
      <c r="AH481" s="2">
        <f>Data!AH481-Data!AH480</f>
        <v>-1.7090460000000007</v>
      </c>
      <c r="AI481" s="2">
        <f>Data!AI481-Data!AI480</f>
        <v>12.784092600000008</v>
      </c>
      <c r="AJ481" s="2">
        <f>Data!AJ481-Data!AJ480</f>
        <v>-1.8878038000000004</v>
      </c>
      <c r="AK481" s="2">
        <f>Data!AK481-Data!AK480</f>
        <v>-0.5069554000000025</v>
      </c>
      <c r="AL481" s="2">
        <f>Data!AL481-Data!AL480</f>
        <v>1.9804846000000111</v>
      </c>
      <c r="AM481" s="2">
        <f>Data!AM481-Data!AM480</f>
        <v>-7.9336414999999647</v>
      </c>
      <c r="AN481" s="2">
        <f>Data!AN481-Data!AN480</f>
        <v>-4.0136542000000048</v>
      </c>
      <c r="AO481" s="2">
        <f>Data!AO481-Data!AO480</f>
        <v>0.47072949999999025</v>
      </c>
      <c r="AP481" s="2">
        <f>Data!AP481-Data!AP480</f>
        <v>-5.0077775999999972</v>
      </c>
      <c r="AQ481" s="2">
        <f>Data!AQ481-Data!AQ480</f>
        <v>-0.93963229999999953</v>
      </c>
      <c r="AR481" s="2">
        <f>Data!AR481-Data!AR480</f>
        <v>-3.7825030999999854</v>
      </c>
      <c r="AS481" s="2"/>
      <c r="AT481" s="1">
        <v>44529</v>
      </c>
      <c r="AU481" s="2">
        <f>Data!AV485-FaktiskeKurser[[#This Row],[AAPL]]</f>
        <v>-0.77999900000000366</v>
      </c>
      <c r="AV481" s="2">
        <f>Data!AW485-FaktiskeKurser[[#This Row],[MSFT]]</f>
        <v>-3.1999820000000341</v>
      </c>
      <c r="AW481" s="2">
        <f>Data!AX485-FaktiskeKurser[[#This Row],[AMZN]]</f>
        <v>-0.54998799999998482</v>
      </c>
      <c r="AX481" s="2">
        <f>Data!AY485-FaktiskeKurser[[#This Row],[GOOGL]]</f>
        <v>-0.77149999999997476</v>
      </c>
      <c r="AY481" s="2">
        <f>Data!AZ485-FaktiskeKurser[[#This Row],[BRK-B]]</f>
        <v>-2.8500060000000076</v>
      </c>
      <c r="AZ481" s="2">
        <f>Data!BA485-FaktiskeKurser[[#This Row],[TSLA]]</f>
        <v>-6.6266479999999888</v>
      </c>
      <c r="BA481" s="2">
        <f>Data!BB485-FaktiskeKurser[[#This Row],[NVDA]]</f>
        <v>14.200012000000015</v>
      </c>
      <c r="BB481" s="2">
        <f>Data!BC485-FaktiskeKurser[[#This Row],[GOOG]]</f>
        <v>-0.96450799999999504</v>
      </c>
      <c r="BC481" s="2">
        <f>Data!BD485-FaktiskeKurser[[#This Row],[UNH]]</f>
        <v>14.459991000000002</v>
      </c>
      <c r="BD481" s="2">
        <f>Data!BE485-FaktiskeKurser[[#This Row],[JPM]]</f>
        <v>-3.1200100000000077</v>
      </c>
      <c r="BE481" s="2">
        <f>Data!BF485-FaktiskeKurser[[#This Row],[AVGO]]</f>
        <v>11.05999799999995</v>
      </c>
      <c r="BF481" s="2">
        <f>Data!BG485-FaktiskeKurser[[#This Row],[V]]</f>
        <v>0.70999100000000226</v>
      </c>
      <c r="BG481" s="2">
        <f>Data!BH485-FaktiskeKurser[[#This Row],[BAC]]</f>
        <v>-0.68999899999999315</v>
      </c>
      <c r="BH481" s="2">
        <f>Data!BI485-FaktiskeKurser[[#This Row],[HD]]</f>
        <v>-1.9700020000000222</v>
      </c>
      <c r="BI481" s="2">
        <f>Data!BJ485-FaktiskeKurser[[#This Row],[MA]]</f>
        <v>1.7100220000000377</v>
      </c>
      <c r="BJ481" s="2">
        <f>Data!BK485-FaktiskeKurser[[#This Row],[MRK]]</f>
        <v>-6.75</v>
      </c>
      <c r="BK481" s="2">
        <f>Data!BL485-FaktiskeKurser[[#This Row],[ABBV]]</f>
        <v>1.2399970000000025</v>
      </c>
      <c r="BL481" s="2">
        <f>Data!BM485-FaktiskeKurser[[#This Row],[LLY]]</f>
        <v>-5.6099999999999852</v>
      </c>
      <c r="BM481" s="2">
        <f>Data!BN485-FaktiskeKurser[[#This Row],[UPS]]</f>
        <v>-6.2400060000000224</v>
      </c>
      <c r="BN481" s="2">
        <f>Data!BO485-FaktiskeKurser[[#This Row],[CAT]]</f>
        <v>-6.4600070000000187</v>
      </c>
    </row>
    <row r="482" spans="1:66" x14ac:dyDescent="0.35">
      <c r="A482" s="1">
        <v>44530</v>
      </c>
      <c r="B482" s="2">
        <f>ARIMAForecast[[#This Row],[AAPL]]-FaktiskeKurser[[#This Row],[AAPL]]</f>
        <v>3.9995266192930217</v>
      </c>
      <c r="C482" s="2">
        <f>ARIMAForecast[[#This Row],[MSFT]]-Data!C481</f>
        <v>-5.1430464603629957</v>
      </c>
      <c r="D482" s="2">
        <f>ARIMAForecast[[#This Row],[AMZN]]-Data!D481</f>
        <v>-2.5681400354959862</v>
      </c>
      <c r="E482" s="2">
        <f>ARIMAForecast[[#This Row],[GOOGL]]-Data!E481</f>
        <v>-3.7843492430289984</v>
      </c>
      <c r="F482" s="2">
        <f>ARIMAForecast[[#This Row],[BRK-B]]-Data!F481</f>
        <v>-4.6401723603980258</v>
      </c>
      <c r="G482" s="2">
        <f>ARIMAForecast[[#This Row],[TSLA]]-Data!G481</f>
        <v>-1.4834024331009914</v>
      </c>
      <c r="H482" s="2">
        <f>ARIMAForecast[[#This Row],[NVDA]]-Data!H481</f>
        <v>-5.9716351226859956</v>
      </c>
      <c r="I482" s="2">
        <f>ARIMAForecast[[#This Row],[GOOG]]-Data!I481</f>
        <v>-3.9824082311460245</v>
      </c>
      <c r="J482" s="2">
        <f>ARIMAForecast[[#This Row],[UNH]]-Data!J481</f>
        <v>-4.8821830528090118</v>
      </c>
      <c r="K482" s="2">
        <f>ARIMAForecast[[#This Row],[JPM]]-Data!K481</f>
        <v>-1.7268389532769959</v>
      </c>
      <c r="L482" s="2">
        <f>ARIMAForecast[[#This Row],[AVGO]]-Data!L481</f>
        <v>-6.3517808579239272</v>
      </c>
      <c r="M482" s="2">
        <f>ARIMAForecast[[#This Row],[V]]-Data!M481</f>
        <v>-2.2287840927519937</v>
      </c>
      <c r="N482" s="2">
        <f>ARIMAForecast[[#This Row],[BAC]]-Data!N481</f>
        <v>-1.0168859082157979</v>
      </c>
      <c r="O482" s="2">
        <f>ARIMAForecast[[#This Row],[HD]]-Data!O481</f>
        <v>-6.2733817662930278</v>
      </c>
      <c r="P482" s="2">
        <f>ARIMAForecast[[#This Row],[MA]]-Data!P481</f>
        <v>-7.7588943557780112</v>
      </c>
      <c r="Q482" s="2">
        <f>ARIMAForecast[[#This Row],[MRK]]-Data!Q481</f>
        <v>-0.58982178180379208</v>
      </c>
      <c r="R482" s="2">
        <f>ARIMAForecast[[#This Row],[ABBV]]-Data!R481</f>
        <v>-1.6983544323690012</v>
      </c>
      <c r="S482" s="2">
        <f>ARIMAForecast[[#This Row],[LLY]]-Data!S481</f>
        <v>-6.3799072990859997</v>
      </c>
      <c r="T482" s="2">
        <f>ARIMAForecast[[#This Row],[UPS]]-Data!T481</f>
        <v>-5.9250246678099927</v>
      </c>
      <c r="U482" s="2">
        <f>ARIMAForecast[[#This Row],[CAT]]-Data!U481</f>
        <v>-2.2540919978989962</v>
      </c>
      <c r="X482" s="1">
        <v>44530</v>
      </c>
      <c r="Y482" s="2">
        <f>Data!Y482-Data!Y481</f>
        <v>4.233944699999995</v>
      </c>
      <c r="Z482" s="2">
        <f>Data!Z482-Data!Z481</f>
        <v>-2.6450760000000173</v>
      </c>
      <c r="AA482" s="2">
        <f>Data!AA482-Data!AA481</f>
        <v>-1.7328677000000141</v>
      </c>
      <c r="AB482" s="2">
        <f>Data!AB482-Data!AB481</f>
        <v>-2.3114365000000134</v>
      </c>
      <c r="AC482" s="2">
        <f>Data!AC482-Data!AC481</f>
        <v>-5.2450175999999828</v>
      </c>
      <c r="AD482" s="2">
        <f>Data!AD482-Data!AD481</f>
        <v>16.622678699999994</v>
      </c>
      <c r="AE482" s="2">
        <f>Data!AE482-Data!AE481</f>
        <v>5.2642529000000309</v>
      </c>
      <c r="AF482" s="2">
        <f>Data!AF482-Data!AF481</f>
        <v>-2.7118479000000093</v>
      </c>
      <c r="AG482" s="2">
        <f>Data!AG482-Data!AG481</f>
        <v>-4.2977405000000317</v>
      </c>
      <c r="AH482" s="2">
        <f>Data!AH482-Data!AH481</f>
        <v>-2.1599171999999953</v>
      </c>
      <c r="AI482" s="2">
        <f>Data!AI482-Data!AI481</f>
        <v>-5.7811464999999771</v>
      </c>
      <c r="AJ482" s="2">
        <f>Data!AJ482-Data!AJ481</f>
        <v>-2.4891672999999912</v>
      </c>
      <c r="AK482" s="2">
        <f>Data!AK482-Data!AK481</f>
        <v>-1.067223030000001</v>
      </c>
      <c r="AL482" s="2">
        <f>Data!AL482-Data!AL481</f>
        <v>-4.211633699999993</v>
      </c>
      <c r="AM482" s="2">
        <f>Data!AM482-Data!AM481</f>
        <v>-6.36252810000002</v>
      </c>
      <c r="AN482" s="2">
        <f>Data!AN482-Data!AN481</f>
        <v>-0.85886263999999812</v>
      </c>
      <c r="AO482" s="2">
        <f>Data!AO482-Data!AO481</f>
        <v>-1.7437750999999935</v>
      </c>
      <c r="AP482" s="2">
        <f>Data!AP482-Data!AP481</f>
        <v>-6.2921680000000038</v>
      </c>
      <c r="AQ482" s="2">
        <f>Data!AQ482-Data!AQ481</f>
        <v>-5.5874143000000061</v>
      </c>
      <c r="AR482" s="2">
        <f>Data!AR482-Data!AR481</f>
        <v>-2.6201877000000025</v>
      </c>
      <c r="AS482" s="2"/>
      <c r="AT482" s="1">
        <v>44530</v>
      </c>
      <c r="AU482" s="2">
        <f>Data!AV486-FaktiskeKurser[[#This Row],[AAPL]]</f>
        <v>3.8899990000000173</v>
      </c>
      <c r="AV482" s="2">
        <f>Data!AW486-FaktiskeKurser[[#This Row],[MSFT]]</f>
        <v>-7.0899970000000394</v>
      </c>
      <c r="AW482" s="2">
        <f>Data!AX486-FaktiskeKurser[[#This Row],[AMZN]]</f>
        <v>-3.6484990000000153</v>
      </c>
      <c r="AX482" s="2">
        <f>Data!AY486-FaktiskeKurser[[#This Row],[GOOGL]]</f>
        <v>-3.884490999999997</v>
      </c>
      <c r="AY482" s="2">
        <f>Data!AZ486-FaktiskeKurser[[#This Row],[BRK-B]]</f>
        <v>-11.869996000000015</v>
      </c>
      <c r="AZ482" s="2">
        <f>Data!BA486-FaktiskeKurser[[#This Row],[TSLA]]</f>
        <v>11.910004000000015</v>
      </c>
      <c r="BA482" s="2">
        <f>Data!BB486-FaktiskeKurser[[#This Row],[NVDA]]</f>
        <v>9.3000190000000202</v>
      </c>
      <c r="BB482" s="2">
        <f>Data!BC486-FaktiskeKurser[[#This Row],[GOOG]]</f>
        <v>-4.3050079999999866</v>
      </c>
      <c r="BC482" s="2">
        <f>Data!BD486-FaktiskeKurser[[#This Row],[UNH]]</f>
        <v>-2.9100039999999581</v>
      </c>
      <c r="BD482" s="2">
        <f>Data!BE486-FaktiskeKurser[[#This Row],[JPM]]</f>
        <v>-9.4499969999999962</v>
      </c>
      <c r="BE482" s="2">
        <f>Data!BF486-FaktiskeKurser[[#This Row],[AVGO]]</f>
        <v>-1.4400020000000495</v>
      </c>
      <c r="BF482" s="2">
        <f>Data!BG486-FaktiskeKurser[[#This Row],[V]]</f>
        <v>-4.7200009999999963</v>
      </c>
      <c r="BG482" s="2">
        <f>Data!BH486-FaktiskeKurser[[#This Row],[BAC]]</f>
        <v>-3.0299989999999966</v>
      </c>
      <c r="BH482" s="2">
        <f>Data!BI486-FaktiskeKurser[[#This Row],[HD]]</f>
        <v>-7.7600100000000225</v>
      </c>
      <c r="BI482" s="2">
        <f>Data!BJ486-FaktiskeKurser[[#This Row],[MA]]</f>
        <v>-14.079987000000017</v>
      </c>
      <c r="BJ482" s="2">
        <f>Data!BK486-FaktiskeKurser[[#This Row],[MRK]]</f>
        <v>-7.8899990000000031</v>
      </c>
      <c r="BK482" s="2">
        <f>Data!BL486-FaktiskeKurser[[#This Row],[ABBV]]</f>
        <v>-3.5999979999999994</v>
      </c>
      <c r="BL482" s="2">
        <f>Data!BM486-FaktiskeKurser[[#This Row],[LLY]]</f>
        <v>-13.919997999999993</v>
      </c>
      <c r="BM482" s="2">
        <f>Data!BN486-FaktiskeKurser[[#This Row],[UPS]]</f>
        <v>-13.440003000000019</v>
      </c>
      <c r="BN482" s="2">
        <f>Data!BO486-FaktiskeKurser[[#This Row],[CAT]]</f>
        <v>-11.979996</v>
      </c>
    </row>
    <row r="483" spans="1:66" x14ac:dyDescent="0.35">
      <c r="A483" s="1">
        <v>44531</v>
      </c>
      <c r="B483" s="2">
        <f>ARIMAForecast[[#This Row],[AAPL]]-FaktiskeKurser[[#This Row],[AAPL]]</f>
        <v>3.2381097304020159</v>
      </c>
      <c r="C483" s="2">
        <f>ARIMAForecast[[#This Row],[MSFT]]-Data!C482</f>
        <v>-0.77513031078694894</v>
      </c>
      <c r="D483" s="2">
        <f>ARIMAForecast[[#This Row],[AMZN]]-Data!D482</f>
        <v>-3.2607124438929986</v>
      </c>
      <c r="E483" s="2">
        <f>ARIMAForecast[[#This Row],[GOOGL]]-Data!E482</f>
        <v>-0.63818389525499697</v>
      </c>
      <c r="F483" s="2">
        <f>ARIMAForecast[[#This Row],[BRK-B]]-Data!F482</f>
        <v>-1.5558336941280118</v>
      </c>
      <c r="G483" s="2">
        <f>ARIMAForecast[[#This Row],[TSLA]]-Data!G482</f>
        <v>-13.79344834564796</v>
      </c>
      <c r="H483" s="2">
        <f>ARIMAForecast[[#This Row],[NVDA]]-Data!H482</f>
        <v>-12.590729259572015</v>
      </c>
      <c r="I483" s="2">
        <f>ARIMAForecast[[#This Row],[GOOG]]-Data!I482</f>
        <v>-0.68677625030898071</v>
      </c>
      <c r="J483" s="2">
        <f>ARIMAForecast[[#This Row],[UNH]]-Data!J482</f>
        <v>-2.7632980905460158</v>
      </c>
      <c r="K483" s="2">
        <f>ARIMAForecast[[#This Row],[JPM]]-Data!K482</f>
        <v>-0.77917342293500269</v>
      </c>
      <c r="L483" s="2">
        <f>ARIMAForecast[[#This Row],[AVGO]]-Data!L482</f>
        <v>-2.6225737747230369</v>
      </c>
      <c r="M483" s="2">
        <f>ARIMAForecast[[#This Row],[V]]-Data!M482</f>
        <v>-3.4526909017619971</v>
      </c>
      <c r="N483" s="2">
        <f>ARIMAForecast[[#This Row],[BAC]]-Data!N482</f>
        <v>-0.3852424364291025</v>
      </c>
      <c r="O483" s="2">
        <f>ARIMAForecast[[#This Row],[HD]]-Data!O482</f>
        <v>-0.28915869453697951</v>
      </c>
      <c r="P483" s="2">
        <f>ARIMAForecast[[#This Row],[MA]]-Data!P482</f>
        <v>-8.4007756443320432</v>
      </c>
      <c r="Q483" s="2">
        <f>ARIMAForecast[[#This Row],[MRK]]-Data!Q482</f>
        <v>4.9972882113891615E-2</v>
      </c>
      <c r="R483" s="2">
        <f>ARIMAForecast[[#This Row],[ABBV]]-Data!R482</f>
        <v>0.45619865791400116</v>
      </c>
      <c r="S483" s="2">
        <f>ARIMAForecast[[#This Row],[LLY]]-Data!S482</f>
        <v>0.55487805363299003</v>
      </c>
      <c r="T483" s="2">
        <f>ARIMAForecast[[#This Row],[UPS]]-Data!T482</f>
        <v>-3.5130158704079975</v>
      </c>
      <c r="U483" s="2">
        <f>ARIMAForecast[[#This Row],[CAT]]-Data!U482</f>
        <v>-1.7392167370479967</v>
      </c>
      <c r="X483" s="1">
        <v>44531</v>
      </c>
      <c r="Y483" s="2">
        <f>Data!Y483-Data!Y482</f>
        <v>0.99181379999998853</v>
      </c>
      <c r="Z483" s="2">
        <f>Data!Z483-Data!Z482</f>
        <v>-2.2681557999999882</v>
      </c>
      <c r="AA483" s="2">
        <f>Data!AA483-Data!AA482</f>
        <v>-3.0480378999999971</v>
      </c>
      <c r="AB483" s="2">
        <f>Data!AB483-Data!AB482</f>
        <v>-1.7214162999999871</v>
      </c>
      <c r="AC483" s="2">
        <f>Data!AC483-Data!AC482</f>
        <v>-1.850119100000029</v>
      </c>
      <c r="AD483" s="2">
        <f>Data!AD483-Data!AD482</f>
        <v>-1.9533458000000223</v>
      </c>
      <c r="AE483" s="2">
        <f>Data!AE483-Data!AE482</f>
        <v>-8.4896856999999954</v>
      </c>
      <c r="AF483" s="2">
        <f>Data!AF483-Data!AF482</f>
        <v>-1.6540289000000143</v>
      </c>
      <c r="AG483" s="2">
        <f>Data!AG483-Data!AG482</f>
        <v>-0.32095349999997325</v>
      </c>
      <c r="AH483" s="2">
        <f>Data!AH483-Data!AH482</f>
        <v>-1.1237174000000039</v>
      </c>
      <c r="AI483" s="2">
        <f>Data!AI483-Data!AI482</f>
        <v>-1.3543594999999868</v>
      </c>
      <c r="AJ483" s="2">
        <f>Data!AJ483-Data!AJ482</f>
        <v>-3.5075227000000098</v>
      </c>
      <c r="AK483" s="2">
        <f>Data!AK483-Data!AK482</f>
        <v>-0.63991113000000155</v>
      </c>
      <c r="AL483" s="2">
        <f>Data!AL483-Data!AL482</f>
        <v>-1.4826021000000082</v>
      </c>
      <c r="AM483" s="2">
        <f>Data!AM483-Data!AM482</f>
        <v>-8.3788364999999771</v>
      </c>
      <c r="AN483" s="2">
        <f>Data!AN483-Data!AN482</f>
        <v>-0.38222574000000975</v>
      </c>
      <c r="AO483" s="2">
        <f>Data!AO483-Data!AO482</f>
        <v>0.71629450000000361</v>
      </c>
      <c r="AP483" s="2">
        <f>Data!AP483-Data!AP482</f>
        <v>-0.14289099999999166</v>
      </c>
      <c r="AQ483" s="2">
        <f>Data!AQ483-Data!AQ482</f>
        <v>-4.5272051000000033</v>
      </c>
      <c r="AR483" s="2">
        <f>Data!AR483-Data!AR482</f>
        <v>-2.0313691000000063</v>
      </c>
      <c r="AS483" s="2"/>
      <c r="AT483" s="1">
        <v>44531</v>
      </c>
      <c r="AU483" s="2">
        <f>Data!AV487-FaktiskeKurser[[#This Row],[AAPL]]</f>
        <v>2.8300020000000075</v>
      </c>
      <c r="AV483" s="2">
        <f>Data!AW487-FaktiskeKurser[[#This Row],[MSFT]]</f>
        <v>-7.830016999999998</v>
      </c>
      <c r="AW483" s="2">
        <f>Data!AX487-FaktiskeKurser[[#This Row],[AMZN]]</f>
        <v>-6.8344879999999932</v>
      </c>
      <c r="AX483" s="2">
        <f>Data!AY487-FaktiskeKurser[[#This Row],[GOOGL]]</f>
        <v>-5.0684969999999794</v>
      </c>
      <c r="AY483" s="2">
        <f>Data!AZ487-FaktiskeKurser[[#This Row],[BRK-B]]</f>
        <v>-12.279998999999975</v>
      </c>
      <c r="AZ483" s="2">
        <f>Data!BA487-FaktiskeKurser[[#This Row],[TSLA]]</f>
        <v>-7</v>
      </c>
      <c r="BA483" s="2">
        <f>Data!BB487-FaktiskeKurser[[#This Row],[NVDA]]</f>
        <v>-12.38998399999997</v>
      </c>
      <c r="BB483" s="2">
        <f>Data!BC487-FaktiskeKurser[[#This Row],[GOOG]]</f>
        <v>-5.0995029999999986</v>
      </c>
      <c r="BC483" s="2">
        <f>Data!BD487-FaktiskeKurser[[#This Row],[UNH]]</f>
        <v>-5.8200080000000298</v>
      </c>
      <c r="BD483" s="2">
        <f>Data!BE487-FaktiskeKurser[[#This Row],[JPM]]</f>
        <v>-9.0700080000000014</v>
      </c>
      <c r="BE483" s="2">
        <f>Data!BF487-FaktiskeKurser[[#This Row],[AVGO]]</f>
        <v>-3.9699699999999893</v>
      </c>
      <c r="BF483" s="2">
        <f>Data!BG487-FaktiskeKurser[[#This Row],[V]]</f>
        <v>-13.089996000000014</v>
      </c>
      <c r="BG483" s="2">
        <f>Data!BH487-FaktiskeKurser[[#This Row],[BAC]]</f>
        <v>-3.7900009999999966</v>
      </c>
      <c r="BH483" s="2">
        <f>Data!BI487-FaktiskeKurser[[#This Row],[HD]]</f>
        <v>-11.689972000000012</v>
      </c>
      <c r="BI483" s="2">
        <f>Data!BJ487-FaktiskeKurser[[#This Row],[MA]]</f>
        <v>-33.720001000000025</v>
      </c>
      <c r="BJ483" s="2">
        <f>Data!BK487-FaktiskeKurser[[#This Row],[MRK]]</f>
        <v>-7.8399969999999968</v>
      </c>
      <c r="BK483" s="2">
        <f>Data!BL487-FaktiskeKurser[[#This Row],[ABBV]]</f>
        <v>-2.75</v>
      </c>
      <c r="BL483" s="2">
        <f>Data!BM487-FaktiskeKurser[[#This Row],[LLY]]</f>
        <v>-12.869994999999989</v>
      </c>
      <c r="BM483" s="2">
        <f>Data!BN487-FaktiskeKurser[[#This Row],[UPS]]</f>
        <v>-14.320007000000004</v>
      </c>
      <c r="BN483" s="2">
        <f>Data!BO487-FaktiskeKurser[[#This Row],[CAT]]</f>
        <v>-15.600006000000008</v>
      </c>
    </row>
    <row r="484" spans="1:66" x14ac:dyDescent="0.35">
      <c r="A484" s="1">
        <v>44532</v>
      </c>
      <c r="B484" s="2">
        <f>ARIMAForecast[[#This Row],[AAPL]]-FaktiskeKurser[[#This Row],[AAPL]]</f>
        <v>7.5010758986709902</v>
      </c>
      <c r="C484" s="2">
        <f>ARIMAForecast[[#This Row],[MSFT]]-Data!C483</f>
        <v>-1.1897901900580337</v>
      </c>
      <c r="D484" s="2">
        <f>ARIMAForecast[[#This Row],[AMZN]]-Data!D483</f>
        <v>-0.26315320259899977</v>
      </c>
      <c r="E484" s="2">
        <f>ARIMAForecast[[#This Row],[GOOGL]]-Data!E483</f>
        <v>1.5567805369259986</v>
      </c>
      <c r="F484" s="2">
        <f>ARIMAForecast[[#This Row],[BRK-B]]-Data!F483</f>
        <v>3.0843485886150006</v>
      </c>
      <c r="G484" s="2">
        <f>ARIMAForecast[[#This Row],[TSLA]]-Data!G483</f>
        <v>-6.3110178454380161</v>
      </c>
      <c r="H484" s="2">
        <f>ARIMAForecast[[#This Row],[NVDA]]-Data!H483</f>
        <v>5.2304266317750034</v>
      </c>
      <c r="I484" s="2">
        <f>ARIMAForecast[[#This Row],[GOOG]]-Data!I483</f>
        <v>2.0229863196899771</v>
      </c>
      <c r="J484" s="2">
        <f>ARIMAForecast[[#This Row],[UNH]]-Data!J483</f>
        <v>2.7469184469650259</v>
      </c>
      <c r="K484" s="2">
        <f>ARIMAForecast[[#This Row],[JPM]]-Data!K483</f>
        <v>2.4725464188590252</v>
      </c>
      <c r="L484" s="2">
        <f>ARIMAForecast[[#This Row],[AVGO]]-Data!L483</f>
        <v>-0.34318504374800796</v>
      </c>
      <c r="M484" s="2">
        <f>ARIMAForecast[[#This Row],[V]]-Data!M483</f>
        <v>6.549019112450992</v>
      </c>
      <c r="N484" s="2">
        <f>ARIMAForecast[[#This Row],[BAC]]-Data!N483</f>
        <v>0.82991942122550455</v>
      </c>
      <c r="O484" s="2">
        <f>ARIMAForecast[[#This Row],[HD]]-Data!O483</f>
        <v>6.5712365242259807</v>
      </c>
      <c r="P484" s="2">
        <f>ARIMAForecast[[#This Row],[MA]]-Data!P483</f>
        <v>12.43235864901601</v>
      </c>
      <c r="Q484" s="2">
        <f>ARIMAForecast[[#This Row],[MRK]]-Data!Q483</f>
        <v>-0.78771350916819927</v>
      </c>
      <c r="R484" s="2">
        <f>ARIMAForecast[[#This Row],[ABBV]]-Data!R483</f>
        <v>1.2524750562750029</v>
      </c>
      <c r="S484" s="2">
        <f>ARIMAForecast[[#This Row],[LLY]]-Data!S483</f>
        <v>-0.99043641324999498</v>
      </c>
      <c r="T484" s="2">
        <f>ARIMAForecast[[#This Row],[UPS]]-Data!T483</f>
        <v>4.4810031193819952</v>
      </c>
      <c r="U484" s="2">
        <f>ARIMAForecast[[#This Row],[CAT]]-Data!U483</f>
        <v>4.9487261857690044</v>
      </c>
      <c r="X484" s="1">
        <v>44532</v>
      </c>
      <c r="Y484" s="2">
        <f>Data!Y484-Data!Y483</f>
        <v>-0.8618387999999868</v>
      </c>
      <c r="Z484" s="2">
        <f>Data!Z484-Data!Z483</f>
        <v>-0.57954100000000608</v>
      </c>
      <c r="AA484" s="2">
        <f>Data!AA484-Data!AA483</f>
        <v>-0.96552950000000237</v>
      </c>
      <c r="AB484" s="2">
        <f>Data!AB484-Data!AB483</f>
        <v>1.7281427000000065</v>
      </c>
      <c r="AC484" s="2">
        <f>Data!AC484-Data!AC483</f>
        <v>3.1588396000000216</v>
      </c>
      <c r="AD484" s="2">
        <f>Data!AD484-Data!AD483</f>
        <v>-16.268329999999992</v>
      </c>
      <c r="AE484" s="2">
        <f>Data!AE484-Data!AE483</f>
        <v>-9.3971800000019812E-2</v>
      </c>
      <c r="AF484" s="2">
        <f>Data!AF484-Data!AF483</f>
        <v>2.1085647000000165</v>
      </c>
      <c r="AG484" s="2">
        <f>Data!AG484-Data!AG483</f>
        <v>1.4669033999999783</v>
      </c>
      <c r="AH484" s="2">
        <f>Data!AH484-Data!AH483</f>
        <v>2.8773334999999918</v>
      </c>
      <c r="AI484" s="2">
        <f>Data!AI484-Data!AI483</f>
        <v>-2.1005828999999494</v>
      </c>
      <c r="AJ484" s="2">
        <f>Data!AJ484-Data!AJ483</f>
        <v>5.6649054000000092</v>
      </c>
      <c r="AK484" s="2">
        <f>Data!AK484-Data!AK483</f>
        <v>0.84454163000000193</v>
      </c>
      <c r="AL484" s="2">
        <f>Data!AL484-Data!AL483</f>
        <v>6.278503599999965</v>
      </c>
      <c r="AM484" s="2">
        <f>Data!AM484-Data!AM483</f>
        <v>4.9194400999999743</v>
      </c>
      <c r="AN484" s="2">
        <f>Data!AN484-Data!AN483</f>
        <v>-0.54636469999999804</v>
      </c>
      <c r="AO484" s="2">
        <f>Data!AO484-Data!AO483</f>
        <v>0.85053049999999075</v>
      </c>
      <c r="AP484" s="2">
        <f>Data!AP484-Data!AP483</f>
        <v>-1.1299955000000068</v>
      </c>
      <c r="AQ484" s="2">
        <f>Data!AQ484-Data!AQ483</f>
        <v>4.5100228000000016</v>
      </c>
      <c r="AR484" s="2">
        <f>Data!AR484-Data!AR483</f>
        <v>4.1368970000000047</v>
      </c>
      <c r="AS484" s="2"/>
      <c r="AT484" s="1">
        <v>44532</v>
      </c>
      <c r="AU484" s="2">
        <f>Data!AV488-FaktiskeKurser[[#This Row],[AAPL]]</f>
        <v>6.9499969999999962</v>
      </c>
      <c r="AV484" s="2">
        <f>Data!AW488-FaktiskeKurser[[#This Row],[MSFT]]</f>
        <v>-0.190003000000047</v>
      </c>
      <c r="AW484" s="2">
        <f>Data!AX488-FaktiskeKurser[[#This Row],[AMZN]]</f>
        <v>-3.3600009999999827</v>
      </c>
      <c r="AX484" s="2">
        <f>Data!AY488-FaktiskeKurser[[#This Row],[GOOGL]]</f>
        <v>0.78300400000000536</v>
      </c>
      <c r="AY484" s="2">
        <f>Data!AZ488-FaktiskeKurser[[#This Row],[BRK-B]]</f>
        <v>-4</v>
      </c>
      <c r="AZ484" s="2">
        <f>Data!BA488-FaktiskeKurser[[#This Row],[TSLA]]</f>
        <v>0.89330999999998539</v>
      </c>
      <c r="BA484" s="2">
        <f>Data!BB488-FaktiskeKurser[[#This Row],[NVDA]]</f>
        <v>6.2300110000000473</v>
      </c>
      <c r="BB484" s="2">
        <f>Data!BC488-FaktiskeKurser[[#This Row],[GOOG]]</f>
        <v>0.97050499999997442</v>
      </c>
      <c r="BC484" s="2">
        <f>Data!BD488-FaktiskeKurser[[#This Row],[UNH]]</f>
        <v>6.1099849999999947</v>
      </c>
      <c r="BD484" s="2">
        <f>Data!BE488-FaktiskeKurser[[#This Row],[JPM]]</f>
        <v>-0.71998600000000579</v>
      </c>
      <c r="BE484" s="2">
        <f>Data!BF488-FaktiskeKurser[[#This Row],[AVGO]]</f>
        <v>5.8599850000000515</v>
      </c>
      <c r="BF484" s="2">
        <f>Data!BG488-FaktiskeKurser[[#This Row],[V]]</f>
        <v>0.6399990000000173</v>
      </c>
      <c r="BG484" s="2">
        <f>Data!BH488-FaktiskeKurser[[#This Row],[BAC]]</f>
        <v>-0.86999899999999997</v>
      </c>
      <c r="BH484" s="2">
        <f>Data!BI488-FaktiskeKurser[[#This Row],[HD]]</f>
        <v>5.0699769999999944</v>
      </c>
      <c r="BI484" s="2">
        <f>Data!BJ488-FaktiskeKurser[[#This Row],[MA]]</f>
        <v>-3.9700009999999679</v>
      </c>
      <c r="BJ484" s="2">
        <f>Data!BK488-FaktiskeKurser[[#This Row],[MRK]]</f>
        <v>-5.2700049999999976</v>
      </c>
      <c r="BK484" s="2">
        <f>Data!BL488-FaktiskeKurser[[#This Row],[ABBV]]</f>
        <v>0.36000099999999691</v>
      </c>
      <c r="BL484" s="2">
        <f>Data!BM488-FaktiskeKurser[[#This Row],[LLY]]</f>
        <v>-12.489990000000006</v>
      </c>
      <c r="BM484" s="2">
        <f>Data!BN488-FaktiskeKurser[[#This Row],[UPS]]</f>
        <v>-5.4000090000000114</v>
      </c>
      <c r="BN484" s="2">
        <f>Data!BO488-FaktiskeKurser[[#This Row],[CAT]]</f>
        <v>-1.9400029999999902</v>
      </c>
    </row>
    <row r="485" spans="1:66" x14ac:dyDescent="0.35">
      <c r="A485" s="1">
        <v>44533</v>
      </c>
      <c r="B485" s="2">
        <f>ARIMAForecast[[#This Row],[AAPL]]-FaktiskeKurser[[#This Row],[AAPL]]</f>
        <v>1.989613615412992</v>
      </c>
      <c r="C485" s="2">
        <f>ARIMAForecast[[#This Row],[MSFT]]-Data!C484</f>
        <v>-4.8597638597660193</v>
      </c>
      <c r="D485" s="2">
        <f>ARIMAForecast[[#This Row],[AMZN]]-Data!D484</f>
        <v>-2.3246029504950059</v>
      </c>
      <c r="E485" s="2">
        <f>ARIMAForecast[[#This Row],[GOOGL]]-Data!E484</f>
        <v>-0.60517265645998464</v>
      </c>
      <c r="F485" s="2">
        <f>ARIMAForecast[[#This Row],[BRK-B]]-Data!F484</f>
        <v>-0.84349355949200344</v>
      </c>
      <c r="G485" s="2">
        <f>ARIMAForecast[[#This Row],[TSLA]]-Data!G484</f>
        <v>-21.437900991198035</v>
      </c>
      <c r="H485" s="2">
        <f>ARIMAForecast[[#This Row],[NVDA]]-Data!H484</f>
        <v>-11.689300888679043</v>
      </c>
      <c r="I485" s="2">
        <f>ARIMAForecast[[#This Row],[GOOG]]-Data!I484</f>
        <v>-1.4737876835829979</v>
      </c>
      <c r="J485" s="2">
        <f>ARIMAForecast[[#This Row],[UNH]]-Data!J484</f>
        <v>4.2380780904749713</v>
      </c>
      <c r="K485" s="2">
        <f>ARIMAForecast[[#This Row],[JPM]]-Data!K484</f>
        <v>-1.8345445636910256</v>
      </c>
      <c r="L485" s="2">
        <f>ARIMAForecast[[#This Row],[AVGO]]-Data!L484</f>
        <v>5.0839838048400452</v>
      </c>
      <c r="M485" s="2">
        <f>ARIMAForecast[[#This Row],[V]]-Data!M484</f>
        <v>-0.65043197655597851</v>
      </c>
      <c r="N485" s="2">
        <f>ARIMAForecast[[#This Row],[BAC]]-Data!N484</f>
        <v>-0.80200446515830492</v>
      </c>
      <c r="O485" s="2">
        <f>ARIMAForecast[[#This Row],[HD]]-Data!O484</f>
        <v>1.955373067256005</v>
      </c>
      <c r="P485" s="2">
        <f>ARIMAForecast[[#This Row],[MA]]-Data!P484</f>
        <v>1.7129959205640262</v>
      </c>
      <c r="Q485" s="2">
        <f>ARIMAForecast[[#This Row],[MRK]]-Data!Q484</f>
        <v>-0.26794298439959618</v>
      </c>
      <c r="R485" s="2">
        <f>ARIMAForecast[[#This Row],[ABBV]]-Data!R484</f>
        <v>2.0003936434760021</v>
      </c>
      <c r="S485" s="2">
        <f>ARIMAForecast[[#This Row],[LLY]]-Data!S484</f>
        <v>-2.2990421848620031</v>
      </c>
      <c r="T485" s="2">
        <f>ARIMAForecast[[#This Row],[UPS]]-Data!T484</f>
        <v>2.1441039303080061</v>
      </c>
      <c r="U485" s="2">
        <f>ARIMAForecast[[#This Row],[CAT]]-Data!U484</f>
        <v>1.517491172686988</v>
      </c>
      <c r="X485" s="1">
        <v>44533</v>
      </c>
      <c r="Y485" s="2">
        <f>Data!Y485-Data!Y484</f>
        <v>-1.6764528999999868</v>
      </c>
      <c r="Z485" s="2">
        <f>Data!Z485-Data!Z484</f>
        <v>-4.365576199999964</v>
      </c>
      <c r="AA485" s="2">
        <f>Data!AA485-Data!AA484</f>
        <v>-1.9351864999999862</v>
      </c>
      <c r="AB485" s="2">
        <f>Data!AB485-Data!AB484</f>
        <v>-0.77323770000000991</v>
      </c>
      <c r="AC485" s="2">
        <f>Data!AC485-Data!AC484</f>
        <v>-0.73102740000001631</v>
      </c>
      <c r="AD485" s="2">
        <f>Data!AD485-Data!AD484</f>
        <v>-3.7915484000000106</v>
      </c>
      <c r="AE485" s="2">
        <f>Data!AE485-Data!AE484</f>
        <v>-5.6630015000000071</v>
      </c>
      <c r="AF485" s="2">
        <f>Data!AF485-Data!AF484</f>
        <v>-1.2138533000000109</v>
      </c>
      <c r="AG485" s="2">
        <f>Data!AG485-Data!AG484</f>
        <v>2.8043410999999878</v>
      </c>
      <c r="AH485" s="2">
        <f>Data!AH485-Data!AH484</f>
        <v>-2.2473284999999805</v>
      </c>
      <c r="AI485" s="2">
        <f>Data!AI485-Data!AI484</f>
        <v>4.3617726999999604</v>
      </c>
      <c r="AJ485" s="2">
        <f>Data!AJ485-Data!AJ484</f>
        <v>0.37016099999999597</v>
      </c>
      <c r="AK485" s="2">
        <f>Data!AK485-Data!AK484</f>
        <v>-0.81635768000000297</v>
      </c>
      <c r="AL485" s="2">
        <f>Data!AL485-Data!AL484</f>
        <v>1.2281444000000192</v>
      </c>
      <c r="AM485" s="2">
        <f>Data!AM485-Data!AM484</f>
        <v>8.3592984000000001</v>
      </c>
      <c r="AN485" s="2">
        <f>Data!AN485-Data!AN484</f>
        <v>-0.55000299999998958</v>
      </c>
      <c r="AO485" s="2">
        <f>Data!AO485-Data!AO484</f>
        <v>1.816708900000009</v>
      </c>
      <c r="AP485" s="2">
        <f>Data!AP485-Data!AP484</f>
        <v>-2.1312713999999744</v>
      </c>
      <c r="AQ485" s="2">
        <f>Data!AQ485-Data!AQ484</f>
        <v>1.6861158000000103</v>
      </c>
      <c r="AR485" s="2">
        <f>Data!AR485-Data!AR484</f>
        <v>1.7481947999999932</v>
      </c>
      <c r="AS485" s="2"/>
      <c r="AT485" s="1">
        <v>44533</v>
      </c>
      <c r="AU485" s="2">
        <f>Data!AV489-FaktiskeKurser[[#This Row],[AAPL]]</f>
        <v>1.599991000000017</v>
      </c>
      <c r="AV485" s="2">
        <f>Data!AW489-FaktiskeKurser[[#This Row],[MSFT]]</f>
        <v>-13.61999499999996</v>
      </c>
      <c r="AW485" s="2">
        <f>Data!AX489-FaktiskeKurser[[#This Row],[AMZN]]</f>
        <v>-8.589004000000017</v>
      </c>
      <c r="AX485" s="2">
        <f>Data!AY489-FaktiskeKurser[[#This Row],[GOOGL]]</f>
        <v>-3.5290070000000071</v>
      </c>
      <c r="AY485" s="2">
        <f>Data!AZ489-FaktiskeKurser[[#This Row],[BRK-B]]</f>
        <v>-4.6900019999999927</v>
      </c>
      <c r="AZ485" s="2">
        <f>Data!BA489-FaktiskeKurser[[#This Row],[TSLA]]</f>
        <v>-40.673339999999996</v>
      </c>
      <c r="BA485" s="2">
        <f>Data!BB489-FaktiskeKurser[[#This Row],[NVDA]]</f>
        <v>-26.830016999999998</v>
      </c>
      <c r="BB485" s="2">
        <f>Data!BC489-FaktiskeKurser[[#This Row],[GOOG]]</f>
        <v>-3.5935050000000217</v>
      </c>
      <c r="BC485" s="2">
        <f>Data!BD489-FaktiskeKurser[[#This Row],[UNH]]</f>
        <v>-2.6799930000000245</v>
      </c>
      <c r="BD485" s="2">
        <f>Data!BE489-FaktiskeKurser[[#This Row],[JPM]]</f>
        <v>-2.9400029999999902</v>
      </c>
      <c r="BE485" s="2">
        <f>Data!BF489-FaktiskeKurser[[#This Row],[AVGO]]</f>
        <v>-6.2200319999999465</v>
      </c>
      <c r="BF485" s="2">
        <f>Data!BG489-FaktiskeKurser[[#This Row],[V]]</f>
        <v>3.0013999999994212E-2</v>
      </c>
      <c r="BG485" s="2">
        <f>Data!BH489-FaktiskeKurser[[#This Row],[BAC]]</f>
        <v>-1.7200010000000034</v>
      </c>
      <c r="BH485" s="2">
        <f>Data!BI489-FaktiskeKurser[[#This Row],[HD]]</f>
        <v>0.98999100000003182</v>
      </c>
      <c r="BI485" s="2">
        <f>Data!BJ489-FaktiskeKurser[[#This Row],[MA]]</f>
        <v>-0.90002500000002783</v>
      </c>
      <c r="BJ485" s="2">
        <f>Data!BK489-FaktiskeKurser[[#This Row],[MRK]]</f>
        <v>-1.5500030000000038</v>
      </c>
      <c r="BK485" s="2">
        <f>Data!BL489-FaktiskeKurser[[#This Row],[ABBV]]</f>
        <v>1.9599989999999963</v>
      </c>
      <c r="BL485" s="2">
        <f>Data!BM489-FaktiskeKurser[[#This Row],[LLY]]</f>
        <v>-9.25</v>
      </c>
      <c r="BM485" s="2">
        <f>Data!BN489-FaktiskeKurser[[#This Row],[UPS]]</f>
        <v>-3.910002999999989</v>
      </c>
      <c r="BN485" s="2">
        <f>Data!BO489-FaktiskeKurser[[#This Row],[CAT]]</f>
        <v>1.8800050000000113</v>
      </c>
    </row>
    <row r="486" spans="1:66" x14ac:dyDescent="0.35">
      <c r="A486" s="1">
        <v>44536</v>
      </c>
      <c r="B486" s="2">
        <f>ARIMAForecast[[#This Row],[AAPL]]-FaktiskeKurser[[#This Row],[AAPL]]</f>
        <v>-0.32853688470399334</v>
      </c>
      <c r="C486" s="2">
        <f>ARIMAForecast[[#This Row],[MSFT]]-Data!C485</f>
        <v>0.68292400901503925</v>
      </c>
      <c r="D486" s="2">
        <f>ARIMAForecast[[#This Row],[AMZN]]-Data!D485</f>
        <v>1.7428809075049969</v>
      </c>
      <c r="E486" s="2">
        <f>ARIMAForecast[[#This Row],[GOOGL]]-Data!E485</f>
        <v>0.62048692654099113</v>
      </c>
      <c r="F486" s="2">
        <f>ARIMAForecast[[#This Row],[BRK-B]]-Data!F485</f>
        <v>2.5472728500050152</v>
      </c>
      <c r="G486" s="2">
        <f>ARIMAForecast[[#This Row],[TSLA]]-Data!G485</f>
        <v>-3.7630945276029593</v>
      </c>
      <c r="H486" s="2">
        <f>ARIMAForecast[[#This Row],[NVDA]]-Data!H485</f>
        <v>-9.5959777972199731</v>
      </c>
      <c r="I486" s="2">
        <f>ARIMAForecast[[#This Row],[GOOG]]-Data!I485</f>
        <v>1.3714412695969997</v>
      </c>
      <c r="J486" s="2">
        <f>ARIMAForecast[[#This Row],[UNH]]-Data!J485</f>
        <v>8.1113895811160432</v>
      </c>
      <c r="K486" s="2">
        <f>ARIMAForecast[[#This Row],[JPM]]-Data!K485</f>
        <v>0.91535670866500141</v>
      </c>
      <c r="L486" s="2">
        <f>ARIMAForecast[[#This Row],[AVGO]]-Data!L485</f>
        <v>5.0416619735719905</v>
      </c>
      <c r="M486" s="2">
        <f>ARIMAForecast[[#This Row],[V]]-Data!M485</f>
        <v>4.9161665159939787</v>
      </c>
      <c r="N486" s="2">
        <f>ARIMAForecast[[#This Row],[BAC]]-Data!N485</f>
        <v>-0.10893537500669481</v>
      </c>
      <c r="O486" s="2">
        <f>ARIMAForecast[[#This Row],[HD]]-Data!O485</f>
        <v>5.3308901261169694</v>
      </c>
      <c r="P486" s="2">
        <f>ARIMAForecast[[#This Row],[MA]]-Data!P485</f>
        <v>10.401226881377966</v>
      </c>
      <c r="Q486" s="2">
        <f>ARIMAForecast[[#This Row],[MRK]]-Data!Q485</f>
        <v>3.9136256546498771E-2</v>
      </c>
      <c r="R486" s="2">
        <f>ARIMAForecast[[#This Row],[ABBV]]-Data!R485</f>
        <v>2.1435511330749932</v>
      </c>
      <c r="S486" s="2">
        <f>ARIMAForecast[[#This Row],[LLY]]-Data!S485</f>
        <v>0.4111480418470137</v>
      </c>
      <c r="T486" s="2">
        <f>ARIMAForecast[[#This Row],[UPS]]-Data!T485</f>
        <v>1.2801036903609884</v>
      </c>
      <c r="U486" s="2">
        <f>ARIMAForecast[[#This Row],[CAT]]-Data!U485</f>
        <v>2.8647164840830044</v>
      </c>
      <c r="X486" s="1">
        <v>44536</v>
      </c>
      <c r="Y486" s="2">
        <f>Data!Y486-Data!Y485</f>
        <v>2.3751669999999763</v>
      </c>
      <c r="Z486" s="2">
        <f>Data!Z486-Data!Z485</f>
        <v>0.91595200000000432</v>
      </c>
      <c r="AA486" s="2">
        <f>Data!AA486-Data!AA485</f>
        <v>1.1908353999999974</v>
      </c>
      <c r="AB486" s="2">
        <f>Data!AB486-Data!AB485</f>
        <v>1.0014461000000097</v>
      </c>
      <c r="AC486" s="2">
        <f>Data!AC486-Data!AC485</f>
        <v>3.0479988000000162</v>
      </c>
      <c r="AD486" s="2">
        <f>Data!AD486-Data!AD485</f>
        <v>-22.290291499999967</v>
      </c>
      <c r="AE486" s="2">
        <f>Data!AE486-Data!AE485</f>
        <v>-12.377952600000015</v>
      </c>
      <c r="AF486" s="2">
        <f>Data!AF486-Data!AF485</f>
        <v>1.190985100000006</v>
      </c>
      <c r="AG486" s="2">
        <f>Data!AG486-Data!AG485</f>
        <v>9.0740157000000181</v>
      </c>
      <c r="AH486" s="2">
        <f>Data!AH486-Data!AH485</f>
        <v>1.4787865999999781</v>
      </c>
      <c r="AI486" s="2">
        <f>Data!AI486-Data!AI485</f>
        <v>6.6081695999999965</v>
      </c>
      <c r="AJ486" s="2">
        <f>Data!AJ486-Data!AJ485</f>
        <v>4.6069544000000064</v>
      </c>
      <c r="AK486" s="2">
        <f>Data!AK486-Data!AK485</f>
        <v>0.20123607000000021</v>
      </c>
      <c r="AL486" s="2">
        <f>Data!AL486-Data!AL485</f>
        <v>6.6235558999999853</v>
      </c>
      <c r="AM486" s="2">
        <f>Data!AM486-Data!AM485</f>
        <v>6.9977413999999953</v>
      </c>
      <c r="AN486" s="2">
        <f>Data!AN486-Data!AN485</f>
        <v>1.6135449999993057E-2</v>
      </c>
      <c r="AO486" s="2">
        <f>Data!AO486-Data!AO485</f>
        <v>2.3857039999999898</v>
      </c>
      <c r="AP486" s="2">
        <f>Data!AP486-Data!AP485</f>
        <v>0.47951389999997218</v>
      </c>
      <c r="AQ486" s="2">
        <f>Data!AQ486-Data!AQ485</f>
        <v>1.1960386000000085</v>
      </c>
      <c r="AR486" s="2">
        <f>Data!AR486-Data!AR485</f>
        <v>2.8859980999999948</v>
      </c>
      <c r="AS486" s="2"/>
      <c r="AT486" s="1">
        <v>44536</v>
      </c>
      <c r="AU486" s="2">
        <f>Data!AV490-FaktiskeKurser[[#This Row],[AAPL]]</f>
        <v>2.0004000000000133E-2</v>
      </c>
      <c r="AV486" s="2">
        <f>Data!AW490-FaktiskeKurser[[#This Row],[MSFT]]</f>
        <v>-4.3999939999999924</v>
      </c>
      <c r="AW486" s="2">
        <f>Data!AX490-FaktiskeKurser[[#This Row],[AMZN]]</f>
        <v>-3.9849999999999852</v>
      </c>
      <c r="AX486" s="2">
        <f>Data!AY490-FaktiskeKurser[[#This Row],[GOOGL]]</f>
        <v>1.2574920000000134</v>
      </c>
      <c r="AY486" s="2">
        <f>Data!AZ490-FaktiskeKurser[[#This Row],[BRK-B]]</f>
        <v>4.6900029999999902</v>
      </c>
      <c r="AZ486" s="2">
        <f>Data!BA490-FaktiskeKurser[[#This Row],[TSLA]]</f>
        <v>-45.25</v>
      </c>
      <c r="BA486" s="2">
        <f>Data!BB490-FaktiskeKurser[[#This Row],[NVDA]]</f>
        <v>-26.390015000000005</v>
      </c>
      <c r="BB486" s="2">
        <f>Data!BC490-FaktiskeKurser[[#This Row],[GOOG]]</f>
        <v>1.3444979999999873</v>
      </c>
      <c r="BC486" s="2">
        <f>Data!BD490-FaktiskeKurser[[#This Row],[UNH]]</f>
        <v>15.88998399999997</v>
      </c>
      <c r="BD486" s="2">
        <f>Data!BE490-FaktiskeKurser[[#This Row],[JPM]]</f>
        <v>1.330001999999979</v>
      </c>
      <c r="BE486" s="2">
        <f>Data!BF490-FaktiskeKurser[[#This Row],[AVGO]]</f>
        <v>11.299986999999987</v>
      </c>
      <c r="BF486" s="2">
        <f>Data!BG490-FaktiskeKurser[[#This Row],[V]]</f>
        <v>8.9099889999999959</v>
      </c>
      <c r="BG486" s="2">
        <f>Data!BH490-FaktiskeKurser[[#This Row],[BAC]]</f>
        <v>-0.31999900000000281</v>
      </c>
      <c r="BH486" s="2">
        <f>Data!BI490-FaktiskeKurser[[#This Row],[HD]]</f>
        <v>15.090027000000021</v>
      </c>
      <c r="BI486" s="2">
        <f>Data!BJ490-FaktiskeKurser[[#This Row],[MA]]</f>
        <v>18.409974000000034</v>
      </c>
      <c r="BJ486" s="2">
        <f>Data!BK490-FaktiskeKurser[[#This Row],[MRK]]</f>
        <v>-1.4900059999999939</v>
      </c>
      <c r="BK486" s="2">
        <f>Data!BL490-FaktiskeKurser[[#This Row],[ABBV]]</f>
        <v>6.0699989999999957</v>
      </c>
      <c r="BL486" s="2">
        <f>Data!BM490-FaktiskeKurser[[#This Row],[LLY]]</f>
        <v>-1.7099910000000023</v>
      </c>
      <c r="BM486" s="2">
        <f>Data!BN490-FaktiskeKurser[[#This Row],[UPS]]</f>
        <v>3.6900030000000186</v>
      </c>
      <c r="BN486" s="2">
        <f>Data!BO490-FaktiskeKurser[[#This Row],[CAT]]</f>
        <v>7.9299929999999961</v>
      </c>
    </row>
    <row r="487" spans="1:66" x14ac:dyDescent="0.35">
      <c r="A487" s="1">
        <v>44537</v>
      </c>
      <c r="B487" s="2">
        <f>ARIMAForecast[[#This Row],[AAPL]]-FaktiskeKurser[[#This Row],[AAPL]]</f>
        <v>6.4745647012200038</v>
      </c>
      <c r="C487" s="2">
        <f>ARIMAForecast[[#This Row],[MSFT]]-Data!C486</f>
        <v>9.5904305527170095</v>
      </c>
      <c r="D487" s="2">
        <f>ARIMAForecast[[#This Row],[AMZN]]-Data!D486</f>
        <v>4.7247975235250124</v>
      </c>
      <c r="E487" s="2">
        <f>ARIMAForecast[[#This Row],[GOOGL]]-Data!E486</f>
        <v>4.7336352492629885</v>
      </c>
      <c r="F487" s="2">
        <f>ARIMAForecast[[#This Row],[BRK-B]]-Data!F486</f>
        <v>4.3463931604119921</v>
      </c>
      <c r="G487" s="2">
        <f>ARIMAForecast[[#This Row],[TSLA]]-Data!G486</f>
        <v>16.562937567937013</v>
      </c>
      <c r="H487" s="2">
        <f>ARIMAForecast[[#This Row],[NVDA]]-Data!H486</f>
        <v>25.114719312703016</v>
      </c>
      <c r="I487" s="2">
        <f>ARIMAForecast[[#This Row],[GOOG]]-Data!I486</f>
        <v>4.6590073956770084</v>
      </c>
      <c r="J487" s="2">
        <f>ARIMAForecast[[#This Row],[UNH]]-Data!J486</f>
        <v>8.388752413650991</v>
      </c>
      <c r="K487" s="2">
        <f>ARIMAForecast[[#This Row],[JPM]]-Data!K486</f>
        <v>2.2345765475720043</v>
      </c>
      <c r="L487" s="2">
        <f>ARIMAForecast[[#This Row],[AVGO]]-Data!L486</f>
        <v>27.145427260966926</v>
      </c>
      <c r="M487" s="2">
        <f>ARIMAForecast[[#This Row],[V]]-Data!M486</f>
        <v>4.9329666799700078</v>
      </c>
      <c r="N487" s="2">
        <f>ARIMAForecast[[#This Row],[BAC]]-Data!N486</f>
        <v>0.73417986171989469</v>
      </c>
      <c r="O487" s="2">
        <f>ARIMAForecast[[#This Row],[HD]]-Data!O486</f>
        <v>2.8966237470140186</v>
      </c>
      <c r="P487" s="2">
        <f>ARIMAForecast[[#This Row],[MA]]-Data!P486</f>
        <v>5.9873749443490283</v>
      </c>
      <c r="Q487" s="2">
        <f>ARIMAForecast[[#This Row],[MRK]]-Data!Q486</f>
        <v>-1.4487965153770972</v>
      </c>
      <c r="R487" s="2">
        <f>ARIMAForecast[[#This Row],[ABBV]]-Data!R486</f>
        <v>0.53613774662900937</v>
      </c>
      <c r="S487" s="2">
        <f>ARIMAForecast[[#This Row],[LLY]]-Data!S486</f>
        <v>-0.90060579315300515</v>
      </c>
      <c r="T487" s="2">
        <f>ARIMAForecast[[#This Row],[UPS]]-Data!T486</f>
        <v>1.6708914155979926</v>
      </c>
      <c r="U487" s="2">
        <f>ARIMAForecast[[#This Row],[CAT]]-Data!U486</f>
        <v>3.1369975450859897</v>
      </c>
      <c r="X487" s="1">
        <v>44537</v>
      </c>
      <c r="Y487" s="2">
        <f>Data!Y487-Data!Y486</f>
        <v>4.4890733000000012</v>
      </c>
      <c r="Z487" s="2">
        <f>Data!Z487-Data!Z486</f>
        <v>5.8393868999999654</v>
      </c>
      <c r="AA487" s="2">
        <f>Data!AA487-Data!AA486</f>
        <v>4.2923743999999999</v>
      </c>
      <c r="AB487" s="2">
        <f>Data!AB487-Data!AB486</f>
        <v>3.5655832999999859</v>
      </c>
      <c r="AC487" s="2">
        <f>Data!AC487-Data!AC486</f>
        <v>3.6605344999999829</v>
      </c>
      <c r="AD487" s="2">
        <f>Data!AD487-Data!AD486</f>
        <v>3.3577949999999532</v>
      </c>
      <c r="AE487" s="2">
        <f>Data!AE487-Data!AE486</f>
        <v>6.9634575000000041</v>
      </c>
      <c r="AF487" s="2">
        <f>Data!AF487-Data!AF486</f>
        <v>3.8989350999999886</v>
      </c>
      <c r="AG487" s="2">
        <f>Data!AG487-Data!AG486</f>
        <v>6.0575433999999859</v>
      </c>
      <c r="AH487" s="2">
        <f>Data!AH487-Data!AH486</f>
        <v>2.3701330000000098</v>
      </c>
      <c r="AI487" s="2">
        <f>Data!AI487-Data!AI486</f>
        <v>22.314451200000008</v>
      </c>
      <c r="AJ487" s="2">
        <f>Data!AJ487-Data!AJ486</f>
        <v>5.2011746000000016</v>
      </c>
      <c r="AK487" s="2">
        <f>Data!AK487-Data!AK486</f>
        <v>0.51267032000000512</v>
      </c>
      <c r="AL487" s="2">
        <f>Data!AL487-Data!AL486</f>
        <v>1.729350600000032</v>
      </c>
      <c r="AM487" s="2">
        <f>Data!AM487-Data!AM486</f>
        <v>9.4839522000000329</v>
      </c>
      <c r="AN487" s="2">
        <f>Data!AN487-Data!AN486</f>
        <v>-0.92813175999999942</v>
      </c>
      <c r="AO487" s="2">
        <f>Data!AO487-Data!AO486</f>
        <v>0.59697110000000464</v>
      </c>
      <c r="AP487" s="2">
        <f>Data!AP487-Data!AP486</f>
        <v>-1.1254067999999791</v>
      </c>
      <c r="AQ487" s="2">
        <f>Data!AQ487-Data!AQ486</f>
        <v>3.0874081999999987</v>
      </c>
      <c r="AR487" s="2">
        <f>Data!AR487-Data!AR486</f>
        <v>3.2629017000000147</v>
      </c>
      <c r="AS487" s="2"/>
      <c r="AT487" s="1">
        <v>44537</v>
      </c>
      <c r="AU487" s="2">
        <f>Data!AV491-FaktiskeKurser[[#This Row],[AAPL]]</f>
        <v>6.4099889999999959</v>
      </c>
      <c r="AV487" s="2">
        <f>Data!AW491-FaktiskeKurser[[#This Row],[MSFT]]</f>
        <v>4.8400259999999662</v>
      </c>
      <c r="AW487" s="2">
        <f>Data!AX491-FaktiskeKurser[[#This Row],[AMZN]]</f>
        <v>3.9784999999999968</v>
      </c>
      <c r="AX487" s="2">
        <f>Data!AY491-FaktiskeKurser[[#This Row],[GOOGL]]</f>
        <v>6.2180029999999817</v>
      </c>
      <c r="AY487" s="2">
        <f>Data!AZ491-FaktiskeKurser[[#This Row],[BRK-B]]</f>
        <v>9.9700010000000248</v>
      </c>
      <c r="AZ487" s="2">
        <f>Data!BA491-FaktiskeKurser[[#This Row],[TSLA]]</f>
        <v>-14.416655999999989</v>
      </c>
      <c r="BA487" s="2">
        <f>Data!BB491-FaktiskeKurser[[#This Row],[NVDA]]</f>
        <v>9.919983000000002</v>
      </c>
      <c r="BB487" s="2">
        <f>Data!BC491-FaktiskeKurser[[#This Row],[GOOG]]</f>
        <v>6.418502999999987</v>
      </c>
      <c r="BC487" s="2">
        <f>Data!BD491-FaktiskeKurser[[#This Row],[UNH]]</f>
        <v>20.390015000000005</v>
      </c>
      <c r="BD487" s="2">
        <f>Data!BE491-FaktiskeKurser[[#This Row],[JPM]]</f>
        <v>4.680008000000015</v>
      </c>
      <c r="BE487" s="2">
        <f>Data!BF491-FaktiskeKurser[[#This Row],[AVGO]]</f>
        <v>35.640014000000065</v>
      </c>
      <c r="BF487" s="2">
        <f>Data!BG491-FaktiskeKurser[[#This Row],[V]]</f>
        <v>17.209991000000002</v>
      </c>
      <c r="BG487" s="2">
        <f>Data!BH491-FaktiskeKurser[[#This Row],[BAC]]</f>
        <v>0.86999899999999997</v>
      </c>
      <c r="BH487" s="2">
        <f>Data!BI491-FaktiskeKurser[[#This Row],[HD]]</f>
        <v>15.759980000000041</v>
      </c>
      <c r="BI487" s="2">
        <f>Data!BJ491-FaktiskeKurser[[#This Row],[MA]]</f>
        <v>33.230011000000047</v>
      </c>
      <c r="BJ487" s="2">
        <f>Data!BK491-FaktiskeKurser[[#This Row],[MRK]]</f>
        <v>-2.1600030000000032</v>
      </c>
      <c r="BK487" s="2">
        <f>Data!BL491-FaktiskeKurser[[#This Row],[ABBV]]</f>
        <v>5.5999979999999994</v>
      </c>
      <c r="BL487" s="2">
        <f>Data!BM491-FaktiskeKurser[[#This Row],[LLY]]</f>
        <v>-4.0200040000000001</v>
      </c>
      <c r="BM487" s="2">
        <f>Data!BN491-FaktiskeKurser[[#This Row],[UPS]]</f>
        <v>11.240004999999996</v>
      </c>
      <c r="BN487" s="2">
        <f>Data!BO491-FaktiskeKurser[[#This Row],[CAT]]</f>
        <v>13.020004</v>
      </c>
    </row>
    <row r="488" spans="1:66" x14ac:dyDescent="0.35">
      <c r="A488" s="1">
        <v>44538</v>
      </c>
      <c r="B488" s="2">
        <f>ARIMAForecast[[#This Row],[AAPL]]-FaktiskeKurser[[#This Row],[AAPL]]</f>
        <v>11.164725404125988</v>
      </c>
      <c r="C488" s="2">
        <f>ARIMAForecast[[#This Row],[MSFT]]-Data!C487</f>
        <v>-0.1511608145059995</v>
      </c>
      <c r="D488" s="2">
        <f>ARIMAForecast[[#This Row],[AMZN]]-Data!D487</f>
        <v>-5.6990433432019927E-2</v>
      </c>
      <c r="E488" s="2">
        <f>ARIMAForecast[[#This Row],[GOOGL]]-Data!E487</f>
        <v>-3.8147548642001539E-2</v>
      </c>
      <c r="F488" s="2">
        <f>ARIMAForecast[[#This Row],[BRK-B]]-Data!F487</f>
        <v>-1.2782697049419767</v>
      </c>
      <c r="G488" s="2">
        <f>ARIMAForecast[[#This Row],[TSLA]]-Data!G487</f>
        <v>3.6198325326129748</v>
      </c>
      <c r="H488" s="2">
        <f>ARIMAForecast[[#This Row],[NVDA]]-Data!H487</f>
        <v>-5.4684189228250375</v>
      </c>
      <c r="I488" s="2">
        <f>ARIMAForecast[[#This Row],[GOOG]]-Data!I487</f>
        <v>-4.4847730050008749E-2</v>
      </c>
      <c r="J488" s="2">
        <f>ARIMAForecast[[#This Row],[UNH]]-Data!J487</f>
        <v>5.0973711097014984E-2</v>
      </c>
      <c r="K488" s="2">
        <f>ARIMAForecast[[#This Row],[JPM]]-Data!K487</f>
        <v>-0.80271106016698468</v>
      </c>
      <c r="L488" s="2">
        <f>ARIMAForecast[[#This Row],[AVGO]]-Data!L487</f>
        <v>-2.5356885596519305</v>
      </c>
      <c r="M488" s="2">
        <f>ARIMAForecast[[#This Row],[V]]-Data!M487</f>
        <v>1.8069637536920027</v>
      </c>
      <c r="N488" s="2">
        <f>ARIMAForecast[[#This Row],[BAC]]-Data!N487</f>
        <v>-0.56469988310229979</v>
      </c>
      <c r="O488" s="2">
        <f>ARIMAForecast[[#This Row],[HD]]-Data!O487</f>
        <v>-6.0832853930959914</v>
      </c>
      <c r="P488" s="2">
        <f>ARIMAForecast[[#This Row],[MA]]-Data!P487</f>
        <v>2.9453610764039695</v>
      </c>
      <c r="Q488" s="2">
        <f>ARIMAForecast[[#This Row],[MRK]]-Data!Q487</f>
        <v>0.99862754362300166</v>
      </c>
      <c r="R488" s="2">
        <f>ARIMAForecast[[#This Row],[ABBV]]-Data!R487</f>
        <v>0.27020111950699288</v>
      </c>
      <c r="S488" s="2">
        <f>ARIMAForecast[[#This Row],[LLY]]-Data!S487</f>
        <v>-1.4993338700340075</v>
      </c>
      <c r="T488" s="2">
        <f>ARIMAForecast[[#This Row],[UPS]]-Data!T487</f>
        <v>-0.17021770760197796</v>
      </c>
      <c r="U488" s="2">
        <f>ARIMAForecast[[#This Row],[CAT]]-Data!U487</f>
        <v>3.4945326230229057E-3</v>
      </c>
      <c r="X488" s="1">
        <v>44538</v>
      </c>
      <c r="Y488" s="2">
        <f>Data!Y488-Data!Y487</f>
        <v>5.1036596000000145</v>
      </c>
      <c r="Z488" s="2">
        <f>Data!Z488-Data!Z487</f>
        <v>3.1038191000000097</v>
      </c>
      <c r="AA488" s="2">
        <f>Data!AA488-Data!AA487</f>
        <v>0.67737710000000106</v>
      </c>
      <c r="AB488" s="2">
        <f>Data!AB488-Data!AB487</f>
        <v>1.5081911000000048</v>
      </c>
      <c r="AC488" s="2">
        <f>Data!AC488-Data!AC487</f>
        <v>-0.42518680000000586</v>
      </c>
      <c r="AD488" s="2">
        <f>Data!AD488-Data!AD487</f>
        <v>13.895884800000033</v>
      </c>
      <c r="AE488" s="2">
        <f>Data!AE488-Data!AE487</f>
        <v>10.659380200000044</v>
      </c>
      <c r="AF488" s="2">
        <f>Data!AF488-Data!AF487</f>
        <v>1.0824252000000172</v>
      </c>
      <c r="AG488" s="2">
        <f>Data!AG488-Data!AG487</f>
        <v>4.2201512999999977</v>
      </c>
      <c r="AH488" s="2">
        <f>Data!AH488-Data!AH487</f>
        <v>-1.5002946999999835</v>
      </c>
      <c r="AI488" s="2">
        <f>Data!AI488-Data!AI487</f>
        <v>2.6394719999999552</v>
      </c>
      <c r="AJ488" s="2">
        <f>Data!AJ488-Data!AJ487</f>
        <v>2.4311802999999941</v>
      </c>
      <c r="AK488" s="2">
        <f>Data!AK488-Data!AK487</f>
        <v>-0.41856896000000177</v>
      </c>
      <c r="AL488" s="2">
        <f>Data!AL488-Data!AL487</f>
        <v>-3.9225048000000129</v>
      </c>
      <c r="AM488" s="2">
        <f>Data!AM488-Data!AM487</f>
        <v>3.5412851999999475</v>
      </c>
      <c r="AN488" s="2">
        <f>Data!AN488-Data!AN487</f>
        <v>0.58778472000000193</v>
      </c>
      <c r="AO488" s="2">
        <f>Data!AO488-Data!AO487</f>
        <v>0.36082829999999433</v>
      </c>
      <c r="AP488" s="2">
        <f>Data!AP488-Data!AP487</f>
        <v>-0.87238910000002079</v>
      </c>
      <c r="AQ488" s="2">
        <f>Data!AQ488-Data!AQ487</f>
        <v>-0.28333920000000035</v>
      </c>
      <c r="AR488" s="2">
        <f>Data!AR488-Data!AR487</f>
        <v>0.35575910000000022</v>
      </c>
      <c r="AS488" s="2"/>
      <c r="AT488" s="1">
        <v>44538</v>
      </c>
      <c r="AU488" s="2">
        <f>Data!AV492-FaktiskeKurser[[#This Row],[AAPL]]</f>
        <v>11.320007000000004</v>
      </c>
      <c r="AV488" s="2">
        <f>Data!AW492-FaktiskeKurser[[#This Row],[MSFT]]</f>
        <v>5.4800110000000473</v>
      </c>
      <c r="AW488" s="2">
        <f>Data!AX492-FaktiskeKurser[[#This Row],[AMZN]]</f>
        <v>4.2900089999999977</v>
      </c>
      <c r="AX488" s="2">
        <f>Data!AY492-FaktiskeKurser[[#This Row],[GOOGL]]</f>
        <v>5.2204900000000123</v>
      </c>
      <c r="AY488" s="2">
        <f>Data!AZ492-FaktiskeKurser[[#This Row],[BRK-B]]</f>
        <v>4.6300050000000397</v>
      </c>
      <c r="AZ488" s="2">
        <f>Data!BA492-FaktiskeKurser[[#This Row],[TSLA]]</f>
        <v>-5.2133180000000152</v>
      </c>
      <c r="BA488" s="2">
        <f>Data!BB492-FaktiskeKurser[[#This Row],[NVDA]]</f>
        <v>-3</v>
      </c>
      <c r="BB488" s="2">
        <f>Data!BC492-FaktiskeKurser[[#This Row],[GOOG]]</f>
        <v>4.9440000000000168</v>
      </c>
      <c r="BC488" s="2">
        <f>Data!BD492-FaktiskeKurser[[#This Row],[UNH]]</f>
        <v>22.839995999999985</v>
      </c>
      <c r="BD488" s="2">
        <f>Data!BE492-FaktiskeKurser[[#This Row],[JPM]]</f>
        <v>-0.5</v>
      </c>
      <c r="BE488" s="2">
        <f>Data!BF492-FaktiskeKurser[[#This Row],[AVGO]]</f>
        <v>36.109985999999935</v>
      </c>
      <c r="BF488" s="2">
        <f>Data!BG492-FaktiskeKurser[[#This Row],[V]]</f>
        <v>10.700011999999987</v>
      </c>
      <c r="BG488" s="2">
        <f>Data!BH492-FaktiskeKurser[[#This Row],[BAC]]</f>
        <v>-0.7299990000000065</v>
      </c>
      <c r="BH488" s="2">
        <f>Data!BI492-FaktiskeKurser[[#This Row],[HD]]</f>
        <v>3.4800109999999904</v>
      </c>
      <c r="BI488" s="2">
        <f>Data!BJ492-FaktiskeKurser[[#This Row],[MA]]</f>
        <v>22.13998399999997</v>
      </c>
      <c r="BJ488" s="2">
        <f>Data!BK492-FaktiskeKurser[[#This Row],[MRK]]</f>
        <v>-0.68000000000000682</v>
      </c>
      <c r="BK488" s="2">
        <f>Data!BL492-FaktiskeKurser[[#This Row],[ABBV]]</f>
        <v>5</v>
      </c>
      <c r="BL488" s="2">
        <f>Data!BM492-FaktiskeKurser[[#This Row],[LLY]]</f>
        <v>-3.5599980000000073</v>
      </c>
      <c r="BM488" s="2">
        <f>Data!BN492-FaktiskeKurser[[#This Row],[UPS]]</f>
        <v>4.8200070000000039</v>
      </c>
      <c r="BN488" s="2">
        <f>Data!BO492-FaktiskeKurser[[#This Row],[CAT]]</f>
        <v>7.400008999999983</v>
      </c>
    </row>
    <row r="489" spans="1:66" x14ac:dyDescent="0.35">
      <c r="A489" s="1">
        <v>44539</v>
      </c>
      <c r="B489" s="2">
        <f>ARIMAForecast[[#This Row],[AAPL]]-FaktiskeKurser[[#This Row],[AAPL]]</f>
        <v>13.089278362329992</v>
      </c>
      <c r="C489" s="2">
        <f>ARIMAForecast[[#This Row],[MSFT]]-Data!C488</f>
        <v>-1.5717211819370505</v>
      </c>
      <c r="D489" s="2">
        <f>ARIMAForecast[[#This Row],[AMZN]]-Data!D488</f>
        <v>-2.0247687732139923</v>
      </c>
      <c r="E489" s="2">
        <f>ARIMAForecast[[#This Row],[GOOGL]]-Data!E488</f>
        <v>0.39505067225101698</v>
      </c>
      <c r="F489" s="2">
        <f>ARIMAForecast[[#This Row],[BRK-B]]-Data!F488</f>
        <v>0.4449609715150018</v>
      </c>
      <c r="G489" s="2">
        <f>ARIMAForecast[[#This Row],[TSLA]]-Data!G488</f>
        <v>-20.625716590605975</v>
      </c>
      <c r="H489" s="2">
        <f>ARIMAForecast[[#This Row],[NVDA]]-Data!H488</f>
        <v>-12.232923904693962</v>
      </c>
      <c r="I489" s="2">
        <f>ARIMAForecast[[#This Row],[GOOG]]-Data!I488</f>
        <v>-0.25852098998799988</v>
      </c>
      <c r="J489" s="2">
        <f>ARIMAForecast[[#This Row],[UNH]]-Data!J488</f>
        <v>6.8699058933869992</v>
      </c>
      <c r="K489" s="2">
        <f>ARIMAForecast[[#This Row],[JPM]]-Data!K488</f>
        <v>-1.2124083936139982</v>
      </c>
      <c r="L489" s="2">
        <f>ARIMAForecast[[#This Row],[AVGO]]-Data!L488</f>
        <v>-3.2392411860510038</v>
      </c>
      <c r="M489" s="2">
        <f>ARIMAForecast[[#This Row],[V]]-Data!M488</f>
        <v>2.1635561383349966</v>
      </c>
      <c r="N489" s="2">
        <f>ARIMAForecast[[#This Row],[BAC]]-Data!N488</f>
        <v>0.17515226865760525</v>
      </c>
      <c r="O489" s="2">
        <f>ARIMAForecast[[#This Row],[HD]]-Data!O488</f>
        <v>-0.49052973754697859</v>
      </c>
      <c r="P489" s="2">
        <f>ARIMAForecast[[#This Row],[MA]]-Data!P488</f>
        <v>2.3031418368690311</v>
      </c>
      <c r="Q489" s="2">
        <f>ARIMAForecast[[#This Row],[MRK]]-Data!Q488</f>
        <v>-0.55323729179859527</v>
      </c>
      <c r="R489" s="2">
        <f>ARIMAForecast[[#This Row],[ABBV]]-Data!R488</f>
        <v>2.6058926977409982</v>
      </c>
      <c r="S489" s="2">
        <f>ARIMAForecast[[#This Row],[LLY]]-Data!S488</f>
        <v>-0.75721718541498717</v>
      </c>
      <c r="T489" s="2">
        <f>ARIMAForecast[[#This Row],[UPS]]-Data!T488</f>
        <v>1.5353246158339857</v>
      </c>
      <c r="U489" s="2">
        <f>ARIMAForecast[[#This Row],[CAT]]-Data!U488</f>
        <v>-0.69160281907500121</v>
      </c>
      <c r="X489" s="1">
        <v>44539</v>
      </c>
      <c r="Y489" s="2">
        <f>Data!Y489-Data!Y488</f>
        <v>0.356861600000002</v>
      </c>
      <c r="Z489" s="2">
        <f>Data!Z489-Data!Z488</f>
        <v>-1.8505986999999777</v>
      </c>
      <c r="AA489" s="2">
        <f>Data!AA489-Data!AA488</f>
        <v>-1.5565330999999958</v>
      </c>
      <c r="AB489" s="2">
        <f>Data!AB489-Data!AB488</f>
        <v>-0.4752110000000016</v>
      </c>
      <c r="AC489" s="2">
        <f>Data!AC489-Data!AC488</f>
        <v>0.68108170000004975</v>
      </c>
      <c r="AD489" s="2">
        <f>Data!AD489-Data!AD488</f>
        <v>-0.17569059999999581</v>
      </c>
      <c r="AE489" s="2">
        <f>Data!AE489-Data!AE488</f>
        <v>-8.1257608000000232</v>
      </c>
      <c r="AF489" s="2">
        <f>Data!AF489-Data!AF488</f>
        <v>-0.59862929999999892</v>
      </c>
      <c r="AG489" s="2">
        <f>Data!AG489-Data!AG488</f>
        <v>4.4036656000000107</v>
      </c>
      <c r="AH489" s="2">
        <f>Data!AH489-Data!AH488</f>
        <v>-0.50844370000001504</v>
      </c>
      <c r="AI489" s="2">
        <f>Data!AI489-Data!AI488</f>
        <v>-3.8124900999999909</v>
      </c>
      <c r="AJ489" s="2">
        <f>Data!AJ489-Data!AJ488</f>
        <v>2.1999903999999901</v>
      </c>
      <c r="AK489" s="2">
        <f>Data!AK489-Data!AK488</f>
        <v>0.23752489999999682</v>
      </c>
      <c r="AL489" s="2">
        <f>Data!AL489-Data!AL488</f>
        <v>-0.89282200000002376</v>
      </c>
      <c r="AM489" s="2">
        <f>Data!AM489-Data!AM488</f>
        <v>2.3263851000000386</v>
      </c>
      <c r="AN489" s="2">
        <f>Data!AN489-Data!AN488</f>
        <v>-0.16887337000000002</v>
      </c>
      <c r="AO489" s="2">
        <f>Data!AO489-Data!AO488</f>
        <v>1.9025659000000132</v>
      </c>
      <c r="AP489" s="2">
        <f>Data!AP489-Data!AP488</f>
        <v>-1.2902006999999855</v>
      </c>
      <c r="AQ489" s="2">
        <f>Data!AQ489-Data!AQ488</f>
        <v>1.5851849000000016</v>
      </c>
      <c r="AR489" s="2">
        <f>Data!AR489-Data!AR488</f>
        <v>-0.11993090000001416</v>
      </c>
      <c r="AS489" s="2"/>
      <c r="AT489" s="1">
        <v>44539</v>
      </c>
      <c r="AU489" s="2">
        <f>Data!AV493-FaktiskeKurser[[#This Row],[AAPL]]</f>
        <v>12.720001999999994</v>
      </c>
      <c r="AV489" s="2">
        <f>Data!AW493-FaktiskeKurser[[#This Row],[MSFT]]</f>
        <v>10.089995999999985</v>
      </c>
      <c r="AW489" s="2">
        <f>Data!AX493-FaktiskeKurser[[#This Row],[AMZN]]</f>
        <v>4.6815030000000206</v>
      </c>
      <c r="AX489" s="2">
        <f>Data!AY493-FaktiskeKurser[[#This Row],[GOOGL]]</f>
        <v>5.6370090000000062</v>
      </c>
      <c r="AY489" s="2">
        <f>Data!AZ493-FaktiskeKurser[[#This Row],[BRK-B]]</f>
        <v>7.0899959999999851</v>
      </c>
      <c r="AZ489" s="2">
        <f>Data!BA493-FaktiskeKurser[[#This Row],[TSLA]]</f>
        <v>-3.7233279999999809</v>
      </c>
      <c r="BA489" s="2">
        <f>Data!BB493-FaktiskeKurser[[#This Row],[NVDA]]</f>
        <v>-2.0299990000000321</v>
      </c>
      <c r="BB489" s="2">
        <f>Data!BC493-FaktiskeKurser[[#This Row],[GOOG]]</f>
        <v>5.5855099999999993</v>
      </c>
      <c r="BC489" s="2">
        <f>Data!BD493-FaktiskeKurser[[#This Row],[UNH]]</f>
        <v>24</v>
      </c>
      <c r="BD489" s="2">
        <f>Data!BE493-FaktiskeKurser[[#This Row],[JPM]]</f>
        <v>2.1700139999999806</v>
      </c>
      <c r="BE489" s="2">
        <f>Data!BF493-FaktiskeKurser[[#This Row],[AVGO]]</f>
        <v>25.299987999999985</v>
      </c>
      <c r="BF489" s="2">
        <f>Data!BG493-FaktiskeKurser[[#This Row],[V]]</f>
        <v>15.069991999999985</v>
      </c>
      <c r="BG489" s="2">
        <f>Data!BH493-FaktiskeKurser[[#This Row],[BAC]]</f>
        <v>0.62000299999999697</v>
      </c>
      <c r="BH489" s="2">
        <f>Data!BI493-FaktiskeKurser[[#This Row],[HD]]</f>
        <v>3.5299979999999778</v>
      </c>
      <c r="BI489" s="2">
        <f>Data!BJ493-FaktiskeKurser[[#This Row],[MA]]</f>
        <v>22.410004000000015</v>
      </c>
      <c r="BJ489" s="2">
        <f>Data!BK493-FaktiskeKurser[[#This Row],[MRK]]</f>
        <v>-0.47999500000000239</v>
      </c>
      <c r="BK489" s="2">
        <f>Data!BL493-FaktiskeKurser[[#This Row],[ABBV]]</f>
        <v>5.3000040000000013</v>
      </c>
      <c r="BL489" s="2">
        <f>Data!BM493-FaktiskeKurser[[#This Row],[LLY]]</f>
        <v>-2.680008000000015</v>
      </c>
      <c r="BM489" s="2">
        <f>Data!BN493-FaktiskeKurser[[#This Row],[UPS]]</f>
        <v>5.8099970000000098</v>
      </c>
      <c r="BN489" s="2">
        <f>Data!BO493-FaktiskeKurser[[#This Row],[CAT]]</f>
        <v>6.3300020000000075</v>
      </c>
    </row>
    <row r="490" spans="1:66" x14ac:dyDescent="0.35">
      <c r="A490" s="1">
        <v>44540</v>
      </c>
      <c r="B490" s="2">
        <f>ARIMAForecast[[#This Row],[AAPL]]-FaktiskeKurser[[#This Row],[AAPL]]</f>
        <v>14.793200413542991</v>
      </c>
      <c r="C490" s="2">
        <f>ARIMAForecast[[#This Row],[MSFT]]-Data!C489</f>
        <v>8.2333306352380191</v>
      </c>
      <c r="D490" s="2">
        <f>ARIMAForecast[[#This Row],[AMZN]]-Data!D489</f>
        <v>-1.8288675360929858</v>
      </c>
      <c r="E490" s="2">
        <f>ARIMAForecast[[#This Row],[GOOGL]]-Data!E489</f>
        <v>5.1333018180997669E-2</v>
      </c>
      <c r="F490" s="2">
        <f>ARIMAForecast[[#This Row],[BRK-B]]-Data!F489</f>
        <v>4.0663981563919833</v>
      </c>
      <c r="G490" s="2">
        <f>ARIMAForecast[[#This Row],[TSLA]]-Data!G489</f>
        <v>3.6369038833659602</v>
      </c>
      <c r="H490" s="2">
        <f>ARIMAForecast[[#This Row],[NVDA]]-Data!H489</f>
        <v>-2.9445371642950136</v>
      </c>
      <c r="I490" s="2">
        <f>ARIMAForecast[[#This Row],[GOOG]]-Data!I489</f>
        <v>0.56374424848601734</v>
      </c>
      <c r="J490" s="2">
        <f>ARIMAForecast[[#This Row],[UNH]]-Data!J489</f>
        <v>3.3494281965389519</v>
      </c>
      <c r="K490" s="2">
        <f>ARIMAForecast[[#This Row],[JPM]]-Data!K489</f>
        <v>-0.39214641872402467</v>
      </c>
      <c r="L490" s="2">
        <f>ARIMAForecast[[#This Row],[AVGO]]-Data!L489</f>
        <v>40.098599480470966</v>
      </c>
      <c r="M490" s="2">
        <f>ARIMAForecast[[#This Row],[V]]-Data!M489</f>
        <v>2.102610331085998</v>
      </c>
      <c r="N490" s="2">
        <f>ARIMAForecast[[#This Row],[BAC]]-Data!N489</f>
        <v>0.25429273023429744</v>
      </c>
      <c r="O490" s="2">
        <f>ARIMAForecast[[#This Row],[HD]]-Data!O489</f>
        <v>5.2913513283639872</v>
      </c>
      <c r="P490" s="2">
        <f>ARIMAForecast[[#This Row],[MA]]-Data!P489</f>
        <v>5.2345137280109952</v>
      </c>
      <c r="Q490" s="2">
        <f>ARIMAForecast[[#This Row],[MRK]]-Data!Q489</f>
        <v>6.3610688660986625E-3</v>
      </c>
      <c r="R490" s="2">
        <f>ARIMAForecast[[#This Row],[ABBV]]-Data!R489</f>
        <v>0.94078565913000034</v>
      </c>
      <c r="S490" s="2">
        <f>ARIMAForecast[[#This Row],[LLY]]-Data!S489</f>
        <v>0.94868223474099977</v>
      </c>
      <c r="T490" s="2">
        <f>ARIMAForecast[[#This Row],[UPS]]-Data!T489</f>
        <v>2.8422400903660048</v>
      </c>
      <c r="U490" s="2">
        <f>ARIMAForecast[[#This Row],[CAT]]-Data!U489</f>
        <v>-0.1622409310660089</v>
      </c>
      <c r="X490" s="1">
        <v>44540</v>
      </c>
      <c r="Y490" s="2">
        <f>Data!Y490-Data!Y489</f>
        <v>3.4801286999999945</v>
      </c>
      <c r="Z490" s="2">
        <f>Data!Z490-Data!Z489</f>
        <v>5.763102799999956</v>
      </c>
      <c r="AA490" s="2">
        <f>Data!AA490-Data!AA489</f>
        <v>-1.9638182000000199</v>
      </c>
      <c r="AB490" s="2">
        <f>Data!AB490-Data!AB489</f>
        <v>0.43049350000001141</v>
      </c>
      <c r="AC490" s="2">
        <f>Data!AC490-Data!AC489</f>
        <v>2.9804344999999444</v>
      </c>
      <c r="AD490" s="2">
        <f>Data!AD490-Data!AD489</f>
        <v>-16.130547200000024</v>
      </c>
      <c r="AE490" s="2">
        <f>Data!AE490-Data!AE489</f>
        <v>-9.0330878000000325</v>
      </c>
      <c r="AF490" s="2">
        <f>Data!AF490-Data!AF489</f>
        <v>0.58090419999999199</v>
      </c>
      <c r="AG490" s="2">
        <f>Data!AG490-Data!AG489</f>
        <v>4.8150497000000314</v>
      </c>
      <c r="AH490" s="2">
        <f>Data!AH490-Data!AH489</f>
        <v>-0.60541680000000042</v>
      </c>
      <c r="AI490" s="2">
        <f>Data!AI490-Data!AI489</f>
        <v>29.709958099999994</v>
      </c>
      <c r="AJ490" s="2">
        <f>Data!AJ490-Data!AJ489</f>
        <v>2.1085152999999934</v>
      </c>
      <c r="AK490" s="2">
        <f>Data!AK490-Data!AK489</f>
        <v>7.0874920000001396E-2</v>
      </c>
      <c r="AL490" s="2">
        <f>Data!AL490-Data!AL489</f>
        <v>3.2409722000000443</v>
      </c>
      <c r="AM490" s="2">
        <f>Data!AM490-Data!AM489</f>
        <v>4.8732572000000118</v>
      </c>
      <c r="AN490" s="2">
        <f>Data!AN490-Data!AN489</f>
        <v>-0.28287000999999634</v>
      </c>
      <c r="AO490" s="2">
        <f>Data!AO490-Data!AO489</f>
        <v>1.4375866999999971</v>
      </c>
      <c r="AP490" s="2">
        <f>Data!AP490-Data!AP489</f>
        <v>1.0533427999999958</v>
      </c>
      <c r="AQ490" s="2">
        <f>Data!AQ490-Data!AQ489</f>
        <v>2.483341299999978</v>
      </c>
      <c r="AR490" s="2">
        <f>Data!AR490-Data!AR489</f>
        <v>-0.51212359999999535</v>
      </c>
      <c r="AS490" s="2"/>
      <c r="AT490" s="1">
        <v>44540</v>
      </c>
      <c r="AU490" s="2">
        <f>Data!AV494-FaktiskeKurser[[#This Row],[AAPL]]</f>
        <v>14.129989999999992</v>
      </c>
      <c r="AV490" s="2">
        <f>Data!AW494-FaktiskeKurser[[#This Row],[MSFT]]</f>
        <v>16.350007000000005</v>
      </c>
      <c r="AW490" s="2">
        <f>Data!AX494-FaktiskeKurser[[#This Row],[AMZN]]</f>
        <v>0.84350599999999076</v>
      </c>
      <c r="AX490" s="2">
        <f>Data!AY494-FaktiskeKurser[[#This Row],[GOOGL]]</f>
        <v>4.8464960000000019</v>
      </c>
      <c r="AY490" s="2">
        <f>Data!AZ494-FaktiskeKurser[[#This Row],[BRK-B]]</f>
        <v>6.8500060000000076</v>
      </c>
      <c r="AZ490" s="2">
        <f>Data!BA494-FaktiskeKurser[[#This Row],[TSLA]]</f>
        <v>2.6733399999999961</v>
      </c>
      <c r="BA490" s="2">
        <f>Data!BB494-FaktiskeKurser[[#This Row],[NVDA]]</f>
        <v>1.6100159999999732</v>
      </c>
      <c r="BB490" s="2">
        <f>Data!BC494-FaktiskeKurser[[#This Row],[GOOG]]</f>
        <v>4.8785090000000082</v>
      </c>
      <c r="BC490" s="2">
        <f>Data!BD494-FaktiskeKurser[[#This Row],[UNH]]</f>
        <v>18.120025999999996</v>
      </c>
      <c r="BD490" s="2">
        <f>Data!BE494-FaktiskeKurser[[#This Row],[JPM]]</f>
        <v>-0.33999699999998256</v>
      </c>
      <c r="BE490" s="2">
        <f>Data!BF494-FaktiskeKurser[[#This Row],[AVGO]]</f>
        <v>66.700013000000013</v>
      </c>
      <c r="BF490" s="2">
        <f>Data!BG494-FaktiskeKurser[[#This Row],[V]]</f>
        <v>10.720000999999996</v>
      </c>
      <c r="BG490" s="2">
        <f>Data!BH494-FaktiskeKurser[[#This Row],[BAC]]</f>
        <v>0.36999800000000249</v>
      </c>
      <c r="BH490" s="2">
        <f>Data!BI494-FaktiskeKurser[[#This Row],[HD]]</f>
        <v>-0.30001800000002277</v>
      </c>
      <c r="BI490" s="2">
        <f>Data!BJ494-FaktiskeKurser[[#This Row],[MA]]</f>
        <v>16.590025999999966</v>
      </c>
      <c r="BJ490" s="2">
        <f>Data!BK494-FaktiskeKurser[[#This Row],[MRK]]</f>
        <v>-0.79999500000000978</v>
      </c>
      <c r="BK490" s="2">
        <f>Data!BL494-FaktiskeKurser[[#This Row],[ABBV]]</f>
        <v>4.120002999999997</v>
      </c>
      <c r="BL490" s="2">
        <f>Data!BM494-FaktiskeKurser[[#This Row],[LLY]]</f>
        <v>-2.1900030000000186</v>
      </c>
      <c r="BM490" s="2">
        <f>Data!BN494-FaktiskeKurser[[#This Row],[UPS]]</f>
        <v>7.0500030000000038</v>
      </c>
      <c r="BN490" s="2">
        <f>Data!BO494-FaktiskeKurser[[#This Row],[CAT]]</f>
        <v>2.1800079999999866</v>
      </c>
    </row>
    <row r="491" spans="1:66" x14ac:dyDescent="0.35">
      <c r="A491" s="1">
        <v>44543</v>
      </c>
      <c r="B491" s="2">
        <f>ARIMAForecast[[#This Row],[AAPL]]-FaktiskeKurser[[#This Row],[AAPL]]</f>
        <v>4.6989749296110119</v>
      </c>
      <c r="C491" s="2">
        <f>ARIMAForecast[[#This Row],[MSFT]]-Data!C490</f>
        <v>-2.0417565775069875</v>
      </c>
      <c r="D491" s="2">
        <f>ARIMAForecast[[#This Row],[AMZN]]-Data!D490</f>
        <v>-2.5060377293630154</v>
      </c>
      <c r="E491" s="2">
        <f>ARIMAForecast[[#This Row],[GOOGL]]-Data!E490</f>
        <v>-2.5313707860070167</v>
      </c>
      <c r="F491" s="2">
        <f>ARIMAForecast[[#This Row],[BRK-B]]-Data!F490</f>
        <v>1.2031070062819822</v>
      </c>
      <c r="G491" s="2">
        <f>ARIMAForecast[[#This Row],[TSLA]]-Data!G490</f>
        <v>-16.73391300930399</v>
      </c>
      <c r="H491" s="2">
        <f>ARIMAForecast[[#This Row],[NVDA]]-Data!H490</f>
        <v>-22.68077699882798</v>
      </c>
      <c r="I491" s="2">
        <f>ARIMAForecast[[#This Row],[GOOG]]-Data!I490</f>
        <v>-2.4116715301250053</v>
      </c>
      <c r="J491" s="2">
        <f>ARIMAForecast[[#This Row],[UNH]]-Data!J490</f>
        <v>0.33790887108699508</v>
      </c>
      <c r="K491" s="2">
        <f>ARIMAForecast[[#This Row],[JPM]]-Data!K490</f>
        <v>-1.5722549732289792</v>
      </c>
      <c r="L491" s="2">
        <f>ARIMAForecast[[#This Row],[AVGO]]-Data!L490</f>
        <v>1.0007481314260076</v>
      </c>
      <c r="M491" s="2">
        <f>ARIMAForecast[[#This Row],[V]]-Data!M490</f>
        <v>-1.774310519121002</v>
      </c>
      <c r="N491" s="2">
        <f>ARIMAForecast[[#This Row],[BAC]]-Data!N490</f>
        <v>-1.0505313191857013</v>
      </c>
      <c r="O491" s="2">
        <f>ARIMAForecast[[#This Row],[HD]]-Data!O490</f>
        <v>-10.624374726919029</v>
      </c>
      <c r="P491" s="2">
        <f>ARIMAForecast[[#This Row],[MA]]-Data!P490</f>
        <v>-3.946171817094978</v>
      </c>
      <c r="Q491" s="2">
        <f>ARIMAForecast[[#This Row],[MRK]]-Data!Q490</f>
        <v>0.51642201823149492</v>
      </c>
      <c r="R491" s="2">
        <f>ARIMAForecast[[#This Row],[ABBV]]-Data!R490</f>
        <v>1.1591043792799951</v>
      </c>
      <c r="S491" s="2">
        <f>ARIMAForecast[[#This Row],[LLY]]-Data!S490</f>
        <v>4.3022713171569933</v>
      </c>
      <c r="T491" s="2">
        <f>ARIMAForecast[[#This Row],[UPS]]-Data!T490</f>
        <v>-2.3636744207010167</v>
      </c>
      <c r="U491" s="2">
        <f>ARIMAForecast[[#This Row],[CAT]]-Data!U490</f>
        <v>-2.9296961700310078</v>
      </c>
      <c r="X491" s="1">
        <v>44543</v>
      </c>
      <c r="Y491" s="2">
        <f>Data!Y491-Data!Y490</f>
        <v>-1.2746014999999886</v>
      </c>
      <c r="Z491" s="2">
        <f>Data!Z491-Data!Z490</f>
        <v>0.57714190000001508</v>
      </c>
      <c r="AA491" s="2">
        <f>Data!AA491-Data!AA490</f>
        <v>-2.4985404999999901</v>
      </c>
      <c r="AB491" s="2">
        <f>Data!AB491-Data!AB490</f>
        <v>-2.0543236000000036</v>
      </c>
      <c r="AC491" s="2">
        <f>Data!AC491-Data!AC490</f>
        <v>2.1874375000000441</v>
      </c>
      <c r="AD491" s="2">
        <f>Data!AD491-Data!AD490</f>
        <v>-1.1743647000000124</v>
      </c>
      <c r="AE491" s="2">
        <f>Data!AE491-Data!AE490</f>
        <v>-7.8081045999999787</v>
      </c>
      <c r="AF491" s="2">
        <f>Data!AF491-Data!AF490</f>
        <v>-1.9099462000000074</v>
      </c>
      <c r="AG491" s="2">
        <f>Data!AG491-Data!AG490</f>
        <v>0.96433500000000549</v>
      </c>
      <c r="AH491" s="2">
        <f>Data!AH491-Data!AH490</f>
        <v>-1.6744129999999871</v>
      </c>
      <c r="AI491" s="2">
        <f>Data!AI491-Data!AI490</f>
        <v>9.5333215000000564</v>
      </c>
      <c r="AJ491" s="2">
        <f>Data!AJ491-Data!AJ490</f>
        <v>-1.8327895999999839</v>
      </c>
      <c r="AK491" s="2">
        <f>Data!AK491-Data!AK490</f>
        <v>-0.89803586000000024</v>
      </c>
      <c r="AL491" s="2">
        <f>Data!AL491-Data!AL490</f>
        <v>-7.959782300000029</v>
      </c>
      <c r="AM491" s="2">
        <f>Data!AM491-Data!AM490</f>
        <v>-2.8123778000000357</v>
      </c>
      <c r="AN491" s="2">
        <f>Data!AN491-Data!AN490</f>
        <v>0.68354563999999129</v>
      </c>
      <c r="AO491" s="2">
        <f>Data!AO491-Data!AO490</f>
        <v>1.1090204999999997</v>
      </c>
      <c r="AP491" s="2">
        <f>Data!AP491-Data!AP490</f>
        <v>3.9058545000000038</v>
      </c>
      <c r="AQ491" s="2">
        <f>Data!AQ491-Data!AQ490</f>
        <v>-2.2290764999999908</v>
      </c>
      <c r="AR491" s="2">
        <f>Data!AR491-Data!AR490</f>
        <v>-1.9038182999999833</v>
      </c>
      <c r="AS491" s="2"/>
      <c r="AT491" s="1">
        <v>44543</v>
      </c>
      <c r="AU491" s="2">
        <f>Data!AV495-FaktiskeKurser[[#This Row],[AAPL]]</f>
        <v>4.5600120000000004</v>
      </c>
      <c r="AV491" s="2">
        <f>Data!AW495-FaktiskeKurser[[#This Row],[MSFT]]</f>
        <v>4.4799810000000093</v>
      </c>
      <c r="AW491" s="2">
        <f>Data!AX495-FaktiskeKurser[[#This Row],[AMZN]]</f>
        <v>-6.59699999999998</v>
      </c>
      <c r="AX491" s="2">
        <f>Data!AY495-FaktiskeKurser[[#This Row],[GOOGL]]</f>
        <v>-1.4429930000000013</v>
      </c>
      <c r="AY491" s="2">
        <f>Data!AZ495-FaktiskeKurser[[#This Row],[BRK-B]]</f>
        <v>5.0400089999999977</v>
      </c>
      <c r="AZ491" s="2">
        <f>Data!BA495-FaktiskeKurser[[#This Row],[TSLA]]</f>
        <v>-28.446686</v>
      </c>
      <c r="BA491" s="2">
        <f>Data!BB495-FaktiskeKurser[[#This Row],[NVDA]]</f>
        <v>-42.660004000000015</v>
      </c>
      <c r="BB491" s="2">
        <f>Data!BC495-FaktiskeKurser[[#This Row],[GOOG]]</f>
        <v>-1.3320009999999911</v>
      </c>
      <c r="BC491" s="2">
        <f>Data!BD495-FaktiskeKurser[[#This Row],[UNH]]</f>
        <v>13.410004000000015</v>
      </c>
      <c r="BD491" s="2">
        <f>Data!BE495-FaktiskeKurser[[#This Row],[JPM]]</f>
        <v>-4.6500090000000114</v>
      </c>
      <c r="BE491" s="2">
        <f>Data!BF495-FaktiskeKurser[[#This Row],[AVGO]]</f>
        <v>31.259949000000006</v>
      </c>
      <c r="BF491" s="2">
        <f>Data!BG495-FaktiskeKurser[[#This Row],[V]]</f>
        <v>3.6500090000000114</v>
      </c>
      <c r="BG491" s="2">
        <f>Data!BH495-FaktiskeKurser[[#This Row],[BAC]]</f>
        <v>-1.129997000000003</v>
      </c>
      <c r="BH491" s="2">
        <f>Data!BI495-FaktiskeKurser[[#This Row],[HD]]</f>
        <v>-10.940003000000047</v>
      </c>
      <c r="BI491" s="2">
        <f>Data!BJ495-FaktiskeKurser[[#This Row],[MA]]</f>
        <v>5.7999879999999848</v>
      </c>
      <c r="BJ491" s="2">
        <f>Data!BK495-FaktiskeKurser[[#This Row],[MRK]]</f>
        <v>1.1399990000000031</v>
      </c>
      <c r="BK491" s="2">
        <f>Data!BL495-FaktiskeKurser[[#This Row],[ABBV]]</f>
        <v>5</v>
      </c>
      <c r="BL491" s="2">
        <f>Data!BM495-FaktiskeKurser[[#This Row],[LLY]]</f>
        <v>3.4199979999999925</v>
      </c>
      <c r="BM491" s="2">
        <f>Data!BN495-FaktiskeKurser[[#This Row],[UPS]]</f>
        <v>0.91999900000001844</v>
      </c>
      <c r="BN491" s="2">
        <f>Data!BO495-FaktiskeKurser[[#This Row],[CAT]]</f>
        <v>-3.2400049999999965</v>
      </c>
    </row>
    <row r="492" spans="1:66" x14ac:dyDescent="0.35">
      <c r="A492" s="1">
        <v>44544</v>
      </c>
      <c r="B492" s="2">
        <f>ARIMAForecast[[#This Row],[AAPL]]-FaktiskeKurser[[#This Row],[AAPL]]</f>
        <v>-0.90337902213400412</v>
      </c>
      <c r="C492" s="2">
        <f>ARIMAForecast[[#This Row],[MSFT]]-Data!C491</f>
        <v>-10.541019813072978</v>
      </c>
      <c r="D492" s="2">
        <f>ARIMAForecast[[#This Row],[AMZN]]-Data!D491</f>
        <v>-0.47557167329199501</v>
      </c>
      <c r="E492" s="2">
        <f>ARIMAForecast[[#This Row],[GOOGL]]-Data!E491</f>
        <v>-1.3333623948059881</v>
      </c>
      <c r="F492" s="2">
        <f>ARIMAForecast[[#This Row],[BRK-B]]-Data!F491</f>
        <v>5.7758617973840387</v>
      </c>
      <c r="G492" s="2">
        <f>ARIMAForecast[[#This Row],[TSLA]]-Data!G491</f>
        <v>-2.9068602701549935</v>
      </c>
      <c r="H492" s="2">
        <f>ARIMAForecast[[#This Row],[NVDA]]-Data!H491</f>
        <v>1.9612459796119879</v>
      </c>
      <c r="I492" s="2">
        <f>ARIMAForecast[[#This Row],[GOOG]]-Data!I491</f>
        <v>-0.97788218448599196</v>
      </c>
      <c r="J492" s="2">
        <f>ARIMAForecast[[#This Row],[UNH]]-Data!J491</f>
        <v>1.3723769768540137</v>
      </c>
      <c r="K492" s="2">
        <f>ARIMAForecast[[#This Row],[JPM]]-Data!K491</f>
        <v>0.7908184123709816</v>
      </c>
      <c r="L492" s="2">
        <f>ARIMAForecast[[#This Row],[AVGO]]-Data!L491</f>
        <v>-12.92158980821705</v>
      </c>
      <c r="M492" s="2">
        <f>ARIMAForecast[[#This Row],[V]]-Data!M491</f>
        <v>-1.1618126866219995</v>
      </c>
      <c r="N492" s="2">
        <f>ARIMAForecast[[#This Row],[BAC]]-Data!N491</f>
        <v>0.54706458545570058</v>
      </c>
      <c r="O492" s="2">
        <f>ARIMAForecast[[#This Row],[HD]]-Data!O491</f>
        <v>-3.160168385997963</v>
      </c>
      <c r="P492" s="2">
        <f>ARIMAForecast[[#This Row],[MA]]-Data!P491</f>
        <v>-4.2571269915770245</v>
      </c>
      <c r="Q492" s="2">
        <f>ARIMAForecast[[#This Row],[MRK]]-Data!Q491</f>
        <v>0.68048001623459697</v>
      </c>
      <c r="R492" s="2">
        <f>ARIMAForecast[[#This Row],[ABBV]]-Data!R491</f>
        <v>0.91255140738000762</v>
      </c>
      <c r="S492" s="2">
        <f>ARIMAForecast[[#This Row],[LLY]]-Data!S491</f>
        <v>1.1238876856340028</v>
      </c>
      <c r="T492" s="2">
        <f>ARIMAForecast[[#This Row],[UPS]]-Data!T491</f>
        <v>-1.8842442623139846</v>
      </c>
      <c r="U492" s="2">
        <f>ARIMAForecast[[#This Row],[CAT]]-Data!U491</f>
        <v>1.7588604043079954</v>
      </c>
      <c r="X492" s="1">
        <v>44544</v>
      </c>
      <c r="Y492" s="2">
        <f>Data!Y492-Data!Y491</f>
        <v>-2.1783217000000263</v>
      </c>
      <c r="Z492" s="2">
        <f>Data!Z492-Data!Z491</f>
        <v>-4.7435734000000025</v>
      </c>
      <c r="AA492" s="2">
        <f>Data!AA492-Data!AA491</f>
        <v>-0.93009889999999018</v>
      </c>
      <c r="AB492" s="2">
        <f>Data!AB492-Data!AB491</f>
        <v>-1.9838821000000166</v>
      </c>
      <c r="AC492" s="2">
        <f>Data!AC492-Data!AC491</f>
        <v>4.3681520999999748</v>
      </c>
      <c r="AD492" s="2">
        <f>Data!AD492-Data!AD491</f>
        <v>-16.300021299999969</v>
      </c>
      <c r="AE492" s="2">
        <f>Data!AE492-Data!AE491</f>
        <v>-11.08499519999998</v>
      </c>
      <c r="AF492" s="2">
        <f>Data!AF492-Data!AF491</f>
        <v>-1.7720412999999837</v>
      </c>
      <c r="AG492" s="2">
        <f>Data!AG492-Data!AG491</f>
        <v>1.1936554999999771</v>
      </c>
      <c r="AH492" s="2">
        <f>Data!AH492-Data!AH491</f>
        <v>0.94018520000000194</v>
      </c>
      <c r="AI492" s="2">
        <f>Data!AI492-Data!AI491</f>
        <v>-7.341138800000067</v>
      </c>
      <c r="AJ492" s="2">
        <f>Data!AJ492-Data!AJ491</f>
        <v>-1.0859708000000126</v>
      </c>
      <c r="AK492" s="2">
        <f>Data!AK492-Data!AK491</f>
        <v>0.42986042000000424</v>
      </c>
      <c r="AL492" s="2">
        <f>Data!AL492-Data!AL491</f>
        <v>-3.9265935999999897</v>
      </c>
      <c r="AM492" s="2">
        <f>Data!AM492-Data!AM491</f>
        <v>-4.7353137999999717</v>
      </c>
      <c r="AN492" s="2">
        <f>Data!AN492-Data!AN491</f>
        <v>0.42636192999999878</v>
      </c>
      <c r="AO492" s="2">
        <f>Data!AO492-Data!AO491</f>
        <v>0.87510149999999953</v>
      </c>
      <c r="AP492" s="2">
        <f>Data!AP492-Data!AP491</f>
        <v>1.3804579000000103</v>
      </c>
      <c r="AQ492" s="2">
        <f>Data!AQ492-Data!AQ491</f>
        <v>-2.5875185999999815</v>
      </c>
      <c r="AR492" s="2">
        <f>Data!AR492-Data!AR491</f>
        <v>1.2374999999991587E-2</v>
      </c>
      <c r="AS492" s="2"/>
      <c r="AT492" s="1">
        <v>44544</v>
      </c>
      <c r="AU492" s="2">
        <f>Data!AV496-FaktiskeKurser[[#This Row],[AAPL]]</f>
        <v>-0.75</v>
      </c>
      <c r="AV492" s="2">
        <f>Data!AW496-FaktiskeKurser[[#This Row],[MSFT]]</f>
        <v>-6.6300050000000397</v>
      </c>
      <c r="AW492" s="2">
        <f>Data!AX496-FaktiskeKurser[[#This Row],[AMZN]]</f>
        <v>-7.0664979999999957</v>
      </c>
      <c r="AX492" s="2">
        <f>Data!AY496-FaktiskeKurser[[#This Row],[GOOGL]]</f>
        <v>-4.2794950000000256</v>
      </c>
      <c r="AY492" s="2">
        <f>Data!AZ496-FaktiskeKurser[[#This Row],[BRK-B]]</f>
        <v>11.30999799999995</v>
      </c>
      <c r="AZ492" s="2">
        <f>Data!BA496-FaktiskeKurser[[#This Row],[TSLA]]</f>
        <v>-36.81668099999996</v>
      </c>
      <c r="BA492" s="2">
        <f>Data!BB496-FaktiskeKurser[[#This Row],[NVDA]]</f>
        <v>-34.890015000000005</v>
      </c>
      <c r="BB492" s="2">
        <f>Data!BC496-FaktiskeKurser[[#This Row],[GOOG]]</f>
        <v>-3.75</v>
      </c>
      <c r="BC492" s="2">
        <f>Data!BD496-FaktiskeKurser[[#This Row],[UNH]]</f>
        <v>10.600006000000008</v>
      </c>
      <c r="BD492" s="2">
        <f>Data!BE496-FaktiskeKurser[[#This Row],[JPM]]</f>
        <v>-1.580001999999979</v>
      </c>
      <c r="BE492" s="2">
        <f>Data!BF496-FaktiskeKurser[[#This Row],[AVGO]]</f>
        <v>26.349975000000086</v>
      </c>
      <c r="BF492" s="2">
        <f>Data!BG496-FaktiskeKurser[[#This Row],[V]]</f>
        <v>0.9899910000000034</v>
      </c>
      <c r="BG492" s="2">
        <f>Data!BH496-FaktiskeKurser[[#This Row],[BAC]]</f>
        <v>-2.9998999999996556E-2</v>
      </c>
      <c r="BH492" s="2">
        <f>Data!BI496-FaktiskeKurser[[#This Row],[HD]]</f>
        <v>-9.0499879999999848</v>
      </c>
      <c r="BI492" s="2">
        <f>Data!BJ496-FaktiskeKurser[[#This Row],[MA]]</f>
        <v>-1.7900080000000003</v>
      </c>
      <c r="BJ492" s="2">
        <f>Data!BK496-FaktiskeKurser[[#This Row],[MRK]]</f>
        <v>0.51000200000000007</v>
      </c>
      <c r="BK492" s="2">
        <f>Data!BL496-FaktiskeKurser[[#This Row],[ABBV]]</f>
        <v>5.4199980000000068</v>
      </c>
      <c r="BL492" s="2">
        <f>Data!BM496-FaktiskeKurser[[#This Row],[LLY]]</f>
        <v>5.0599980000000073</v>
      </c>
      <c r="BM492" s="2">
        <f>Data!BN496-FaktiskeKurser[[#This Row],[UPS]]</f>
        <v>-0.97999599999999987</v>
      </c>
      <c r="BN492" s="2">
        <f>Data!BO496-FaktiskeKurser[[#This Row],[CAT]]</f>
        <v>-2.5500030000000038</v>
      </c>
    </row>
    <row r="493" spans="1:66" x14ac:dyDescent="0.35">
      <c r="A493" s="1">
        <v>44545</v>
      </c>
      <c r="B493" s="2">
        <f>ARIMAForecast[[#This Row],[AAPL]]-FaktiskeKurser[[#This Row],[AAPL]]</f>
        <v>4.758296603639991</v>
      </c>
      <c r="C493" s="2">
        <f>ARIMAForecast[[#This Row],[MSFT]]-Data!C492</f>
        <v>4.2618584872399765</v>
      </c>
      <c r="D493" s="2">
        <f>ARIMAForecast[[#This Row],[AMZN]]-Data!D492</f>
        <v>4.0813261635669846</v>
      </c>
      <c r="E493" s="2">
        <f>ARIMAForecast[[#This Row],[GOOGL]]-Data!E492</f>
        <v>2.1531352700640127</v>
      </c>
      <c r="F493" s="2">
        <f>ARIMAForecast[[#This Row],[BRK-B]]-Data!F492</f>
        <v>-0.27135572174898925</v>
      </c>
      <c r="G493" s="2">
        <f>ARIMAForecast[[#This Row],[TSLA]]-Data!G492</f>
        <v>6.2769233310310142</v>
      </c>
      <c r="H493" s="2">
        <f>ARIMAForecast[[#This Row],[NVDA]]-Data!H492</f>
        <v>20.424837526382987</v>
      </c>
      <c r="I493" s="2">
        <f>ARIMAForecast[[#This Row],[GOOG]]-Data!I492</f>
        <v>2.0150356740319921</v>
      </c>
      <c r="J493" s="2">
        <f>ARIMAForecast[[#This Row],[UNH]]-Data!J492</f>
        <v>13.105987486174001</v>
      </c>
      <c r="K493" s="2">
        <f>ARIMAForecast[[#This Row],[JPM]]-Data!K492</f>
        <v>-0.84951956002097972</v>
      </c>
      <c r="L493" s="2">
        <f>ARIMAForecast[[#This Row],[AVGO]]-Data!L492</f>
        <v>23.716207943781001</v>
      </c>
      <c r="M493" s="2">
        <f>ARIMAForecast[[#This Row],[V]]-Data!M492</f>
        <v>2.0009117518700066</v>
      </c>
      <c r="N493" s="2">
        <f>ARIMAForecast[[#This Row],[BAC]]-Data!N492</f>
        <v>-2.7631365069801461E-2</v>
      </c>
      <c r="O493" s="2">
        <f>ARIMAForecast[[#This Row],[HD]]-Data!O492</f>
        <v>4.9880146391159883</v>
      </c>
      <c r="P493" s="2">
        <f>ARIMAForecast[[#This Row],[MA]]-Data!P492</f>
        <v>5.3463294863810233</v>
      </c>
      <c r="Q493" s="2">
        <f>ARIMAForecast[[#This Row],[MRK]]-Data!Q492</f>
        <v>1.1383102788623063</v>
      </c>
      <c r="R493" s="2">
        <f>ARIMAForecast[[#This Row],[ABBV]]-Data!R492</f>
        <v>2.7967530181379914</v>
      </c>
      <c r="S493" s="2">
        <f>ARIMAForecast[[#This Row],[LLY]]-Data!S492</f>
        <v>23.565778639330972</v>
      </c>
      <c r="T493" s="2">
        <f>ARIMAForecast[[#This Row],[UPS]]-Data!T492</f>
        <v>1.2562813155340109</v>
      </c>
      <c r="U493" s="2">
        <f>ARIMAForecast[[#This Row],[CAT]]-Data!U492</f>
        <v>0.22926995165602193</v>
      </c>
      <c r="X493" s="1">
        <v>44545</v>
      </c>
      <c r="Y493" s="2">
        <f>Data!Y493-Data!Y492</f>
        <v>3.2524496999999997</v>
      </c>
      <c r="Z493" s="2">
        <f>Data!Z493-Data!Z492</f>
        <v>-1.2886773000000176</v>
      </c>
      <c r="AA493" s="2">
        <f>Data!AA493-Data!AA492</f>
        <v>3.4763915000000054</v>
      </c>
      <c r="AB493" s="2">
        <f>Data!AB493-Data!AB492</f>
        <v>2.1741659000000197</v>
      </c>
      <c r="AC493" s="2">
        <f>Data!AC493-Data!AC492</f>
        <v>0.50793279999999186</v>
      </c>
      <c r="AD493" s="2">
        <f>Data!AD493-Data!AD492</f>
        <v>2.7150004000000081</v>
      </c>
      <c r="AE493" s="2">
        <f>Data!AE493-Data!AE492</f>
        <v>8.2810049999999933</v>
      </c>
      <c r="AF493" s="2">
        <f>Data!AF493-Data!AF492</f>
        <v>2.3397488999999894</v>
      </c>
      <c r="AG493" s="2">
        <f>Data!AG493-Data!AG492</f>
        <v>10.079718899999989</v>
      </c>
      <c r="AH493" s="2">
        <f>Data!AH493-Data!AH492</f>
        <v>-0.99429030000001717</v>
      </c>
      <c r="AI493" s="2">
        <f>Data!AI493-Data!AI492</f>
        <v>18.90038590000006</v>
      </c>
      <c r="AJ493" s="2">
        <f>Data!AJ493-Data!AJ492</f>
        <v>1.7478406000000177</v>
      </c>
      <c r="AK493" s="2">
        <f>Data!AK493-Data!AK492</f>
        <v>-0.10419217000000458</v>
      </c>
      <c r="AL493" s="2">
        <f>Data!AL493-Data!AL492</f>
        <v>4.0884765999999786</v>
      </c>
      <c r="AM493" s="2">
        <f>Data!AM493-Data!AM492</f>
        <v>3.8183912000000078</v>
      </c>
      <c r="AN493" s="2">
        <f>Data!AN493-Data!AN492</f>
        <v>1.2298120600000004</v>
      </c>
      <c r="AO493" s="2">
        <f>Data!AO493-Data!AO492</f>
        <v>2.4667397999999991</v>
      </c>
      <c r="AP493" s="2">
        <f>Data!AP493-Data!AP492</f>
        <v>5.8554812999999797</v>
      </c>
      <c r="AQ493" s="2">
        <f>Data!AQ493-Data!AQ492</f>
        <v>1.5340348999999946</v>
      </c>
      <c r="AR493" s="2">
        <f>Data!AR493-Data!AR492</f>
        <v>0.79098439999998504</v>
      </c>
      <c r="AS493" s="2"/>
      <c r="AT493" s="1">
        <v>44545</v>
      </c>
      <c r="AU493" s="2">
        <f>Data!AV497-FaktiskeKurser[[#This Row],[AAPL]]</f>
        <v>4.7400049999999965</v>
      </c>
      <c r="AV493" s="2">
        <f>Data!AW497-FaktiskeKurser[[#This Row],[MSFT]]</f>
        <v>1.5499879999999848</v>
      </c>
      <c r="AW493" s="2">
        <f>Data!AX497-FaktiskeKurser[[#This Row],[AMZN]]</f>
        <v>-0.85600300000001539</v>
      </c>
      <c r="AX493" s="2">
        <f>Data!AY497-FaktiskeKurser[[#This Row],[GOOGL]]</f>
        <v>-1.1975100000000225</v>
      </c>
      <c r="AY493" s="2">
        <f>Data!AZ497-FaktiskeKurser[[#This Row],[BRK-B]]</f>
        <v>10.059998000000007</v>
      </c>
      <c r="AZ493" s="2">
        <f>Data!BA497-FaktiskeKurser[[#This Row],[TSLA]]</f>
        <v>-9.2700189999999907</v>
      </c>
      <c r="BA493" s="2">
        <f>Data!BB497-FaktiskeKurser[[#This Row],[NVDA]]</f>
        <v>-0.30999800000000732</v>
      </c>
      <c r="BB493" s="2">
        <f>Data!BC497-FaktiskeKurser[[#This Row],[GOOG]]</f>
        <v>-0.73750299999997537</v>
      </c>
      <c r="BC493" s="2">
        <f>Data!BD497-FaktiskeKurser[[#This Row],[UNH]]</f>
        <v>21.059998000000007</v>
      </c>
      <c r="BD493" s="2">
        <f>Data!BE497-FaktiskeKurser[[#This Row],[JPM]]</f>
        <v>-2.5200049999999976</v>
      </c>
      <c r="BE493" s="2">
        <f>Data!BF497-FaktiskeKurser[[#This Row],[AVGO]]</f>
        <v>56.44000200000005</v>
      </c>
      <c r="BF493" s="2">
        <f>Data!BG497-FaktiskeKurser[[#This Row],[V]]</f>
        <v>0.91999900000001844</v>
      </c>
      <c r="BG493" s="2">
        <f>Data!BH497-FaktiskeKurser[[#This Row],[BAC]]</f>
        <v>-0.55000299999999669</v>
      </c>
      <c r="BH493" s="2">
        <f>Data!BI497-FaktiskeKurser[[#This Row],[HD]]</f>
        <v>-3.5299979999999778</v>
      </c>
      <c r="BI493" s="2">
        <f>Data!BJ497-FaktiskeKurser[[#This Row],[MA]]</f>
        <v>1.830016999999998</v>
      </c>
      <c r="BJ493" s="2">
        <f>Data!BK497-FaktiskeKurser[[#This Row],[MRK]]</f>
        <v>2.4300000000000068</v>
      </c>
      <c r="BK493" s="2">
        <f>Data!BL497-FaktiskeKurser[[#This Row],[ABBV]]</f>
        <v>6.0799939999999992</v>
      </c>
      <c r="BL493" s="2">
        <f>Data!BM497-FaktiskeKurser[[#This Row],[LLY]]</f>
        <v>32.380004999999983</v>
      </c>
      <c r="BM493" s="2">
        <f>Data!BN497-FaktiskeKurser[[#This Row],[UPS]]</f>
        <v>-0.76998900000000958</v>
      </c>
      <c r="BN493" s="2">
        <f>Data!BO497-FaktiskeKurser[[#This Row],[CAT]]</f>
        <v>-1.5800020000000075</v>
      </c>
    </row>
    <row r="494" spans="1:66" x14ac:dyDescent="0.35">
      <c r="A494" s="1">
        <v>44546</v>
      </c>
      <c r="B494" s="2">
        <f>ARIMAForecast[[#This Row],[AAPL]]-FaktiskeKurser[[#This Row],[AAPL]]</f>
        <v>-6.8161636141090014</v>
      </c>
      <c r="C494" s="2">
        <f>ARIMAForecast[[#This Row],[MSFT]]-Data!C493</f>
        <v>-6.7746065679419871</v>
      </c>
      <c r="D494" s="2">
        <f>ARIMAForecast[[#This Row],[AMZN]]-Data!D493</f>
        <v>-4.3664588746219977</v>
      </c>
      <c r="E494" s="2">
        <f>ARIMAForecast[[#This Row],[GOOGL]]-Data!E493</f>
        <v>-1.5802629826720249</v>
      </c>
      <c r="F494" s="2">
        <f>ARIMAForecast[[#This Row],[BRK-B]]-Data!F493</f>
        <v>4.1747034632359714</v>
      </c>
      <c r="G494" s="2">
        <f>ARIMAForecast[[#This Row],[TSLA]]-Data!G493</f>
        <v>-17.396031457507036</v>
      </c>
      <c r="H494" s="2">
        <f>ARIMAForecast[[#This Row],[NVDA]]-Data!H493</f>
        <v>-17.332575395141021</v>
      </c>
      <c r="I494" s="2">
        <f>ARIMAForecast[[#This Row],[GOOG]]-Data!I493</f>
        <v>-2.1555283332820068</v>
      </c>
      <c r="J494" s="2">
        <f>ARIMAForecast[[#This Row],[UNH]]-Data!J493</f>
        <v>2.0978344137080285</v>
      </c>
      <c r="K494" s="2">
        <f>ARIMAForecast[[#This Row],[JPM]]-Data!K493</f>
        <v>2.1765586958279926</v>
      </c>
      <c r="L494" s="2">
        <f>ARIMAForecast[[#This Row],[AVGO]]-Data!L493</f>
        <v>-12.73528599665201</v>
      </c>
      <c r="M494" s="2">
        <f>ARIMAForecast[[#This Row],[V]]-Data!M493</f>
        <v>2.1624663050029937</v>
      </c>
      <c r="N494" s="2">
        <f>ARIMAForecast[[#This Row],[BAC]]-Data!N493</f>
        <v>0.85395857571730005</v>
      </c>
      <c r="O494" s="2">
        <f>ARIMAForecast[[#This Row],[HD]]-Data!O493</f>
        <v>-6.0508072265780015</v>
      </c>
      <c r="P494" s="2">
        <f>ARIMAForecast[[#This Row],[MA]]-Data!P493</f>
        <v>6.1696466404710009</v>
      </c>
      <c r="Q494" s="2">
        <f>ARIMAForecast[[#This Row],[MRK]]-Data!Q493</f>
        <v>0.9762629034616026</v>
      </c>
      <c r="R494" s="2">
        <f>ARIMAForecast[[#This Row],[ABBV]]-Data!R493</f>
        <v>1.4332681780510086</v>
      </c>
      <c r="S494" s="2">
        <f>ARIMAForecast[[#This Row],[LLY]]-Data!S493</f>
        <v>6.4340930849880351</v>
      </c>
      <c r="T494" s="2">
        <f>ARIMAForecast[[#This Row],[UPS]]-Data!T493</f>
        <v>2.8537225773399939</v>
      </c>
      <c r="U494" s="2">
        <f>ARIMAForecast[[#This Row],[CAT]]-Data!U493</f>
        <v>3.9432796882049956</v>
      </c>
      <c r="X494" s="1">
        <v>44546</v>
      </c>
      <c r="Y494" s="2">
        <f>Data!Y494-Data!Y493</f>
        <v>-2.473034599999977</v>
      </c>
      <c r="Z494" s="2">
        <f>Data!Z494-Data!Z493</f>
        <v>-3.4188558999999827</v>
      </c>
      <c r="AA494" s="2">
        <f>Data!AA494-Data!AA493</f>
        <v>-2.678065700000019</v>
      </c>
      <c r="AB494" s="2">
        <f>Data!AB494-Data!AB493</f>
        <v>-1.6191148000000055</v>
      </c>
      <c r="AC494" s="2">
        <f>Data!AC494-Data!AC493</f>
        <v>4.5343574000000331</v>
      </c>
      <c r="AD494" s="2">
        <f>Data!AD494-Data!AD493</f>
        <v>-9.4207000000039898E-2</v>
      </c>
      <c r="AE494" s="2">
        <f>Data!AE494-Data!AE493</f>
        <v>5.3982813999999735</v>
      </c>
      <c r="AF494" s="2">
        <f>Data!AF494-Data!AF493</f>
        <v>-2.2669513999999822</v>
      </c>
      <c r="AG494" s="2">
        <f>Data!AG494-Data!AG493</f>
        <v>3.7320549000000369</v>
      </c>
      <c r="AH494" s="2">
        <f>Data!AH494-Data!AH493</f>
        <v>2.1739134000000035</v>
      </c>
      <c r="AI494" s="2">
        <f>Data!AI494-Data!AI493</f>
        <v>-12.364810700000021</v>
      </c>
      <c r="AJ494" s="2">
        <f>Data!AJ494-Data!AJ493</f>
        <v>2.1280924999999797</v>
      </c>
      <c r="AK494" s="2">
        <f>Data!AK494-Data!AK493</f>
        <v>0.89236823000000243</v>
      </c>
      <c r="AL494" s="2">
        <f>Data!AL494-Data!AL493</f>
        <v>-5.9863315000000057</v>
      </c>
      <c r="AM494" s="2">
        <f>Data!AM494-Data!AM493</f>
        <v>6.2081582999999796</v>
      </c>
      <c r="AN494" s="2">
        <f>Data!AN494-Data!AN493</f>
        <v>0.85175670000000991</v>
      </c>
      <c r="AO494" s="2">
        <f>Data!AO494-Data!AO493</f>
        <v>1.8318629000000044</v>
      </c>
      <c r="AP494" s="2">
        <f>Data!AP494-Data!AP493</f>
        <v>23.514358700000003</v>
      </c>
      <c r="AQ494" s="2">
        <f>Data!AQ494-Data!AQ493</f>
        <v>2.1796067999999877</v>
      </c>
      <c r="AR494" s="2">
        <f>Data!AR494-Data!AR493</f>
        <v>2.9778723000000014</v>
      </c>
      <c r="AS494" s="2"/>
      <c r="AT494" s="1">
        <v>44546</v>
      </c>
      <c r="AU494" s="2">
        <f>Data!AV498-FaktiskeKurser[[#This Row],[AAPL]]</f>
        <v>-7.1900019999999927</v>
      </c>
      <c r="AV494" s="2">
        <f>Data!AW498-FaktiskeKurser[[#This Row],[MSFT]]</f>
        <v>-17.640015000000005</v>
      </c>
      <c r="AW494" s="2">
        <f>Data!AX498-FaktiskeKurser[[#This Row],[AMZN]]</f>
        <v>-3.3410039999999981</v>
      </c>
      <c r="AX494" s="2">
        <f>Data!AY498-FaktiskeKurser[[#This Row],[GOOGL]]</f>
        <v>-3.5564880000000016</v>
      </c>
      <c r="AY494" s="2">
        <f>Data!AZ498-FaktiskeKurser[[#This Row],[BRK-B]]</f>
        <v>11.940001999999993</v>
      </c>
      <c r="AZ494" s="2">
        <f>Data!BA498-FaktiskeKurser[[#This Row],[TSLA]]</f>
        <v>-30.036682000000042</v>
      </c>
      <c r="BA494" s="2">
        <f>Data!BB498-FaktiskeKurser[[#This Row],[NVDA]]</f>
        <v>-18.110015999999973</v>
      </c>
      <c r="BB494" s="2">
        <f>Data!BC498-FaktiskeKurser[[#This Row],[GOOG]]</f>
        <v>-3.8365019999999959</v>
      </c>
      <c r="BC494" s="2">
        <f>Data!BD498-FaktiskeKurser[[#This Row],[UNH]]</f>
        <v>14.629974000000004</v>
      </c>
      <c r="BD494" s="2">
        <f>Data!BE498-FaktiskeKurser[[#This Row],[JPM]]</f>
        <v>0.58999699999998256</v>
      </c>
      <c r="BE494" s="2">
        <f>Data!BF498-FaktiskeKurser[[#This Row],[AVGO]]</f>
        <v>-11</v>
      </c>
      <c r="BF494" s="2">
        <f>Data!BG498-FaktiskeKurser[[#This Row],[V]]</f>
        <v>0.97000099999999634</v>
      </c>
      <c r="BG494" s="2">
        <f>Data!BH498-FaktiskeKurser[[#This Row],[BAC]]</f>
        <v>0.47999999999999687</v>
      </c>
      <c r="BH494" s="2">
        <f>Data!BI498-FaktiskeKurser[[#This Row],[HD]]</f>
        <v>-15.869995000000017</v>
      </c>
      <c r="BI494" s="2">
        <f>Data!BJ498-FaktiskeKurser[[#This Row],[MA]]</f>
        <v>3</v>
      </c>
      <c r="BJ494" s="2">
        <f>Data!BK498-FaktiskeKurser[[#This Row],[MRK]]</f>
        <v>3.2900010000000037</v>
      </c>
      <c r="BK494" s="2">
        <f>Data!BL498-FaktiskeKurser[[#This Row],[ABBV]]</f>
        <v>6.3099980000000073</v>
      </c>
      <c r="BL494" s="2">
        <f>Data!BM498-FaktiskeKurser[[#This Row],[LLY]]</f>
        <v>34.900010000000009</v>
      </c>
      <c r="BM494" s="2">
        <f>Data!BN498-FaktiskeKurser[[#This Row],[UPS]]</f>
        <v>-1.1400000000000148</v>
      </c>
      <c r="BN494" s="2">
        <f>Data!BO498-FaktiskeKurser[[#This Row],[CAT]]</f>
        <v>2.7099910000000023</v>
      </c>
    </row>
    <row r="495" spans="1:66" x14ac:dyDescent="0.35">
      <c r="A495" s="1">
        <v>44547</v>
      </c>
      <c r="B495" s="2">
        <f>ARIMAForecast[[#This Row],[AAPL]]-FaktiskeKurser[[#This Row],[AAPL]]</f>
        <v>-4.8136103332089988</v>
      </c>
      <c r="C495" s="2">
        <f>ARIMAForecast[[#This Row],[MSFT]]-Data!C494</f>
        <v>-2.963692387076037</v>
      </c>
      <c r="D495" s="2">
        <f>ARIMAForecast[[#This Row],[AMZN]]-Data!D494</f>
        <v>0.97284181928802127</v>
      </c>
      <c r="E495" s="2">
        <f>ARIMAForecast[[#This Row],[GOOGL]]-Data!E494</f>
        <v>-2.9656664131260015</v>
      </c>
      <c r="F495" s="2">
        <f>ARIMAForecast[[#This Row],[BRK-B]]-Data!F494</f>
        <v>-4.3499555208139782</v>
      </c>
      <c r="G495" s="2">
        <f>ARIMAForecast[[#This Row],[TSLA]]-Data!G494</f>
        <v>3.0581173508170423</v>
      </c>
      <c r="H495" s="2">
        <f>ARIMAForecast[[#This Row],[NVDA]]-Data!H494</f>
        <v>-6.4560589845029881</v>
      </c>
      <c r="I495" s="2">
        <f>ARIMAForecast[[#This Row],[GOOG]]-Data!I494</f>
        <v>-2.1886516751529825</v>
      </c>
      <c r="J495" s="2">
        <f>ARIMAForecast[[#This Row],[UNH]]-Data!J494</f>
        <v>-9.2850228751150325</v>
      </c>
      <c r="K495" s="2">
        <f>ARIMAForecast[[#This Row],[JPM]]-Data!K494</f>
        <v>-3.2678980728990155</v>
      </c>
      <c r="L495" s="2">
        <f>ARIMAForecast[[#This Row],[AVGO]]-Data!L494</f>
        <v>5.1945411172330296</v>
      </c>
      <c r="M495" s="2">
        <f>ARIMAForecast[[#This Row],[V]]-Data!M494</f>
        <v>-1.9207343021149939</v>
      </c>
      <c r="N495" s="2">
        <f>ARIMAForecast[[#This Row],[BAC]]-Data!N494</f>
        <v>-0.85430421067739815</v>
      </c>
      <c r="O495" s="2">
        <f>ARIMAForecast[[#This Row],[HD]]-Data!O494</f>
        <v>-13.628856396469985</v>
      </c>
      <c r="P495" s="2">
        <f>ARIMAForecast[[#This Row],[MA]]-Data!P494</f>
        <v>-3.0975285052589925</v>
      </c>
      <c r="Q495" s="2">
        <f>ARIMAForecast[[#This Row],[MRK]]-Data!Q494</f>
        <v>-0.3992688493787</v>
      </c>
      <c r="R495" s="2">
        <f>ARIMAForecast[[#This Row],[ABBV]]-Data!R494</f>
        <v>-2.299558800172008</v>
      </c>
      <c r="S495" s="2">
        <f>ARIMAForecast[[#This Row],[LLY]]-Data!S494</f>
        <v>-12.286788447720028</v>
      </c>
      <c r="T495" s="2">
        <f>ARIMAForecast[[#This Row],[UPS]]-Data!T494</f>
        <v>-0.73403898306301585</v>
      </c>
      <c r="U495" s="2">
        <f>ARIMAForecast[[#This Row],[CAT]]-Data!U494</f>
        <v>-4.4166310847240027</v>
      </c>
      <c r="X495" s="1">
        <v>44547</v>
      </c>
      <c r="Y495" s="2">
        <f>Data!Y495-Data!Y494</f>
        <v>-4.0460127000000057</v>
      </c>
      <c r="Z495" s="2">
        <f>Data!Z495-Data!Z494</f>
        <v>-6.1145717999999647</v>
      </c>
      <c r="AA495" s="2">
        <f>Data!AA495-Data!AA494</f>
        <v>-6.3742899999994052E-2</v>
      </c>
      <c r="AB495" s="2">
        <f>Data!AB495-Data!AB494</f>
        <v>-2.4669488000000115</v>
      </c>
      <c r="AC495" s="2">
        <f>Data!AC495-Data!AC494</f>
        <v>-5.1546074000000317</v>
      </c>
      <c r="AD495" s="2">
        <f>Data!AD495-Data!AD494</f>
        <v>-12.384170299999994</v>
      </c>
      <c r="AE495" s="2">
        <f>Data!AE495-Data!AE494</f>
        <v>-17.944860699999992</v>
      </c>
      <c r="AF495" s="2">
        <f>Data!AF495-Data!AF494</f>
        <v>-2.1883567000000141</v>
      </c>
      <c r="AG495" s="2">
        <f>Data!AG495-Data!AG494</f>
        <v>-5.4522887000000537</v>
      </c>
      <c r="AH495" s="2">
        <f>Data!AH495-Data!AH494</f>
        <v>-3.0608205000000055</v>
      </c>
      <c r="AI495" s="2">
        <f>Data!AI495-Data!AI494</f>
        <v>9.6819209999999885</v>
      </c>
      <c r="AJ495" s="2">
        <f>Data!AJ495-Data!AJ494</f>
        <v>-1.9242279999999994</v>
      </c>
      <c r="AK495" s="2">
        <f>Data!AK495-Data!AK494</f>
        <v>-0.90201068999999734</v>
      </c>
      <c r="AL495" s="2">
        <f>Data!AL495-Data!AL494</f>
        <v>-11.140963499999998</v>
      </c>
      <c r="AM495" s="2">
        <f>Data!AM495-Data!AM494</f>
        <v>-1.4305360000000178</v>
      </c>
      <c r="AN495" s="2">
        <f>Data!AN495-Data!AN494</f>
        <v>-0.13658358000000703</v>
      </c>
      <c r="AO495" s="2">
        <f>Data!AO495-Data!AO494</f>
        <v>-2.0464077000000032</v>
      </c>
      <c r="AP495" s="2">
        <f>Data!AP495-Data!AP494</f>
        <v>-6.8423518000000172</v>
      </c>
      <c r="AQ495" s="2">
        <f>Data!AQ495-Data!AQ494</f>
        <v>-0.99121689999998353</v>
      </c>
      <c r="AR495" s="2">
        <f>Data!AR495-Data!AR494</f>
        <v>-3.1618048999999928</v>
      </c>
      <c r="AS495" s="2"/>
      <c r="AT495" s="1">
        <v>44547</v>
      </c>
      <c r="AU495" s="2">
        <f>Data!AV499-FaktiskeKurser[[#This Row],[AAPL]]</f>
        <v>-4.6000060000000076</v>
      </c>
      <c r="AV495" s="2">
        <f>Data!AW499-FaktiskeKurser[[#This Row],[MSFT]]</f>
        <v>-15.600006000000008</v>
      </c>
      <c r="AW495" s="2">
        <f>Data!AX499-FaktiskeKurser[[#This Row],[AMZN]]</f>
        <v>0.44999699999999621</v>
      </c>
      <c r="AX495" s="2">
        <f>Data!AY499-FaktiskeKurser[[#This Row],[GOOGL]]</f>
        <v>-4.1015019999999822</v>
      </c>
      <c r="AY495" s="2">
        <f>Data!AZ499-FaktiskeKurser[[#This Row],[BRK-B]]</f>
        <v>3.6499939999999924</v>
      </c>
      <c r="AZ495" s="2">
        <f>Data!BA499-FaktiskeKurser[[#This Row],[TSLA]]</f>
        <v>-11.279999000000032</v>
      </c>
      <c r="BA495" s="2">
        <f>Data!BB499-FaktiskeKurser[[#This Row],[NVDA]]</f>
        <v>-3.5999749999999722</v>
      </c>
      <c r="BB495" s="2">
        <f>Data!BC499-FaktiskeKurser[[#This Row],[GOOG]]</f>
        <v>-3.9015039999999885</v>
      </c>
      <c r="BC495" s="2">
        <f>Data!BD499-FaktiskeKurser[[#This Row],[UNH]]</f>
        <v>8.9799800000000118</v>
      </c>
      <c r="BD495" s="2">
        <f>Data!BE499-FaktiskeKurser[[#This Row],[JPM]]</f>
        <v>-1.160002999999989</v>
      </c>
      <c r="BE495" s="2">
        <f>Data!BF499-FaktiskeKurser[[#This Row],[AVGO]]</f>
        <v>13.300048999999944</v>
      </c>
      <c r="BF495" s="2">
        <f>Data!BG499-FaktiskeKurser[[#This Row],[V]]</f>
        <v>0.86000100000001112</v>
      </c>
      <c r="BG495" s="2">
        <f>Data!BH499-FaktiskeKurser[[#This Row],[BAC]]</f>
        <v>0.29999899999999968</v>
      </c>
      <c r="BH495" s="2">
        <f>Data!BI499-FaktiskeKurser[[#This Row],[HD]]</f>
        <v>-17.259978999999987</v>
      </c>
      <c r="BI495" s="2">
        <f>Data!BJ499-FaktiskeKurser[[#This Row],[MA]]</f>
        <v>4</v>
      </c>
      <c r="BJ495" s="2">
        <f>Data!BK499-FaktiskeKurser[[#This Row],[MRK]]</f>
        <v>2.2700040000000001</v>
      </c>
      <c r="BK495" s="2">
        <f>Data!BL499-FaktiskeKurser[[#This Row],[ABBV]]</f>
        <v>3.0199970000000036</v>
      </c>
      <c r="BL495" s="2">
        <f>Data!BM499-FaktiskeKurser[[#This Row],[LLY]]</f>
        <v>18.890013999999979</v>
      </c>
      <c r="BM495" s="2">
        <f>Data!BN499-FaktiskeKurser[[#This Row],[UPS]]</f>
        <v>0.27999800000000619</v>
      </c>
      <c r="BN495" s="2">
        <f>Data!BO499-FaktiskeKurser[[#This Row],[CAT]]</f>
        <v>0.11999499999998875</v>
      </c>
    </row>
    <row r="496" spans="1:66" x14ac:dyDescent="0.35">
      <c r="A496" s="1">
        <v>44550</v>
      </c>
      <c r="B496" s="2">
        <f>ARIMAForecast[[#This Row],[AAPL]]-FaktiskeKurser[[#This Row],[AAPL]]</f>
        <v>-3.7500533929340065</v>
      </c>
      <c r="C496" s="2">
        <f>ARIMAForecast[[#This Row],[MSFT]]-Data!C495</f>
        <v>-2.7893250951879622</v>
      </c>
      <c r="D496" s="2">
        <f>ARIMAForecast[[#This Row],[AMZN]]-Data!D495</f>
        <v>-2.7623580971170156</v>
      </c>
      <c r="E496" s="2">
        <f>ARIMAForecast[[#This Row],[GOOGL]]-Data!E495</f>
        <v>0.12033677627002248</v>
      </c>
      <c r="F496" s="2">
        <f>ARIMAForecast[[#This Row],[BRK-B]]-Data!F495</f>
        <v>-4.4273945152960437</v>
      </c>
      <c r="G496" s="2">
        <f>ARIMAForecast[[#This Row],[TSLA]]-Data!G495</f>
        <v>-12.395095725518047</v>
      </c>
      <c r="H496" s="2">
        <f>ARIMAForecast[[#This Row],[NVDA]]-Data!H495</f>
        <v>-1.9736145048219669</v>
      </c>
      <c r="I496" s="2">
        <f>ARIMAForecast[[#This Row],[GOOG]]-Data!I495</f>
        <v>-0.18251804237300462</v>
      </c>
      <c r="J496" s="2">
        <f>ARIMAForecast[[#This Row],[UNH]]-Data!J495</f>
        <v>-1.9367187458969966</v>
      </c>
      <c r="K496" s="2">
        <f>ARIMAForecast[[#This Row],[JPM]]-Data!K495</f>
        <v>-2.7918822794719915</v>
      </c>
      <c r="L496" s="2">
        <f>ARIMAForecast[[#This Row],[AVGO]]-Data!L495</f>
        <v>18.429066053222073</v>
      </c>
      <c r="M496" s="2">
        <f>ARIMAForecast[[#This Row],[V]]-Data!M495</f>
        <v>-3.0380139794060028</v>
      </c>
      <c r="N496" s="2">
        <f>ARIMAForecast[[#This Row],[BAC]]-Data!N495</f>
        <v>-0.86150321916179706</v>
      </c>
      <c r="O496" s="2">
        <f>ARIMAForecast[[#This Row],[HD]]-Data!O495</f>
        <v>1.8846832321089551</v>
      </c>
      <c r="P496" s="2">
        <f>ARIMAForecast[[#This Row],[MA]]-Data!P495</f>
        <v>-11.257479846734043</v>
      </c>
      <c r="Q496" s="2">
        <f>ARIMAForecast[[#This Row],[MRK]]-Data!Q495</f>
        <v>0.61385208059679996</v>
      </c>
      <c r="R496" s="2">
        <f>ARIMAForecast[[#This Row],[ABBV]]-Data!R495</f>
        <v>1.4748728223580088</v>
      </c>
      <c r="S496" s="2">
        <f>ARIMAForecast[[#This Row],[LLY]]-Data!S495</f>
        <v>-4.4316797020229615</v>
      </c>
      <c r="T496" s="2">
        <f>ARIMAForecast[[#This Row],[UPS]]-Data!T495</f>
        <v>-5.5151777071710057</v>
      </c>
      <c r="U496" s="2">
        <f>ARIMAForecast[[#This Row],[CAT]]-Data!U495</f>
        <v>-6.8906461920180107</v>
      </c>
      <c r="X496" s="1">
        <v>44550</v>
      </c>
      <c r="Y496" s="2">
        <f>Data!Y496-Data!Y495</f>
        <v>-1.3187110000000075</v>
      </c>
      <c r="Z496" s="2">
        <f>Data!Z496-Data!Z495</f>
        <v>-3.6784600000000296</v>
      </c>
      <c r="AA496" s="2">
        <f>Data!AA496-Data!AA495</f>
        <v>-2.2144551000000092</v>
      </c>
      <c r="AB496" s="2">
        <f>Data!AB496-Data!AB495</f>
        <v>-0.5836411999999882</v>
      </c>
      <c r="AC496" s="2">
        <f>Data!AC496-Data!AC495</f>
        <v>-4.057378999999969</v>
      </c>
      <c r="AD496" s="2">
        <f>Data!AD496-Data!AD495</f>
        <v>-2.0729958000000011</v>
      </c>
      <c r="AE496" s="2">
        <f>Data!AE496-Data!AE495</f>
        <v>-1.800145299999997</v>
      </c>
      <c r="AF496" s="2">
        <f>Data!AF496-Data!AF495</f>
        <v>-0.5173648999999898</v>
      </c>
      <c r="AG496" s="2">
        <f>Data!AG496-Data!AG495</f>
        <v>-3.2389030999999591</v>
      </c>
      <c r="AH496" s="2">
        <f>Data!AH496-Data!AH495</f>
        <v>-2.9816172999999822</v>
      </c>
      <c r="AI496" s="2">
        <f>Data!AI496-Data!AI495</f>
        <v>10.210186900000053</v>
      </c>
      <c r="AJ496" s="2">
        <f>Data!AJ496-Data!AJ495</f>
        <v>-3.089818699999995</v>
      </c>
      <c r="AK496" s="2">
        <f>Data!AK496-Data!AK495</f>
        <v>-0.73466667000000285</v>
      </c>
      <c r="AL496" s="2">
        <f>Data!AL496-Data!AL495</f>
        <v>-0.55455139999997982</v>
      </c>
      <c r="AM496" s="2">
        <f>Data!AM496-Data!AM495</f>
        <v>-8.6381690000000049</v>
      </c>
      <c r="AN496" s="2">
        <f>Data!AN496-Data!AN495</f>
        <v>0.62677252000000294</v>
      </c>
      <c r="AO496" s="2">
        <f>Data!AO496-Data!AO495</f>
        <v>1.1526206000000059</v>
      </c>
      <c r="AP496" s="2">
        <f>Data!AP496-Data!AP495</f>
        <v>-8.0448310999999535</v>
      </c>
      <c r="AQ496" s="2">
        <f>Data!AQ496-Data!AQ495</f>
        <v>-3.8969671000000119</v>
      </c>
      <c r="AR496" s="2">
        <f>Data!AR496-Data!AR495</f>
        <v>-5.7316516999999862</v>
      </c>
      <c r="AS496" s="2"/>
      <c r="AT496" s="1">
        <v>44550</v>
      </c>
      <c r="AU496" s="2">
        <f>Data!AV500-FaktiskeKurser[[#This Row],[AAPL]]</f>
        <v>-4.5800020000000075</v>
      </c>
      <c r="AV496" s="2">
        <f>Data!AW500-FaktiskeKurser[[#This Row],[MSFT]]</f>
        <v>-8.4299919999999702</v>
      </c>
      <c r="AW496" s="2">
        <f>Data!AX500-FaktiskeKurser[[#This Row],[AMZN]]</f>
        <v>-2.0125120000000152</v>
      </c>
      <c r="AX496" s="2">
        <f>Data!AY500-FaktiskeKurser[[#This Row],[GOOGL]]</f>
        <v>-2.3000029999999754</v>
      </c>
      <c r="AY496" s="2">
        <f>Data!AZ500-FaktiskeKurser[[#This Row],[BRK-B]]</f>
        <v>-5.4200139999999806</v>
      </c>
      <c r="AZ496" s="2">
        <f>Data!BA500-FaktiskeKurser[[#This Row],[TSLA]]</f>
        <v>-19.523315000000025</v>
      </c>
      <c r="BA496" s="2">
        <f>Data!BB500-FaktiskeKurser[[#This Row],[NVDA]]</f>
        <v>-6.1799930000000245</v>
      </c>
      <c r="BB496" s="2">
        <f>Data!BC500-FaktiskeKurser[[#This Row],[GOOG]]</f>
        <v>-2.5690000000000168</v>
      </c>
      <c r="BC496" s="2">
        <f>Data!BD500-FaktiskeKurser[[#This Row],[UNH]]</f>
        <v>4.2700199999999882</v>
      </c>
      <c r="BD496" s="2">
        <f>Data!BE500-FaktiskeKurser[[#This Row],[JPM]]</f>
        <v>-5.1900030000000186</v>
      </c>
      <c r="BE496" s="2">
        <f>Data!BF500-FaktiskeKurser[[#This Row],[AVGO]]</f>
        <v>30.120055999999977</v>
      </c>
      <c r="BF496" s="2">
        <f>Data!BG500-FaktiskeKurser[[#This Row],[V]]</f>
        <v>-1.2399910000000034</v>
      </c>
      <c r="BG496" s="2">
        <f>Data!BH500-FaktiskeKurser[[#This Row],[BAC]]</f>
        <v>-0.97000100000000344</v>
      </c>
      <c r="BH496" s="2">
        <f>Data!BI500-FaktiskeKurser[[#This Row],[HD]]</f>
        <v>-12.800018000000023</v>
      </c>
      <c r="BI496" s="2">
        <f>Data!BJ500-FaktiskeKurser[[#This Row],[MA]]</f>
        <v>-3.5299989999999752</v>
      </c>
      <c r="BJ496" s="2">
        <f>Data!BK500-FaktiskeKurser[[#This Row],[MRK]]</f>
        <v>2.6900030000000044</v>
      </c>
      <c r="BK496" s="2">
        <f>Data!BL500-FaktiskeKurser[[#This Row],[ABBV]]</f>
        <v>3.5700000000000074</v>
      </c>
      <c r="BL496" s="2">
        <f>Data!BM500-FaktiskeKurser[[#This Row],[LLY]]</f>
        <v>14.100005999999979</v>
      </c>
      <c r="BM496" s="2">
        <f>Data!BN500-FaktiskeKurser[[#This Row],[UPS]]</f>
        <v>-1.3100120000000004</v>
      </c>
      <c r="BN496" s="2">
        <f>Data!BO500-FaktiskeKurser[[#This Row],[CAT]]</f>
        <v>-6.1799919999999986</v>
      </c>
    </row>
    <row r="497" spans="1:66" x14ac:dyDescent="0.35">
      <c r="A497" s="1">
        <v>44551</v>
      </c>
      <c r="B497" s="2">
        <f>ARIMAForecast[[#This Row],[AAPL]]-FaktiskeKurser[[#This Row],[AAPL]]</f>
        <v>-6.5598342336199948</v>
      </c>
      <c r="C497" s="2">
        <f>ARIMAForecast[[#This Row],[MSFT]]-Data!C496</f>
        <v>6.6133855981950092</v>
      </c>
      <c r="D497" s="2">
        <f>ARIMAForecast[[#This Row],[AMZN]]-Data!D496</f>
        <v>3.197073278613999</v>
      </c>
      <c r="E497" s="2">
        <f>ARIMAForecast[[#This Row],[GOOGL]]-Data!E496</f>
        <v>1.3540116424040036</v>
      </c>
      <c r="F497" s="2">
        <f>ARIMAForecast[[#This Row],[BRK-B]]-Data!F496</f>
        <v>1.997499007605029</v>
      </c>
      <c r="G497" s="2">
        <f>ARIMAForecast[[#This Row],[TSLA]]-Data!G496</f>
        <v>14.92695284014701</v>
      </c>
      <c r="H497" s="2">
        <f>ARIMAForecast[[#This Row],[NVDA]]-Data!H496</f>
        <v>10.789766668571986</v>
      </c>
      <c r="I497" s="2">
        <f>ARIMAForecast[[#This Row],[GOOG]]-Data!I496</f>
        <v>1.4793508591710065</v>
      </c>
      <c r="J497" s="2">
        <f>ARIMAForecast[[#This Row],[UNH]]-Data!J496</f>
        <v>3.2487168050760147</v>
      </c>
      <c r="K497" s="2">
        <f>ARIMAForecast[[#This Row],[JPM]]-Data!K496</f>
        <v>1.066444096097996</v>
      </c>
      <c r="L497" s="2">
        <f>ARIMAForecast[[#This Row],[AVGO]]-Data!L496</f>
        <v>-3.9385542601610268</v>
      </c>
      <c r="M497" s="2">
        <f>ARIMAForecast[[#This Row],[V]]-Data!M496</f>
        <v>5.3740757824170089</v>
      </c>
      <c r="N497" s="2">
        <f>ARIMAForecast[[#This Row],[BAC]]-Data!N496</f>
        <v>0.71735885676799427</v>
      </c>
      <c r="O497" s="2">
        <f>ARIMAForecast[[#This Row],[HD]]-Data!O496</f>
        <v>1.7509840376500279</v>
      </c>
      <c r="P497" s="2">
        <f>ARIMAForecast[[#This Row],[MA]]-Data!P496</f>
        <v>12.444597849810009</v>
      </c>
      <c r="Q497" s="2">
        <f>ARIMAForecast[[#This Row],[MRK]]-Data!Q496</f>
        <v>-0.58414868936210951</v>
      </c>
      <c r="R497" s="2">
        <f>ARIMAForecast[[#This Row],[ABBV]]-Data!R496</f>
        <v>-1.095394702873989</v>
      </c>
      <c r="S497" s="2">
        <f>ARIMAForecast[[#This Row],[LLY]]-Data!S496</f>
        <v>2.9724593916099593</v>
      </c>
      <c r="T497" s="2">
        <f>ARIMAForecast[[#This Row],[UPS]]-Data!T496</f>
        <v>3.9815446741500011</v>
      </c>
      <c r="U497" s="2">
        <f>ARIMAForecast[[#This Row],[CAT]]-Data!U496</f>
        <v>2.6806374680750196</v>
      </c>
      <c r="X497" s="1">
        <v>44551</v>
      </c>
      <c r="Y497" s="2">
        <f>Data!Y497-Data!Y496</f>
        <v>2.3568976999999904</v>
      </c>
      <c r="Z497" s="2">
        <f>Data!Z497-Data!Z496</f>
        <v>5.0971670000000131</v>
      </c>
      <c r="AA497" s="2">
        <f>Data!AA497-Data!AA496</f>
        <v>2.1905578000000219</v>
      </c>
      <c r="AB497" s="2">
        <f>Data!AB497-Data!AB496</f>
        <v>1.7873023999999873</v>
      </c>
      <c r="AC497" s="2">
        <f>Data!AC497-Data!AC496</f>
        <v>2.6398580000000038</v>
      </c>
      <c r="AD497" s="2">
        <f>Data!AD497-Data!AD496</f>
        <v>-4.647586600000011</v>
      </c>
      <c r="AE497" s="2">
        <f>Data!AE497-Data!AE496</f>
        <v>7.4354241000000343</v>
      </c>
      <c r="AF497" s="2">
        <f>Data!AF497-Data!AF496</f>
        <v>1.7984033999999838</v>
      </c>
      <c r="AG497" s="2">
        <f>Data!AG497-Data!AG496</f>
        <v>1.9828244999999924</v>
      </c>
      <c r="AH497" s="2">
        <f>Data!AH497-Data!AH496</f>
        <v>1.7579904999999769</v>
      </c>
      <c r="AI497" s="2">
        <f>Data!AI497-Data!AI496</f>
        <v>3.1302837999999156</v>
      </c>
      <c r="AJ497" s="2">
        <f>Data!AJ497-Data!AJ496</f>
        <v>4.7309218000000044</v>
      </c>
      <c r="AK497" s="2">
        <f>Data!AK497-Data!AK496</f>
        <v>0.83426159999999783</v>
      </c>
      <c r="AL497" s="2">
        <f>Data!AL497-Data!AL496</f>
        <v>1.1970911000000228</v>
      </c>
      <c r="AM497" s="2">
        <f>Data!AM497-Data!AM496</f>
        <v>2.7187754000000268</v>
      </c>
      <c r="AN497" s="2">
        <f>Data!AN497-Data!AN496</f>
        <v>-0.62496568000000252</v>
      </c>
      <c r="AO497" s="2">
        <f>Data!AO497-Data!AO496</f>
        <v>-0.75660120000000575</v>
      </c>
      <c r="AP497" s="2">
        <f>Data!AP497-Data!AP496</f>
        <v>0.94548539999999548</v>
      </c>
      <c r="AQ497" s="2">
        <f>Data!AQ497-Data!AQ496</f>
        <v>3.7294153999999935</v>
      </c>
      <c r="AR497" s="2">
        <f>Data!AR497-Data!AR496</f>
        <v>1.1896751999999822</v>
      </c>
      <c r="AS497" s="2"/>
      <c r="AT497" s="1">
        <v>44551</v>
      </c>
      <c r="AU497" s="2">
        <f>Data!AV501-FaktiskeKurser[[#This Row],[AAPL]]</f>
        <v>-6.3099980000000073</v>
      </c>
      <c r="AV497" s="2">
        <f>Data!AW501-FaktiskeKurser[[#This Row],[MSFT]]</f>
        <v>-7.3599849999999947</v>
      </c>
      <c r="AW497" s="2">
        <f>Data!AX501-FaktiskeKurser[[#This Row],[AMZN]]</f>
        <v>-2.8979949999999803</v>
      </c>
      <c r="AX497" s="2">
        <f>Data!AY501-FaktiskeKurser[[#This Row],[GOOGL]]</f>
        <v>-2.9684900000000027</v>
      </c>
      <c r="AY497" s="2">
        <f>Data!AZ501-FaktiskeKurser[[#This Row],[BRK-B]]</f>
        <v>-1.3399970000000394</v>
      </c>
      <c r="AZ497" s="2">
        <f>Data!BA501-FaktiskeKurser[[#This Row],[TSLA]]</f>
        <v>-12.486664000000019</v>
      </c>
      <c r="BA497" s="2">
        <f>Data!BB501-FaktiskeKurser[[#This Row],[NVDA]]</f>
        <v>-13.839995999999985</v>
      </c>
      <c r="BB497" s="2">
        <f>Data!BC501-FaktiskeKurser[[#This Row],[GOOG]]</f>
        <v>-3.1479950000000088</v>
      </c>
      <c r="BC497" s="2">
        <f>Data!BD501-FaktiskeKurser[[#This Row],[UNH]]</f>
        <v>-7.1700139999999806</v>
      </c>
      <c r="BD497" s="2">
        <f>Data!BE501-FaktiskeKurser[[#This Row],[JPM]]</f>
        <v>-1.8500059999999792</v>
      </c>
      <c r="BE497" s="2">
        <f>Data!BF501-FaktiskeKurser[[#This Row],[AVGO]]</f>
        <v>6.3800049999999828</v>
      </c>
      <c r="BF497" s="2">
        <f>Data!BG501-FaktiskeKurser[[#This Row],[V]]</f>
        <v>3.0700070000000039</v>
      </c>
      <c r="BG497" s="2">
        <f>Data!BH501-FaktiskeKurser[[#This Row],[BAC]]</f>
        <v>0.25</v>
      </c>
      <c r="BH497" s="2">
        <f>Data!BI501-FaktiskeKurser[[#This Row],[HD]]</f>
        <v>-17.339996999999983</v>
      </c>
      <c r="BI497" s="2">
        <f>Data!BJ501-FaktiskeKurser[[#This Row],[MA]]</f>
        <v>4.3899839999999699</v>
      </c>
      <c r="BJ497" s="2">
        <f>Data!BK501-FaktiskeKurser[[#This Row],[MRK]]</f>
        <v>0.25</v>
      </c>
      <c r="BK497" s="2">
        <f>Data!BL501-FaktiskeKurser[[#This Row],[ABBV]]</f>
        <v>-0.27999900000000366</v>
      </c>
      <c r="BL497" s="2">
        <f>Data!BM501-FaktiskeKurser[[#This Row],[LLY]]</f>
        <v>-10.399993999999992</v>
      </c>
      <c r="BM497" s="2">
        <f>Data!BN501-FaktiskeKurser[[#This Row],[UPS]]</f>
        <v>1.3300020000000075</v>
      </c>
      <c r="BN497" s="2">
        <f>Data!BO501-FaktiskeKurser[[#This Row],[CAT]]</f>
        <v>-4.2400049999999965</v>
      </c>
    </row>
    <row r="498" spans="1:66" x14ac:dyDescent="0.35">
      <c r="A498" s="1">
        <v>44552</v>
      </c>
      <c r="B498" s="2">
        <f>ARIMAForecast[[#This Row],[AAPL]]-FaktiskeKurser[[#This Row],[AAPL]]</f>
        <v>3.0529209386039895</v>
      </c>
      <c r="C498" s="2">
        <f>ARIMAForecast[[#This Row],[MSFT]]-Data!C497</f>
        <v>5.3724506929249856</v>
      </c>
      <c r="D498" s="2">
        <f>ARIMAForecast[[#This Row],[AMZN]]-Data!D497</f>
        <v>0.68260765969100134</v>
      </c>
      <c r="E498" s="2">
        <f>ARIMAForecast[[#This Row],[GOOGL]]-Data!E497</f>
        <v>3.1094440284539928</v>
      </c>
      <c r="F498" s="2">
        <f>ARIMAForecast[[#This Row],[BRK-B]]-Data!F497</f>
        <v>3.2274751507599717</v>
      </c>
      <c r="G498" s="2">
        <f>ARIMAForecast[[#This Row],[TSLA]]-Data!G497</f>
        <v>22.03744399264599</v>
      </c>
      <c r="H498" s="2">
        <f>ARIMAForecast[[#This Row],[NVDA]]-Data!H497</f>
        <v>6.48937883624302</v>
      </c>
      <c r="I498" s="2">
        <f>ARIMAForecast[[#This Row],[GOOG]]-Data!I497</f>
        <v>2.7245362893249876</v>
      </c>
      <c r="J498" s="2">
        <f>ARIMAForecast[[#This Row],[UNH]]-Data!J497</f>
        <v>6.5965052085060165</v>
      </c>
      <c r="K498" s="2">
        <f>ARIMAForecast[[#This Row],[JPM]]-Data!K497</f>
        <v>1.9811502392909972</v>
      </c>
      <c r="L498" s="2">
        <f>ARIMAForecast[[#This Row],[AVGO]]-Data!L497</f>
        <v>10.231277160195987</v>
      </c>
      <c r="M498" s="2">
        <f>ARIMAForecast[[#This Row],[V]]-Data!M497</f>
        <v>3.1975153807449885</v>
      </c>
      <c r="N498" s="2">
        <f>ARIMAForecast[[#This Row],[BAC]]-Data!N497</f>
        <v>0.65291316236020691</v>
      </c>
      <c r="O498" s="2">
        <f>ARIMAForecast[[#This Row],[HD]]-Data!O497</f>
        <v>4.2591744878080249</v>
      </c>
      <c r="P498" s="2">
        <f>ARIMAForecast[[#This Row],[MA]]-Data!P497</f>
        <v>6.3451310090089805</v>
      </c>
      <c r="Q498" s="2">
        <f>ARIMAForecast[[#This Row],[MRK]]-Data!Q497</f>
        <v>0.21838706452520285</v>
      </c>
      <c r="R498" s="2">
        <f>ARIMAForecast[[#This Row],[ABBV]]-Data!R497</f>
        <v>2.034386013061976</v>
      </c>
      <c r="S498" s="2">
        <f>ARIMAForecast[[#This Row],[LLY]]-Data!S497</f>
        <v>-0.44569859947500845</v>
      </c>
      <c r="T498" s="2">
        <f>ARIMAForecast[[#This Row],[UPS]]-Data!T497</f>
        <v>1.6140984174470248</v>
      </c>
      <c r="U498" s="2">
        <f>ARIMAForecast[[#This Row],[CAT]]-Data!U497</f>
        <v>4.6652525496759836</v>
      </c>
      <c r="X498" s="1">
        <v>44552</v>
      </c>
      <c r="Y498" s="2">
        <f>Data!Y498-Data!Y497</f>
        <v>2.7916533000000072</v>
      </c>
      <c r="Z498" s="2">
        <f>Data!Z498-Data!Z497</f>
        <v>6.9102376000000163</v>
      </c>
      <c r="AA498" s="2">
        <f>Data!AA498-Data!AA497</f>
        <v>1.0969278999999972</v>
      </c>
      <c r="AB498" s="2">
        <f>Data!AB498-Data!AB497</f>
        <v>2.7785044000000028</v>
      </c>
      <c r="AC498" s="2">
        <f>Data!AC498-Data!AC497</f>
        <v>1.7651705999999763</v>
      </c>
      <c r="AD498" s="2">
        <f>Data!AD498-Data!AD497</f>
        <v>12.905507100000023</v>
      </c>
      <c r="AE498" s="2">
        <f>Data!AE498-Data!AE497</f>
        <v>9.0202738999999497</v>
      </c>
      <c r="AF498" s="2">
        <f>Data!AF498-Data!AF497</f>
        <v>2.7460913000000176</v>
      </c>
      <c r="AG498" s="2">
        <f>Data!AG498-Data!AG497</f>
        <v>6.2324760999999853</v>
      </c>
      <c r="AH498" s="2">
        <f>Data!AH498-Data!AH497</f>
        <v>0.76011150000002203</v>
      </c>
      <c r="AI498" s="2">
        <f>Data!AI498-Data!AI497</f>
        <v>7.2074723000000631</v>
      </c>
      <c r="AJ498" s="2">
        <f>Data!AJ498-Data!AJ497</f>
        <v>3.7422028999999952</v>
      </c>
      <c r="AK498" s="2">
        <f>Data!AK498-Data!AK497</f>
        <v>0.24636679000000328</v>
      </c>
      <c r="AL498" s="2">
        <f>Data!AL498-Data!AL497</f>
        <v>4.3510686999999848</v>
      </c>
      <c r="AM498" s="2">
        <f>Data!AM498-Data!AM497</f>
        <v>11.822653800000012</v>
      </c>
      <c r="AN498" s="2">
        <f>Data!AN498-Data!AN497</f>
        <v>0.38477674000000661</v>
      </c>
      <c r="AO498" s="2">
        <f>Data!AO498-Data!AO497</f>
        <v>1.8701936999999873</v>
      </c>
      <c r="AP498" s="2">
        <f>Data!AP498-Data!AP497</f>
        <v>1.6233166999999753</v>
      </c>
      <c r="AQ498" s="2">
        <f>Data!AQ498-Data!AQ497</f>
        <v>1.7669117000000085</v>
      </c>
      <c r="AR498" s="2">
        <f>Data!AR498-Data!AR497</f>
        <v>3.6444414999999992</v>
      </c>
      <c r="AS498" s="2"/>
      <c r="AT498" s="1">
        <v>44552</v>
      </c>
      <c r="AU498" s="2">
        <f>Data!AV502-FaktiskeKurser[[#This Row],[AAPL]]</f>
        <v>3.3800039999999854</v>
      </c>
      <c r="AV498" s="2">
        <f>Data!AW502-FaktiskeKurser[[#This Row],[MSFT]]</f>
        <v>8.3000180000000228</v>
      </c>
      <c r="AW498" s="2">
        <f>Data!AX502-FaktiskeKurser[[#This Row],[AMZN]]</f>
        <v>2.1660009999999943</v>
      </c>
      <c r="AX498" s="2">
        <f>Data!AY502-FaktiskeKurser[[#This Row],[GOOGL]]</f>
        <v>1.9699860000000058</v>
      </c>
      <c r="AY498" s="2">
        <f>Data!AZ502-FaktiskeKurser[[#This Row],[BRK-B]]</f>
        <v>-5.7600089999999682</v>
      </c>
      <c r="AZ498" s="2">
        <f>Data!BA502-FaktiskeKurser[[#This Row],[TSLA]]</f>
        <v>27.316681000000017</v>
      </c>
      <c r="BA498" s="2">
        <f>Data!BB502-FaktiskeKurser[[#This Row],[NVDA]]</f>
        <v>10.130004999999983</v>
      </c>
      <c r="BB498" s="2">
        <f>Data!BC502-FaktiskeKurser[[#This Row],[GOOG]]</f>
        <v>2.1105039999999917</v>
      </c>
      <c r="BC498" s="2">
        <f>Data!BD502-FaktiskeKurser[[#This Row],[UNH]]</f>
        <v>1.2700199999999882</v>
      </c>
      <c r="BD498" s="2">
        <f>Data!BE502-FaktiskeKurser[[#This Row],[JPM]]</f>
        <v>-3.7100069999999903</v>
      </c>
      <c r="BE498" s="2">
        <f>Data!BF502-FaktiskeKurser[[#This Row],[AVGO]]</f>
        <v>34.520019000000048</v>
      </c>
      <c r="BF498" s="2">
        <f>Data!BG502-FaktiskeKurser[[#This Row],[V]]</f>
        <v>3.5900120000000015</v>
      </c>
      <c r="BG498" s="2">
        <f>Data!BH502-FaktiskeKurser[[#This Row],[BAC]]</f>
        <v>-0.72000100000000344</v>
      </c>
      <c r="BH498" s="2">
        <f>Data!BI502-FaktiskeKurser[[#This Row],[HD]]</f>
        <v>-3.8899839999999699</v>
      </c>
      <c r="BI498" s="2">
        <f>Data!BJ502-FaktiskeKurser[[#This Row],[MA]]</f>
        <v>4.5599980000000073</v>
      </c>
      <c r="BJ498" s="2">
        <f>Data!BK502-FaktiskeKurser[[#This Row],[MRK]]</f>
        <v>0.25</v>
      </c>
      <c r="BK498" s="2">
        <f>Data!BL502-FaktiskeKurser[[#This Row],[ABBV]]</f>
        <v>0.27000400000000013</v>
      </c>
      <c r="BL498" s="2">
        <f>Data!BM502-FaktiskeKurser[[#This Row],[LLY]]</f>
        <v>-12.540008999999998</v>
      </c>
      <c r="BM498" s="2">
        <f>Data!BN502-FaktiskeKurser[[#This Row],[UPS]]</f>
        <v>0.47000099999999634</v>
      </c>
      <c r="BN498" s="2">
        <f>Data!BO502-FaktiskeKurser[[#This Row],[CAT]]</f>
        <v>-4.0200040000000001</v>
      </c>
    </row>
    <row r="499" spans="1:66" x14ac:dyDescent="0.35">
      <c r="A499" s="1">
        <v>44553</v>
      </c>
      <c r="B499" s="2">
        <f>ARIMAForecast[[#This Row],[AAPL]]-FaktiskeKurser[[#This Row],[AAPL]]</f>
        <v>6.0446768828560096</v>
      </c>
      <c r="C499" s="2">
        <f>ARIMAForecast[[#This Row],[MSFT]]-Data!C498</f>
        <v>3.5239437318600153</v>
      </c>
      <c r="D499" s="2">
        <f>ARIMAForecast[[#This Row],[AMZN]]-Data!D498</f>
        <v>-7.9520497252985933E-2</v>
      </c>
      <c r="E499" s="2">
        <f>ARIMAForecast[[#This Row],[GOOGL]]-Data!E498</f>
        <v>1.0061495830339879</v>
      </c>
      <c r="F499" s="2">
        <f>ARIMAForecast[[#This Row],[BRK-B]]-Data!F498</f>
        <v>-1.1264919558140036</v>
      </c>
      <c r="G499" s="2">
        <f>ARIMAForecast[[#This Row],[TSLA]]-Data!G498</f>
        <v>21.600386070501997</v>
      </c>
      <c r="H499" s="2">
        <f>ARIMAForecast[[#This Row],[NVDA]]-Data!H498</f>
        <v>4.1816439249049608</v>
      </c>
      <c r="I499" s="2">
        <f>ARIMAForecast[[#This Row],[GOOG]]-Data!I498</f>
        <v>0.71687823971399212</v>
      </c>
      <c r="J499" s="2">
        <f>ARIMAForecast[[#This Row],[UNH]]-Data!J498</f>
        <v>3.0618923960499842</v>
      </c>
      <c r="K499" s="2">
        <f>ARIMAForecast[[#This Row],[JPM]]-Data!K498</f>
        <v>-5.0983143514997664E-2</v>
      </c>
      <c r="L499" s="2">
        <f>ARIMAForecast[[#This Row],[AVGO]]-Data!L498</f>
        <v>11.504923740532035</v>
      </c>
      <c r="M499" s="2">
        <f>ARIMAForecast[[#This Row],[V]]-Data!M498</f>
        <v>-1.0038263530729807</v>
      </c>
      <c r="N499" s="2">
        <f>ARIMAForecast[[#This Row],[BAC]]-Data!N498</f>
        <v>-0.18375720470450574</v>
      </c>
      <c r="O499" s="2">
        <f>ARIMAForecast[[#This Row],[HD]]-Data!O498</f>
        <v>2.3901239465069466</v>
      </c>
      <c r="P499" s="2">
        <f>ARIMAForecast[[#This Row],[MA]]-Data!P498</f>
        <v>3.109646513217001</v>
      </c>
      <c r="Q499" s="2">
        <f>ARIMAForecast[[#This Row],[MRK]]-Data!Q498</f>
        <v>3.3032075339903599E-2</v>
      </c>
      <c r="R499" s="2">
        <f>ARIMAForecast[[#This Row],[ABBV]]-Data!R498</f>
        <v>1.0167411983140084</v>
      </c>
      <c r="S499" s="2">
        <f>ARIMAForecast[[#This Row],[LLY]]-Data!S498</f>
        <v>8.1025028564920376</v>
      </c>
      <c r="T499" s="2">
        <f>ARIMAForecast[[#This Row],[UPS]]-Data!T498</f>
        <v>4.0782933220369841</v>
      </c>
      <c r="U499" s="2">
        <f>ARIMAForecast[[#This Row],[CAT]]-Data!U498</f>
        <v>3.6430661991330169</v>
      </c>
      <c r="X499" s="1">
        <v>44553</v>
      </c>
      <c r="Y499" s="2">
        <f>Data!Y499-Data!Y498</f>
        <v>0.9195481000000143</v>
      </c>
      <c r="Z499" s="2">
        <f>Data!Z499-Data!Z498</f>
        <v>2.4290600999999583</v>
      </c>
      <c r="AA499" s="2">
        <f>Data!AA499-Data!AA498</f>
        <v>6.20083999999963E-2</v>
      </c>
      <c r="AB499" s="2">
        <f>Data!AB499-Data!AB498</f>
        <v>0.85659470000001647</v>
      </c>
      <c r="AC499" s="2">
        <f>Data!AC499-Data!AC498</f>
        <v>0.2411890999999855</v>
      </c>
      <c r="AD499" s="2">
        <f>Data!AD499-Data!AD498</f>
        <v>23.439090000000022</v>
      </c>
      <c r="AE499" s="2">
        <f>Data!AE499-Data!AE498</f>
        <v>2.5400231000000417</v>
      </c>
      <c r="AF499" s="2">
        <f>Data!AF499-Data!AF498</f>
        <v>0.30799569999999221</v>
      </c>
      <c r="AG499" s="2">
        <f>Data!AG499-Data!AG498</f>
        <v>2.6083606999999915</v>
      </c>
      <c r="AH499" s="2">
        <f>Data!AH499-Data!AH498</f>
        <v>0.56065629999997668</v>
      </c>
      <c r="AI499" s="2">
        <f>Data!AI499-Data!AI498</f>
        <v>9.4600459999999202</v>
      </c>
      <c r="AJ499" s="2">
        <f>Data!AJ499-Data!AJ498</f>
        <v>-0.67255019999998922</v>
      </c>
      <c r="AK499" s="2">
        <f>Data!AK499-Data!AK498</f>
        <v>0.12632390999999643</v>
      </c>
      <c r="AL499" s="2">
        <f>Data!AL499-Data!AL498</f>
        <v>2.118247800000006</v>
      </c>
      <c r="AM499" s="2">
        <f>Data!AM499-Data!AM498</f>
        <v>4.0769719999999552</v>
      </c>
      <c r="AN499" s="2">
        <f>Data!AN499-Data!AN498</f>
        <v>-0.28026615000000277</v>
      </c>
      <c r="AO499" s="2">
        <f>Data!AO499-Data!AO498</f>
        <v>1.1864876000000208</v>
      </c>
      <c r="AP499" s="2">
        <f>Data!AP499-Data!AP498</f>
        <v>4.8009466000000316</v>
      </c>
      <c r="AQ499" s="2">
        <f>Data!AQ499-Data!AQ498</f>
        <v>3.4668839999999932</v>
      </c>
      <c r="AR499" s="2">
        <f>Data!AR499-Data!AR498</f>
        <v>4.0251553000000229</v>
      </c>
      <c r="AS499" s="2"/>
      <c r="AT499" s="1">
        <v>44553</v>
      </c>
      <c r="AU499" s="2">
        <f>Data!AV503-FaktiskeKurser[[#This Row],[AAPL]]</f>
        <v>5.1400000000000148</v>
      </c>
      <c r="AV499" s="2">
        <f>Data!AW503-FaktiskeKurser[[#This Row],[MSFT]]</f>
        <v>10.890014000000008</v>
      </c>
      <c r="AW499" s="2">
        <f>Data!AX503-FaktiskeKurser[[#This Row],[AMZN]]</f>
        <v>1.0509950000000003</v>
      </c>
      <c r="AX499" s="2">
        <f>Data!AY503-FaktiskeKurser[[#This Row],[GOOGL]]</f>
        <v>5.1914979999999957</v>
      </c>
      <c r="AY499" s="2">
        <f>Data!AZ503-FaktiskeKurser[[#This Row],[BRK-B]]</f>
        <v>0.82998599999996259</v>
      </c>
      <c r="AZ499" s="2">
        <f>Data!BA503-FaktiskeKurser[[#This Row],[TSLA]]</f>
        <v>44.80999700000001</v>
      </c>
      <c r="BA499" s="2">
        <f>Data!BB503-FaktiskeKurser[[#This Row],[NVDA]]</f>
        <v>18.38998399999997</v>
      </c>
      <c r="BB499" s="2">
        <f>Data!BC503-FaktiskeKurser[[#This Row],[GOOG]]</f>
        <v>4.339507999999995</v>
      </c>
      <c r="BC499" s="2">
        <f>Data!BD503-FaktiskeKurser[[#This Row],[UNH]]</f>
        <v>8.2600099999999657</v>
      </c>
      <c r="BD499" s="2">
        <f>Data!BE503-FaktiskeKurser[[#This Row],[JPM]]</f>
        <v>0.5</v>
      </c>
      <c r="BE499" s="2">
        <f>Data!BF503-FaktiskeKurser[[#This Row],[AVGO]]</f>
        <v>29.839966000000004</v>
      </c>
      <c r="BF499" s="2">
        <f>Data!BG503-FaktiskeKurser[[#This Row],[V]]</f>
        <v>4.7399899999999775</v>
      </c>
      <c r="BG499" s="2">
        <f>Data!BH503-FaktiskeKurser[[#This Row],[BAC]]</f>
        <v>0.53999699999999962</v>
      </c>
      <c r="BH499" s="2">
        <f>Data!BI503-FaktiskeKurser[[#This Row],[HD]]</f>
        <v>9.0899959999999851</v>
      </c>
      <c r="BI499" s="2">
        <f>Data!BJ503-FaktiskeKurser[[#This Row],[MA]]</f>
        <v>11.26998900000001</v>
      </c>
      <c r="BJ499" s="2">
        <f>Data!BK503-FaktiskeKurser[[#This Row],[MRK]]</f>
        <v>4.0000999999989517E-2</v>
      </c>
      <c r="BK499" s="2">
        <f>Data!BL503-FaktiskeKurser[[#This Row],[ABBV]]</f>
        <v>3.5599970000000098</v>
      </c>
      <c r="BL499" s="2">
        <f>Data!BM503-FaktiskeKurser[[#This Row],[LLY]]</f>
        <v>5.6799930000000245</v>
      </c>
      <c r="BM499" s="2">
        <f>Data!BN503-FaktiskeKurser[[#This Row],[UPS]]</f>
        <v>5.6000059999999792</v>
      </c>
      <c r="BN499" s="2">
        <f>Data!BO503-FaktiskeKurser[[#This Row],[CAT]]</f>
        <v>4.8300020000000075</v>
      </c>
    </row>
    <row r="500" spans="1:66" x14ac:dyDescent="0.35">
      <c r="A500" s="1">
        <v>44557</v>
      </c>
      <c r="B500" s="2">
        <f>ARIMAForecast[[#This Row],[AAPL]]-FaktiskeKurser[[#This Row],[AAPL]]</f>
        <v>9.8979016774979982</v>
      </c>
      <c r="C500" s="2">
        <f>ARIMAForecast[[#This Row],[MSFT]]-Data!C499</f>
        <v>4.6343608900079971</v>
      </c>
      <c r="D500" s="2">
        <f>ARIMAForecast[[#This Row],[AMZN]]-Data!D499</f>
        <v>-1.3382010772100159</v>
      </c>
      <c r="E500" s="2">
        <f>ARIMAForecast[[#This Row],[GOOGL]]-Data!E499</f>
        <v>0.23774616577600227</v>
      </c>
      <c r="F500" s="2">
        <f>ARIMAForecast[[#This Row],[BRK-B]]-Data!F499</f>
        <v>3.1576707818260275</v>
      </c>
      <c r="G500" s="2">
        <f>ARIMAForecast[[#This Row],[TSLA]]-Data!G499</f>
        <v>7.0362899603800315</v>
      </c>
      <c r="H500" s="2">
        <f>ARIMAForecast[[#This Row],[NVDA]]-Data!H499</f>
        <v>8.2940253306110208</v>
      </c>
      <c r="I500" s="2">
        <f>ARIMAForecast[[#This Row],[GOOG]]-Data!I499</f>
        <v>8.3706065450144251E-3</v>
      </c>
      <c r="J500" s="2">
        <f>ARIMAForecast[[#This Row],[UNH]]-Data!J499</f>
        <v>1.5056098415140013</v>
      </c>
      <c r="K500" s="2">
        <f>ARIMAForecast[[#This Row],[JPM]]-Data!K499</f>
        <v>0.70859916738601214</v>
      </c>
      <c r="L500" s="2">
        <f>ARIMAForecast[[#This Row],[AVGO]]-Data!L499</f>
        <v>4.4276859879739732</v>
      </c>
      <c r="M500" s="2">
        <f>ARIMAForecast[[#This Row],[V]]-Data!M499</f>
        <v>0.65988622274298336</v>
      </c>
      <c r="N500" s="2">
        <f>ARIMAForecast[[#This Row],[BAC]]-Data!N499</f>
        <v>0.30176130939199908</v>
      </c>
      <c r="O500" s="2">
        <f>ARIMAForecast[[#This Row],[HD]]-Data!O499</f>
        <v>5.9539795131710207</v>
      </c>
      <c r="P500" s="2">
        <f>ARIMAForecast[[#This Row],[MA]]-Data!P499</f>
        <v>-8.499206859937658E-4</v>
      </c>
      <c r="Q500" s="2">
        <f>ARIMAForecast[[#This Row],[MRK]]-Data!Q499</f>
        <v>0.5587788080222964</v>
      </c>
      <c r="R500" s="2">
        <f>ARIMAForecast[[#This Row],[ABBV]]-Data!R499</f>
        <v>1.7104565529529907</v>
      </c>
      <c r="S500" s="2">
        <f>ARIMAForecast[[#This Row],[LLY]]-Data!S499</f>
        <v>3.9783853100269653</v>
      </c>
      <c r="T500" s="2">
        <f>ARIMAForecast[[#This Row],[UPS]]-Data!T499</f>
        <v>2.6426964934720161</v>
      </c>
      <c r="U500" s="2">
        <f>ARIMAForecast[[#This Row],[CAT]]-Data!U499</f>
        <v>0.32670859253198614</v>
      </c>
      <c r="X500" s="1">
        <v>44557</v>
      </c>
      <c r="Y500" s="2">
        <f>Data!Y500-Data!Y499</f>
        <v>3.3143680999999958</v>
      </c>
      <c r="Z500" s="2">
        <f>Data!Z500-Data!Z499</f>
        <v>5.529247200000043</v>
      </c>
      <c r="AA500" s="2">
        <f>Data!AA500-Data!AA499</f>
        <v>-1.1339574000000141</v>
      </c>
      <c r="AB500" s="2">
        <f>Data!AB500-Data!AB499</f>
        <v>0.86119180000000028</v>
      </c>
      <c r="AC500" s="2">
        <f>Data!AC500-Data!AC499</f>
        <v>1.7089028000000326</v>
      </c>
      <c r="AD500" s="2">
        <f>Data!AD500-Data!AD499</f>
        <v>19.265185499999973</v>
      </c>
      <c r="AE500" s="2">
        <f>Data!AE500-Data!AE499</f>
        <v>7.5615951999999993</v>
      </c>
      <c r="AF500" s="2">
        <f>Data!AF500-Data!AF499</f>
        <v>0.78487880000000132</v>
      </c>
      <c r="AG500" s="2">
        <f>Data!AG500-Data!AG499</f>
        <v>3.3204316000000063</v>
      </c>
      <c r="AH500" s="2">
        <f>Data!AH500-Data!AH499</f>
        <v>0.86846180000000572</v>
      </c>
      <c r="AI500" s="2">
        <f>Data!AI500-Data!AI499</f>
        <v>9.5049664000000575</v>
      </c>
      <c r="AJ500" s="2">
        <f>Data!AJ500-Data!AJ499</f>
        <v>0.80885309999999322</v>
      </c>
      <c r="AK500" s="2">
        <f>Data!AK500-Data!AK499</f>
        <v>0.19936945999999978</v>
      </c>
      <c r="AL500" s="2">
        <f>Data!AL500-Data!AL499</f>
        <v>6.1678921999999829</v>
      </c>
      <c r="AM500" s="2">
        <f>Data!AM500-Data!AM499</f>
        <v>0.28597400000001016</v>
      </c>
      <c r="AN500" s="2">
        <f>Data!AN500-Data!AN499</f>
        <v>0.66699377000000482</v>
      </c>
      <c r="AO500" s="2">
        <f>Data!AO500-Data!AO499</f>
        <v>1.2509840999999824</v>
      </c>
      <c r="AP500" s="2">
        <f>Data!AP500-Data!AP499</f>
        <v>6.1695924999999647</v>
      </c>
      <c r="AQ500" s="2">
        <f>Data!AQ500-Data!AQ499</f>
        <v>2.997941400000002</v>
      </c>
      <c r="AR500" s="2">
        <f>Data!AR500-Data!AR499</f>
        <v>1.0320332999999948</v>
      </c>
      <c r="AS500" s="2"/>
      <c r="AT500" s="1">
        <v>44557</v>
      </c>
      <c r="AU500" s="2">
        <f>Data!AV504-FaktiskeKurser[[#This Row],[AAPL]]</f>
        <v>10.580002000000007</v>
      </c>
      <c r="AV500" s="2">
        <f>Data!AW504-FaktiskeKurser[[#This Row],[MSFT]]</f>
        <v>22.540008</v>
      </c>
      <c r="AW500" s="2">
        <f>Data!AX504-FaktiskeKurser[[#This Row],[AMZN]]</f>
        <v>2.59050000000002</v>
      </c>
      <c r="AX500" s="2">
        <f>Data!AY504-FaktiskeKurser[[#This Row],[GOOGL]]</f>
        <v>6.2994989999999973</v>
      </c>
      <c r="AY500" s="2">
        <f>Data!AZ504-FaktiskeKurser[[#This Row],[BRK-B]]</f>
        <v>7.0600279999999884</v>
      </c>
      <c r="AZ500" s="2">
        <f>Data!BA504-FaktiskeKurser[[#This Row],[TSLA]]</f>
        <v>64.666655999999989</v>
      </c>
      <c r="BA500" s="2">
        <f>Data!BB504-FaktiskeKurser[[#This Row],[NVDA]]</f>
        <v>32.260010000000023</v>
      </c>
      <c r="BB500" s="2">
        <f>Data!BC504-FaktiskeKurser[[#This Row],[GOOG]]</f>
        <v>5.6624900000000196</v>
      </c>
      <c r="BC500" s="2">
        <f>Data!BD504-FaktiskeKurser[[#This Row],[UNH]]</f>
        <v>15.76998900000001</v>
      </c>
      <c r="BD500" s="2">
        <f>Data!BE504-FaktiskeKurser[[#This Row],[JPM]]</f>
        <v>4.2200019999999938</v>
      </c>
      <c r="BE500" s="2">
        <f>Data!BF504-FaktiskeKurser[[#This Row],[AVGO]]</f>
        <v>29.25</v>
      </c>
      <c r="BF500" s="2">
        <f>Data!BG504-FaktiskeKurser[[#This Row],[V]]</f>
        <v>8.8900000000000148</v>
      </c>
      <c r="BG500" s="2">
        <f>Data!BH504-FaktiskeKurser[[#This Row],[BAC]]</f>
        <v>1.4799990000000065</v>
      </c>
      <c r="BH500" s="2">
        <f>Data!BI504-FaktiskeKurser[[#This Row],[HD]]</f>
        <v>14.690001999999993</v>
      </c>
      <c r="BI500" s="2">
        <f>Data!BJ504-FaktiskeKurser[[#This Row],[MA]]</f>
        <v>23.290008999999998</v>
      </c>
      <c r="BJ500" s="2">
        <f>Data!BK504-FaktiskeKurser[[#This Row],[MRK]]</f>
        <v>0.15999599999999248</v>
      </c>
      <c r="BK500" s="2">
        <f>Data!BL504-FaktiskeKurser[[#This Row],[ABBV]]</f>
        <v>3.5500029999999754</v>
      </c>
      <c r="BL500" s="2">
        <f>Data!BM504-FaktiskeKurser[[#This Row],[LLY]]</f>
        <v>14.929993000000024</v>
      </c>
      <c r="BM500" s="2">
        <f>Data!BN504-FaktiskeKurser[[#This Row],[UPS]]</f>
        <v>12.680008000000015</v>
      </c>
      <c r="BN500" s="2">
        <f>Data!BO504-FaktiskeKurser[[#This Row],[CAT]]</f>
        <v>10.919998000000021</v>
      </c>
    </row>
    <row r="501" spans="1:66" x14ac:dyDescent="0.35">
      <c r="A501" s="1">
        <v>44558</v>
      </c>
      <c r="B501" s="2">
        <f>ARIMAForecast[[#This Row],[AAPL]]-FaktiskeKurser[[#This Row],[AAPL]]</f>
        <v>7.0349739547800141</v>
      </c>
      <c r="C501" s="2">
        <f>ARIMAForecast[[#This Row],[MSFT]]-Data!C500</f>
        <v>2.085531022851967</v>
      </c>
      <c r="D501" s="2">
        <f>ARIMAForecast[[#This Row],[AMZN]]-Data!D500</f>
        <v>0.97833588636200375</v>
      </c>
      <c r="E501" s="2">
        <f>ARIMAForecast[[#This Row],[GOOGL]]-Data!E500</f>
        <v>-0.74397117911900068</v>
      </c>
      <c r="F501" s="2">
        <f>ARIMAForecast[[#This Row],[BRK-B]]-Data!F500</f>
        <v>-0.37087365747197509</v>
      </c>
      <c r="G501" s="2">
        <f>ARIMAForecast[[#This Row],[TSLA]]-Data!G500</f>
        <v>-0.11130529459597938</v>
      </c>
      <c r="H501" s="2">
        <f>ARIMAForecast[[#This Row],[NVDA]]-Data!H500</f>
        <v>-1.1381816875880304</v>
      </c>
      <c r="I501" s="2">
        <f>ARIMAForecast[[#This Row],[GOOG]]-Data!I500</f>
        <v>-1.0311394026560095</v>
      </c>
      <c r="J501" s="2">
        <f>ARIMAForecast[[#This Row],[UNH]]-Data!J500</f>
        <v>5.633222480198981</v>
      </c>
      <c r="K501" s="2">
        <f>ARIMAForecast[[#This Row],[JPM]]-Data!K500</f>
        <v>0.51749060789799728</v>
      </c>
      <c r="L501" s="2">
        <f>ARIMAForecast[[#This Row],[AVGO]]-Data!L500</f>
        <v>2.4740284724069852</v>
      </c>
      <c r="M501" s="2">
        <f>ARIMAForecast[[#This Row],[V]]-Data!M500</f>
        <v>0.58784478468299994</v>
      </c>
      <c r="N501" s="2">
        <f>ARIMAForecast[[#This Row],[BAC]]-Data!N500</f>
        <v>-8.3922049413395428E-2</v>
      </c>
      <c r="O501" s="2">
        <f>ARIMAForecast[[#This Row],[HD]]-Data!O500</f>
        <v>2.9128075184700037</v>
      </c>
      <c r="P501" s="2">
        <f>ARIMAForecast[[#This Row],[MA]]-Data!P500</f>
        <v>0.61767347682399532</v>
      </c>
      <c r="Q501" s="2">
        <f>ARIMAForecast[[#This Row],[MRK]]-Data!Q500</f>
        <v>0.37131042504749701</v>
      </c>
      <c r="R501" s="2">
        <f>ARIMAForecast[[#This Row],[ABBV]]-Data!R500</f>
        <v>-0.36520583047999366</v>
      </c>
      <c r="S501" s="2">
        <f>ARIMAForecast[[#This Row],[LLY]]-Data!S500</f>
        <v>-0.63532857219598782</v>
      </c>
      <c r="T501" s="2">
        <f>ARIMAForecast[[#This Row],[UPS]]-Data!T500</f>
        <v>-0.14671047089299805</v>
      </c>
      <c r="U501" s="2">
        <f>ARIMAForecast[[#This Row],[CAT]]-Data!U500</f>
        <v>-0.10977714786699266</v>
      </c>
      <c r="X501" s="1">
        <v>44558</v>
      </c>
      <c r="Y501" s="2">
        <f>Data!Y501-Data!Y500</f>
        <v>6.5205899999995154E-2</v>
      </c>
      <c r="Z501" s="2">
        <f>Data!Z501-Data!Z500</f>
        <v>1.1599220999999602</v>
      </c>
      <c r="AA501" s="2">
        <f>Data!AA501-Data!AA500</f>
        <v>0.65182369999999423</v>
      </c>
      <c r="AB501" s="2">
        <f>Data!AB501-Data!AB500</f>
        <v>-1.0863737000000242</v>
      </c>
      <c r="AC501" s="2">
        <f>Data!AC501-Data!AC500</f>
        <v>1.7761648000000037</v>
      </c>
      <c r="AD501" s="2">
        <f>Data!AD501-Data!AD500</f>
        <v>3.8340603000000328</v>
      </c>
      <c r="AE501" s="2">
        <f>Data!AE501-Data!AE500</f>
        <v>0.62360209999997096</v>
      </c>
      <c r="AF501" s="2">
        <f>Data!AF501-Data!AF500</f>
        <v>-1.5387585999999942</v>
      </c>
      <c r="AG501" s="2">
        <f>Data!AG501-Data!AG500</f>
        <v>3.5820663000000081</v>
      </c>
      <c r="AH501" s="2">
        <f>Data!AH501-Data!AH500</f>
        <v>0.50882340000001136</v>
      </c>
      <c r="AI501" s="2">
        <f>Data!AI501-Data!AI500</f>
        <v>-2.0132309000000532</v>
      </c>
      <c r="AJ501" s="2">
        <f>Data!AJ501-Data!AJ500</f>
        <v>0.62981099999998946</v>
      </c>
      <c r="AK501" s="2">
        <f>Data!AK501-Data!AK500</f>
        <v>9.8993500000005952E-2</v>
      </c>
      <c r="AL501" s="2">
        <f>Data!AL501-Data!AL500</f>
        <v>2.8137424999999894</v>
      </c>
      <c r="AM501" s="2">
        <f>Data!AM501-Data!AM500</f>
        <v>0.44219020000002729</v>
      </c>
      <c r="AN501" s="2">
        <f>Data!AN501-Data!AN500</f>
        <v>0.38358933999998612</v>
      </c>
      <c r="AO501" s="2">
        <f>Data!AO501-Data!AO500</f>
        <v>0.17130679999999643</v>
      </c>
      <c r="AP501" s="2">
        <f>Data!AP501-Data!AP500</f>
        <v>-0.73607879999997294</v>
      </c>
      <c r="AQ501" s="2">
        <f>Data!AQ501-Data!AQ500</f>
        <v>-0.13641050000001087</v>
      </c>
      <c r="AR501" s="2">
        <f>Data!AR501-Data!AR500</f>
        <v>0.24628609999999185</v>
      </c>
      <c r="AS501" s="2"/>
      <c r="AT501" s="1">
        <v>44558</v>
      </c>
      <c r="AU501" s="2">
        <f>Data!AV505-FaktiskeKurser[[#This Row],[AAPL]]</f>
        <v>6.2999880000000132</v>
      </c>
      <c r="AV501" s="2">
        <f>Data!AW505-FaktiskeKurser[[#This Row],[MSFT]]</f>
        <v>13.959991000000002</v>
      </c>
      <c r="AW501" s="2">
        <f>Data!AX505-FaktiskeKurser[[#This Row],[AMZN]]</f>
        <v>0.24398800000000165</v>
      </c>
      <c r="AX501" s="2">
        <f>Data!AY505-FaktiskeKurser[[#This Row],[GOOGL]]</f>
        <v>3.214492000000007</v>
      </c>
      <c r="AY501" s="2">
        <f>Data!AZ505-FaktiskeKurser[[#This Row],[BRK-B]]</f>
        <v>5.0500190000000202</v>
      </c>
      <c r="AZ501" s="2">
        <f>Data!BA505-FaktiskeKurser[[#This Row],[TSLA]]</f>
        <v>49.98001099999999</v>
      </c>
      <c r="BA501" s="2">
        <f>Data!BB505-FaktiskeKurser[[#This Row],[NVDA]]</f>
        <v>12.470001000000025</v>
      </c>
      <c r="BB501" s="2">
        <f>Data!BC505-FaktiskeKurser[[#This Row],[GOOG]]</f>
        <v>2.2274930000000097</v>
      </c>
      <c r="BC501" s="2">
        <f>Data!BD505-FaktiskeKurser[[#This Row],[UNH]]</f>
        <v>15.73001099999999</v>
      </c>
      <c r="BD501" s="2">
        <f>Data!BE505-FaktiskeKurser[[#This Row],[JPM]]</f>
        <v>2.5500029999999754</v>
      </c>
      <c r="BE501" s="2">
        <f>Data!BF505-FaktiskeKurser[[#This Row],[AVGO]]</f>
        <v>22.760009999999966</v>
      </c>
      <c r="BF501" s="2">
        <f>Data!BG505-FaktiskeKurser[[#This Row],[V]]</f>
        <v>2.6699979999999925</v>
      </c>
      <c r="BG501" s="2">
        <f>Data!BH505-FaktiskeKurser[[#This Row],[BAC]]</f>
        <v>0.51000200000000007</v>
      </c>
      <c r="BH501" s="2">
        <f>Data!BI505-FaktiskeKurser[[#This Row],[HD]]</f>
        <v>15.75</v>
      </c>
      <c r="BI501" s="2">
        <f>Data!BJ505-FaktiskeKurser[[#This Row],[MA]]</f>
        <v>10.040008999999998</v>
      </c>
      <c r="BJ501" s="2">
        <f>Data!BK505-FaktiskeKurser[[#This Row],[MRK]]</f>
        <v>1.2699969999999894</v>
      </c>
      <c r="BK501" s="2">
        <f>Data!BL505-FaktiskeKurser[[#This Row],[ABBV]]</f>
        <v>4.4400019999999927</v>
      </c>
      <c r="BL501" s="2">
        <f>Data!BM505-FaktiskeKurser[[#This Row],[LLY]]</f>
        <v>11.549988000000042</v>
      </c>
      <c r="BM501" s="2">
        <f>Data!BN505-FaktiskeKurser[[#This Row],[UPS]]</f>
        <v>7.5799869999999885</v>
      </c>
      <c r="BN501" s="2">
        <f>Data!BO505-FaktiskeKurser[[#This Row],[CAT]]</f>
        <v>8.3099969999999814</v>
      </c>
    </row>
    <row r="502" spans="1:66" x14ac:dyDescent="0.35">
      <c r="A502" s="1">
        <v>44559</v>
      </c>
      <c r="B502" s="2">
        <f>ARIMAForecast[[#This Row],[AAPL]]-FaktiskeKurser[[#This Row],[AAPL]]</f>
        <v>3.0496792024100046</v>
      </c>
      <c r="C502" s="2">
        <f>ARIMAForecast[[#This Row],[MSFT]]-Data!C501</f>
        <v>-2.2059740139590076</v>
      </c>
      <c r="D502" s="2">
        <f>ARIMAForecast[[#This Row],[AMZN]]-Data!D501</f>
        <v>-1.3335108862939933</v>
      </c>
      <c r="E502" s="2">
        <f>ARIMAForecast[[#This Row],[GOOGL]]-Data!E501</f>
        <v>-0.24628516933398714</v>
      </c>
      <c r="F502" s="2">
        <f>ARIMAForecast[[#This Row],[BRK-B]]-Data!F501</f>
        <v>2.0346134756389915</v>
      </c>
      <c r="G502" s="2">
        <f>ARIMAForecast[[#This Row],[TSLA]]-Data!G501</f>
        <v>-2.508430998924041</v>
      </c>
      <c r="H502" s="2">
        <f>ARIMAForecast[[#This Row],[NVDA]]-Data!H501</f>
        <v>-6.8577978569269931</v>
      </c>
      <c r="I502" s="2">
        <f>ARIMAForecast[[#This Row],[GOOG]]-Data!I501</f>
        <v>-0.18244332704199451</v>
      </c>
      <c r="J502" s="2">
        <f>ARIMAForecast[[#This Row],[UNH]]-Data!J501</f>
        <v>1.0888697419580353</v>
      </c>
      <c r="K502" s="2">
        <f>ARIMAForecast[[#This Row],[JPM]]-Data!K501</f>
        <v>0.15421391876799362</v>
      </c>
      <c r="L502" s="2">
        <f>ARIMAForecast[[#This Row],[AVGO]]-Data!L501</f>
        <v>-3.5114925150429599</v>
      </c>
      <c r="M502" s="2">
        <f>ARIMAForecast[[#This Row],[V]]-Data!M501</f>
        <v>0.16370250568300548</v>
      </c>
      <c r="N502" s="2">
        <f>ARIMAForecast[[#This Row],[BAC]]-Data!N501</f>
        <v>3.8603153099195708E-2</v>
      </c>
      <c r="O502" s="2">
        <f>ARIMAForecast[[#This Row],[HD]]-Data!O501</f>
        <v>4.2202598812839938</v>
      </c>
      <c r="P502" s="2">
        <f>ARIMAForecast[[#This Row],[MA]]-Data!P501</f>
        <v>0.61492163441704406</v>
      </c>
      <c r="Q502" s="2">
        <f>ARIMAForecast[[#This Row],[MRK]]-Data!Q501</f>
        <v>0.24823294871789869</v>
      </c>
      <c r="R502" s="2">
        <f>ARIMAForecast[[#This Row],[ABBV]]-Data!R501</f>
        <v>1.3128172180820172</v>
      </c>
      <c r="S502" s="2">
        <f>ARIMAForecast[[#This Row],[LLY]]-Data!S501</f>
        <v>1.0207680001719837</v>
      </c>
      <c r="T502" s="2">
        <f>ARIMAForecast[[#This Row],[UPS]]-Data!T501</f>
        <v>0.13180593372698013</v>
      </c>
      <c r="U502" s="2">
        <f>ARIMAForecast[[#This Row],[CAT]]-Data!U501</f>
        <v>0.99606316655800242</v>
      </c>
      <c r="X502" s="1">
        <v>44559</v>
      </c>
      <c r="Y502" s="2">
        <f>Data!Y502-Data!Y501</f>
        <v>-0.15445980000001214</v>
      </c>
      <c r="Z502" s="2">
        <f>Data!Z502-Data!Z501</f>
        <v>0.78446689999998398</v>
      </c>
      <c r="AA502" s="2">
        <f>Data!AA502-Data!AA501</f>
        <v>-1.0982741999999917</v>
      </c>
      <c r="AB502" s="2">
        <f>Data!AB502-Data!AB501</f>
        <v>-0.13696199999998271</v>
      </c>
      <c r="AC502" s="2">
        <f>Data!AC502-Data!AC501</f>
        <v>1.3237436999999659</v>
      </c>
      <c r="AD502" s="2">
        <f>Data!AD502-Data!AD501</f>
        <v>-0.97934910000003583</v>
      </c>
      <c r="AE502" s="2">
        <f>Data!AE502-Data!AE501</f>
        <v>-4.1543543999999883</v>
      </c>
      <c r="AF502" s="2">
        <f>Data!AF502-Data!AF501</f>
        <v>5.5594200000001592E-2</v>
      </c>
      <c r="AG502" s="2">
        <f>Data!AG502-Data!AG501</f>
        <v>2.8660623999999757</v>
      </c>
      <c r="AH502" s="2">
        <f>Data!AH502-Data!AH501</f>
        <v>-0.17624250000000075</v>
      </c>
      <c r="AI502" s="2">
        <f>Data!AI502-Data!AI501</f>
        <v>1.7410977000000685</v>
      </c>
      <c r="AJ502" s="2">
        <f>Data!AJ502-Data!AJ501</f>
        <v>5.7428100000009863E-2</v>
      </c>
      <c r="AK502" s="2">
        <f>Data!AK502-Data!AK501</f>
        <v>-0.10356893000000156</v>
      </c>
      <c r="AL502" s="2">
        <f>Data!AL502-Data!AL501</f>
        <v>4.1641162000000236</v>
      </c>
      <c r="AM502" s="2">
        <f>Data!AM502-Data!AM501</f>
        <v>0.50482759999999871</v>
      </c>
      <c r="AN502" s="2">
        <f>Data!AN502-Data!AN501</f>
        <v>0.13521379000000877</v>
      </c>
      <c r="AO502" s="2">
        <f>Data!AO502-Data!AO501</f>
        <v>0.87456210000001988</v>
      </c>
      <c r="AP502" s="2">
        <f>Data!AP502-Data!AP501</f>
        <v>1.6955115000000092</v>
      </c>
      <c r="AQ502" s="2">
        <f>Data!AQ502-Data!AQ501</f>
        <v>-5.6291399999992109E-2</v>
      </c>
      <c r="AR502" s="2">
        <f>Data!AR502-Data!AR501</f>
        <v>0.60825629999999364</v>
      </c>
      <c r="AS502" s="2"/>
      <c r="AT502" s="1">
        <v>44559</v>
      </c>
      <c r="AU502" s="2">
        <f>Data!AV506-FaktiskeKurser[[#This Row],[AAPL]]</f>
        <v>3.7400060000000224</v>
      </c>
      <c r="AV502" s="2">
        <f>Data!AW506-FaktiskeKurser[[#This Row],[MSFT]]</f>
        <v>8.75</v>
      </c>
      <c r="AW502" s="2">
        <f>Data!AX506-FaktiskeKurser[[#This Row],[AMZN]]</f>
        <v>-1.8359989999999868</v>
      </c>
      <c r="AX502" s="2">
        <f>Data!AY506-FaktiskeKurser[[#This Row],[GOOGL]]</f>
        <v>0.24000599999999395</v>
      </c>
      <c r="AY502" s="2">
        <f>Data!AZ506-FaktiskeKurser[[#This Row],[BRK-B]]</f>
        <v>5.0499869999999873</v>
      </c>
      <c r="AZ502" s="2">
        <f>Data!BA506-FaktiskeKurser[[#This Row],[TSLA]]</f>
        <v>25.773315000000025</v>
      </c>
      <c r="BA502" s="2">
        <f>Data!BB506-FaktiskeKurser[[#This Row],[NVDA]]</f>
        <v>6.0100100000000225</v>
      </c>
      <c r="BB502" s="2">
        <f>Data!BC506-FaktiskeKurser[[#This Row],[GOOG]]</f>
        <v>-0.4445039999999949</v>
      </c>
      <c r="BC502" s="2">
        <f>Data!BD506-FaktiskeKurser[[#This Row],[UNH]]</f>
        <v>11.449982000000034</v>
      </c>
      <c r="BD502" s="2">
        <f>Data!BE506-FaktiskeKurser[[#This Row],[JPM]]</f>
        <v>1.8600010000000111</v>
      </c>
      <c r="BE502" s="2">
        <f>Data!BF506-FaktiskeKurser[[#This Row],[AVGO]]</f>
        <v>17.409973000000036</v>
      </c>
      <c r="BF502" s="2">
        <f>Data!BG506-FaktiskeKurser[[#This Row],[V]]</f>
        <v>0.20999100000000226</v>
      </c>
      <c r="BG502" s="2">
        <f>Data!BH506-FaktiskeKurser[[#This Row],[BAC]]</f>
        <v>0.35000200000000348</v>
      </c>
      <c r="BH502" s="2">
        <f>Data!BI506-FaktiskeKurser[[#This Row],[HD]]</f>
        <v>15.19998099999998</v>
      </c>
      <c r="BI502" s="2">
        <f>Data!BJ506-FaktiskeKurser[[#This Row],[MA]]</f>
        <v>3.8099980000000073</v>
      </c>
      <c r="BJ502" s="2">
        <f>Data!BK506-FaktiskeKurser[[#This Row],[MRK]]</f>
        <v>0.7899929999999955</v>
      </c>
      <c r="BK502" s="2">
        <f>Data!BL506-FaktiskeKurser[[#This Row],[ABBV]]</f>
        <v>3.3099980000000073</v>
      </c>
      <c r="BL502" s="2">
        <f>Data!BM506-FaktiskeKurser[[#This Row],[LLY]]</f>
        <v>11.920012999999983</v>
      </c>
      <c r="BM502" s="2">
        <f>Data!BN506-FaktiskeKurser[[#This Row],[UPS]]</f>
        <v>6.1600040000000149</v>
      </c>
      <c r="BN502" s="2">
        <f>Data!BO506-FaktiskeKurser[[#This Row],[CAT]]</f>
        <v>5.180008000000015</v>
      </c>
    </row>
    <row r="503" spans="1:66" x14ac:dyDescent="0.35">
      <c r="A503" s="1">
        <v>44560</v>
      </c>
      <c r="B503" s="2">
        <f>ARIMAForecast[[#This Row],[AAPL]]-FaktiskeKurser[[#This Row],[AAPL]]</f>
        <v>2.5993400847839894</v>
      </c>
      <c r="C503" s="2">
        <f>ARIMAForecast[[#This Row],[MSFT]]-Data!C502</f>
        <v>-0.69923343868100574</v>
      </c>
      <c r="D503" s="2">
        <f>ARIMAForecast[[#This Row],[AMZN]]-Data!D502</f>
        <v>-0.64960825315299076</v>
      </c>
      <c r="E503" s="2">
        <f>ARIMAForecast[[#This Row],[GOOGL]]-Data!E502</f>
        <v>-0.52120943254101348</v>
      </c>
      <c r="F503" s="2">
        <f>ARIMAForecast[[#This Row],[BRK-B]]-Data!F502</f>
        <v>1.3174768117800113</v>
      </c>
      <c r="G503" s="2">
        <f>ARIMAForecast[[#This Row],[TSLA]]-Data!G502</f>
        <v>-3.7786300563469695</v>
      </c>
      <c r="H503" s="2">
        <f>ARIMAForecast[[#This Row],[NVDA]]-Data!H502</f>
        <v>-2.5370055746079743</v>
      </c>
      <c r="I503" s="2">
        <f>ARIMAForecast[[#This Row],[GOOG]]-Data!I502</f>
        <v>-0.39301161331701451</v>
      </c>
      <c r="J503" s="2">
        <f>ARIMAForecast[[#This Row],[UNH]]-Data!J502</f>
        <v>-0.35883740712199597</v>
      </c>
      <c r="K503" s="2">
        <f>ARIMAForecast[[#This Row],[JPM]]-Data!K502</f>
        <v>-0.32273934232898682</v>
      </c>
      <c r="L503" s="2">
        <f>ARIMAForecast[[#This Row],[AVGO]]-Data!L502</f>
        <v>-2.7489767062380679</v>
      </c>
      <c r="M503" s="2">
        <f>ARIMAForecast[[#This Row],[V]]-Data!M502</f>
        <v>-0.21214683101200649</v>
      </c>
      <c r="N503" s="2">
        <f>ARIMAForecast[[#This Row],[BAC]]-Data!N502</f>
        <v>-1.0842617460895099E-2</v>
      </c>
      <c r="O503" s="2">
        <f>ARIMAForecast[[#This Row],[HD]]-Data!O502</f>
        <v>-0.99674792773799936</v>
      </c>
      <c r="P503" s="2">
        <f>ARIMAForecast[[#This Row],[MA]]-Data!P502</f>
        <v>-0.16134275548603227</v>
      </c>
      <c r="Q503" s="2">
        <f>ARIMAForecast[[#This Row],[MRK]]-Data!Q502</f>
        <v>-0.14582730459899551</v>
      </c>
      <c r="R503" s="2">
        <f>ARIMAForecast[[#This Row],[ABBV]]-Data!R502</f>
        <v>0.27186255748497956</v>
      </c>
      <c r="S503" s="2">
        <f>ARIMAForecast[[#This Row],[LLY]]-Data!S502</f>
        <v>-0.47308554392998303</v>
      </c>
      <c r="T503" s="2">
        <f>ARIMAForecast[[#This Row],[UPS]]-Data!T502</f>
        <v>-0.20002691069799994</v>
      </c>
      <c r="U503" s="2">
        <f>ARIMAForecast[[#This Row],[CAT]]-Data!U502</f>
        <v>-0.91098870010100086</v>
      </c>
      <c r="X503" s="1">
        <v>44560</v>
      </c>
      <c r="Y503" s="2">
        <f>Data!Y503-Data!Y502</f>
        <v>-0.89870319999999992</v>
      </c>
      <c r="Z503" s="2">
        <f>Data!Z503-Data!Z502</f>
        <v>-2.8065524999999525</v>
      </c>
      <c r="AA503" s="2">
        <f>Data!AA503-Data!AA502</f>
        <v>-0.72767809999999145</v>
      </c>
      <c r="AB503" s="2">
        <f>Data!AB503-Data!AB502</f>
        <v>-0.41245209999999588</v>
      </c>
      <c r="AC503" s="2">
        <f>Data!AC503-Data!AC502</f>
        <v>0.66642699999999877</v>
      </c>
      <c r="AD503" s="2">
        <f>Data!AD503-Data!AD502</f>
        <v>-2.5106814000000099</v>
      </c>
      <c r="AE503" s="2">
        <f>Data!AE503-Data!AE502</f>
        <v>-3.9682836999999722</v>
      </c>
      <c r="AF503" s="2">
        <f>Data!AF503-Data!AF502</f>
        <v>-0.53508480000002123</v>
      </c>
      <c r="AG503" s="2">
        <f>Data!AG503-Data!AG502</f>
        <v>-0.35875619999995934</v>
      </c>
      <c r="AH503" s="2">
        <f>Data!AH503-Data!AH502</f>
        <v>-8.0002100000001519E-2</v>
      </c>
      <c r="AI503" s="2">
        <f>Data!AI503-Data!AI502</f>
        <v>-5.1675032000000556</v>
      </c>
      <c r="AJ503" s="2">
        <f>Data!AJ503-Data!AJ502</f>
        <v>-0.39287379999998961</v>
      </c>
      <c r="AK503" s="2">
        <f>Data!AK503-Data!AK502</f>
        <v>-8.8232349999998405E-2</v>
      </c>
      <c r="AL503" s="2">
        <f>Data!AL503-Data!AL502</f>
        <v>1.4430899999979374E-2</v>
      </c>
      <c r="AM503" s="2">
        <f>Data!AM503-Data!AM502</f>
        <v>-0.25717270000001236</v>
      </c>
      <c r="AN503" s="2">
        <f>Data!AN503-Data!AN502</f>
        <v>0.1977049899999912</v>
      </c>
      <c r="AO503" s="2">
        <f>Data!AO503-Data!AO502</f>
        <v>0.69579019999997627</v>
      </c>
      <c r="AP503" s="2">
        <f>Data!AP503-Data!AP502</f>
        <v>-1.0292590000000246</v>
      </c>
      <c r="AQ503" s="2">
        <f>Data!AQ503-Data!AQ502</f>
        <v>-0.66308290000000625</v>
      </c>
      <c r="AR503" s="2">
        <f>Data!AR503-Data!AR502</f>
        <v>-1.0127544000000057</v>
      </c>
      <c r="AS503" s="2"/>
      <c r="AT503" s="1">
        <v>44560</v>
      </c>
      <c r="AU503" s="2">
        <f>Data!AV507-FaktiskeKurser[[#This Row],[AAPL]]</f>
        <v>1.9199979999999925</v>
      </c>
      <c r="AV503" s="2">
        <f>Data!AW507-FaktiskeKurser[[#This Row],[MSFT]]</f>
        <v>4.6300049999999828</v>
      </c>
      <c r="AW503" s="2">
        <f>Data!AX507-FaktiskeKurser[[#This Row],[AMZN]]</f>
        <v>-2.4239960000000167</v>
      </c>
      <c r="AX503" s="2">
        <f>Data!AY507-FaktiskeKurser[[#This Row],[GOOGL]]</f>
        <v>-0.71600399999999809</v>
      </c>
      <c r="AY503" s="2">
        <f>Data!AZ507-FaktiskeKurser[[#This Row],[BRK-B]]</f>
        <v>5.4900210000000129</v>
      </c>
      <c r="AZ503" s="2">
        <f>Data!BA507-FaktiskeKurser[[#This Row],[TSLA]]</f>
        <v>1.1133429999999862</v>
      </c>
      <c r="BA503" s="2">
        <f>Data!BB507-FaktiskeKurser[[#This Row],[NVDA]]</f>
        <v>-0.54000899999999774</v>
      </c>
      <c r="BB503" s="2">
        <f>Data!BC507-FaktiskeKurser[[#This Row],[GOOG]]</f>
        <v>-1.1400000000000148</v>
      </c>
      <c r="BC503" s="2">
        <f>Data!BD507-FaktiskeKurser[[#This Row],[UNH]]</f>
        <v>9.0499880000000417</v>
      </c>
      <c r="BD503" s="2">
        <f>Data!BE507-FaktiskeKurser[[#This Row],[JPM]]</f>
        <v>1.2200009999999963</v>
      </c>
      <c r="BE503" s="2">
        <f>Data!BF507-FaktiskeKurser[[#This Row],[AVGO]]</f>
        <v>0.28002900000001318</v>
      </c>
      <c r="BF503" s="2">
        <f>Data!BG507-FaktiskeKurser[[#This Row],[V]]</f>
        <v>1.25</v>
      </c>
      <c r="BG503" s="2">
        <f>Data!BH507-FaktiskeKurser[[#This Row],[BAC]]</f>
        <v>0.11000099999999691</v>
      </c>
      <c r="BH503" s="2">
        <f>Data!BI507-FaktiskeKurser[[#This Row],[HD]]</f>
        <v>12.869995000000017</v>
      </c>
      <c r="BI503" s="2">
        <f>Data!BJ507-FaktiskeKurser[[#This Row],[MA]]</f>
        <v>0.41000299999996059</v>
      </c>
      <c r="BJ503" s="2">
        <f>Data!BK507-FaktiskeKurser[[#This Row],[MRK]]</f>
        <v>1.4099960000000067</v>
      </c>
      <c r="BK503" s="2">
        <f>Data!BL507-FaktiskeKurser[[#This Row],[ABBV]]</f>
        <v>2.8399969999999826</v>
      </c>
      <c r="BL503" s="2">
        <f>Data!BM507-FaktiskeKurser[[#This Row],[LLY]]</f>
        <v>4.1499939999999924</v>
      </c>
      <c r="BM503" s="2">
        <f>Data!BN507-FaktiskeKurser[[#This Row],[UPS]]</f>
        <v>1.7099919999999997</v>
      </c>
      <c r="BN503" s="2">
        <f>Data!BO507-FaktiskeKurser[[#This Row],[CAT]]</f>
        <v>-0.11999499999998875</v>
      </c>
    </row>
    <row r="504" spans="1:66" x14ac:dyDescent="0.35">
      <c r="A504" s="1">
        <v>44561</v>
      </c>
      <c r="B504" s="2">
        <f>ARIMAForecast[[#This Row],[AAPL]]-FaktiskeKurser[[#This Row],[AAPL]]</f>
        <v>-3.0055467307840047</v>
      </c>
      <c r="C504" s="2">
        <f>ARIMAForecast[[#This Row],[MSFT]]-Data!C503</f>
        <v>-3.5308242061609576</v>
      </c>
      <c r="D504" s="2">
        <f>ARIMAForecast[[#This Row],[AMZN]]-Data!D503</f>
        <v>-1.8486274695140139</v>
      </c>
      <c r="E504" s="2">
        <f>ARIMAForecast[[#This Row],[GOOGL]]-Data!E503</f>
        <v>-1.116506536515999</v>
      </c>
      <c r="F504" s="2">
        <f>ARIMAForecast[[#This Row],[BRK-B]]-Data!F503</f>
        <v>-1.51986127398402</v>
      </c>
      <c r="G504" s="2">
        <f>ARIMAForecast[[#This Row],[TSLA]]-Data!G503</f>
        <v>-6.0014657244720411</v>
      </c>
      <c r="H504" s="2">
        <f>ARIMAForecast[[#This Row],[NVDA]]-Data!H503</f>
        <v>-2.7508826070559849</v>
      </c>
      <c r="I504" s="2">
        <f>ARIMAForecast[[#This Row],[GOOG]]-Data!I503</f>
        <v>-1.2549957217449901</v>
      </c>
      <c r="J504" s="2">
        <f>ARIMAForecast[[#This Row],[UNH]]-Data!J503</f>
        <v>-2.5029861490250482</v>
      </c>
      <c r="K504" s="2">
        <f>ARIMAForecast[[#This Row],[JPM]]-Data!K503</f>
        <v>2.7227056606989208E-2</v>
      </c>
      <c r="L504" s="2">
        <f>ARIMAForecast[[#This Row],[AVGO]]-Data!L503</f>
        <v>-1.2955532092689737</v>
      </c>
      <c r="M504" s="2">
        <f>ARIMAForecast[[#This Row],[V]]-Data!M503</f>
        <v>-1.0185548860229972</v>
      </c>
      <c r="N504" s="2">
        <f>ARIMAForecast[[#This Row],[BAC]]-Data!N503</f>
        <v>-0.17720686138100206</v>
      </c>
      <c r="O504" s="2">
        <f>ARIMAForecast[[#This Row],[HD]]-Data!O503</f>
        <v>5.2973482478080314</v>
      </c>
      <c r="P504" s="2">
        <f>ARIMAForecast[[#This Row],[MA]]-Data!P503</f>
        <v>-1.4083150588650142</v>
      </c>
      <c r="Q504" s="2">
        <f>ARIMAForecast[[#This Row],[MRK]]-Data!Q503</f>
        <v>-7.7522584636895431E-2</v>
      </c>
      <c r="R504" s="2">
        <f>ARIMAForecast[[#This Row],[ABBV]]-Data!R503</f>
        <v>-6.0390939880988981E-2</v>
      </c>
      <c r="S504" s="2">
        <f>ARIMAForecast[[#This Row],[LLY]]-Data!S503</f>
        <v>-0.94747978211501049</v>
      </c>
      <c r="T504" s="2">
        <f>ARIMAForecast[[#This Row],[UPS]]-Data!T503</f>
        <v>4.8382134684999301E-2</v>
      </c>
      <c r="U504" s="2">
        <f>ARIMAForecast[[#This Row],[CAT]]-Data!U503</f>
        <v>-1.1804320300001336E-2</v>
      </c>
      <c r="X504" s="1">
        <v>44561</v>
      </c>
      <c r="Y504" s="2">
        <f>Data!Y504-Data!Y503</f>
        <v>-0.78798259999999232</v>
      </c>
      <c r="Z504" s="2">
        <f>Data!Z504-Data!Z503</f>
        <v>-2.964431100000013</v>
      </c>
      <c r="AA504" s="2">
        <f>Data!AA504-Data!AA503</f>
        <v>-1.6332170000000019</v>
      </c>
      <c r="AB504" s="2">
        <f>Data!AB504-Data!AB503</f>
        <v>-1.2795125000000098</v>
      </c>
      <c r="AC504" s="2">
        <f>Data!AC504-Data!AC503</f>
        <v>-0.90339699999998402</v>
      </c>
      <c r="AD504" s="2">
        <f>Data!AD504-Data!AD503</f>
        <v>-5.2293843999999581</v>
      </c>
      <c r="AE504" s="2">
        <f>Data!AE504-Data!AE503</f>
        <v>-2.0705422999999996</v>
      </c>
      <c r="AF504" s="2">
        <f>Data!AF504-Data!AF503</f>
        <v>-1.3001929999999788</v>
      </c>
      <c r="AG504" s="2">
        <f>Data!AG504-Data!AG503</f>
        <v>-2.0813046000000099</v>
      </c>
      <c r="AH504" s="2">
        <f>Data!AH504-Data!AH503</f>
        <v>-0.13087229999999295</v>
      </c>
      <c r="AI504" s="2">
        <f>Data!AI504-Data!AI503</f>
        <v>-1.5623219999999947</v>
      </c>
      <c r="AJ504" s="2">
        <f>Data!AJ504-Data!AJ503</f>
        <v>-1.0207300000000146</v>
      </c>
      <c r="AK504" s="2">
        <f>Data!AK504-Data!AK503</f>
        <v>-5.550810000000439E-2</v>
      </c>
      <c r="AL504" s="2">
        <f>Data!AL504-Data!AL503</f>
        <v>4.1012890000000084</v>
      </c>
      <c r="AM504" s="2">
        <f>Data!AM504-Data!AM503</f>
        <v>-1.3550045000000068</v>
      </c>
      <c r="AN504" s="2">
        <f>Data!AN504-Data!AN503</f>
        <v>-0.47125955999999292</v>
      </c>
      <c r="AO504" s="2">
        <f>Data!AO504-Data!AO503</f>
        <v>-0.62119309999999928</v>
      </c>
      <c r="AP504" s="2">
        <f>Data!AP504-Data!AP503</f>
        <v>-1.0574063999999908</v>
      </c>
      <c r="AQ504" s="2">
        <f>Data!AQ504-Data!AQ503</f>
        <v>0.50079999999999814</v>
      </c>
      <c r="AR504" s="2">
        <f>Data!AR504-Data!AR503</f>
        <v>0.43500960000000077</v>
      </c>
      <c r="AS504" s="2"/>
      <c r="AT504" s="1">
        <v>44561</v>
      </c>
      <c r="AU504" s="2">
        <f>Data!AV508-FaktiskeKurser[[#This Row],[AAPL]]</f>
        <v>-2.7599950000000035</v>
      </c>
      <c r="AV504" s="2">
        <f>Data!AW508-FaktiskeKurser[[#This Row],[MSFT]]</f>
        <v>-6.1300050000000397</v>
      </c>
      <c r="AW504" s="2">
        <f>Data!AX508-FaktiskeKurser[[#This Row],[AMZN]]</f>
        <v>-2.9525000000000148</v>
      </c>
      <c r="AX504" s="2">
        <f>Data!AY508-FaktiskeKurser[[#This Row],[GOOGL]]</f>
        <v>-3.054489000000018</v>
      </c>
      <c r="AY504" s="2">
        <f>Data!AZ508-FaktiskeKurser[[#This Row],[BRK-B]]</f>
        <v>2.3299870000000169</v>
      </c>
      <c r="AZ504" s="2">
        <f>Data!BA508-FaktiskeKurser[[#This Row],[TSLA]]</f>
        <v>-12.386656999999957</v>
      </c>
      <c r="BA504" s="2">
        <f>Data!BB508-FaktiskeKurser[[#This Row],[NVDA]]</f>
        <v>-15.340027000000021</v>
      </c>
      <c r="BB504" s="2">
        <f>Data!BC508-FaktiskeKurser[[#This Row],[GOOG]]</f>
        <v>-3.384490999999997</v>
      </c>
      <c r="BC504" s="2">
        <f>Data!BD508-FaktiskeKurser[[#This Row],[UNH]]</f>
        <v>2.6400150000000053</v>
      </c>
      <c r="BD504" s="2">
        <f>Data!BE508-FaktiskeKurser[[#This Row],[JPM]]</f>
        <v>0.1900020000000211</v>
      </c>
      <c r="BE504" s="2">
        <f>Data!BF508-FaktiskeKurser[[#This Row],[AVGO]]</f>
        <v>-8.8700559999999768</v>
      </c>
      <c r="BF504" s="2">
        <f>Data!BG508-FaktiskeKurser[[#This Row],[V]]</f>
        <v>-0.91999800000002097</v>
      </c>
      <c r="BG504" s="2">
        <f>Data!BH508-FaktiskeKurser[[#This Row],[BAC]]</f>
        <v>-0.14999700000000615</v>
      </c>
      <c r="BH504" s="2">
        <f>Data!BI508-FaktiskeKurser[[#This Row],[HD]]</f>
        <v>10.920014000000037</v>
      </c>
      <c r="BI504" s="2">
        <f>Data!BJ508-FaktiskeKurser[[#This Row],[MA]]</f>
        <v>-0.98999100000003182</v>
      </c>
      <c r="BJ504" s="2">
        <f>Data!BK508-FaktiskeKurser[[#This Row],[MRK]]</f>
        <v>6.9999000000009914E-2</v>
      </c>
      <c r="BK504" s="2">
        <f>Data!BL508-FaktiskeKurser[[#This Row],[ABBV]]</f>
        <v>0.98999000000000592</v>
      </c>
      <c r="BL504" s="2">
        <f>Data!BM508-FaktiskeKurser[[#This Row],[LLY]]</f>
        <v>-2.1900029999999902</v>
      </c>
      <c r="BM504" s="2">
        <f>Data!BN508-FaktiskeKurser[[#This Row],[UPS]]</f>
        <v>-0.77000499999999761</v>
      </c>
      <c r="BN504" s="2">
        <f>Data!BO508-FaktiskeKurser[[#This Row],[CAT]]</f>
        <v>0.35999999999998522</v>
      </c>
    </row>
    <row r="505" spans="1:66" x14ac:dyDescent="0.35">
      <c r="A505" s="1">
        <v>44564</v>
      </c>
      <c r="B505" s="2">
        <f>ARIMAForecast[[#This Row],[AAPL]]-FaktiskeKurser[[#This Row],[AAPL]]</f>
        <v>1.5404415146839767</v>
      </c>
      <c r="C505" s="2">
        <f>ARIMAForecast[[#This Row],[MSFT]]-Data!C504</f>
        <v>-6.1454546907470444</v>
      </c>
      <c r="D505" s="2">
        <f>ARIMAForecast[[#This Row],[AMZN]]-Data!D504</f>
        <v>0.82046797392499116</v>
      </c>
      <c r="E505" s="2">
        <f>ARIMAForecast[[#This Row],[GOOGL]]-Data!E504</f>
        <v>-0.26837226328200359</v>
      </c>
      <c r="F505" s="2">
        <f>ARIMAForecast[[#This Row],[BRK-B]]-Data!F504</f>
        <v>8.9257693615949734</v>
      </c>
      <c r="G505" s="2">
        <f>ARIMAForecast[[#This Row],[TSLA]]-Data!G504</f>
        <v>32.792796833532009</v>
      </c>
      <c r="H505" s="2">
        <f>ARIMAForecast[[#This Row],[NVDA]]-Data!H504</f>
        <v>1.487494247026973</v>
      </c>
      <c r="I505" s="2">
        <f>ARIMAForecast[[#This Row],[GOOG]]-Data!I504</f>
        <v>-4.2106054599003073E-2</v>
      </c>
      <c r="J505" s="2">
        <f>ARIMAForecast[[#This Row],[UNH]]-Data!J504</f>
        <v>-9.8394902931249817</v>
      </c>
      <c r="K505" s="2">
        <f>ARIMAForecast[[#This Row],[JPM]]-Data!K504</f>
        <v>9.0825659550860109</v>
      </c>
      <c r="L505" s="2">
        <f>ARIMAForecast[[#This Row],[AVGO]]-Data!L504</f>
        <v>6.9314623141500533</v>
      </c>
      <c r="M505" s="2">
        <f>ARIMAForecast[[#This Row],[V]]-Data!M504</f>
        <v>5.4957937728069908</v>
      </c>
      <c r="N505" s="2">
        <f>ARIMAForecast[[#This Row],[BAC]]-Data!N504</f>
        <v>3.6350115278211987</v>
      </c>
      <c r="O505" s="2">
        <f>ARIMAForecast[[#This Row],[HD]]-Data!O504</f>
        <v>-2.4603604389280349</v>
      </c>
      <c r="P505" s="2">
        <f>ARIMAForecast[[#This Row],[MA]]-Data!P504</f>
        <v>15.402374255848031</v>
      </c>
      <c r="Q505" s="2">
        <f>ARIMAForecast[[#This Row],[MRK]]-Data!Q504</f>
        <v>0.28322227503210229</v>
      </c>
      <c r="R505" s="2">
        <f>ARIMAForecast[[#This Row],[ABBV]]-Data!R504</f>
        <v>-0.3841096932819994</v>
      </c>
      <c r="S505" s="2">
        <f>ARIMAForecast[[#This Row],[LLY]]-Data!S504</f>
        <v>-8.6212604828999702</v>
      </c>
      <c r="T505" s="2">
        <f>ARIMAForecast[[#This Row],[UPS]]-Data!T504</f>
        <v>2.6805357379689951</v>
      </c>
      <c r="U505" s="2">
        <f>ARIMAForecast[[#This Row],[CAT]]-Data!U504</f>
        <v>12.081776458988003</v>
      </c>
      <c r="X505" s="1">
        <v>44564</v>
      </c>
      <c r="Y505" s="2">
        <f>Data!Y505-Data!Y504</f>
        <v>3.2562408999999946</v>
      </c>
      <c r="Z505" s="2">
        <f>Data!Z505-Data!Z504</f>
        <v>-1.5529392000000257</v>
      </c>
      <c r="AA505" s="2">
        <f>Data!AA505-Data!AA504</f>
        <v>2.7102207000000078</v>
      </c>
      <c r="AB505" s="2">
        <f>Data!AB505-Data!AB504</f>
        <v>0.10362850000001345</v>
      </c>
      <c r="AC505" s="2">
        <f>Data!AC505-Data!AC504</f>
        <v>1.3603666000000203</v>
      </c>
      <c r="AD505" s="2">
        <f>Data!AD505-Data!AD504</f>
        <v>1.6080228999999804</v>
      </c>
      <c r="AE505" s="2">
        <f>Data!AE505-Data!AE504</f>
        <v>5.4049001999999859</v>
      </c>
      <c r="AF505" s="2">
        <f>Data!AF505-Data!AF504</f>
        <v>0.44859789999998156</v>
      </c>
      <c r="AG505" s="2">
        <f>Data!AG505-Data!AG504</f>
        <v>-0.32724430000001803</v>
      </c>
      <c r="AH505" s="2">
        <f>Data!AH505-Data!AH504</f>
        <v>3.0188048999999921</v>
      </c>
      <c r="AI505" s="2">
        <f>Data!AI505-Data!AI504</f>
        <v>-1.9596597999999403</v>
      </c>
      <c r="AJ505" s="2">
        <f>Data!AJ505-Data!AJ504</f>
        <v>3.4852131000000099</v>
      </c>
      <c r="AK505" s="2">
        <f>Data!AK505-Data!AK504</f>
        <v>1.2582552300000032</v>
      </c>
      <c r="AL505" s="2">
        <f>Data!AL505-Data!AL504</f>
        <v>-4.2018089999999688</v>
      </c>
      <c r="AM505" s="2">
        <f>Data!AM505-Data!AM504</f>
        <v>6.4207074000000262</v>
      </c>
      <c r="AN505" s="2">
        <f>Data!AN505-Data!AN504</f>
        <v>0.19903818999999601</v>
      </c>
      <c r="AO505" s="2">
        <f>Data!AO505-Data!AO504</f>
        <v>0.10087100000001215</v>
      </c>
      <c r="AP505" s="2">
        <f>Data!AP505-Data!AP504</f>
        <v>-4.0853276000000278</v>
      </c>
      <c r="AQ505" s="2">
        <f>Data!AQ505-Data!AQ504</f>
        <v>-0.89132099999997649</v>
      </c>
      <c r="AR505" s="2">
        <f>Data!AR505-Data!AR504</f>
        <v>0.3461640000000159</v>
      </c>
      <c r="AS505" s="2"/>
      <c r="AT505" s="1">
        <v>44564</v>
      </c>
      <c r="AU505" s="2">
        <f>Data!AV509-FaktiskeKurser[[#This Row],[AAPL]]</f>
        <v>2.7200019999999938</v>
      </c>
      <c r="AV505" s="2">
        <f>Data!AW509-FaktiskeKurser[[#This Row],[MSFT]]</f>
        <v>-6.5</v>
      </c>
      <c r="AW505" s="2">
        <f>Data!AX509-FaktiskeKurser[[#This Row],[AMZN]]</f>
        <v>-0.25650000000001683</v>
      </c>
      <c r="AX505" s="2">
        <f>Data!AY509-FaktiskeKurser[[#This Row],[GOOGL]]</f>
        <v>-1.695494999999994</v>
      </c>
      <c r="AY505" s="2">
        <f>Data!AZ509-FaktiskeKurser[[#This Row],[BRK-B]]</f>
        <v>2.5</v>
      </c>
      <c r="AZ505" s="2">
        <f>Data!BA509-FaktiskeKurser[[#This Row],[TSLA]]</f>
        <v>37.103332000000023</v>
      </c>
      <c r="BA505" s="2">
        <f>Data!BB509-FaktiskeKurser[[#This Row],[NVDA]]</f>
        <v>-2.0100100000000225</v>
      </c>
      <c r="BB505" s="2">
        <f>Data!BC509-FaktiskeKurser[[#This Row],[GOOG]]</f>
        <v>-1.3735050000000228</v>
      </c>
      <c r="BC505" s="2">
        <f>Data!BD509-FaktiskeKurser[[#This Row],[UNH]]</f>
        <v>-0.66000300000001744</v>
      </c>
      <c r="BD505" s="2">
        <f>Data!BE509-FaktiskeKurser[[#This Row],[JPM]]</f>
        <v>3.0599980000000073</v>
      </c>
      <c r="BE505" s="2">
        <f>Data!BF509-FaktiskeKurser[[#This Row],[AVGO]]</f>
        <v>-5.6799929999999677</v>
      </c>
      <c r="BF505" s="2">
        <f>Data!BG509-FaktiskeKurser[[#This Row],[V]]</f>
        <v>3.3799899999999923</v>
      </c>
      <c r="BG505" s="2">
        <f>Data!BH509-FaktiskeKurser[[#This Row],[BAC]]</f>
        <v>1.4799989999999994</v>
      </c>
      <c r="BH505" s="2">
        <f>Data!BI509-FaktiskeKurser[[#This Row],[HD]]</f>
        <v>2.4200139999999806</v>
      </c>
      <c r="BI505" s="2">
        <f>Data!BJ509-FaktiskeKurser[[#This Row],[MA]]</f>
        <v>10.17001300000004</v>
      </c>
      <c r="BJ505" s="2">
        <f>Data!BK509-FaktiskeKurser[[#This Row],[MRK]]</f>
        <v>6.0005000000003861E-2</v>
      </c>
      <c r="BK505" s="2">
        <f>Data!BL509-FaktiskeKurser[[#This Row],[ABBV]]</f>
        <v>1.0299990000000037</v>
      </c>
      <c r="BL505" s="2">
        <f>Data!BM509-FaktiskeKurser[[#This Row],[LLY]]</f>
        <v>-4.6999820000000341</v>
      </c>
      <c r="BM505" s="2">
        <f>Data!BN509-FaktiskeKurser[[#This Row],[UPS]]</f>
        <v>-1.1799929999999961</v>
      </c>
      <c r="BN505" s="2">
        <f>Data!BO509-FaktiskeKurser[[#This Row],[CAT]]</f>
        <v>0.38000500000001125</v>
      </c>
    </row>
    <row r="506" spans="1:66" x14ac:dyDescent="0.35">
      <c r="A506" s="1">
        <v>44565</v>
      </c>
      <c r="B506" s="2">
        <f>ARIMAForecast[[#This Row],[AAPL]]-FaktiskeKurser[[#This Row],[AAPL]]</f>
        <v>-4.7470733999490164</v>
      </c>
      <c r="C506" s="2">
        <f>ARIMAForecast[[#This Row],[MSFT]]-Data!C505</f>
        <v>-13.476058045288994</v>
      </c>
      <c r="D506" s="2">
        <f>ARIMAForecast[[#This Row],[AMZN]]-Data!D505</f>
        <v>-3.2804944850850006</v>
      </c>
      <c r="E506" s="2">
        <f>ARIMAForecast[[#This Row],[GOOGL]]-Data!E505</f>
        <v>-6.8513978497539938</v>
      </c>
      <c r="F506" s="2">
        <f>ARIMAForecast[[#This Row],[BRK-B]]-Data!F505</f>
        <v>2.3879525452439907</v>
      </c>
      <c r="G506" s="2">
        <f>ARIMAForecast[[#This Row],[TSLA]]-Data!G505</f>
        <v>-22.920370706193978</v>
      </c>
      <c r="H506" s="2">
        <f>ARIMAForecast[[#This Row],[NVDA]]-Data!H505</f>
        <v>-19.284796506105977</v>
      </c>
      <c r="I506" s="2">
        <f>ARIMAForecast[[#This Row],[GOOG]]-Data!I505</f>
        <v>-7.0791078005619852</v>
      </c>
      <c r="J506" s="2">
        <f>ARIMAForecast[[#This Row],[UNH]]-Data!J505</f>
        <v>-3.8226053897170118</v>
      </c>
      <c r="K506" s="2">
        <f>ARIMAForecast[[#This Row],[JPM]]-Data!K505</f>
        <v>-2.9403865757810195</v>
      </c>
      <c r="L506" s="2">
        <f>ARIMAForecast[[#This Row],[AVGO]]-Data!L505</f>
        <v>-27.749224466011015</v>
      </c>
      <c r="M506" s="2">
        <f>ARIMAForecast[[#This Row],[V]]-Data!M505</f>
        <v>-2.1186090410319878</v>
      </c>
      <c r="N506" s="2">
        <f>ARIMAForecast[[#This Row],[BAC]]-Data!N505</f>
        <v>-0.75361012512409786</v>
      </c>
      <c r="O506" s="2">
        <f>ARIMAForecast[[#This Row],[HD]]-Data!O505</f>
        <v>-5.3019553320489763</v>
      </c>
      <c r="P506" s="2">
        <f>ARIMAForecast[[#This Row],[MA]]-Data!P505</f>
        <v>-0.84560107266599971</v>
      </c>
      <c r="Q506" s="2">
        <f>ARIMAForecast[[#This Row],[MRK]]-Data!Q505</f>
        <v>1.5355295911149938</v>
      </c>
      <c r="R506" s="2">
        <f>ARIMAForecast[[#This Row],[ABBV]]-Data!R505</f>
        <v>0.56694644482300305</v>
      </c>
      <c r="S506" s="2">
        <f>ARIMAForecast[[#This Row],[LLY]]-Data!S505</f>
        <v>-7.0544943581210191</v>
      </c>
      <c r="T506" s="2">
        <f>ARIMAForecast[[#This Row],[UPS]]-Data!T505</f>
        <v>-2.1073649774329795</v>
      </c>
      <c r="U506" s="2">
        <f>ARIMAForecast[[#This Row],[CAT]]-Data!U505</f>
        <v>2.0773413724180045</v>
      </c>
      <c r="X506" s="1">
        <v>44565</v>
      </c>
      <c r="Y506" s="2">
        <f>Data!Y506-Data!Y505</f>
        <v>-0.65661089999997557</v>
      </c>
      <c r="Z506" s="2">
        <f>Data!Z506-Data!Z505</f>
        <v>-4.2978630999999723</v>
      </c>
      <c r="AA506" s="2">
        <f>Data!AA506-Data!AA505</f>
        <v>-1.689903500000014</v>
      </c>
      <c r="AB506" s="2">
        <f>Data!AB506-Data!AB505</f>
        <v>-0.60133950000002301</v>
      </c>
      <c r="AC506" s="2">
        <f>Data!AC506-Data!AC505</f>
        <v>6.6112569999999664</v>
      </c>
      <c r="AD506" s="2">
        <f>Data!AD506-Data!AD505</f>
        <v>41.368399300000021</v>
      </c>
      <c r="AE506" s="2">
        <f>Data!AE506-Data!AE505</f>
        <v>-4.3388317000000143</v>
      </c>
      <c r="AF506" s="2">
        <f>Data!AF506-Data!AF505</f>
        <v>-0.71934619999998972</v>
      </c>
      <c r="AG506" s="2">
        <f>Data!AG506-Data!AG505</f>
        <v>-10.332676300000003</v>
      </c>
      <c r="AH506" s="2">
        <f>Data!AH506-Data!AH505</f>
        <v>4.3196998999999892</v>
      </c>
      <c r="AI506" s="2">
        <f>Data!AI506-Data!AI505</f>
        <v>5.9596058999999286</v>
      </c>
      <c r="AJ506" s="2">
        <f>Data!AJ506-Data!AJ505</f>
        <v>2.063666999999981</v>
      </c>
      <c r="AK506" s="2">
        <f>Data!AK506-Data!AK505</f>
        <v>1.7282760499999981</v>
      </c>
      <c r="AL506" s="2">
        <f>Data!AL506-Data!AL505</f>
        <v>2.1678337999999826</v>
      </c>
      <c r="AM506" s="2">
        <f>Data!AM506-Data!AM505</f>
        <v>8.6756909999999721</v>
      </c>
      <c r="AN506" s="2">
        <f>Data!AN506-Data!AN505</f>
        <v>0.13452138000000957</v>
      </c>
      <c r="AO506" s="2">
        <f>Data!AO506-Data!AO505</f>
        <v>-0.36826369999999997</v>
      </c>
      <c r="AP506" s="2">
        <f>Data!AP506-Data!AP505</f>
        <v>-4.8335402999999815</v>
      </c>
      <c r="AQ506" s="2">
        <f>Data!AQ506-Data!AQ505</f>
        <v>3.343708300000003</v>
      </c>
      <c r="AR506" s="2">
        <f>Data!AR506-Data!AR505</f>
        <v>8.0311812999999859</v>
      </c>
      <c r="AS506" s="2"/>
      <c r="AT506" s="1">
        <v>44565</v>
      </c>
      <c r="AU506" s="2">
        <f>Data!AV510-FaktiskeKurser[[#This Row],[AAPL]]</f>
        <v>0.31999199999998496</v>
      </c>
      <c r="AV506" s="2">
        <f>Data!AW510-FaktiskeKurser[[#This Row],[MSFT]]</f>
        <v>-12.940001999999993</v>
      </c>
      <c r="AW506" s="2">
        <f>Data!AX510-FaktiskeKurser[[#This Row],[AMZN]]</f>
        <v>-1.6790009999999995</v>
      </c>
      <c r="AX506" s="2">
        <f>Data!AY510-FaktiskeKurser[[#This Row],[GOOGL]]</f>
        <v>-2.2554930000000013</v>
      </c>
      <c r="AY506" s="2">
        <f>Data!AZ510-FaktiskeKurser[[#This Row],[BRK-B]]</f>
        <v>9.070007999999973</v>
      </c>
      <c r="AZ506" s="2">
        <f>Data!BA510-FaktiskeKurser[[#This Row],[TSLA]]</f>
        <v>21.133330999999998</v>
      </c>
      <c r="BA506" s="2">
        <f>Data!BB510-FaktiskeKurser[[#This Row],[NVDA]]</f>
        <v>-7.1100160000000301</v>
      </c>
      <c r="BB506" s="2">
        <f>Data!BC510-FaktiskeKurser[[#This Row],[GOOG]]</f>
        <v>-2.0879970000000014</v>
      </c>
      <c r="BC506" s="2">
        <f>Data!BD510-FaktiskeKurser[[#This Row],[UNH]]</f>
        <v>-14.679993000000024</v>
      </c>
      <c r="BD506" s="2">
        <f>Data!BE510-FaktiskeKurser[[#This Row],[JPM]]</f>
        <v>9.2700040000000001</v>
      </c>
      <c r="BE506" s="2">
        <f>Data!BF510-FaktiskeKurser[[#This Row],[AVGO]]</f>
        <v>-1.6900020000000495</v>
      </c>
      <c r="BF506" s="2">
        <f>Data!BG510-FaktiskeKurser[[#This Row],[V]]</f>
        <v>4.2900089999999977</v>
      </c>
      <c r="BG506" s="2">
        <f>Data!BH510-FaktiskeKurser[[#This Row],[BAC]]</f>
        <v>3.3600009999999969</v>
      </c>
      <c r="BH506" s="2">
        <f>Data!BI510-FaktiskeKurser[[#This Row],[HD]]</f>
        <v>2</v>
      </c>
      <c r="BI506" s="2">
        <f>Data!BJ510-FaktiskeKurser[[#This Row],[MA]]</f>
        <v>14.100006000000008</v>
      </c>
      <c r="BJ506" s="2">
        <f>Data!BK510-FaktiskeKurser[[#This Row],[MRK]]</f>
        <v>6.0005000000003861E-2</v>
      </c>
      <c r="BK506" s="2">
        <f>Data!BL510-FaktiskeKurser[[#This Row],[ABBV]]</f>
        <v>-0.19999700000002463</v>
      </c>
      <c r="BL506" s="2">
        <f>Data!BM510-FaktiskeKurser[[#This Row],[LLY]]</f>
        <v>-11.610014999999976</v>
      </c>
      <c r="BM506" s="2">
        <f>Data!BN510-FaktiskeKurser[[#This Row],[UPS]]</f>
        <v>2.6899870000000021</v>
      </c>
      <c r="BN506" s="2">
        <f>Data!BO510-FaktiskeKurser[[#This Row],[CAT]]</f>
        <v>10.75</v>
      </c>
    </row>
    <row r="507" spans="1:66" x14ac:dyDescent="0.35">
      <c r="A507" s="1">
        <v>44566</v>
      </c>
      <c r="B507" s="2">
        <f>ARIMAForecast[[#This Row],[AAPL]]-FaktiskeKurser[[#This Row],[AAPL]]</f>
        <v>-5.4209110299030101</v>
      </c>
      <c r="C507" s="2">
        <f>ARIMAForecast[[#This Row],[MSFT]]-Data!C506</f>
        <v>-1.7909188341869822</v>
      </c>
      <c r="D507" s="2">
        <f>ARIMAForecast[[#This Row],[AMZN]]-Data!D506</f>
        <v>-0.98173862074600038</v>
      </c>
      <c r="E507" s="2">
        <f>ARIMAForecast[[#This Row],[GOOGL]]-Data!E506</f>
        <v>0.1985472783869966</v>
      </c>
      <c r="F507" s="2">
        <f>ARIMAForecast[[#This Row],[BRK-B]]-Data!F506</f>
        <v>2.6843178186909995</v>
      </c>
      <c r="G507" s="2">
        <f>ARIMAForecast[[#This Row],[TSLA]]-Data!G506</f>
        <v>-7.5348370888129921</v>
      </c>
      <c r="H507" s="2">
        <f>ARIMAForecast[[#This Row],[NVDA]]-Data!H506</f>
        <v>5.9472210318379553</v>
      </c>
      <c r="I507" s="2">
        <f>ARIMAForecast[[#This Row],[GOOG]]-Data!I506</f>
        <v>0.30010181210599285</v>
      </c>
      <c r="J507" s="2">
        <f>ARIMAForecast[[#This Row],[UNH]]-Data!J506</f>
        <v>-16.386060275014984</v>
      </c>
      <c r="K507" s="2">
        <f>ARIMAForecast[[#This Row],[JPM]]-Data!K506</f>
        <v>0.30006303913600618</v>
      </c>
      <c r="L507" s="2">
        <f>ARIMAForecast[[#This Row],[AVGO]]-Data!L506</f>
        <v>-6.4483217187150785</v>
      </c>
      <c r="M507" s="2">
        <f>ARIMAForecast[[#This Row],[V]]-Data!M506</f>
        <v>-0.5460054769820033</v>
      </c>
      <c r="N507" s="2">
        <f>ARIMAForecast[[#This Row],[BAC]]-Data!N506</f>
        <v>0.58030633413100219</v>
      </c>
      <c r="O507" s="2">
        <f>ARIMAForecast[[#This Row],[HD]]-Data!O506</f>
        <v>-1.1986576217479978</v>
      </c>
      <c r="P507" s="2">
        <f>ARIMAForecast[[#This Row],[MA]]-Data!P506</f>
        <v>-3.6350923631679848</v>
      </c>
      <c r="Q507" s="2">
        <f>ARIMAForecast[[#This Row],[MRK]]-Data!Q506</f>
        <v>0.22297410279290375</v>
      </c>
      <c r="R507" s="2">
        <f>ARIMAForecast[[#This Row],[ABBV]]-Data!R506</f>
        <v>-0.608373375717008</v>
      </c>
      <c r="S507" s="2">
        <f>ARIMAForecast[[#This Row],[LLY]]-Data!S506</f>
        <v>-0.66526403948500956</v>
      </c>
      <c r="T507" s="2">
        <f>ARIMAForecast[[#This Row],[UPS]]-Data!T506</f>
        <v>1.3734274255560024</v>
      </c>
      <c r="U507" s="2">
        <f>ARIMAForecast[[#This Row],[CAT]]-Data!U506</f>
        <v>1.4549992306959894</v>
      </c>
      <c r="X507" s="1">
        <v>44566</v>
      </c>
      <c r="Y507" s="2">
        <f>Data!Y507-Data!Y506</f>
        <v>-3.7161475000000053</v>
      </c>
      <c r="Z507" s="2">
        <f>Data!Z507-Data!Z506</f>
        <v>-6.2105947000000015</v>
      </c>
      <c r="AA507" s="2">
        <f>Data!AA507-Data!AA506</f>
        <v>-3.089223000000004</v>
      </c>
      <c r="AB507" s="2">
        <f>Data!AB507-Data!AB506</f>
        <v>-3.3086753999999985</v>
      </c>
      <c r="AC507" s="2">
        <f>Data!AC507-Data!AC506</f>
        <v>2.643175900000017</v>
      </c>
      <c r="AD507" s="2">
        <f>Data!AD507-Data!AD506</f>
        <v>-16.734321000000023</v>
      </c>
      <c r="AE507" s="2">
        <f>Data!AE507-Data!AE506</f>
        <v>-9.7755875999999944</v>
      </c>
      <c r="AF507" s="2">
        <f>Data!AF507-Data!AF506</f>
        <v>-3.4588061999999979</v>
      </c>
      <c r="AG507" s="2">
        <f>Data!AG507-Data!AG506</f>
        <v>-1.9956166000000053</v>
      </c>
      <c r="AH507" s="2">
        <f>Data!AH507-Data!AH506</f>
        <v>-1.2771824999999808</v>
      </c>
      <c r="AI507" s="2">
        <f>Data!AI507-Data!AI506</f>
        <v>-24.093083799999931</v>
      </c>
      <c r="AJ507" s="2">
        <f>Data!AJ507-Data!AJ506</f>
        <v>-2.223768299999989</v>
      </c>
      <c r="AK507" s="2">
        <f>Data!AK507-Data!AK506</f>
        <v>-0.22674869000000086</v>
      </c>
      <c r="AL507" s="2">
        <f>Data!AL507-Data!AL506</f>
        <v>-3.6655911999999944</v>
      </c>
      <c r="AM507" s="2">
        <f>Data!AM507-Data!AM506</f>
        <v>-0.57576840000001539</v>
      </c>
      <c r="AN507" s="2">
        <f>Data!AN507-Data!AN506</f>
        <v>1.4372220499999884</v>
      </c>
      <c r="AO507" s="2">
        <f>Data!AO507-Data!AO506</f>
        <v>0.79447390000001405</v>
      </c>
      <c r="AP507" s="2">
        <f>Data!AP507-Data!AP506</f>
        <v>-5.7689143000000058</v>
      </c>
      <c r="AQ507" s="2">
        <f>Data!AQ507-Data!AQ506</f>
        <v>-2.0518155000000036</v>
      </c>
      <c r="AR507" s="2">
        <f>Data!AR507-Data!AR506</f>
        <v>4.3736231999999973</v>
      </c>
      <c r="AS507" s="2"/>
      <c r="AT507" s="1">
        <v>44566</v>
      </c>
      <c r="AU507" s="2">
        <f>Data!AV511-FaktiskeKurser[[#This Row],[AAPL]]</f>
        <v>-3.2799990000000037</v>
      </c>
      <c r="AV507" s="2">
        <f>Data!AW511-FaktiskeKurser[[#This Row],[MSFT]]</f>
        <v>-22.940001999999993</v>
      </c>
      <c r="AW507" s="2">
        <f>Data!AX511-FaktiskeKurser[[#This Row],[AMZN]]</f>
        <v>-4.2875059999999792</v>
      </c>
      <c r="AX507" s="2">
        <f>Data!AY511-FaktiskeKurser[[#This Row],[GOOGL]]</f>
        <v>-8.4255060000000128</v>
      </c>
      <c r="AY507" s="2">
        <f>Data!AZ511-FaktiskeKurser[[#This Row],[BRK-B]]</f>
        <v>9.9400019999999927</v>
      </c>
      <c r="AZ507" s="2">
        <f>Data!BA511-FaktiskeKurser[[#This Row],[TSLA]]</f>
        <v>5.9266660000000115</v>
      </c>
      <c r="BA507" s="2">
        <f>Data!BB511-FaktiskeKurser[[#This Row],[NVDA]]</f>
        <v>-19.819975999999997</v>
      </c>
      <c r="BB507" s="2">
        <f>Data!BC511-FaktiskeKurser[[#This Row],[GOOG]]</f>
        <v>-8.3489989999999921</v>
      </c>
      <c r="BC507" s="2">
        <f>Data!BD511-FaktiskeKurser[[#This Row],[UNH]]</f>
        <v>-14.739991000000032</v>
      </c>
      <c r="BD507" s="2">
        <f>Data!BE511-FaktiskeKurser[[#This Row],[JPM]]</f>
        <v>5.3000030000000038</v>
      </c>
      <c r="BE507" s="2">
        <f>Data!BF511-FaktiskeKurser[[#This Row],[AVGO]]</f>
        <v>-22.080016999999998</v>
      </c>
      <c r="BF507" s="2">
        <f>Data!BG511-FaktiskeKurser[[#This Row],[V]]</f>
        <v>2.1300050000000113</v>
      </c>
      <c r="BG507" s="2">
        <f>Data!BH511-FaktiskeKurser[[#This Row],[BAC]]</f>
        <v>2.6500010000000032</v>
      </c>
      <c r="BH507" s="2">
        <f>Data!BI511-FaktiskeKurser[[#This Row],[HD]]</f>
        <v>-2.7000120000000152</v>
      </c>
      <c r="BI507" s="2">
        <f>Data!BJ511-FaktiskeKurser[[#This Row],[MA]]</f>
        <v>12.910004000000015</v>
      </c>
      <c r="BJ507" s="2">
        <f>Data!BK511-FaktiskeKurser[[#This Row],[MRK]]</f>
        <v>1.7399979999999999</v>
      </c>
      <c r="BK507" s="2">
        <f>Data!BL511-FaktiskeKurser[[#This Row],[ABBV]]</f>
        <v>-5.9998000000007323E-2</v>
      </c>
      <c r="BL507" s="2">
        <f>Data!BM511-FaktiskeKurser[[#This Row],[LLY]]</f>
        <v>-16.600006000000008</v>
      </c>
      <c r="BM507" s="2">
        <f>Data!BN511-FaktiskeKurser[[#This Row],[UPS]]</f>
        <v>0.66000400000001491</v>
      </c>
      <c r="BN507" s="2">
        <f>Data!BO511-FaktiskeKurser[[#This Row],[CAT]]</f>
        <v>13.669997999999993</v>
      </c>
    </row>
    <row r="508" spans="1:66" x14ac:dyDescent="0.35">
      <c r="A508" s="1">
        <v>44567</v>
      </c>
      <c r="B508" s="2">
        <f>ARIMAForecast[[#This Row],[AAPL]]-FaktiskeKurser[[#This Row],[AAPL]]</f>
        <v>-5.6645307780750045</v>
      </c>
      <c r="C508" s="2">
        <f>ARIMAForecast[[#This Row],[MSFT]]-Data!C507</f>
        <v>-0.79509986466700866</v>
      </c>
      <c r="D508" s="2">
        <f>ARIMAForecast[[#This Row],[AMZN]]-Data!D507</f>
        <v>-0.62867915745599134</v>
      </c>
      <c r="E508" s="2">
        <f>ARIMAForecast[[#This Row],[GOOGL]]-Data!E507</f>
        <v>-1.0457028643979811</v>
      </c>
      <c r="F508" s="2">
        <f>ARIMAForecast[[#This Row],[BRK-B]]-Data!F507</f>
        <v>5.8935421354190112</v>
      </c>
      <c r="G508" s="2">
        <f>ARIMAForecast[[#This Row],[TSLA]]-Data!G507</f>
        <v>-12.047346365868009</v>
      </c>
      <c r="H508" s="2">
        <f>ARIMAForecast[[#This Row],[NVDA]]-Data!H507</f>
        <v>-10.048234715199953</v>
      </c>
      <c r="I508" s="2">
        <f>ARIMAForecast[[#This Row],[GOOG]]-Data!I507</f>
        <v>-1.0118668198090006</v>
      </c>
      <c r="J508" s="2">
        <f>ARIMAForecast[[#This Row],[UNH]]-Data!J507</f>
        <v>-13.801877775673972</v>
      </c>
      <c r="K508" s="2">
        <f>ARIMAForecast[[#This Row],[JPM]]-Data!K507</f>
        <v>1.6840237685350132</v>
      </c>
      <c r="L508" s="2">
        <f>ARIMAForecast[[#This Row],[AVGO]]-Data!L507</f>
        <v>-17.685687490801001</v>
      </c>
      <c r="M508" s="2">
        <f>ARIMAForecast[[#This Row],[V]]-Data!M507</f>
        <v>-2.2813586083900077</v>
      </c>
      <c r="N508" s="2">
        <f>ARIMAForecast[[#This Row],[BAC]]-Data!N507</f>
        <v>1.1718431210968987</v>
      </c>
      <c r="O508" s="2">
        <f>ARIMAForecast[[#This Row],[HD]]-Data!O507</f>
        <v>-12.587988666087028</v>
      </c>
      <c r="P508" s="2">
        <f>ARIMAForecast[[#This Row],[MA]]-Data!P507</f>
        <v>-0.71666141780900716</v>
      </c>
      <c r="Q508" s="2">
        <f>ARIMAForecast[[#This Row],[MRK]]-Data!Q507</f>
        <v>1.3514204959682985</v>
      </c>
      <c r="R508" s="2">
        <f>ARIMAForecast[[#This Row],[ABBV]]-Data!R507</f>
        <v>-0.10350952054599816</v>
      </c>
      <c r="S508" s="2">
        <f>ARIMAForecast[[#This Row],[LLY]]-Data!S507</f>
        <v>-0.61930255118795685</v>
      </c>
      <c r="T508" s="2">
        <f>ARIMAForecast[[#This Row],[UPS]]-Data!T507</f>
        <v>0.58030460454898503</v>
      </c>
      <c r="U508" s="2">
        <f>ARIMAForecast[[#This Row],[CAT]]-Data!U507</f>
        <v>1.6042105271669982</v>
      </c>
      <c r="X508" s="1">
        <v>44567</v>
      </c>
      <c r="Y508" s="2">
        <f>Data!Y508-Data!Y507</f>
        <v>-3.7837109000000169</v>
      </c>
      <c r="Z508" s="2">
        <f>Data!Z508-Data!Z507</f>
        <v>-10.417672100000004</v>
      </c>
      <c r="AA508" s="2">
        <f>Data!AA508-Data!AA507</f>
        <v>-1.6245822999999859</v>
      </c>
      <c r="AB508" s="2">
        <f>Data!AB508-Data!AB507</f>
        <v>-3.4083808999999974</v>
      </c>
      <c r="AC508" s="2">
        <f>Data!AC508-Data!AC507</f>
        <v>2.8525718999999867</v>
      </c>
      <c r="AD508" s="2">
        <f>Data!AD508-Data!AD507</f>
        <v>-20.442416200000025</v>
      </c>
      <c r="AE508" s="2">
        <f>Data!AE508-Data!AE507</f>
        <v>-4.718434000000002</v>
      </c>
      <c r="AF508" s="2">
        <f>Data!AF508-Data!AF507</f>
        <v>-3.4568984999999941</v>
      </c>
      <c r="AG508" s="2">
        <f>Data!AG508-Data!AG507</f>
        <v>-13.483729699999969</v>
      </c>
      <c r="AH508" s="2">
        <f>Data!AH508-Data!AH507</f>
        <v>1.0748616999999854</v>
      </c>
      <c r="AI508" s="2">
        <f>Data!AI508-Data!AI507</f>
        <v>-6.7045319000000063</v>
      </c>
      <c r="AJ508" s="2">
        <f>Data!AJ508-Data!AJ507</f>
        <v>-0.43674599999999941</v>
      </c>
      <c r="AK508" s="2">
        <f>Data!AK508-Data!AK507</f>
        <v>0.77299425999999727</v>
      </c>
      <c r="AL508" s="2">
        <f>Data!AL508-Data!AL507</f>
        <v>-2.5064456000000064</v>
      </c>
      <c r="AM508" s="2">
        <f>Data!AM508-Data!AM507</f>
        <v>-3.3893126999999481</v>
      </c>
      <c r="AN508" s="2">
        <f>Data!AN508-Data!AN507</f>
        <v>0.30939469000000486</v>
      </c>
      <c r="AO508" s="2">
        <f>Data!AO508-Data!AO507</f>
        <v>-0.68730690000001005</v>
      </c>
      <c r="AP508" s="2">
        <f>Data!AP508-Data!AP507</f>
        <v>-2.140151000000003</v>
      </c>
      <c r="AQ508" s="2">
        <f>Data!AQ508-Data!AQ507</f>
        <v>1.5655601999999931</v>
      </c>
      <c r="AR508" s="2">
        <f>Data!AR508-Data!AR507</f>
        <v>2.0976039000000242</v>
      </c>
      <c r="AS508" s="2"/>
      <c r="AT508" s="1">
        <v>44567</v>
      </c>
      <c r="AU508" s="2">
        <f>Data!AV512-FaktiskeKurser[[#This Row],[AAPL]]</f>
        <v>-5.5700070000000039</v>
      </c>
      <c r="AV508" s="2">
        <f>Data!AW512-FaktiskeKurser[[#This Row],[MSFT]]</f>
        <v>-22.440001999999993</v>
      </c>
      <c r="AW508" s="2">
        <f>Data!AX512-FaktiskeKurser[[#This Row],[AMZN]]</f>
        <v>-3.4629970000000014</v>
      </c>
      <c r="AX508" s="2">
        <f>Data!AY512-FaktiskeKurser[[#This Row],[GOOGL]]</f>
        <v>-7.1045069999999839</v>
      </c>
      <c r="AY508" s="2">
        <f>Data!AZ512-FaktiskeKurser[[#This Row],[BRK-B]]</f>
        <v>14.220001000000025</v>
      </c>
      <c r="AZ508" s="2">
        <f>Data!BA512-FaktiskeKurser[[#This Row],[TSLA]]</f>
        <v>2.6399839999999699</v>
      </c>
      <c r="BA508" s="2">
        <f>Data!BB512-FaktiskeKurser[[#This Row],[NVDA]]</f>
        <v>-12.329986000000019</v>
      </c>
      <c r="BB508" s="2">
        <f>Data!BC512-FaktiskeKurser[[#This Row],[GOOG]]</f>
        <v>-7.1285090000000082</v>
      </c>
      <c r="BC508" s="2">
        <f>Data!BD512-FaktiskeKurser[[#This Row],[UNH]]</f>
        <v>-32.490021000000013</v>
      </c>
      <c r="BD508" s="2">
        <f>Data!BE512-FaktiskeKurser[[#This Row],[JPM]]</f>
        <v>7.1699979999999925</v>
      </c>
      <c r="BE508" s="2">
        <f>Data!BF512-FaktiskeKurser[[#This Row],[AVGO]]</f>
        <v>-28.379944000000023</v>
      </c>
      <c r="BF508" s="2">
        <f>Data!BG512-FaktiskeKurser[[#This Row],[V]]</f>
        <v>3.0399930000000097</v>
      </c>
      <c r="BG508" s="2">
        <f>Data!BH512-FaktiskeKurser[[#This Row],[BAC]]</f>
        <v>3.6399990000000031</v>
      </c>
      <c r="BH508" s="2">
        <f>Data!BI512-FaktiskeKurser[[#This Row],[HD]]</f>
        <v>-9.25</v>
      </c>
      <c r="BI508" s="2">
        <f>Data!BJ512-FaktiskeKurser[[#This Row],[MA]]</f>
        <v>10.679993000000024</v>
      </c>
      <c r="BJ508" s="2">
        <f>Data!BK512-FaktiskeKurser[[#This Row],[MRK]]</f>
        <v>2.1900029999999902</v>
      </c>
      <c r="BK508" s="2">
        <f>Data!BL512-FaktiskeKurser[[#This Row],[ABBV]]</f>
        <v>-0.16999799999999254</v>
      </c>
      <c r="BL508" s="2">
        <f>Data!BM512-FaktiskeKurser[[#This Row],[LLY]]</f>
        <v>-16.890014000000008</v>
      </c>
      <c r="BM508" s="2">
        <f>Data!BN512-FaktiskeKurser[[#This Row],[UPS]]</f>
        <v>2.3000029999999754</v>
      </c>
      <c r="BN508" s="2">
        <f>Data!BO512-FaktiskeKurser[[#This Row],[CAT]]</f>
        <v>15.25</v>
      </c>
    </row>
    <row r="509" spans="1:66" x14ac:dyDescent="0.35">
      <c r="A509" s="1">
        <v>44568</v>
      </c>
      <c r="B509" s="2">
        <f>ARIMAForecast[[#This Row],[AAPL]]-FaktiskeKurser[[#This Row],[AAPL]]</f>
        <v>-9.743969897275008</v>
      </c>
      <c r="C509" s="2">
        <f>ARIMAForecast[[#This Row],[MSFT]]-Data!C508</f>
        <v>1.2635027948049924</v>
      </c>
      <c r="D509" s="2">
        <f>ARIMAForecast[[#This Row],[AMZN]]-Data!D508</f>
        <v>-1.1285287352500006</v>
      </c>
      <c r="E509" s="2">
        <f>ARIMAForecast[[#This Row],[GOOGL]]-Data!E508</f>
        <v>1.6988437036089863</v>
      </c>
      <c r="F509" s="2">
        <f>ARIMAForecast[[#This Row],[BRK-B]]-Data!F508</f>
        <v>0.1944370242750324</v>
      </c>
      <c r="G509" s="2">
        <f>ARIMAForecast[[#This Row],[TSLA]]-Data!G508</f>
        <v>10.369422192312015</v>
      </c>
      <c r="H509" s="2">
        <f>ARIMAForecast[[#This Row],[NVDA]]-Data!H508</f>
        <v>2.0684223807969602</v>
      </c>
      <c r="I509" s="2">
        <f>ARIMAForecast[[#This Row],[GOOG]]-Data!I508</f>
        <v>1.7977403486349885</v>
      </c>
      <c r="J509" s="2">
        <f>ARIMAForecast[[#This Row],[UNH]]-Data!J508</f>
        <v>7.161829618239949</v>
      </c>
      <c r="K509" s="2">
        <f>ARIMAForecast[[#This Row],[JPM]]-Data!K508</f>
        <v>1.5597396202479956</v>
      </c>
      <c r="L509" s="2">
        <f>ARIMAForecast[[#This Row],[AVGO]]-Data!L508</f>
        <v>1.5118332848770706</v>
      </c>
      <c r="M509" s="2">
        <f>ARIMAForecast[[#This Row],[V]]-Data!M508</f>
        <v>-4.6291258932309916</v>
      </c>
      <c r="N509" s="2">
        <f>ARIMAForecast[[#This Row],[BAC]]-Data!N508</f>
        <v>8.7865995024998256E-3</v>
      </c>
      <c r="O509" s="2">
        <f>ARIMAForecast[[#This Row],[HD]]-Data!O508</f>
        <v>-5.4421567637299972</v>
      </c>
      <c r="P509" s="2">
        <f>ARIMAForecast[[#This Row],[MA]]-Data!P508</f>
        <v>-5.1956985283219979</v>
      </c>
      <c r="Q509" s="2">
        <f>ARIMAForecast[[#This Row],[MRK]]-Data!Q508</f>
        <v>1.899197347339296</v>
      </c>
      <c r="R509" s="2">
        <f>ARIMAForecast[[#This Row],[ABBV]]-Data!R508</f>
        <v>1.1116048868479993</v>
      </c>
      <c r="S509" s="2">
        <f>ARIMAForecast[[#This Row],[LLY]]-Data!S508</f>
        <v>0.75231868590196882</v>
      </c>
      <c r="T509" s="2">
        <f>ARIMAForecast[[#This Row],[UPS]]-Data!T508</f>
        <v>-4.7008761137919919</v>
      </c>
      <c r="U509" s="2">
        <f>ARIMAForecast[[#This Row],[CAT]]-Data!U508</f>
        <v>-1.9520457097470114</v>
      </c>
      <c r="X509" s="1">
        <v>44568</v>
      </c>
      <c r="Y509" s="2">
        <f>Data!Y509-Data!Y508</f>
        <v>-0.64040219999998271</v>
      </c>
      <c r="Z509" s="2">
        <f>Data!Z509-Data!Z508</f>
        <v>0.21807009999997717</v>
      </c>
      <c r="AA509" s="2">
        <f>Data!AA509-Data!AA508</f>
        <v>-0.73863510000001042</v>
      </c>
      <c r="AB509" s="2">
        <f>Data!AB509-Data!AB508</f>
        <v>-0.64939139999998474</v>
      </c>
      <c r="AC509" s="2">
        <f>Data!AC509-Data!AC508</f>
        <v>5.9737307000000328</v>
      </c>
      <c r="AD509" s="2">
        <f>Data!AD509-Data!AD508</f>
        <v>-7.8404534999999669</v>
      </c>
      <c r="AE509" s="2">
        <f>Data!AE509-Data!AE508</f>
        <v>-5.2486610999999925</v>
      </c>
      <c r="AF509" s="2">
        <f>Data!AF509-Data!AF508</f>
        <v>-0.50633340000001681</v>
      </c>
      <c r="AG509" s="2">
        <f>Data!AG509-Data!AG508</f>
        <v>-16.93369210000003</v>
      </c>
      <c r="AH509" s="2">
        <f>Data!AH509-Data!AH508</f>
        <v>1.6418686000000093</v>
      </c>
      <c r="AI509" s="2">
        <f>Data!AI509-Data!AI508</f>
        <v>-16.892966900000033</v>
      </c>
      <c r="AJ509" s="2">
        <f>Data!AJ509-Data!AJ508</f>
        <v>-2.5819475000000125</v>
      </c>
      <c r="AK509" s="2">
        <f>Data!AK509-Data!AK508</f>
        <v>1.0285154400000067</v>
      </c>
      <c r="AL509" s="2">
        <f>Data!AL509-Data!AL508</f>
        <v>-10.344271699999979</v>
      </c>
      <c r="AM509" s="2">
        <f>Data!AM509-Data!AM508</f>
        <v>-1.100428900000054</v>
      </c>
      <c r="AN509" s="2">
        <f>Data!AN509-Data!AN508</f>
        <v>1.2270758899999947</v>
      </c>
      <c r="AO509" s="2">
        <f>Data!AO509-Data!AO508</f>
        <v>-0.38691099999999778</v>
      </c>
      <c r="AP509" s="2">
        <f>Data!AP509-Data!AP508</f>
        <v>2.7947600000004513E-2</v>
      </c>
      <c r="AQ509" s="2">
        <f>Data!AQ509-Data!AQ508</f>
        <v>1.6068410000000029</v>
      </c>
      <c r="AR509" s="2">
        <f>Data!AR509-Data!AR508</f>
        <v>2.2100166999999828</v>
      </c>
      <c r="AS509" s="2"/>
      <c r="AT509" s="1">
        <v>44568</v>
      </c>
      <c r="AU509" s="2">
        <f>Data!AV513-FaktiskeKurser[[#This Row],[AAPL]]</f>
        <v>-9.839997000000011</v>
      </c>
      <c r="AV509" s="2">
        <f>Data!AW513-FaktiskeKurser[[#This Row],[MSFT]]</f>
        <v>-20.709991000000002</v>
      </c>
      <c r="AW509" s="2">
        <f>Data!AX513-FaktiskeKurser[[#This Row],[AMZN]]</f>
        <v>-7.8504939999999976</v>
      </c>
      <c r="AX509" s="2">
        <f>Data!AY513-FaktiskeKurser[[#This Row],[GOOGL]]</f>
        <v>-7.9745029999999986</v>
      </c>
      <c r="AY509" s="2">
        <f>Data!AZ513-FaktiskeKurser[[#This Row],[BRK-B]]</f>
        <v>18.989989999999977</v>
      </c>
      <c r="AZ509" s="2">
        <f>Data!BA513-FaktiskeKurser[[#This Row],[TSLA]]</f>
        <v>-57.606659000000036</v>
      </c>
      <c r="BA509" s="2">
        <f>Data!BB513-FaktiskeKurser[[#This Row],[NVDA]]</f>
        <v>-28.739989999999977</v>
      </c>
      <c r="BB509" s="2">
        <f>Data!BC513-FaktiskeKurser[[#This Row],[GOOG]]</f>
        <v>-8.069991999999985</v>
      </c>
      <c r="BC509" s="2">
        <f>Data!BD513-FaktiskeKurser[[#This Row],[UNH]]</f>
        <v>-43.679992999999968</v>
      </c>
      <c r="BD509" s="2">
        <f>Data!BE513-FaktiskeKurser[[#This Row],[JPM]]</f>
        <v>5.4600069999999903</v>
      </c>
      <c r="BE509" s="2">
        <f>Data!BF513-FaktiskeKurser[[#This Row],[AVGO]]</f>
        <v>-44.169983000000002</v>
      </c>
      <c r="BF509" s="2">
        <f>Data!BG513-FaktiskeKurser[[#This Row],[V]]</f>
        <v>-4.4699860000000058</v>
      </c>
      <c r="BG509" s="2">
        <f>Data!BH513-FaktiskeKurser[[#This Row],[BAC]]</f>
        <v>3</v>
      </c>
      <c r="BH509" s="2">
        <f>Data!BI513-FaktiskeKurser[[#This Row],[HD]]</f>
        <v>-15.030030000000011</v>
      </c>
      <c r="BI509" s="2">
        <f>Data!BJ513-FaktiskeKurser[[#This Row],[MA]]</f>
        <v>-1.3000180000000228</v>
      </c>
      <c r="BJ509" s="2">
        <f>Data!BK513-FaktiskeKurser[[#This Row],[MRK]]</f>
        <v>3.4300000000000068</v>
      </c>
      <c r="BK509" s="2">
        <f>Data!BL513-FaktiskeKurser[[#This Row],[ABBV]]</f>
        <v>-0.53999299999998129</v>
      </c>
      <c r="BL509" s="2">
        <f>Data!BM513-FaktiskeKurser[[#This Row],[LLY]]</f>
        <v>-12.23001099999999</v>
      </c>
      <c r="BM509" s="2">
        <f>Data!BN513-FaktiskeKurser[[#This Row],[UPS]]</f>
        <v>4.6600039999999865</v>
      </c>
      <c r="BN509" s="2">
        <f>Data!BO513-FaktiskeKurser[[#This Row],[CAT]]</f>
        <v>17.190001999999993</v>
      </c>
    </row>
    <row r="510" spans="1:66" x14ac:dyDescent="0.35">
      <c r="A510" s="1">
        <v>44571</v>
      </c>
      <c r="B510" s="2">
        <f>ARIMAForecast[[#This Row],[AAPL]]-FaktiskeKurser[[#This Row],[AAPL]]</f>
        <v>-4.4386033535340061</v>
      </c>
      <c r="C510" s="2">
        <f>ARIMAForecast[[#This Row],[MSFT]]-Data!C509</f>
        <v>-0.42610015752001118</v>
      </c>
      <c r="D510" s="2">
        <f>ARIMAForecast[[#This Row],[AMZN]]-Data!D509</f>
        <v>3.6855785761609923</v>
      </c>
      <c r="E510" s="2">
        <f>ARIMAForecast[[#This Row],[GOOGL]]-Data!E509</f>
        <v>1.2922221751859979</v>
      </c>
      <c r="F510" s="2">
        <f>ARIMAForecast[[#This Row],[BRK-B]]-Data!F509</f>
        <v>0.50369817193097788</v>
      </c>
      <c r="G510" s="2">
        <f>ARIMAForecast[[#This Row],[TSLA]]-Data!G509</f>
        <v>1.9805509698389869</v>
      </c>
      <c r="H510" s="2">
        <f>ARIMAForecast[[#This Row],[NVDA]]-Data!H509</f>
        <v>4.1345816593870381</v>
      </c>
      <c r="I510" s="2">
        <f>ARIMAForecast[[#This Row],[GOOG]]-Data!I509</f>
        <v>1.512297785149002</v>
      </c>
      <c r="J510" s="2">
        <f>ARIMAForecast[[#This Row],[UNH]]-Data!J509</f>
        <v>7.1062485312980357</v>
      </c>
      <c r="K510" s="2">
        <f>ARIMAForecast[[#This Row],[JPM]]-Data!K509</f>
        <v>-1.0046879899470014</v>
      </c>
      <c r="L510" s="2">
        <f>ARIMAForecast[[#This Row],[AVGO]]-Data!L509</f>
        <v>0.94455871161801497</v>
      </c>
      <c r="M510" s="2">
        <f>ARIMAForecast[[#This Row],[V]]-Data!M509</f>
        <v>1.4657224364059971</v>
      </c>
      <c r="N510" s="2">
        <f>ARIMAForecast[[#This Row],[BAC]]-Data!N509</f>
        <v>0.19794897928829869</v>
      </c>
      <c r="O510" s="2">
        <f>ARIMAForecast[[#This Row],[HD]]-Data!O509</f>
        <v>-2.2407569913090128</v>
      </c>
      <c r="P510" s="2">
        <f>ARIMAForecast[[#This Row],[MA]]-Data!P509</f>
        <v>1.5412759767399962</v>
      </c>
      <c r="Q510" s="2">
        <f>ARIMAForecast[[#This Row],[MRK]]-Data!Q509</f>
        <v>-0.29412854947639744</v>
      </c>
      <c r="R510" s="2">
        <f>ARIMAForecast[[#This Row],[ABBV]]-Data!R509</f>
        <v>0.71921487436500797</v>
      </c>
      <c r="S510" s="2">
        <f>ARIMAForecast[[#This Row],[LLY]]-Data!S509</f>
        <v>2.1252068155529855</v>
      </c>
      <c r="T510" s="2">
        <f>ARIMAForecast[[#This Row],[UPS]]-Data!T509</f>
        <v>-2.0872970235830053</v>
      </c>
      <c r="U510" s="2">
        <f>ARIMAForecast[[#This Row],[CAT]]-Data!U509</f>
        <v>-2.4202622398729829</v>
      </c>
      <c r="X510" s="1">
        <v>44571</v>
      </c>
      <c r="Y510" s="2">
        <f>Data!Y510-Data!Y509</f>
        <v>2.0592800000002853E-2</v>
      </c>
      <c r="Z510" s="2">
        <f>Data!Z510-Data!Z509</f>
        <v>0.28213400000004185</v>
      </c>
      <c r="AA510" s="2">
        <f>Data!AA510-Data!AA509</f>
        <v>-1.0338265999999976</v>
      </c>
      <c r="AB510" s="2">
        <f>Data!AB510-Data!AB509</f>
        <v>1.4951408000000015</v>
      </c>
      <c r="AC510" s="2">
        <f>Data!AC510-Data!AC509</f>
        <v>0.4651202000000012</v>
      </c>
      <c r="AD510" s="2">
        <f>Data!AD510-Data!AD509</f>
        <v>-6.3810862999999927</v>
      </c>
      <c r="AE510" s="2">
        <f>Data!AE510-Data!AE509</f>
        <v>-1.5768173999999817</v>
      </c>
      <c r="AF510" s="2">
        <f>Data!AF510-Data!AF509</f>
        <v>1.5111242000000118</v>
      </c>
      <c r="AG510" s="2">
        <f>Data!AG510-Data!AG509</f>
        <v>4.0976552000000197</v>
      </c>
      <c r="AH510" s="2">
        <f>Data!AH510-Data!AH509</f>
        <v>0.24535480000000121</v>
      </c>
      <c r="AI510" s="2">
        <f>Data!AI510-Data!AI509</f>
        <v>-0.62268970000002355</v>
      </c>
      <c r="AJ510" s="2">
        <f>Data!AJ510-Data!AJ509</f>
        <v>-4.6593846999999755</v>
      </c>
      <c r="AK510" s="2">
        <f>Data!AK510-Data!AK509</f>
        <v>-8.5913530000006233E-2</v>
      </c>
      <c r="AL510" s="2">
        <f>Data!AL510-Data!AL509</f>
        <v>-6.8576712000000271</v>
      </c>
      <c r="AM510" s="2">
        <f>Data!AM510-Data!AM509</f>
        <v>-4.6605372999999872</v>
      </c>
      <c r="AN510" s="2">
        <f>Data!AN510-Data!AN509</f>
        <v>1.9050932500000073</v>
      </c>
      <c r="AO510" s="2">
        <f>Data!AO510-Data!AO509</f>
        <v>1.3842369999999846</v>
      </c>
      <c r="AP510" s="2">
        <f>Data!AP510-Data!AP509</f>
        <v>0.62934300000000576</v>
      </c>
      <c r="AQ510" s="2">
        <f>Data!AQ510-Data!AQ509</f>
        <v>-5.5336789000000124</v>
      </c>
      <c r="AR510" s="2">
        <f>Data!AR510-Data!AR509</f>
        <v>-1.6512137999999936</v>
      </c>
      <c r="AS510" s="2"/>
      <c r="AT510" s="1">
        <v>44571</v>
      </c>
      <c r="AU510" s="2">
        <f>Data!AV514-FaktiskeKurser[[#This Row],[AAPL]]</f>
        <v>-7.5099950000000035</v>
      </c>
      <c r="AV510" s="2">
        <f>Data!AW514-FaktiskeKurser[[#This Row],[MSFT]]</f>
        <v>-14.740021000000013</v>
      </c>
      <c r="AW510" s="2">
        <f>Data!AX514-FaktiskeKurser[[#This Row],[AMZN]]</f>
        <v>-6.036011000000002</v>
      </c>
      <c r="AX510" s="2">
        <f>Data!AY514-FaktiskeKurser[[#This Row],[GOOGL]]</f>
        <v>-5.7300109999999904</v>
      </c>
      <c r="AY510" s="2">
        <f>Data!AZ514-FaktiskeKurser[[#This Row],[BRK-B]]</f>
        <v>10.399994000000049</v>
      </c>
      <c r="AZ510" s="2">
        <f>Data!BA514-FaktiskeKurser[[#This Row],[TSLA]]</f>
        <v>-30.489990000000034</v>
      </c>
      <c r="BA510" s="2">
        <f>Data!BB514-FaktiskeKurser[[#This Row],[NVDA]]</f>
        <v>-18.899993999999992</v>
      </c>
      <c r="BB510" s="2">
        <f>Data!BC514-FaktiskeKurser[[#This Row],[GOOG]]</f>
        <v>-5.8424990000000037</v>
      </c>
      <c r="BC510" s="2">
        <f>Data!BD514-FaktiskeKurser[[#This Row],[UNH]]</f>
        <v>-25.899993999999992</v>
      </c>
      <c r="BD510" s="2">
        <f>Data!BE514-FaktiskeKurser[[#This Row],[JPM]]</f>
        <v>-0.50999500000000353</v>
      </c>
      <c r="BE510" s="2">
        <f>Data!BF514-FaktiskeKurser[[#This Row],[AVGO]]</f>
        <v>-49.760009999999966</v>
      </c>
      <c r="BF510" s="2">
        <f>Data!BG514-FaktiskeKurser[[#This Row],[V]]</f>
        <v>-10.490005999999994</v>
      </c>
      <c r="BG510" s="2">
        <f>Data!BH514-FaktiskeKurser[[#This Row],[BAC]]</f>
        <v>0.93999800000000278</v>
      </c>
      <c r="BH510" s="2">
        <f>Data!BI514-FaktiskeKurser[[#This Row],[HD]]</f>
        <v>-25.380004999999983</v>
      </c>
      <c r="BI510" s="2">
        <f>Data!BJ514-FaktiskeKurser[[#This Row],[MA]]</f>
        <v>-11.48001099999999</v>
      </c>
      <c r="BJ510" s="2">
        <f>Data!BK514-FaktiskeKurser[[#This Row],[MRK]]</f>
        <v>5.3600009999999969</v>
      </c>
      <c r="BK510" s="2">
        <f>Data!BL514-FaktiskeKurser[[#This Row],[ABBV]]</f>
        <v>1.2299950000000024</v>
      </c>
      <c r="BL510" s="2">
        <f>Data!BM514-FaktiskeKurser[[#This Row],[LLY]]</f>
        <v>-6.7000130000000127</v>
      </c>
      <c r="BM510" s="2">
        <f>Data!BN514-FaktiskeKurser[[#This Row],[UPS]]</f>
        <v>-5.5599970000000098</v>
      </c>
      <c r="BN510" s="2">
        <f>Data!BO514-FaktiskeKurser[[#This Row],[CAT]]</f>
        <v>3.5599969999999814</v>
      </c>
    </row>
    <row r="511" spans="1:66" x14ac:dyDescent="0.35">
      <c r="A511" s="1">
        <v>44572</v>
      </c>
      <c r="B511" s="2">
        <f>ARIMAForecast[[#This Row],[AAPL]]-FaktiskeKurser[[#This Row],[AAPL]]</f>
        <v>1.1148545792840139</v>
      </c>
      <c r="C511" s="2">
        <f>ARIMAForecast[[#This Row],[MSFT]]-Data!C510</f>
        <v>3.751692119223037</v>
      </c>
      <c r="D511" s="2">
        <f>ARIMAForecast[[#This Row],[AMZN]]-Data!D510</f>
        <v>-0.13057714020197864</v>
      </c>
      <c r="E511" s="2">
        <f>ARIMAForecast[[#This Row],[GOOGL]]-Data!E510</f>
        <v>1.5412085555770147</v>
      </c>
      <c r="F511" s="2">
        <f>ARIMAForecast[[#This Row],[BRK-B]]-Data!F510</f>
        <v>1.4756234377570081</v>
      </c>
      <c r="G511" s="2">
        <f>ARIMAForecast[[#This Row],[TSLA]]-Data!G510</f>
        <v>13.692302251076001</v>
      </c>
      <c r="H511" s="2">
        <f>ARIMAForecast[[#This Row],[NVDA]]-Data!H510</f>
        <v>2.4878805081759765</v>
      </c>
      <c r="I511" s="2">
        <f>ARIMAForecast[[#This Row],[GOOG]]-Data!I510</f>
        <v>1.4569506493320148</v>
      </c>
      <c r="J511" s="2">
        <f>ARIMAForecast[[#This Row],[UNH]]-Data!J510</f>
        <v>1.3187556701149674</v>
      </c>
      <c r="K511" s="2">
        <f>ARIMAForecast[[#This Row],[JPM]]-Data!K510</f>
        <v>1.368925408909007</v>
      </c>
      <c r="L511" s="2">
        <f>ARIMAForecast[[#This Row],[AVGO]]-Data!L510</f>
        <v>1.738687325922001</v>
      </c>
      <c r="M511" s="2">
        <f>ARIMAForecast[[#This Row],[V]]-Data!M510</f>
        <v>1.646114272367015</v>
      </c>
      <c r="N511" s="2">
        <f>ARIMAForecast[[#This Row],[BAC]]-Data!N510</f>
        <v>-0.29259139337820272</v>
      </c>
      <c r="O511" s="2">
        <f>ARIMAForecast[[#This Row],[HD]]-Data!O510</f>
        <v>4.7580011273039986</v>
      </c>
      <c r="P511" s="2">
        <f>ARIMAForecast[[#This Row],[MA]]-Data!P510</f>
        <v>1.1458117607380132</v>
      </c>
      <c r="Q511" s="2">
        <f>ARIMAForecast[[#This Row],[MRK]]-Data!Q510</f>
        <v>-0.98155610776660751</v>
      </c>
      <c r="R511" s="2">
        <f>ARIMAForecast[[#This Row],[ABBV]]-Data!R510</f>
        <v>0.13903235816698611</v>
      </c>
      <c r="S511" s="2">
        <f>ARIMAForecast[[#This Row],[LLY]]-Data!S510</f>
        <v>-5.7516703260259874</v>
      </c>
      <c r="T511" s="2">
        <f>ARIMAForecast[[#This Row],[UPS]]-Data!T510</f>
        <v>1.209933543353003</v>
      </c>
      <c r="U511" s="2">
        <f>ARIMAForecast[[#This Row],[CAT]]-Data!U510</f>
        <v>3.8721155682199822</v>
      </c>
      <c r="X511" s="1">
        <v>44572</v>
      </c>
      <c r="Y511" s="2">
        <f>Data!Y511-Data!Y510</f>
        <v>2.4527081999999893</v>
      </c>
      <c r="Z511" s="2">
        <f>Data!Z511-Data!Z510</f>
        <v>0.77828059999995958</v>
      </c>
      <c r="AA511" s="2">
        <f>Data!AA511-Data!AA510</f>
        <v>3.1055321000000049</v>
      </c>
      <c r="AB511" s="2">
        <f>Data!AB511-Data!AB510</f>
        <v>1.0995321999999987</v>
      </c>
      <c r="AC511" s="2">
        <f>Data!AC511-Data!AC510</f>
        <v>0.78068369999999732</v>
      </c>
      <c r="AD511" s="2">
        <f>Data!AD511-Data!AD510</f>
        <v>8.3190984999999955</v>
      </c>
      <c r="AE511" s="2">
        <f>Data!AE511-Data!AE510</f>
        <v>3.6992940999999746</v>
      </c>
      <c r="AF511" s="2">
        <f>Data!AF511-Data!AF510</f>
        <v>1.438073299999985</v>
      </c>
      <c r="AG511" s="2">
        <f>Data!AG511-Data!AG510</f>
        <v>4.4818728999999848</v>
      </c>
      <c r="AH511" s="2">
        <f>Data!AH511-Data!AH510</f>
        <v>0.17315629999998805</v>
      </c>
      <c r="AI511" s="2">
        <f>Data!AI511-Data!AI510</f>
        <v>0.97558120000007875</v>
      </c>
      <c r="AJ511" s="2">
        <f>Data!AJ511-Data!AJ510</f>
        <v>1.405752399999983</v>
      </c>
      <c r="AK511" s="2">
        <f>Data!AK511-Data!AK510</f>
        <v>0.24078832000000006</v>
      </c>
      <c r="AL511" s="2">
        <f>Data!AL511-Data!AL510</f>
        <v>-1.9792644999999993</v>
      </c>
      <c r="AM511" s="2">
        <f>Data!AM511-Data!AM510</f>
        <v>0.83316430000002129</v>
      </c>
      <c r="AN511" s="2">
        <f>Data!AN511-Data!AN510</f>
        <v>-0.15544963000000678</v>
      </c>
      <c r="AO511" s="2">
        <f>Data!AO511-Data!AO510</f>
        <v>0.82205720000001747</v>
      </c>
      <c r="AP511" s="2">
        <f>Data!AP511-Data!AP510</f>
        <v>2.1580260999999723</v>
      </c>
      <c r="AQ511" s="2">
        <f>Data!AQ511-Data!AQ510</f>
        <v>-1.2259747999999888</v>
      </c>
      <c r="AR511" s="2">
        <f>Data!AR511-Data!AR510</f>
        <v>-1.8797102999999993</v>
      </c>
      <c r="AS511" s="2"/>
      <c r="AT511" s="1">
        <v>44572</v>
      </c>
      <c r="AU511" s="2">
        <f>Data!AV515-FaktiskeKurser[[#This Row],[AAPL]]</f>
        <v>0.16000400000001491</v>
      </c>
      <c r="AV511" s="2">
        <f>Data!AW515-FaktiskeKurser[[#This Row],[MSFT]]</f>
        <v>-1.3999939999999924</v>
      </c>
      <c r="AW511" s="2">
        <f>Data!AX515-FaktiskeKurser[[#This Row],[AMZN]]</f>
        <v>1.0050049999999828</v>
      </c>
      <c r="AX511" s="2">
        <f>Data!AY515-FaktiskeKurser[[#This Row],[GOOGL]]</f>
        <v>1.9609980000000178</v>
      </c>
      <c r="AY511" s="2">
        <f>Data!AZ515-FaktiskeKurser[[#This Row],[BRK-B]]</f>
        <v>9.8799750000000017</v>
      </c>
      <c r="AZ511" s="2">
        <f>Data!BA515-FaktiskeKurser[[#This Row],[TSLA]]</f>
        <v>-7.906677000000002</v>
      </c>
      <c r="BA511" s="2">
        <f>Data!BB515-FaktiskeKurser[[#This Row],[NVDA]]</f>
        <v>2.1300039999999854</v>
      </c>
      <c r="BB511" s="2">
        <f>Data!BC515-FaktiskeKurser[[#This Row],[GOOG]]</f>
        <v>2.3639990000000068</v>
      </c>
      <c r="BC511" s="2">
        <f>Data!BD515-FaktiskeKurser[[#This Row],[UNH]]</f>
        <v>-20.690001999999993</v>
      </c>
      <c r="BD511" s="2">
        <f>Data!BE515-FaktiskeKurser[[#This Row],[JPM]]</f>
        <v>3.7100059999999928</v>
      </c>
      <c r="BE511" s="2">
        <f>Data!BF515-FaktiskeKurser[[#This Row],[AVGO]]</f>
        <v>-20.950012000000015</v>
      </c>
      <c r="BF511" s="2">
        <f>Data!BG515-FaktiskeKurser[[#This Row],[V]]</f>
        <v>-5.6199949999999887</v>
      </c>
      <c r="BG511" s="2">
        <f>Data!BH515-FaktiskeKurser[[#This Row],[BAC]]</f>
        <v>2.0299990000000037</v>
      </c>
      <c r="BH511" s="2">
        <f>Data!BI515-FaktiskeKurser[[#This Row],[HD]]</f>
        <v>-20.569976999999994</v>
      </c>
      <c r="BI511" s="2">
        <f>Data!BJ515-FaktiskeKurser[[#This Row],[MA]]</f>
        <v>-7.6099849999999947</v>
      </c>
      <c r="BJ511" s="2">
        <f>Data!BK515-FaktiskeKurser[[#This Row],[MRK]]</f>
        <v>2.7900010000000037</v>
      </c>
      <c r="BK511" s="2">
        <f>Data!BL515-FaktiskeKurser[[#This Row],[ABBV]]</f>
        <v>1.1000060000000076</v>
      </c>
      <c r="BL511" s="2">
        <f>Data!BM515-FaktiskeKurser[[#This Row],[LLY]]</f>
        <v>1.6700129999999831</v>
      </c>
      <c r="BM511" s="2">
        <f>Data!BN515-FaktiskeKurser[[#This Row],[UPS]]</f>
        <v>-3.2899940000000072</v>
      </c>
      <c r="BN511" s="2">
        <f>Data!BO515-FaktiskeKurser[[#This Row],[CAT]]</f>
        <v>0.19999699999999621</v>
      </c>
    </row>
    <row r="512" spans="1:66" x14ac:dyDescent="0.35">
      <c r="A512" s="1">
        <v>44573</v>
      </c>
      <c r="B512" s="2">
        <f>ARIMAForecast[[#This Row],[AAPL]]-FaktiskeKurser[[#This Row],[AAPL]]</f>
        <v>0.61351943028699907</v>
      </c>
      <c r="C512" s="2">
        <f>ARIMAForecast[[#This Row],[MSFT]]-Data!C511</f>
        <v>-12.580538494840027</v>
      </c>
      <c r="D512" s="2">
        <f>ARIMAForecast[[#This Row],[AMZN]]-Data!D511</f>
        <v>-3.9575146644910149</v>
      </c>
      <c r="E512" s="2">
        <f>ARIMAForecast[[#This Row],[GOOGL]]-Data!E511</f>
        <v>-3.1256276497060185</v>
      </c>
      <c r="F512" s="2">
        <f>ARIMAForecast[[#This Row],[BRK-B]]-Data!F511</f>
        <v>-0.10696129845399582</v>
      </c>
      <c r="G512" s="2">
        <f>ARIMAForecast[[#This Row],[TSLA]]-Data!G511</f>
        <v>-24.876556441781986</v>
      </c>
      <c r="H512" s="2">
        <f>ARIMAForecast[[#This Row],[NVDA]]-Data!H511</f>
        <v>-13.734688263957992</v>
      </c>
      <c r="I512" s="2">
        <f>ARIMAForecast[[#This Row],[GOOG]]-Data!I511</f>
        <v>-2.7424480758150196</v>
      </c>
      <c r="J512" s="2">
        <f>ARIMAForecast[[#This Row],[UNH]]-Data!J511</f>
        <v>-2.7669125140780011</v>
      </c>
      <c r="K512" s="2">
        <f>ARIMAForecast[[#This Row],[JPM]]-Data!K511</f>
        <v>-0.30569863551301069</v>
      </c>
      <c r="L512" s="2">
        <f>ARIMAForecast[[#This Row],[AVGO]]-Data!L511</f>
        <v>-25.064346901213071</v>
      </c>
      <c r="M512" s="2">
        <f>ARIMAForecast[[#This Row],[V]]-Data!M511</f>
        <v>-0.57650107841899967</v>
      </c>
      <c r="N512" s="2">
        <f>ARIMAForecast[[#This Row],[BAC]]-Data!N511</f>
        <v>-0.27047195869739937</v>
      </c>
      <c r="O512" s="2">
        <f>ARIMAForecast[[#This Row],[HD]]-Data!O511</f>
        <v>-3.9259559954459746</v>
      </c>
      <c r="P512" s="2">
        <f>ARIMAForecast[[#This Row],[MA]]-Data!P511</f>
        <v>2.0881778122849823</v>
      </c>
      <c r="Q512" s="2">
        <f>ARIMAForecast[[#This Row],[MRK]]-Data!Q511</f>
        <v>0.59816080212570455</v>
      </c>
      <c r="R512" s="2">
        <f>ARIMAForecast[[#This Row],[ABBV]]-Data!R511</f>
        <v>-3.3943859570049995</v>
      </c>
      <c r="S512" s="2">
        <f>ARIMAForecast[[#This Row],[LLY]]-Data!S511</f>
        <v>-6.4830820947319978</v>
      </c>
      <c r="T512" s="2">
        <f>ARIMAForecast[[#This Row],[UPS]]-Data!T511</f>
        <v>-0.70412585891901358</v>
      </c>
      <c r="U512" s="2">
        <f>ARIMAForecast[[#This Row],[CAT]]-Data!U511</f>
        <v>4.431189279422</v>
      </c>
      <c r="X512" s="1">
        <v>44573</v>
      </c>
      <c r="Y512" s="2">
        <f>Data!Y512-Data!Y511</f>
        <v>0.82073689999998578</v>
      </c>
      <c r="Z512" s="2">
        <f>Data!Z512-Data!Z511</f>
        <v>2.9510728000000199</v>
      </c>
      <c r="AA512" s="2">
        <f>Data!AA512-Data!AA511</f>
        <v>0.45068789999999126</v>
      </c>
      <c r="AB512" s="2">
        <f>Data!AB512-Data!AB511</f>
        <v>1.6589660999999865</v>
      </c>
      <c r="AC512" s="2">
        <f>Data!AC512-Data!AC511</f>
        <v>0.61304589999997461</v>
      </c>
      <c r="AD512" s="2">
        <f>Data!AD512-Data!AD511</f>
        <v>4.2080239000000006</v>
      </c>
      <c r="AE512" s="2">
        <f>Data!AE512-Data!AE511</f>
        <v>2.2424126000000228</v>
      </c>
      <c r="AF512" s="2">
        <f>Data!AF512-Data!AF511</f>
        <v>1.6391822000000218</v>
      </c>
      <c r="AG512" s="2">
        <f>Data!AG512-Data!AG511</f>
        <v>4.5929555000000164</v>
      </c>
      <c r="AH512" s="2">
        <f>Data!AH512-Data!AH511</f>
        <v>0.95101250000001869</v>
      </c>
      <c r="AI512" s="2">
        <f>Data!AI512-Data!AI511</f>
        <v>-9.4258899999999812E-2</v>
      </c>
      <c r="AJ512" s="2">
        <f>Data!AJ512-Data!AJ511</f>
        <v>1.632321300000001</v>
      </c>
      <c r="AK512" s="2">
        <f>Data!AK512-Data!AK511</f>
        <v>-0.2831800599999994</v>
      </c>
      <c r="AL512" s="2">
        <f>Data!AL512-Data!AL511</f>
        <v>2.1348820000000046</v>
      </c>
      <c r="AM512" s="2">
        <f>Data!AM512-Data!AM511</f>
        <v>1.3329702999999995</v>
      </c>
      <c r="AN512" s="2">
        <f>Data!AN512-Data!AN511</f>
        <v>-0.49803065999999774</v>
      </c>
      <c r="AO512" s="2">
        <f>Data!AO512-Data!AO511</f>
        <v>0.36650090000000546</v>
      </c>
      <c r="AP512" s="2">
        <f>Data!AP512-Data!AP511</f>
        <v>-5.3057807999999795</v>
      </c>
      <c r="AQ512" s="2">
        <f>Data!AQ512-Data!AQ511</f>
        <v>-2.3764900000003308E-2</v>
      </c>
      <c r="AR512" s="2">
        <f>Data!AR512-Data!AR511</f>
        <v>1.6786855000000003</v>
      </c>
      <c r="AS512" s="2"/>
      <c r="AT512" s="1">
        <v>44573</v>
      </c>
      <c r="AU512" s="2">
        <f>Data!AV516-FaktiskeKurser[[#This Row],[AAPL]]</f>
        <v>3.5299990000000037</v>
      </c>
      <c r="AV512" s="2">
        <f>Data!AW516-FaktiskeKurser[[#This Row],[MSFT]]</f>
        <v>4.3899840000000268</v>
      </c>
      <c r="AW512" s="2">
        <f>Data!AX516-FaktiskeKurser[[#This Row],[AMZN]]</f>
        <v>1.9530029999999954</v>
      </c>
      <c r="AX512" s="2">
        <f>Data!AY516-FaktiskeKurser[[#This Row],[GOOGL]]</f>
        <v>3.6829979999999978</v>
      </c>
      <c r="AY512" s="2">
        <f>Data!AZ516-FaktiskeKurser[[#This Row],[BRK-B]]</f>
        <v>7.1700139999999806</v>
      </c>
      <c r="AZ512" s="2">
        <f>Data!BA516-FaktiskeKurser[[#This Row],[TSLA]]</f>
        <v>13.839995999999985</v>
      </c>
      <c r="BA512" s="2">
        <f>Data!BB516-FaktiskeKurser[[#This Row],[NVDA]]</f>
        <v>-1.7900089999999977</v>
      </c>
      <c r="BB512" s="2">
        <f>Data!BC516-FaktiskeKurser[[#This Row],[GOOG]]</f>
        <v>4.0970000000000084</v>
      </c>
      <c r="BC512" s="2">
        <f>Data!BD516-FaktiskeKurser[[#This Row],[UNH]]</f>
        <v>4.0700070000000323</v>
      </c>
      <c r="BD512" s="2">
        <f>Data!BE516-FaktiskeKurser[[#This Row],[JPM]]</f>
        <v>2.9199979999999925</v>
      </c>
      <c r="BE512" s="2">
        <f>Data!BF516-FaktiskeKurser[[#This Row],[AVGO]]</f>
        <v>-15.030029000000013</v>
      </c>
      <c r="BF512" s="2">
        <f>Data!BG516-FaktiskeKurser[[#This Row],[V]]</f>
        <v>-4.0399930000000097</v>
      </c>
      <c r="BG512" s="2">
        <f>Data!BH516-FaktiskeKurser[[#This Row],[BAC]]</f>
        <v>0.72999999999999687</v>
      </c>
      <c r="BH512" s="2">
        <f>Data!BI516-FaktiskeKurser[[#This Row],[HD]]</f>
        <v>-16.36001600000003</v>
      </c>
      <c r="BI512" s="2">
        <f>Data!BJ516-FaktiskeKurser[[#This Row],[MA]]</f>
        <v>-2.6900019999999927</v>
      </c>
      <c r="BJ512" s="2">
        <f>Data!BK516-FaktiskeKurser[[#This Row],[MRK]]</f>
        <v>2.369995000000003</v>
      </c>
      <c r="BK512" s="2">
        <f>Data!BL516-FaktiskeKurser[[#This Row],[ABBV]]</f>
        <v>2.0599970000000098</v>
      </c>
      <c r="BL512" s="2">
        <f>Data!BM516-FaktiskeKurser[[#This Row],[LLY]]</f>
        <v>-3.4099890000000244</v>
      </c>
      <c r="BM512" s="2">
        <f>Data!BN516-FaktiskeKurser[[#This Row],[UPS]]</f>
        <v>-5.4199979999999925</v>
      </c>
      <c r="BN512" s="2">
        <f>Data!BO516-FaktiskeKurser[[#This Row],[CAT]]</f>
        <v>0.40998899999999594</v>
      </c>
    </row>
    <row r="513" spans="1:66" x14ac:dyDescent="0.35">
      <c r="A513" s="1">
        <v>44574</v>
      </c>
      <c r="B513" s="2">
        <f>ARIMAForecast[[#This Row],[AAPL]]-FaktiskeKurser[[#This Row],[AAPL]]</f>
        <v>0.70343294267499346</v>
      </c>
      <c r="C513" s="2">
        <f>ARIMAForecast[[#This Row],[MSFT]]-Data!C512</f>
        <v>3.872355382573005</v>
      </c>
      <c r="D513" s="2">
        <f>ARIMAForecast[[#This Row],[AMZN]]-Data!D512</f>
        <v>0.89542447169000638</v>
      </c>
      <c r="E513" s="2">
        <f>ARIMAForecast[[#This Row],[GOOGL]]-Data!E512</f>
        <v>1.4906824031440067</v>
      </c>
      <c r="F513" s="2">
        <f>ARIMAForecast[[#This Row],[BRK-B]]-Data!F512</f>
        <v>3.2486318223029684</v>
      </c>
      <c r="G513" s="2">
        <f>ARIMAForecast[[#This Row],[TSLA]]-Data!G512</f>
        <v>5.9271073101659795</v>
      </c>
      <c r="H513" s="2">
        <f>ARIMAForecast[[#This Row],[NVDA]]-Data!H512</f>
        <v>2.7946254071910062</v>
      </c>
      <c r="I513" s="2">
        <f>ARIMAForecast[[#This Row],[GOOG]]-Data!I512</f>
        <v>1.0926152983160193</v>
      </c>
      <c r="J513" s="2">
        <f>ARIMAForecast[[#This Row],[UNH]]-Data!J512</f>
        <v>-2.6358925376869706</v>
      </c>
      <c r="K513" s="2">
        <f>ARIMAForecast[[#This Row],[JPM]]-Data!K512</f>
        <v>-9.0332834546489948</v>
      </c>
      <c r="L513" s="2">
        <f>ARIMAForecast[[#This Row],[AVGO]]-Data!L512</f>
        <v>-1.6533023285740001</v>
      </c>
      <c r="M513" s="2">
        <f>ARIMAForecast[[#This Row],[V]]-Data!M512</f>
        <v>-0.45968785747001562</v>
      </c>
      <c r="N513" s="2">
        <f>ARIMAForecast[[#This Row],[BAC]]-Data!N512</f>
        <v>-0.54196962613839617</v>
      </c>
      <c r="O513" s="2">
        <f>ARIMAForecast[[#This Row],[HD]]-Data!O512</f>
        <v>-13.124229081159001</v>
      </c>
      <c r="P513" s="2">
        <f>ARIMAForecast[[#This Row],[MA]]-Data!P512</f>
        <v>2.58427536529598</v>
      </c>
      <c r="Q513" s="2">
        <f>ARIMAForecast[[#This Row],[MRK]]-Data!Q512</f>
        <v>-0.28466301626389168</v>
      </c>
      <c r="R513" s="2">
        <f>ARIMAForecast[[#This Row],[ABBV]]-Data!R512</f>
        <v>2.1272152527320145</v>
      </c>
      <c r="S513" s="2">
        <f>ARIMAForecast[[#This Row],[LLY]]-Data!S512</f>
        <v>-5.3983937217469986</v>
      </c>
      <c r="T513" s="2">
        <f>ARIMAForecast[[#This Row],[UPS]]-Data!T512</f>
        <v>-3.0939334876049998</v>
      </c>
      <c r="U513" s="2">
        <f>ARIMAForecast[[#This Row],[CAT]]-Data!U512</f>
        <v>2.6001840057720074</v>
      </c>
      <c r="X513" s="1">
        <v>44574</v>
      </c>
      <c r="Y513" s="2">
        <f>Data!Y513-Data!Y512</f>
        <v>-2.3035221999999749</v>
      </c>
      <c r="Z513" s="2">
        <f>Data!Z513-Data!Z512</f>
        <v>-4.5643223999999805</v>
      </c>
      <c r="AA513" s="2">
        <f>Data!AA513-Data!AA512</f>
        <v>-3.0420886999999937</v>
      </c>
      <c r="AB513" s="2">
        <f>Data!AB513-Data!AB512</f>
        <v>-2.2537484000000063</v>
      </c>
      <c r="AC513" s="2">
        <f>Data!AC513-Data!AC512</f>
        <v>0.84697620000002871</v>
      </c>
      <c r="AD513" s="2">
        <f>Data!AD513-Data!AD512</f>
        <v>7.6772063999999887</v>
      </c>
      <c r="AE513" s="2">
        <f>Data!AE513-Data!AE512</f>
        <v>-7.0630018000000518</v>
      </c>
      <c r="AF513" s="2">
        <f>Data!AF513-Data!AF512</f>
        <v>-2.2213306000000159</v>
      </c>
      <c r="AG513" s="2">
        <f>Data!AG513-Data!AG512</f>
        <v>-4.7590058000000113</v>
      </c>
      <c r="AH513" s="2">
        <f>Data!AH513-Data!AH512</f>
        <v>-0.25229810000001862</v>
      </c>
      <c r="AI513" s="2">
        <f>Data!AI513-Data!AI512</f>
        <v>-22.436849499999994</v>
      </c>
      <c r="AJ513" s="2">
        <f>Data!AJ513-Data!AJ512</f>
        <v>-0.45585750000000758</v>
      </c>
      <c r="AK513" s="2">
        <f>Data!AK513-Data!AK512</f>
        <v>-0.14747949999999577</v>
      </c>
      <c r="AL513" s="2">
        <f>Data!AL513-Data!AL512</f>
        <v>-1.4680417000000148</v>
      </c>
      <c r="AM513" s="2">
        <f>Data!AM513-Data!AM512</f>
        <v>1.9343150999999921</v>
      </c>
      <c r="AN513" s="2">
        <f>Data!AN513-Data!AN512</f>
        <v>7.8242560000006733E-2</v>
      </c>
      <c r="AO513" s="2">
        <f>Data!AO513-Data!AO512</f>
        <v>-3.6722784000000104</v>
      </c>
      <c r="AP513" s="2">
        <f>Data!AP513-Data!AP512</f>
        <v>-6.3129711999999927</v>
      </c>
      <c r="AQ513" s="2">
        <f>Data!AQ513-Data!AQ512</f>
        <v>-0.7159202999999934</v>
      </c>
      <c r="AR513" s="2">
        <f>Data!AR513-Data!AR512</f>
        <v>4.2656692999999848</v>
      </c>
      <c r="AS513" s="2"/>
      <c r="AT513" s="1">
        <v>44574</v>
      </c>
      <c r="AU513" s="2">
        <f>Data!AV517-FaktiskeKurser[[#This Row],[AAPL]]</f>
        <v>2.0004000000000133E-2</v>
      </c>
      <c r="AV513" s="2">
        <f>Data!AW517-FaktiskeKurser[[#This Row],[MSFT]]</f>
        <v>-9.2400210000000129</v>
      </c>
      <c r="AW513" s="2">
        <f>Data!AX517-FaktiskeKurser[[#This Row],[AMZN]]</f>
        <v>-1.3399960000000135</v>
      </c>
      <c r="AX513" s="2">
        <f>Data!AY517-FaktiskeKurser[[#This Row],[GOOGL]]</f>
        <v>1.5700080000000014</v>
      </c>
      <c r="AY513" s="2">
        <f>Data!AZ517-FaktiskeKurser[[#This Row],[BRK-B]]</f>
        <v>1.4800110000000473</v>
      </c>
      <c r="AZ513" s="2">
        <f>Data!BA517-FaktiskeKurser[[#This Row],[TSLA]]</f>
        <v>1.533326000000045</v>
      </c>
      <c r="BA513" s="2">
        <f>Data!BB517-FaktiskeKurser[[#This Row],[NVDA]]</f>
        <v>-6.7200010000000248</v>
      </c>
      <c r="BB513" s="2">
        <f>Data!BC517-FaktiskeKurser[[#This Row],[GOOG]]</f>
        <v>2.1264960000000031</v>
      </c>
      <c r="BC513" s="2">
        <f>Data!BD517-FaktiskeKurser[[#This Row],[UNH]]</f>
        <v>8.8299870000000169</v>
      </c>
      <c r="BD513" s="2">
        <f>Data!BE517-FaktiskeKurser[[#This Row],[JPM]]</f>
        <v>1.0699920000000134</v>
      </c>
      <c r="BE513" s="2">
        <f>Data!BF517-FaktiskeKurser[[#This Row],[AVGO]]</f>
        <v>-21.960021999999981</v>
      </c>
      <c r="BF513" s="2">
        <f>Data!BG517-FaktiskeKurser[[#This Row],[V]]</f>
        <v>-1.9600069999999903</v>
      </c>
      <c r="BG513" s="2">
        <f>Data!BH517-FaktiskeKurser[[#This Row],[BAC]]</f>
        <v>-0.42000199999999666</v>
      </c>
      <c r="BH513" s="2">
        <f>Data!BI517-FaktiskeKurser[[#This Row],[HD]]</f>
        <v>-6.6299740000000043</v>
      </c>
      <c r="BI513" s="2">
        <f>Data!BJ517-FaktiskeKurser[[#This Row],[MA]]</f>
        <v>-0.13000499999998283</v>
      </c>
      <c r="BJ513" s="2">
        <f>Data!BK517-FaktiskeKurser[[#This Row],[MRK]]</f>
        <v>1.0199969999999894</v>
      </c>
      <c r="BK513" s="2">
        <f>Data!BL517-FaktiskeKurser[[#This Row],[ABBV]]</f>
        <v>-1.3600010000000111</v>
      </c>
      <c r="BL513" s="2">
        <f>Data!BM517-FaktiskeKurser[[#This Row],[LLY]]</f>
        <v>-9.8300020000000075</v>
      </c>
      <c r="BM513" s="2">
        <f>Data!BN517-FaktiskeKurser[[#This Row],[UPS]]</f>
        <v>-7.6900029999999902</v>
      </c>
      <c r="BN513" s="2">
        <f>Data!BO517-FaktiskeKurser[[#This Row],[CAT]]</f>
        <v>2.8099980000000073</v>
      </c>
    </row>
    <row r="514" spans="1:66" x14ac:dyDescent="0.35">
      <c r="A514" s="1">
        <v>44575</v>
      </c>
      <c r="B514" s="2">
        <f>ARIMAForecast[[#This Row],[AAPL]]-FaktiskeKurser[[#This Row],[AAPL]]</f>
        <v>-1.6294897987149852</v>
      </c>
      <c r="C514" s="2">
        <f>ARIMAForecast[[#This Row],[MSFT]]-Data!C513</f>
        <v>-6.4481390947090063</v>
      </c>
      <c r="D514" s="2">
        <f>ARIMAForecast[[#This Row],[AMZN]]-Data!D513</f>
        <v>-2.9643653048250087</v>
      </c>
      <c r="E514" s="2">
        <f>ARIMAForecast[[#This Row],[GOOGL]]-Data!E513</f>
        <v>-4.1366655974200057</v>
      </c>
      <c r="F514" s="2">
        <f>ARIMAForecast[[#This Row],[BRK-B]]-Data!F513</f>
        <v>-2.394197950942953</v>
      </c>
      <c r="G514" s="2">
        <f>ARIMAForecast[[#This Row],[TSLA]]-Data!G513</f>
        <v>-6.033138788929989</v>
      </c>
      <c r="H514" s="2">
        <f>ARIMAForecast[[#This Row],[NVDA]]-Data!H513</f>
        <v>-10.338417431683013</v>
      </c>
      <c r="I514" s="2">
        <f>ARIMAForecast[[#This Row],[GOOG]]-Data!I513</f>
        <v>-3.919767679307995</v>
      </c>
      <c r="J514" s="2">
        <f>ARIMAForecast[[#This Row],[UNH]]-Data!J513</f>
        <v>-4.6720940461100327</v>
      </c>
      <c r="K514" s="2">
        <f>ARIMAForecast[[#This Row],[JPM]]-Data!K513</f>
        <v>-7.9357318976890099</v>
      </c>
      <c r="L514" s="2">
        <f>ARIMAForecast[[#This Row],[AVGO]]-Data!L513</f>
        <v>-17.807745956224949</v>
      </c>
      <c r="M514" s="2">
        <f>ARIMAForecast[[#This Row],[V]]-Data!M513</f>
        <v>0.85544198929500226</v>
      </c>
      <c r="N514" s="2">
        <f>ARIMAForecast[[#This Row],[BAC]]-Data!N513</f>
        <v>-1.7333564029732003</v>
      </c>
      <c r="O514" s="2">
        <f>ARIMAForecast[[#This Row],[HD]]-Data!O513</f>
        <v>-7.5415089833959996</v>
      </c>
      <c r="P514" s="2">
        <f>ARIMAForecast[[#This Row],[MA]]-Data!P513</f>
        <v>-4.9612639747689968</v>
      </c>
      <c r="Q514" s="2">
        <f>ARIMAForecast[[#This Row],[MRK]]-Data!Q513</f>
        <v>0.38044560445788989</v>
      </c>
      <c r="R514" s="2">
        <f>ARIMAForecast[[#This Row],[ABBV]]-Data!R513</f>
        <v>0.65218892922698046</v>
      </c>
      <c r="S514" s="2">
        <f>ARIMAForecast[[#This Row],[LLY]]-Data!S513</f>
        <v>2.1643640040140042</v>
      </c>
      <c r="T514" s="2">
        <f>ARIMAForecast[[#This Row],[UPS]]-Data!T513</f>
        <v>-1.8733147093829814</v>
      </c>
      <c r="U514" s="2">
        <f>ARIMAForecast[[#This Row],[CAT]]-Data!U513</f>
        <v>0.39699999970301292</v>
      </c>
      <c r="X514" s="1">
        <v>44575</v>
      </c>
      <c r="Y514" s="2">
        <f>Data!Y514-Data!Y513</f>
        <v>-0.24283840000001078</v>
      </c>
      <c r="Z514" s="2">
        <f>Data!Z514-Data!Z513</f>
        <v>-4.0452690000000189</v>
      </c>
      <c r="AA514" s="2">
        <f>Data!AA514-Data!AA513</f>
        <v>-0.10719000000000278</v>
      </c>
      <c r="AB514" s="2">
        <f>Data!AB514-Data!AB513</f>
        <v>0.37428180000000566</v>
      </c>
      <c r="AC514" s="2">
        <f>Data!AC514-Data!AC513</f>
        <v>2.3160953999999947</v>
      </c>
      <c r="AD514" s="2">
        <f>Data!AD514-Data!AD513</f>
        <v>-18.929771800000026</v>
      </c>
      <c r="AE514" s="2">
        <f>Data!AE514-Data!AE513</f>
        <v>-3.8180502999999817</v>
      </c>
      <c r="AF514" s="2">
        <f>Data!AF514-Data!AF513</f>
        <v>0.41175580000000878</v>
      </c>
      <c r="AG514" s="2">
        <f>Data!AG514-Data!AG513</f>
        <v>0.63748609999998962</v>
      </c>
      <c r="AH514" s="2">
        <f>Data!AH514-Data!AH513</f>
        <v>-5.170501999999999</v>
      </c>
      <c r="AI514" s="2">
        <f>Data!AI514-Data!AI513</f>
        <v>-3.3309133000000202</v>
      </c>
      <c r="AJ514" s="2">
        <f>Data!AJ514-Data!AJ513</f>
        <v>-0.40113539999998693</v>
      </c>
      <c r="AK514" s="2">
        <f>Data!AK514-Data!AK513</f>
        <v>-0.79562354000000113</v>
      </c>
      <c r="AL514" s="2">
        <f>Data!AL514-Data!AL513</f>
        <v>-12.052436099999966</v>
      </c>
      <c r="AM514" s="2">
        <f>Data!AM514-Data!AM513</f>
        <v>2.5290805999999861</v>
      </c>
      <c r="AN514" s="2">
        <f>Data!AN514-Data!AN513</f>
        <v>3.1612260000002834E-2</v>
      </c>
      <c r="AO514" s="2">
        <f>Data!AO514-Data!AO513</f>
        <v>1.8492893000000095</v>
      </c>
      <c r="AP514" s="2">
        <f>Data!AP514-Data!AP513</f>
        <v>-5.8050820999999928</v>
      </c>
      <c r="AQ514" s="2">
        <f>Data!AQ514-Data!AQ513</f>
        <v>-3.5930437000000097</v>
      </c>
      <c r="AR514" s="2">
        <f>Data!AR514-Data!AR513</f>
        <v>2.4012761000000182</v>
      </c>
      <c r="AS514" s="2"/>
      <c r="AT514" s="1">
        <v>44575</v>
      </c>
      <c r="AU514" s="2">
        <f>Data!AV518-FaktiskeKurser[[#This Row],[AAPL]]</f>
        <v>0.88000500000001125</v>
      </c>
      <c r="AV514" s="2">
        <f>Data!AW518-FaktiskeKurser[[#This Row],[MSFT]]</f>
        <v>-4.0699769999999944</v>
      </c>
      <c r="AW514" s="2">
        <f>Data!AX518-FaktiskeKurser[[#This Row],[AMZN]]</f>
        <v>0.65200799999999504</v>
      </c>
      <c r="AX514" s="2">
        <f>Data!AY518-FaktiskeKurser[[#This Row],[GOOGL]]</f>
        <v>0.81100399999999695</v>
      </c>
      <c r="AY514" s="2">
        <f>Data!AZ518-FaktiskeKurser[[#This Row],[BRK-B]]</f>
        <v>5.2000119999999583</v>
      </c>
      <c r="AZ514" s="2">
        <f>Data!BA518-FaktiskeKurser[[#This Row],[TSLA]]</f>
        <v>-2.8366699999999696</v>
      </c>
      <c r="BA514" s="2">
        <f>Data!BB518-FaktiskeKurser[[#This Row],[NVDA]]</f>
        <v>-4.5799870000000169</v>
      </c>
      <c r="BB514" s="2">
        <f>Data!BC518-FaktiskeKurser[[#This Row],[GOOG]]</f>
        <v>1.2124939999999924</v>
      </c>
      <c r="BC514" s="2">
        <f>Data!BD518-FaktiskeKurser[[#This Row],[UNH]]</f>
        <v>3.6900019999999927</v>
      </c>
      <c r="BD514" s="2">
        <f>Data!BE518-FaktiskeKurser[[#This Row],[JPM]]</f>
        <v>-9.430008000000015</v>
      </c>
      <c r="BE514" s="2">
        <f>Data!BF518-FaktiskeKurser[[#This Row],[AVGO]]</f>
        <v>-24.789978000000019</v>
      </c>
      <c r="BF514" s="2">
        <f>Data!BG518-FaktiskeKurser[[#This Row],[V]]</f>
        <v>2.6999969999999962</v>
      </c>
      <c r="BG514" s="2">
        <f>Data!BH518-FaktiskeKurser[[#This Row],[BAC]]</f>
        <v>-1.0200000000000031</v>
      </c>
      <c r="BH514" s="2">
        <f>Data!BI518-FaktiskeKurser[[#This Row],[HD]]</f>
        <v>-15.459991000000002</v>
      </c>
      <c r="BI514" s="2">
        <f>Data!BJ518-FaktiskeKurser[[#This Row],[MA]]</f>
        <v>8.2300109999999904</v>
      </c>
      <c r="BJ514" s="2">
        <f>Data!BK518-FaktiskeKurser[[#This Row],[MRK]]</f>
        <v>-0.99000599999999395</v>
      </c>
      <c r="BK514" s="2">
        <f>Data!BL518-FaktiskeKurser[[#This Row],[ABBV]]</f>
        <v>-0.52000400000000013</v>
      </c>
      <c r="BL514" s="2">
        <f>Data!BM518-FaktiskeKurser[[#This Row],[LLY]]</f>
        <v>-15.989990000000006</v>
      </c>
      <c r="BM514" s="2">
        <f>Data!BN518-FaktiskeKurser[[#This Row],[UPS]]</f>
        <v>-5.1900029999999902</v>
      </c>
      <c r="BN514" s="2">
        <f>Data!BO518-FaktiskeKurser[[#This Row],[CAT]]</f>
        <v>7.3000030000000038</v>
      </c>
    </row>
    <row r="515" spans="1:66" x14ac:dyDescent="0.35">
      <c r="A515" s="1">
        <v>44579</v>
      </c>
      <c r="B515" s="2">
        <f>ARIMAForecast[[#This Row],[AAPL]]-FaktiskeKurser[[#This Row],[AAPL]]</f>
        <v>-9.0346752350160102</v>
      </c>
      <c r="C515" s="2">
        <f>ARIMAForecast[[#This Row],[MSFT]]-Data!C514</f>
        <v>0.50179554897403023</v>
      </c>
      <c r="D515" s="2">
        <f>ARIMAForecast[[#This Row],[AMZN]]-Data!D514</f>
        <v>-2.6800364394580072</v>
      </c>
      <c r="E515" s="2">
        <f>ARIMAForecast[[#This Row],[GOOGL]]-Data!E514</f>
        <v>-0.4209743386639957</v>
      </c>
      <c r="F515" s="2">
        <f>ARIMAForecast[[#This Row],[BRK-B]]-Data!F514</f>
        <v>-6.8006853086110368</v>
      </c>
      <c r="G515" s="2">
        <f>ARIMAForecast[[#This Row],[TSLA]]-Data!G514</f>
        <v>-11.503847187503027</v>
      </c>
      <c r="H515" s="2">
        <f>ARIMAForecast[[#This Row],[NVDA]]-Data!H514</f>
        <v>-8.0472356025020133</v>
      </c>
      <c r="I515" s="2">
        <f>ARIMAForecast[[#This Row],[GOOG]]-Data!I514</f>
        <v>-0.34050362364402531</v>
      </c>
      <c r="J515" s="2">
        <f>ARIMAForecast[[#This Row],[UNH]]-Data!J514</f>
        <v>-0.31787230658795806</v>
      </c>
      <c r="K515" s="2">
        <f>ARIMAForecast[[#This Row],[JPM]]-Data!K514</f>
        <v>-2.2451140870659856</v>
      </c>
      <c r="L515" s="2">
        <f>ARIMAForecast[[#This Row],[AVGO]]-Data!L514</f>
        <v>-12.935653323974975</v>
      </c>
      <c r="M515" s="2">
        <f>ARIMAForecast[[#This Row],[V]]-Data!M514</f>
        <v>-0.72398548762799919</v>
      </c>
      <c r="N515" s="2">
        <f>ARIMAForecast[[#This Row],[BAC]]-Data!N514</f>
        <v>-0.13060542776420192</v>
      </c>
      <c r="O515" s="2">
        <f>ARIMAForecast[[#This Row],[HD]]-Data!O514</f>
        <v>-5.1789405345700175</v>
      </c>
      <c r="P515" s="2">
        <f>ARIMAForecast[[#This Row],[MA]]-Data!P514</f>
        <v>-5.6185526422349881</v>
      </c>
      <c r="Q515" s="2">
        <f>ARIMAForecast[[#This Row],[MRK]]-Data!Q514</f>
        <v>-0.15265156984870032</v>
      </c>
      <c r="R515" s="2">
        <f>ARIMAForecast[[#This Row],[ABBV]]-Data!R514</f>
        <v>-1.1451362796219939</v>
      </c>
      <c r="S515" s="2">
        <f>ARIMAForecast[[#This Row],[LLY]]-Data!S514</f>
        <v>-1.4409184707909901</v>
      </c>
      <c r="T515" s="2">
        <f>ARIMAForecast[[#This Row],[UPS]]-Data!T514</f>
        <v>-2.1783693528089998</v>
      </c>
      <c r="U515" s="2">
        <f>ARIMAForecast[[#This Row],[CAT]]-Data!U514</f>
        <v>-9.4103166589670195</v>
      </c>
      <c r="X515" s="1">
        <v>44579</v>
      </c>
      <c r="Y515" s="2">
        <f>Data!Y515-Data!Y514</f>
        <v>-2.1752467000000024</v>
      </c>
      <c r="Z515" s="2">
        <f>Data!Z515-Data!Z514</f>
        <v>-3.8014577000000145</v>
      </c>
      <c r="AA515" s="2">
        <f>Data!AA515-Data!AA514</f>
        <v>-2.4337301999999852</v>
      </c>
      <c r="AB515" s="2">
        <f>Data!AB515-Data!AB514</f>
        <v>-2.6043734999999799</v>
      </c>
      <c r="AC515" s="2">
        <f>Data!AC515-Data!AC514</f>
        <v>-3.0174604000000045</v>
      </c>
      <c r="AD515" s="2">
        <f>Data!AD515-Data!AD514</f>
        <v>0.14010310000003301</v>
      </c>
      <c r="AE515" s="2">
        <f>Data!AE515-Data!AE514</f>
        <v>-6.1194064999999682</v>
      </c>
      <c r="AF515" s="2">
        <f>Data!AF515-Data!AF514</f>
        <v>-2.7516406999999958</v>
      </c>
      <c r="AG515" s="2">
        <f>Data!AG515-Data!AG514</f>
        <v>-7.1587210999999797</v>
      </c>
      <c r="AH515" s="2">
        <f>Data!AH515-Data!AH514</f>
        <v>-9.7125562999999886</v>
      </c>
      <c r="AI515" s="2">
        <f>Data!AI515-Data!AI514</f>
        <v>-15.86394949999999</v>
      </c>
      <c r="AJ515" s="2">
        <f>Data!AJ515-Data!AJ514</f>
        <v>0.96676819999998997</v>
      </c>
      <c r="AK515" s="2">
        <f>Data!AK515-Data!AK514</f>
        <v>-1.4625414300000017</v>
      </c>
      <c r="AL515" s="2">
        <f>Data!AL515-Data!AL514</f>
        <v>-7.4945021999999994</v>
      </c>
      <c r="AM515" s="2">
        <f>Data!AM515-Data!AM514</f>
        <v>-4.2135443999999893</v>
      </c>
      <c r="AN515" s="2">
        <f>Data!AN515-Data!AN514</f>
        <v>0.1994522099999898</v>
      </c>
      <c r="AO515" s="2">
        <f>Data!AO515-Data!AO514</f>
        <v>1.165017899999981</v>
      </c>
      <c r="AP515" s="2">
        <f>Data!AP515-Data!AP514</f>
        <v>2.1242388000000005</v>
      </c>
      <c r="AQ515" s="2">
        <f>Data!AQ515-Data!AQ514</f>
        <v>-1.2747329999999977</v>
      </c>
      <c r="AR515" s="2">
        <f>Data!AR515-Data!AR514</f>
        <v>1.1871857999999804</v>
      </c>
      <c r="AS515" s="2"/>
      <c r="AT515" s="1">
        <v>44579</v>
      </c>
      <c r="AU515" s="2">
        <f>Data!AV519-FaktiskeKurser[[#This Row],[AAPL]]</f>
        <v>-5.2799990000000037</v>
      </c>
      <c r="AV515" s="2">
        <f>Data!AW519-FaktiskeKurser[[#This Row],[MSFT]]</f>
        <v>-12.330016999999998</v>
      </c>
      <c r="AW515" s="2">
        <f>Data!AX519-FaktiskeKurser[[#This Row],[AMZN]]</f>
        <v>-6.4445039999999949</v>
      </c>
      <c r="AX515" s="2">
        <f>Data!AY519-FaktiskeKurser[[#This Row],[GOOGL]]</f>
        <v>-3.7379910000000223</v>
      </c>
      <c r="AY515" s="2">
        <f>Data!AZ519-FaktiskeKurser[[#This Row],[BRK-B]]</f>
        <v>0.49002100000001292</v>
      </c>
      <c r="AZ515" s="2">
        <f>Data!BA519-FaktiskeKurser[[#This Row],[TSLA]]</f>
        <v>-11.296661999999969</v>
      </c>
      <c r="BA515" s="2">
        <f>Data!BB519-FaktiskeKurser[[#This Row],[NVDA]]</f>
        <v>-19.140014000000008</v>
      </c>
      <c r="BB515" s="2">
        <f>Data!BC519-FaktiskeKurser[[#This Row],[GOOG]]</f>
        <v>-3.7270050000000197</v>
      </c>
      <c r="BC515" s="2">
        <f>Data!BD519-FaktiskeKurser[[#This Row],[UNH]]</f>
        <v>-8.0100100000000225</v>
      </c>
      <c r="BD515" s="2">
        <f>Data!BE519-FaktiskeKurser[[#This Row],[JPM]]</f>
        <v>-16.220000999999996</v>
      </c>
      <c r="BE515" s="2">
        <f>Data!BF519-FaktiskeKurser[[#This Row],[AVGO]]</f>
        <v>-44.260009999999966</v>
      </c>
      <c r="BF515" s="2">
        <f>Data!BG519-FaktiskeKurser[[#This Row],[V]]</f>
        <v>1.330001999999979</v>
      </c>
      <c r="BG515" s="2">
        <f>Data!BH519-FaktiskeKurser[[#This Row],[BAC]]</f>
        <v>-2.9500010000000003</v>
      </c>
      <c r="BH515" s="2">
        <f>Data!BI519-FaktiskeKurser[[#This Row],[HD]]</f>
        <v>-19.950011999999958</v>
      </c>
      <c r="BI515" s="2">
        <f>Data!BJ519-FaktiskeKurser[[#This Row],[MA]]</f>
        <v>9.9789999999870815E-3</v>
      </c>
      <c r="BJ515" s="2">
        <f>Data!BK519-FaktiskeKurser[[#This Row],[MRK]]</f>
        <v>-0.12999700000000303</v>
      </c>
      <c r="BK515" s="2">
        <f>Data!BL519-FaktiskeKurser[[#This Row],[ABBV]]</f>
        <v>-0.19000199999999268</v>
      </c>
      <c r="BL515" s="2">
        <f>Data!BM519-FaktiskeKurser[[#This Row],[LLY]]</f>
        <v>-15.249999999999972</v>
      </c>
      <c r="BM515" s="2">
        <f>Data!BN519-FaktiskeKurser[[#This Row],[UPS]]</f>
        <v>-5.6800079999999866</v>
      </c>
      <c r="BN515" s="2">
        <f>Data!BO519-FaktiskeKurser[[#This Row],[CAT]]</f>
        <v>9.9199979999999925</v>
      </c>
    </row>
    <row r="516" spans="1:66" x14ac:dyDescent="0.35">
      <c r="A516" s="1">
        <v>44580</v>
      </c>
      <c r="B516" s="2">
        <f>ARIMAForecast[[#This Row],[AAPL]]-FaktiskeKurser[[#This Row],[AAPL]]</f>
        <v>-10.512269179687991</v>
      </c>
      <c r="C516" s="2">
        <f>ARIMAForecast[[#This Row],[MSFT]]-Data!C515</f>
        <v>-3.0566335831319975</v>
      </c>
      <c r="D516" s="2">
        <f>ARIMAForecast[[#This Row],[AMZN]]-Data!D515</f>
        <v>-4.5786221211819793</v>
      </c>
      <c r="E516" s="2">
        <f>ARIMAForecast[[#This Row],[GOOGL]]-Data!E515</f>
        <v>-2.0034278013629887</v>
      </c>
      <c r="F516" s="2">
        <f>ARIMAForecast[[#This Row],[BRK-B]]-Data!F515</f>
        <v>-3.4848063405369771</v>
      </c>
      <c r="G516" s="2">
        <f>ARIMAForecast[[#This Row],[TSLA]]-Data!G515</f>
        <v>-0.14141409021596019</v>
      </c>
      <c r="H516" s="2">
        <f>ARIMAForecast[[#This Row],[NVDA]]-Data!H515</f>
        <v>-9.368896202320002</v>
      </c>
      <c r="I516" s="2">
        <f>ARIMAForecast[[#This Row],[GOOG]]-Data!I515</f>
        <v>-2.1726974818019755</v>
      </c>
      <c r="J516" s="2">
        <f>ARIMAForecast[[#This Row],[UNH]]-Data!J515</f>
        <v>0.92667140116799374</v>
      </c>
      <c r="K516" s="2">
        <f>ARIMAForecast[[#This Row],[JPM]]-Data!K515</f>
        <v>-0.39171025537800119</v>
      </c>
      <c r="L516" s="2">
        <f>ARIMAForecast[[#This Row],[AVGO]]-Data!L515</f>
        <v>-17.275047872041</v>
      </c>
      <c r="M516" s="2">
        <f>ARIMAForecast[[#This Row],[V]]-Data!M515</f>
        <v>-0.47956554691199926</v>
      </c>
      <c r="N516" s="2">
        <f>ARIMAForecast[[#This Row],[BAC]]-Data!N515</f>
        <v>-0.36137886073969838</v>
      </c>
      <c r="O516" s="2">
        <f>ARIMAForecast[[#This Row],[HD]]-Data!O515</f>
        <v>-10.397902894835966</v>
      </c>
      <c r="P516" s="2">
        <f>ARIMAForecast[[#This Row],[MA]]-Data!P515</f>
        <v>2.3672934943350015</v>
      </c>
      <c r="Q516" s="2">
        <f>ARIMAForecast[[#This Row],[MRK]]-Data!Q515</f>
        <v>-0.65746230820549556</v>
      </c>
      <c r="R516" s="2">
        <f>ARIMAForecast[[#This Row],[ABBV]]-Data!R515</f>
        <v>-2.3276122818570002</v>
      </c>
      <c r="S516" s="2">
        <f>ARIMAForecast[[#This Row],[LLY]]-Data!S515</f>
        <v>-1.6406506682530164</v>
      </c>
      <c r="T516" s="2">
        <f>ARIMAForecast[[#This Row],[UPS]]-Data!T515</f>
        <v>-0.54391926082800524</v>
      </c>
      <c r="U516" s="2">
        <f>ARIMAForecast[[#This Row],[CAT]]-Data!U515</f>
        <v>-4.6505336793019865</v>
      </c>
      <c r="X516" s="1">
        <v>44580</v>
      </c>
      <c r="Y516" s="2">
        <f>Data!Y516-Data!Y515</f>
        <v>-3.4460444000000052</v>
      </c>
      <c r="Z516" s="2">
        <f>Data!Z516-Data!Z515</f>
        <v>-2.1854354999999828</v>
      </c>
      <c r="AA516" s="2">
        <f>Data!AA516-Data!AA515</f>
        <v>-2.7806154000000163</v>
      </c>
      <c r="AB516" s="2">
        <f>Data!AB516-Data!AB515</f>
        <v>-1.6589363000000219</v>
      </c>
      <c r="AC516" s="2">
        <f>Data!AC516-Data!AC515</f>
        <v>-5.5126232000000073</v>
      </c>
      <c r="AD516" s="2">
        <f>Data!AD516-Data!AD515</f>
        <v>-6.4265252000000146</v>
      </c>
      <c r="AE516" s="2">
        <f>Data!AE516-Data!AE515</f>
        <v>-9.8188878000000273</v>
      </c>
      <c r="AF516" s="2">
        <f>Data!AF516-Data!AF515</f>
        <v>-1.3714019000000235</v>
      </c>
      <c r="AG516" s="2">
        <f>Data!AG516-Data!AG515</f>
        <v>0.90827030000002651</v>
      </c>
      <c r="AH516" s="2">
        <f>Data!AH516-Data!AH515</f>
        <v>-4.128149800000017</v>
      </c>
      <c r="AI516" s="2">
        <f>Data!AI516-Data!AI515</f>
        <v>-13.796251700000084</v>
      </c>
      <c r="AJ516" s="2">
        <f>Data!AJ516-Data!AJ515</f>
        <v>-0.84107739999998898</v>
      </c>
      <c r="AK516" s="2">
        <f>Data!AK516-Data!AK515</f>
        <v>-6.9852820000001259E-2</v>
      </c>
      <c r="AL516" s="2">
        <f>Data!AL516-Data!AL515</f>
        <v>-6.8295209999999997</v>
      </c>
      <c r="AM516" s="2">
        <f>Data!AM516-Data!AM515</f>
        <v>-5.6380565999999703</v>
      </c>
      <c r="AN516" s="2">
        <f>Data!AN516-Data!AN515</f>
        <v>-0.26609012000000121</v>
      </c>
      <c r="AO516" s="2">
        <f>Data!AO516-Data!AO515</f>
        <v>-1.5643479000000013</v>
      </c>
      <c r="AP516" s="2">
        <f>Data!AP516-Data!AP515</f>
        <v>-1.6718034000000159</v>
      </c>
      <c r="AQ516" s="2">
        <f>Data!AQ516-Data!AQ515</f>
        <v>-1.6881196999999872</v>
      </c>
      <c r="AR516" s="2">
        <f>Data!AR516-Data!AR515</f>
        <v>-6.6324533999999744</v>
      </c>
      <c r="AS516" s="2"/>
      <c r="AT516" s="1">
        <v>44580</v>
      </c>
      <c r="AU516" s="2">
        <f>Data!AV520-FaktiskeKurser[[#This Row],[AAPL]]</f>
        <v>-9.3000030000000038</v>
      </c>
      <c r="AV516" s="2">
        <f>Data!AW520-FaktiskeKurser[[#This Row],[MSFT]]</f>
        <v>-14.940001999999993</v>
      </c>
      <c r="AW516" s="2">
        <f>Data!AX520-FaktiskeKurser[[#This Row],[AMZN]]</f>
        <v>-8.9080050000000028</v>
      </c>
      <c r="AX516" s="2">
        <f>Data!AY520-FaktiskeKurser[[#This Row],[GOOGL]]</f>
        <v>-6.3139950000000056</v>
      </c>
      <c r="AY516" s="2">
        <f>Data!AZ520-FaktiskeKurser[[#This Row],[BRK-B]]</f>
        <v>-5.6400150000000053</v>
      </c>
      <c r="AZ516" s="2">
        <f>Data!BA520-FaktiskeKurser[[#This Row],[TSLA]]</f>
        <v>-36.856658999999979</v>
      </c>
      <c r="BA516" s="2">
        <f>Data!BB520-FaktiskeKurser[[#This Row],[NVDA]]</f>
        <v>-29.319991999999985</v>
      </c>
      <c r="BB516" s="2">
        <f>Data!BC520-FaktiskeKurser[[#This Row],[GOOG]]</f>
        <v>-5.9960020000000043</v>
      </c>
      <c r="BC516" s="2">
        <f>Data!BD520-FaktiskeKurser[[#This Row],[UNH]]</f>
        <v>-11.200012000000015</v>
      </c>
      <c r="BD516" s="2">
        <f>Data!BE520-FaktiskeKurser[[#This Row],[JPM]]</f>
        <v>-19.510008999999997</v>
      </c>
      <c r="BE516" s="2">
        <f>Data!BF520-FaktiskeKurser[[#This Row],[AVGO]]</f>
        <v>-58.030029000000013</v>
      </c>
      <c r="BF516" s="2">
        <f>Data!BG520-FaktiskeKurser[[#This Row],[V]]</f>
        <v>-1.0300139999999942</v>
      </c>
      <c r="BG516" s="2">
        <f>Data!BH520-FaktiskeKurser[[#This Row],[BAC]]</f>
        <v>-2.4200019999999967</v>
      </c>
      <c r="BH516" s="2">
        <f>Data!BI520-FaktiskeKurser[[#This Row],[HD]]</f>
        <v>-29.709992</v>
      </c>
      <c r="BI516" s="2">
        <f>Data!BJ520-FaktiskeKurser[[#This Row],[MA]]</f>
        <v>-6.5799870000000169</v>
      </c>
      <c r="BJ516" s="2">
        <f>Data!BK520-FaktiskeKurser[[#This Row],[MRK]]</f>
        <v>9.0004000000007522E-2</v>
      </c>
      <c r="BK516" s="2">
        <f>Data!BL520-FaktiskeKurser[[#This Row],[ABBV]]</f>
        <v>-2.0799860000000194</v>
      </c>
      <c r="BL516" s="2">
        <f>Data!BM520-FaktiskeKurser[[#This Row],[LLY]]</f>
        <v>-10.869994999999989</v>
      </c>
      <c r="BM516" s="2">
        <f>Data!BN520-FaktiskeKurser[[#This Row],[UPS]]</f>
        <v>-7.4600059999999928</v>
      </c>
      <c r="BN516" s="2">
        <f>Data!BO520-FaktiskeKurser[[#This Row],[CAT]]</f>
        <v>-0.73999000000000592</v>
      </c>
    </row>
    <row r="517" spans="1:66" x14ac:dyDescent="0.35">
      <c r="A517" s="1">
        <v>44581</v>
      </c>
      <c r="B517" s="2">
        <f>ARIMAForecast[[#This Row],[AAPL]]-FaktiskeKurser[[#This Row],[AAPL]]</f>
        <v>-9.4621653415480012</v>
      </c>
      <c r="C517" s="2">
        <f>ARIMAForecast[[#This Row],[MSFT]]-Data!C516</f>
        <v>-3.6921158396500005</v>
      </c>
      <c r="D517" s="2">
        <f>ARIMAForecast[[#This Row],[AMZN]]-Data!D516</f>
        <v>-8.931571898016017</v>
      </c>
      <c r="E517" s="2">
        <f>ARIMAForecast[[#This Row],[GOOGL]]-Data!E516</f>
        <v>-2.6414816492469981</v>
      </c>
      <c r="F517" s="2">
        <f>ARIMAForecast[[#This Row],[BRK-B]]-Data!F516</f>
        <v>-5.6039752637390166</v>
      </c>
      <c r="G517" s="2">
        <f>ARIMAForecast[[#This Row],[TSLA]]-Data!G516</f>
        <v>-17.577441600841041</v>
      </c>
      <c r="H517" s="2">
        <f>ARIMAForecast[[#This Row],[NVDA]]-Data!H516</f>
        <v>-8.0426062183469753</v>
      </c>
      <c r="I517" s="2">
        <f>ARIMAForecast[[#This Row],[GOOG]]-Data!I516</f>
        <v>-3.2074163949590115</v>
      </c>
      <c r="J517" s="2">
        <f>ARIMAForecast[[#This Row],[UNH]]-Data!J516</f>
        <v>-0.16594280350898316</v>
      </c>
      <c r="K517" s="2">
        <f>ARIMAForecast[[#This Row],[JPM]]-Data!K516</f>
        <v>-2.8416160129989976</v>
      </c>
      <c r="L517" s="2">
        <f>ARIMAForecast[[#This Row],[AVGO]]-Data!L516</f>
        <v>-12.915962708693087</v>
      </c>
      <c r="M517" s="2">
        <f>ARIMAForecast[[#This Row],[V]]-Data!M516</f>
        <v>-7.2006863769599931</v>
      </c>
      <c r="N517" s="2">
        <f>ARIMAForecast[[#This Row],[BAC]]-Data!N516</f>
        <v>-0.93757522839459995</v>
      </c>
      <c r="O517" s="2">
        <f>ARIMAForecast[[#This Row],[HD]]-Data!O516</f>
        <v>-1.7087425557610345</v>
      </c>
      <c r="P517" s="2">
        <f>ARIMAForecast[[#This Row],[MA]]-Data!P516</f>
        <v>-7.6637399030900042</v>
      </c>
      <c r="Q517" s="2">
        <f>ARIMAForecast[[#This Row],[MRK]]-Data!Q516</f>
        <v>-0.60477837951759739</v>
      </c>
      <c r="R517" s="2">
        <f>ARIMAForecast[[#This Row],[ABBV]]-Data!R516</f>
        <v>-0.69178760746498824</v>
      </c>
      <c r="S517" s="2">
        <f>ARIMAForecast[[#This Row],[LLY]]-Data!S516</f>
        <v>-0.7749397762519834</v>
      </c>
      <c r="T517" s="2">
        <f>ARIMAForecast[[#This Row],[UPS]]-Data!T516</f>
        <v>-2.0029638577979938</v>
      </c>
      <c r="U517" s="2">
        <f>ARIMAForecast[[#This Row],[CAT]]-Data!U516</f>
        <v>-2.6165846449599997</v>
      </c>
      <c r="X517" s="1">
        <v>44581</v>
      </c>
      <c r="Y517" s="2">
        <f>Data!Y517-Data!Y516</f>
        <v>-2.3439101999999821</v>
      </c>
      <c r="Z517" s="2">
        <f>Data!Z517-Data!Z516</f>
        <v>-1.8747614000000112</v>
      </c>
      <c r="AA517" s="2">
        <f>Data!AA517-Data!AA516</f>
        <v>-3.9870080999999971</v>
      </c>
      <c r="AB517" s="2">
        <f>Data!AB517-Data!AB516</f>
        <v>-1.7402642999999784</v>
      </c>
      <c r="AC517" s="2">
        <f>Data!AC517-Data!AC516</f>
        <v>-3.7749380999999858</v>
      </c>
      <c r="AD517" s="2">
        <f>Data!AD517-Data!AD516</f>
        <v>-8.9645234000000187</v>
      </c>
      <c r="AE517" s="2">
        <f>Data!AE517-Data!AE516</f>
        <v>-8.615387400000003</v>
      </c>
      <c r="AF517" s="2">
        <f>Data!AF517-Data!AF516</f>
        <v>-2.0341343999999992</v>
      </c>
      <c r="AG517" s="2">
        <f>Data!AG517-Data!AG516</f>
        <v>0.74518059999996922</v>
      </c>
      <c r="AH517" s="2">
        <f>Data!AH517-Data!AH516</f>
        <v>-1.3369834999999739</v>
      </c>
      <c r="AI517" s="2">
        <f>Data!AI517-Data!AI516</f>
        <v>-16.240237499999921</v>
      </c>
      <c r="AJ517" s="2">
        <f>Data!AJ517-Data!AJ516</f>
        <v>-0.44568649999999366</v>
      </c>
      <c r="AK517" s="2">
        <f>Data!AK517-Data!AK516</f>
        <v>-0.62409940999999947</v>
      </c>
      <c r="AL517" s="2">
        <f>Data!AL517-Data!AL516</f>
        <v>-9.9776979000000097</v>
      </c>
      <c r="AM517" s="2">
        <f>Data!AM517-Data!AM516</f>
        <v>1.6569984999999861</v>
      </c>
      <c r="AN517" s="2">
        <f>Data!AN517-Data!AN516</f>
        <v>-0.49025886999999102</v>
      </c>
      <c r="AO517" s="2">
        <f>Data!AO517-Data!AO516</f>
        <v>-2.134820899999994</v>
      </c>
      <c r="AP517" s="2">
        <f>Data!AP517-Data!AP516</f>
        <v>-1.9324888999999814</v>
      </c>
      <c r="AQ517" s="2">
        <f>Data!AQ517-Data!AQ516</f>
        <v>-1.5145774000000074</v>
      </c>
      <c r="AR517" s="2">
        <f>Data!AR517-Data!AR516</f>
        <v>-5.5664727000000198</v>
      </c>
      <c r="AS517" s="2"/>
      <c r="AT517" s="1">
        <v>44581</v>
      </c>
      <c r="AU517" s="2">
        <f>Data!AV521-FaktiskeKurser[[#This Row],[AAPL]]</f>
        <v>-7.6800069999999891</v>
      </c>
      <c r="AV517" s="2">
        <f>Data!AW521-FaktiskeKurser[[#This Row],[MSFT]]</f>
        <v>-3.1999819999999772</v>
      </c>
      <c r="AW517" s="2">
        <f>Data!AX521-FaktiskeKurser[[#This Row],[AMZN]]</f>
        <v>-9.5465089999999861</v>
      </c>
      <c r="AX517" s="2">
        <f>Data!AY521-FaktiskeKurser[[#This Row],[GOOGL]]</f>
        <v>-5.2795110000000136</v>
      </c>
      <c r="AY517" s="2">
        <f>Data!AZ521-FaktiskeKurser[[#This Row],[BRK-B]]</f>
        <v>-10.25</v>
      </c>
      <c r="AZ517" s="2">
        <f>Data!BA521-FaktiskeKurser[[#This Row],[TSLA]]</f>
        <v>-11.763337000000035</v>
      </c>
      <c r="BA517" s="2">
        <f>Data!BB521-FaktiskeKurser[[#This Row],[NVDA]]</f>
        <v>-24.25</v>
      </c>
      <c r="BB517" s="2">
        <f>Data!BC521-FaktiskeKurser[[#This Row],[GOOG]]</f>
        <v>-5.6244970000000194</v>
      </c>
      <c r="BC517" s="2">
        <f>Data!BD521-FaktiskeKurser[[#This Row],[UNH]]</f>
        <v>-4.4299930000000245</v>
      </c>
      <c r="BD517" s="2">
        <f>Data!BE521-FaktiskeKurser[[#This Row],[JPM]]</f>
        <v>-20.569992000000013</v>
      </c>
      <c r="BE517" s="2">
        <f>Data!BF521-FaktiskeKurser[[#This Row],[AVGO]]</f>
        <v>-49.470031000000063</v>
      </c>
      <c r="BF517" s="2">
        <f>Data!BG521-FaktiskeKurser[[#This Row],[V]]</f>
        <v>-0.64999399999999241</v>
      </c>
      <c r="BG517" s="2">
        <f>Data!BH521-FaktiskeKurser[[#This Row],[BAC]]</f>
        <v>-3.0099980000000031</v>
      </c>
      <c r="BH517" s="2">
        <f>Data!BI521-FaktiskeKurser[[#This Row],[HD]]</f>
        <v>-37.400023999999974</v>
      </c>
      <c r="BI517" s="2">
        <f>Data!BJ521-FaktiskeKurser[[#This Row],[MA]]</f>
        <v>-5.5199890000000096</v>
      </c>
      <c r="BJ517" s="2">
        <f>Data!BK521-FaktiskeKurser[[#This Row],[MRK]]</f>
        <v>-0.56999999999999318</v>
      </c>
      <c r="BK517" s="2">
        <f>Data!BL521-FaktiskeKurser[[#This Row],[ABBV]]</f>
        <v>-0.49000499999999647</v>
      </c>
      <c r="BL517" s="2">
        <f>Data!BM521-FaktiskeKurser[[#This Row],[LLY]]</f>
        <v>-6.5399929999999813</v>
      </c>
      <c r="BM517" s="2">
        <f>Data!BN521-FaktiskeKurser[[#This Row],[UPS]]</f>
        <v>-8.1800079999999866</v>
      </c>
      <c r="BN517" s="2">
        <f>Data!BO521-FaktiskeKurser[[#This Row],[CAT]]</f>
        <v>-10.369994999999989</v>
      </c>
    </row>
    <row r="518" spans="1:66" x14ac:dyDescent="0.35">
      <c r="A518" s="1">
        <v>44582</v>
      </c>
      <c r="B518" s="2">
        <f>ARIMAForecast[[#This Row],[AAPL]]-FaktiskeKurser[[#This Row],[AAPL]]</f>
        <v>-11.359122311914007</v>
      </c>
      <c r="C518" s="2">
        <f>ARIMAForecast[[#This Row],[MSFT]]-Data!C517</f>
        <v>-2.5660169947080362</v>
      </c>
      <c r="D518" s="2">
        <f>ARIMAForecast[[#This Row],[AMZN]]-Data!D517</f>
        <v>1.7713199708300067</v>
      </c>
      <c r="E518" s="2">
        <f>ARIMAForecast[[#This Row],[GOOGL]]-Data!E517</f>
        <v>-0.12597386777301267</v>
      </c>
      <c r="F518" s="2">
        <f>ARIMAForecast[[#This Row],[BRK-B]]-Data!F517</f>
        <v>-1.7199768856029891</v>
      </c>
      <c r="G518" s="2">
        <f>ARIMAForecast[[#This Row],[TSLA]]-Data!G517</f>
        <v>-5.2562269000249557</v>
      </c>
      <c r="H518" s="2">
        <f>ARIMAForecast[[#This Row],[NVDA]]-Data!H517</f>
        <v>-0.90290219658299975</v>
      </c>
      <c r="I518" s="2">
        <f>ARIMAForecast[[#This Row],[GOOG]]-Data!I517</f>
        <v>-0.20128718305500115</v>
      </c>
      <c r="J518" s="2">
        <f>ARIMAForecast[[#This Row],[UNH]]-Data!J517</f>
        <v>-2.0037660375710402</v>
      </c>
      <c r="K518" s="2">
        <f>ARIMAForecast[[#This Row],[JPM]]-Data!K517</f>
        <v>-0.72700604417900649</v>
      </c>
      <c r="L518" s="2">
        <f>ARIMAForecast[[#This Row],[AVGO]]-Data!L517</f>
        <v>4.5387844883210846</v>
      </c>
      <c r="M518" s="2">
        <f>ARIMAForecast[[#This Row],[V]]-Data!M517</f>
        <v>-4.6746982207619965</v>
      </c>
      <c r="N518" s="2">
        <f>ARIMAForecast[[#This Row],[BAC]]-Data!N517</f>
        <v>-0.52775605689809879</v>
      </c>
      <c r="O518" s="2">
        <f>ARIMAForecast[[#This Row],[HD]]-Data!O517</f>
        <v>15.949789219007016</v>
      </c>
      <c r="P518" s="2">
        <f>ARIMAForecast[[#This Row],[MA]]-Data!P517</f>
        <v>-6.0283580058630264</v>
      </c>
      <c r="Q518" s="2">
        <f>ARIMAForecast[[#This Row],[MRK]]-Data!Q517</f>
        <v>-1.3355127868973966</v>
      </c>
      <c r="R518" s="2">
        <f>ARIMAForecast[[#This Row],[ABBV]]-Data!R517</f>
        <v>-0.5752560356900176</v>
      </c>
      <c r="S518" s="2">
        <f>ARIMAForecast[[#This Row],[LLY]]-Data!S517</f>
        <v>-1.6648733842740171</v>
      </c>
      <c r="T518" s="2">
        <f>ARIMAForecast[[#This Row],[UPS]]-Data!T517</f>
        <v>3.1914289473539839</v>
      </c>
      <c r="U518" s="2">
        <f>ARIMAForecast[[#This Row],[CAT]]-Data!U517</f>
        <v>0.62593481013800556</v>
      </c>
      <c r="X518" s="1">
        <v>44582</v>
      </c>
      <c r="Y518" s="2">
        <f>Data!Y518-Data!Y517</f>
        <v>-1.994066800000013</v>
      </c>
      <c r="Z518" s="2">
        <f>Data!Z518-Data!Z517</f>
        <v>-4.2420458999999937</v>
      </c>
      <c r="AA518" s="2">
        <f>Data!AA518-Data!AA517</f>
        <v>-6.6010827000000063</v>
      </c>
      <c r="AB518" s="2">
        <f>Data!AB518-Data!AB517</f>
        <v>-2.5496471000000156</v>
      </c>
      <c r="AC518" s="2">
        <f>Data!AC518-Data!AC517</f>
        <v>-5.7544636000000082</v>
      </c>
      <c r="AD518" s="2">
        <f>Data!AD518-Data!AD517</f>
        <v>-2.4630382999999938</v>
      </c>
      <c r="AE518" s="2">
        <f>Data!AE518-Data!AE517</f>
        <v>-8.6971788999999831</v>
      </c>
      <c r="AF518" s="2">
        <f>Data!AF518-Data!AF517</f>
        <v>-2.8426606999999819</v>
      </c>
      <c r="AG518" s="2">
        <f>Data!AG518-Data!AG517</f>
        <v>-1.5624285999999756</v>
      </c>
      <c r="AH518" s="2">
        <f>Data!AH518-Data!AH517</f>
        <v>-2.498567200000025</v>
      </c>
      <c r="AI518" s="2">
        <f>Data!AI518-Data!AI517</f>
        <v>-14.490851900000052</v>
      </c>
      <c r="AJ518" s="2">
        <f>Data!AJ518-Data!AJ517</f>
        <v>-6.7661224999999945</v>
      </c>
      <c r="AK518" s="2">
        <f>Data!AK518-Data!AK517</f>
        <v>-0.83364867999999603</v>
      </c>
      <c r="AL518" s="2">
        <f>Data!AL518-Data!AL517</f>
        <v>-1.9790621000000215</v>
      </c>
      <c r="AM518" s="2">
        <f>Data!AM518-Data!AM517</f>
        <v>-6.0160231000000408</v>
      </c>
      <c r="AN518" s="2">
        <f>Data!AN518-Data!AN517</f>
        <v>-0.72301515000000904</v>
      </c>
      <c r="AO518" s="2">
        <f>Data!AO518-Data!AO517</f>
        <v>-1.0797991000000025</v>
      </c>
      <c r="AP518" s="2">
        <f>Data!AP518-Data!AP517</f>
        <v>-0.36387730000001284</v>
      </c>
      <c r="AQ518" s="2">
        <f>Data!AQ518-Data!AQ517</f>
        <v>-0.51992210000000227</v>
      </c>
      <c r="AR518" s="2">
        <f>Data!AR518-Data!AR517</f>
        <v>-3.0063016999999945</v>
      </c>
      <c r="AS518" s="2"/>
      <c r="AT518" s="1">
        <v>44582</v>
      </c>
      <c r="AU518" s="2">
        <f>Data!AV522-FaktiskeKurser[[#This Row],[AAPL]]</f>
        <v>-10.660003000000017</v>
      </c>
      <c r="AV518" s="2">
        <f>Data!AW522-FaktiskeKurser[[#This Row],[MSFT]]</f>
        <v>-14.17001300000004</v>
      </c>
      <c r="AW518" s="2">
        <f>Data!AX522-FaktiskeKurser[[#This Row],[AMZN]]</f>
        <v>-19.494995000000017</v>
      </c>
      <c r="AX518" s="2">
        <f>Data!AY522-FaktiskeKurser[[#This Row],[GOOGL]]</f>
        <v>-9.1289979999999957</v>
      </c>
      <c r="AY518" s="2">
        <f>Data!AZ522-FaktiskeKurser[[#This Row],[BRK-B]]</f>
        <v>-18.910003999999958</v>
      </c>
      <c r="AZ518" s="2">
        <f>Data!BA522-FaktiskeKurser[[#This Row],[TSLA]]</f>
        <v>-35.236664000000019</v>
      </c>
      <c r="BA518" s="2">
        <f>Data!BB522-FaktiskeKurser[[#This Row],[NVDA]]</f>
        <v>-35.680007999999987</v>
      </c>
      <c r="BB518" s="2">
        <f>Data!BC522-FaktiskeKurser[[#This Row],[GOOG]]</f>
        <v>-9.6945039999999949</v>
      </c>
      <c r="BC518" s="2">
        <f>Data!BD522-FaktiskeKurser[[#This Row],[UNH]]</f>
        <v>-7.5199890000000096</v>
      </c>
      <c r="BD518" s="2">
        <f>Data!BE522-FaktiskeKurser[[#This Row],[JPM]]</f>
        <v>-12.809996999999981</v>
      </c>
      <c r="BE518" s="2">
        <f>Data!BF522-FaktiskeKurser[[#This Row],[AVGO]]</f>
        <v>-63.140015000000062</v>
      </c>
      <c r="BF518" s="2">
        <f>Data!BG522-FaktiskeKurser[[#This Row],[V]]</f>
        <v>-8.7400049999999965</v>
      </c>
      <c r="BG518" s="2">
        <f>Data!BH522-FaktiskeKurser[[#This Row],[BAC]]</f>
        <v>-2.9900019999999969</v>
      </c>
      <c r="BH518" s="2">
        <f>Data!BI522-FaktiskeKurser[[#This Row],[HD]]</f>
        <v>-22.899993999999992</v>
      </c>
      <c r="BI518" s="2">
        <f>Data!BJ522-FaktiskeKurser[[#This Row],[MA]]</f>
        <v>-17.060027999999988</v>
      </c>
      <c r="BJ518" s="2">
        <f>Data!BK522-FaktiskeKurser[[#This Row],[MRK]]</f>
        <v>-1.3999940000000066</v>
      </c>
      <c r="BK518" s="2">
        <f>Data!BL522-FaktiskeKurser[[#This Row],[ABBV]]</f>
        <v>-3.8899989999999889</v>
      </c>
      <c r="BL518" s="2">
        <f>Data!BM522-FaktiskeKurser[[#This Row],[LLY]]</f>
        <v>-1.0599969999999814</v>
      </c>
      <c r="BM518" s="2">
        <f>Data!BN522-FaktiskeKurser[[#This Row],[UPS]]</f>
        <v>-4.5899960000000135</v>
      </c>
      <c r="BN518" s="2">
        <f>Data!BO522-FaktiskeKurser[[#This Row],[CAT]]</f>
        <v>-14.850005999999979</v>
      </c>
    </row>
    <row r="519" spans="1:66" x14ac:dyDescent="0.35">
      <c r="A519" s="1">
        <v>44585</v>
      </c>
      <c r="B519" s="2">
        <f>ARIMAForecast[[#This Row],[AAPL]]-FaktiskeKurser[[#This Row],[AAPL]]</f>
        <v>-9.5157560505760159</v>
      </c>
      <c r="C519" s="2">
        <f>ARIMAForecast[[#This Row],[MSFT]]-Data!C518</f>
        <v>-4.5485514335409789</v>
      </c>
      <c r="D519" s="2">
        <f>ARIMAForecast[[#This Row],[AMZN]]-Data!D518</f>
        <v>-4.3648275040490034</v>
      </c>
      <c r="E519" s="2">
        <f>ARIMAForecast[[#This Row],[GOOGL]]-Data!E518</f>
        <v>-2.9905586416080041</v>
      </c>
      <c r="F519" s="2">
        <f>ARIMAForecast[[#This Row],[BRK-B]]-Data!F518</f>
        <v>3.3337006637610216</v>
      </c>
      <c r="G519" s="2">
        <f>ARIMAForecast[[#This Row],[TSLA]]-Data!G518</f>
        <v>-3.8095838509460123</v>
      </c>
      <c r="H519" s="2">
        <f>ARIMAForecast[[#This Row],[NVDA]]-Data!H518</f>
        <v>-8.5603887530030249</v>
      </c>
      <c r="I519" s="2">
        <f>ARIMAForecast[[#This Row],[GOOG]]-Data!I518</f>
        <v>-2.9039847052579972</v>
      </c>
      <c r="J519" s="2">
        <f>ARIMAForecast[[#This Row],[UNH]]-Data!J518</f>
        <v>-1.5813839660179951</v>
      </c>
      <c r="K519" s="2">
        <f>ARIMAForecast[[#This Row],[JPM]]-Data!K518</f>
        <v>1.4820949421749958</v>
      </c>
      <c r="L519" s="2">
        <f>ARIMAForecast[[#This Row],[AVGO]]-Data!L518</f>
        <v>-2.2779493030400317</v>
      </c>
      <c r="M519" s="2">
        <f>ARIMAForecast[[#This Row],[V]]-Data!M518</f>
        <v>-0.14734712481100587</v>
      </c>
      <c r="N519" s="2">
        <f>ARIMAForecast[[#This Row],[BAC]]-Data!N518</f>
        <v>0.8557047641645994</v>
      </c>
      <c r="O519" s="2">
        <f>ARIMAForecast[[#This Row],[HD]]-Data!O518</f>
        <v>-4.3789324453740051</v>
      </c>
      <c r="P519" s="2">
        <f>ARIMAForecast[[#This Row],[MA]]-Data!P518</f>
        <v>-10.175863226527952</v>
      </c>
      <c r="Q519" s="2">
        <f>ARIMAForecast[[#This Row],[MRK]]-Data!Q518</f>
        <v>0.65553329926810022</v>
      </c>
      <c r="R519" s="2">
        <f>ARIMAForecast[[#This Row],[ABBV]]-Data!R518</f>
        <v>1.4857134767360094</v>
      </c>
      <c r="S519" s="2">
        <f>ARIMAForecast[[#This Row],[LLY]]-Data!S518</f>
        <v>-2.4308236134660035</v>
      </c>
      <c r="T519" s="2">
        <f>ARIMAForecast[[#This Row],[UPS]]-Data!T518</f>
        <v>-2.7334584894369982</v>
      </c>
      <c r="U519" s="2">
        <f>ARIMAForecast[[#This Row],[CAT]]-Data!U518</f>
        <v>0.51439405349898948</v>
      </c>
      <c r="X519" s="1">
        <v>44585</v>
      </c>
      <c r="Y519" s="2">
        <f>Data!Y519-Data!Y518</f>
        <v>-1.142412400000012</v>
      </c>
      <c r="Z519" s="2">
        <f>Data!Z519-Data!Z518</f>
        <v>-0.81327659999999469</v>
      </c>
      <c r="AA519" s="2">
        <f>Data!AA519-Data!AA518</f>
        <v>-1.9169591999999795</v>
      </c>
      <c r="AB519" s="2">
        <f>Data!AB519-Data!AB518</f>
        <v>-1.9317999999941549E-3</v>
      </c>
      <c r="AC519" s="2">
        <f>Data!AC519-Data!AC518</f>
        <v>-1.6627018000000362</v>
      </c>
      <c r="AD519" s="2">
        <f>Data!AD519-Data!AD518</f>
        <v>-17.295291099999986</v>
      </c>
      <c r="AE519" s="2">
        <f>Data!AE519-Data!AE518</f>
        <v>-1.930471300000022</v>
      </c>
      <c r="AF519" s="2">
        <f>Data!AF519-Data!AF518</f>
        <v>-0.32801220000001763</v>
      </c>
      <c r="AG519" s="2">
        <f>Data!AG519-Data!AG518</f>
        <v>0.70132179999995969</v>
      </c>
      <c r="AH519" s="2">
        <f>Data!AH519-Data!AH518</f>
        <v>-0.44852799999998183</v>
      </c>
      <c r="AI519" s="2">
        <f>Data!AI519-Data!AI518</f>
        <v>4.1271317000000636</v>
      </c>
      <c r="AJ519" s="2">
        <f>Data!AJ519-Data!AJ518</f>
        <v>-5.3916407000000106</v>
      </c>
      <c r="AK519" s="2">
        <f>Data!AK519-Data!AK518</f>
        <v>-0.3743220100000002</v>
      </c>
      <c r="AL519" s="2">
        <f>Data!AL519-Data!AL518</f>
        <v>10.222905400000002</v>
      </c>
      <c r="AM519" s="2">
        <f>Data!AM519-Data!AM518</f>
        <v>-6.9290293999999903</v>
      </c>
      <c r="AN519" s="2">
        <f>Data!AN519-Data!AN518</f>
        <v>-1.0462554699999913</v>
      </c>
      <c r="AO519" s="2">
        <f>Data!AO519-Data!AO518</f>
        <v>0.30551510000000803</v>
      </c>
      <c r="AP519" s="2">
        <f>Data!AP519-Data!AP518</f>
        <v>-2.2813348999999903</v>
      </c>
      <c r="AQ519" s="2">
        <f>Data!AQ519-Data!AQ518</f>
        <v>1.9610476999999946</v>
      </c>
      <c r="AR519" s="2">
        <f>Data!AR519-Data!AR518</f>
        <v>-0.17576030000000742</v>
      </c>
      <c r="AS519" s="2"/>
      <c r="AT519" s="1">
        <v>44585</v>
      </c>
      <c r="AU519" s="2">
        <f>Data!AV523-FaktiskeKurser[[#This Row],[AAPL]]</f>
        <v>-8.180008000000015</v>
      </c>
      <c r="AV519" s="2">
        <f>Data!AW523-FaktiskeKurser[[#This Row],[MSFT]]</f>
        <v>-6.2799989999999752</v>
      </c>
      <c r="AW519" s="2">
        <f>Data!AX523-FaktiskeKurser[[#This Row],[AMZN]]</f>
        <v>-14.373490000000004</v>
      </c>
      <c r="AX519" s="2">
        <f>Data!AY523-FaktiskeKurser[[#This Row],[GOOGL]]</f>
        <v>-5.1939999999999884</v>
      </c>
      <c r="AY519" s="2">
        <f>Data!AZ523-FaktiskeKurser[[#This Row],[BRK-B]]</f>
        <v>-16.559998000000007</v>
      </c>
      <c r="AZ519" s="2">
        <f>Data!BA523-FaktiskeKurser[[#This Row],[TSLA]]</f>
        <v>-33.503326000000015</v>
      </c>
      <c r="BA519" s="2">
        <f>Data!BB523-FaktiskeKurser[[#This Row],[NVDA]]</f>
        <v>-25.309997999999979</v>
      </c>
      <c r="BB519" s="2">
        <f>Data!BC523-FaktiskeKurser[[#This Row],[GOOG]]</f>
        <v>-5.918502999999987</v>
      </c>
      <c r="BC519" s="2">
        <f>Data!BD523-FaktiskeKurser[[#This Row],[UNH]]</f>
        <v>1.2799990000000321</v>
      </c>
      <c r="BD519" s="2">
        <f>Data!BE523-FaktiskeKurser[[#This Row],[JPM]]</f>
        <v>-6.3200070000000039</v>
      </c>
      <c r="BE519" s="2">
        <f>Data!BF523-FaktiskeKurser[[#This Row],[AVGO]]</f>
        <v>-36.209961000000021</v>
      </c>
      <c r="BF519" s="2">
        <f>Data!BG523-FaktiskeKurser[[#This Row],[V]]</f>
        <v>-13.860000999999983</v>
      </c>
      <c r="BG519" s="2">
        <f>Data!BH523-FaktiskeKurser[[#This Row],[BAC]]</f>
        <v>-1.7099990000000034</v>
      </c>
      <c r="BH519" s="2">
        <f>Data!BI523-FaktiskeKurser[[#This Row],[HD]]</f>
        <v>-2.9100030000000174</v>
      </c>
      <c r="BI519" s="2">
        <f>Data!BJ523-FaktiskeKurser[[#This Row],[MA]]</f>
        <v>-16.879975000000002</v>
      </c>
      <c r="BJ519" s="2">
        <f>Data!BK523-FaktiskeKurser[[#This Row],[MRK]]</f>
        <v>-2.7099990000000105</v>
      </c>
      <c r="BK519" s="2">
        <f>Data!BL523-FaktiskeKurser[[#This Row],[ABBV]]</f>
        <v>-4.6199950000000172</v>
      </c>
      <c r="BL519" s="2">
        <f>Data!BM523-FaktiskeKurser[[#This Row],[LLY]]</f>
        <v>-6.6500090000000114</v>
      </c>
      <c r="BM519" s="2">
        <f>Data!BN523-FaktiskeKurser[[#This Row],[UPS]]</f>
        <v>-1.4599910000000023</v>
      </c>
      <c r="BN519" s="2">
        <f>Data!BO523-FaktiskeKurser[[#This Row],[CAT]]</f>
        <v>-15.539992999999981</v>
      </c>
    </row>
    <row r="520" spans="1:66" x14ac:dyDescent="0.35">
      <c r="A520" s="1">
        <v>44586</v>
      </c>
      <c r="B520" s="2">
        <f>ARIMAForecast[[#This Row],[AAPL]]-FaktiskeKurser[[#This Row],[AAPL]]</f>
        <v>-6.5411943438770095</v>
      </c>
      <c r="C520" s="2">
        <f>ARIMAForecast[[#This Row],[MSFT]]-Data!C519</f>
        <v>4.3675066468849764</v>
      </c>
      <c r="D520" s="2">
        <f>ARIMAForecast[[#This Row],[AMZN]]-Data!D519</f>
        <v>-1.5102848317529833</v>
      </c>
      <c r="E520" s="2">
        <f>ARIMAForecast[[#This Row],[GOOGL]]-Data!E519</f>
        <v>1.3367676677920031</v>
      </c>
      <c r="F520" s="2">
        <f>ARIMAForecast[[#This Row],[BRK-B]]-Data!F519</f>
        <v>1.6244212458569791</v>
      </c>
      <c r="G520" s="2">
        <f>ARIMAForecast[[#This Row],[TSLA]]-Data!G519</f>
        <v>6.9820190456059663</v>
      </c>
      <c r="H520" s="2">
        <f>ARIMAForecast[[#This Row],[NVDA]]-Data!H519</f>
        <v>2.5982671535210216</v>
      </c>
      <c r="I520" s="2">
        <f>ARIMAForecast[[#This Row],[GOOG]]-Data!I519</f>
        <v>1.6881094847380069</v>
      </c>
      <c r="J520" s="2">
        <f>ARIMAForecast[[#This Row],[UNH]]-Data!J519</f>
        <v>-2.425169168610978</v>
      </c>
      <c r="K520" s="2">
        <f>ARIMAForecast[[#This Row],[JPM]]-Data!K519</f>
        <v>1.7907752376420092</v>
      </c>
      <c r="L520" s="2">
        <f>ARIMAForecast[[#This Row],[AVGO]]-Data!L519</f>
        <v>17.02913893286393</v>
      </c>
      <c r="M520" s="2">
        <f>ARIMAForecast[[#This Row],[V]]-Data!M519</f>
        <v>3.4067999318010038</v>
      </c>
      <c r="N520" s="2">
        <f>ARIMAForecast[[#This Row],[BAC]]-Data!N519</f>
        <v>0.47088579638289474</v>
      </c>
      <c r="O520" s="2">
        <f>ARIMAForecast[[#This Row],[HD]]-Data!O519</f>
        <v>-2.6446820267179874</v>
      </c>
      <c r="P520" s="2">
        <f>ARIMAForecast[[#This Row],[MA]]-Data!P519</f>
        <v>4.1799991190259789</v>
      </c>
      <c r="Q520" s="2">
        <f>ARIMAForecast[[#This Row],[MRK]]-Data!Q519</f>
        <v>-0.29456305770921176</v>
      </c>
      <c r="R520" s="2">
        <f>ARIMAForecast[[#This Row],[ABBV]]-Data!R519</f>
        <v>1.1287071693890027</v>
      </c>
      <c r="S520" s="2">
        <f>ARIMAForecast[[#This Row],[LLY]]-Data!S519</f>
        <v>-0.33191860575999499</v>
      </c>
      <c r="T520" s="2">
        <f>ARIMAForecast[[#This Row],[UPS]]-Data!T519</f>
        <v>-2.4622315915329978</v>
      </c>
      <c r="U520" s="2">
        <f>ARIMAForecast[[#This Row],[CAT]]-Data!U519</f>
        <v>-0.14399262111598432</v>
      </c>
      <c r="X520" s="1">
        <v>44586</v>
      </c>
      <c r="Y520" s="2">
        <f>Data!Y520-Data!Y519</f>
        <v>-1.5607139999999902</v>
      </c>
      <c r="Z520" s="2">
        <f>Data!Z520-Data!Z519</f>
        <v>-4.7430616000000327</v>
      </c>
      <c r="AA520" s="2">
        <f>Data!AA520-Data!AA519</f>
        <v>-3.1924432000000138</v>
      </c>
      <c r="AB520" s="2">
        <f>Data!AB520-Data!AB519</f>
        <v>-2.8574071000000032</v>
      </c>
      <c r="AC520" s="2">
        <f>Data!AC520-Data!AC519</f>
        <v>2.6646695000000022</v>
      </c>
      <c r="AD520" s="2">
        <f>Data!AD520-Data!AD519</f>
        <v>-4.5467388000000142</v>
      </c>
      <c r="AE520" s="2">
        <f>Data!AE520-Data!AE519</f>
        <v>-6.6585612999999739</v>
      </c>
      <c r="AF520" s="2">
        <f>Data!AF520-Data!AF519</f>
        <v>-2.8903876999999909</v>
      </c>
      <c r="AG520" s="2">
        <f>Data!AG520-Data!AG519</f>
        <v>-4.7699020999999675</v>
      </c>
      <c r="AH520" s="2">
        <f>Data!AH520-Data!AH519</f>
        <v>1.5488545999999985</v>
      </c>
      <c r="AI520" s="2">
        <f>Data!AI520-Data!AI519</f>
        <v>-3.9290129000000888</v>
      </c>
      <c r="AJ520" s="2">
        <f>Data!AJ520-Data!AJ519</f>
        <v>-8.7336600000014641E-2</v>
      </c>
      <c r="AK520" s="2">
        <f>Data!AK520-Data!AK519</f>
        <v>0.71787087999999954</v>
      </c>
      <c r="AL520" s="2">
        <f>Data!AL520-Data!AL519</f>
        <v>0.74613499999998112</v>
      </c>
      <c r="AM520" s="2">
        <f>Data!AM520-Data!AM519</f>
        <v>-8.4132909999999583</v>
      </c>
      <c r="AN520" s="2">
        <f>Data!AN520-Data!AN519</f>
        <v>0.32374609000000021</v>
      </c>
      <c r="AO520" s="2">
        <f>Data!AO520-Data!AO519</f>
        <v>0.77610020000000191</v>
      </c>
      <c r="AP520" s="2">
        <f>Data!AP520-Data!AP519</f>
        <v>-1.2114255000000185</v>
      </c>
      <c r="AQ520" s="2">
        <f>Data!AQ520-Data!AQ519</f>
        <v>-1.7077294000000052</v>
      </c>
      <c r="AR520" s="2">
        <f>Data!AR520-Data!AR519</f>
        <v>-0.13013219999999137</v>
      </c>
      <c r="AS520" s="2"/>
      <c r="AT520" s="1">
        <v>44586</v>
      </c>
      <c r="AU520" s="2">
        <f>Data!AV524-FaktiskeKurser[[#This Row],[AAPL]]</f>
        <v>-6.4499969999999962</v>
      </c>
      <c r="AV520" s="2">
        <f>Data!AW524-FaktiskeKurser[[#This Row],[MSFT]]</f>
        <v>-14.839997000000039</v>
      </c>
      <c r="AW520" s="2">
        <f>Data!AX524-FaktiskeKurser[[#This Row],[AMZN]]</f>
        <v>-16.313003999999978</v>
      </c>
      <c r="AX520" s="2">
        <f>Data!AY524-FaktiskeKurser[[#This Row],[GOOGL]]</f>
        <v>-8.1815030000000064</v>
      </c>
      <c r="AY520" s="2">
        <f>Data!AZ524-FaktiskeKurser[[#This Row],[BRK-B]]</f>
        <v>-7.5599980000000073</v>
      </c>
      <c r="AZ520" s="2">
        <f>Data!BA524-FaktiskeKurser[[#This Row],[TSLA]]</f>
        <v>-25.75</v>
      </c>
      <c r="BA520" s="2">
        <f>Data!BB524-FaktiskeKurser[[#This Row],[NVDA]]</f>
        <v>-27.429992999999996</v>
      </c>
      <c r="BB520" s="2">
        <f>Data!BC524-FaktiskeKurser[[#This Row],[GOOG]]</f>
        <v>-8.9164960000000093</v>
      </c>
      <c r="BC520" s="2">
        <f>Data!BD524-FaktiskeKurser[[#This Row],[UNH]]</f>
        <v>-5.6799930000000245</v>
      </c>
      <c r="BD520" s="2">
        <f>Data!BE524-FaktiskeKurser[[#This Row],[JPM]]</f>
        <v>-2.3999939999999924</v>
      </c>
      <c r="BE520" s="2">
        <f>Data!BF524-FaktiskeKurser[[#This Row],[AVGO]]</f>
        <v>-29.829956000000038</v>
      </c>
      <c r="BF520" s="2">
        <f>Data!BG524-FaktiskeKurser[[#This Row],[V]]</f>
        <v>-12.679992999999996</v>
      </c>
      <c r="BG520" s="2">
        <f>Data!BH524-FaktiskeKurser[[#This Row],[BAC]]</f>
        <v>-1.0099990000000005</v>
      </c>
      <c r="BH520" s="2">
        <f>Data!BI524-FaktiskeKurser[[#This Row],[HD]]</f>
        <v>-0.70999100000000226</v>
      </c>
      <c r="BI520" s="2">
        <f>Data!BJ524-FaktiskeKurser[[#This Row],[MA]]</f>
        <v>-21.970000999999968</v>
      </c>
      <c r="BJ520" s="2">
        <f>Data!BK524-FaktiskeKurser[[#This Row],[MRK]]</f>
        <v>-1.8300020000000075</v>
      </c>
      <c r="BK520" s="2">
        <f>Data!BL524-FaktiskeKurser[[#This Row],[ABBV]]</f>
        <v>-2.1200109999999768</v>
      </c>
      <c r="BL520" s="2">
        <f>Data!BM524-FaktiskeKurser[[#This Row],[LLY]]</f>
        <v>-5.5899960000000135</v>
      </c>
      <c r="BM520" s="2">
        <f>Data!BN524-FaktiskeKurser[[#This Row],[UPS]]</f>
        <v>-1.8199930000000109</v>
      </c>
      <c r="BN520" s="2">
        <f>Data!BO524-FaktiskeKurser[[#This Row],[CAT]]</f>
        <v>-7.3500059999999792</v>
      </c>
    </row>
    <row r="521" spans="1:66" x14ac:dyDescent="0.35">
      <c r="A521" s="1">
        <v>44587</v>
      </c>
      <c r="B521" s="2">
        <f>ARIMAForecast[[#This Row],[AAPL]]-FaktiskeKurser[[#This Row],[AAPL]]</f>
        <v>-4.9878959867889989</v>
      </c>
      <c r="C521" s="2">
        <f>ARIMAForecast[[#This Row],[MSFT]]-Data!C520</f>
        <v>5.4575208157960446</v>
      </c>
      <c r="D521" s="2">
        <f>ARIMAForecast[[#This Row],[AMZN]]-Data!D520</f>
        <v>0.78364875733799977</v>
      </c>
      <c r="E521" s="2">
        <f>ARIMAForecast[[#This Row],[GOOGL]]-Data!E520</f>
        <v>0.37392613647401163</v>
      </c>
      <c r="F521" s="2">
        <f>ARIMAForecast[[#This Row],[BRK-B]]-Data!F520</f>
        <v>-1.1767531728120275</v>
      </c>
      <c r="G521" s="2">
        <f>ARIMAForecast[[#This Row],[TSLA]]-Data!G520</f>
        <v>-35.313011983698004</v>
      </c>
      <c r="H521" s="2">
        <f>ARIMAForecast[[#This Row],[NVDA]]-Data!H520</f>
        <v>-6.9304611880019991</v>
      </c>
      <c r="I521" s="2">
        <f>ARIMAForecast[[#This Row],[GOOG]]-Data!I520</f>
        <v>0.43288316464199283</v>
      </c>
      <c r="J521" s="2">
        <f>ARIMAForecast[[#This Row],[UNH]]-Data!J520</f>
        <v>6.2745109342610021</v>
      </c>
      <c r="K521" s="2">
        <f>ARIMAForecast[[#This Row],[JPM]]-Data!K520</f>
        <v>-2.6451334434050011</v>
      </c>
      <c r="L521" s="2">
        <f>ARIMAForecast[[#This Row],[AVGO]]-Data!L520</f>
        <v>-8.2164083084899175</v>
      </c>
      <c r="M521" s="2">
        <f>ARIMAForecast[[#This Row],[V]]-Data!M520</f>
        <v>0.67689733031699006</v>
      </c>
      <c r="N521" s="2">
        <f>ARIMAForecast[[#This Row],[BAC]]-Data!N520</f>
        <v>-0.24156647079829696</v>
      </c>
      <c r="O521" s="2">
        <f>ARIMAForecast[[#This Row],[HD]]-Data!O520</f>
        <v>-0.95886027749702407</v>
      </c>
      <c r="P521" s="2">
        <f>ARIMAForecast[[#This Row],[MA]]-Data!P520</f>
        <v>5.9304038860000219</v>
      </c>
      <c r="Q521" s="2">
        <f>ARIMAForecast[[#This Row],[MRK]]-Data!Q520</f>
        <v>1.3429617766071118</v>
      </c>
      <c r="R521" s="2">
        <f>ARIMAForecast[[#This Row],[ABBV]]-Data!R520</f>
        <v>1.7974365405800086</v>
      </c>
      <c r="S521" s="2">
        <f>ARIMAForecast[[#This Row],[LLY]]-Data!S520</f>
        <v>-1.8156989801509837</v>
      </c>
      <c r="T521" s="2">
        <f>ARIMAForecast[[#This Row],[UPS]]-Data!T520</f>
        <v>-4.321298388900999</v>
      </c>
      <c r="U521" s="2">
        <f>ARIMAForecast[[#This Row],[CAT]]-Data!U520</f>
        <v>-2.1979984097720262</v>
      </c>
      <c r="X521" s="1">
        <v>44587</v>
      </c>
      <c r="Y521" s="2">
        <f>Data!Y521-Data!Y520</f>
        <v>-0.59782329999998751</v>
      </c>
      <c r="Z521" s="2">
        <f>Data!Z521-Data!Z520</f>
        <v>2.2400269000000321</v>
      </c>
      <c r="AA521" s="2">
        <f>Data!AA521-Data!AA520</f>
        <v>-2.1027330999999947</v>
      </c>
      <c r="AB521" s="2">
        <f>Data!AB521-Data!AB520</f>
        <v>1.0307815999999974</v>
      </c>
      <c r="AC521" s="2">
        <f>Data!AC521-Data!AC520</f>
        <v>2.3423607000000288</v>
      </c>
      <c r="AD521" s="2">
        <f>Data!AD521-Data!AD520</f>
        <v>1.8774157000000287</v>
      </c>
      <c r="AE521" s="2">
        <f>Data!AE521-Data!AE520</f>
        <v>-5.0127500000002101E-2</v>
      </c>
      <c r="AF521" s="2">
        <f>Data!AF521-Data!AF520</f>
        <v>1.6571733000000108</v>
      </c>
      <c r="AG521" s="2">
        <f>Data!AG521-Data!AG520</f>
        <v>0.78240389999996296</v>
      </c>
      <c r="AH521" s="2">
        <f>Data!AH521-Data!AH520</f>
        <v>1.4107108000000039</v>
      </c>
      <c r="AI521" s="2">
        <f>Data!AI521-Data!AI520</f>
        <v>17.472291900000073</v>
      </c>
      <c r="AJ521" s="2">
        <f>Data!AJ521-Data!AJ520</f>
        <v>2.9032844000000182</v>
      </c>
      <c r="AK521" s="2">
        <f>Data!AK521-Data!AK520</f>
        <v>0.5259616199999968</v>
      </c>
      <c r="AL521" s="2">
        <f>Data!AL521-Data!AL520</f>
        <v>-2.5410069999999791</v>
      </c>
      <c r="AM521" s="2">
        <f>Data!AM521-Data!AM520</f>
        <v>1.4410549999999489</v>
      </c>
      <c r="AN521" s="2">
        <f>Data!AN521-Data!AN520</f>
        <v>-0.18631043999999974</v>
      </c>
      <c r="AO521" s="2">
        <f>Data!AO521-Data!AO520</f>
        <v>1.0619985999999813</v>
      </c>
      <c r="AP521" s="2">
        <f>Data!AP521-Data!AP520</f>
        <v>-1.464234399999981</v>
      </c>
      <c r="AQ521" s="2">
        <f>Data!AQ521-Data!AQ520</f>
        <v>-2.8799824999999828</v>
      </c>
      <c r="AR521" s="2">
        <f>Data!AR521-Data!AR520</f>
        <v>-2.0005599999990409E-2</v>
      </c>
      <c r="AS521" s="2"/>
      <c r="AT521" s="1">
        <v>44587</v>
      </c>
      <c r="AU521" s="2">
        <f>Data!AV525-FaktiskeKurser[[#This Row],[AAPL]]</f>
        <v>-4.8199930000000109</v>
      </c>
      <c r="AV521" s="2">
        <f>Data!AW525-FaktiskeKurser[[#This Row],[MSFT]]</f>
        <v>-4.8900150000000053</v>
      </c>
      <c r="AW521" s="2">
        <f>Data!AX525-FaktiskeKurser[[#This Row],[AMZN]]</f>
        <v>-12.794997999999993</v>
      </c>
      <c r="AX521" s="2">
        <f>Data!AY525-FaktiskeKurser[[#This Row],[GOOGL]]</f>
        <v>-4.0744929999999897</v>
      </c>
      <c r="AY521" s="2">
        <f>Data!AZ525-FaktiskeKurser[[#This Row],[BRK-B]]</f>
        <v>-1.75</v>
      </c>
      <c r="AZ521" s="2">
        <f>Data!BA525-FaktiskeKurser[[#This Row],[TSLA]]</f>
        <v>-19.61999499999996</v>
      </c>
      <c r="BA521" s="2">
        <f>Data!BB525-FaktiskeKurser[[#This Row],[NVDA]]</f>
        <v>-13.779999000000004</v>
      </c>
      <c r="BB521" s="2">
        <f>Data!BC525-FaktiskeKurser[[#This Row],[GOOG]]</f>
        <v>-4.2664949999999919</v>
      </c>
      <c r="BC521" s="2">
        <f>Data!BD525-FaktiskeKurser[[#This Row],[UNH]]</f>
        <v>-4.5700069999999755</v>
      </c>
      <c r="BD521" s="2">
        <f>Data!BE525-FaktiskeKurser[[#This Row],[JPM]]</f>
        <v>0.25999400000000605</v>
      </c>
      <c r="BE521" s="2">
        <f>Data!BF525-FaktiskeKurser[[#This Row],[AVGO]]</f>
        <v>9.4000240000000304</v>
      </c>
      <c r="BF521" s="2">
        <f>Data!BG525-FaktiskeKurser[[#This Row],[V]]</f>
        <v>-8.4800110000000188</v>
      </c>
      <c r="BG521" s="2">
        <f>Data!BH525-FaktiskeKurser[[#This Row],[BAC]]</f>
        <v>0.15000200000000063</v>
      </c>
      <c r="BH521" s="2">
        <f>Data!BI525-FaktiskeKurser[[#This Row],[HD]]</f>
        <v>7.7000119999999583</v>
      </c>
      <c r="BI521" s="2">
        <f>Data!BJ525-FaktiskeKurser[[#This Row],[MA]]</f>
        <v>-19.339995999999985</v>
      </c>
      <c r="BJ521" s="2">
        <f>Data!BK525-FaktiskeKurser[[#This Row],[MRK]]</f>
        <v>-1.6100009999999969</v>
      </c>
      <c r="BK521" s="2">
        <f>Data!BL525-FaktiskeKurser[[#This Row],[ABBV]]</f>
        <v>1.1999969999999962</v>
      </c>
      <c r="BL521" s="2">
        <f>Data!BM525-FaktiskeKurser[[#This Row],[LLY]]</f>
        <v>-5.2700040000000001</v>
      </c>
      <c r="BM521" s="2">
        <f>Data!BN525-FaktiskeKurser[[#This Row],[UPS]]</f>
        <v>-3.2899930000000097</v>
      </c>
      <c r="BN521" s="2">
        <f>Data!BO525-FaktiskeKurser[[#This Row],[CAT]]</f>
        <v>-2.3400120000000015</v>
      </c>
    </row>
    <row r="522" spans="1:66" x14ac:dyDescent="0.35">
      <c r="A522" s="1">
        <v>44588</v>
      </c>
      <c r="B522" s="2">
        <f>ARIMAForecast[[#This Row],[AAPL]]-FaktiskeKurser[[#This Row],[AAPL]]</f>
        <v>7.4604779625610149</v>
      </c>
      <c r="C522" s="2">
        <f>ARIMAForecast[[#This Row],[MSFT]]-Data!C521</f>
        <v>7.076237127956972</v>
      </c>
      <c r="D522" s="2">
        <f>ARIMAForecast[[#This Row],[AMZN]]-Data!D521</f>
        <v>4.2484975375350018</v>
      </c>
      <c r="E522" s="2">
        <f>ARIMAForecast[[#This Row],[GOOGL]]-Data!E521</f>
        <v>4.0039710027199931</v>
      </c>
      <c r="F522" s="2">
        <f>ARIMAForecast[[#This Row],[BRK-B]]-Data!F521</f>
        <v>4.04719369994001</v>
      </c>
      <c r="G522" s="2">
        <f>ARIMAForecast[[#This Row],[TSLA]]-Data!G521</f>
        <v>4.7499643407620056</v>
      </c>
      <c r="H522" s="2">
        <f>ARIMAForecast[[#This Row],[NVDA]]-Data!H521</f>
        <v>8.0081076830129803</v>
      </c>
      <c r="I522" s="2">
        <f>ARIMAForecast[[#This Row],[GOOG]]-Data!I521</f>
        <v>3.7792451640480067</v>
      </c>
      <c r="J522" s="2">
        <f>ARIMAForecast[[#This Row],[UNH]]-Data!J521</f>
        <v>3.071178208504989</v>
      </c>
      <c r="K522" s="2">
        <f>ARIMAForecast[[#This Row],[JPM]]-Data!K521</f>
        <v>0.66883951254200724</v>
      </c>
      <c r="L522" s="2">
        <f>ARIMAForecast[[#This Row],[AVGO]]-Data!L521</f>
        <v>11.846004390461985</v>
      </c>
      <c r="M522" s="2">
        <f>ARIMAForecast[[#This Row],[V]]-Data!M521</f>
        <v>18.369479731213005</v>
      </c>
      <c r="N522" s="2">
        <f>ARIMAForecast[[#This Row],[BAC]]-Data!N521</f>
        <v>5.7353731246401196E-2</v>
      </c>
      <c r="O522" s="2">
        <f>ARIMAForecast[[#This Row],[HD]]-Data!O521</f>
        <v>10.560420741027031</v>
      </c>
      <c r="P522" s="2">
        <f>ARIMAForecast[[#This Row],[MA]]-Data!P521</f>
        <v>29.346226568721988</v>
      </c>
      <c r="Q522" s="2">
        <f>ARIMAForecast[[#This Row],[MRK]]-Data!Q521</f>
        <v>0.43305104197798983</v>
      </c>
      <c r="R522" s="2">
        <f>ARIMAForecast[[#This Row],[ABBV]]-Data!R521</f>
        <v>1.7558904378439877</v>
      </c>
      <c r="S522" s="2">
        <f>ARIMAForecast[[#This Row],[LLY]]-Data!S521</f>
        <v>8.0631662762699818</v>
      </c>
      <c r="T522" s="2">
        <f>ARIMAForecast[[#This Row],[UPS]]-Data!T521</f>
        <v>3.1166826797189913</v>
      </c>
      <c r="U522" s="2">
        <f>ARIMAForecast[[#This Row],[CAT]]-Data!U521</f>
        <v>-11.490757832782975</v>
      </c>
      <c r="X522" s="1">
        <v>44588</v>
      </c>
      <c r="Y522" s="2">
        <f>Data!Y522-Data!Y521</f>
        <v>-0.35067030000001864</v>
      </c>
      <c r="Z522" s="2">
        <f>Data!Z522-Data!Z521</f>
        <v>5.6010147999999731</v>
      </c>
      <c r="AA522" s="2">
        <f>Data!AA522-Data!AA521</f>
        <v>0.53157880000000546</v>
      </c>
      <c r="AB522" s="2">
        <f>Data!AB522-Data!AB521</f>
        <v>-8.5430400000007012E-2</v>
      </c>
      <c r="AC522" s="2">
        <f>Data!AC522-Data!AC521</f>
        <v>-1.0620521999999823</v>
      </c>
      <c r="AD522" s="2">
        <f>Data!AD522-Data!AD521</f>
        <v>0.33463619999997718</v>
      </c>
      <c r="AE522" s="2">
        <f>Data!AE522-Data!AE521</f>
        <v>-5.3307549000000165</v>
      </c>
      <c r="AF522" s="2">
        <f>Data!AF522-Data!AF521</f>
        <v>-0.14325429999999528</v>
      </c>
      <c r="AG522" s="2">
        <f>Data!AG522-Data!AG521</f>
        <v>2.6938274999999976</v>
      </c>
      <c r="AH522" s="2">
        <f>Data!AH522-Data!AH521</f>
        <v>-2.2787134000000151</v>
      </c>
      <c r="AI522" s="2">
        <f>Data!AI522-Data!AI521</f>
        <v>-8.5879826999999977</v>
      </c>
      <c r="AJ522" s="2">
        <f>Data!AJ522-Data!AJ521</f>
        <v>1.3131645999999932</v>
      </c>
      <c r="AK522" s="2">
        <f>Data!AK522-Data!AK521</f>
        <v>-0.31769884999999931</v>
      </c>
      <c r="AL522" s="2">
        <f>Data!AL522-Data!AL521</f>
        <v>-0.99372590000001537</v>
      </c>
      <c r="AM522" s="2">
        <f>Data!AM522-Data!AM521</f>
        <v>5.8831393000000389</v>
      </c>
      <c r="AN522" s="2">
        <f>Data!AN522-Data!AN521</f>
        <v>1.1166855799999951</v>
      </c>
      <c r="AO522" s="2">
        <f>Data!AO522-Data!AO521</f>
        <v>1.6691382000000203</v>
      </c>
      <c r="AP522" s="2">
        <f>Data!AP522-Data!AP521</f>
        <v>-1.2415107000000205</v>
      </c>
      <c r="AQ522" s="2">
        <f>Data!AQ522-Data!AQ521</f>
        <v>-4.0616808000000049</v>
      </c>
      <c r="AR522" s="2">
        <f>Data!AR522-Data!AR521</f>
        <v>-1.6850807000000145</v>
      </c>
      <c r="AS522" s="2"/>
      <c r="AT522" s="1">
        <v>44588</v>
      </c>
      <c r="AU522" s="2">
        <f>Data!AV526-FaktiskeKurser[[#This Row],[AAPL]]</f>
        <v>-3.1900029999999902</v>
      </c>
      <c r="AV522" s="2">
        <f>Data!AW526-FaktiskeKurser[[#This Row],[MSFT]]</f>
        <v>3.8099970000000098</v>
      </c>
      <c r="AW522" s="2">
        <f>Data!AX526-FaktiskeKurser[[#This Row],[AMZN]]</f>
        <v>-3.0055079999999919</v>
      </c>
      <c r="AX522" s="2">
        <f>Data!AY526-FaktiskeKurser[[#This Row],[GOOGL]]</f>
        <v>-1.3464960000000019</v>
      </c>
      <c r="AY522" s="2">
        <f>Data!AZ526-FaktiskeKurser[[#This Row],[BRK-B]]</f>
        <v>2.4500119999999583</v>
      </c>
      <c r="AZ522" s="2">
        <f>Data!BA526-FaktiskeKurser[[#This Row],[TSLA]]</f>
        <v>-38.266661999999997</v>
      </c>
      <c r="BA522" s="2">
        <f>Data!BB526-FaktiskeKurser[[#This Row],[NVDA]]</f>
        <v>-14.300003000000004</v>
      </c>
      <c r="BB522" s="2">
        <f>Data!BC526-FaktiskeKurser[[#This Row],[GOOG]]</f>
        <v>-0.97099299999999289</v>
      </c>
      <c r="BC522" s="2">
        <f>Data!BD526-FaktiskeKurser[[#This Row],[UNH]]</f>
        <v>0.42999300000002449</v>
      </c>
      <c r="BD522" s="2">
        <f>Data!BE526-FaktiskeKurser[[#This Row],[JPM]]</f>
        <v>0.22999599999999987</v>
      </c>
      <c r="BE522" s="2">
        <f>Data!BF526-FaktiskeKurser[[#This Row],[AVGO]]</f>
        <v>9.0800179999999955</v>
      </c>
      <c r="BF522" s="2">
        <f>Data!BG526-FaktiskeKurser[[#This Row],[V]]</f>
        <v>0.22000099999999634</v>
      </c>
      <c r="BG522" s="2">
        <f>Data!BH526-FaktiskeKurser[[#This Row],[BAC]]</f>
        <v>0.55000300000000379</v>
      </c>
      <c r="BH522" s="2">
        <f>Data!BI526-FaktiskeKurser[[#This Row],[HD]]</f>
        <v>7.3299870000000169</v>
      </c>
      <c r="BI522" s="2">
        <f>Data!BJ526-FaktiskeKurser[[#This Row],[MA]]</f>
        <v>-4.5499880000000417</v>
      </c>
      <c r="BJ522" s="2">
        <f>Data!BK526-FaktiskeKurser[[#This Row],[MRK]]</f>
        <v>0.59999899999999684</v>
      </c>
      <c r="BK522" s="2">
        <f>Data!BL526-FaktiskeKurser[[#This Row],[ABBV]]</f>
        <v>3.9900049999999965</v>
      </c>
      <c r="BL522" s="2">
        <f>Data!BM526-FaktiskeKurser[[#This Row],[LLY]]</f>
        <v>-6.339997000000011</v>
      </c>
      <c r="BM522" s="2">
        <f>Data!BN526-FaktiskeKurser[[#This Row],[UPS]]</f>
        <v>-7.1199949999999887</v>
      </c>
      <c r="BN522" s="2">
        <f>Data!BO526-FaktiskeKurser[[#This Row],[CAT]]</f>
        <v>-1.919998000000021</v>
      </c>
    </row>
    <row r="523" spans="1:66" x14ac:dyDescent="0.35">
      <c r="A523" s="1">
        <v>44589</v>
      </c>
      <c r="B523" s="2">
        <f>ARIMAForecast[[#This Row],[AAPL]]-FaktiskeKurser[[#This Row],[AAPL]]</f>
        <v>13.799487216272013</v>
      </c>
      <c r="C523" s="2">
        <f>ARIMAForecast[[#This Row],[MSFT]]-Data!C522</f>
        <v>3.2755665011030146</v>
      </c>
      <c r="D523" s="2">
        <f>ARIMAForecast[[#This Row],[AMZN]]-Data!D522</f>
        <v>5.5531954645879864</v>
      </c>
      <c r="E523" s="2">
        <f>ARIMAForecast[[#This Row],[GOOGL]]-Data!E522</f>
        <v>1.7054544988209841</v>
      </c>
      <c r="F523" s="2">
        <f>ARIMAForecast[[#This Row],[BRK-B]]-Data!F522</f>
        <v>0.69710721539200904</v>
      </c>
      <c r="G523" s="2">
        <f>ARIMAForecast[[#This Row],[TSLA]]-Data!G522</f>
        <v>29.926058079915038</v>
      </c>
      <c r="H523" s="2">
        <f>ARIMAForecast[[#This Row],[NVDA]]-Data!H522</f>
        <v>15.150897512938997</v>
      </c>
      <c r="I523" s="2">
        <f>ARIMAForecast[[#This Row],[GOOG]]-Data!I522</f>
        <v>2.2555548156389875</v>
      </c>
      <c r="J523" s="2">
        <f>ARIMAForecast[[#This Row],[UNH]]-Data!J522</f>
        <v>6.2288372148809685</v>
      </c>
      <c r="K523" s="2">
        <f>ARIMAForecast[[#This Row],[JPM]]-Data!K522</f>
        <v>2.0609397362339905</v>
      </c>
      <c r="L523" s="2">
        <f>ARIMAForecast[[#This Row],[AVGO]]-Data!L522</f>
        <v>25.756214880282982</v>
      </c>
      <c r="M523" s="2">
        <f>ARIMAForecast[[#This Row],[V]]-Data!M522</f>
        <v>1.6700874238879919</v>
      </c>
      <c r="N523" s="2">
        <f>ARIMAForecast[[#This Row],[BAC]]-Data!N522</f>
        <v>0.4131712484204968</v>
      </c>
      <c r="O523" s="2">
        <f>ARIMAForecast[[#This Row],[HD]]-Data!O522</f>
        <v>0.23354267026599018</v>
      </c>
      <c r="P523" s="2">
        <f>ARIMAForecast[[#This Row],[MA]]-Data!P522</f>
        <v>6.9987860538240056</v>
      </c>
      <c r="Q523" s="2">
        <f>ARIMAForecast[[#This Row],[MRK]]-Data!Q522</f>
        <v>0.54124233053740056</v>
      </c>
      <c r="R523" s="2">
        <f>ARIMAForecast[[#This Row],[ABBV]]-Data!R522</f>
        <v>-1.0654171914569872</v>
      </c>
      <c r="S523" s="2">
        <f>ARIMAForecast[[#This Row],[LLY]]-Data!S522</f>
        <v>1.0848346193189968</v>
      </c>
      <c r="T523" s="2">
        <f>ARIMAForecast[[#This Row],[UPS]]-Data!T522</f>
        <v>5.0478725157690008</v>
      </c>
      <c r="U523" s="2">
        <f>ARIMAForecast[[#This Row],[CAT]]-Data!U522</f>
        <v>0.38072364920898849</v>
      </c>
      <c r="X523" s="1">
        <v>44589</v>
      </c>
      <c r="Y523" s="2">
        <f>Data!Y523-Data!Y522</f>
        <v>4.3604523000000199</v>
      </c>
      <c r="Z523" s="2">
        <f>Data!Z523-Data!Z522</f>
        <v>5.786146599999995</v>
      </c>
      <c r="AA523" s="2">
        <f>Data!AA523-Data!AA522</f>
        <v>3.7401491999999905</v>
      </c>
      <c r="AB523" s="2">
        <f>Data!AB523-Data!AB522</f>
        <v>3.6492713000000094</v>
      </c>
      <c r="AC523" s="2">
        <f>Data!AC523-Data!AC522</f>
        <v>4.0993362999999476</v>
      </c>
      <c r="AD523" s="2">
        <f>Data!AD523-Data!AD522</f>
        <v>-30.183082099999979</v>
      </c>
      <c r="AE523" s="2">
        <f>Data!AE523-Data!AE522</f>
        <v>3.9525466000000051</v>
      </c>
      <c r="AF523" s="2">
        <f>Data!AF523-Data!AF522</f>
        <v>3.8332288999999946</v>
      </c>
      <c r="AG523" s="2">
        <f>Data!AG523-Data!AG522</f>
        <v>4.1762562000000116</v>
      </c>
      <c r="AH523" s="2">
        <f>Data!AH523-Data!AH522</f>
        <v>0.98066080000000966</v>
      </c>
      <c r="AI523" s="2">
        <f>Data!AI523-Data!AI522</f>
        <v>12.756455800000026</v>
      </c>
      <c r="AJ523" s="2">
        <f>Data!AJ523-Data!AJ522</f>
        <v>10.927394600000014</v>
      </c>
      <c r="AK523" s="2">
        <f>Data!AK523-Data!AK522</f>
        <v>0.30323099000000298</v>
      </c>
      <c r="AL523" s="2">
        <f>Data!AL523-Data!AL522</f>
        <v>8.2627267999999958</v>
      </c>
      <c r="AM523" s="2">
        <f>Data!AM523-Data!AM522</f>
        <v>9.2371914999999944</v>
      </c>
      <c r="AN523" s="2">
        <f>Data!AN523-Data!AN522</f>
        <v>0.61339900000000114</v>
      </c>
      <c r="AO523" s="2">
        <f>Data!AO523-Data!AO522</f>
        <v>1.9277372999999898</v>
      </c>
      <c r="AP523" s="2">
        <f>Data!AP523-Data!AP522</f>
        <v>5.0302096000000063</v>
      </c>
      <c r="AQ523" s="2">
        <f>Data!AQ523-Data!AQ522</f>
        <v>2.656519099999997</v>
      </c>
      <c r="AR523" s="2">
        <f>Data!AR523-Data!AR522</f>
        <v>-9.1940543999999989</v>
      </c>
      <c r="AS523" s="2"/>
      <c r="AT523" s="1">
        <v>44589</v>
      </c>
      <c r="AU523" s="2">
        <f>Data!AV527-FaktiskeKurser[[#This Row],[AAPL]]</f>
        <v>8.7100070000000187</v>
      </c>
      <c r="AV523" s="2">
        <f>Data!AW527-FaktiskeKurser[[#This Row],[MSFT]]</f>
        <v>11.890015000000005</v>
      </c>
      <c r="AW523" s="2">
        <f>Data!AX527-FaktiskeKurser[[#This Row],[AMZN]]</f>
        <v>-0.5660090000000082</v>
      </c>
      <c r="AX523" s="2">
        <f>Data!AY527-FaktiskeKurser[[#This Row],[GOOGL]]</f>
        <v>2.5469970000000046</v>
      </c>
      <c r="AY523" s="2">
        <f>Data!AZ527-FaktiskeKurser[[#This Row],[BRK-B]]</f>
        <v>9.169983000000002</v>
      </c>
      <c r="AZ523" s="2">
        <f>Data!BA527-FaktiskeKurser[[#This Row],[TSLA]]</f>
        <v>-27.883330999999998</v>
      </c>
      <c r="BA523" s="2">
        <f>Data!BB527-FaktiskeKurser[[#This Row],[NVDA]]</f>
        <v>-5.3200070000000039</v>
      </c>
      <c r="BB523" s="2">
        <f>Data!BC527-FaktiskeKurser[[#This Row],[GOOG]]</f>
        <v>2.9175109999999904</v>
      </c>
      <c r="BC523" s="2">
        <f>Data!BD527-FaktiskeKurser[[#This Row],[UNH]]</f>
        <v>3.7900089999999977</v>
      </c>
      <c r="BD523" s="2">
        <f>Data!BE527-FaktiskeKurser[[#This Row],[JPM]]</f>
        <v>1.6600040000000149</v>
      </c>
      <c r="BE523" s="2">
        <f>Data!BF527-FaktiskeKurser[[#This Row],[AVGO]]</f>
        <v>18.519958999999972</v>
      </c>
      <c r="BF523" s="2">
        <f>Data!BG527-FaktiskeKurser[[#This Row],[V]]</f>
        <v>26.149993999999992</v>
      </c>
      <c r="BG523" s="2">
        <f>Data!BH527-FaktiskeKurser[[#This Row],[BAC]]</f>
        <v>1.3200000000000003</v>
      </c>
      <c r="BH523" s="2">
        <f>Data!BI527-FaktiskeKurser[[#This Row],[HD]]</f>
        <v>2.7300109999999904</v>
      </c>
      <c r="BI523" s="2">
        <f>Data!BJ527-FaktiskeKurser[[#This Row],[MA]]</f>
        <v>33.089997000000039</v>
      </c>
      <c r="BJ523" s="2">
        <f>Data!BK527-FaktiskeKurser[[#This Row],[MRK]]</f>
        <v>2.0700000000000074</v>
      </c>
      <c r="BK523" s="2">
        <f>Data!BL527-FaktiskeKurser[[#This Row],[ABBV]]</f>
        <v>5.7599940000000061</v>
      </c>
      <c r="BL523" s="2">
        <f>Data!BM527-FaktiskeKurser[[#This Row],[LLY]]</f>
        <v>4.680008000000015</v>
      </c>
      <c r="BM523" s="2">
        <f>Data!BN527-FaktiskeKurser[[#This Row],[UPS]]</f>
        <v>-5.8800050000000113</v>
      </c>
      <c r="BN523" s="2">
        <f>Data!BO527-FaktiskeKurser[[#This Row],[CAT]]</f>
        <v>-13.169998000000021</v>
      </c>
    </row>
    <row r="524" spans="1:66" x14ac:dyDescent="0.35">
      <c r="A524" s="1">
        <v>44592</v>
      </c>
      <c r="B524" s="2">
        <f>ARIMAForecast[[#This Row],[AAPL]]-FaktiskeKurser[[#This Row],[AAPL]]</f>
        <v>15.350814345488999</v>
      </c>
      <c r="C524" s="2">
        <f>ARIMAForecast[[#This Row],[MSFT]]-Data!C523</f>
        <v>-0.99029756926103119</v>
      </c>
      <c r="D524" s="2">
        <f>ARIMAForecast[[#This Row],[AMZN]]-Data!D523</f>
        <v>1.54760124414301</v>
      </c>
      <c r="E524" s="2">
        <f>ARIMAForecast[[#This Row],[GOOGL]]-Data!E523</f>
        <v>2.9913231118220267</v>
      </c>
      <c r="F524" s="2">
        <f>ARIMAForecast[[#This Row],[BRK-B]]-Data!F523</f>
        <v>1.2394406914170304</v>
      </c>
      <c r="G524" s="2">
        <f>ARIMAForecast[[#This Row],[TSLA]]-Data!G523</f>
        <v>-0.5827498651670453</v>
      </c>
      <c r="H524" s="2">
        <f>ARIMAForecast[[#This Row],[NVDA]]-Data!H523</f>
        <v>5.4235250916040059</v>
      </c>
      <c r="I524" s="2">
        <f>ARIMAForecast[[#This Row],[GOOG]]-Data!I523</f>
        <v>2.7038644260250067</v>
      </c>
      <c r="J524" s="2">
        <f>ARIMAForecast[[#This Row],[UNH]]-Data!J523</f>
        <v>-2.4220065224639598</v>
      </c>
      <c r="K524" s="2">
        <f>ARIMAForecast[[#This Row],[JPM]]-Data!K523</f>
        <v>3.1136995771559839</v>
      </c>
      <c r="L524" s="2">
        <f>ARIMAForecast[[#This Row],[AVGO]]-Data!L523</f>
        <v>12.287380532261977</v>
      </c>
      <c r="M524" s="2">
        <f>ARIMAForecast[[#This Row],[V]]-Data!M523</f>
        <v>3.9413387435249945</v>
      </c>
      <c r="N524" s="2">
        <f>ARIMAForecast[[#This Row],[BAC]]-Data!N523</f>
        <v>0.87262199063820134</v>
      </c>
      <c r="O524" s="2">
        <f>ARIMAForecast[[#This Row],[HD]]-Data!O523</f>
        <v>2.1973634541240017</v>
      </c>
      <c r="P524" s="2">
        <f>ARIMAForecast[[#This Row],[MA]]-Data!P523</f>
        <v>5.2795368422529805</v>
      </c>
      <c r="Q524" s="2">
        <f>ARIMAForecast[[#This Row],[MRK]]-Data!Q523</f>
        <v>0.29351280659639656</v>
      </c>
      <c r="R524" s="2">
        <f>ARIMAForecast[[#This Row],[ABBV]]-Data!R523</f>
        <v>0.54894748685299533</v>
      </c>
      <c r="S524" s="2">
        <f>ARIMAForecast[[#This Row],[LLY]]-Data!S523</f>
        <v>1.8031659488080152</v>
      </c>
      <c r="T524" s="2">
        <f>ARIMAForecast[[#This Row],[UPS]]-Data!T523</f>
        <v>27.131988540408003</v>
      </c>
      <c r="U524" s="2">
        <f>ARIMAForecast[[#This Row],[CAT]]-Data!U523</f>
        <v>3.7918223124040082</v>
      </c>
      <c r="X524" s="1">
        <v>44592</v>
      </c>
      <c r="Y524" s="2">
        <f>Data!Y524-Data!Y523</f>
        <v>10.064131500000002</v>
      </c>
      <c r="Z524" s="2">
        <f>Data!Z524-Data!Z523</f>
        <v>5.3489501000000246</v>
      </c>
      <c r="AA524" s="2">
        <f>Data!AA524-Data!AA523</f>
        <v>5.507727999999986</v>
      </c>
      <c r="AB524" s="2">
        <f>Data!AB524-Data!AB523</f>
        <v>2.5500063000000068</v>
      </c>
      <c r="AC524" s="2">
        <f>Data!AC524-Data!AC523</f>
        <v>1.1854157000000214</v>
      </c>
      <c r="AD524" s="2">
        <f>Data!AD524-Data!AD523</f>
        <v>6.1346770999999762</v>
      </c>
      <c r="AE524" s="2">
        <f>Data!AE524-Data!AE523</f>
        <v>10.500596400000006</v>
      </c>
      <c r="AF524" s="2">
        <f>Data!AF524-Data!AF523</f>
        <v>2.7688894000000062</v>
      </c>
      <c r="AG524" s="2">
        <f>Data!AG524-Data!AG523</f>
        <v>6.0803021000000399</v>
      </c>
      <c r="AH524" s="2">
        <f>Data!AH524-Data!AH523</f>
        <v>1.9459819999999866</v>
      </c>
      <c r="AI524" s="2">
        <f>Data!AI524-Data!AI523</f>
        <v>23.641249399999992</v>
      </c>
      <c r="AJ524" s="2">
        <f>Data!AJ524-Data!AJ523</f>
        <v>9.0660107999999866</v>
      </c>
      <c r="AK524" s="2">
        <f>Data!AK524-Data!AK523</f>
        <v>0.29222225999999552</v>
      </c>
      <c r="AL524" s="2">
        <f>Data!AL524-Data!AL523</f>
        <v>2.2931691000000001</v>
      </c>
      <c r="AM524" s="2">
        <f>Data!AM524-Data!AM523</f>
        <v>27.159460899999999</v>
      </c>
      <c r="AN524" s="2">
        <f>Data!AN524-Data!AN523</f>
        <v>0.48606725999999867</v>
      </c>
      <c r="AO524" s="2">
        <f>Data!AO524-Data!AO523</f>
        <v>-0.82999509999999077</v>
      </c>
      <c r="AP524" s="2">
        <f>Data!AP524-Data!AP523</f>
        <v>3.5718234999999936</v>
      </c>
      <c r="AQ524" s="2">
        <f>Data!AQ524-Data!AQ523</f>
        <v>3.8998453000000097</v>
      </c>
      <c r="AR524" s="2">
        <f>Data!AR524-Data!AR523</f>
        <v>-1.7761184999999955</v>
      </c>
      <c r="AS524" s="2"/>
      <c r="AT524" s="1">
        <v>44592</v>
      </c>
      <c r="AU524" s="2">
        <f>Data!AV528-FaktiskeKurser[[#This Row],[AAPL]]</f>
        <v>15</v>
      </c>
      <c r="AV524" s="2">
        <f>Data!AW528-FaktiskeKurser[[#This Row],[MSFT]]</f>
        <v>22.490021000000013</v>
      </c>
      <c r="AW524" s="2">
        <f>Data!AX528-FaktiskeKurser[[#This Row],[AMZN]]</f>
        <v>9.5875099999999804</v>
      </c>
      <c r="AX524" s="2">
        <f>Data!AY528-FaktiskeKurser[[#This Row],[GOOGL]]</f>
        <v>8.3684989999999999</v>
      </c>
      <c r="AY524" s="2">
        <f>Data!AZ528-FaktiskeKurser[[#This Row],[BRK-B]]</f>
        <v>5.8299870000000169</v>
      </c>
      <c r="AZ524" s="2">
        <f>Data!BA528-FaktiskeKurser[[#This Row],[TSLA]]</f>
        <v>6.1066589999999792</v>
      </c>
      <c r="BA524" s="2">
        <f>Data!BB528-FaktiskeKurser[[#This Row],[NVDA]]</f>
        <v>21.619996000000015</v>
      </c>
      <c r="BB524" s="2">
        <f>Data!BC528-FaktiskeKurser[[#This Row],[GOOG]]</f>
        <v>8.9630049999999954</v>
      </c>
      <c r="BC524" s="2">
        <f>Data!BD528-FaktiskeKurser[[#This Row],[UNH]]</f>
        <v>15.73001099999999</v>
      </c>
      <c r="BD524" s="2">
        <f>Data!BE528-FaktiskeKurser[[#This Row],[JPM]]</f>
        <v>2.0700070000000039</v>
      </c>
      <c r="BE524" s="2">
        <f>Data!BF528-FaktiskeKurser[[#This Row],[AVGO]]</f>
        <v>51.739990000000034</v>
      </c>
      <c r="BF524" s="2">
        <f>Data!BG528-FaktiskeKurser[[#This Row],[V]]</f>
        <v>24.169997999999993</v>
      </c>
      <c r="BG524" s="2">
        <f>Data!BH528-FaktiskeKurser[[#This Row],[BAC]]</f>
        <v>0.70999900000000338</v>
      </c>
      <c r="BH524" s="2">
        <f>Data!BI528-FaktiskeKurser[[#This Row],[HD]]</f>
        <v>8</v>
      </c>
      <c r="BI524" s="2">
        <f>Data!BJ528-FaktiskeKurser[[#This Row],[MA]]</f>
        <v>47.61999499999996</v>
      </c>
      <c r="BJ524" s="2">
        <f>Data!BK528-FaktiskeKurser[[#This Row],[MRK]]</f>
        <v>2.0200040000000001</v>
      </c>
      <c r="BK524" s="2">
        <f>Data!BL528-FaktiskeKurser[[#This Row],[ABBV]]</f>
        <v>3.8000029999999754</v>
      </c>
      <c r="BL524" s="2">
        <f>Data!BM528-FaktiskeKurser[[#This Row],[LLY]]</f>
        <v>5.9299919999999986</v>
      </c>
      <c r="BM524" s="2">
        <f>Data!BN528-FaktiskeKurser[[#This Row],[UPS]]</f>
        <v>0.27000499999999761</v>
      </c>
      <c r="BN524" s="2">
        <f>Data!BO528-FaktiskeKurser[[#This Row],[CAT]]</f>
        <v>-12.75</v>
      </c>
    </row>
    <row r="525" spans="1:66" x14ac:dyDescent="0.35">
      <c r="A525" s="1">
        <v>44593</v>
      </c>
      <c r="B525" s="2">
        <f>ARIMAForecast[[#This Row],[AAPL]]-FaktiskeKurser[[#This Row],[AAPL]]</f>
        <v>15.944983141823002</v>
      </c>
      <c r="C525" s="2">
        <f>ARIMAForecast[[#This Row],[MSFT]]-Data!C524</f>
        <v>2.3600965929620088</v>
      </c>
      <c r="D525" s="2">
        <f>ARIMAForecast[[#This Row],[AMZN]]-Data!D524</f>
        <v>-0.59870422722102035</v>
      </c>
      <c r="E525" s="2">
        <f>ARIMAForecast[[#This Row],[GOOGL]]-Data!E524</f>
        <v>8.8066389172689981</v>
      </c>
      <c r="F525" s="2">
        <f>ARIMAForecast[[#This Row],[BRK-B]]-Data!F524</f>
        <v>5.2129985888609554</v>
      </c>
      <c r="G525" s="2">
        <f>ARIMAForecast[[#This Row],[TSLA]]-Data!G524</f>
        <v>-8.9903124329509865</v>
      </c>
      <c r="H525" s="2">
        <f>ARIMAForecast[[#This Row],[NVDA]]-Data!H524</f>
        <v>2.956677619827019</v>
      </c>
      <c r="I525" s="2">
        <f>ARIMAForecast[[#This Row],[GOOG]]-Data!I524</f>
        <v>8.7950556814460015</v>
      </c>
      <c r="J525" s="2">
        <f>ARIMAForecast[[#This Row],[UNH]]-Data!J524</f>
        <v>7.4630308134989605</v>
      </c>
      <c r="K525" s="2">
        <f>ARIMAForecast[[#This Row],[JPM]]-Data!K524</f>
        <v>-1.5177637128849994</v>
      </c>
      <c r="L525" s="2">
        <f>ARIMAForecast[[#This Row],[AVGO]]-Data!L524</f>
        <v>3.3522802205039852</v>
      </c>
      <c r="M525" s="2">
        <f>ARIMAForecast[[#This Row],[V]]-Data!M524</f>
        <v>3.8192160178780057</v>
      </c>
      <c r="N525" s="2">
        <f>ARIMAForecast[[#This Row],[BAC]]-Data!N524</f>
        <v>5.9979511603003743E-2</v>
      </c>
      <c r="O525" s="2">
        <f>ARIMAForecast[[#This Row],[HD]]-Data!O524</f>
        <v>3.5112015563649948</v>
      </c>
      <c r="P525" s="2">
        <f>ARIMAForecast[[#This Row],[MA]]-Data!P524</f>
        <v>4.840180057611974</v>
      </c>
      <c r="Q525" s="2">
        <f>ARIMAForecast[[#This Row],[MRK]]-Data!Q524</f>
        <v>0.29681169553001041</v>
      </c>
      <c r="R525" s="2">
        <f>ARIMAForecast[[#This Row],[ABBV]]-Data!R524</f>
        <v>1.1492058668939933</v>
      </c>
      <c r="S525" s="2">
        <f>ARIMAForecast[[#This Row],[LLY]]-Data!S524</f>
        <v>3.158540175620999</v>
      </c>
      <c r="T525" s="2">
        <f>ARIMAForecast[[#This Row],[UPS]]-Data!T524</f>
        <v>3.5810969075590151</v>
      </c>
      <c r="U525" s="2">
        <f>ARIMAForecast[[#This Row],[CAT]]-Data!U524</f>
        <v>0.32294122689398819</v>
      </c>
      <c r="X525" s="1">
        <v>44593</v>
      </c>
      <c r="Y525" s="2">
        <f>Data!Y525-Data!Y524</f>
        <v>0.86548489999998424</v>
      </c>
      <c r="Z525" s="2">
        <f>Data!Z525-Data!Z524</f>
        <v>-2.0537122999999724</v>
      </c>
      <c r="AA525" s="2">
        <f>Data!AA525-Data!AA524</f>
        <v>2.2246642000000065</v>
      </c>
      <c r="AB525" s="2">
        <f>Data!AB525-Data!AB524</f>
        <v>2.2915295999999898</v>
      </c>
      <c r="AC525" s="2">
        <f>Data!AC525-Data!AC524</f>
        <v>0.85750089999999091</v>
      </c>
      <c r="AD525" s="2">
        <f>Data!AD525-Data!AD524</f>
        <v>24.852401799999996</v>
      </c>
      <c r="AE525" s="2">
        <f>Data!AE525-Data!AE524</f>
        <v>10.088718599999993</v>
      </c>
      <c r="AF525" s="2">
        <f>Data!AF525-Data!AF524</f>
        <v>2.1743213999999966</v>
      </c>
      <c r="AG525" s="2">
        <f>Data!AG525-Data!AG524</f>
        <v>-2.0111436000000253</v>
      </c>
      <c r="AH525" s="2">
        <f>Data!AH525-Data!AH524</f>
        <v>2.49275990000001</v>
      </c>
      <c r="AI525" s="2">
        <f>Data!AI525-Data!AI524</f>
        <v>10.083632499999908</v>
      </c>
      <c r="AJ525" s="2">
        <f>Data!AJ525-Data!AJ524</f>
        <v>4.4905053999999893</v>
      </c>
      <c r="AK525" s="2">
        <f>Data!AK525-Data!AK524</f>
        <v>0.71402467000000058</v>
      </c>
      <c r="AL525" s="2">
        <f>Data!AL525-Data!AL524</f>
        <v>1.3493898000000399</v>
      </c>
      <c r="AM525" s="2">
        <f>Data!AM525-Data!AM524</f>
        <v>5.2137627999999836</v>
      </c>
      <c r="AN525" s="2">
        <f>Data!AN525-Data!AN524</f>
        <v>0.48970968000000425</v>
      </c>
      <c r="AO525" s="2">
        <f>Data!AO525-Data!AO524</f>
        <v>0.21324389999998061</v>
      </c>
      <c r="AP525" s="2">
        <f>Data!AP525-Data!AP524</f>
        <v>2.7816732000000002</v>
      </c>
      <c r="AQ525" s="2">
        <f>Data!AQ525-Data!AQ524</f>
        <v>8.618093899999991</v>
      </c>
      <c r="AR525" s="2">
        <f>Data!AR525-Data!AR524</f>
        <v>3.0007330999999908</v>
      </c>
      <c r="AS525" s="2"/>
      <c r="AT525" s="1">
        <v>44593</v>
      </c>
      <c r="AU525" s="2">
        <f>Data!AV529-FaktiskeKurser[[#This Row],[AAPL]]</f>
        <v>14.919999000000018</v>
      </c>
      <c r="AV525" s="2">
        <f>Data!AW529-FaktiskeKurser[[#This Row],[MSFT]]</f>
        <v>12.05001900000002</v>
      </c>
      <c r="AW525" s="2">
        <f>Data!AX529-FaktiskeKurser[[#This Row],[AMZN]]</f>
        <v>12.320999</v>
      </c>
      <c r="AX525" s="2">
        <f>Data!AY529-FaktiskeKurser[[#This Row],[GOOGL]]</f>
        <v>8.410995000000014</v>
      </c>
      <c r="AY525" s="2">
        <f>Data!AZ529-FaktiskeKurser[[#This Row],[BRK-B]]</f>
        <v>4.6999809999999798</v>
      </c>
      <c r="AZ525" s="2">
        <f>Data!BA529-FaktiskeKurser[[#This Row],[TSLA]]</f>
        <v>-2.0533450000000357</v>
      </c>
      <c r="BA525" s="2">
        <f>Data!BB529-FaktiskeKurser[[#This Row],[NVDA]]</f>
        <v>18.660004000000015</v>
      </c>
      <c r="BB525" s="2">
        <f>Data!BC529-FaktiskeKurser[[#This Row],[GOOG]]</f>
        <v>8.6384889999999928</v>
      </c>
      <c r="BC525" s="2">
        <f>Data!BD529-FaktiskeKurser[[#This Row],[UNH]]</f>
        <v>9.9800109999999904</v>
      </c>
      <c r="BD525" s="2">
        <f>Data!BE529-FaktiskeKurser[[#This Row],[JPM]]</f>
        <v>3.2299959999999999</v>
      </c>
      <c r="BE525" s="2">
        <f>Data!BF529-FaktiskeKurser[[#This Row],[AVGO]]</f>
        <v>35.59997599999997</v>
      </c>
      <c r="BF525" s="2">
        <f>Data!BG529-FaktiskeKurser[[#This Row],[V]]</f>
        <v>26.490006000000022</v>
      </c>
      <c r="BG525" s="2">
        <f>Data!BH529-FaktiskeKurser[[#This Row],[BAC]]</f>
        <v>1.0399969999999996</v>
      </c>
      <c r="BH525" s="2">
        <f>Data!BI529-FaktiskeKurser[[#This Row],[HD]]</f>
        <v>11.42001300000004</v>
      </c>
      <c r="BI525" s="2">
        <f>Data!BJ529-FaktiskeKurser[[#This Row],[MA]]</f>
        <v>47.399993999999992</v>
      </c>
      <c r="BJ525" s="2">
        <f>Data!BK529-FaktiskeKurser[[#This Row],[MRK]]</f>
        <v>2.7799990000000037</v>
      </c>
      <c r="BK525" s="2">
        <f>Data!BL529-FaktiskeKurser[[#This Row],[ABBV]]</f>
        <v>2.7700040000000001</v>
      </c>
      <c r="BL525" s="2">
        <f>Data!BM529-FaktiskeKurser[[#This Row],[LLY]]</f>
        <v>10.419997999999993</v>
      </c>
      <c r="BM525" s="2">
        <f>Data!BN529-FaktiskeKurser[[#This Row],[UPS]]</f>
        <v>31.690001999999993</v>
      </c>
      <c r="BN525" s="2">
        <f>Data!BO529-FaktiskeKurser[[#This Row],[CAT]]</f>
        <v>-8.9399870000000021</v>
      </c>
    </row>
    <row r="526" spans="1:66" x14ac:dyDescent="0.35">
      <c r="A526" s="1">
        <v>44594</v>
      </c>
      <c r="B526" s="2">
        <f>ARIMAForecast[[#This Row],[AAPL]]-FaktiskeKurser[[#This Row],[AAPL]]</f>
        <v>14.25430132934099</v>
      </c>
      <c r="C526" s="2">
        <f>ARIMAForecast[[#This Row],[MSFT]]-Data!C525</f>
        <v>-8.5390974891719793</v>
      </c>
      <c r="D526" s="2">
        <f>ARIMAForecast[[#This Row],[AMZN]]-Data!D525</f>
        <v>-11.525523772339</v>
      </c>
      <c r="E526" s="2">
        <f>ARIMAForecast[[#This Row],[GOOGL]]-Data!E525</f>
        <v>-2.7997841428300205</v>
      </c>
      <c r="F526" s="2">
        <f>ARIMAForecast[[#This Row],[BRK-B]]-Data!F525</f>
        <v>-2.9269713640250075</v>
      </c>
      <c r="G526" s="2">
        <f>ARIMAForecast[[#This Row],[TSLA]]-Data!G525</f>
        <v>-4.8542901240489869</v>
      </c>
      <c r="H526" s="2">
        <f>ARIMAForecast[[#This Row],[NVDA]]-Data!H525</f>
        <v>-9.4088643068160138</v>
      </c>
      <c r="I526" s="2">
        <f>ARIMAForecast[[#This Row],[GOOG]]-Data!I525</f>
        <v>-3.5798742928839999</v>
      </c>
      <c r="J526" s="2">
        <f>ARIMAForecast[[#This Row],[UNH]]-Data!J525</f>
        <v>12.920318070843052</v>
      </c>
      <c r="K526" s="2">
        <f>ARIMAForecast[[#This Row],[JPM]]-Data!K525</f>
        <v>-1.195859987617979</v>
      </c>
      <c r="L526" s="2">
        <f>ARIMAForecast[[#This Row],[AVGO]]-Data!L525</f>
        <v>-12.991270914707002</v>
      </c>
      <c r="M526" s="2">
        <f>ARIMAForecast[[#This Row],[V]]-Data!M525</f>
        <v>-3.0105121100899908</v>
      </c>
      <c r="N526" s="2">
        <f>ARIMAForecast[[#This Row],[BAC]]-Data!N525</f>
        <v>-0.54224986338250147</v>
      </c>
      <c r="O526" s="2">
        <f>ARIMAForecast[[#This Row],[HD]]-Data!O525</f>
        <v>-6.1290187255110027</v>
      </c>
      <c r="P526" s="2">
        <f>ARIMAForecast[[#This Row],[MA]]-Data!P525</f>
        <v>-5.6060086679029837</v>
      </c>
      <c r="Q526" s="2">
        <f>ARIMAForecast[[#This Row],[MRK]]-Data!Q525</f>
        <v>-3.0991610237190059</v>
      </c>
      <c r="R526" s="2">
        <f>ARIMAForecast[[#This Row],[ABBV]]-Data!R525</f>
        <v>2.0992705622550147</v>
      </c>
      <c r="S526" s="2">
        <f>ARIMAForecast[[#This Row],[LLY]]-Data!S525</f>
        <v>-5.5641670468250197</v>
      </c>
      <c r="T526" s="2">
        <f>ARIMAForecast[[#This Row],[UPS]]-Data!T525</f>
        <v>-4.2221823636230056</v>
      </c>
      <c r="U526" s="2">
        <f>ARIMAForecast[[#This Row],[CAT]]-Data!U525</f>
        <v>-4.9137233863229994</v>
      </c>
      <c r="X526" s="1">
        <v>44594</v>
      </c>
      <c r="Y526" s="2">
        <f>Data!Y526-Data!Y525</f>
        <v>1.0397186000000147</v>
      </c>
      <c r="Z526" s="2">
        <f>Data!Z526-Data!Z525</f>
        <v>4.2873147999999901</v>
      </c>
      <c r="AA526" s="2">
        <f>Data!AA526-Data!AA525</f>
        <v>-0.32641680000000406</v>
      </c>
      <c r="AB526" s="2">
        <f>Data!AB526-Data!AB525</f>
        <v>5.6659954000000141</v>
      </c>
      <c r="AC526" s="2">
        <f>Data!AC526-Data!AC525</f>
        <v>4.5874486000000161</v>
      </c>
      <c r="AD526" s="2">
        <f>Data!AD526-Data!AD525</f>
        <v>-2.8121624999999995</v>
      </c>
      <c r="AE526" s="2">
        <f>Data!AE526-Data!AE525</f>
        <v>4.9661662999999976</v>
      </c>
      <c r="AF526" s="2">
        <f>Data!AF526-Data!AF525</f>
        <v>5.141333000000003</v>
      </c>
      <c r="AG526" s="2">
        <f>Data!AG526-Data!AG525</f>
        <v>7.9275150999999937</v>
      </c>
      <c r="AH526" s="2">
        <f>Data!AH526-Data!AH525</f>
        <v>-0.89368719999998802</v>
      </c>
      <c r="AI526" s="2">
        <f>Data!AI526-Data!AI525</f>
        <v>10.10589379999999</v>
      </c>
      <c r="AJ526" s="2">
        <f>Data!AJ526-Data!AJ525</f>
        <v>3.9652838000000088</v>
      </c>
      <c r="AK526" s="2">
        <f>Data!AK526-Data!AK525</f>
        <v>3.9468779999999981E-2</v>
      </c>
      <c r="AL526" s="2">
        <f>Data!AL526-Data!AL525</f>
        <v>4.4379250999999726</v>
      </c>
      <c r="AM526" s="2">
        <f>Data!AM526-Data!AM525</f>
        <v>5.0189862999999946</v>
      </c>
      <c r="AN526" s="2">
        <f>Data!AN526-Data!AN525</f>
        <v>0.12771707000000276</v>
      </c>
      <c r="AO526" s="2">
        <f>Data!AO526-Data!AO525</f>
        <v>1.3460140000000251</v>
      </c>
      <c r="AP526" s="2">
        <f>Data!AP526-Data!AP525</f>
        <v>2.5786116000000163</v>
      </c>
      <c r="AQ526" s="2">
        <f>Data!AQ526-Data!AQ525</f>
        <v>21.573638999999986</v>
      </c>
      <c r="AR526" s="2">
        <f>Data!AR526-Data!AR525</f>
        <v>0.42208370000000173</v>
      </c>
      <c r="AS526" s="2"/>
      <c r="AT526" s="1">
        <v>44594</v>
      </c>
      <c r="AU526" s="2">
        <f>Data!AV530-FaktiskeKurser[[#This Row],[AAPL]]</f>
        <v>16.619995000000017</v>
      </c>
      <c r="AV526" s="2">
        <f>Data!AW530-FaktiskeKurser[[#This Row],[MSFT]]</f>
        <v>13.619995000000017</v>
      </c>
      <c r="AW526" s="2">
        <f>Data!AX530-FaktiskeKurser[[#This Row],[AMZN]]</f>
        <v>10.975006000000008</v>
      </c>
      <c r="AX526" s="2">
        <f>Data!AY530-FaktiskeKurser[[#This Row],[GOOGL]]</f>
        <v>18.994994999999989</v>
      </c>
      <c r="AY526" s="2">
        <f>Data!AZ530-FaktiskeKurser[[#This Row],[BRK-B]]</f>
        <v>11.929993000000024</v>
      </c>
      <c r="AZ526" s="2">
        <f>Data!BA530-FaktiskeKurser[[#This Row],[TSLA]]</f>
        <v>25.51998900000001</v>
      </c>
      <c r="BA526" s="2">
        <f>Data!BB530-FaktiskeKurser[[#This Row],[NVDA]]</f>
        <v>32.979996</v>
      </c>
      <c r="BB526" s="2">
        <f>Data!BC530-FaktiskeKurser[[#This Row],[GOOG]]</f>
        <v>18.915496999999988</v>
      </c>
      <c r="BC526" s="2">
        <f>Data!BD530-FaktiskeKurser[[#This Row],[UNH]]</f>
        <v>18.179992999999968</v>
      </c>
      <c r="BD526" s="2">
        <f>Data!BE530-FaktiskeKurser[[#This Row],[JPM]]</f>
        <v>4.6300039999999854</v>
      </c>
      <c r="BE526" s="2">
        <f>Data!BF530-FaktiskeKurser[[#This Row],[AVGO]]</f>
        <v>61.119995000000017</v>
      </c>
      <c r="BF526" s="2">
        <f>Data!BG530-FaktiskeKurser[[#This Row],[V]]</f>
        <v>29.270004</v>
      </c>
      <c r="BG526" s="2">
        <f>Data!BH530-FaktiskeKurser[[#This Row],[BAC]]</f>
        <v>1.4199979999999996</v>
      </c>
      <c r="BH526" s="2">
        <f>Data!BI530-FaktiskeKurser[[#This Row],[HD]]</f>
        <v>17.300017999999966</v>
      </c>
      <c r="BI526" s="2">
        <f>Data!BJ530-FaktiskeKurser[[#This Row],[MA]]</f>
        <v>46.220001000000025</v>
      </c>
      <c r="BJ526" s="2">
        <f>Data!BK530-FaktiskeKurser[[#This Row],[MRK]]</f>
        <v>1.4300000000000068</v>
      </c>
      <c r="BK526" s="2">
        <f>Data!BL530-FaktiskeKurser[[#This Row],[ABBV]]</f>
        <v>2.6499939999999924</v>
      </c>
      <c r="BL526" s="2">
        <f>Data!BM530-FaktiskeKurser[[#This Row],[LLY]]</f>
        <v>14.110001000000011</v>
      </c>
      <c r="BM526" s="2">
        <f>Data!BN530-FaktiskeKurser[[#This Row],[UPS]]</f>
        <v>37.279999000000004</v>
      </c>
      <c r="BN526" s="2">
        <f>Data!BO530-FaktiskeKurser[[#This Row],[CAT]]</f>
        <v>-7.2299959999999999</v>
      </c>
    </row>
    <row r="527" spans="1:66" x14ac:dyDescent="0.35">
      <c r="A527" s="1">
        <v>44595</v>
      </c>
      <c r="B527" s="2">
        <f>ARIMAForecast[[#This Row],[AAPL]]-FaktiskeKurser[[#This Row],[AAPL]]</f>
        <v>1.5955327353899804</v>
      </c>
      <c r="C527" s="2">
        <f>ARIMAForecast[[#This Row],[MSFT]]-Data!C526</f>
        <v>0.39517089233299885</v>
      </c>
      <c r="D527" s="2">
        <f>ARIMAForecast[[#This Row],[AMZN]]-Data!D526</f>
        <v>18.292417822354025</v>
      </c>
      <c r="E527" s="2">
        <f>ARIMAForecast[[#This Row],[GOOGL]]-Data!E526</f>
        <v>-1.458498700646004</v>
      </c>
      <c r="F527" s="2">
        <f>ARIMAForecast[[#This Row],[BRK-B]]-Data!F526</f>
        <v>-1.8509060015099976</v>
      </c>
      <c r="G527" s="2">
        <f>ARIMAForecast[[#This Row],[TSLA]]-Data!G526</f>
        <v>10.986477396258977</v>
      </c>
      <c r="H527" s="2">
        <f>ARIMAForecast[[#This Row],[NVDA]]-Data!H526</f>
        <v>-0.99125646839900128</v>
      </c>
      <c r="I527" s="2">
        <f>ARIMAForecast[[#This Row],[GOOG]]-Data!I526</f>
        <v>-1.3110917823890134</v>
      </c>
      <c r="J527" s="2">
        <f>ARIMAForecast[[#This Row],[UNH]]-Data!J526</f>
        <v>-7.5010957431680367</v>
      </c>
      <c r="K527" s="2">
        <f>ARIMAForecast[[#This Row],[JPM]]-Data!K526</f>
        <v>3.0546338892669951</v>
      </c>
      <c r="L527" s="2">
        <f>ARIMAForecast[[#This Row],[AVGO]]-Data!L526</f>
        <v>-1.8628238703989837</v>
      </c>
      <c r="M527" s="2">
        <f>ARIMAForecast[[#This Row],[V]]-Data!M526</f>
        <v>-3.2770569186949956</v>
      </c>
      <c r="N527" s="2">
        <f>ARIMAForecast[[#This Row],[BAC]]-Data!N526</f>
        <v>1.6620358166792997</v>
      </c>
      <c r="O527" s="2">
        <f>ARIMAForecast[[#This Row],[HD]]-Data!O526</f>
        <v>-8.2139365031729881</v>
      </c>
      <c r="P527" s="2">
        <f>ARIMAForecast[[#This Row],[MA]]-Data!P526</f>
        <v>-7.8549579438509909</v>
      </c>
      <c r="Q527" s="2">
        <f>ARIMAForecast[[#This Row],[MRK]]-Data!Q526</f>
        <v>-0.35258899718759551</v>
      </c>
      <c r="R527" s="2">
        <f>ARIMAForecast[[#This Row],[ABBV]]-Data!R526</f>
        <v>-0.28886422728902517</v>
      </c>
      <c r="S527" s="2">
        <f>ARIMAForecast[[#This Row],[LLY]]-Data!S526</f>
        <v>-3.2761004173829917</v>
      </c>
      <c r="T527" s="2">
        <f>ARIMAForecast[[#This Row],[UPS]]-Data!T526</f>
        <v>-7.5100590114280124</v>
      </c>
      <c r="U527" s="2">
        <f>ARIMAForecast[[#This Row],[CAT]]-Data!U526</f>
        <v>-2.0307722739289886</v>
      </c>
      <c r="X527" s="1">
        <v>44595</v>
      </c>
      <c r="Y527" s="2">
        <f>Data!Y527-Data!Y526</f>
        <v>-1.9190009000000146</v>
      </c>
      <c r="Z527" s="2">
        <f>Data!Z527-Data!Z526</f>
        <v>-4.294646699999987</v>
      </c>
      <c r="AA527" s="2">
        <f>Data!AA527-Data!AA526</f>
        <v>-6.332532399999991</v>
      </c>
      <c r="AB527" s="2">
        <f>Data!AB527-Data!AB526</f>
        <v>1.8363899999999944</v>
      </c>
      <c r="AC527" s="2">
        <f>Data!AC527-Data!AC526</f>
        <v>-2.9871608000000265</v>
      </c>
      <c r="AD527" s="2">
        <f>Data!AD527-Data!AD526</f>
        <v>-8.4199657999999999</v>
      </c>
      <c r="AE527" s="2">
        <f>Data!AE527-Data!AE526</f>
        <v>-5.8722161000000028</v>
      </c>
      <c r="AF527" s="2">
        <f>Data!AF527-Data!AF526</f>
        <v>1.7878192000000013</v>
      </c>
      <c r="AG527" s="2">
        <f>Data!AG527-Data!AG526</f>
        <v>9.8394958000000088</v>
      </c>
      <c r="AH527" s="2">
        <f>Data!AH527-Data!AH526</f>
        <v>-1.2296693000000118</v>
      </c>
      <c r="AI527" s="2">
        <f>Data!AI527-Data!AI526</f>
        <v>-18.228634899999975</v>
      </c>
      <c r="AJ527" s="2">
        <f>Data!AJ527-Data!AJ526</f>
        <v>-2.9197232999999869</v>
      </c>
      <c r="AK527" s="2">
        <f>Data!AK527-Data!AK526</f>
        <v>-0.38607178999999547</v>
      </c>
      <c r="AL527" s="2">
        <f>Data!AL527-Data!AL526</f>
        <v>-6.6504615000000058</v>
      </c>
      <c r="AM527" s="2">
        <f>Data!AM527-Data!AM526</f>
        <v>-4.5893973999999957</v>
      </c>
      <c r="AN527" s="2">
        <f>Data!AN527-Data!AN526</f>
        <v>-2.4333755100000047</v>
      </c>
      <c r="AO527" s="2">
        <f>Data!AO527-Data!AO526</f>
        <v>2.0619221999999979</v>
      </c>
      <c r="AP527" s="2">
        <f>Data!AP527-Data!AP526</f>
        <v>-5.0657678000000033</v>
      </c>
      <c r="AQ527" s="2">
        <f>Data!AQ527-Data!AQ526</f>
        <v>-2.9582549999999799</v>
      </c>
      <c r="AR527" s="2">
        <f>Data!AR527-Data!AR526</f>
        <v>-3.5903201999999794</v>
      </c>
      <c r="AS527" s="2"/>
      <c r="AT527" s="1">
        <v>44595</v>
      </c>
      <c r="AU527" s="2">
        <f>Data!AV531-FaktiskeKurser[[#This Row],[AAPL]]</f>
        <v>2.569991999999985</v>
      </c>
      <c r="AV527" s="2">
        <f>Data!AW531-FaktiskeKurser[[#This Row],[MSFT]]</f>
        <v>-7.0100100000000225</v>
      </c>
      <c r="AW527" s="2">
        <f>Data!AX531-FaktiskeKurser[[#This Row],[AMZN]]</f>
        <v>-5.132491999999985</v>
      </c>
      <c r="AX527" s="2">
        <f>Data!AY531-FaktiskeKurser[[#This Row],[GOOGL]]</f>
        <v>9.7389980000000094</v>
      </c>
      <c r="AY527" s="2">
        <f>Data!AZ531-FaktiskeKurser[[#This Row],[BRK-B]]</f>
        <v>2.330016999999998</v>
      </c>
      <c r="AZ527" s="2">
        <f>Data!BA531-FaktiskeKurser[[#This Row],[TSLA]]</f>
        <v>14.92999199999997</v>
      </c>
      <c r="BA527" s="2">
        <f>Data!BB531-FaktiskeKurser[[#This Row],[NVDA]]</f>
        <v>11.080002000000007</v>
      </c>
      <c r="BB527" s="2">
        <f>Data!BC531-FaktiskeKurser[[#This Row],[GOOG]]</f>
        <v>9.3609920000000102</v>
      </c>
      <c r="BC527" s="2">
        <f>Data!BD531-FaktiskeKurser[[#This Row],[UNH]]</f>
        <v>22.709991000000002</v>
      </c>
      <c r="BD527" s="2">
        <f>Data!BE531-FaktiskeKurser[[#This Row],[JPM]]</f>
        <v>2.0899959999999851</v>
      </c>
      <c r="BE527" s="2">
        <f>Data!BF531-FaktiskeKurser[[#This Row],[AVGO]]</f>
        <v>20.75</v>
      </c>
      <c r="BF527" s="2">
        <f>Data!BG531-FaktiskeKurser[[#This Row],[V]]</f>
        <v>3.5399930000000097</v>
      </c>
      <c r="BG527" s="2">
        <f>Data!BH531-FaktiskeKurser[[#This Row],[BAC]]</f>
        <v>0.56000099999999975</v>
      </c>
      <c r="BH527" s="2">
        <f>Data!BI531-FaktiskeKurser[[#This Row],[HD]]</f>
        <v>-1.7300109999999904</v>
      </c>
      <c r="BI527" s="2">
        <f>Data!BJ531-FaktiskeKurser[[#This Row],[MA]]</f>
        <v>7.559996999999953</v>
      </c>
      <c r="BJ527" s="2">
        <f>Data!BK531-FaktiskeKurser[[#This Row],[MRK]]</f>
        <v>-1.8900000000000006</v>
      </c>
      <c r="BK527" s="2">
        <f>Data!BL531-FaktiskeKurser[[#This Row],[ABBV]]</f>
        <v>2.8099980000000073</v>
      </c>
      <c r="BL527" s="2">
        <f>Data!BM531-FaktiskeKurser[[#This Row],[LLY]]</f>
        <v>-0.29000800000000027</v>
      </c>
      <c r="BM527" s="2">
        <f>Data!BN531-FaktiskeKurser[[#This Row],[UPS]]</f>
        <v>30.440001999999993</v>
      </c>
      <c r="BN527" s="2">
        <f>Data!BO531-FaktiskeKurser[[#This Row],[CAT]]</f>
        <v>-0.57000799999997298</v>
      </c>
    </row>
    <row r="528" spans="1:66" x14ac:dyDescent="0.35">
      <c r="A528" s="1">
        <v>44596</v>
      </c>
      <c r="B528" s="2">
        <f>ARIMAForecast[[#This Row],[AAPL]]-FaktiskeKurser[[#This Row],[AAPL]]</f>
        <v>-2.3318398772990179</v>
      </c>
      <c r="C528" s="2">
        <f>ARIMAForecast[[#This Row],[MSFT]]-Data!C527</f>
        <v>-1.4724822787849803</v>
      </c>
      <c r="D528" s="2">
        <f>ARIMAForecast[[#This Row],[AMZN]]-Data!D527</f>
        <v>1.0875471876359768</v>
      </c>
      <c r="E528" s="2">
        <f>ARIMAForecast[[#This Row],[GOOGL]]-Data!E527</f>
        <v>-2.8116344718489756</v>
      </c>
      <c r="F528" s="2">
        <f>ARIMAForecast[[#This Row],[BRK-B]]-Data!F527</f>
        <v>2.4779191836840369</v>
      </c>
      <c r="G528" s="2">
        <f>ARIMAForecast[[#This Row],[TSLA]]-Data!G527</f>
        <v>-5.6358453982869605</v>
      </c>
      <c r="H528" s="2">
        <f>ARIMAForecast[[#This Row],[NVDA]]-Data!H527</f>
        <v>5.2126083034449948</v>
      </c>
      <c r="I528" s="2">
        <f>ARIMAForecast[[#This Row],[GOOG]]-Data!I527</f>
        <v>-2.8888745494799934</v>
      </c>
      <c r="J528" s="2">
        <f>ARIMAForecast[[#This Row],[UNH]]-Data!J527</f>
        <v>-0.68436170621799874</v>
      </c>
      <c r="K528" s="2">
        <f>ARIMAForecast[[#This Row],[JPM]]-Data!K527</f>
        <v>1.8000350854740077</v>
      </c>
      <c r="L528" s="2">
        <f>ARIMAForecast[[#This Row],[AVGO]]-Data!L527</f>
        <v>5.1409140459779792</v>
      </c>
      <c r="M528" s="2">
        <f>ARIMAForecast[[#This Row],[V]]-Data!M527</f>
        <v>-1.1748202220049961</v>
      </c>
      <c r="N528" s="2">
        <f>ARIMAForecast[[#This Row],[BAC]]-Data!N527</f>
        <v>0.60430534687439774</v>
      </c>
      <c r="O528" s="2">
        <f>ARIMAForecast[[#This Row],[HD]]-Data!O527</f>
        <v>-0.35898149627303155</v>
      </c>
      <c r="P528" s="2">
        <f>ARIMAForecast[[#This Row],[MA]]-Data!P527</f>
        <v>-6.2649343485799704</v>
      </c>
      <c r="Q528" s="2">
        <f>ARIMAForecast[[#This Row],[MRK]]-Data!Q527</f>
        <v>-1.0375581071685076</v>
      </c>
      <c r="R528" s="2">
        <f>ARIMAForecast[[#This Row],[ABBV]]-Data!R527</f>
        <v>2.2930080472300176</v>
      </c>
      <c r="S528" s="2">
        <f>ARIMAForecast[[#This Row],[LLY]]-Data!S527</f>
        <v>1.9362232013860137</v>
      </c>
      <c r="T528" s="2">
        <f>ARIMAForecast[[#This Row],[UPS]]-Data!T527</f>
        <v>2.8504610951880238</v>
      </c>
      <c r="U528" s="2">
        <f>ARIMAForecast[[#This Row],[CAT]]-Data!U527</f>
        <v>0.4044307660410027</v>
      </c>
      <c r="X528" s="1">
        <v>44596</v>
      </c>
      <c r="Y528" s="2">
        <f>Data!Y528-Data!Y527</f>
        <v>-1.2289051999999856</v>
      </c>
      <c r="Z528" s="2">
        <f>Data!Z528-Data!Z527</f>
        <v>-3.2220469000000094</v>
      </c>
      <c r="AA528" s="2">
        <f>Data!AA528-Data!AA527</f>
        <v>7.6987578000000099</v>
      </c>
      <c r="AB528" s="2">
        <f>Data!AB528-Data!AB527</f>
        <v>-1.5948631999999918</v>
      </c>
      <c r="AC528" s="2">
        <f>Data!AC528-Data!AC527</f>
        <v>-0.59407809999999017</v>
      </c>
      <c r="AD528" s="2">
        <f>Data!AD528-Data!AD527</f>
        <v>1.2311599000000228</v>
      </c>
      <c r="AE528" s="2">
        <f>Data!AE528-Data!AE527</f>
        <v>-2.6533040999999855</v>
      </c>
      <c r="AF528" s="2">
        <f>Data!AF528-Data!AF527</f>
        <v>-1.6931522000000143</v>
      </c>
      <c r="AG528" s="2">
        <f>Data!AG528-Data!AG527</f>
        <v>-3.1780483000000004</v>
      </c>
      <c r="AH528" s="2">
        <f>Data!AH528-Data!AH527</f>
        <v>3.0663337000000013</v>
      </c>
      <c r="AI528" s="2">
        <f>Data!AI528-Data!AI527</f>
        <v>5.0709186000000273</v>
      </c>
      <c r="AJ528" s="2">
        <f>Data!AJ528-Data!AJ527</f>
        <v>-3.2410216000000105</v>
      </c>
      <c r="AK528" s="2">
        <f>Data!AK528-Data!AK527</f>
        <v>1.2336196499999943</v>
      </c>
      <c r="AL528" s="2">
        <f>Data!AL528-Data!AL527</f>
        <v>-5.4134455999999886</v>
      </c>
      <c r="AM528" s="2">
        <f>Data!AM528-Data!AM527</f>
        <v>-7.4021622999999863</v>
      </c>
      <c r="AN528" s="2">
        <f>Data!AN528-Data!AN527</f>
        <v>-0.96188524000000086</v>
      </c>
      <c r="AO528" s="2">
        <f>Data!AO528-Data!AO527</f>
        <v>0.1559178999999915</v>
      </c>
      <c r="AP528" s="2">
        <f>Data!AP528-Data!AP527</f>
        <v>-3.1356915000000072</v>
      </c>
      <c r="AQ528" s="2">
        <f>Data!AQ528-Data!AQ527</f>
        <v>-3.8570478999999978</v>
      </c>
      <c r="AR528" s="2">
        <f>Data!AR528-Data!AR527</f>
        <v>-2.6090671999999984</v>
      </c>
      <c r="AS528" s="2"/>
      <c r="AT528" s="1">
        <v>44596</v>
      </c>
      <c r="AU528" s="2">
        <f>Data!AV532-FaktiskeKurser[[#This Row],[AAPL]]</f>
        <v>-2.3900000000000148</v>
      </c>
      <c r="AV528" s="2">
        <f>Data!AW532-FaktiskeKurser[[#This Row],[MSFT]]</f>
        <v>-5.0400089999999977</v>
      </c>
      <c r="AW528" s="2">
        <f>Data!AX532-FaktiskeKurser[[#This Row],[AMZN]]</f>
        <v>8.0659940000000176</v>
      </c>
      <c r="AX528" s="2">
        <f>Data!AY532-FaktiskeKurser[[#This Row],[GOOGL]]</f>
        <v>7.9895020000000159</v>
      </c>
      <c r="AY528" s="2">
        <f>Data!AZ532-FaktiskeKurser[[#This Row],[BRK-B]]</f>
        <v>1.9700009999999679</v>
      </c>
      <c r="AZ528" s="2">
        <f>Data!BA532-FaktiskeKurser[[#This Row],[TSLA]]</f>
        <v>-4.4666439999999739</v>
      </c>
      <c r="BA528" s="2">
        <f>Data!BB532-FaktiskeKurser[[#This Row],[NVDA]]</f>
        <v>-1.6699990000000184</v>
      </c>
      <c r="BB528" s="2">
        <f>Data!BC532-FaktiskeKurser[[#This Row],[GOOG]]</f>
        <v>7.3175040000000138</v>
      </c>
      <c r="BC528" s="2">
        <f>Data!BD532-FaktiskeKurser[[#This Row],[UNH]]</f>
        <v>10.600006000000008</v>
      </c>
      <c r="BD528" s="2">
        <f>Data!BE532-FaktiskeKurser[[#This Row],[JPM]]</f>
        <v>3.9599919999999997</v>
      </c>
      <c r="BE528" s="2">
        <f>Data!BF532-FaktiskeKurser[[#This Row],[AVGO]]</f>
        <v>4.2799680000000535</v>
      </c>
      <c r="BF528" s="2">
        <f>Data!BG532-FaktiskeKurser[[#This Row],[V]]</f>
        <v>2.2200009999999963</v>
      </c>
      <c r="BG528" s="2">
        <f>Data!BH532-FaktiskeKurser[[#This Row],[BAC]]</f>
        <v>2.1399999999999935</v>
      </c>
      <c r="BH528" s="2">
        <f>Data!BI532-FaktiskeKurser[[#This Row],[HD]]</f>
        <v>-7.3099980000000073</v>
      </c>
      <c r="BI528" s="2">
        <f>Data!BJ532-FaktiskeKurser[[#This Row],[MA]]</f>
        <v>-4.1799929999999677</v>
      </c>
      <c r="BJ528" s="2">
        <f>Data!BK532-FaktiskeKurser[[#This Row],[MRK]]</f>
        <v>-2.9200050000000033</v>
      </c>
      <c r="BK528" s="2">
        <f>Data!BL532-FaktiskeKurser[[#This Row],[ABBV]]</f>
        <v>3.7599950000000035</v>
      </c>
      <c r="BL528" s="2">
        <f>Data!BM532-FaktiskeKurser[[#This Row],[LLY]]</f>
        <v>-3.1199949999999887</v>
      </c>
      <c r="BM528" s="2">
        <f>Data!BN532-FaktiskeKurser[[#This Row],[UPS]]</f>
        <v>22.579986000000019</v>
      </c>
      <c r="BN528" s="2">
        <f>Data!BO532-FaktiskeKurser[[#This Row],[CAT]]</f>
        <v>-3.1499940000000208</v>
      </c>
    </row>
    <row r="529" spans="1:66" x14ac:dyDescent="0.35">
      <c r="A529" s="1">
        <v>44599</v>
      </c>
      <c r="B529" s="2">
        <f>ARIMAForecast[[#This Row],[AAPL]]-FaktiskeKurser[[#This Row],[AAPL]]</f>
        <v>-5.9083917150019261E-2</v>
      </c>
      <c r="C529" s="2">
        <f>ARIMAForecast[[#This Row],[MSFT]]-Data!C528</f>
        <v>2.1593583056729813</v>
      </c>
      <c r="D529" s="2">
        <f>ARIMAForecast[[#This Row],[AMZN]]-Data!D528</f>
        <v>2.4465736680590169</v>
      </c>
      <c r="E529" s="2">
        <f>ARIMAForecast[[#This Row],[GOOGL]]-Data!E528</f>
        <v>-0.67212550270102156</v>
      </c>
      <c r="F529" s="2">
        <f>ARIMAForecast[[#This Row],[BRK-B]]-Data!F528</f>
        <v>4.0030584534370064</v>
      </c>
      <c r="G529" s="2">
        <f>ARIMAForecast[[#This Row],[TSLA]]-Data!G528</f>
        <v>5.2705708535060012</v>
      </c>
      <c r="H529" s="2">
        <f>ARIMAForecast[[#This Row],[NVDA]]-Data!H528</f>
        <v>4.5980371731660057</v>
      </c>
      <c r="I529" s="2">
        <f>ARIMAForecast[[#This Row],[GOOG]]-Data!I528</f>
        <v>-0.50412810528598584</v>
      </c>
      <c r="J529" s="2">
        <f>ARIMAForecast[[#This Row],[UNH]]-Data!J528</f>
        <v>11.099068270070006</v>
      </c>
      <c r="K529" s="2">
        <f>ARIMAForecast[[#This Row],[JPM]]-Data!K528</f>
        <v>2.1072391536259829</v>
      </c>
      <c r="L529" s="2">
        <f>ARIMAForecast[[#This Row],[AVGO]]-Data!L528</f>
        <v>9.3526581983160213</v>
      </c>
      <c r="M529" s="2">
        <f>ARIMAForecast[[#This Row],[V]]-Data!M528</f>
        <v>0.74378821906097414</v>
      </c>
      <c r="N529" s="2">
        <f>ARIMAForecast[[#This Row],[BAC]]-Data!N528</f>
        <v>0.70590902456419968</v>
      </c>
      <c r="O529" s="2">
        <f>ARIMAForecast[[#This Row],[HD]]-Data!O528</f>
        <v>3.1937893233210275</v>
      </c>
      <c r="P529" s="2">
        <f>ARIMAForecast[[#This Row],[MA]]-Data!P528</f>
        <v>-2.1572706715200525</v>
      </c>
      <c r="Q529" s="2">
        <f>ARIMAForecast[[#This Row],[MRK]]-Data!Q528</f>
        <v>-0.51284656815509777</v>
      </c>
      <c r="R529" s="2">
        <f>ARIMAForecast[[#This Row],[ABBV]]-Data!R528</f>
        <v>0.72194990231898259</v>
      </c>
      <c r="S529" s="2">
        <f>ARIMAForecast[[#This Row],[LLY]]-Data!S528</f>
        <v>-3.7889618285740028</v>
      </c>
      <c r="T529" s="2">
        <f>ARIMAForecast[[#This Row],[UPS]]-Data!T528</f>
        <v>0.2887624370549986</v>
      </c>
      <c r="U529" s="2">
        <f>ARIMAForecast[[#This Row],[CAT]]-Data!U528</f>
        <v>2.725636765253995</v>
      </c>
      <c r="X529" s="1">
        <v>44599</v>
      </c>
      <c r="Y529" s="2">
        <f>Data!Y529-Data!Y528</f>
        <v>-0.65350689999999645</v>
      </c>
      <c r="Z529" s="2">
        <f>Data!Z529-Data!Z528</f>
        <v>-3.6393495000000371</v>
      </c>
      <c r="AA529" s="2">
        <f>Data!AA529-Data!AA528</f>
        <v>5.8657618999999954</v>
      </c>
      <c r="AB529" s="2">
        <f>Data!AB529-Data!AB528</f>
        <v>-2.9204333000000133</v>
      </c>
      <c r="AC529" s="2">
        <f>Data!AC529-Data!AC528</f>
        <v>1.330013699999995</v>
      </c>
      <c r="AD529" s="2">
        <f>Data!AD529-Data!AD528</f>
        <v>4.6253156999999874</v>
      </c>
      <c r="AE529" s="2">
        <f>Data!AE529-Data!AE528</f>
        <v>4.0059545999999955</v>
      </c>
      <c r="AF529" s="2">
        <f>Data!AF529-Data!AF528</f>
        <v>-3.0262525999999923</v>
      </c>
      <c r="AG529" s="2">
        <f>Data!AG529-Data!AG528</f>
        <v>7.1388999999726366E-3</v>
      </c>
      <c r="AH529" s="2">
        <f>Data!AH529-Data!AH528</f>
        <v>1.1751793999999904</v>
      </c>
      <c r="AI529" s="2">
        <f>Data!AI529-Data!AI528</f>
        <v>-0.3600247000000536</v>
      </c>
      <c r="AJ529" s="2">
        <f>Data!AJ529-Data!AJ528</f>
        <v>-1.3109449000000097</v>
      </c>
      <c r="AK529" s="2">
        <f>Data!AK529-Data!AK528</f>
        <v>0.77020760000000621</v>
      </c>
      <c r="AL529" s="2">
        <f>Data!AL529-Data!AL528</f>
        <v>-3.0360258999999701</v>
      </c>
      <c r="AM529" s="2">
        <f>Data!AM529-Data!AM528</f>
        <v>-6.729329899999982</v>
      </c>
      <c r="AN529" s="2">
        <f>Data!AN529-Data!AN528</f>
        <v>-0.86049735999999655</v>
      </c>
      <c r="AO529" s="2">
        <f>Data!AO529-Data!AO528</f>
        <v>1.6705426999999986</v>
      </c>
      <c r="AP529" s="2">
        <f>Data!AP529-Data!AP528</f>
        <v>0.94035579999999186</v>
      </c>
      <c r="AQ529" s="2">
        <f>Data!AQ529-Data!AQ528</f>
        <v>-2.5594699999999193E-2</v>
      </c>
      <c r="AR529" s="2">
        <f>Data!AR529-Data!AR528</f>
        <v>0.78770419999997898</v>
      </c>
      <c r="AS529" s="2"/>
      <c r="AT529" s="1">
        <v>44599</v>
      </c>
      <c r="AU529" s="2">
        <f>Data!AV533-FaktiskeKurser[[#This Row],[AAPL]]</f>
        <v>-2.9499970000000246</v>
      </c>
      <c r="AV529" s="2">
        <f>Data!AW533-FaktiskeKurser[[#This Row],[MSFT]]</f>
        <v>-7.8099980000000073</v>
      </c>
      <c r="AW529" s="2">
        <f>Data!AX533-FaktiskeKurser[[#This Row],[AMZN]]</f>
        <v>6.7420039999999801</v>
      </c>
      <c r="AX529" s="2">
        <f>Data!AY533-FaktiskeKurser[[#This Row],[GOOGL]]</f>
        <v>1.5570069999999987</v>
      </c>
      <c r="AY529" s="2">
        <f>Data!AZ533-FaktiskeKurser[[#This Row],[BRK-B]]</f>
        <v>2.5500190000000202</v>
      </c>
      <c r="AZ529" s="2">
        <f>Data!BA533-FaktiskeKurser[[#This Row],[TSLA]]</f>
        <v>-7.9700009999999679</v>
      </c>
      <c r="BA529" s="2">
        <f>Data!BB533-FaktiskeKurser[[#This Row],[NVDA]]</f>
        <v>0.89999399999999241</v>
      </c>
      <c r="BB529" s="2">
        <f>Data!BC533-FaktiskeKurser[[#This Row],[GOOG]]</f>
        <v>1.0595100000000173</v>
      </c>
      <c r="BC529" s="2">
        <f>Data!BD533-FaktiskeKurser[[#This Row],[UNH]]</f>
        <v>15.290008</v>
      </c>
      <c r="BD529" s="2">
        <f>Data!BE533-FaktiskeKurser[[#This Row],[JPM]]</f>
        <v>1.9200130000000115</v>
      </c>
      <c r="BE529" s="2">
        <f>Data!BF533-FaktiskeKurser[[#This Row],[AVGO]]</f>
        <v>-5.089966000000004</v>
      </c>
      <c r="BF529" s="2">
        <f>Data!BG533-FaktiskeKurser[[#This Row],[V]]</f>
        <v>-5.1999970000000246</v>
      </c>
      <c r="BG529" s="2">
        <f>Data!BH533-FaktiskeKurser[[#This Row],[BAC]]</f>
        <v>1.5699990000000028</v>
      </c>
      <c r="BH529" s="2">
        <f>Data!BI533-FaktiskeKurser[[#This Row],[HD]]</f>
        <v>-11.350006000000008</v>
      </c>
      <c r="BI529" s="2">
        <f>Data!BJ533-FaktiskeKurser[[#This Row],[MA]]</f>
        <v>-15.929993000000024</v>
      </c>
      <c r="BJ529" s="2">
        <f>Data!BK533-FaktiskeKurser[[#This Row],[MRK]]</f>
        <v>-4.3399960000000135</v>
      </c>
      <c r="BK529" s="2">
        <f>Data!BL533-FaktiskeKurser[[#This Row],[ABBV]]</f>
        <v>5.5299990000000037</v>
      </c>
      <c r="BL529" s="2">
        <f>Data!BM533-FaktiskeKurser[[#This Row],[LLY]]</f>
        <v>-4.7299959999999999</v>
      </c>
      <c r="BM529" s="2">
        <f>Data!BN533-FaktiskeKurser[[#This Row],[UPS]]</f>
        <v>-5.6300039999999854</v>
      </c>
      <c r="BN529" s="2">
        <f>Data!BO533-FaktiskeKurser[[#This Row],[CAT]]</f>
        <v>-5.5299990000000037</v>
      </c>
    </row>
    <row r="530" spans="1:66" x14ac:dyDescent="0.35">
      <c r="A530" s="1">
        <v>44600</v>
      </c>
      <c r="B530" s="2">
        <f>ARIMAForecast[[#This Row],[AAPL]]-FaktiskeKurser[[#This Row],[AAPL]]</f>
        <v>1.0969556588849798</v>
      </c>
      <c r="C530" s="2">
        <f>ARIMAForecast[[#This Row],[MSFT]]-Data!C529</f>
        <v>5.7829968529670168</v>
      </c>
      <c r="D530" s="2">
        <f>ARIMAForecast[[#This Row],[AMZN]]-Data!D529</f>
        <v>0.26964676002799592</v>
      </c>
      <c r="E530" s="2">
        <f>ARIMAForecast[[#This Row],[GOOGL]]-Data!E529</f>
        <v>2.1773402975919964</v>
      </c>
      <c r="F530" s="2">
        <f>ARIMAForecast[[#This Row],[BRK-B]]-Data!F529</f>
        <v>1.8563926076529924</v>
      </c>
      <c r="G530" s="2">
        <f>ARIMAForecast[[#This Row],[TSLA]]-Data!G529</f>
        <v>3.0444145083259855</v>
      </c>
      <c r="H530" s="2">
        <f>ARIMAForecast[[#This Row],[NVDA]]-Data!H529</f>
        <v>13.935655056326993</v>
      </c>
      <c r="I530" s="2">
        <f>ARIMAForecast[[#This Row],[GOOG]]-Data!I529</f>
        <v>2.183425888301997</v>
      </c>
      <c r="J530" s="2">
        <f>ARIMAForecast[[#This Row],[UNH]]-Data!J529</f>
        <v>3.9048898354200219</v>
      </c>
      <c r="K530" s="2">
        <f>ARIMAForecast[[#This Row],[JPM]]-Data!K529</f>
        <v>0.69478765859400937</v>
      </c>
      <c r="L530" s="2">
        <f>ARIMAForecast[[#This Row],[AVGO]]-Data!L529</f>
        <v>9.9059919598570332</v>
      </c>
      <c r="M530" s="2">
        <f>ARIMAForecast[[#This Row],[V]]-Data!M529</f>
        <v>2.7335707697420162</v>
      </c>
      <c r="N530" s="2">
        <f>ARIMAForecast[[#This Row],[BAC]]-Data!N529</f>
        <v>-0.11495836277769911</v>
      </c>
      <c r="O530" s="2">
        <f>ARIMAForecast[[#This Row],[HD]]-Data!O529</f>
        <v>3.1043563862709789</v>
      </c>
      <c r="P530" s="2">
        <f>ARIMAForecast[[#This Row],[MA]]-Data!P529</f>
        <v>6.2067368070320299</v>
      </c>
      <c r="Q530" s="2">
        <f>ARIMAForecast[[#This Row],[MRK]]-Data!Q529</f>
        <v>-0.53436179700729269</v>
      </c>
      <c r="R530" s="2">
        <f>ARIMAForecast[[#This Row],[ABBV]]-Data!R529</f>
        <v>-0.45376821656398647</v>
      </c>
      <c r="S530" s="2">
        <f>ARIMAForecast[[#This Row],[LLY]]-Data!S529</f>
        <v>3.057998985063989</v>
      </c>
      <c r="T530" s="2">
        <f>ARIMAForecast[[#This Row],[UPS]]-Data!T529</f>
        <v>3.029231483981988</v>
      </c>
      <c r="U530" s="2">
        <f>ARIMAForecast[[#This Row],[CAT]]-Data!U529</f>
        <v>1.7732103126199945</v>
      </c>
      <c r="X530" s="1">
        <v>44600</v>
      </c>
      <c r="Y530" s="2">
        <f>Data!Y530-Data!Y529</f>
        <v>2.4863497999999993</v>
      </c>
      <c r="Z530" s="2">
        <f>Data!Z530-Data!Z529</f>
        <v>2.4824588000000176</v>
      </c>
      <c r="AA530" s="2">
        <f>Data!AA530-Data!AA529</f>
        <v>2.9177192999999875</v>
      </c>
      <c r="AB530" s="2">
        <f>Data!AB530-Data!AB529</f>
        <v>-0.9748170000000016</v>
      </c>
      <c r="AC530" s="2">
        <f>Data!AC530-Data!AC529</f>
        <v>4.2131937999999991</v>
      </c>
      <c r="AD530" s="2">
        <f>Data!AD530-Data!AD529</f>
        <v>0.28796330000000125</v>
      </c>
      <c r="AE530" s="2">
        <f>Data!AE530-Data!AE529</f>
        <v>3.8650694000000101</v>
      </c>
      <c r="AF530" s="2">
        <f>Data!AF530-Data!AF529</f>
        <v>-0.76828879999999344</v>
      </c>
      <c r="AG530" s="2">
        <f>Data!AG530-Data!AG529</f>
        <v>7.6185887000000321</v>
      </c>
      <c r="AH530" s="2">
        <f>Data!AH530-Data!AH529</f>
        <v>2.6082171000000187</v>
      </c>
      <c r="AI530" s="2">
        <f>Data!AI530-Data!AI529</f>
        <v>10.264914900000008</v>
      </c>
      <c r="AJ530" s="2">
        <f>Data!AJ530-Data!AJ529</f>
        <v>0.66055070000001592</v>
      </c>
      <c r="AK530" s="2">
        <f>Data!AK530-Data!AK529</f>
        <v>0.77612459999999572</v>
      </c>
      <c r="AL530" s="2">
        <f>Data!AL530-Data!AL529</f>
        <v>2.9624196999999981</v>
      </c>
      <c r="AM530" s="2">
        <f>Data!AM530-Data!AM529</f>
        <v>-2.6042030000000409</v>
      </c>
      <c r="AN530" s="2">
        <f>Data!AN530-Data!AN529</f>
        <v>-0.76824788999999782</v>
      </c>
      <c r="AO530" s="2">
        <f>Data!AO530-Data!AO529</f>
        <v>1.1247649000000024</v>
      </c>
      <c r="AP530" s="2">
        <f>Data!AP530-Data!AP529</f>
        <v>-3.2329563999999777</v>
      </c>
      <c r="AQ530" s="2">
        <f>Data!AQ530-Data!AQ529</f>
        <v>0.11866059999999834</v>
      </c>
      <c r="AR530" s="2">
        <f>Data!AR530-Data!AR529</f>
        <v>1.6131603999999982</v>
      </c>
      <c r="AS530" s="2"/>
      <c r="AT530" s="1">
        <v>44600</v>
      </c>
      <c r="AU530" s="2">
        <f>Data!AV534-FaktiskeKurser[[#This Row],[AAPL]]</f>
        <v>-1.0099940000000061</v>
      </c>
      <c r="AV530" s="2">
        <f>Data!AW534-FaktiskeKurser[[#This Row],[MSFT]]</f>
        <v>-8.8999929999999949</v>
      </c>
      <c r="AW530" s="2">
        <f>Data!AX534-FaktiskeKurser[[#This Row],[AMZN]]</f>
        <v>10.800995</v>
      </c>
      <c r="AX530" s="2">
        <f>Data!AY534-FaktiskeKurser[[#This Row],[GOOGL]]</f>
        <v>-8.6009980000000041</v>
      </c>
      <c r="AY530" s="2">
        <f>Data!AZ534-FaktiskeKurser[[#This Row],[BRK-B]]</f>
        <v>1.8399959999999851</v>
      </c>
      <c r="AZ530" s="2">
        <f>Data!BA534-FaktiskeKurser[[#This Row],[TSLA]]</f>
        <v>5.4466859999999997</v>
      </c>
      <c r="BA530" s="2">
        <f>Data!BB534-FaktiskeKurser[[#This Row],[NVDA]]</f>
        <v>-1.3399959999999851</v>
      </c>
      <c r="BB530" s="2">
        <f>Data!BC534-FaktiskeKurser[[#This Row],[GOOG]]</f>
        <v>-8.8235019999999906</v>
      </c>
      <c r="BC530" s="2">
        <f>Data!BD534-FaktiskeKurser[[#This Row],[UNH]]</f>
        <v>13.63000500000004</v>
      </c>
      <c r="BD530" s="2">
        <f>Data!BE534-FaktiskeKurser[[#This Row],[JPM]]</f>
        <v>6.0099950000000035</v>
      </c>
      <c r="BE530" s="2">
        <f>Data!BF534-FaktiskeKurser[[#This Row],[AVGO]]</f>
        <v>-3.2100219999999808</v>
      </c>
      <c r="BF530" s="2">
        <f>Data!BG534-FaktiskeKurser[[#This Row],[V]]</f>
        <v>-7.4799959999999999</v>
      </c>
      <c r="BG530" s="2">
        <f>Data!BH534-FaktiskeKurser[[#This Row],[BAC]]</f>
        <v>2.4900019999999969</v>
      </c>
      <c r="BH530" s="2">
        <f>Data!BI534-FaktiskeKurser[[#This Row],[HD]]</f>
        <v>-12.290008999999998</v>
      </c>
      <c r="BI530" s="2">
        <f>Data!BJ534-FaktiskeKurser[[#This Row],[MA]]</f>
        <v>-22.380004999999983</v>
      </c>
      <c r="BJ530" s="2">
        <f>Data!BK534-FaktiskeKurser[[#This Row],[MRK]]</f>
        <v>-5.0999979999999994</v>
      </c>
      <c r="BK530" s="2">
        <f>Data!BL534-FaktiskeKurser[[#This Row],[ABBV]]</f>
        <v>4.8900000000000148</v>
      </c>
      <c r="BL530" s="2">
        <f>Data!BM534-FaktiskeKurser[[#This Row],[LLY]]</f>
        <v>-10.919998000000021</v>
      </c>
      <c r="BM530" s="2">
        <f>Data!BN534-FaktiskeKurser[[#This Row],[UPS]]</f>
        <v>-6.9100040000000149</v>
      </c>
      <c r="BN530" s="2">
        <f>Data!BO534-FaktiskeKurser[[#This Row],[CAT]]</f>
        <v>-3.4400019999999927</v>
      </c>
    </row>
    <row r="531" spans="1:66" x14ac:dyDescent="0.35">
      <c r="A531" s="1">
        <v>44601</v>
      </c>
      <c r="B531" s="2">
        <f>ARIMAForecast[[#This Row],[AAPL]]-FaktiskeKurser[[#This Row],[AAPL]]</f>
        <v>-0.26283214486298334</v>
      </c>
      <c r="C531" s="2">
        <f>ARIMAForecast[[#This Row],[MSFT]]-Data!C530</f>
        <v>-4.9822212289920458</v>
      </c>
      <c r="D531" s="2">
        <f>ARIMAForecast[[#This Row],[AMZN]]-Data!D530</f>
        <v>-2.0119802220349925</v>
      </c>
      <c r="E531" s="2">
        <f>ARIMAForecast[[#This Row],[GOOGL]]-Data!E530</f>
        <v>-1.2349926965919735</v>
      </c>
      <c r="F531" s="2">
        <f>ARIMAForecast[[#This Row],[BRK-B]]-Data!F530</f>
        <v>-1.6642216031789872</v>
      </c>
      <c r="G531" s="2">
        <f>ARIMAForecast[[#This Row],[TSLA]]-Data!G530</f>
        <v>-9.1164306750980018</v>
      </c>
      <c r="H531" s="2">
        <f>ARIMAForecast[[#This Row],[NVDA]]-Data!H530</f>
        <v>-3.2326745589359689</v>
      </c>
      <c r="I531" s="2">
        <f>ARIMAForecast[[#This Row],[GOOG]]-Data!I530</f>
        <v>-1.0679442260430108</v>
      </c>
      <c r="J531" s="2">
        <f>ARIMAForecast[[#This Row],[UNH]]-Data!J530</f>
        <v>-9.9376802174870136</v>
      </c>
      <c r="K531" s="2">
        <f>ARIMAForecast[[#This Row],[JPM]]-Data!K530</f>
        <v>-0.30368328736599892</v>
      </c>
      <c r="L531" s="2">
        <f>ARIMAForecast[[#This Row],[AVGO]]-Data!L530</f>
        <v>-12.406796483915059</v>
      </c>
      <c r="M531" s="2">
        <f>ARIMAForecast[[#This Row],[V]]-Data!M530</f>
        <v>-4.1104784292959948</v>
      </c>
      <c r="N531" s="2">
        <f>ARIMAForecast[[#This Row],[BAC]]-Data!N530</f>
        <v>-0.20404806981469648</v>
      </c>
      <c r="O531" s="2">
        <f>ARIMAForecast[[#This Row],[HD]]-Data!O530</f>
        <v>-7.9060740136569621</v>
      </c>
      <c r="P531" s="2">
        <f>ARIMAForecast[[#This Row],[MA]]-Data!P530</f>
        <v>-5.582519016514027</v>
      </c>
      <c r="Q531" s="2">
        <f>ARIMAForecast[[#This Row],[MRK]]-Data!Q530</f>
        <v>0.28307149040890067</v>
      </c>
      <c r="R531" s="2">
        <f>ARIMAForecast[[#This Row],[ABBV]]-Data!R530</f>
        <v>-0.49019510843601211</v>
      </c>
      <c r="S531" s="2">
        <f>ARIMAForecast[[#This Row],[LLY]]-Data!S530</f>
        <v>-3.1390972303429976</v>
      </c>
      <c r="T531" s="2">
        <f>ARIMAForecast[[#This Row],[UPS]]-Data!T530</f>
        <v>-7.7758984632779971</v>
      </c>
      <c r="U531" s="2">
        <f>ARIMAForecast[[#This Row],[CAT]]-Data!U530</f>
        <v>8.4211003510006321E-3</v>
      </c>
      <c r="X531" s="1">
        <v>44601</v>
      </c>
      <c r="Y531" s="2">
        <f>Data!Y531-Data!Y530</f>
        <v>1.72695539999998</v>
      </c>
      <c r="Z531" s="2">
        <f>Data!Z531-Data!Z530</f>
        <v>5.3884125000000154</v>
      </c>
      <c r="AA531" s="2">
        <f>Data!AA531-Data!AA530</f>
        <v>0.33442189999999528</v>
      </c>
      <c r="AB531" s="2">
        <f>Data!AB531-Data!AB530</f>
        <v>1.9566188000000011</v>
      </c>
      <c r="AC531" s="2">
        <f>Data!AC531-Data!AC530</f>
        <v>1.8705964000000108</v>
      </c>
      <c r="AD531" s="2">
        <f>Data!AD531-Data!AD530</f>
        <v>4.2315957000000139</v>
      </c>
      <c r="AE531" s="2">
        <f>Data!AE531-Data!AE530</f>
        <v>8.2269393999999636</v>
      </c>
      <c r="AF531" s="2">
        <f>Data!AF531-Data!AF530</f>
        <v>2.1353286999999739</v>
      </c>
      <c r="AG531" s="2">
        <f>Data!AG531-Data!AG530</f>
        <v>5.7075606000000221</v>
      </c>
      <c r="AH531" s="2">
        <f>Data!AH531-Data!AH530</f>
        <v>0.92266279999998346</v>
      </c>
      <c r="AI531" s="2">
        <f>Data!AI531-Data!AI530</f>
        <v>11.146203900000046</v>
      </c>
      <c r="AJ531" s="2">
        <f>Data!AJ531-Data!AJ530</f>
        <v>2.2942074000000048</v>
      </c>
      <c r="AK531" s="2">
        <f>Data!AK531-Data!AK530</f>
        <v>1.1128060000004325E-2</v>
      </c>
      <c r="AL531" s="2">
        <f>Data!AL531-Data!AL530</f>
        <v>3.0992536999999629</v>
      </c>
      <c r="AM531" s="2">
        <f>Data!AM531-Data!AM530</f>
        <v>4.9776391999999987</v>
      </c>
      <c r="AN531" s="2">
        <f>Data!AN531-Data!AN530</f>
        <v>-0.40391555000000778</v>
      </c>
      <c r="AO531" s="2">
        <f>Data!AO531-Data!AO530</f>
        <v>-0.30294870000000174</v>
      </c>
      <c r="AP531" s="2">
        <f>Data!AP531-Data!AP530</f>
        <v>2.8261842000000001</v>
      </c>
      <c r="AQ531" s="2">
        <f>Data!AQ531-Data!AQ530</f>
        <v>-0.20151990000002229</v>
      </c>
      <c r="AR531" s="2">
        <f>Data!AR531-Data!AR530</f>
        <v>1.995224300000018</v>
      </c>
      <c r="AS531" s="2"/>
      <c r="AT531" s="1">
        <v>44601</v>
      </c>
      <c r="AU531" s="2">
        <f>Data!AV535-FaktiskeKurser[[#This Row],[AAPL]]</f>
        <v>3.3800050000000113</v>
      </c>
      <c r="AV531" s="2">
        <f>Data!AW535-FaktiskeKurser[[#This Row],[MSFT]]</f>
        <v>9.9599910000000023</v>
      </c>
      <c r="AW531" s="2">
        <f>Data!AX535-FaktiskeKurser[[#This Row],[AMZN]]</f>
        <v>22.343994000000009</v>
      </c>
      <c r="AX531" s="2">
        <f>Data!AY535-FaktiskeKurser[[#This Row],[GOOGL]]</f>
        <v>-1.4980010000000163</v>
      </c>
      <c r="AY531" s="2">
        <f>Data!AZ535-FaktiskeKurser[[#This Row],[BRK-B]]</f>
        <v>7.1499939999999924</v>
      </c>
      <c r="AZ531" s="2">
        <f>Data!BA535-FaktiskeKurser[[#This Row],[TSLA]]</f>
        <v>13.619995000000017</v>
      </c>
      <c r="BA531" s="2">
        <f>Data!BB535-FaktiskeKurser[[#This Row],[NVDA]]</f>
        <v>27.569991999999985</v>
      </c>
      <c r="BB531" s="2">
        <f>Data!BC535-FaktiskeKurser[[#This Row],[GOOG]]</f>
        <v>-1.1974940000000061</v>
      </c>
      <c r="BC531" s="2">
        <f>Data!BD535-FaktiskeKurser[[#This Row],[UNH]]</f>
        <v>9.330016999999998</v>
      </c>
      <c r="BD531" s="2">
        <f>Data!BE535-FaktiskeKurser[[#This Row],[JPM]]</f>
        <v>7.9000090000000114</v>
      </c>
      <c r="BE531" s="2">
        <f>Data!BF535-FaktiskeKurser[[#This Row],[AVGO]]</f>
        <v>30.490050999999994</v>
      </c>
      <c r="BF531" s="2">
        <f>Data!BG535-FaktiskeKurser[[#This Row],[V]]</f>
        <v>-0.66999800000002097</v>
      </c>
      <c r="BG531" s="2">
        <f>Data!BH535-FaktiskeKurser[[#This Row],[BAC]]</f>
        <v>2.8499989999999968</v>
      </c>
      <c r="BH531" s="2">
        <f>Data!BI535-FaktiskeKurser[[#This Row],[HD]]</f>
        <v>-0.44000299999999015</v>
      </c>
      <c r="BI531" s="2">
        <f>Data!BJ535-FaktiskeKurser[[#This Row],[MA]]</f>
        <v>-8.7000119999999583</v>
      </c>
      <c r="BJ531" s="2">
        <f>Data!BK535-FaktiskeKurser[[#This Row],[MRK]]</f>
        <v>-2.4800029999999964</v>
      </c>
      <c r="BK531" s="2">
        <f>Data!BL535-FaktiskeKurser[[#This Row],[ABBV]]</f>
        <v>2.4700009999999963</v>
      </c>
      <c r="BL531" s="2">
        <f>Data!BM535-FaktiskeKurser[[#This Row],[LLY]]</f>
        <v>-1.5399940000000072</v>
      </c>
      <c r="BM531" s="2">
        <f>Data!BN535-FaktiskeKurser[[#This Row],[UPS]]</f>
        <v>-3.6199949999999887</v>
      </c>
      <c r="BN531" s="2">
        <f>Data!BO535-FaktiskeKurser[[#This Row],[CAT]]</f>
        <v>3.0100099999999941</v>
      </c>
    </row>
    <row r="532" spans="1:66" x14ac:dyDescent="0.35">
      <c r="A532" s="1">
        <v>44602</v>
      </c>
      <c r="B532" s="2">
        <f>ARIMAForecast[[#This Row],[AAPL]]-FaktiskeKurser[[#This Row],[AAPL]]</f>
        <v>-3.9858718829249824</v>
      </c>
      <c r="C532" s="2">
        <f>ARIMAForecast[[#This Row],[MSFT]]-Data!C531</f>
        <v>-10.946912719801958</v>
      </c>
      <c r="D532" s="2">
        <f>ARIMAForecast[[#This Row],[AMZN]]-Data!D531</f>
        <v>-5.5673787761789981</v>
      </c>
      <c r="E532" s="2">
        <f>ARIMAForecast[[#This Row],[GOOGL]]-Data!E531</f>
        <v>-6.5396616900940217</v>
      </c>
      <c r="F532" s="2">
        <f>ARIMAForecast[[#This Row],[BRK-B]]-Data!F531</f>
        <v>-2.9025897968800223</v>
      </c>
      <c r="G532" s="2">
        <f>ARIMAForecast[[#This Row],[TSLA]]-Data!G531</f>
        <v>-15.121714937502986</v>
      </c>
      <c r="H532" s="2">
        <f>ARIMAForecast[[#This Row],[NVDA]]-Data!H531</f>
        <v>-22.703080751720023</v>
      </c>
      <c r="I532" s="2">
        <f>ARIMAForecast[[#This Row],[GOOG]]-Data!I531</f>
        <v>-6.68982109216401</v>
      </c>
      <c r="J532" s="2">
        <f>ARIMAForecast[[#This Row],[UNH]]-Data!J531</f>
        <v>-10.98589205332803</v>
      </c>
      <c r="K532" s="2">
        <f>ARIMAForecast[[#This Row],[JPM]]-Data!K531</f>
        <v>-2.2594447062100187</v>
      </c>
      <c r="L532" s="2">
        <f>ARIMAForecast[[#This Row],[AVGO]]-Data!L531</f>
        <v>-26.637150815587916</v>
      </c>
      <c r="M532" s="2">
        <f>ARIMAForecast[[#This Row],[V]]-Data!M531</f>
        <v>-1.6527899220370159</v>
      </c>
      <c r="N532" s="2">
        <f>ARIMAForecast[[#This Row],[BAC]]-Data!N531</f>
        <v>-1.1930535685653041</v>
      </c>
      <c r="O532" s="2">
        <f>ARIMAForecast[[#This Row],[HD]]-Data!O531</f>
        <v>-7.2255853748710024</v>
      </c>
      <c r="P532" s="2">
        <f>ARIMAForecast[[#This Row],[MA]]-Data!P531</f>
        <v>-4.9579114582109582</v>
      </c>
      <c r="Q532" s="2">
        <f>ARIMAForecast[[#This Row],[MRK]]-Data!Q531</f>
        <v>-0.26621814868380511</v>
      </c>
      <c r="R532" s="2">
        <f>ARIMAForecast[[#This Row],[ABBV]]-Data!R531</f>
        <v>-0.49780457947500167</v>
      </c>
      <c r="S532" s="2">
        <f>ARIMAForecast[[#This Row],[LLY]]-Data!S531</f>
        <v>-4.1332927489480085</v>
      </c>
      <c r="T532" s="2">
        <f>ARIMAForecast[[#This Row],[UPS]]-Data!T531</f>
        <v>-4.6203416272940103</v>
      </c>
      <c r="U532" s="2">
        <f>ARIMAForecast[[#This Row],[CAT]]-Data!U531</f>
        <v>-1.4871484568840003</v>
      </c>
      <c r="X532" s="1">
        <v>44602</v>
      </c>
      <c r="Y532" s="2">
        <f>Data!Y532-Data!Y531</f>
        <v>-2.5874783999999806</v>
      </c>
      <c r="Z532" s="2">
        <f>Data!Z532-Data!Z531</f>
        <v>-3.1483086000000071</v>
      </c>
      <c r="AA532" s="2">
        <f>Data!AA532-Data!AA531</f>
        <v>-1.7546386999999868</v>
      </c>
      <c r="AB532" s="2">
        <f>Data!AB532-Data!AB531</f>
        <v>-2.2689177000000029</v>
      </c>
      <c r="AC532" s="2">
        <f>Data!AC532-Data!AC531</f>
        <v>-2.3275780000000168</v>
      </c>
      <c r="AD532" s="2">
        <f>Data!AD532-Data!AD531</f>
        <v>-1.7120603999999844</v>
      </c>
      <c r="AE532" s="2">
        <f>Data!AE532-Data!AE531</f>
        <v>2.0750925000000393</v>
      </c>
      <c r="AF532" s="2">
        <f>Data!AF532-Data!AF531</f>
        <v>-2.4448383999999805</v>
      </c>
      <c r="AG532" s="2">
        <f>Data!AG532-Data!AG531</f>
        <v>-9.3255363000000102</v>
      </c>
      <c r="AH532" s="2">
        <f>Data!AH532-Data!AH531</f>
        <v>-0.68944469999999569</v>
      </c>
      <c r="AI532" s="2">
        <f>Data!AI532-Data!AI531</f>
        <v>-15.51553899999999</v>
      </c>
      <c r="AJ532" s="2">
        <f>Data!AJ532-Data!AJ531</f>
        <v>-4.0770944000000213</v>
      </c>
      <c r="AK532" s="2">
        <f>Data!AK532-Data!AK531</f>
        <v>-0.21079884000000249</v>
      </c>
      <c r="AL532" s="2">
        <f>Data!AL532-Data!AL531</f>
        <v>-7.3219100999999682</v>
      </c>
      <c r="AM532" s="2">
        <f>Data!AM532-Data!AM531</f>
        <v>-3.8154090999999539</v>
      </c>
      <c r="AN532" s="2">
        <f>Data!AN532-Data!AN531</f>
        <v>-5.0802860000004557E-2</v>
      </c>
      <c r="AO532" s="2">
        <f>Data!AO532-Data!AO531</f>
        <v>-0.46462320000000545</v>
      </c>
      <c r="AP532" s="2">
        <f>Data!AP532-Data!AP531</f>
        <v>-3.0970055000000229</v>
      </c>
      <c r="AQ532" s="2">
        <f>Data!AQ532-Data!AQ531</f>
        <v>-3.9502868999999805</v>
      </c>
      <c r="AR532" s="2">
        <f>Data!AR532-Data!AR531</f>
        <v>-2.3850199999998267E-2</v>
      </c>
      <c r="AS532" s="2"/>
      <c r="AT532" s="1">
        <v>44602</v>
      </c>
      <c r="AU532" s="2">
        <f>Data!AV536-FaktiskeKurser[[#This Row],[AAPL]]</f>
        <v>-0.27000400000000013</v>
      </c>
      <c r="AV532" s="2">
        <f>Data!AW536-FaktiskeKurser[[#This Row],[MSFT]]</f>
        <v>-3.5599970000000098</v>
      </c>
      <c r="AW532" s="2">
        <f>Data!AX536-FaktiskeKurser[[#This Row],[AMZN]]</f>
        <v>1.3639979999999809</v>
      </c>
      <c r="AX532" s="2">
        <f>Data!AY536-FaktiskeKurser[[#This Row],[GOOGL]]</f>
        <v>-4.6730040000000201</v>
      </c>
      <c r="AY532" s="2">
        <f>Data!AZ536-FaktiskeKurser[[#This Row],[BRK-B]]</f>
        <v>4.8600160000000301</v>
      </c>
      <c r="AZ532" s="2">
        <f>Data!BA536-FaktiskeKurser[[#This Row],[TSLA]]</f>
        <v>-6.2566830000000095</v>
      </c>
      <c r="BA532" s="2">
        <f>Data!BB536-FaktiskeKurser[[#This Row],[NVDA]]</f>
        <v>15.049987999999985</v>
      </c>
      <c r="BB532" s="2">
        <f>Data!BC536-FaktiskeKurser[[#This Row],[GOOG]]</f>
        <v>-4.4135129999999947</v>
      </c>
      <c r="BC532" s="2">
        <f>Data!BD536-FaktiskeKurser[[#This Row],[UNH]]</f>
        <v>3.5499880000000417</v>
      </c>
      <c r="BD532" s="2">
        <f>Data!BE536-FaktiskeKurser[[#This Row],[JPM]]</f>
        <v>3.3899989999999889</v>
      </c>
      <c r="BE532" s="2">
        <f>Data!BF536-FaktiskeKurser[[#This Row],[AVGO]]</f>
        <v>1.2000120000000152</v>
      </c>
      <c r="BF532" s="2">
        <f>Data!BG536-FaktiskeKurser[[#This Row],[V]]</f>
        <v>-2.8000029999999754</v>
      </c>
      <c r="BG532" s="2">
        <f>Data!BH536-FaktiskeKurser[[#This Row],[BAC]]</f>
        <v>0.77000000000000313</v>
      </c>
      <c r="BH532" s="2">
        <f>Data!BI536-FaktiskeKurser[[#This Row],[HD]]</f>
        <v>-4.580016999999998</v>
      </c>
      <c r="BI532" s="2">
        <f>Data!BJ536-FaktiskeKurser[[#This Row],[MA]]</f>
        <v>-7.8099970000000098</v>
      </c>
      <c r="BJ532" s="2">
        <f>Data!BK536-FaktiskeKurser[[#This Row],[MRK]]</f>
        <v>-2</v>
      </c>
      <c r="BK532" s="2">
        <f>Data!BL536-FaktiskeKurser[[#This Row],[ABBV]]</f>
        <v>2.0600129999999979</v>
      </c>
      <c r="BL532" s="2">
        <f>Data!BM536-FaktiskeKurser[[#This Row],[LLY]]</f>
        <v>-2.6300050000000113</v>
      </c>
      <c r="BM532" s="2">
        <f>Data!BN536-FaktiskeKurser[[#This Row],[UPS]]</f>
        <v>-4.1100000000000136</v>
      </c>
      <c r="BN532" s="2">
        <f>Data!BO536-FaktiskeKurser[[#This Row],[CAT]]</f>
        <v>4.6600030000000174</v>
      </c>
    </row>
    <row r="533" spans="1:66" x14ac:dyDescent="0.35">
      <c r="A533" s="1">
        <v>44603</v>
      </c>
      <c r="B533" s="2">
        <f>ARIMAForecast[[#This Row],[AAPL]]-FaktiskeKurser[[#This Row],[AAPL]]</f>
        <v>-2.4885312316319812</v>
      </c>
      <c r="C533" s="2">
        <f>ARIMAForecast[[#This Row],[MSFT]]-Data!C532</f>
        <v>2.8464253740419849</v>
      </c>
      <c r="D533" s="2">
        <f>ARIMAForecast[[#This Row],[AMZN]]-Data!D532</f>
        <v>1.9659477075599909</v>
      </c>
      <c r="E533" s="2">
        <f>ARIMAForecast[[#This Row],[GOOGL]]-Data!E532</f>
        <v>2.970225228997009</v>
      </c>
      <c r="F533" s="2">
        <f>ARIMAForecast[[#This Row],[BRK-B]]-Data!F532</f>
        <v>-2.9067778615170141</v>
      </c>
      <c r="G533" s="2">
        <f>ARIMAForecast[[#This Row],[TSLA]]-Data!G532</f>
        <v>5.4655250446620016</v>
      </c>
      <c r="H533" s="2">
        <f>ARIMAForecast[[#This Row],[NVDA]]-Data!H532</f>
        <v>3.677403989234989</v>
      </c>
      <c r="I533" s="2">
        <f>ARIMAForecast[[#This Row],[GOOG]]-Data!I532</f>
        <v>3.2672680503929996</v>
      </c>
      <c r="J533" s="2">
        <f>ARIMAForecast[[#This Row],[UNH]]-Data!J532</f>
        <v>-2.1193812274999573</v>
      </c>
      <c r="K533" s="2">
        <f>ARIMAForecast[[#This Row],[JPM]]-Data!K532</f>
        <v>-1.2381875860029936</v>
      </c>
      <c r="L533" s="2">
        <f>ARIMAForecast[[#This Row],[AVGO]]-Data!L532</f>
        <v>10.067634665914966</v>
      </c>
      <c r="M533" s="2">
        <f>ARIMAForecast[[#This Row],[V]]-Data!M532</f>
        <v>0.7318612182660047</v>
      </c>
      <c r="N533" s="2">
        <f>ARIMAForecast[[#This Row],[BAC]]-Data!N532</f>
        <v>-0.28978811122880188</v>
      </c>
      <c r="O533" s="2">
        <f>ARIMAForecast[[#This Row],[HD]]-Data!O532</f>
        <v>3.1326214286970071</v>
      </c>
      <c r="P533" s="2">
        <f>ARIMAForecast[[#This Row],[MA]]-Data!P532</f>
        <v>3.5539461441669573</v>
      </c>
      <c r="Q533" s="2">
        <f>ARIMAForecast[[#This Row],[MRK]]-Data!Q532</f>
        <v>5.9063867855499552E-2</v>
      </c>
      <c r="R533" s="2">
        <f>ARIMAForecast[[#This Row],[ABBV]]-Data!R532</f>
        <v>1.0575514258270005</v>
      </c>
      <c r="S533" s="2">
        <f>ARIMAForecast[[#This Row],[LLY]]-Data!S532</f>
        <v>-1.2758721517609786</v>
      </c>
      <c r="T533" s="2">
        <f>ARIMAForecast[[#This Row],[UPS]]-Data!T532</f>
        <v>-2.6175464585789996</v>
      </c>
      <c r="U533" s="2">
        <f>ARIMAForecast[[#This Row],[CAT]]-Data!U532</f>
        <v>-2.6170893818679986</v>
      </c>
      <c r="X533" s="1">
        <v>44603</v>
      </c>
      <c r="Y533" s="2">
        <f>Data!Y533-Data!Y532</f>
        <v>-3.7927938000000267</v>
      </c>
      <c r="Z533" s="2">
        <f>Data!Z533-Data!Z532</f>
        <v>-8.7173066999999946</v>
      </c>
      <c r="AA533" s="2">
        <f>Data!AA533-Data!AA532</f>
        <v>-4.4948583000000042</v>
      </c>
      <c r="AB533" s="2">
        <f>Data!AB533-Data!AB532</f>
        <v>-3.4508993000000032</v>
      </c>
      <c r="AC533" s="2">
        <f>Data!AC533-Data!AC532</f>
        <v>-0.833443299999999</v>
      </c>
      <c r="AD533" s="2">
        <f>Data!AD533-Data!AD532</f>
        <v>-9.1748049000000265</v>
      </c>
      <c r="AE533" s="2">
        <f>Data!AE533-Data!AE532</f>
        <v>-10.235960900000009</v>
      </c>
      <c r="AF533" s="2">
        <f>Data!AF533-Data!AF532</f>
        <v>-3.443243300000006</v>
      </c>
      <c r="AG533" s="2">
        <f>Data!AG533-Data!AG532</f>
        <v>-9.1785881000000131</v>
      </c>
      <c r="AH533" s="2">
        <f>Data!AH533-Data!AH532</f>
        <v>-1.8006212999999889</v>
      </c>
      <c r="AI533" s="2">
        <f>Data!AI533-Data!AI532</f>
        <v>-17.878153600000019</v>
      </c>
      <c r="AJ533" s="2">
        <f>Data!AJ533-Data!AJ532</f>
        <v>-1.3870272999999997</v>
      </c>
      <c r="AK533" s="2">
        <f>Data!AK533-Data!AK532</f>
        <v>-1.0764875899999993</v>
      </c>
      <c r="AL533" s="2">
        <f>Data!AL533-Data!AL532</f>
        <v>-5.1439265000000205</v>
      </c>
      <c r="AM533" s="2">
        <f>Data!AM533-Data!AM532</f>
        <v>-5.237829099999999</v>
      </c>
      <c r="AN533" s="2">
        <f>Data!AN533-Data!AN532</f>
        <v>0.10379604000000597</v>
      </c>
      <c r="AO533" s="2">
        <f>Data!AO533-Data!AO532</f>
        <v>-0.67740109999999731</v>
      </c>
      <c r="AP533" s="2">
        <f>Data!AP533-Data!AP532</f>
        <v>-3.8749506999999994</v>
      </c>
      <c r="AQ533" s="2">
        <f>Data!AQ533-Data!AQ532</f>
        <v>-6.7020912000000123</v>
      </c>
      <c r="AR533" s="2">
        <f>Data!AR533-Data!AR532</f>
        <v>-1.6226851000000124</v>
      </c>
      <c r="AS533" s="2"/>
      <c r="AT533" s="1">
        <v>44603</v>
      </c>
      <c r="AU533" s="2">
        <f>Data!AV537-FaktiskeKurser[[#This Row],[AAPL]]</f>
        <v>-3.0200049999999976</v>
      </c>
      <c r="AV533" s="2">
        <f>Data!AW537-FaktiskeKurser[[#This Row],[MSFT]]</f>
        <v>-5.9100030000000174</v>
      </c>
      <c r="AW533" s="2">
        <f>Data!AX537-FaktiskeKurser[[#This Row],[AMZN]]</f>
        <v>-4.641998000000001</v>
      </c>
      <c r="AX533" s="2">
        <f>Data!AY537-FaktiskeKurser[[#This Row],[GOOGL]]</f>
        <v>-4.9185030000000154</v>
      </c>
      <c r="AY533" s="2">
        <f>Data!AZ537-FaktiskeKurser[[#This Row],[BRK-B]]</f>
        <v>2.6300049999999828</v>
      </c>
      <c r="AZ533" s="2">
        <f>Data!BA537-FaktiskeKurser[[#This Row],[TSLA]]</f>
        <v>-15.779999000000032</v>
      </c>
      <c r="BA533" s="2">
        <f>Data!BB537-FaktiskeKurser[[#This Row],[NVDA]]</f>
        <v>-7.7899940000000072</v>
      </c>
      <c r="BB533" s="2">
        <f>Data!BC537-FaktiskeKurser[[#This Row],[GOOG]]</f>
        <v>-4.8079989999999952</v>
      </c>
      <c r="BC533" s="2">
        <f>Data!BD537-FaktiskeKurser[[#This Row],[UNH]]</f>
        <v>-5.5700070000000323</v>
      </c>
      <c r="BD533" s="2">
        <f>Data!BE537-FaktiskeKurser[[#This Row],[JPM]]</f>
        <v>0.84999099999998862</v>
      </c>
      <c r="BE533" s="2">
        <f>Data!BF537-FaktiskeKurser[[#This Row],[AVGO]]</f>
        <v>-14.210021999999981</v>
      </c>
      <c r="BF533" s="2">
        <f>Data!BG537-FaktiskeKurser[[#This Row],[V]]</f>
        <v>-2.4700019999999938</v>
      </c>
      <c r="BG533" s="2">
        <f>Data!BH537-FaktiskeKurser[[#This Row],[BAC]]</f>
        <v>-0.59000000000000341</v>
      </c>
      <c r="BH533" s="2">
        <f>Data!BI537-FaktiskeKurser[[#This Row],[HD]]</f>
        <v>-7.0599970000000098</v>
      </c>
      <c r="BI533" s="2">
        <f>Data!BJ537-FaktiskeKurser[[#This Row],[MA]]</f>
        <v>-6.3600159999999732</v>
      </c>
      <c r="BJ533" s="2">
        <f>Data!BK537-FaktiskeKurser[[#This Row],[MRK]]</f>
        <v>-0.94000299999999015</v>
      </c>
      <c r="BK533" s="2">
        <f>Data!BL537-FaktiskeKurser[[#This Row],[ABBV]]</f>
        <v>-0.52000400000000013</v>
      </c>
      <c r="BL533" s="2">
        <f>Data!BM537-FaktiskeKurser[[#This Row],[LLY]]</f>
        <v>-7.8099980000000073</v>
      </c>
      <c r="BM533" s="2">
        <f>Data!BN537-FaktiskeKurser[[#This Row],[UPS]]</f>
        <v>-11.569993000000011</v>
      </c>
      <c r="BN533" s="2">
        <f>Data!BO537-FaktiskeKurser[[#This Row],[CAT]]</f>
        <v>1.4199979999999925</v>
      </c>
    </row>
    <row r="534" spans="1:66" x14ac:dyDescent="0.35">
      <c r="A534" s="1">
        <v>44606</v>
      </c>
      <c r="B534" s="2">
        <f>ARIMAForecast[[#This Row],[AAPL]]-FaktiskeKurser[[#This Row],[AAPL]]</f>
        <v>-2.2665068989160204</v>
      </c>
      <c r="C534" s="2">
        <f>ARIMAForecast[[#This Row],[MSFT]]-Data!C533</f>
        <v>2.6233230018519862</v>
      </c>
      <c r="D534" s="2">
        <f>ARIMAForecast[[#This Row],[AMZN]]-Data!D533</f>
        <v>1.3006312123779935</v>
      </c>
      <c r="E534" s="2">
        <f>ARIMAForecast[[#This Row],[GOOGL]]-Data!E533</f>
        <v>-0.81098070686300616</v>
      </c>
      <c r="F534" s="2">
        <f>ARIMAForecast[[#This Row],[BRK-B]]-Data!F533</f>
        <v>0.59898517224399939</v>
      </c>
      <c r="G534" s="2">
        <f>ARIMAForecast[[#This Row],[TSLA]]-Data!G533</f>
        <v>15.453204935953977</v>
      </c>
      <c r="H534" s="2">
        <f>ARIMAForecast[[#This Row],[NVDA]]-Data!H533</f>
        <v>19.020016054259997</v>
      </c>
      <c r="I534" s="2">
        <f>ARIMAForecast[[#This Row],[GOOG]]-Data!I533</f>
        <v>-0.80530392621798796</v>
      </c>
      <c r="J534" s="2">
        <f>ARIMAForecast[[#This Row],[UNH]]-Data!J533</f>
        <v>3.5341673728869978</v>
      </c>
      <c r="K534" s="2">
        <f>ARIMAForecast[[#This Row],[JPM]]-Data!K533</f>
        <v>1.8447711962650146</v>
      </c>
      <c r="L534" s="2">
        <f>ARIMAForecast[[#This Row],[AVGO]]-Data!L533</f>
        <v>19.188217543204019</v>
      </c>
      <c r="M534" s="2">
        <f>ARIMAForecast[[#This Row],[V]]-Data!M533</f>
        <v>2.2659775175729919</v>
      </c>
      <c r="N534" s="2">
        <f>ARIMAForecast[[#This Row],[BAC]]-Data!N533</f>
        <v>9.776775591350173E-2</v>
      </c>
      <c r="O534" s="2">
        <f>ARIMAForecast[[#This Row],[HD]]-Data!O533</f>
        <v>0.79745907672599969</v>
      </c>
      <c r="P534" s="2">
        <f>ARIMAForecast[[#This Row],[MA]]-Data!P533</f>
        <v>7.168583596085</v>
      </c>
      <c r="Q534" s="2">
        <f>ARIMAForecast[[#This Row],[MRK]]-Data!Q533</f>
        <v>1.0168001108159075</v>
      </c>
      <c r="R534" s="2">
        <f>ARIMAForecast[[#This Row],[ABBV]]-Data!R533</f>
        <v>1.4307451765440078</v>
      </c>
      <c r="S534" s="2">
        <f>ARIMAForecast[[#This Row],[LLY]]-Data!S533</f>
        <v>8.9166834743229799</v>
      </c>
      <c r="T534" s="2">
        <f>ARIMAForecast[[#This Row],[UPS]]-Data!T533</f>
        <v>3.9489682959290064</v>
      </c>
      <c r="U534" s="2">
        <f>ARIMAForecast[[#This Row],[CAT]]-Data!U533</f>
        <v>4.2337618977799991</v>
      </c>
      <c r="X534" s="1">
        <v>44606</v>
      </c>
      <c r="Y534" s="2">
        <f>Data!Y534-Data!Y533</f>
        <v>-0.80965189999997733</v>
      </c>
      <c r="Z534" s="2">
        <f>Data!Z534-Data!Z533</f>
        <v>-2.9238849000000187</v>
      </c>
      <c r="AA534" s="2">
        <f>Data!AA534-Data!AA533</f>
        <v>1.1875099999997474E-2</v>
      </c>
      <c r="AB534" s="2">
        <f>Data!AB534-Data!AB533</f>
        <v>-0.27835310000000391</v>
      </c>
      <c r="AC534" s="2">
        <f>Data!AC534-Data!AC533</f>
        <v>-4.6142784999999549</v>
      </c>
      <c r="AD534" s="2">
        <f>Data!AD534-Data!AD533</f>
        <v>-9.0372641999999814</v>
      </c>
      <c r="AE534" s="2">
        <f>Data!AE534-Data!AE533</f>
        <v>-8.355587799999995</v>
      </c>
      <c r="AF534" s="2">
        <f>Data!AF534-Data!AF533</f>
        <v>-0.30953990000000431</v>
      </c>
      <c r="AG534" s="2">
        <f>Data!AG534-Data!AG533</f>
        <v>-3.390045299999997</v>
      </c>
      <c r="AH534" s="2">
        <f>Data!AH534-Data!AH533</f>
        <v>-1.4637107000000071</v>
      </c>
      <c r="AI534" s="2">
        <f>Data!AI534-Data!AI533</f>
        <v>1.6251284999999598</v>
      </c>
      <c r="AJ534" s="2">
        <f>Data!AJ534-Data!AJ533</f>
        <v>0.60576149999999984</v>
      </c>
      <c r="AK534" s="2">
        <f>Data!AK534-Data!AK533</f>
        <v>-0.50989603000000017</v>
      </c>
      <c r="AL534" s="2">
        <f>Data!AL534-Data!AL533</f>
        <v>6.4248099999986152E-2</v>
      </c>
      <c r="AM534" s="2">
        <f>Data!AM534-Data!AM533</f>
        <v>2.8762696000000005</v>
      </c>
      <c r="AN534" s="2">
        <f>Data!AN534-Data!AN533</f>
        <v>-0.21701165000000344</v>
      </c>
      <c r="AO534" s="2">
        <f>Data!AO534-Data!AO533</f>
        <v>0.93117580000000544</v>
      </c>
      <c r="AP534" s="2">
        <f>Data!AP534-Data!AP533</f>
        <v>-1.369709499999999</v>
      </c>
      <c r="AQ534" s="2">
        <f>Data!AQ534-Data!AQ533</f>
        <v>-0.31954650000000129</v>
      </c>
      <c r="AR534" s="2">
        <f>Data!AR534-Data!AR533</f>
        <v>-1.4592257999999845</v>
      </c>
      <c r="AS534" s="2"/>
      <c r="AT534" s="1">
        <v>44606</v>
      </c>
      <c r="AU534" s="2">
        <f>Data!AV538-FaktiskeKurser[[#This Row],[AAPL]]</f>
        <v>-5.9499969999999962</v>
      </c>
      <c r="AV534" s="2">
        <f>Data!AW538-FaktiskeKurser[[#This Row],[MSFT]]</f>
        <v>-9.5599980000000073</v>
      </c>
      <c r="AW534" s="2">
        <f>Data!AX538-FaktiskeKurser[[#This Row],[AMZN]]</f>
        <v>-6.2464909999999918</v>
      </c>
      <c r="AX534" s="2">
        <f>Data!AY538-FaktiskeKurser[[#This Row],[GOOGL]]</f>
        <v>-3.8730009999999879</v>
      </c>
      <c r="AY534" s="2">
        <f>Data!AZ538-FaktiskeKurser[[#This Row],[BRK-B]]</f>
        <v>-7.1600030000000174</v>
      </c>
      <c r="AZ534" s="2">
        <f>Data!BA538-FaktiskeKurser[[#This Row],[TSLA]]</f>
        <v>-15.413331000000028</v>
      </c>
      <c r="BA534" s="2">
        <f>Data!BB538-FaktiskeKurser[[#This Row],[NVDA]]</f>
        <v>-8.4100040000000149</v>
      </c>
      <c r="BB534" s="2">
        <f>Data!BC538-FaktiskeKurser[[#This Row],[GOOG]]</f>
        <v>-3.9129939999999976</v>
      </c>
      <c r="BC534" s="2">
        <f>Data!BD538-FaktiskeKurser[[#This Row],[UNH]]</f>
        <v>-19.010010000000023</v>
      </c>
      <c r="BD534" s="2">
        <f>Data!BE538-FaktiskeKurser[[#This Row],[JPM]]</f>
        <v>-3.4599919999999997</v>
      </c>
      <c r="BE534" s="2">
        <f>Data!BF538-FaktiskeKurser[[#This Row],[AVGO]]</f>
        <v>-21.639953999999989</v>
      </c>
      <c r="BF534" s="2">
        <f>Data!BG538-FaktiskeKurser[[#This Row],[V]]</f>
        <v>-2.6000059999999792</v>
      </c>
      <c r="BG534" s="2">
        <f>Data!BH538-FaktiskeKurser[[#This Row],[BAC]]</f>
        <v>-1.9600030000000004</v>
      </c>
      <c r="BH534" s="2">
        <f>Data!BI538-FaktiskeKurser[[#This Row],[HD]]</f>
        <v>-9.8800039999999854</v>
      </c>
      <c r="BI534" s="2">
        <f>Data!BJ538-FaktiskeKurser[[#This Row],[MA]]</f>
        <v>-0.20999100000000226</v>
      </c>
      <c r="BJ534" s="2">
        <f>Data!BK538-FaktiskeKurser[[#This Row],[MRK]]</f>
        <v>-0.44000300000000436</v>
      </c>
      <c r="BK534" s="2">
        <f>Data!BL538-FaktiskeKurser[[#This Row],[ABBV]]</f>
        <v>-0.50999500000000353</v>
      </c>
      <c r="BL534" s="2">
        <f>Data!BM538-FaktiskeKurser[[#This Row],[LLY]]</f>
        <v>-5.2200019999999938</v>
      </c>
      <c r="BM534" s="2">
        <f>Data!BN538-FaktiskeKurser[[#This Row],[UPS]]</f>
        <v>-11.209992</v>
      </c>
      <c r="BN534" s="2">
        <f>Data!BO538-FaktiskeKurser[[#This Row],[CAT]]</f>
        <v>-1.6100010000000111</v>
      </c>
    </row>
    <row r="535" spans="1:66" x14ac:dyDescent="0.35">
      <c r="A535" s="1">
        <v>44607</v>
      </c>
      <c r="B535" s="2">
        <f>ARIMAForecast[[#This Row],[AAPL]]-FaktiskeKurser[[#This Row],[AAPL]]</f>
        <v>-2.7375892010200005</v>
      </c>
      <c r="C535" s="2">
        <f>ARIMAForecast[[#This Row],[MSFT]]-Data!C534</f>
        <v>1.2923968560619983</v>
      </c>
      <c r="D535" s="2">
        <f>ARIMAForecast[[#This Row],[AMZN]]-Data!D534</f>
        <v>1.3126358795740032</v>
      </c>
      <c r="E535" s="2">
        <f>ARIMAForecast[[#This Row],[GOOGL]]-Data!E534</f>
        <v>2.6457745440590088</v>
      </c>
      <c r="F535" s="2">
        <f>ARIMAForecast[[#This Row],[BRK-B]]-Data!F534</f>
        <v>0.84603343865700253</v>
      </c>
      <c r="G535" s="2">
        <f>ARIMAForecast[[#This Row],[TSLA]]-Data!G534</f>
        <v>0.62656720992401915</v>
      </c>
      <c r="H535" s="2">
        <f>ARIMAForecast[[#This Row],[NVDA]]-Data!H534</f>
        <v>3.4033877399540415</v>
      </c>
      <c r="I535" s="2">
        <f>ARIMAForecast[[#This Row],[GOOG]]-Data!I534</f>
        <v>2.7286210694630029</v>
      </c>
      <c r="J535" s="2">
        <f>ARIMAForecast[[#This Row],[UNH]]-Data!J534</f>
        <v>2.3185679678919655</v>
      </c>
      <c r="K535" s="2">
        <f>ARIMAForecast[[#This Row],[JPM]]-Data!K534</f>
        <v>0.94450500995398556</v>
      </c>
      <c r="L535" s="2">
        <f>ARIMAForecast[[#This Row],[AVGO]]-Data!L534</f>
        <v>0.37097090827398915</v>
      </c>
      <c r="M535" s="2">
        <f>ARIMAForecast[[#This Row],[V]]-Data!M534</f>
        <v>1.1814175318960167</v>
      </c>
      <c r="N535" s="2">
        <f>ARIMAForecast[[#This Row],[BAC]]-Data!N534</f>
        <v>0.20326261885720243</v>
      </c>
      <c r="O535" s="2">
        <f>ARIMAForecast[[#This Row],[HD]]-Data!O534</f>
        <v>-2.5010543785450068</v>
      </c>
      <c r="P535" s="2">
        <f>ARIMAForecast[[#This Row],[MA]]-Data!P534</f>
        <v>1.991490339983045</v>
      </c>
      <c r="Q535" s="2">
        <f>ARIMAForecast[[#This Row],[MRK]]-Data!Q534</f>
        <v>-0.3379026263932019</v>
      </c>
      <c r="R535" s="2">
        <f>ARIMAForecast[[#This Row],[ABBV]]-Data!R534</f>
        <v>1.3569814656609935</v>
      </c>
      <c r="S535" s="2">
        <f>ARIMAForecast[[#This Row],[LLY]]-Data!S534</f>
        <v>2.0103322912100055</v>
      </c>
      <c r="T535" s="2">
        <f>ARIMAForecast[[#This Row],[UPS]]-Data!T534</f>
        <v>-0.98641126467998674</v>
      </c>
      <c r="U535" s="2">
        <f>ARIMAForecast[[#This Row],[CAT]]-Data!U534</f>
        <v>-0.28545321568898885</v>
      </c>
      <c r="X535" s="1">
        <v>44607</v>
      </c>
      <c r="Y535" s="2">
        <f>Data!Y535-Data!Y534</f>
        <v>3.1523597000000052</v>
      </c>
      <c r="Z535" s="2">
        <f>Data!Z535-Data!Z534</f>
        <v>4.7602896000000214</v>
      </c>
      <c r="AA535" s="2">
        <f>Data!AA535-Data!AA534</f>
        <v>1.4371014000000173</v>
      </c>
      <c r="AB535" s="2">
        <f>Data!AB535-Data!AB534</f>
        <v>1.0957156000000055</v>
      </c>
      <c r="AC535" s="2">
        <f>Data!AC535-Data!AC534</f>
        <v>1.2569937999999752</v>
      </c>
      <c r="AD535" s="2">
        <f>Data!AD535-Data!AD534</f>
        <v>5.7033291999999847</v>
      </c>
      <c r="AE535" s="2">
        <f>Data!AE535-Data!AE534</f>
        <v>8.5579297999999824</v>
      </c>
      <c r="AF535" s="2">
        <f>Data!AF535-Data!AF534</f>
        <v>1.1270580999999993</v>
      </c>
      <c r="AG535" s="2">
        <f>Data!AG535-Data!AG534</f>
        <v>2.1597560000000158</v>
      </c>
      <c r="AH535" s="2">
        <f>Data!AH535-Data!AH534</f>
        <v>1.9171623000000011</v>
      </c>
      <c r="AI535" s="2">
        <f>Data!AI535-Data!AI534</f>
        <v>21.140638600000102</v>
      </c>
      <c r="AJ535" s="2">
        <f>Data!AJ535-Data!AJ534</f>
        <v>1.9218244000000198</v>
      </c>
      <c r="AK535" s="2">
        <f>Data!AK535-Data!AK534</f>
        <v>0.27207054000000142</v>
      </c>
      <c r="AL535" s="2">
        <f>Data!AL535-Data!AL534</f>
        <v>1.567668900000001</v>
      </c>
      <c r="AM535" s="2">
        <f>Data!AM535-Data!AM534</f>
        <v>6.1322640999999862</v>
      </c>
      <c r="AN535" s="2">
        <f>Data!AN535-Data!AN534</f>
        <v>1.1366588700000051</v>
      </c>
      <c r="AO535" s="2">
        <f>Data!AO535-Data!AO534</f>
        <v>1.6316190999999947</v>
      </c>
      <c r="AP535" s="2">
        <f>Data!AP535-Data!AP534</f>
        <v>5.1602127000000166</v>
      </c>
      <c r="AQ535" s="2">
        <f>Data!AQ535-Data!AQ534</f>
        <v>2.8278740000000084</v>
      </c>
      <c r="AR535" s="2">
        <f>Data!AR535-Data!AR534</f>
        <v>2.5959661999999923</v>
      </c>
      <c r="AS535" s="2"/>
      <c r="AT535" s="1">
        <v>44607</v>
      </c>
      <c r="AU535" s="2">
        <f>Data!AV539-FaktiskeKurser[[#This Row],[AAPL]]</f>
        <v>-3.4900059999999939</v>
      </c>
      <c r="AV535" s="2">
        <f>Data!AW539-FaktiskeKurser[[#This Row],[MSFT]]</f>
        <v>-10.739989999999977</v>
      </c>
      <c r="AW535" s="2">
        <f>Data!AX539-FaktiskeKurser[[#This Row],[AMZN]]</f>
        <v>-4.6790009999999995</v>
      </c>
      <c r="AX535" s="2">
        <f>Data!AY539-FaktiskeKurser[[#This Row],[GOOGL]]</f>
        <v>-4.9834899999999891</v>
      </c>
      <c r="AY535" s="2">
        <f>Data!AZ539-FaktiskeKurser[[#This Row],[BRK-B]]</f>
        <v>-6.1799929999999677</v>
      </c>
      <c r="AZ535" s="2">
        <f>Data!BA539-FaktiskeKurser[[#This Row],[TSLA]]</f>
        <v>-3.1900019999999927</v>
      </c>
      <c r="BA535" s="2">
        <f>Data!BB539-FaktiskeKurser[[#This Row],[NVDA]]</f>
        <v>-2.0999759999999696</v>
      </c>
      <c r="BB535" s="2">
        <f>Data!BC539-FaktiskeKurser[[#This Row],[GOOG]]</f>
        <v>-5.0274959999999851</v>
      </c>
      <c r="BC535" s="2">
        <f>Data!BD539-FaktiskeKurser[[#This Row],[UNH]]</f>
        <v>-19.869995000000017</v>
      </c>
      <c r="BD535" s="2">
        <f>Data!BE539-FaktiskeKurser[[#This Row],[JPM]]</f>
        <v>-1.8800050000000113</v>
      </c>
      <c r="BE535" s="2">
        <f>Data!BF539-FaktiskeKurser[[#This Row],[AVGO]]</f>
        <v>-8.5700069999999187</v>
      </c>
      <c r="BF535" s="2">
        <f>Data!BG539-FaktiskeKurser[[#This Row],[V]]</f>
        <v>-3.0499879999999848</v>
      </c>
      <c r="BG535" s="2">
        <f>Data!BH539-FaktiskeKurser[[#This Row],[BAC]]</f>
        <v>-1.4899979999999999</v>
      </c>
      <c r="BH535" s="2">
        <f>Data!BI539-FaktiskeKurser[[#This Row],[HD]]</f>
        <v>-11.109984999999995</v>
      </c>
      <c r="BI535" s="2">
        <f>Data!BJ539-FaktiskeKurser[[#This Row],[MA]]</f>
        <v>0.17001399999998057</v>
      </c>
      <c r="BJ535" s="2">
        <f>Data!BK539-FaktiskeKurser[[#This Row],[MRK]]</f>
        <v>1.2799989999999895</v>
      </c>
      <c r="BK535" s="2">
        <f>Data!BL539-FaktiskeKurser[[#This Row],[ABBV]]</f>
        <v>1.5599980000000073</v>
      </c>
      <c r="BL535" s="2">
        <f>Data!BM539-FaktiskeKurser[[#This Row],[LLY]]</f>
        <v>0.56999200000001338</v>
      </c>
      <c r="BM535" s="2">
        <f>Data!BN539-FaktiskeKurser[[#This Row],[UPS]]</f>
        <v>-7.8100120000000004</v>
      </c>
      <c r="BN535" s="2">
        <f>Data!BO539-FaktiskeKurser[[#This Row],[CAT]]</f>
        <v>-0.1900020000000211</v>
      </c>
    </row>
    <row r="536" spans="1:66" x14ac:dyDescent="0.35">
      <c r="A536" s="1">
        <v>44608</v>
      </c>
      <c r="B536" s="2">
        <f>ARIMAForecast[[#This Row],[AAPL]]-FaktiskeKurser[[#This Row],[AAPL]]</f>
        <v>-2.7867727267559985</v>
      </c>
      <c r="C536" s="2">
        <f>ARIMAForecast[[#This Row],[MSFT]]-Data!C535</f>
        <v>-9.246755706355998</v>
      </c>
      <c r="D536" s="2">
        <f>ARIMAForecast[[#This Row],[AMZN]]-Data!D535</f>
        <v>-3.4343404149529988</v>
      </c>
      <c r="E536" s="2">
        <f>ARIMAForecast[[#This Row],[GOOGL]]-Data!E535</f>
        <v>-5.2822066884700121</v>
      </c>
      <c r="F536" s="2">
        <f>ARIMAForecast[[#This Row],[BRK-B]]-Data!F535</f>
        <v>-2.5110130005130031</v>
      </c>
      <c r="G536" s="2">
        <f>ARIMAForecast[[#This Row],[TSLA]]-Data!G535</f>
        <v>-16.087526075154017</v>
      </c>
      <c r="H536" s="2">
        <f>ARIMAForecast[[#This Row],[NVDA]]-Data!H535</f>
        <v>-17.040975520928015</v>
      </c>
      <c r="I536" s="2">
        <f>ARIMAForecast[[#This Row],[GOOG]]-Data!I535</f>
        <v>-5.7857591655620126</v>
      </c>
      <c r="J536" s="2">
        <f>ARIMAForecast[[#This Row],[UNH]]-Data!J535</f>
        <v>-8.7486345480799628</v>
      </c>
      <c r="K536" s="2">
        <f>ARIMAForecast[[#This Row],[JPM]]-Data!K535</f>
        <v>-3.5269663889779963</v>
      </c>
      <c r="L536" s="2">
        <f>ARIMAForecast[[#This Row],[AVGO]]-Data!L535</f>
        <v>-18.704441295982974</v>
      </c>
      <c r="M536" s="2">
        <f>ARIMAForecast[[#This Row],[V]]-Data!M535</f>
        <v>-3.5863518011040014</v>
      </c>
      <c r="N536" s="2">
        <f>ARIMAForecast[[#This Row],[BAC]]-Data!N535</f>
        <v>-1.7441318707966005</v>
      </c>
      <c r="O536" s="2">
        <f>ARIMAForecast[[#This Row],[HD]]-Data!O535</f>
        <v>-2.5402690509559989</v>
      </c>
      <c r="P536" s="2">
        <f>ARIMAForecast[[#This Row],[MA]]-Data!P535</f>
        <v>-8.2892801810200467</v>
      </c>
      <c r="Q536" s="2">
        <f>ARIMAForecast[[#This Row],[MRK]]-Data!Q535</f>
        <v>-0.95762684660060415</v>
      </c>
      <c r="R536" s="2">
        <f>ARIMAForecast[[#This Row],[ABBV]]-Data!R535</f>
        <v>-0.86173548932200106</v>
      </c>
      <c r="S536" s="2">
        <f>ARIMAForecast[[#This Row],[LLY]]-Data!S535</f>
        <v>-4.2009816543159957</v>
      </c>
      <c r="T536" s="2">
        <f>ARIMAForecast[[#This Row],[UPS]]-Data!T535</f>
        <v>-6.592180104133007</v>
      </c>
      <c r="U536" s="2">
        <f>ARIMAForecast[[#This Row],[CAT]]-Data!U535</f>
        <v>-8.7268529736900007</v>
      </c>
      <c r="X536" s="1">
        <v>44608</v>
      </c>
      <c r="Y536" s="2">
        <f>Data!Y536-Data!Y535</f>
        <v>0.55606109999999376</v>
      </c>
      <c r="Z536" s="2">
        <f>Data!Z536-Data!Z535</f>
        <v>-0.15854810000001862</v>
      </c>
      <c r="AA536" s="2">
        <f>Data!AA536-Data!AA535</f>
        <v>1.5558154999999942</v>
      </c>
      <c r="AB536" s="2">
        <f>Data!AB536-Data!AB535</f>
        <v>1.120752600000003</v>
      </c>
      <c r="AC536" s="2">
        <f>Data!AC536-Data!AC535</f>
        <v>-0.16690899999997555</v>
      </c>
      <c r="AD536" s="2">
        <f>Data!AD536-Data!AD535</f>
        <v>12.061259100000029</v>
      </c>
      <c r="AE536" s="2">
        <f>Data!AE536-Data!AE535</f>
        <v>14.339845000000025</v>
      </c>
      <c r="AF536" s="2">
        <f>Data!AF536-Data!AF535</f>
        <v>1.0652933000000075</v>
      </c>
      <c r="AG536" s="2">
        <f>Data!AG536-Data!AG535</f>
        <v>2.4438500999999633</v>
      </c>
      <c r="AH536" s="2">
        <f>Data!AH536-Data!AH535</f>
        <v>0.42075409999998215</v>
      </c>
      <c r="AI536" s="2">
        <f>Data!AI536-Data!AI535</f>
        <v>-6.8782200000100602E-2</v>
      </c>
      <c r="AJ536" s="2">
        <f>Data!AJ536-Data!AJ535</f>
        <v>1.4441690999999821</v>
      </c>
      <c r="AK536" s="2">
        <f>Data!AK536-Data!AK535</f>
        <v>-6.9234829999999192E-2</v>
      </c>
      <c r="AL536" s="2">
        <f>Data!AL536-Data!AL535</f>
        <v>-2.2604915999999662</v>
      </c>
      <c r="AM536" s="2">
        <f>Data!AM536-Data!AM535</f>
        <v>3.0768812999999682</v>
      </c>
      <c r="AN536" s="2">
        <f>Data!AN536-Data!AN535</f>
        <v>-0.27204369999999756</v>
      </c>
      <c r="AO536" s="2">
        <f>Data!AO536-Data!AO535</f>
        <v>1.1921599000000072</v>
      </c>
      <c r="AP536" s="2">
        <f>Data!AP536-Data!AP535</f>
        <v>5.6062845999999809</v>
      </c>
      <c r="AQ536" s="2">
        <f>Data!AQ536-Data!AQ535</f>
        <v>-1.3939942000000087</v>
      </c>
      <c r="AR536" s="2">
        <f>Data!AR536-Data!AR535</f>
        <v>1.0065673000000004</v>
      </c>
      <c r="AS536" s="2"/>
      <c r="AT536" s="1">
        <v>44608</v>
      </c>
      <c r="AU536" s="2">
        <f>Data!AV540-FaktiskeKurser[[#This Row],[AAPL]]</f>
        <v>0.43000800000001504</v>
      </c>
      <c r="AV536" s="2">
        <f>Data!AW540-FaktiskeKurser[[#This Row],[MSFT]]</f>
        <v>-2.8800049999999828</v>
      </c>
      <c r="AW536" s="2">
        <f>Data!AX540-FaktiskeKurser[[#This Row],[AMZN]]</f>
        <v>-0.90299999999999159</v>
      </c>
      <c r="AX536" s="2">
        <f>Data!AY540-FaktiskeKurser[[#This Row],[GOOGL]]</f>
        <v>-0.88198799999997846</v>
      </c>
      <c r="AY536" s="2">
        <f>Data!AZ540-FaktiskeKurser[[#This Row],[BRK-B]]</f>
        <v>-4.2000120000000152</v>
      </c>
      <c r="AZ536" s="2">
        <f>Data!BA540-FaktiskeKurser[[#This Row],[TSLA]]</f>
        <v>6.2799979999999778</v>
      </c>
      <c r="BA536" s="2">
        <f>Data!BB540-FaktiskeKurser[[#This Row],[NVDA]]</f>
        <v>6.8699950000000172</v>
      </c>
      <c r="BB536" s="2">
        <f>Data!BC540-FaktiskeKurser[[#This Row],[GOOG]]</f>
        <v>-1.1149900000000059</v>
      </c>
      <c r="BC536" s="2">
        <f>Data!BD540-FaktiskeKurser[[#This Row],[UNH]]</f>
        <v>-6.6700130000000399</v>
      </c>
      <c r="BD536" s="2">
        <f>Data!BE540-FaktiskeKurser[[#This Row],[JPM]]</f>
        <v>-0.94999699999999621</v>
      </c>
      <c r="BE536" s="2">
        <f>Data!BF540-FaktiskeKurser[[#This Row],[AVGO]]</f>
        <v>5.8500369999999293</v>
      </c>
      <c r="BF536" s="2">
        <f>Data!BG540-FaktiskeKurser[[#This Row],[V]]</f>
        <v>3.2300109999999904</v>
      </c>
      <c r="BG536" s="2">
        <f>Data!BH540-FaktiskeKurser[[#This Row],[BAC]]</f>
        <v>-1.369999</v>
      </c>
      <c r="BH536" s="2">
        <f>Data!BI540-FaktiskeKurser[[#This Row],[HD]]</f>
        <v>-5</v>
      </c>
      <c r="BI536" s="2">
        <f>Data!BJ540-FaktiskeKurser[[#This Row],[MA]]</f>
        <v>8.5399780000000192</v>
      </c>
      <c r="BJ536" s="2">
        <f>Data!BK540-FaktiskeKurser[[#This Row],[MRK]]</f>
        <v>0.66000300000000323</v>
      </c>
      <c r="BK536" s="2">
        <f>Data!BL540-FaktiskeKurser[[#This Row],[ABBV]]</f>
        <v>3.1599879999999985</v>
      </c>
      <c r="BL536" s="2">
        <f>Data!BM540-FaktiskeKurser[[#This Row],[LLY]]</f>
        <v>5.9400030000000186</v>
      </c>
      <c r="BM536" s="2">
        <f>Data!BN540-FaktiskeKurser[[#This Row],[UPS]]</f>
        <v>-5.3699949999999887</v>
      </c>
      <c r="BN536" s="2">
        <f>Data!BO540-FaktiskeKurser[[#This Row],[CAT]]</f>
        <v>0.56999199999998496</v>
      </c>
    </row>
    <row r="537" spans="1:66" x14ac:dyDescent="0.35">
      <c r="A537" s="1">
        <v>44609</v>
      </c>
      <c r="B537" s="2">
        <f>ARIMAForecast[[#This Row],[AAPL]]-FaktiskeKurser[[#This Row],[AAPL]]</f>
        <v>-0.998507829316992</v>
      </c>
      <c r="C537" s="2">
        <f>ARIMAForecast[[#This Row],[MSFT]]-Data!C536</f>
        <v>-3.6031505040789966</v>
      </c>
      <c r="D537" s="2">
        <f>ARIMAForecast[[#This Row],[AMZN]]-Data!D536</f>
        <v>-1.9879642282209886</v>
      </c>
      <c r="E537" s="2">
        <f>ARIMAForecast[[#This Row],[GOOGL]]-Data!E536</f>
        <v>-2.6834720326559989</v>
      </c>
      <c r="F537" s="2">
        <f>ARIMAForecast[[#This Row],[BRK-B]]-Data!F536</f>
        <v>8.7263969318996715E-2</v>
      </c>
      <c r="G537" s="2">
        <f>ARIMAForecast[[#This Row],[TSLA]]-Data!G536</f>
        <v>-6.8252042595669877</v>
      </c>
      <c r="H537" s="2">
        <f>ARIMAForecast[[#This Row],[NVDA]]-Data!H536</f>
        <v>-11.598405203771023</v>
      </c>
      <c r="I537" s="2">
        <f>ARIMAForecast[[#This Row],[GOOG]]-Data!I536</f>
        <v>-2.2185438442949987</v>
      </c>
      <c r="J537" s="2">
        <f>ARIMAForecast[[#This Row],[UNH]]-Data!J536</f>
        <v>-4.8485771574840442</v>
      </c>
      <c r="K537" s="2">
        <f>ARIMAForecast[[#This Row],[JPM]]-Data!K536</f>
        <v>-0.13204487093199191</v>
      </c>
      <c r="L537" s="2">
        <f>ARIMAForecast[[#This Row],[AVGO]]-Data!L536</f>
        <v>-3.5721492081020187</v>
      </c>
      <c r="M537" s="2">
        <f>ARIMAForecast[[#This Row],[V]]-Data!M536</f>
        <v>-2.2885401004930088</v>
      </c>
      <c r="N537" s="2">
        <f>ARIMAForecast[[#This Row],[BAC]]-Data!N536</f>
        <v>-0.28675998395679869</v>
      </c>
      <c r="O537" s="2">
        <f>ARIMAForecast[[#This Row],[HD]]-Data!O536</f>
        <v>-1.2487970625480216</v>
      </c>
      <c r="P537" s="2">
        <f>ARIMAForecast[[#This Row],[MA]]-Data!P536</f>
        <v>-4.3420744103109996</v>
      </c>
      <c r="Q537" s="2">
        <f>ARIMAForecast[[#This Row],[MRK]]-Data!Q536</f>
        <v>-3.7964279110795474E-2</v>
      </c>
      <c r="R537" s="2">
        <f>ARIMAForecast[[#This Row],[ABBV]]-Data!R536</f>
        <v>-0.4763232847739971</v>
      </c>
      <c r="S537" s="2">
        <f>ARIMAForecast[[#This Row],[LLY]]-Data!S536</f>
        <v>-1.4646003382540016</v>
      </c>
      <c r="T537" s="2">
        <f>ARIMAForecast[[#This Row],[UPS]]-Data!T536</f>
        <v>-0.38483223224301355</v>
      </c>
      <c r="U537" s="2">
        <f>ARIMAForecast[[#This Row],[CAT]]-Data!U536</f>
        <v>-2.8797112738650128</v>
      </c>
      <c r="X537" s="1">
        <v>44609</v>
      </c>
      <c r="Y537" s="2">
        <f>Data!Y537-Data!Y536</f>
        <v>-2.5769988000000126</v>
      </c>
      <c r="Z537" s="2">
        <f>Data!Z537-Data!Z536</f>
        <v>-4.6671785999999997</v>
      </c>
      <c r="AA537" s="2">
        <f>Data!AA537-Data!AA536</f>
        <v>-2.5343947000000071</v>
      </c>
      <c r="AB537" s="2">
        <f>Data!AB537-Data!AB536</f>
        <v>-2.9998784000000001</v>
      </c>
      <c r="AC537" s="2">
        <f>Data!AC537-Data!AC536</f>
        <v>-1.9648076999999944</v>
      </c>
      <c r="AD537" s="2">
        <f>Data!AD537-Data!AD536</f>
        <v>-2.448949300000038</v>
      </c>
      <c r="AE537" s="2">
        <f>Data!AE537-Data!AE536</f>
        <v>-7.7398093000000472</v>
      </c>
      <c r="AF537" s="2">
        <f>Data!AF537-Data!AF536</f>
        <v>-3.1530582000000038</v>
      </c>
      <c r="AG537" s="2">
        <f>Data!AG537-Data!AG536</f>
        <v>-8.8672248999999965</v>
      </c>
      <c r="AH537" s="2">
        <f>Data!AH537-Data!AH536</f>
        <v>-3.1724451999999985</v>
      </c>
      <c r="AI537" s="2">
        <f>Data!AI537-Data!AI536</f>
        <v>-17.121828899999969</v>
      </c>
      <c r="AJ537" s="2">
        <f>Data!AJ537-Data!AJ536</f>
        <v>-3.787136199999992</v>
      </c>
      <c r="AK537" s="2">
        <f>Data!AK537-Data!AK536</f>
        <v>-1.3921767300000027</v>
      </c>
      <c r="AL537" s="2">
        <f>Data!AL537-Data!AL536</f>
        <v>-2.4199275999999941</v>
      </c>
      <c r="AM537" s="2">
        <f>Data!AM537-Data!AM536</f>
        <v>-6.5149454999999534</v>
      </c>
      <c r="AN537" s="2">
        <f>Data!AN537-Data!AN536</f>
        <v>-0.78645894999999655</v>
      </c>
      <c r="AO537" s="2">
        <f>Data!AO537-Data!AO536</f>
        <v>-0.78912920000001918</v>
      </c>
      <c r="AP537" s="2">
        <f>Data!AP537-Data!AP536</f>
        <v>-4.0640655999999922</v>
      </c>
      <c r="AQ537" s="2">
        <f>Data!AQ537-Data!AQ536</f>
        <v>-4.3575414999999964</v>
      </c>
      <c r="AR537" s="2">
        <f>Data!AR537-Data!AR536</f>
        <v>-7.3358427000000006</v>
      </c>
      <c r="AS537" s="2"/>
      <c r="AT537" s="1">
        <v>44609</v>
      </c>
      <c r="AU537" s="2">
        <f>Data!AV541-FaktiskeKurser[[#This Row],[AAPL]]</f>
        <v>0.24000600000002237</v>
      </c>
      <c r="AV537" s="2">
        <f>Data!AW541-FaktiskeKurser[[#This Row],[MSFT]]</f>
        <v>-4.3099980000000073</v>
      </c>
      <c r="AW537" s="2">
        <f>Data!AX541-FaktiskeKurser[[#This Row],[AMZN]]</f>
        <v>1.3589930000000265</v>
      </c>
      <c r="AX537" s="2">
        <f>Data!AY541-FaktiskeKurser[[#This Row],[GOOGL]]</f>
        <v>-1.7434999999999832</v>
      </c>
      <c r="AY537" s="2">
        <f>Data!AZ541-FaktiskeKurser[[#This Row],[BRK-B]]</f>
        <v>-5.5900270000000205</v>
      </c>
      <c r="AZ537" s="2">
        <f>Data!BA541-FaktiskeKurser[[#This Row],[TSLA]]</f>
        <v>5.4500130000000127</v>
      </c>
      <c r="BA537" s="2">
        <f>Data!BB541-FaktiskeKurser[[#This Row],[NVDA]]</f>
        <v>5.5800020000000075</v>
      </c>
      <c r="BB537" s="2">
        <f>Data!BC541-FaktiskeKurser[[#This Row],[GOOG]]</f>
        <v>-1.821503000000007</v>
      </c>
      <c r="BC537" s="2">
        <f>Data!BD541-FaktiskeKurser[[#This Row],[UNH]]</f>
        <v>-7.7900089999999977</v>
      </c>
      <c r="BD537" s="2">
        <f>Data!BE541-FaktiskeKurser[[#This Row],[JPM]]</f>
        <v>-2.4900049999999965</v>
      </c>
      <c r="BE537" s="2">
        <f>Data!BF541-FaktiskeKurser[[#This Row],[AVGO]]</f>
        <v>5.580016999999998</v>
      </c>
      <c r="BF537" s="2">
        <f>Data!BG541-FaktiskeKurser[[#This Row],[V]]</f>
        <v>-8.0000999999981559E-2</v>
      </c>
      <c r="BG537" s="2">
        <f>Data!BH541-FaktiskeKurser[[#This Row],[BAC]]</f>
        <v>-1.8499979999999994</v>
      </c>
      <c r="BH537" s="2">
        <f>Data!BI541-FaktiskeKurser[[#This Row],[HD]]</f>
        <v>-2.3500070000000051</v>
      </c>
      <c r="BI537" s="2">
        <f>Data!BJ541-FaktiskeKurser[[#This Row],[MA]]</f>
        <v>3.9300230000000056</v>
      </c>
      <c r="BJ537" s="2">
        <f>Data!BK541-FaktiskeKurser[[#This Row],[MRK]]</f>
        <v>-0.27999800000000619</v>
      </c>
      <c r="BK537" s="2">
        <f>Data!BL541-FaktiskeKurser[[#This Row],[ABBV]]</f>
        <v>2.9600059999999928</v>
      </c>
      <c r="BL537" s="2">
        <f>Data!BM541-FaktiskeKurser[[#This Row],[LLY]]</f>
        <v>5.2299959999999999</v>
      </c>
      <c r="BM537" s="2">
        <f>Data!BN541-FaktiskeKurser[[#This Row],[UPS]]</f>
        <v>-2.7799980000000062</v>
      </c>
      <c r="BN537" s="2">
        <f>Data!BO541-FaktiskeKurser[[#This Row],[CAT]]</f>
        <v>-6.5</v>
      </c>
    </row>
    <row r="538" spans="1:66" x14ac:dyDescent="0.35">
      <c r="A538" s="1">
        <v>44610</v>
      </c>
      <c r="B538" s="2">
        <f>ARIMAForecast[[#This Row],[AAPL]]-FaktiskeKurser[[#This Row],[AAPL]]</f>
        <v>-4.5105269577369995</v>
      </c>
      <c r="C538" s="2">
        <f>ARIMAForecast[[#This Row],[MSFT]]-Data!C537</f>
        <v>0.42918490855203117</v>
      </c>
      <c r="D538" s="2">
        <f>ARIMAForecast[[#This Row],[AMZN]]-Data!D537</f>
        <v>-2.1261661055040122</v>
      </c>
      <c r="E538" s="2">
        <f>ARIMAForecast[[#This Row],[GOOGL]]-Data!E537</f>
        <v>-0.344020812667992</v>
      </c>
      <c r="F538" s="2">
        <f>ARIMAForecast[[#This Row],[BRK-B]]-Data!F537</f>
        <v>0.51023058154800083</v>
      </c>
      <c r="G538" s="2">
        <f>ARIMAForecast[[#This Row],[TSLA]]-Data!G537</f>
        <v>-11.850163319171998</v>
      </c>
      <c r="H538" s="2">
        <f>ARIMAForecast[[#This Row],[NVDA]]-Data!H537</f>
        <v>-2.3376515469429933</v>
      </c>
      <c r="I538" s="2">
        <f>ARIMAForecast[[#This Row],[GOOG]]-Data!I537</f>
        <v>-0.49014335403299469</v>
      </c>
      <c r="J538" s="2">
        <f>ARIMAForecast[[#This Row],[UNH]]-Data!J537</f>
        <v>-2.662257228813985</v>
      </c>
      <c r="K538" s="2">
        <f>ARIMAForecast[[#This Row],[JPM]]-Data!K537</f>
        <v>0.23222110333099977</v>
      </c>
      <c r="L538" s="2">
        <f>ARIMAForecast[[#This Row],[AVGO]]-Data!L537</f>
        <v>2.2609724371640141</v>
      </c>
      <c r="M538" s="2">
        <f>ARIMAForecast[[#This Row],[V]]-Data!M537</f>
        <v>-1.2274227145099985</v>
      </c>
      <c r="N538" s="2">
        <f>ARIMAForecast[[#This Row],[BAC]]-Data!N537</f>
        <v>-0.39096412722820162</v>
      </c>
      <c r="O538" s="2">
        <f>ARIMAForecast[[#This Row],[HD]]-Data!O537</f>
        <v>-28.426845870478019</v>
      </c>
      <c r="P538" s="2">
        <f>ARIMAForecast[[#This Row],[MA]]-Data!P537</f>
        <v>-1.8207864001939811</v>
      </c>
      <c r="Q538" s="2">
        <f>ARIMAForecast[[#This Row],[MRK]]-Data!Q537</f>
        <v>-0.20554599892230385</v>
      </c>
      <c r="R538" s="2">
        <f>ARIMAForecast[[#This Row],[ABBV]]-Data!R537</f>
        <v>0.84941645108801822</v>
      </c>
      <c r="S538" s="2">
        <f>ARIMAForecast[[#This Row],[LLY]]-Data!S537</f>
        <v>9.9860558111004138E-2</v>
      </c>
      <c r="T538" s="2">
        <f>ARIMAForecast[[#This Row],[UPS]]-Data!T537</f>
        <v>-1.2017594010909818</v>
      </c>
      <c r="U538" s="2">
        <f>ARIMAForecast[[#This Row],[CAT]]-Data!U537</f>
        <v>-7.0923448879000262E-2</v>
      </c>
      <c r="X538" s="1">
        <v>44610</v>
      </c>
      <c r="Y538" s="2">
        <f>Data!Y538-Data!Y537</f>
        <v>-2.2852322999999899</v>
      </c>
      <c r="Z538" s="2">
        <f>Data!Z538-Data!Z537</f>
        <v>-6.9642764999999827</v>
      </c>
      <c r="AA538" s="2">
        <f>Data!AA538-Data!AA537</f>
        <v>-2.4031505000000095</v>
      </c>
      <c r="AB538" s="2">
        <f>Data!AB538-Data!AB537</f>
        <v>-4.0444980000000044</v>
      </c>
      <c r="AC538" s="2">
        <f>Data!AC538-Data!AC537</f>
        <v>0.94516119999997272</v>
      </c>
      <c r="AD538" s="2">
        <f>Data!AD538-Data!AD537</f>
        <v>-15.611217799999963</v>
      </c>
      <c r="AE538" s="2">
        <f>Data!AE538-Data!AE537</f>
        <v>-18.495659299999971</v>
      </c>
      <c r="AF538" s="2">
        <f>Data!AF538-Data!AF537</f>
        <v>-3.7508167999999955</v>
      </c>
      <c r="AG538" s="2">
        <f>Data!AG538-Data!AG537</f>
        <v>-2.5992754999999761</v>
      </c>
      <c r="AH538" s="2">
        <f>Data!AH538-Data!AH537</f>
        <v>0.32833229999999958</v>
      </c>
      <c r="AI538" s="2">
        <f>Data!AI538-Data!AI537</f>
        <v>-1.5584635000000162</v>
      </c>
      <c r="AJ538" s="2">
        <f>Data!AJ538-Data!AJ537</f>
        <v>-2.1374533999999983</v>
      </c>
      <c r="AK538" s="2">
        <f>Data!AK538-Data!AK537</f>
        <v>-0.32782427000000069</v>
      </c>
      <c r="AL538" s="2">
        <f>Data!AL538-Data!AL537</f>
        <v>-1.3352324000000522</v>
      </c>
      <c r="AM538" s="2">
        <f>Data!AM538-Data!AM537</f>
        <v>-5.5089523999999983</v>
      </c>
      <c r="AN538" s="2">
        <f>Data!AN538-Data!AN537</f>
        <v>-0.16246061000001077</v>
      </c>
      <c r="AO538" s="2">
        <f>Data!AO538-Data!AO537</f>
        <v>-0.9448304999999948</v>
      </c>
      <c r="AP538" s="2">
        <f>Data!AP538-Data!AP537</f>
        <v>-1.1626283999999885</v>
      </c>
      <c r="AQ538" s="2">
        <f>Data!AQ538-Data!AQ537</f>
        <v>-1.6670901999999899</v>
      </c>
      <c r="AR538" s="2">
        <f>Data!AR538-Data!AR537</f>
        <v>-3.886889100000019</v>
      </c>
      <c r="AS538" s="2"/>
      <c r="AT538" s="1">
        <v>44610</v>
      </c>
      <c r="AU538" s="2">
        <f>Data!AV542-FaktiskeKurser[[#This Row],[AAPL]]</f>
        <v>-1.5800020000000075</v>
      </c>
      <c r="AV538" s="2">
        <f>Data!AW542-FaktiskeKurser[[#This Row],[MSFT]]</f>
        <v>-7.0700069999999755</v>
      </c>
      <c r="AW538" s="2">
        <f>Data!AX542-FaktiskeKurser[[#This Row],[AMZN]]</f>
        <v>-2.5655059999999992</v>
      </c>
      <c r="AX538" s="2">
        <f>Data!AY542-FaktiskeKurser[[#This Row],[GOOGL]]</f>
        <v>-5.1230010000000163</v>
      </c>
      <c r="AY538" s="2">
        <f>Data!AZ542-FaktiskeKurser[[#This Row],[BRK-B]]</f>
        <v>0.51998900000000958</v>
      </c>
      <c r="AZ538" s="2">
        <f>Data!BA542-FaktiskeKurser[[#This Row],[TSLA]]</f>
        <v>-6.2600089999999682</v>
      </c>
      <c r="BA538" s="2">
        <f>Data!BB542-FaktiskeKurser[[#This Row],[NVDA]]</f>
        <v>-6.25</v>
      </c>
      <c r="BB538" s="2">
        <f>Data!BC542-FaktiskeKurser[[#This Row],[GOOG]]</f>
        <v>-4.8325040000000001</v>
      </c>
      <c r="BC538" s="2">
        <f>Data!BD542-FaktiskeKurser[[#This Row],[UNH]]</f>
        <v>-6.5899959999999851</v>
      </c>
      <c r="BD538" s="2">
        <f>Data!BE542-FaktiskeKurser[[#This Row],[JPM]]</f>
        <v>-0.35000600000000759</v>
      </c>
      <c r="BE538" s="2">
        <f>Data!BF542-FaktiskeKurser[[#This Row],[AVGO]]</f>
        <v>1.4099730000000363</v>
      </c>
      <c r="BF538" s="2">
        <f>Data!BG542-FaktiskeKurser[[#This Row],[V]]</f>
        <v>-2.6499940000000208</v>
      </c>
      <c r="BG538" s="2">
        <f>Data!BH542-FaktiskeKurser[[#This Row],[BAC]]</f>
        <v>-1.4599989999999963</v>
      </c>
      <c r="BH538" s="2">
        <f>Data!BI542-FaktiskeKurser[[#This Row],[HD]]</f>
        <v>-4.6900029999999902</v>
      </c>
      <c r="BI538" s="2">
        <f>Data!BJ542-FaktiskeKurser[[#This Row],[MA]]</f>
        <v>-4.2099919999999997</v>
      </c>
      <c r="BJ538" s="2">
        <f>Data!BK542-FaktiskeKurser[[#This Row],[MRK]]</f>
        <v>-9.9997999999999365E-2</v>
      </c>
      <c r="BK538" s="2">
        <f>Data!BL542-FaktiskeKurser[[#This Row],[ABBV]]</f>
        <v>1.0299990000000037</v>
      </c>
      <c r="BL538" s="2">
        <f>Data!BM542-FaktiskeKurser[[#This Row],[LLY]]</f>
        <v>5.6199960000000146</v>
      </c>
      <c r="BM538" s="2">
        <f>Data!BN542-FaktiskeKurser[[#This Row],[UPS]]</f>
        <v>-4.6300039999999854</v>
      </c>
      <c r="BN538" s="2">
        <f>Data!BO542-FaktiskeKurser[[#This Row],[CAT]]</f>
        <v>-7.9400019999999927</v>
      </c>
    </row>
    <row r="539" spans="1:66" x14ac:dyDescent="0.35">
      <c r="A539" s="1">
        <v>44614</v>
      </c>
      <c r="B539" s="2">
        <f>ARIMAForecast[[#This Row],[AAPL]]-FaktiskeKurser[[#This Row],[AAPL]]</f>
        <v>-12.731063998894001</v>
      </c>
      <c r="C539" s="2">
        <f>ARIMAForecast[[#This Row],[MSFT]]-Data!C538</f>
        <v>-7.9816533595050032</v>
      </c>
      <c r="D539" s="2">
        <f>ARIMAForecast[[#This Row],[AMZN]]-Data!D538</f>
        <v>-5.2271517374769871</v>
      </c>
      <c r="E539" s="2">
        <f>ARIMAForecast[[#This Row],[GOOGL]]-Data!E538</f>
        <v>-2.3812905578549959</v>
      </c>
      <c r="F539" s="2">
        <f>ARIMAForecast[[#This Row],[BRK-B]]-Data!F538</f>
        <v>-4.6889321436929663</v>
      </c>
      <c r="G539" s="2">
        <f>ARIMAForecast[[#This Row],[TSLA]]-Data!G538</f>
        <v>-19.320982015290014</v>
      </c>
      <c r="H539" s="2">
        <f>ARIMAForecast[[#This Row],[NVDA]]-Data!H538</f>
        <v>-11.736730316419994</v>
      </c>
      <c r="I539" s="2">
        <f>ARIMAForecast[[#This Row],[GOOG]]-Data!I538</f>
        <v>-2.1643644411509939</v>
      </c>
      <c r="J539" s="2">
        <f>ARIMAForecast[[#This Row],[UNH]]-Data!J538</f>
        <v>-4.517535897035998</v>
      </c>
      <c r="K539" s="2">
        <f>ARIMAForecast[[#This Row],[JPM]]-Data!K538</f>
        <v>-2.556366761981991</v>
      </c>
      <c r="L539" s="2">
        <f>ARIMAForecast[[#This Row],[AVGO]]-Data!L538</f>
        <v>-14.877010432188058</v>
      </c>
      <c r="M539" s="2">
        <f>ARIMAForecast[[#This Row],[V]]-Data!M538</f>
        <v>-4.7367555437859892</v>
      </c>
      <c r="N539" s="2">
        <f>ARIMAForecast[[#This Row],[BAC]]-Data!N538</f>
        <v>-0.59592382778610187</v>
      </c>
      <c r="O539" s="2">
        <f>ARIMAForecast[[#This Row],[HD]]-Data!O538</f>
        <v>-11.732949986651988</v>
      </c>
      <c r="P539" s="2">
        <f>ARIMAForecast[[#This Row],[MA]]-Data!P538</f>
        <v>-6.5454155707699897</v>
      </c>
      <c r="Q539" s="2">
        <f>ARIMAForecast[[#This Row],[MRK]]-Data!Q538</f>
        <v>-0.39860581639879911</v>
      </c>
      <c r="R539" s="2">
        <f>ARIMAForecast[[#This Row],[ABBV]]-Data!R538</f>
        <v>1.5141626674489999</v>
      </c>
      <c r="S539" s="2">
        <f>ARIMAForecast[[#This Row],[LLY]]-Data!S538</f>
        <v>-1.8211914750399956</v>
      </c>
      <c r="T539" s="2">
        <f>ARIMAForecast[[#This Row],[UPS]]-Data!T538</f>
        <v>-2.2310305854360024</v>
      </c>
      <c r="U539" s="2">
        <f>ARIMAForecast[[#This Row],[CAT]]-Data!U538</f>
        <v>-4.8826107328839896</v>
      </c>
      <c r="X539" s="1">
        <v>44614</v>
      </c>
      <c r="Y539" s="2">
        <f>Data!Y539-Data!Y538</f>
        <v>-2.5526624000000027</v>
      </c>
      <c r="Z539" s="2">
        <f>Data!Z539-Data!Z538</f>
        <v>-0.2661492000000294</v>
      </c>
      <c r="AA539" s="2">
        <f>Data!AA539-Data!AA538</f>
        <v>-2.3322072999999932</v>
      </c>
      <c r="AB539" s="2">
        <f>Data!AB539-Data!AB538</f>
        <v>-0.76047710000000279</v>
      </c>
      <c r="AC539" s="2">
        <f>Data!AC539-Data!AC538</f>
        <v>-0.44796270000000504</v>
      </c>
      <c r="AD539" s="2">
        <f>Data!AD539-Data!AD538</f>
        <v>-6.5148135000000025</v>
      </c>
      <c r="AE539" s="2">
        <f>Data!AE539-Data!AE538</f>
        <v>-4.962798499999991</v>
      </c>
      <c r="AF539" s="2">
        <f>Data!AF539-Data!AF538</f>
        <v>-1.0982351000000108</v>
      </c>
      <c r="AG539" s="2">
        <f>Data!AG539-Data!AG538</f>
        <v>-5.2016732000000161</v>
      </c>
      <c r="AH539" s="2">
        <f>Data!AH539-Data!AH538</f>
        <v>-0.34174369999999499</v>
      </c>
      <c r="AI539" s="2">
        <f>Data!AI539-Data!AI538</f>
        <v>-2.2041016999999101</v>
      </c>
      <c r="AJ539" s="2">
        <f>Data!AJ539-Data!AJ538</f>
        <v>-1.3770839000000024</v>
      </c>
      <c r="AK539" s="2">
        <f>Data!AK539-Data!AK538</f>
        <v>-0.35256969999999654</v>
      </c>
      <c r="AL539" s="2">
        <f>Data!AL539-Data!AL538</f>
        <v>-13.762726799999996</v>
      </c>
      <c r="AM539" s="2">
        <f>Data!AM539-Data!AM538</f>
        <v>-2.0945946000000504</v>
      </c>
      <c r="AN539" s="2">
        <f>Data!AN539-Data!AN538</f>
        <v>-0.32984491999999932</v>
      </c>
      <c r="AO539" s="2">
        <f>Data!AO539-Data!AO538</f>
        <v>1.3568319000000031</v>
      </c>
      <c r="AP539" s="2">
        <f>Data!AP539-Data!AP538</f>
        <v>-1.0742400000000032</v>
      </c>
      <c r="AQ539" s="2">
        <f>Data!AQ539-Data!AQ538</f>
        <v>-0.55065530000001672</v>
      </c>
      <c r="AR539" s="2">
        <f>Data!AR539-Data!AR538</f>
        <v>-1.1670163999999943</v>
      </c>
      <c r="AS539" s="2"/>
      <c r="AT539" s="1">
        <v>44614</v>
      </c>
      <c r="AU539" s="2">
        <f>Data!AV543-FaktiskeKurser[[#This Row],[AAPL]]</f>
        <v>-8.4699860000000058</v>
      </c>
      <c r="AV539" s="2">
        <f>Data!AW543-FaktiskeKurser[[#This Row],[MSFT]]</f>
        <v>-12.75</v>
      </c>
      <c r="AW539" s="2">
        <f>Data!AX543-FaktiskeKurser[[#This Row],[AMZN]]</f>
        <v>-6.313003000000009</v>
      </c>
      <c r="AX539" s="2">
        <f>Data!AY543-FaktiskeKurser[[#This Row],[GOOGL]]</f>
        <v>-6.794998000000021</v>
      </c>
      <c r="AY539" s="2">
        <f>Data!AZ543-FaktiskeKurser[[#This Row],[BRK-B]]</f>
        <v>-2.0400080000000003</v>
      </c>
      <c r="AZ539" s="2">
        <f>Data!BA543-FaktiskeKurser[[#This Row],[TSLA]]</f>
        <v>-33.633330999999998</v>
      </c>
      <c r="BA539" s="2">
        <f>Data!BB543-FaktiskeKurser[[#This Row],[NVDA]]</f>
        <v>-31.050018000000023</v>
      </c>
      <c r="BB539" s="2">
        <f>Data!BC543-FaktiskeKurser[[#This Row],[GOOG]]</f>
        <v>-7.0230109999999968</v>
      </c>
      <c r="BC539" s="2">
        <f>Data!BD543-FaktiskeKurser[[#This Row],[UNH]]</f>
        <v>-15.720000999999968</v>
      </c>
      <c r="BD539" s="2">
        <f>Data!BE543-FaktiskeKurser[[#This Row],[JPM]]</f>
        <v>-2.8500060000000076</v>
      </c>
      <c r="BE539" s="2">
        <f>Data!BF543-FaktiskeKurser[[#This Row],[AVGO]]</f>
        <v>-25.309998000000064</v>
      </c>
      <c r="BF539" s="2">
        <f>Data!BG543-FaktiskeKurser[[#This Row],[V]]</f>
        <v>-6.5</v>
      </c>
      <c r="BG539" s="2">
        <f>Data!BH543-FaktiskeKurser[[#This Row],[BAC]]</f>
        <v>-2.2299999999999969</v>
      </c>
      <c r="BH539" s="2">
        <f>Data!BI543-FaktiskeKurser[[#This Row],[HD]]</f>
        <v>-37.089997000000039</v>
      </c>
      <c r="BI539" s="2">
        <f>Data!BJ543-FaktiskeKurser[[#This Row],[MA]]</f>
        <v>-13.25</v>
      </c>
      <c r="BJ539" s="2">
        <f>Data!BK543-FaktiskeKurser[[#This Row],[MRK]]</f>
        <v>-1.8600009999999969</v>
      </c>
      <c r="BK539" s="2">
        <f>Data!BL543-FaktiskeKurser[[#This Row],[ABBV]]</f>
        <v>0.80000300000000379</v>
      </c>
      <c r="BL539" s="2">
        <f>Data!BM543-FaktiskeKurser[[#This Row],[LLY]]</f>
        <v>-4.7099910000000023</v>
      </c>
      <c r="BM539" s="2">
        <f>Data!BN543-FaktiskeKurser[[#This Row],[UPS]]</f>
        <v>-8.2899940000000072</v>
      </c>
      <c r="BN539" s="2">
        <f>Data!BO543-FaktiskeKurser[[#This Row],[CAT]]</f>
        <v>-12.199996999999996</v>
      </c>
    </row>
    <row r="540" spans="1:66" x14ac:dyDescent="0.35">
      <c r="A540" s="1">
        <v>44615</v>
      </c>
      <c r="B540" s="2">
        <f>ARIMAForecast[[#This Row],[AAPL]]-FaktiskeKurser[[#This Row],[AAPL]]</f>
        <v>-9.4899304005020042</v>
      </c>
      <c r="C540" s="2">
        <f>ARIMAForecast[[#This Row],[MSFT]]-Data!C539</f>
        <v>13.967795926971974</v>
      </c>
      <c r="D540" s="2">
        <f>ARIMAForecast[[#This Row],[AMZN]]-Data!D539</f>
        <v>6.1335944878419753</v>
      </c>
      <c r="E540" s="2">
        <f>ARIMAForecast[[#This Row],[GOOGL]]-Data!E539</f>
        <v>5.4482821102779866</v>
      </c>
      <c r="F540" s="2">
        <f>ARIMAForecast[[#This Row],[BRK-B]]-Data!F539</f>
        <v>-1.0396147686330437</v>
      </c>
      <c r="G540" s="2">
        <f>ARIMAForecast[[#This Row],[TSLA]]-Data!G539</f>
        <v>12.690566315722009</v>
      </c>
      <c r="H540" s="2">
        <f>ARIMAForecast[[#This Row],[NVDA]]-Data!H539</f>
        <v>14.501872778092007</v>
      </c>
      <c r="I540" s="2">
        <f>ARIMAForecast[[#This Row],[GOOG]]-Data!I539</f>
        <v>5.1329004733209871</v>
      </c>
      <c r="J540" s="2">
        <f>ARIMAForecast[[#This Row],[UNH]]-Data!J539</f>
        <v>-2.7451078417099666</v>
      </c>
      <c r="K540" s="2">
        <f>ARIMAForecast[[#This Row],[JPM]]-Data!K539</f>
        <v>-4.7695815955040075</v>
      </c>
      <c r="L540" s="2">
        <f>ARIMAForecast[[#This Row],[AVGO]]-Data!L539</f>
        <v>14.651293758157067</v>
      </c>
      <c r="M540" s="2">
        <f>ARIMAForecast[[#This Row],[V]]-Data!M539</f>
        <v>0.41077728809298719</v>
      </c>
      <c r="N540" s="2">
        <f>ARIMAForecast[[#This Row],[BAC]]-Data!N539</f>
        <v>-1.3089901945583975</v>
      </c>
      <c r="O540" s="2">
        <f>ARIMAForecast[[#This Row],[HD]]-Data!O539</f>
        <v>7.3428890469230055</v>
      </c>
      <c r="P540" s="2">
        <f>ARIMAForecast[[#This Row],[MA]]-Data!P539</f>
        <v>6.6866676559009761</v>
      </c>
      <c r="Q540" s="2">
        <f>ARIMAForecast[[#This Row],[MRK]]-Data!Q539</f>
        <v>-1.8744776782068016</v>
      </c>
      <c r="R540" s="2">
        <f>ARIMAForecast[[#This Row],[ABBV]]-Data!R539</f>
        <v>-1.3305060638139992</v>
      </c>
      <c r="S540" s="2">
        <f>ARIMAForecast[[#This Row],[LLY]]-Data!S539</f>
        <v>4.7853999073400075</v>
      </c>
      <c r="T540" s="2">
        <f>ARIMAForecast[[#This Row],[UPS]]-Data!T539</f>
        <v>1.9006780105210055</v>
      </c>
      <c r="U540" s="2">
        <f>ARIMAForecast[[#This Row],[CAT]]-Data!U539</f>
        <v>-2.3856310361479984</v>
      </c>
      <c r="X540" s="1">
        <v>44615</v>
      </c>
      <c r="Y540" s="2">
        <f>Data!Y540-Data!Y539</f>
        <v>-3.6954953000000046</v>
      </c>
      <c r="Z540" s="2">
        <f>Data!Z540-Data!Z539</f>
        <v>-4.4511612000000014</v>
      </c>
      <c r="AA540" s="2">
        <f>Data!AA540-Data!AA539</f>
        <v>-4.3622991000000013</v>
      </c>
      <c r="AB540" s="2">
        <f>Data!AB540-Data!AB539</f>
        <v>-2.0280934999999971</v>
      </c>
      <c r="AC540" s="2">
        <f>Data!AC540-Data!AC539</f>
        <v>-3.9236176999999657</v>
      </c>
      <c r="AD540" s="2">
        <f>Data!AD540-Data!AD539</f>
        <v>-11.832092299999999</v>
      </c>
      <c r="AE540" s="2">
        <f>Data!AE540-Data!AE539</f>
        <v>-6.5966289000000131</v>
      </c>
      <c r="AF540" s="2">
        <f>Data!AF540-Data!AF539</f>
        <v>-1.787854799999991</v>
      </c>
      <c r="AG540" s="2">
        <f>Data!AG540-Data!AG539</f>
        <v>-2.9035916999999927</v>
      </c>
      <c r="AH540" s="2">
        <f>Data!AH540-Data!AH539</f>
        <v>-2.8133581999999819</v>
      </c>
      <c r="AI540" s="2">
        <f>Data!AI540-Data!AI539</f>
        <v>-10.075390700000071</v>
      </c>
      <c r="AJ540" s="2">
        <f>Data!AJ540-Data!AJ539</f>
        <v>-4.9009823000000097</v>
      </c>
      <c r="AK540" s="2">
        <f>Data!AK540-Data!AK539</f>
        <v>-0.77846099000000635</v>
      </c>
      <c r="AL540" s="2">
        <f>Data!AL540-Data!AL539</f>
        <v>-23.402715299999954</v>
      </c>
      <c r="AM540" s="2">
        <f>Data!AM540-Data!AM539</f>
        <v>-5.8593422999999802</v>
      </c>
      <c r="AN540" s="2">
        <f>Data!AN540-Data!AN539</f>
        <v>-0.23096556000000135</v>
      </c>
      <c r="AO540" s="2">
        <f>Data!AO540-Data!AO539</f>
        <v>1.2402373000000182</v>
      </c>
      <c r="AP540" s="2">
        <f>Data!AP540-Data!AP539</f>
        <v>-0.88844660000000886</v>
      </c>
      <c r="AQ540" s="2">
        <f>Data!AQ540-Data!AQ539</f>
        <v>-4.025412799999998</v>
      </c>
      <c r="AR540" s="2">
        <f>Data!AR540-Data!AR539</f>
        <v>-3.7810922999999832</v>
      </c>
      <c r="AS540" s="2"/>
      <c r="AT540" s="1">
        <v>44615</v>
      </c>
      <c r="AU540" s="2">
        <f>Data!AV544-FaktiskeKurser[[#This Row],[AAPL]]</f>
        <v>-12.479996</v>
      </c>
      <c r="AV540" s="2">
        <f>Data!AW544-FaktiskeKurser[[#This Row],[MSFT]]</f>
        <v>-19.23001099999999</v>
      </c>
      <c r="AW540" s="2">
        <f>Data!AX544-FaktiskeKurser[[#This Row],[AMZN]]</f>
        <v>-13.273497999999989</v>
      </c>
      <c r="AX540" s="2">
        <f>Data!AY544-FaktiskeKurser[[#This Row],[GOOGL]]</f>
        <v>-10.150010000000009</v>
      </c>
      <c r="AY540" s="2">
        <f>Data!AZ544-FaktiskeKurser[[#This Row],[BRK-B]]</f>
        <v>-5.6600040000000149</v>
      </c>
      <c r="AZ540" s="2">
        <f>Data!BA544-FaktiskeKurser[[#This Row],[TSLA]]</f>
        <v>-53.116667999999976</v>
      </c>
      <c r="BA540" s="2">
        <f>Data!BB544-FaktiskeKurser[[#This Row],[NVDA]]</f>
        <v>-41.239990000000006</v>
      </c>
      <c r="BB540" s="2">
        <f>Data!BC544-FaktiskeKurser[[#This Row],[GOOG]]</f>
        <v>-9.9025040000000075</v>
      </c>
      <c r="BC540" s="2">
        <f>Data!BD544-FaktiskeKurser[[#This Row],[UNH]]</f>
        <v>-20.429992999999968</v>
      </c>
      <c r="BD540" s="2">
        <f>Data!BE544-FaktiskeKurser[[#This Row],[JPM]]</f>
        <v>-6.3099980000000073</v>
      </c>
      <c r="BE540" s="2">
        <f>Data!BF544-FaktiskeKurser[[#This Row],[AVGO]]</f>
        <v>-32.020019999999931</v>
      </c>
      <c r="BF540" s="2">
        <f>Data!BG544-FaktiskeKurser[[#This Row],[V]]</f>
        <v>-12.870010000000008</v>
      </c>
      <c r="BG540" s="2">
        <f>Data!BH544-FaktiskeKurser[[#This Row],[BAC]]</f>
        <v>-2.9000010000000032</v>
      </c>
      <c r="BH540" s="2">
        <f>Data!BI544-FaktiskeKurser[[#This Row],[HD]]</f>
        <v>-41.63998399999997</v>
      </c>
      <c r="BI540" s="2">
        <f>Data!BJ544-FaktiskeKurser[[#This Row],[MA]]</f>
        <v>-21.699982000000034</v>
      </c>
      <c r="BJ540" s="2">
        <f>Data!BK544-FaktiskeKurser[[#This Row],[MRK]]</f>
        <v>-1.380004999999997</v>
      </c>
      <c r="BK540" s="2">
        <f>Data!BL544-FaktiskeKurser[[#This Row],[ABBV]]</f>
        <v>0.89000000000001478</v>
      </c>
      <c r="BL540" s="2">
        <f>Data!BM544-FaktiskeKurser[[#This Row],[LLY]]</f>
        <v>-7.2700040000000001</v>
      </c>
      <c r="BM540" s="2">
        <f>Data!BN544-FaktiskeKurser[[#This Row],[UPS]]</f>
        <v>-10.830002000000007</v>
      </c>
      <c r="BN540" s="2">
        <f>Data!BO544-FaktiskeKurser[[#This Row],[CAT]]</f>
        <v>-16.970000999999996</v>
      </c>
    </row>
    <row r="541" spans="1:66" x14ac:dyDescent="0.35">
      <c r="A541" s="1">
        <v>44616</v>
      </c>
      <c r="B541" s="2">
        <f>ARIMAForecast[[#This Row],[AAPL]]-FaktiskeKurser[[#This Row],[AAPL]]</f>
        <v>-3.7286485096290107</v>
      </c>
      <c r="C541" s="2">
        <f>ARIMAForecast[[#This Row],[MSFT]]-Data!C540</f>
        <v>2.2393526946240172</v>
      </c>
      <c r="D541" s="2">
        <f>ARIMAForecast[[#This Row],[AMZN]]-Data!D540</f>
        <v>2.5172096297950191</v>
      </c>
      <c r="E541" s="2">
        <f>ARIMAForecast[[#This Row],[GOOGL]]-Data!E540</f>
        <v>1.6022051893840228</v>
      </c>
      <c r="F541" s="2">
        <f>ARIMAForecast[[#This Row],[BRK-B]]-Data!F540</f>
        <v>8.585778168545005</v>
      </c>
      <c r="G541" s="2">
        <f>ARIMAForecast[[#This Row],[TSLA]]-Data!G540</f>
        <v>4.0249591505379954</v>
      </c>
      <c r="H541" s="2">
        <f>ARIMAForecast[[#This Row],[NVDA]]-Data!H540</f>
        <v>4.298179672733994</v>
      </c>
      <c r="I541" s="2">
        <f>ARIMAForecast[[#This Row],[GOOG]]-Data!I540</f>
        <v>1.509537077982003</v>
      </c>
      <c r="J541" s="2">
        <f>ARIMAForecast[[#This Row],[UNH]]-Data!J540</f>
        <v>18.835213878760953</v>
      </c>
      <c r="K541" s="2">
        <f>ARIMAForecast[[#This Row],[JPM]]-Data!K540</f>
        <v>2.9232975120270055</v>
      </c>
      <c r="L541" s="2">
        <f>ARIMAForecast[[#This Row],[AVGO]]-Data!L540</f>
        <v>8.9647766324949316</v>
      </c>
      <c r="M541" s="2">
        <f>ARIMAForecast[[#This Row],[V]]-Data!M540</f>
        <v>2.1280908079100129</v>
      </c>
      <c r="N541" s="2">
        <f>ARIMAForecast[[#This Row],[BAC]]-Data!N540</f>
        <v>1.314652811082702</v>
      </c>
      <c r="O541" s="2">
        <f>ARIMAForecast[[#This Row],[HD]]-Data!O540</f>
        <v>3.8466711615100166</v>
      </c>
      <c r="P541" s="2">
        <f>ARIMAForecast[[#This Row],[MA]]-Data!P540</f>
        <v>0.63019328591104795</v>
      </c>
      <c r="Q541" s="2">
        <f>ARIMAForecast[[#This Row],[MRK]]-Data!Q540</f>
        <v>2.2213552766887972</v>
      </c>
      <c r="R541" s="2">
        <f>ARIMAForecast[[#This Row],[ABBV]]-Data!R540</f>
        <v>4.1461658960819818</v>
      </c>
      <c r="S541" s="2">
        <f>ARIMAForecast[[#This Row],[LLY]]-Data!S540</f>
        <v>7.3431902916989884</v>
      </c>
      <c r="T541" s="2">
        <f>ARIMAForecast[[#This Row],[UPS]]-Data!T540</f>
        <v>2.6510512455519972</v>
      </c>
      <c r="U541" s="2">
        <f>ARIMAForecast[[#This Row],[CAT]]-Data!U540</f>
        <v>3.2033464599699926</v>
      </c>
      <c r="X541" s="1">
        <v>44616</v>
      </c>
      <c r="Y541" s="2">
        <f>Data!Y541-Data!Y540</f>
        <v>0.89236189999999738</v>
      </c>
      <c r="Z541" s="2">
        <f>Data!Z541-Data!Z540</f>
        <v>3.2091833000000065</v>
      </c>
      <c r="AA541" s="2">
        <f>Data!AA541-Data!AA540</f>
        <v>4.2422807000000091</v>
      </c>
      <c r="AB541" s="2">
        <f>Data!AB541-Data!AB540</f>
        <v>3.7971040000000045</v>
      </c>
      <c r="AC541" s="2">
        <f>Data!AC541-Data!AC540</f>
        <v>-1.8668535000000475</v>
      </c>
      <c r="AD541" s="2">
        <f>Data!AD541-Data!AD540</f>
        <v>-12.921463800000026</v>
      </c>
      <c r="AE541" s="2">
        <f>Data!AE541-Data!AE540</f>
        <v>3.8825774999999965</v>
      </c>
      <c r="AF541" s="2">
        <f>Data!AF541-Data!AF540</f>
        <v>4.1859615999999846</v>
      </c>
      <c r="AG541" s="2">
        <f>Data!AG541-Data!AG540</f>
        <v>-3.5418252000000052</v>
      </c>
      <c r="AH541" s="2">
        <f>Data!AH541-Data!AH540</f>
        <v>-3.8694411000000173</v>
      </c>
      <c r="AI541" s="2">
        <f>Data!AI541-Data!AI540</f>
        <v>10.176165500000025</v>
      </c>
      <c r="AJ541" s="2">
        <f>Data!AJ541-Data!AJ540</f>
        <v>0.55050630000002343</v>
      </c>
      <c r="AK541" s="2">
        <f>Data!AK541-Data!AK540</f>
        <v>-1.1530348799999999</v>
      </c>
      <c r="AL541" s="2">
        <f>Data!AL541-Data!AL540</f>
        <v>2.5910705999999664</v>
      </c>
      <c r="AM541" s="2">
        <f>Data!AM541-Data!AM540</f>
        <v>4.2696010000000229</v>
      </c>
      <c r="AN541" s="2">
        <f>Data!AN541-Data!AN540</f>
        <v>-1.8235176599999932</v>
      </c>
      <c r="AO541" s="2">
        <f>Data!AO541-Data!AO540</f>
        <v>-1.3795553000000211</v>
      </c>
      <c r="AP541" s="2">
        <f>Data!AP541-Data!AP540</f>
        <v>4.0436171000000058</v>
      </c>
      <c r="AQ541" s="2">
        <f>Data!AQ541-Data!AQ540</f>
        <v>1.9721751000000154</v>
      </c>
      <c r="AR541" s="2">
        <f>Data!AR541-Data!AR540</f>
        <v>-2.4865799000000095</v>
      </c>
      <c r="AS541" s="2"/>
      <c r="AT541" s="1">
        <v>44616</v>
      </c>
      <c r="AU541" s="2">
        <f>Data!AV545-FaktiskeKurser[[#This Row],[AAPL]]</f>
        <v>-6.1400000000000148</v>
      </c>
      <c r="AV541" s="2">
        <f>Data!AW545-FaktiskeKurser[[#This Row],[MSFT]]</f>
        <v>3.8599849999999947</v>
      </c>
      <c r="AW541" s="2">
        <f>Data!AX545-FaktiskeKurser[[#This Row],[AMZN]]</f>
        <v>-3.2944940000000145</v>
      </c>
      <c r="AX541" s="2">
        <f>Data!AY545-FaktiskeKurser[[#This Row],[GOOGL]]</f>
        <v>0.15199299999997606</v>
      </c>
      <c r="AY541" s="2">
        <f>Data!AZ545-FaktiskeKurser[[#This Row],[BRK-B]]</f>
        <v>-5.2699890000000096</v>
      </c>
      <c r="AZ541" s="2">
        <f>Data!BA545-FaktiskeKurser[[#This Row],[TSLA]]</f>
        <v>-25.193329000000006</v>
      </c>
      <c r="BA541" s="2">
        <f>Data!BB545-FaktiskeKurser[[#This Row],[NVDA]]</f>
        <v>-7.5900110000000041</v>
      </c>
      <c r="BB541" s="2">
        <f>Data!BC545-FaktiskeKurser[[#This Row],[GOOG]]</f>
        <v>0.36499000000000592</v>
      </c>
      <c r="BC541" s="2">
        <f>Data!BD545-FaktiskeKurser[[#This Row],[UNH]]</f>
        <v>-14.44998099999998</v>
      </c>
      <c r="BD541" s="2">
        <f>Data!BE545-FaktiskeKurser[[#This Row],[JPM]]</f>
        <v>-6.8799899999999923</v>
      </c>
      <c r="BE541" s="2">
        <f>Data!BF545-FaktiskeKurser[[#This Row],[AVGO]]</f>
        <v>1</v>
      </c>
      <c r="BF541" s="2">
        <f>Data!BG545-FaktiskeKurser[[#This Row],[V]]</f>
        <v>-7.3099980000000073</v>
      </c>
      <c r="BG541" s="2">
        <f>Data!BH545-FaktiskeKurser[[#This Row],[BAC]]</f>
        <v>-2.4700020000000009</v>
      </c>
      <c r="BH541" s="2">
        <f>Data!BI545-FaktiskeKurser[[#This Row],[HD]]</f>
        <v>-34.700012000000015</v>
      </c>
      <c r="BI541" s="2">
        <f>Data!BJ545-FaktiskeKurser[[#This Row],[MA]]</f>
        <v>-4.3200070000000323</v>
      </c>
      <c r="BJ541" s="2">
        <f>Data!BK545-FaktiskeKurser[[#This Row],[MRK]]</f>
        <v>-2.8499989999999968</v>
      </c>
      <c r="BK541" s="2">
        <f>Data!BL545-FaktiskeKurser[[#This Row],[ABBV]]</f>
        <v>0.30000300000000379</v>
      </c>
      <c r="BL541" s="2">
        <f>Data!BM545-FaktiskeKurser[[#This Row],[LLY]]</f>
        <v>2.1100010000000111</v>
      </c>
      <c r="BM541" s="2">
        <f>Data!BN545-FaktiskeKurser[[#This Row],[UPS]]</f>
        <v>-3.5200049999999976</v>
      </c>
      <c r="BN541" s="2">
        <f>Data!BO545-FaktiskeKurser[[#This Row],[CAT]]</f>
        <v>-10.050003000000004</v>
      </c>
    </row>
    <row r="542" spans="1:66" x14ac:dyDescent="0.35">
      <c r="A542" s="1">
        <v>44617</v>
      </c>
      <c r="B542" s="2">
        <f>ARIMAForecast[[#This Row],[AAPL]]-FaktiskeKurser[[#This Row],[AAPL]]</f>
        <v>-1.4220233361469923</v>
      </c>
      <c r="C542" s="2">
        <f>ARIMAForecast[[#This Row],[MSFT]]-Data!C541</f>
        <v>1.8098777414489859</v>
      </c>
      <c r="D542" s="2">
        <f>ARIMAForecast[[#This Row],[AMZN]]-Data!D541</f>
        <v>-0.62557996864700272</v>
      </c>
      <c r="E542" s="2">
        <f>ARIMAForecast[[#This Row],[GOOGL]]-Data!E541</f>
        <v>0.17030602317899479</v>
      </c>
      <c r="F542" s="2">
        <f>ARIMAForecast[[#This Row],[BRK-B]]-Data!F541</f>
        <v>4.1342638022130132</v>
      </c>
      <c r="G542" s="2">
        <f>ARIMAForecast[[#This Row],[TSLA]]-Data!G541</f>
        <v>20.257234390047017</v>
      </c>
      <c r="H542" s="2">
        <f>ARIMAForecast[[#This Row],[NVDA]]-Data!H541</f>
        <v>3.3547787997590035</v>
      </c>
      <c r="I542" s="2">
        <f>ARIMAForecast[[#This Row],[GOOG]]-Data!I541</f>
        <v>0.39339371603000473</v>
      </c>
      <c r="J542" s="2">
        <f>ARIMAForecast[[#This Row],[UNH]]-Data!J541</f>
        <v>2.2933243871660238</v>
      </c>
      <c r="K542" s="2">
        <f>ARIMAForecast[[#This Row],[JPM]]-Data!K541</f>
        <v>-4.780189190596019</v>
      </c>
      <c r="L542" s="2">
        <f>ARIMAForecast[[#This Row],[AVGO]]-Data!L541</f>
        <v>-1.0002647618009632</v>
      </c>
      <c r="M542" s="2">
        <f>ARIMAForecast[[#This Row],[V]]-Data!M541</f>
        <v>-2.5513537854930064</v>
      </c>
      <c r="N542" s="2">
        <f>ARIMAForecast[[#This Row],[BAC]]-Data!N541</f>
        <v>-0.69615784006609971</v>
      </c>
      <c r="O542" s="2">
        <f>ARIMAForecast[[#This Row],[HD]]-Data!O541</f>
        <v>-2.3894026583760137</v>
      </c>
      <c r="P542" s="2">
        <f>ARIMAForecast[[#This Row],[MA]]-Data!P541</f>
        <v>-7.6013097666940439</v>
      </c>
      <c r="Q542" s="2">
        <f>ARIMAForecast[[#This Row],[MRK]]-Data!Q541</f>
        <v>0.68517217164979627</v>
      </c>
      <c r="R542" s="2">
        <f>ARIMAForecast[[#This Row],[ABBV]]-Data!R541</f>
        <v>-1.740540468337997</v>
      </c>
      <c r="S542" s="2">
        <f>ARIMAForecast[[#This Row],[LLY]]-Data!S541</f>
        <v>-0.22000930426000309</v>
      </c>
      <c r="T542" s="2">
        <f>ARIMAForecast[[#This Row],[UPS]]-Data!T541</f>
        <v>1.877101742833986</v>
      </c>
      <c r="U542" s="2">
        <f>ARIMAForecast[[#This Row],[CAT]]-Data!U541</f>
        <v>-0.38226309609800069</v>
      </c>
      <c r="X542" s="1">
        <v>44617</v>
      </c>
      <c r="Y542" s="2">
        <f>Data!Y542-Data!Y541</f>
        <v>2.1933769999999981</v>
      </c>
      <c r="Z542" s="2">
        <f>Data!Z542-Data!Z541</f>
        <v>10.708897200000024</v>
      </c>
      <c r="AA542" s="2">
        <f>Data!AA542-Data!AA541</f>
        <v>2.8918582000000015</v>
      </c>
      <c r="AB542" s="2">
        <f>Data!AB542-Data!AB541</f>
        <v>2.7286022000000116</v>
      </c>
      <c r="AC542" s="2">
        <f>Data!AC542-Data!AC541</f>
        <v>8.3765522000000487</v>
      </c>
      <c r="AD542" s="2">
        <f>Data!AD542-Data!AD541</f>
        <v>10.87859050000003</v>
      </c>
      <c r="AE542" s="2">
        <f>Data!AE542-Data!AE541</f>
        <v>9.7289959999999951</v>
      </c>
      <c r="AF542" s="2">
        <f>Data!AF542-Data!AF541</f>
        <v>2.6544891000000064</v>
      </c>
      <c r="AG542" s="2">
        <f>Data!AG542-Data!AG541</f>
        <v>9.7820621000000187</v>
      </c>
      <c r="AH542" s="2">
        <f>Data!AH542-Data!AH541</f>
        <v>2.3954339999999945</v>
      </c>
      <c r="AI542" s="2">
        <f>Data!AI542-Data!AI541</f>
        <v>8.5336025999999947</v>
      </c>
      <c r="AJ542" s="2">
        <f>Data!AJ542-Data!AJ541</f>
        <v>1.7871837999999798</v>
      </c>
      <c r="AK542" s="2">
        <f>Data!AK542-Data!AK541</f>
        <v>1.0500236000000029</v>
      </c>
      <c r="AL542" s="2">
        <f>Data!AL542-Data!AL541</f>
        <v>3.6465631000000371</v>
      </c>
      <c r="AM542" s="2">
        <f>Data!AM542-Data!AM541</f>
        <v>2.0747131999999624</v>
      </c>
      <c r="AN542" s="2">
        <f>Data!AN542-Data!AN541</f>
        <v>1.7901510899999948</v>
      </c>
      <c r="AO542" s="2">
        <f>Data!AO542-Data!AO541</f>
        <v>3.5038106000000084</v>
      </c>
      <c r="AP542" s="2">
        <f>Data!AP542-Data!AP541</f>
        <v>5.7093610000000012</v>
      </c>
      <c r="AQ542" s="2">
        <f>Data!AQ542-Data!AQ541</f>
        <v>2.7557290999999964</v>
      </c>
      <c r="AR542" s="2">
        <f>Data!AR542-Data!AR541</f>
        <v>1.5531590999999878</v>
      </c>
      <c r="AS542" s="2"/>
      <c r="AT542" s="1">
        <v>44617</v>
      </c>
      <c r="AU542" s="2">
        <f>Data!AV546-FaktiskeKurser[[#This Row],[AAPL]]</f>
        <v>-2.4499969999999962</v>
      </c>
      <c r="AV542" s="2">
        <f>Data!AW546-FaktiskeKurser[[#This Row],[MSFT]]</f>
        <v>9.3800049999999828</v>
      </c>
      <c r="AW542" s="2">
        <f>Data!AX546-FaktiskeKurser[[#This Row],[AMZN]]</f>
        <v>1.186996999999991</v>
      </c>
      <c r="AX542" s="2">
        <f>Data!AY546-FaktiskeKurser[[#This Row],[GOOGL]]</f>
        <v>4.0565030000000206</v>
      </c>
      <c r="AY542" s="2">
        <f>Data!AZ546-FaktiskeKurser[[#This Row],[BRK-B]]</f>
        <v>4.4400019999999927</v>
      </c>
      <c r="AZ542" s="2">
        <f>Data!BA546-FaktiskeKurser[[#This Row],[TSLA]]</f>
        <v>-15.703339000000028</v>
      </c>
      <c r="BA542" s="2">
        <f>Data!BB546-FaktiskeKurser[[#This Row],[NVDA]]</f>
        <v>5.1500090000000114</v>
      </c>
      <c r="BB542" s="2">
        <f>Data!BC546-FaktiskeKurser[[#This Row],[GOOG]]</f>
        <v>4.0520019999999874</v>
      </c>
      <c r="BC542" s="2">
        <f>Data!BD546-FaktiskeKurser[[#This Row],[UNH]]</f>
        <v>7.9400019999999927</v>
      </c>
      <c r="BD542" s="2">
        <f>Data!BE546-FaktiskeKurser[[#This Row],[JPM]]</f>
        <v>-4.1699979999999925</v>
      </c>
      <c r="BE542" s="2">
        <f>Data!BF546-FaktiskeKurser[[#This Row],[AVGO]]</f>
        <v>8.0200199999999313</v>
      </c>
      <c r="BF542" s="2">
        <f>Data!BG546-FaktiskeKurser[[#This Row],[V]]</f>
        <v>-3.4199979999999925</v>
      </c>
      <c r="BG542" s="2">
        <f>Data!BH546-FaktiskeKurser[[#This Row],[BAC]]</f>
        <v>-0.93999900000000025</v>
      </c>
      <c r="BH542" s="2">
        <f>Data!BI546-FaktiskeKurser[[#This Row],[HD]]</f>
        <v>-30.220001000000025</v>
      </c>
      <c r="BI542" s="2">
        <f>Data!BJ546-FaktiskeKurser[[#This Row],[MA]]</f>
        <v>-0.86001600000003009</v>
      </c>
      <c r="BJ542" s="2">
        <f>Data!BK546-FaktiskeKurser[[#This Row],[MRK]]</f>
        <v>-5.0003000000003794E-2</v>
      </c>
      <c r="BK542" s="2">
        <f>Data!BL546-FaktiskeKurser[[#This Row],[ABBV]]</f>
        <v>5.5099940000000061</v>
      </c>
      <c r="BL542" s="2">
        <f>Data!BM546-FaktiskeKurser[[#This Row],[LLY]]</f>
        <v>10.540008</v>
      </c>
      <c r="BM542" s="2">
        <f>Data!BN546-FaktiskeKurser[[#This Row],[UPS]]</f>
        <v>0.58999599999998509</v>
      </c>
      <c r="BN542" s="2">
        <f>Data!BO546-FaktiskeKurser[[#This Row],[CAT]]</f>
        <v>-4.8899989999999889</v>
      </c>
    </row>
    <row r="543" spans="1:66" x14ac:dyDescent="0.35">
      <c r="A543" s="1">
        <v>44620</v>
      </c>
      <c r="B543" s="2">
        <f>ARIMAForecast[[#This Row],[AAPL]]-FaktiskeKurser[[#This Row],[AAPL]]</f>
        <v>-0.8671467779730051</v>
      </c>
      <c r="C543" s="2">
        <f>ARIMAForecast[[#This Row],[MSFT]]-Data!C542</f>
        <v>-4.9624739038239909</v>
      </c>
      <c r="D543" s="2">
        <f>ARIMAForecast[[#This Row],[AMZN]]-Data!D542</f>
        <v>-2.2948749937839921</v>
      </c>
      <c r="E543" s="2">
        <f>ARIMAForecast[[#This Row],[GOOGL]]-Data!E542</f>
        <v>-0.62031471874502131</v>
      </c>
      <c r="F543" s="2">
        <f>ARIMAForecast[[#This Row],[BRK-B]]-Data!F542</f>
        <v>-3.823958422335977</v>
      </c>
      <c r="G543" s="2">
        <f>ARIMAForecast[[#This Row],[TSLA]]-Data!G542</f>
        <v>-2.5536840933730218</v>
      </c>
      <c r="H543" s="2">
        <f>ARIMAForecast[[#This Row],[NVDA]]-Data!H542</f>
        <v>-8.5562913433259951</v>
      </c>
      <c r="I543" s="2">
        <f>ARIMAForecast[[#This Row],[GOOG]]-Data!I542</f>
        <v>-0.2134196512699873</v>
      </c>
      <c r="J543" s="2">
        <f>ARIMAForecast[[#This Row],[UNH]]-Data!J542</f>
        <v>-1.322945676177028</v>
      </c>
      <c r="K543" s="2">
        <f>ARIMAForecast[[#This Row],[JPM]]-Data!K542</f>
        <v>-5.6466458860659827</v>
      </c>
      <c r="L543" s="2">
        <f>ARIMAForecast[[#This Row],[AVGO]]-Data!L542</f>
        <v>-15.059737241332982</v>
      </c>
      <c r="M543" s="2">
        <f>ARIMAForecast[[#This Row],[V]]-Data!M542</f>
        <v>-6.7451108894310039</v>
      </c>
      <c r="N543" s="2">
        <f>ARIMAForecast[[#This Row],[BAC]]-Data!N542</f>
        <v>-1.5672329528117999</v>
      </c>
      <c r="O543" s="2">
        <f>ARIMAForecast[[#This Row],[HD]]-Data!O542</f>
        <v>6.114874607305012</v>
      </c>
      <c r="P543" s="2">
        <f>ARIMAForecast[[#This Row],[MA]]-Data!P542</f>
        <v>-15.686650932154009</v>
      </c>
      <c r="Q543" s="2">
        <f>ARIMAForecast[[#This Row],[MRK]]-Data!Q542</f>
        <v>-0.36270776382049519</v>
      </c>
      <c r="R543" s="2">
        <f>ARIMAForecast[[#This Row],[ABBV]]-Data!R542</f>
        <v>-0.14916130739200639</v>
      </c>
      <c r="S543" s="2">
        <f>ARIMAForecast[[#This Row],[LLY]]-Data!S542</f>
        <v>-0.58289304452898705</v>
      </c>
      <c r="T543" s="2">
        <f>ARIMAForecast[[#This Row],[UPS]]-Data!T542</f>
        <v>-6.5083191741449866</v>
      </c>
      <c r="U543" s="2">
        <f>ARIMAForecast[[#This Row],[CAT]]-Data!U542</f>
        <v>-4.438464809449016</v>
      </c>
      <c r="X543" s="1">
        <v>44620</v>
      </c>
      <c r="Y543" s="2">
        <f>Data!Y543-Data!Y542</f>
        <v>0.54788600000000542</v>
      </c>
      <c r="Z543" s="2">
        <f>Data!Z543-Data!Z542</f>
        <v>1.6124754999999595</v>
      </c>
      <c r="AA543" s="2">
        <f>Data!AA543-Data!AA542</f>
        <v>0.11651589999999601</v>
      </c>
      <c r="AB543" s="2">
        <f>Data!AB543-Data!AB542</f>
        <v>0.74956839999998692</v>
      </c>
      <c r="AC543" s="2">
        <f>Data!AC543-Data!AC542</f>
        <v>4.2300252</v>
      </c>
      <c r="AD543" s="2">
        <f>Data!AD543-Data!AD542</f>
        <v>4.4416045999999483</v>
      </c>
      <c r="AE543" s="2">
        <f>Data!AE543-Data!AE542</f>
        <v>2.6115747000000056</v>
      </c>
      <c r="AF543" s="2">
        <f>Data!AF543-Data!AF542</f>
        <v>0.48823000000001571</v>
      </c>
      <c r="AG543" s="2">
        <f>Data!AG543-Data!AG542</f>
        <v>9.3940647999999669</v>
      </c>
      <c r="AH543" s="2">
        <f>Data!AH543-Data!AH542</f>
        <v>-4.0342357999999763</v>
      </c>
      <c r="AI543" s="2">
        <f>Data!AI543-Data!AI542</f>
        <v>0.89591069999994488</v>
      </c>
      <c r="AJ543" s="2">
        <f>Data!AJ543-Data!AJ542</f>
        <v>-2.5564834999999846</v>
      </c>
      <c r="AK543" s="2">
        <f>Data!AK543-Data!AK542</f>
        <v>-0.47736216999999925</v>
      </c>
      <c r="AL543" s="2">
        <f>Data!AL543-Data!AL542</f>
        <v>-0.13185090000001765</v>
      </c>
      <c r="AM543" s="2">
        <f>Data!AM543-Data!AM542</f>
        <v>-6.2403261000000043</v>
      </c>
      <c r="AN543" s="2">
        <f>Data!AN543-Data!AN542</f>
        <v>0.86269439000000148</v>
      </c>
      <c r="AO543" s="2">
        <f>Data!AO543-Data!AO542</f>
        <v>-1.0034009000000026</v>
      </c>
      <c r="AP543" s="2">
        <f>Data!AP543-Data!AP542</f>
        <v>1.90176009999999</v>
      </c>
      <c r="AQ543" s="2">
        <f>Data!AQ543-Data!AQ542</f>
        <v>0.87100989999999001</v>
      </c>
      <c r="AR543" s="2">
        <f>Data!AR543-Data!AR542</f>
        <v>0.98118980000000988</v>
      </c>
      <c r="AS543" s="2"/>
      <c r="AT543" s="1">
        <v>44620</v>
      </c>
      <c r="AU543" s="2">
        <f>Data!AV547-FaktiskeKurser[[#This Row],[AAPL]]</f>
        <v>0.79998799999998482</v>
      </c>
      <c r="AV543" s="2">
        <f>Data!AW547-FaktiskeKurser[[#This Row],[MSFT]]</f>
        <v>11.070007999999973</v>
      </c>
      <c r="AW543" s="2">
        <f>Data!AX547-FaktiskeKurser[[#This Row],[AMZN]]</f>
        <v>3.365509000000003</v>
      </c>
      <c r="AX543" s="2">
        <f>Data!AY547-FaktiskeKurser[[#This Row],[GOOGL]]</f>
        <v>5.2435000000000116</v>
      </c>
      <c r="AY543" s="2">
        <f>Data!AZ547-FaktiskeKurser[[#This Row],[BRK-B]]</f>
        <v>7.2900080000000003</v>
      </c>
      <c r="AZ543" s="2">
        <f>Data!BA547-FaktiskeKurser[[#This Row],[TSLA]]</f>
        <v>16.300018000000023</v>
      </c>
      <c r="BA543" s="2">
        <f>Data!BB547-FaktiskeKurser[[#This Row],[NVDA]]</f>
        <v>9.9500120000000152</v>
      </c>
      <c r="BB543" s="2">
        <f>Data!BC547-FaktiskeKurser[[#This Row],[GOOG]]</f>
        <v>5.4885099999999909</v>
      </c>
      <c r="BC543" s="2">
        <f>Data!BD547-FaktiskeKurser[[#This Row],[UNH]]</f>
        <v>13.359984999999995</v>
      </c>
      <c r="BD543" s="2">
        <f>Data!BE547-FaktiskeKurser[[#This Row],[JPM]]</f>
        <v>-10.069991999999985</v>
      </c>
      <c r="BE543" s="2">
        <f>Data!BF547-FaktiskeKurser[[#This Row],[AVGO]]</f>
        <v>9.9799800000000687</v>
      </c>
      <c r="BF543" s="2">
        <f>Data!BG547-FaktiskeKurser[[#This Row],[V]]</f>
        <v>-5.2000120000000152</v>
      </c>
      <c r="BG543" s="2">
        <f>Data!BH547-FaktiskeKurser[[#This Row],[BAC]]</f>
        <v>-1.3599999999999994</v>
      </c>
      <c r="BH543" s="2">
        <f>Data!BI547-FaktiskeKurser[[#This Row],[HD]]</f>
        <v>-0.34002599999996619</v>
      </c>
      <c r="BI543" s="2">
        <f>Data!BJ547-FaktiskeKurser[[#This Row],[MA]]</f>
        <v>-7.4700020000000222</v>
      </c>
      <c r="BJ543" s="2">
        <f>Data!BK547-FaktiskeKurser[[#This Row],[MRK]]</f>
        <v>0.63000499999999704</v>
      </c>
      <c r="BK543" s="2">
        <f>Data!BL547-FaktiskeKurser[[#This Row],[ABBV]]</f>
        <v>2.2100059999999928</v>
      </c>
      <c r="BL543" s="2">
        <f>Data!BM547-FaktiskeKurser[[#This Row],[LLY]]</f>
        <v>10.819991999999985</v>
      </c>
      <c r="BM543" s="2">
        <f>Data!BN547-FaktiskeKurser[[#This Row],[UPS]]</f>
        <v>1.4499969999999962</v>
      </c>
      <c r="BN543" s="2">
        <f>Data!BO547-FaktiskeKurser[[#This Row],[CAT]]</f>
        <v>-3.6300049999999828</v>
      </c>
    </row>
    <row r="544" spans="1:66" x14ac:dyDescent="0.35">
      <c r="A544" s="1">
        <v>44621</v>
      </c>
      <c r="B544" s="2">
        <f>ARIMAForecast[[#This Row],[AAPL]]-FaktiskeKurser[[#This Row],[AAPL]]</f>
        <v>6.4000222939749847</v>
      </c>
      <c r="C544" s="2">
        <f>ARIMAForecast[[#This Row],[MSFT]]-Data!C543</f>
        <v>6.0606547479490018</v>
      </c>
      <c r="D544" s="2">
        <f>ARIMAForecast[[#This Row],[AMZN]]-Data!D543</f>
        <v>1.0666605328869991</v>
      </c>
      <c r="E544" s="2">
        <f>ARIMAForecast[[#This Row],[GOOGL]]-Data!E543</f>
        <v>0.37873233967999909</v>
      </c>
      <c r="F544" s="2">
        <f>ARIMAForecast[[#This Row],[BRK-B]]-Data!F543</f>
        <v>4.0471752577719826</v>
      </c>
      <c r="G544" s="2">
        <f>ARIMAForecast[[#This Row],[TSLA]]-Data!G543</f>
        <v>4.3138758820289809</v>
      </c>
      <c r="H544" s="2">
        <f>ARIMAForecast[[#This Row],[NVDA]]-Data!H543</f>
        <v>6.0454542697000022</v>
      </c>
      <c r="I544" s="2">
        <f>ARIMAForecast[[#This Row],[GOOG]]-Data!I543</f>
        <v>9.6282928430980519E-2</v>
      </c>
      <c r="J544" s="2">
        <f>ARIMAForecast[[#This Row],[UNH]]-Data!J543</f>
        <v>7.5575894177070495</v>
      </c>
      <c r="K544" s="2">
        <f>ARIMAForecast[[#This Row],[JPM]]-Data!K543</f>
        <v>1.0979131331919803</v>
      </c>
      <c r="L544" s="2">
        <f>ARIMAForecast[[#This Row],[AVGO]]-Data!L543</f>
        <v>10.761797358927993</v>
      </c>
      <c r="M544" s="2">
        <f>ARIMAForecast[[#This Row],[V]]-Data!M543</f>
        <v>-1.3372306193840018</v>
      </c>
      <c r="N544" s="2">
        <f>ARIMAForecast[[#This Row],[BAC]]-Data!N543</f>
        <v>0.2201716282221966</v>
      </c>
      <c r="O544" s="2">
        <f>ARIMAForecast[[#This Row],[HD]]-Data!O543</f>
        <v>5.0390218813699903</v>
      </c>
      <c r="P544" s="2">
        <f>ARIMAForecast[[#This Row],[MA]]-Data!P543</f>
        <v>-1.9216050902949746</v>
      </c>
      <c r="Q544" s="2">
        <f>ARIMAForecast[[#This Row],[MRK]]-Data!Q543</f>
        <v>0.12417639492130661</v>
      </c>
      <c r="R544" s="2">
        <f>ARIMAForecast[[#This Row],[ABBV]]-Data!R543</f>
        <v>1.7434995357190246</v>
      </c>
      <c r="S544" s="2">
        <f>ARIMAForecast[[#This Row],[LLY]]-Data!S543</f>
        <v>4.2149928634050013</v>
      </c>
      <c r="T544" s="2">
        <f>ARIMAForecast[[#This Row],[UPS]]-Data!T543</f>
        <v>5.4576488812269872</v>
      </c>
      <c r="U544" s="2">
        <f>ARIMAForecast[[#This Row],[CAT]]-Data!U543</f>
        <v>9.6329340469250155</v>
      </c>
      <c r="X544" s="1">
        <v>44621</v>
      </c>
      <c r="Y544" s="2">
        <f>Data!Y544-Data!Y543</f>
        <v>-1.3927559999999914</v>
      </c>
      <c r="Z544" s="2">
        <f>Data!Z544-Data!Z543</f>
        <v>-3.5203960999999708</v>
      </c>
      <c r="AA544" s="2">
        <f>Data!AA544-Data!AA543</f>
        <v>-1.9399976999999922</v>
      </c>
      <c r="AB544" s="2">
        <f>Data!AB544-Data!AB543</f>
        <v>-0.96712610000000154</v>
      </c>
      <c r="AC544" s="2">
        <f>Data!AC544-Data!AC543</f>
        <v>-3.8718199000000482</v>
      </c>
      <c r="AD544" s="2">
        <f>Data!AD544-Data!AD543</f>
        <v>14.796477000000039</v>
      </c>
      <c r="AE544" s="2">
        <f>Data!AE544-Data!AE543</f>
        <v>-6.0165389999999945</v>
      </c>
      <c r="AF544" s="2">
        <f>Data!AF544-Data!AF543</f>
        <v>-0.78106370000000425</v>
      </c>
      <c r="AG544" s="2">
        <f>Data!AG544-Data!AG543</f>
        <v>0.46804090000000542</v>
      </c>
      <c r="AH544" s="2">
        <f>Data!AH544-Data!AH543</f>
        <v>-5.8704952000000219</v>
      </c>
      <c r="AI544" s="2">
        <f>Data!AI544-Data!AI543</f>
        <v>-14.633021999999983</v>
      </c>
      <c r="AJ544" s="2">
        <f>Data!AJ544-Data!AJ543</f>
        <v>-6.2208080999999993</v>
      </c>
      <c r="AK544" s="2">
        <f>Data!AK544-Data!AK543</f>
        <v>-1.5034961799999991</v>
      </c>
      <c r="AL544" s="2">
        <f>Data!AL544-Data!AL543</f>
        <v>3.5574732999999696</v>
      </c>
      <c r="AM544" s="2">
        <f>Data!AM544-Data!AM543</f>
        <v>-10.972528799999964</v>
      </c>
      <c r="AN544" s="2">
        <f>Data!AN544-Data!AN543</f>
        <v>-0.25929338000000257</v>
      </c>
      <c r="AO544" s="2">
        <f>Data!AO544-Data!AO543</f>
        <v>-4.9245299999995495E-2</v>
      </c>
      <c r="AP544" s="2">
        <f>Data!AP544-Data!AP543</f>
        <v>-0.55410949999998138</v>
      </c>
      <c r="AQ544" s="2">
        <f>Data!AQ544-Data!AQ543</f>
        <v>-4.4553661999999861</v>
      </c>
      <c r="AR544" s="2">
        <f>Data!AR544-Data!AR543</f>
        <v>-3.852135799999985</v>
      </c>
      <c r="AS544" s="2"/>
      <c r="AT544" s="1">
        <v>44621</v>
      </c>
      <c r="AU544" s="2">
        <f>Data!AV548-FaktiskeKurser[[#This Row],[AAPL]]</f>
        <v>3.1299899999999923</v>
      </c>
      <c r="AV544" s="2">
        <f>Data!AW548-FaktiskeKurser[[#This Row],[MSFT]]</f>
        <v>14.680023000000006</v>
      </c>
      <c r="AW544" s="2">
        <f>Data!AX548-FaktiskeKurser[[#This Row],[AMZN]]</f>
        <v>6.3150019999999927</v>
      </c>
      <c r="AX544" s="2">
        <f>Data!AY548-FaktiskeKurser[[#This Row],[GOOGL]]</f>
        <v>6.4734960000000115</v>
      </c>
      <c r="AY544" s="2">
        <f>Data!AZ548-FaktiskeKurser[[#This Row],[BRK-B]]</f>
        <v>6.8500060000000076</v>
      </c>
      <c r="AZ544" s="2">
        <f>Data!BA548-FaktiskeKurser[[#This Row],[TSLA]]</f>
        <v>33.443328999999977</v>
      </c>
      <c r="BA544" s="2">
        <f>Data!BB548-FaktiskeKurser[[#This Row],[NVDA]]</f>
        <v>10.900009000000011</v>
      </c>
      <c r="BB544" s="2">
        <f>Data!BC548-FaktiskeKurser[[#This Row],[GOOG]]</f>
        <v>6.5830000000000126</v>
      </c>
      <c r="BC544" s="2">
        <f>Data!BD548-FaktiskeKurser[[#This Row],[UNH]]</f>
        <v>16.630004999999983</v>
      </c>
      <c r="BD544" s="2">
        <f>Data!BE548-FaktiskeKurser[[#This Row],[JPM]]</f>
        <v>-12.240004999999996</v>
      </c>
      <c r="BE544" s="2">
        <f>Data!BF548-FaktiskeKurser[[#This Row],[AVGO]]</f>
        <v>4.9299929999999677</v>
      </c>
      <c r="BF544" s="2">
        <f>Data!BG548-FaktiskeKurser[[#This Row],[V]]</f>
        <v>-6.9799959999999999</v>
      </c>
      <c r="BG544" s="2">
        <f>Data!BH548-FaktiskeKurser[[#This Row],[BAC]]</f>
        <v>-2.3099979999999931</v>
      </c>
      <c r="BH544" s="2">
        <f>Data!BI548-FaktiskeKurser[[#This Row],[HD]]</f>
        <v>11.799987999999985</v>
      </c>
      <c r="BI544" s="2">
        <f>Data!BJ548-FaktiskeKurser[[#This Row],[MA]]</f>
        <v>-16.75</v>
      </c>
      <c r="BJ544" s="2">
        <f>Data!BK548-FaktiskeKurser[[#This Row],[MRK]]</f>
        <v>0.5</v>
      </c>
      <c r="BK544" s="2">
        <f>Data!BL548-FaktiskeKurser[[#This Row],[ABBV]]</f>
        <v>0.93000699999998915</v>
      </c>
      <c r="BL544" s="2">
        <f>Data!BM548-FaktiskeKurser[[#This Row],[LLY]]</f>
        <v>11.190001999999993</v>
      </c>
      <c r="BM544" s="2">
        <f>Data!BN548-FaktiskeKurser[[#This Row],[UPS]]</f>
        <v>1.1000060000000076</v>
      </c>
      <c r="BN544" s="2">
        <f>Data!BO548-FaktiskeKurser[[#This Row],[CAT]]</f>
        <v>-3.8399959999999851</v>
      </c>
    </row>
    <row r="545" spans="1:66" x14ac:dyDescent="0.35">
      <c r="A545" s="1">
        <v>44622</v>
      </c>
      <c r="B545" s="2">
        <f>ARIMAForecast[[#This Row],[AAPL]]-FaktiskeKurser[[#This Row],[AAPL]]</f>
        <v>3.2542949622070125</v>
      </c>
      <c r="C545" s="2">
        <f>ARIMAForecast[[#This Row],[MSFT]]-Data!C544</f>
        <v>-5.1017376862890274</v>
      </c>
      <c r="D545" s="2">
        <f>ARIMAForecast[[#This Row],[AMZN]]-Data!D544</f>
        <v>-3.7321019397240036</v>
      </c>
      <c r="E545" s="2">
        <f>ARIMAForecast[[#This Row],[GOOGL]]-Data!E544</f>
        <v>-1.1282137473139926</v>
      </c>
      <c r="F545" s="2">
        <f>ARIMAForecast[[#This Row],[BRK-B]]-Data!F544</f>
        <v>4.9335980341970185</v>
      </c>
      <c r="G545" s="2">
        <f>ARIMAForecast[[#This Row],[TSLA]]-Data!G544</f>
        <v>-13.231671157447977</v>
      </c>
      <c r="H545" s="2">
        <f>ARIMAForecast[[#This Row],[NVDA]]-Data!H544</f>
        <v>-5.5502089196770044</v>
      </c>
      <c r="I545" s="2">
        <f>ARIMAForecast[[#This Row],[GOOG]]-Data!I544</f>
        <v>-0.30415298282198933</v>
      </c>
      <c r="J545" s="2">
        <f>ARIMAForecast[[#This Row],[UNH]]-Data!J544</f>
        <v>4.8833589118289638</v>
      </c>
      <c r="K545" s="2">
        <f>ARIMAForecast[[#This Row],[JPM]]-Data!K544</f>
        <v>1.1029890246080072</v>
      </c>
      <c r="L545" s="2">
        <f>ARIMAForecast[[#This Row],[AVGO]]-Data!L544</f>
        <v>-2.9770524426870679</v>
      </c>
      <c r="M545" s="2">
        <f>ARIMAForecast[[#This Row],[V]]-Data!M544</f>
        <v>-0.85422537671900045</v>
      </c>
      <c r="N545" s="2">
        <f>ARIMAForecast[[#This Row],[BAC]]-Data!N544</f>
        <v>-0.30048118754349673</v>
      </c>
      <c r="O545" s="2">
        <f>ARIMAForecast[[#This Row],[HD]]-Data!O544</f>
        <v>-0.28067569325901331</v>
      </c>
      <c r="P545" s="2">
        <f>ARIMAForecast[[#This Row],[MA]]-Data!P544</f>
        <v>-2.7292202080889751</v>
      </c>
      <c r="Q545" s="2">
        <f>ARIMAForecast[[#This Row],[MRK]]-Data!Q544</f>
        <v>0.91232729962649728</v>
      </c>
      <c r="R545" s="2">
        <f>ARIMAForecast[[#This Row],[ABBV]]-Data!R544</f>
        <v>1.0856071166279833</v>
      </c>
      <c r="S545" s="2">
        <f>ARIMAForecast[[#This Row],[LLY]]-Data!S544</f>
        <v>5.128946633415012</v>
      </c>
      <c r="T545" s="2">
        <f>ARIMAForecast[[#This Row],[UPS]]-Data!T544</f>
        <v>0.69856989046300555</v>
      </c>
      <c r="U545" s="2">
        <f>ARIMAForecast[[#This Row],[CAT]]-Data!U544</f>
        <v>3.1148639640269948</v>
      </c>
      <c r="X545" s="1">
        <v>44622</v>
      </c>
      <c r="Y545" s="2">
        <f>Data!Y545-Data!Y544</f>
        <v>2.2959232999999983</v>
      </c>
      <c r="Z545" s="2">
        <f>Data!Z545-Data!Z544</f>
        <v>4.327505599999995</v>
      </c>
      <c r="AA545" s="2">
        <f>Data!AA545-Data!AA544</f>
        <v>0.33422659999999382</v>
      </c>
      <c r="AB545" s="2">
        <f>Data!AB545-Data!AB544</f>
        <v>0.51025770000001103</v>
      </c>
      <c r="AC545" s="2">
        <f>Data!AC545-Data!AC544</f>
        <v>5.2200260000000185</v>
      </c>
      <c r="AD545" s="2">
        <f>Data!AD545-Data!AD544</f>
        <v>2.8863383999999996</v>
      </c>
      <c r="AE545" s="2">
        <f>Data!AE545-Data!AE544</f>
        <v>2.7665561000000025</v>
      </c>
      <c r="AF545" s="2">
        <f>Data!AF545-Data!AF544</f>
        <v>0.58132760000000872</v>
      </c>
      <c r="AG545" s="2">
        <f>Data!AG545-Data!AG544</f>
        <v>7.1818197000000055</v>
      </c>
      <c r="AH545" s="2">
        <f>Data!AH545-Data!AH544</f>
        <v>1.4142611999999986</v>
      </c>
      <c r="AI545" s="2">
        <f>Data!AI545-Data!AI544</f>
        <v>10.909244000000058</v>
      </c>
      <c r="AJ545" s="2">
        <f>Data!AJ545-Data!AJ544</f>
        <v>-1.6099381000000221</v>
      </c>
      <c r="AK545" s="2">
        <f>Data!AK545-Data!AK544</f>
        <v>0.31377393999999725</v>
      </c>
      <c r="AL545" s="2">
        <f>Data!AL545-Data!AL544</f>
        <v>6.8407083000000171</v>
      </c>
      <c r="AM545" s="2">
        <f>Data!AM545-Data!AM544</f>
        <v>-7.7523912000000337</v>
      </c>
      <c r="AN545" s="2">
        <f>Data!AN545-Data!AN544</f>
        <v>0.33029169000000991</v>
      </c>
      <c r="AO545" s="2">
        <f>Data!AO545-Data!AO544</f>
        <v>1.6705426999999986</v>
      </c>
      <c r="AP545" s="2">
        <f>Data!AP545-Data!AP544</f>
        <v>4.0829166000000043</v>
      </c>
      <c r="AQ545" s="2">
        <f>Data!AQ545-Data!AQ544</f>
        <v>4.5209462999999914</v>
      </c>
      <c r="AR545" s="2">
        <f>Data!AR545-Data!AR544</f>
        <v>6.6985332999999798</v>
      </c>
      <c r="AS545" s="2"/>
      <c r="AT545" s="1">
        <v>44622</v>
      </c>
      <c r="AU545" s="2">
        <f>Data!AV549-FaktiskeKurser[[#This Row],[AAPL]]</f>
        <v>3.8199930000000109</v>
      </c>
      <c r="AV545" s="2">
        <f>Data!AW549-FaktiskeKurser[[#This Row],[MSFT]]</f>
        <v>5.6000060000000076</v>
      </c>
      <c r="AW545" s="2">
        <f>Data!AX549-FaktiskeKurser[[#This Row],[AMZN]]</f>
        <v>0.69450299999999743</v>
      </c>
      <c r="AX545" s="2">
        <f>Data!AY549-FaktiskeKurser[[#This Row],[GOOGL]]</f>
        <v>1.8805090000000177</v>
      </c>
      <c r="AY545" s="2">
        <f>Data!AZ549-FaktiskeKurser[[#This Row],[BRK-B]]</f>
        <v>15.36001600000003</v>
      </c>
      <c r="AZ545" s="2">
        <f>Data!BA549-FaktiskeKurser[[#This Row],[TSLA]]</f>
        <v>26.373320999999976</v>
      </c>
      <c r="BA545" s="2">
        <f>Data!BB549-FaktiskeKurser[[#This Row],[NVDA]]</f>
        <v>4.7200009999999963</v>
      </c>
      <c r="BB545" s="2">
        <f>Data!BC549-FaktiskeKurser[[#This Row],[GOOG]]</f>
        <v>2.0780029999999954</v>
      </c>
      <c r="BC545" s="2">
        <f>Data!BD549-FaktiskeKurser[[#This Row],[UNH]]</f>
        <v>29.489989999999977</v>
      </c>
      <c r="BD545" s="2">
        <f>Data!BE549-FaktiskeKurser[[#This Row],[JPM]]</f>
        <v>-5.2700040000000001</v>
      </c>
      <c r="BE545" s="2">
        <f>Data!BF549-FaktiskeKurser[[#This Row],[AVGO]]</f>
        <v>5.7800290000000132</v>
      </c>
      <c r="BF545" s="2">
        <f>Data!BG549-FaktiskeKurser[[#This Row],[V]]</f>
        <v>-8.8200070000000039</v>
      </c>
      <c r="BG545" s="2">
        <f>Data!BH549-FaktiskeKurser[[#This Row],[BAC]]</f>
        <v>-0.43999800000000278</v>
      </c>
      <c r="BH545" s="2">
        <f>Data!BI549-FaktiskeKurser[[#This Row],[HD]]</f>
        <v>14.13000500000004</v>
      </c>
      <c r="BI545" s="2">
        <f>Data!BJ549-FaktiskeKurser[[#This Row],[MA]]</f>
        <v>-25.290008999999998</v>
      </c>
      <c r="BJ545" s="2">
        <f>Data!BK549-FaktiskeKurser[[#This Row],[MRK]]</f>
        <v>3.1599960000000067</v>
      </c>
      <c r="BK545" s="2">
        <f>Data!BL549-FaktiskeKurser[[#This Row],[ABBV]]</f>
        <v>4.3000030000000038</v>
      </c>
      <c r="BL545" s="2">
        <f>Data!BM549-FaktiskeKurser[[#This Row],[LLY]]</f>
        <v>11.089995999999985</v>
      </c>
      <c r="BM545" s="2">
        <f>Data!BN549-FaktiskeKurser[[#This Row],[UPS]]</f>
        <v>4.2700049999999976</v>
      </c>
      <c r="BN545" s="2">
        <f>Data!BO549-FaktiskeKurser[[#This Row],[CAT]]</f>
        <v>7.9199990000000184</v>
      </c>
    </row>
    <row r="546" spans="1:66" x14ac:dyDescent="0.35">
      <c r="A546" s="1">
        <v>44623</v>
      </c>
      <c r="B546" s="2">
        <f>ARIMAForecast[[#This Row],[AAPL]]-FaktiskeKurser[[#This Row],[AAPL]]</f>
        <v>-1.2733673094440121</v>
      </c>
      <c r="C546" s="2">
        <f>ARIMAForecast[[#This Row],[MSFT]]-Data!C545</f>
        <v>-4.184126366888961</v>
      </c>
      <c r="D546" s="2">
        <f>ARIMAForecast[[#This Row],[AMZN]]-Data!D545</f>
        <v>-2.4410905136010115</v>
      </c>
      <c r="E546" s="2">
        <f>ARIMAForecast[[#This Row],[GOOGL]]-Data!E545</f>
        <v>-1.0191637300110017</v>
      </c>
      <c r="F546" s="2">
        <f>ARIMAForecast[[#This Row],[BRK-B]]-Data!F545</f>
        <v>-1.4428003264520157</v>
      </c>
      <c r="G546" s="2">
        <f>ARIMAForecast[[#This Row],[TSLA]]-Data!G545</f>
        <v>5.5278522306025479E-2</v>
      </c>
      <c r="H546" s="2">
        <f>ARIMAForecast[[#This Row],[NVDA]]-Data!H545</f>
        <v>-5.926600620174014</v>
      </c>
      <c r="I546" s="2">
        <f>ARIMAForecast[[#This Row],[GOOG]]-Data!I545</f>
        <v>-1.7519386249969955</v>
      </c>
      <c r="J546" s="2">
        <f>ARIMAForecast[[#This Row],[UNH]]-Data!J545</f>
        <v>6.6625223083340188</v>
      </c>
      <c r="K546" s="2">
        <f>ARIMAForecast[[#This Row],[JPM]]-Data!K545</f>
        <v>-4.3340124724400084</v>
      </c>
      <c r="L546" s="2">
        <f>ARIMAForecast[[#This Row],[AVGO]]-Data!L545</f>
        <v>14.487195856980065</v>
      </c>
      <c r="M546" s="2">
        <f>ARIMAForecast[[#This Row],[V]]-Data!M545</f>
        <v>-6.2472662824449969</v>
      </c>
      <c r="N546" s="2">
        <f>ARIMAForecast[[#This Row],[BAC]]-Data!N545</f>
        <v>-1.5927593122675034</v>
      </c>
      <c r="O546" s="2">
        <f>ARIMAForecast[[#This Row],[HD]]-Data!O545</f>
        <v>-2.9266268115869707</v>
      </c>
      <c r="P546" s="2">
        <f>ARIMAForecast[[#This Row],[MA]]-Data!P545</f>
        <v>-9.6251153199110036</v>
      </c>
      <c r="Q546" s="2">
        <f>ARIMAForecast[[#This Row],[MRK]]-Data!Q545</f>
        <v>-6.1115248303195813E-2</v>
      </c>
      <c r="R546" s="2">
        <f>ARIMAForecast[[#This Row],[ABBV]]-Data!R545</f>
        <v>-0.25407758637499001</v>
      </c>
      <c r="S546" s="2">
        <f>ARIMAForecast[[#This Row],[LLY]]-Data!S545</f>
        <v>3.2730685128289565</v>
      </c>
      <c r="T546" s="2">
        <f>ARIMAForecast[[#This Row],[UPS]]-Data!T545</f>
        <v>-0.78312402942000858</v>
      </c>
      <c r="U546" s="2">
        <f>ARIMAForecast[[#This Row],[CAT]]-Data!U545</f>
        <v>0.42561479447400075</v>
      </c>
      <c r="X546" s="1">
        <v>44623</v>
      </c>
      <c r="Y546" s="2">
        <f>Data!Y546-Data!Y545</f>
        <v>0.2878351999999893</v>
      </c>
      <c r="Z546" s="2">
        <f>Data!Z546-Data!Z545</f>
        <v>-3.1476928999999814</v>
      </c>
      <c r="AA546" s="2">
        <f>Data!AA546-Data!AA545</f>
        <v>-3.0666849000000127</v>
      </c>
      <c r="AB546" s="2">
        <f>Data!AB546-Data!AB545</f>
        <v>-0.69403920000002017</v>
      </c>
      <c r="AC546" s="2">
        <f>Data!AC546-Data!AC545</f>
        <v>4.5707267000000229</v>
      </c>
      <c r="AD546" s="2">
        <f>Data!AD546-Data!AD545</f>
        <v>-0.61861570000002075</v>
      </c>
      <c r="AE546" s="2">
        <f>Data!AE546-Data!AE545</f>
        <v>-2.6028985000000091</v>
      </c>
      <c r="AF546" s="2">
        <f>Data!AF546-Data!AF545</f>
        <v>-0.47287920000002259</v>
      </c>
      <c r="AG546" s="2">
        <f>Data!AG546-Data!AG545</f>
        <v>2.9880903000000103</v>
      </c>
      <c r="AH546" s="2">
        <f>Data!AH546-Data!AH545</f>
        <v>-0.6907592999999963</v>
      </c>
      <c r="AI546" s="2">
        <f>Data!AI546-Data!AI545</f>
        <v>-3.1665980999999874</v>
      </c>
      <c r="AJ546" s="2">
        <f>Data!AJ546-Data!AJ545</f>
        <v>-1.1401085999999907</v>
      </c>
      <c r="AK546" s="2">
        <f>Data!AK546-Data!AK545</f>
        <v>-0.51558603000000147</v>
      </c>
      <c r="AL546" s="2">
        <f>Data!AL546-Data!AL545</f>
        <v>-1.3573620000000233</v>
      </c>
      <c r="AM546" s="2">
        <f>Data!AM546-Data!AM545</f>
        <v>-2.4800864999999703</v>
      </c>
      <c r="AN546" s="2">
        <f>Data!AN546-Data!AN545</f>
        <v>0.42606112999999368</v>
      </c>
      <c r="AO546" s="2">
        <f>Data!AO546-Data!AO545</f>
        <v>1.0359780000000001</v>
      </c>
      <c r="AP546" s="2">
        <f>Data!AP546-Data!AP545</f>
        <v>4.5645183000000031</v>
      </c>
      <c r="AQ546" s="2">
        <f>Data!AQ546-Data!AQ545</f>
        <v>1.8291006000000039</v>
      </c>
      <c r="AR546" s="2">
        <f>Data!AR546-Data!AR545</f>
        <v>3.9948540999999977</v>
      </c>
      <c r="AS546" s="2"/>
      <c r="AT546" s="1">
        <v>44623</v>
      </c>
      <c r="AU546" s="2">
        <f>Data!AV550-FaktiskeKurser[[#This Row],[AAPL]]</f>
        <v>1.3799899999999923</v>
      </c>
      <c r="AV546" s="2">
        <f>Data!AW550-FaktiskeKurser[[#This Row],[MSFT]]</f>
        <v>-1.3899850000000242</v>
      </c>
      <c r="AW546" s="2">
        <f>Data!AX550-FaktiskeKurser[[#This Row],[AMZN]]</f>
        <v>-5.8899990000000173</v>
      </c>
      <c r="AX546" s="2">
        <f>Data!AY550-FaktiskeKurser[[#This Row],[GOOGL]]</f>
        <v>-0.55999700000000985</v>
      </c>
      <c r="AY546" s="2">
        <f>Data!AZ550-FaktiskeKurser[[#This Row],[BRK-B]]</f>
        <v>8.5</v>
      </c>
      <c r="AZ546" s="2">
        <f>Data!BA550-FaktiskeKurser[[#This Row],[TSLA]]</f>
        <v>9.8066709999999944</v>
      </c>
      <c r="BA546" s="2">
        <f>Data!BB550-FaktiskeKurser[[#This Row],[NVDA]]</f>
        <v>-4.430008000000015</v>
      </c>
      <c r="BB546" s="2">
        <f>Data!BC550-FaktiskeKurser[[#This Row],[GOOG]]</f>
        <v>-0.21150199999999586</v>
      </c>
      <c r="BC546" s="2">
        <f>Data!BD550-FaktiskeKurser[[#This Row],[UNH]]</f>
        <v>10.839995999999985</v>
      </c>
      <c r="BD546" s="2">
        <f>Data!BE550-FaktiskeKurser[[#This Row],[JPM]]</f>
        <v>-9.6800079999999866</v>
      </c>
      <c r="BE546" s="2">
        <f>Data!BF550-FaktiskeKurser[[#This Row],[AVGO]]</f>
        <v>-9.410033999999996</v>
      </c>
      <c r="BF546" s="2">
        <f>Data!BG550-FaktiskeKurser[[#This Row],[V]]</f>
        <v>-12.040008</v>
      </c>
      <c r="BG546" s="2">
        <f>Data!BH550-FaktiskeKurser[[#This Row],[BAC]]</f>
        <v>-2.5299980000000062</v>
      </c>
      <c r="BH546" s="2">
        <f>Data!BI550-FaktiskeKurser[[#This Row],[HD]]</f>
        <v>7.7099910000000023</v>
      </c>
      <c r="BI546" s="2">
        <f>Data!BJ550-FaktiskeKurser[[#This Row],[MA]]</f>
        <v>-28.100006000000008</v>
      </c>
      <c r="BJ546" s="2">
        <f>Data!BK550-FaktiskeKurser[[#This Row],[MRK]]</f>
        <v>0.83000200000000746</v>
      </c>
      <c r="BK546" s="2">
        <f>Data!BL550-FaktiskeKurser[[#This Row],[ABBV]]</f>
        <v>0.87001099999997678</v>
      </c>
      <c r="BL546" s="2">
        <f>Data!BM550-FaktiskeKurser[[#This Row],[LLY]]</f>
        <v>7.7900089999999977</v>
      </c>
      <c r="BM546" s="2">
        <f>Data!BN550-FaktiskeKurser[[#This Row],[UPS]]</f>
        <v>2.4799959999999999</v>
      </c>
      <c r="BN546" s="2">
        <f>Data!BO550-FaktiskeKurser[[#This Row],[CAT]]</f>
        <v>7.7900080000000003</v>
      </c>
    </row>
    <row r="547" spans="1:66" x14ac:dyDescent="0.35">
      <c r="A547" s="1">
        <v>44624</v>
      </c>
      <c r="B547" s="2">
        <f>ARIMAForecast[[#This Row],[AAPL]]-FaktiskeKurser[[#This Row],[AAPL]]</f>
        <v>-5.337954960604975</v>
      </c>
      <c r="C547" s="2">
        <f>ARIMAForecast[[#This Row],[MSFT]]-Data!C546</f>
        <v>-12.01851243738804</v>
      </c>
      <c r="D547" s="2">
        <f>ARIMAForecast[[#This Row],[AMZN]]-Data!D546</f>
        <v>-7.9992057941269934</v>
      </c>
      <c r="E547" s="2">
        <f>ARIMAForecast[[#This Row],[GOOGL]]-Data!E546</f>
        <v>-5.9664196530299876</v>
      </c>
      <c r="F547" s="2">
        <f>ARIMAForecast[[#This Row],[BRK-B]]-Data!F546</f>
        <v>-1.0657934374399929</v>
      </c>
      <c r="G547" s="2">
        <f>ARIMAForecast[[#This Row],[TSLA]]-Data!G546</f>
        <v>-11.689601919384017</v>
      </c>
      <c r="H547" s="2">
        <f>ARIMAForecast[[#This Row],[NVDA]]-Data!H546</f>
        <v>-16.696673206078998</v>
      </c>
      <c r="I547" s="2">
        <f>ARIMAForecast[[#This Row],[GOOG]]-Data!I546</f>
        <v>-6.236325275897002</v>
      </c>
      <c r="J547" s="2">
        <f>ARIMAForecast[[#This Row],[UNH]]-Data!J546</f>
        <v>-5.7861252051899896</v>
      </c>
      <c r="K547" s="2">
        <f>ARIMAForecast[[#This Row],[JPM]]-Data!K546</f>
        <v>-5.626619475821002</v>
      </c>
      <c r="L547" s="2">
        <f>ARIMAForecast[[#This Row],[AVGO]]-Data!L546</f>
        <v>-21.468249526163049</v>
      </c>
      <c r="M547" s="2">
        <f>ARIMAForecast[[#This Row],[V]]-Data!M546</f>
        <v>-9.3734996881539985</v>
      </c>
      <c r="N547" s="2">
        <f>ARIMAForecast[[#This Row],[BAC]]-Data!N546</f>
        <v>-2.4782380778261981</v>
      </c>
      <c r="O547" s="2">
        <f>ARIMAForecast[[#This Row],[HD]]-Data!O546</f>
        <v>0.35317467130096247</v>
      </c>
      <c r="P547" s="2">
        <f>ARIMAForecast[[#This Row],[MA]]-Data!P546</f>
        <v>-17.304906147987026</v>
      </c>
      <c r="Q547" s="2">
        <f>ARIMAForecast[[#This Row],[MRK]]-Data!Q546</f>
        <v>0.6823732162201992</v>
      </c>
      <c r="R547" s="2">
        <f>ARIMAForecast[[#This Row],[ABBV]]-Data!R546</f>
        <v>-0.77343575991099556</v>
      </c>
      <c r="S547" s="2">
        <f>ARIMAForecast[[#This Row],[LLY]]-Data!S546</f>
        <v>-4.1597568095994575E-2</v>
      </c>
      <c r="T547" s="2">
        <f>ARIMAForecast[[#This Row],[UPS]]-Data!T546</f>
        <v>-9.9965193672599924</v>
      </c>
      <c r="U547" s="2">
        <f>ARIMAForecast[[#This Row],[CAT]]-Data!U546</f>
        <v>0.97287322569201251</v>
      </c>
      <c r="X547" s="1">
        <v>44624</v>
      </c>
      <c r="Y547" s="2">
        <f>Data!Y547-Data!Y546</f>
        <v>-2.2496433999999965</v>
      </c>
      <c r="Z547" s="2">
        <f>Data!Z547-Data!Z546</f>
        <v>-4.8030578999999989</v>
      </c>
      <c r="AA547" s="2">
        <f>Data!AA547-Data!AA546</f>
        <v>-2.8040866999999992</v>
      </c>
      <c r="AB547" s="2">
        <f>Data!AB547-Data!AB546</f>
        <v>-1.8691350999999941</v>
      </c>
      <c r="AC547" s="2">
        <f>Data!AC547-Data!AC546</f>
        <v>-1.4266388000000347</v>
      </c>
      <c r="AD547" s="2">
        <f>Data!AD547-Data!AD546</f>
        <v>-11.332660200000021</v>
      </c>
      <c r="AE547" s="2">
        <f>Data!AE547-Data!AE546</f>
        <v>-6.4349200000000053</v>
      </c>
      <c r="AF547" s="2">
        <f>Data!AF547-Data!AF546</f>
        <v>-2.0404584999999997</v>
      </c>
      <c r="AG547" s="2">
        <f>Data!AG547-Data!AG546</f>
        <v>9.1171342999999752</v>
      </c>
      <c r="AH547" s="2">
        <f>Data!AH547-Data!AH546</f>
        <v>-3.4530752000000007</v>
      </c>
      <c r="AI547" s="2">
        <f>Data!AI547-Data!AI546</f>
        <v>13.167078999999944</v>
      </c>
      <c r="AJ547" s="2">
        <f>Data!AJ547-Data!AJ546</f>
        <v>-6.0039287999999829</v>
      </c>
      <c r="AK547" s="2">
        <f>Data!AK547-Data!AK546</f>
        <v>-1.4057119699999987</v>
      </c>
      <c r="AL547" s="2">
        <f>Data!AL547-Data!AL546</f>
        <v>-0.68087379999997211</v>
      </c>
      <c r="AM547" s="2">
        <f>Data!AM547-Data!AM546</f>
        <v>-7.8168724000000225</v>
      </c>
      <c r="AN547" s="2">
        <f>Data!AN547-Data!AN546</f>
        <v>0.627166950000003</v>
      </c>
      <c r="AO547" s="2">
        <f>Data!AO547-Data!AO546</f>
        <v>0.26283820000000446</v>
      </c>
      <c r="AP547" s="2">
        <f>Data!AP547-Data!AP546</f>
        <v>4.3333741999999802</v>
      </c>
      <c r="AQ547" s="2">
        <f>Data!AQ547-Data!AQ546</f>
        <v>-1.803169099999991</v>
      </c>
      <c r="AR547" s="2">
        <f>Data!AR547-Data!AR546</f>
        <v>1.1788160000000119</v>
      </c>
      <c r="AS547" s="2"/>
      <c r="AT547" s="1">
        <v>44624</v>
      </c>
      <c r="AU547" s="2">
        <f>Data!AV551-FaktiskeKurser[[#This Row],[AAPL]]</f>
        <v>-1.9499969999999962</v>
      </c>
      <c r="AV547" s="2">
        <f>Data!AW551-FaktiskeKurser[[#This Row],[MSFT]]</f>
        <v>-8.9300240000000031</v>
      </c>
      <c r="AW547" s="2">
        <f>Data!AX551-FaktiskeKurser[[#This Row],[AMZN]]</f>
        <v>-7.9219980000000021</v>
      </c>
      <c r="AX547" s="2">
        <f>Data!AY551-FaktiskeKurser[[#This Row],[GOOGL]]</f>
        <v>-3.1505129999999895</v>
      </c>
      <c r="AY547" s="2">
        <f>Data!AZ551-FaktiskeKurser[[#This Row],[BRK-B]]</f>
        <v>3.8899839999999699</v>
      </c>
      <c r="AZ547" s="2">
        <f>Data!BA551-FaktiskeKurser[[#This Row],[TSLA]]</f>
        <v>-10.713347999999996</v>
      </c>
      <c r="BA547" s="2">
        <f>Data!BB551-FaktiskeKurser[[#This Row],[NVDA]]</f>
        <v>-14.490004999999996</v>
      </c>
      <c r="BB547" s="2">
        <f>Data!BC551-FaktiskeKurser[[#This Row],[GOOG]]</f>
        <v>-2.7690120000000036</v>
      </c>
      <c r="BC547" s="2">
        <f>Data!BD551-FaktiskeKurser[[#This Row],[UNH]]</f>
        <v>22.779998999999975</v>
      </c>
      <c r="BD547" s="2">
        <f>Data!BE551-FaktiskeKurser[[#This Row],[JPM]]</f>
        <v>-7.4000090000000114</v>
      </c>
      <c r="BE547" s="2">
        <f>Data!BF551-FaktiskeKurser[[#This Row],[AVGO]]</f>
        <v>8.5499879999999848</v>
      </c>
      <c r="BF547" s="2">
        <f>Data!BG551-FaktiskeKurser[[#This Row],[V]]</f>
        <v>-15.830001999999979</v>
      </c>
      <c r="BG547" s="2">
        <f>Data!BH551-FaktiskeKurser[[#This Row],[BAC]]</f>
        <v>-3.25</v>
      </c>
      <c r="BH547" s="2">
        <f>Data!BI551-FaktiskeKurser[[#This Row],[HD]]</f>
        <v>8.4300230000000056</v>
      </c>
      <c r="BI547" s="2">
        <f>Data!BJ551-FaktiskeKurser[[#This Row],[MA]]</f>
        <v>-30.059996999999953</v>
      </c>
      <c r="BJ547" s="2">
        <f>Data!BK551-FaktiskeKurser[[#This Row],[MRK]]</f>
        <v>1.25</v>
      </c>
      <c r="BK547" s="2">
        <f>Data!BL551-FaktiskeKurser[[#This Row],[ABBV]]</f>
        <v>2.7899940000000072</v>
      </c>
      <c r="BL547" s="2">
        <f>Data!BM551-FaktiskeKurser[[#This Row],[LLY]]</f>
        <v>12.919998000000021</v>
      </c>
      <c r="BM547" s="2">
        <f>Data!BN551-FaktiskeKurser[[#This Row],[UPS]]</f>
        <v>-2.9999000000003662E-2</v>
      </c>
      <c r="BN547" s="2">
        <f>Data!BO551-FaktiskeKurser[[#This Row],[CAT]]</f>
        <v>8.080001999999979</v>
      </c>
    </row>
    <row r="548" spans="1:66" x14ac:dyDescent="0.35">
      <c r="A548" s="1">
        <v>44627</v>
      </c>
      <c r="B548" s="2">
        <f>ARIMAForecast[[#This Row],[AAPL]]-FaktiskeKurser[[#This Row],[AAPL]]</f>
        <v>-5.035129301756001</v>
      </c>
      <c r="C548" s="2">
        <f>ARIMAForecast[[#This Row],[MSFT]]-Data!C547</f>
        <v>-1.8168739418239852</v>
      </c>
      <c r="D548" s="2">
        <f>ARIMAForecast[[#This Row],[AMZN]]-Data!D547</f>
        <v>-1.6423658985779923</v>
      </c>
      <c r="E548" s="2">
        <f>ARIMAForecast[[#This Row],[GOOGL]]-Data!E547</f>
        <v>0.94682255930499082</v>
      </c>
      <c r="F548" s="2">
        <f>ARIMAForecast[[#This Row],[BRK-B]]-Data!F547</f>
        <v>-5.7434687435979868</v>
      </c>
      <c r="G548" s="2">
        <f>ARIMAForecast[[#This Row],[TSLA]]-Data!G547</f>
        <v>6.5783039587309986</v>
      </c>
      <c r="H548" s="2">
        <f>ARIMAForecast[[#This Row],[NVDA]]-Data!H547</f>
        <v>0.8259920044179978</v>
      </c>
      <c r="I548" s="2">
        <f>ARIMAForecast[[#This Row],[GOOG]]-Data!I547</f>
        <v>1.0206459555929968</v>
      </c>
      <c r="J548" s="2">
        <f>ARIMAForecast[[#This Row],[UNH]]-Data!J547</f>
        <v>-18.473018456505031</v>
      </c>
      <c r="K548" s="2">
        <f>ARIMAForecast[[#This Row],[JPM]]-Data!K547</f>
        <v>-1.2049869852340009</v>
      </c>
      <c r="L548" s="2">
        <f>ARIMAForecast[[#This Row],[AVGO]]-Data!L547</f>
        <v>2.3223005981830056</v>
      </c>
      <c r="M548" s="2">
        <f>ARIMAForecast[[#This Row],[V]]-Data!M547</f>
        <v>-0.25471594494499072</v>
      </c>
      <c r="N548" s="2">
        <f>ARIMAForecast[[#This Row],[BAC]]-Data!N547</f>
        <v>-0.17612945006329994</v>
      </c>
      <c r="O548" s="2">
        <f>ARIMAForecast[[#This Row],[HD]]-Data!O547</f>
        <v>-6.4017186369370052</v>
      </c>
      <c r="P548" s="2">
        <f>ARIMAForecast[[#This Row],[MA]]-Data!P547</f>
        <v>-0.29518195958900151</v>
      </c>
      <c r="Q548" s="2">
        <f>ARIMAForecast[[#This Row],[MRK]]-Data!Q547</f>
        <v>-1.2944204132951995</v>
      </c>
      <c r="R548" s="2">
        <f>ARIMAForecast[[#This Row],[ABBV]]-Data!R547</f>
        <v>-2.5258581981190105</v>
      </c>
      <c r="S548" s="2">
        <f>ARIMAForecast[[#This Row],[LLY]]-Data!S547</f>
        <v>-2.1362838392919912</v>
      </c>
      <c r="T548" s="2">
        <f>ARIMAForecast[[#This Row],[UPS]]-Data!T547</f>
        <v>1.7492710640889868</v>
      </c>
      <c r="U548" s="2">
        <f>ARIMAForecast[[#This Row],[CAT]]-Data!U547</f>
        <v>13.248645566294982</v>
      </c>
      <c r="X548" s="1">
        <v>44627</v>
      </c>
      <c r="Y548" s="2">
        <f>Data!Y548-Data!Y547</f>
        <v>-3.5308105000000012</v>
      </c>
      <c r="Z548" s="2">
        <f>Data!Z548-Data!Z547</f>
        <v>-6.4314370000000167</v>
      </c>
      <c r="AA548" s="2">
        <f>Data!AA548-Data!AA547</f>
        <v>-5.5740456999999992</v>
      </c>
      <c r="AB548" s="2">
        <f>Data!AB548-Data!AB547</f>
        <v>-3.3068998999999906</v>
      </c>
      <c r="AC548" s="2">
        <f>Data!AC548-Data!AC547</f>
        <v>-2.608306999999968</v>
      </c>
      <c r="AD548" s="2">
        <f>Data!AD548-Data!AD547</f>
        <v>-2.5255924999999593</v>
      </c>
      <c r="AE548" s="2">
        <f>Data!AE548-Data!AE547</f>
        <v>-9.3548246000000006</v>
      </c>
      <c r="AF548" s="2">
        <f>Data!AF548-Data!AF547</f>
        <v>-3.4287101999999834</v>
      </c>
      <c r="AG548" s="2">
        <f>Data!AG548-Data!AG547</f>
        <v>-7.5505326999999625</v>
      </c>
      <c r="AH548" s="2">
        <f>Data!AH548-Data!AH547</f>
        <v>-4.6020077999999955</v>
      </c>
      <c r="AI548" s="2">
        <f>Data!AI548-Data!AI547</f>
        <v>-20.56637569999998</v>
      </c>
      <c r="AJ548" s="2">
        <f>Data!AJ548-Data!AJ547</f>
        <v>-8.4606463000000076</v>
      </c>
      <c r="AK548" s="2">
        <f>Data!AK548-Data!AK547</f>
        <v>-1.9507135699999978</v>
      </c>
      <c r="AL548" s="2">
        <f>Data!AL548-Data!AL547</f>
        <v>-1.3300492999999847</v>
      </c>
      <c r="AM548" s="2">
        <f>Data!AM548-Data!AM547</f>
        <v>-12.288610299999959</v>
      </c>
      <c r="AN548" s="2">
        <f>Data!AN548-Data!AN547</f>
        <v>-6.2578049999999052E-2</v>
      </c>
      <c r="AO548" s="2">
        <f>Data!AO548-Data!AO547</f>
        <v>-1.2267716000000064</v>
      </c>
      <c r="AP548" s="2">
        <f>Data!AP548-Data!AP547</f>
        <v>-0.6720133999999689</v>
      </c>
      <c r="AQ548" s="2">
        <f>Data!AQ548-Data!AQ547</f>
        <v>-7.9404754000000253</v>
      </c>
      <c r="AR548" s="2">
        <f>Data!AR548-Data!AR547</f>
        <v>0.98208520000000021</v>
      </c>
      <c r="AS548" s="2"/>
      <c r="AT548" s="1">
        <v>44627</v>
      </c>
      <c r="AU548" s="2">
        <f>Data!AV552-FaktiskeKurser[[#This Row],[AAPL]]</f>
        <v>-3.8999939999999924</v>
      </c>
      <c r="AV548" s="2">
        <f>Data!AW552-FaktiskeKurser[[#This Row],[MSFT]]</f>
        <v>-16.040008</v>
      </c>
      <c r="AW548" s="2">
        <f>Data!AX552-FaktiskeKurser[[#This Row],[AMZN]]</f>
        <v>-13.688995000000006</v>
      </c>
      <c r="AX548" s="2">
        <f>Data!AY552-FaktiskeKurser[[#This Row],[GOOGL]]</f>
        <v>-7.6829910000000154</v>
      </c>
      <c r="AY548" s="2">
        <f>Data!AZ552-FaktiskeKurser[[#This Row],[BRK-B]]</f>
        <v>5.8800050000000397</v>
      </c>
      <c r="AZ548" s="2">
        <f>Data!BA552-FaktiskeKurser[[#This Row],[TSLA]]</f>
        <v>-19.929992999999968</v>
      </c>
      <c r="BA548" s="2">
        <f>Data!BB552-FaktiskeKurser[[#This Row],[NVDA]]</f>
        <v>-21.25</v>
      </c>
      <c r="BB548" s="2">
        <f>Data!BC552-FaktiskeKurser[[#This Row],[GOOG]]</f>
        <v>-7.7034990000000079</v>
      </c>
      <c r="BC548" s="2">
        <f>Data!BD552-FaktiskeKurser[[#This Row],[UNH]]</f>
        <v>10.619995000000017</v>
      </c>
      <c r="BD548" s="2">
        <f>Data!BE552-FaktiskeKurser[[#This Row],[JPM]]</f>
        <v>-7.2399900000000059</v>
      </c>
      <c r="BE548" s="2">
        <f>Data!BF552-FaktiskeKurser[[#This Row],[AVGO]]</f>
        <v>0.58001699999999801</v>
      </c>
      <c r="BF548" s="2">
        <f>Data!BG552-FaktiskeKurser[[#This Row],[V]]</f>
        <v>-18.270004</v>
      </c>
      <c r="BG548" s="2">
        <f>Data!BH552-FaktiskeKurser[[#This Row],[BAC]]</f>
        <v>-4.130001</v>
      </c>
      <c r="BH548" s="2">
        <f>Data!BI552-FaktiskeKurser[[#This Row],[HD]]</f>
        <v>2.5199890000000096</v>
      </c>
      <c r="BI548" s="2">
        <f>Data!BJ552-FaktiskeKurser[[#This Row],[MA]]</f>
        <v>-31.559998000000007</v>
      </c>
      <c r="BJ548" s="2">
        <f>Data!BK552-FaktiskeKurser[[#This Row],[MRK]]</f>
        <v>1.3900069999999971</v>
      </c>
      <c r="BK548" s="2">
        <f>Data!BL552-FaktiskeKurser[[#This Row],[ABBV]]</f>
        <v>1.7599950000000035</v>
      </c>
      <c r="BL548" s="2">
        <f>Data!BM552-FaktiskeKurser[[#This Row],[LLY]]</f>
        <v>12.140015000000005</v>
      </c>
      <c r="BM548" s="2">
        <f>Data!BN552-FaktiskeKurser[[#This Row],[UPS]]</f>
        <v>-4.4000090000000114</v>
      </c>
      <c r="BN548" s="2">
        <f>Data!BO552-FaktiskeKurser[[#This Row],[CAT]]</f>
        <v>13.869994999999989</v>
      </c>
    </row>
    <row r="549" spans="1:66" x14ac:dyDescent="0.35">
      <c r="A549" s="1">
        <v>44628</v>
      </c>
      <c r="B549" s="2">
        <f>ARIMAForecast[[#This Row],[AAPL]]-FaktiskeKurser[[#This Row],[AAPL]]</f>
        <v>-3.6124159591710168</v>
      </c>
      <c r="C549" s="2">
        <f>ARIMAForecast[[#This Row],[MSFT]]-Data!C548</f>
        <v>10.346119836640014</v>
      </c>
      <c r="D549" s="2">
        <f>ARIMAForecast[[#This Row],[AMZN]]-Data!D548</f>
        <v>3.304918300672</v>
      </c>
      <c r="E549" s="2">
        <f>ARIMAForecast[[#This Row],[GOOGL]]-Data!E548</f>
        <v>5.6114088767820078</v>
      </c>
      <c r="F549" s="2">
        <f>ARIMAForecast[[#This Row],[BRK-B]]-Data!F548</f>
        <v>4.8795145288069648</v>
      </c>
      <c r="G549" s="2">
        <f>ARIMAForecast[[#This Row],[TSLA]]-Data!G548</f>
        <v>11.881270929946993</v>
      </c>
      <c r="H549" s="2">
        <f>ARIMAForecast[[#This Row],[NVDA]]-Data!H548</f>
        <v>13.322157653575999</v>
      </c>
      <c r="I549" s="2">
        <f>ARIMAForecast[[#This Row],[GOOG]]-Data!I548</f>
        <v>6.0767172062910078</v>
      </c>
      <c r="J549" s="2">
        <f>ARIMAForecast[[#This Row],[UNH]]-Data!J548</f>
        <v>12.696632971781014</v>
      </c>
      <c r="K549" s="2">
        <f>ARIMAForecast[[#This Row],[JPM]]-Data!K548</f>
        <v>5.1475297663630215</v>
      </c>
      <c r="L549" s="2">
        <f>ARIMAForecast[[#This Row],[AVGO]]-Data!L548</f>
        <v>17.962960288057047</v>
      </c>
      <c r="M549" s="2">
        <f>ARIMAForecast[[#This Row],[V]]-Data!M548</f>
        <v>7.520179827687997</v>
      </c>
      <c r="N549" s="2">
        <f>ARIMAForecast[[#This Row],[BAC]]-Data!N548</f>
        <v>2.535691491377797</v>
      </c>
      <c r="O549" s="2">
        <f>ARIMAForecast[[#This Row],[HD]]-Data!O548</f>
        <v>-0.618416499198986</v>
      </c>
      <c r="P549" s="2">
        <f>ARIMAForecast[[#This Row],[MA]]-Data!P548</f>
        <v>12.827276357346022</v>
      </c>
      <c r="Q549" s="2">
        <f>ARIMAForecast[[#This Row],[MRK]]-Data!Q548</f>
        <v>1.1213231119862002</v>
      </c>
      <c r="R549" s="2">
        <f>ARIMAForecast[[#This Row],[ABBV]]-Data!R548</f>
        <v>1.7782422410689946</v>
      </c>
      <c r="S549" s="2">
        <f>ARIMAForecast[[#This Row],[LLY]]-Data!S548</f>
        <v>2.5540886655909958</v>
      </c>
      <c r="T549" s="2">
        <f>ARIMAForecast[[#This Row],[UPS]]-Data!T548</f>
        <v>4.1898004413730234</v>
      </c>
      <c r="U549" s="2">
        <f>ARIMAForecast[[#This Row],[CAT]]-Data!U548</f>
        <v>-0.83680845061999776</v>
      </c>
      <c r="X549" s="1">
        <v>44628</v>
      </c>
      <c r="Y549" s="2">
        <f>Data!Y549-Data!Y548</f>
        <v>-2.5799464000000114</v>
      </c>
      <c r="Z549" s="2">
        <f>Data!Z549-Data!Z548</f>
        <v>-9.2844986000000063</v>
      </c>
      <c r="AA549" s="2">
        <f>Data!AA549-Data!AA548</f>
        <v>-4.2450628999999935</v>
      </c>
      <c r="AB549" s="2">
        <f>Data!AB549-Data!AB548</f>
        <v>-1.6597720000000038</v>
      </c>
      <c r="AC549" s="2">
        <f>Data!AC549-Data!AC548</f>
        <v>-4.0912526000000184</v>
      </c>
      <c r="AD549" s="2">
        <f>Data!AD549-Data!AD548</f>
        <v>-5.230676399999993</v>
      </c>
      <c r="AE549" s="2">
        <f>Data!AE549-Data!AE548</f>
        <v>-6.9626840999999899</v>
      </c>
      <c r="AF549" s="2">
        <f>Data!AF549-Data!AF548</f>
        <v>-1.579072200000013</v>
      </c>
      <c r="AG549" s="2">
        <f>Data!AG549-Data!AG548</f>
        <v>-12.640134100000012</v>
      </c>
      <c r="AH549" s="2">
        <f>Data!AH549-Data!AH548</f>
        <v>-1.9590767999999912</v>
      </c>
      <c r="AI549" s="2">
        <f>Data!AI549-Data!AI548</f>
        <v>1.9077290999999832</v>
      </c>
      <c r="AJ549" s="2">
        <f>Data!AJ549-Data!AJ548</f>
        <v>-1.2561182999999971</v>
      </c>
      <c r="AK549" s="2">
        <f>Data!AK549-Data!AK548</f>
        <v>-0.61975876000000341</v>
      </c>
      <c r="AL549" s="2">
        <f>Data!AL549-Data!AL548</f>
        <v>-4.9490211000000386</v>
      </c>
      <c r="AM549" s="2">
        <f>Data!AM549-Data!AM548</f>
        <v>-7.4229644000000121</v>
      </c>
      <c r="AN549" s="2">
        <f>Data!AN549-Data!AN548</f>
        <v>-0.60546406999999647</v>
      </c>
      <c r="AO549" s="2">
        <f>Data!AO549-Data!AO548</f>
        <v>-2.2577995999999985</v>
      </c>
      <c r="AP549" s="2">
        <f>Data!AP549-Data!AP548</f>
        <v>-1.6082958000000076</v>
      </c>
      <c r="AQ549" s="2">
        <f>Data!AQ549-Data!AQ548</f>
        <v>0.48823820000001206</v>
      </c>
      <c r="AR549" s="2">
        <f>Data!AR549-Data!AR548</f>
        <v>8.7703214999999943</v>
      </c>
      <c r="AS549" s="2"/>
      <c r="AT549" s="1">
        <v>44628</v>
      </c>
      <c r="AU549" s="2">
        <f>Data!AV553-FaktiskeKurser[[#This Row],[AAPL]]</f>
        <v>-9.1199960000000146</v>
      </c>
      <c r="AV549" s="2">
        <f>Data!AW553-FaktiskeKurser[[#This Row],[MSFT]]</f>
        <v>-24.339995999999985</v>
      </c>
      <c r="AW549" s="2">
        <f>Data!AX553-FaktiskeKurser[[#This Row],[AMZN]]</f>
        <v>-16.038008999999988</v>
      </c>
      <c r="AX549" s="2">
        <f>Data!AY553-FaktiskeKurser[[#This Row],[GOOGL]]</f>
        <v>-7.4670030000000054</v>
      </c>
      <c r="AY549" s="2">
        <f>Data!AZ553-FaktiskeKurser[[#This Row],[BRK-B]]</f>
        <v>-5.1200259999999957</v>
      </c>
      <c r="AZ549" s="2">
        <f>Data!BA553-FaktiskeKurser[[#This Row],[TSLA]]</f>
        <v>-18.496672999999987</v>
      </c>
      <c r="BA549" s="2">
        <f>Data!BB553-FaktiskeKurser[[#This Row],[NVDA]]</f>
        <v>-27.059998000000007</v>
      </c>
      <c r="BB549" s="2">
        <f>Data!BC553-FaktiskeKurser[[#This Row],[GOOG]]</f>
        <v>-7.472992000000005</v>
      </c>
      <c r="BC549" s="2">
        <f>Data!BD553-FaktiskeKurser[[#This Row],[UNH]]</f>
        <v>-11.920013999999981</v>
      </c>
      <c r="BD549" s="2">
        <f>Data!BE553-FaktiskeKurser[[#This Row],[JPM]]</f>
        <v>-10.979996</v>
      </c>
      <c r="BE549" s="2">
        <f>Data!BF553-FaktiskeKurser[[#This Row],[AVGO]]</f>
        <v>-9.830016999999998</v>
      </c>
      <c r="BF549" s="2">
        <f>Data!BG553-FaktiskeKurser[[#This Row],[V]]</f>
        <v>-16.76998900000001</v>
      </c>
      <c r="BG549" s="2">
        <f>Data!BH553-FaktiskeKurser[[#This Row],[BAC]]</f>
        <v>-4.5699999999999932</v>
      </c>
      <c r="BH549" s="2">
        <f>Data!BI553-FaktiskeKurser[[#This Row],[HD]]</f>
        <v>-10.63000500000004</v>
      </c>
      <c r="BI549" s="2">
        <f>Data!BJ553-FaktiskeKurser[[#This Row],[MA]]</f>
        <v>-29.760008999999968</v>
      </c>
      <c r="BJ549" s="2">
        <f>Data!BK553-FaktiskeKurser[[#This Row],[MRK]]</f>
        <v>0.27999899999998945</v>
      </c>
      <c r="BK549" s="2">
        <f>Data!BL553-FaktiskeKurser[[#This Row],[ABBV]]</f>
        <v>-2.4200130000000115</v>
      </c>
      <c r="BL549" s="2">
        <f>Data!BM553-FaktiskeKurser[[#This Row],[LLY]]</f>
        <v>5.759995000000032</v>
      </c>
      <c r="BM549" s="2">
        <f>Data!BN553-FaktiskeKurser[[#This Row],[UPS]]</f>
        <v>-8.0500030000000038</v>
      </c>
      <c r="BN549" s="2">
        <f>Data!BO553-FaktiskeKurser[[#This Row],[CAT]]</f>
        <v>17.389998999999989</v>
      </c>
    </row>
    <row r="550" spans="1:66" x14ac:dyDescent="0.35">
      <c r="A550" s="1">
        <v>44629</v>
      </c>
      <c r="B550" s="2">
        <f>ARIMAForecast[[#This Row],[AAPL]]-FaktiskeKurser[[#This Row],[AAPL]]</f>
        <v>-7.2530709153789985</v>
      </c>
      <c r="C550" s="2">
        <f>ARIMAForecast[[#This Row],[MSFT]]-Data!C549</f>
        <v>0.23552304506199562</v>
      </c>
      <c r="D550" s="2">
        <f>ARIMAForecast[[#This Row],[AMZN]]-Data!D549</f>
        <v>7.2395080810839829</v>
      </c>
      <c r="E550" s="2">
        <f>ARIMAForecast[[#This Row],[GOOGL]]-Data!E549</f>
        <v>-5.6965877008991583E-2</v>
      </c>
      <c r="F550" s="2">
        <f>ARIMAForecast[[#This Row],[BRK-B]]-Data!F549</f>
        <v>3.0429060256190041</v>
      </c>
      <c r="G550" s="2">
        <f>ARIMAForecast[[#This Row],[TSLA]]-Data!G549</f>
        <v>-6.8460397651350036</v>
      </c>
      <c r="H550" s="2">
        <f>ARIMAForecast[[#This Row],[NVDA]]-Data!H549</f>
        <v>-0.52286245608198101</v>
      </c>
      <c r="I550" s="2">
        <f>ARIMAForecast[[#This Row],[GOOG]]-Data!I549</f>
        <v>-0.65990490721000583</v>
      </c>
      <c r="J550" s="2">
        <f>ARIMAForecast[[#This Row],[UNH]]-Data!J549</f>
        <v>9.594864177689999</v>
      </c>
      <c r="K550" s="2">
        <f>ARIMAForecast[[#This Row],[JPM]]-Data!K549</f>
        <v>-0.64715913788700163</v>
      </c>
      <c r="L550" s="2">
        <f>ARIMAForecast[[#This Row],[AVGO]]-Data!L549</f>
        <v>-0.92414118951796809</v>
      </c>
      <c r="M550" s="2">
        <f>ARIMAForecast[[#This Row],[V]]-Data!M549</f>
        <v>-0.61401937955599806</v>
      </c>
      <c r="N550" s="2">
        <f>ARIMAForecast[[#This Row],[BAC]]-Data!N549</f>
        <v>0.17988812203800109</v>
      </c>
      <c r="O550" s="2">
        <f>ARIMAForecast[[#This Row],[HD]]-Data!O549</f>
        <v>2.4642362764150221</v>
      </c>
      <c r="P550" s="2">
        <f>ARIMAForecast[[#This Row],[MA]]-Data!P549</f>
        <v>-1.9299249843909934</v>
      </c>
      <c r="Q550" s="2">
        <f>ARIMAForecast[[#This Row],[MRK]]-Data!Q549</f>
        <v>3.780569735529582E-2</v>
      </c>
      <c r="R550" s="2">
        <f>ARIMAForecast[[#This Row],[ABBV]]-Data!R549</f>
        <v>0.15721849189500858</v>
      </c>
      <c r="S550" s="2">
        <f>ARIMAForecast[[#This Row],[LLY]]-Data!S549</f>
        <v>3.7647183344159885</v>
      </c>
      <c r="T550" s="2">
        <f>ARIMAForecast[[#This Row],[UPS]]-Data!T549</f>
        <v>2.000138328788978</v>
      </c>
      <c r="U550" s="2">
        <f>ARIMAForecast[[#This Row],[CAT]]-Data!U549</f>
        <v>2.2106140459229948</v>
      </c>
      <c r="X550" s="1">
        <v>44629</v>
      </c>
      <c r="Y550" s="2">
        <f>Data!Y550-Data!Y549</f>
        <v>3.3065382000000056</v>
      </c>
      <c r="Z550" s="2">
        <f>Data!Z550-Data!Z549</f>
        <v>6.0344195999999783</v>
      </c>
      <c r="AA550" s="2">
        <f>Data!AA550-Data!AA549</f>
        <v>2.4915982999999926</v>
      </c>
      <c r="AB550" s="2">
        <f>Data!AB550-Data!AB549</f>
        <v>4.5459516999999892</v>
      </c>
      <c r="AC550" s="2">
        <f>Data!AC550-Data!AC549</f>
        <v>5.301351899999986</v>
      </c>
      <c r="AD550" s="2">
        <f>Data!AD550-Data!AD549</f>
        <v>6.814716399999952</v>
      </c>
      <c r="AE550" s="2">
        <f>Data!AE550-Data!AE549</f>
        <v>7.7385044000000107</v>
      </c>
      <c r="AF550" s="2">
        <f>Data!AF550-Data!AF549</f>
        <v>4.7213575000000105</v>
      </c>
      <c r="AG550" s="2">
        <f>Data!AG550-Data!AG549</f>
        <v>7.0832843999999682</v>
      </c>
      <c r="AH550" s="2">
        <f>Data!AH550-Data!AH549</f>
        <v>3.6485955999999931</v>
      </c>
      <c r="AI550" s="2">
        <f>Data!AI550-Data!AI549</f>
        <v>18.96611310000003</v>
      </c>
      <c r="AJ550" s="2">
        <f>Data!AJ550-Data!AJ549</f>
        <v>5.948711899999978</v>
      </c>
      <c r="AK550" s="2">
        <f>Data!AK550-Data!AK549</f>
        <v>1.4294300900000039</v>
      </c>
      <c r="AL550" s="2">
        <f>Data!AL550-Data!AL549</f>
        <v>-0.70561149999997497</v>
      </c>
      <c r="AM550" s="2">
        <f>Data!AM550-Data!AM549</f>
        <v>7.323368099999982</v>
      </c>
      <c r="AN550" s="2">
        <f>Data!AN550-Data!AN549</f>
        <v>0.61272748999999749</v>
      </c>
      <c r="AO550" s="2">
        <f>Data!AO550-Data!AO549</f>
        <v>1.4750833999999884</v>
      </c>
      <c r="AP550" s="2">
        <f>Data!AP550-Data!AP549</f>
        <v>2.5658782999999517</v>
      </c>
      <c r="AQ550" s="2">
        <f>Data!AQ550-Data!AQ549</f>
        <v>3.2674272000000144</v>
      </c>
      <c r="AR550" s="2">
        <f>Data!AR550-Data!AR549</f>
        <v>4.3758198000000164</v>
      </c>
      <c r="AS550" s="2"/>
      <c r="AT550" s="1">
        <v>44629</v>
      </c>
      <c r="AU550" s="2">
        <f>Data!AV554-FaktiskeKurser[[#This Row],[AAPL]]</f>
        <v>-3.2799990000000037</v>
      </c>
      <c r="AV550" s="2">
        <f>Data!AW554-FaktiskeKurser[[#This Row],[MSFT]]</f>
        <v>-7.4200129999999831</v>
      </c>
      <c r="AW550" s="2">
        <f>Data!AX554-FaktiskeKurser[[#This Row],[AMZN]]</f>
        <v>-8.6194919999999797</v>
      </c>
      <c r="AX550" s="2">
        <f>Data!AY554-FaktiskeKurser[[#This Row],[GOOGL]]</f>
        <v>-0.47950800000000982</v>
      </c>
      <c r="AY550" s="2">
        <f>Data!AZ554-FaktiskeKurser[[#This Row],[BRK-B]]</f>
        <v>-2.3399959999999851</v>
      </c>
      <c r="AZ550" s="2">
        <f>Data!BA554-FaktiskeKurser[[#This Row],[TSLA]]</f>
        <v>6.5599980000000073</v>
      </c>
      <c r="BA550" s="2">
        <f>Data!BB554-FaktiskeKurser[[#This Row],[NVDA]]</f>
        <v>-7</v>
      </c>
      <c r="BB550" s="2">
        <f>Data!BC554-FaktiskeKurser[[#This Row],[GOOG]]</f>
        <v>-0.44200200000000223</v>
      </c>
      <c r="BC550" s="2">
        <f>Data!BD554-FaktiskeKurser[[#This Row],[UNH]]</f>
        <v>-1.0199890000000096</v>
      </c>
      <c r="BD550" s="2">
        <f>Data!BE554-FaktiskeKurser[[#This Row],[JPM]]</f>
        <v>-4.849991000000017</v>
      </c>
      <c r="BE550" s="2">
        <f>Data!BF554-FaktiskeKurser[[#This Row],[AVGO]]</f>
        <v>18.420044000000075</v>
      </c>
      <c r="BF550" s="2">
        <f>Data!BG554-FaktiskeKurser[[#This Row],[V]]</f>
        <v>-7.4700009999999963</v>
      </c>
      <c r="BG550" s="2">
        <f>Data!BH554-FaktiskeKurser[[#This Row],[BAC]]</f>
        <v>-1.4500010000000003</v>
      </c>
      <c r="BH550" s="2">
        <f>Data!BI554-FaktiskeKurser[[#This Row],[HD]]</f>
        <v>-7.1599729999999795</v>
      </c>
      <c r="BI550" s="2">
        <f>Data!BJ554-FaktiskeKurser[[#This Row],[MA]]</f>
        <v>-12.859984999999995</v>
      </c>
      <c r="BJ550" s="2">
        <f>Data!BK554-FaktiskeKurser[[#This Row],[MRK]]</f>
        <v>0.63999900000000309</v>
      </c>
      <c r="BK550" s="2">
        <f>Data!BL554-FaktiskeKurser[[#This Row],[ABBV]]</f>
        <v>-1.570007999999973</v>
      </c>
      <c r="BL550" s="2">
        <f>Data!BM554-FaktiskeKurser[[#This Row],[LLY]]</f>
        <v>4.1499939999999924</v>
      </c>
      <c r="BM550" s="2">
        <f>Data!BN554-FaktiskeKurser[[#This Row],[UPS]]</f>
        <v>-5.6499939999999924</v>
      </c>
      <c r="BN550" s="2">
        <f>Data!BO554-FaktiskeKurser[[#This Row],[CAT]]</f>
        <v>14.929992999999996</v>
      </c>
    </row>
    <row r="551" spans="1:66" x14ac:dyDescent="0.35">
      <c r="A551" s="1">
        <v>44630</v>
      </c>
      <c r="B551" s="2">
        <f>ARIMAForecast[[#This Row],[AAPL]]-FaktiskeKurser[[#This Row],[AAPL]]</f>
        <v>-8.5927155659869925</v>
      </c>
      <c r="C551" s="2">
        <f>ARIMAForecast[[#This Row],[MSFT]]-Data!C550</f>
        <v>-6.6111179200610195</v>
      </c>
      <c r="D551" s="2">
        <f>ARIMAForecast[[#This Row],[AMZN]]-Data!D550</f>
        <v>-1.4539929172289874</v>
      </c>
      <c r="E551" s="2">
        <f>ARIMAForecast[[#This Row],[GOOGL]]-Data!E550</f>
        <v>-2.8325967763700248</v>
      </c>
      <c r="F551" s="2">
        <f>ARIMAForecast[[#This Row],[BRK-B]]-Data!F550</f>
        <v>0.42099793872898772</v>
      </c>
      <c r="G551" s="2">
        <f>ARIMAForecast[[#This Row],[TSLA]]-Data!G550</f>
        <v>-14.567538078266011</v>
      </c>
      <c r="H551" s="2">
        <f>ARIMAForecast[[#This Row],[NVDA]]-Data!H550</f>
        <v>-5.7881556721640095</v>
      </c>
      <c r="I551" s="2">
        <f>ARIMAForecast[[#This Row],[GOOG]]-Data!I550</f>
        <v>-2.1006214112979933</v>
      </c>
      <c r="J551" s="2">
        <f>ARIMAForecast[[#This Row],[UNH]]-Data!J550</f>
        <v>-12.170248275182985</v>
      </c>
      <c r="K551" s="2">
        <f>ARIMAForecast[[#This Row],[JPM]]-Data!K550</f>
        <v>-3.5122800031969916</v>
      </c>
      <c r="L551" s="2">
        <f>ARIMAForecast[[#This Row],[AVGO]]-Data!L550</f>
        <v>-17.399467734240034</v>
      </c>
      <c r="M551" s="2">
        <f>ARIMAForecast[[#This Row],[V]]-Data!M550</f>
        <v>-1.9144379887380012</v>
      </c>
      <c r="N551" s="2">
        <f>ARIMAForecast[[#This Row],[BAC]]-Data!N550</f>
        <v>-0.79410919909580002</v>
      </c>
      <c r="O551" s="2">
        <f>ARIMAForecast[[#This Row],[HD]]-Data!O550</f>
        <v>-2.5495185547459869</v>
      </c>
      <c r="P551" s="2">
        <f>ARIMAForecast[[#This Row],[MA]]-Data!P550</f>
        <v>-0.21673986887901719</v>
      </c>
      <c r="Q551" s="2">
        <f>ARIMAForecast[[#This Row],[MRK]]-Data!Q550</f>
        <v>0.27360580730629636</v>
      </c>
      <c r="R551" s="2">
        <f>ARIMAForecast[[#This Row],[ABBV]]-Data!R550</f>
        <v>1.5609328441996695E-2</v>
      </c>
      <c r="S551" s="2">
        <f>ARIMAForecast[[#This Row],[LLY]]-Data!S550</f>
        <v>1.6119744289028404E-2</v>
      </c>
      <c r="T551" s="2">
        <f>ARIMAForecast[[#This Row],[UPS]]-Data!T550</f>
        <v>-4.5953154404549821</v>
      </c>
      <c r="U551" s="2">
        <f>ARIMAForecast[[#This Row],[CAT]]-Data!U550</f>
        <v>2.3619293589540007</v>
      </c>
      <c r="X551" s="1">
        <v>44630</v>
      </c>
      <c r="Y551" s="2">
        <f>Data!Y551-Data!Y550</f>
        <v>-1.2267463999999961</v>
      </c>
      <c r="Z551" s="2">
        <f>Data!Z551-Data!Z550</f>
        <v>3.6832436000000257</v>
      </c>
      <c r="AA551" s="2">
        <f>Data!AA551-Data!AA550</f>
        <v>7.2014254999999991</v>
      </c>
      <c r="AB551" s="2">
        <f>Data!AB551-Data!AB550</f>
        <v>0.84148110000000997</v>
      </c>
      <c r="AC551" s="2">
        <f>Data!AC551-Data!AC550</f>
        <v>1.1613709000000085</v>
      </c>
      <c r="AD551" s="2">
        <f>Data!AD551-Data!AD550</f>
        <v>5.3541232000000036</v>
      </c>
      <c r="AE551" s="2">
        <f>Data!AE551-Data!AE550</f>
        <v>4.0555225999999891</v>
      </c>
      <c r="AF551" s="2">
        <f>Data!AF551-Data!AF550</f>
        <v>0.73511209999998073</v>
      </c>
      <c r="AG551" s="2">
        <f>Data!AG551-Data!AG550</f>
        <v>7.6641040000000089</v>
      </c>
      <c r="AH551" s="2">
        <f>Data!AH551-Data!AH550</f>
        <v>6.3714099999998552E-2</v>
      </c>
      <c r="AI551" s="2">
        <f>Data!AI551-Data!AI550</f>
        <v>-3.9424000999999862</v>
      </c>
      <c r="AJ551" s="2">
        <f>Data!AJ551-Data!AJ550</f>
        <v>0.51706770000001256</v>
      </c>
      <c r="AK551" s="2">
        <f>Data!AK551-Data!AK550</f>
        <v>0.71772548999999941</v>
      </c>
      <c r="AL551" s="2">
        <f>Data!AL551-Data!AL550</f>
        <v>0.68657289999998738</v>
      </c>
      <c r="AM551" s="2">
        <f>Data!AM551-Data!AM550</f>
        <v>3.8668852999999785</v>
      </c>
      <c r="AN551" s="2">
        <f>Data!AN551-Data!AN550</f>
        <v>0.22348855999999273</v>
      </c>
      <c r="AO551" s="2">
        <f>Data!AO551-Data!AO550</f>
        <v>0.62792790000000309</v>
      </c>
      <c r="AP551" s="2">
        <f>Data!AP551-Data!AP550</f>
        <v>3.1750039000000356</v>
      </c>
      <c r="AQ551" s="2">
        <f>Data!AQ551-Data!AQ550</f>
        <v>0.85448269999997706</v>
      </c>
      <c r="AR551" s="2">
        <f>Data!AR551-Data!AR550</f>
        <v>1.6904021999999941</v>
      </c>
      <c r="AS551" s="2"/>
      <c r="AT551" s="1">
        <v>44630</v>
      </c>
      <c r="AU551" s="2">
        <f>Data!AV555-FaktiskeKurser[[#This Row],[AAPL]]</f>
        <v>-4.6499939999999924</v>
      </c>
      <c r="AV551" s="2">
        <f>Data!AW555-FaktiskeKurser[[#This Row],[MSFT]]</f>
        <v>-4.2699890000000096</v>
      </c>
      <c r="AW551" s="2">
        <f>Data!AX555-FaktiskeKurser[[#This Row],[AMZN]]</f>
        <v>1.1764990000000068</v>
      </c>
      <c r="AX551" s="2">
        <f>Data!AY555-FaktiskeKurser[[#This Row],[GOOGL]]</f>
        <v>0.52300999999999931</v>
      </c>
      <c r="AY551" s="2">
        <f>Data!AZ555-FaktiskeKurser[[#This Row],[BRK-B]]</f>
        <v>-4.0008000000000266E-2</v>
      </c>
      <c r="AZ551" s="2">
        <f>Data!BA555-FaktiskeKurser[[#This Row],[TSLA]]</f>
        <v>3.3259999999586398E-3</v>
      </c>
      <c r="BA551" s="2">
        <f>Data!BB555-FaktiskeKurser[[#This Row],[NVDA]]</f>
        <v>-2.7799990000000037</v>
      </c>
      <c r="BB551" s="2">
        <f>Data!BC555-FaktiskeKurser[[#This Row],[GOOG]]</f>
        <v>0.56001299999999787</v>
      </c>
      <c r="BC551" s="2">
        <f>Data!BD555-FaktiskeKurser[[#This Row],[UNH]]</f>
        <v>-7.2099919999999997</v>
      </c>
      <c r="BD551" s="2">
        <f>Data!BE555-FaktiskeKurser[[#This Row],[JPM]]</f>
        <v>-2.5399929999999813</v>
      </c>
      <c r="BE551" s="2">
        <f>Data!BF555-FaktiskeKurser[[#This Row],[AVGO]]</f>
        <v>-8.2600100000000793</v>
      </c>
      <c r="BF551" s="2">
        <f>Data!BG555-FaktiskeKurser[[#This Row],[V]]</f>
        <v>-2.3199920000000134</v>
      </c>
      <c r="BG551" s="2">
        <f>Data!BH555-FaktiskeKurser[[#This Row],[BAC]]</f>
        <v>-0.28000300000000067</v>
      </c>
      <c r="BH551" s="2">
        <f>Data!BI555-FaktiskeKurser[[#This Row],[HD]]</f>
        <v>-6.3200080000000298</v>
      </c>
      <c r="BI551" s="2">
        <f>Data!BJ555-FaktiskeKurser[[#This Row],[MA]]</f>
        <v>-6.1700140000000374</v>
      </c>
      <c r="BJ551" s="2">
        <f>Data!BK555-FaktiskeKurser[[#This Row],[MRK]]</f>
        <v>5.9997000000009848E-2</v>
      </c>
      <c r="BK551" s="2">
        <f>Data!BL555-FaktiskeKurser[[#This Row],[ABBV]]</f>
        <v>-1.3900000000000148</v>
      </c>
      <c r="BL551" s="2">
        <f>Data!BM555-FaktiskeKurser[[#This Row],[LLY]]</f>
        <v>3.1499939999999924</v>
      </c>
      <c r="BM551" s="2">
        <f>Data!BN555-FaktiskeKurser[[#This Row],[UPS]]</f>
        <v>-3.2100059999999928</v>
      </c>
      <c r="BN551" s="2">
        <f>Data!BO555-FaktiskeKurser[[#This Row],[CAT]]</f>
        <v>16.129989000000023</v>
      </c>
    </row>
    <row r="552" spans="1:66" x14ac:dyDescent="0.35">
      <c r="A552" s="1">
        <v>44631</v>
      </c>
      <c r="B552" s="2">
        <f>ARIMAForecast[[#This Row],[AAPL]]-FaktiskeKurser[[#This Row],[AAPL]]</f>
        <v>-8.27013978657601</v>
      </c>
      <c r="C552" s="2">
        <f>ARIMAForecast[[#This Row],[MSFT]]-Data!C551</f>
        <v>-2.9549407915359893</v>
      </c>
      <c r="D552" s="2">
        <f>ARIMAForecast[[#This Row],[AMZN]]-Data!D551</f>
        <v>-3.8126823676849995</v>
      </c>
      <c r="E552" s="2">
        <f>ARIMAForecast[[#This Row],[GOOGL]]-Data!E551</f>
        <v>-3.936755619214992</v>
      </c>
      <c r="F552" s="2">
        <f>ARIMAForecast[[#This Row],[BRK-B]]-Data!F551</f>
        <v>2.2237587520570514</v>
      </c>
      <c r="G552" s="2">
        <f>ARIMAForecast[[#This Row],[TSLA]]-Data!G551</f>
        <v>-9.6412835395169907</v>
      </c>
      <c r="H552" s="2">
        <f>ARIMAForecast[[#This Row],[NVDA]]-Data!H551</f>
        <v>-7.2189958304060156</v>
      </c>
      <c r="I552" s="2">
        <f>ARIMAForecast[[#This Row],[GOOG]]-Data!I551</f>
        <v>-3.6585381091270079</v>
      </c>
      <c r="J552" s="2">
        <f>ARIMAForecast[[#This Row],[UNH]]-Data!J551</f>
        <v>6.6223615188579856</v>
      </c>
      <c r="K552" s="2">
        <f>ARIMAForecast[[#This Row],[JPM]]-Data!K551</f>
        <v>0.29352421109999227</v>
      </c>
      <c r="L552" s="2">
        <f>ARIMAForecast[[#This Row],[AVGO]]-Data!L551</f>
        <v>-3.8597532500259604</v>
      </c>
      <c r="M552" s="2">
        <f>ARIMAForecast[[#This Row],[V]]-Data!M551</f>
        <v>3.3804462591839979</v>
      </c>
      <c r="N552" s="2">
        <f>ARIMAForecast[[#This Row],[BAC]]-Data!N551</f>
        <v>0.64630127365749956</v>
      </c>
      <c r="O552" s="2">
        <f>ARIMAForecast[[#This Row],[HD]]-Data!O551</f>
        <v>2.3487193586149715</v>
      </c>
      <c r="P552" s="2">
        <f>ARIMAForecast[[#This Row],[MA]]-Data!P551</f>
        <v>3.5033440968269929</v>
      </c>
      <c r="Q552" s="2">
        <f>ARIMAForecast[[#This Row],[MRK]]-Data!Q551</f>
        <v>-0.24671560015089256</v>
      </c>
      <c r="R552" s="2">
        <f>ARIMAForecast[[#This Row],[ABBV]]-Data!R551</f>
        <v>3.0030809768960012</v>
      </c>
      <c r="S552" s="2">
        <f>ARIMAForecast[[#This Row],[LLY]]-Data!S551</f>
        <v>2.6834230780249868</v>
      </c>
      <c r="T552" s="2">
        <f>ARIMAForecast[[#This Row],[UPS]]-Data!T551</f>
        <v>0.32542488971498074</v>
      </c>
      <c r="U552" s="2">
        <f>ARIMAForecast[[#This Row],[CAT]]-Data!U551</f>
        <v>2.0501731577770101</v>
      </c>
      <c r="X552" s="1">
        <v>44631</v>
      </c>
      <c r="Y552" s="2">
        <f>Data!Y552-Data!Y551</f>
        <v>-4.1067433000000051</v>
      </c>
      <c r="Z552" s="2">
        <f>Data!Z552-Data!Z551</f>
        <v>-4.2185473999999772</v>
      </c>
      <c r="AA552" s="2">
        <f>Data!AA552-Data!AA551</f>
        <v>-0.23290670000000091</v>
      </c>
      <c r="AB552" s="2">
        <f>Data!AB552-Data!AB551</f>
        <v>-2.272925100000009</v>
      </c>
      <c r="AC552" s="2">
        <f>Data!AC552-Data!AC551</f>
        <v>1.1561692000000221</v>
      </c>
      <c r="AD552" s="2">
        <f>Data!AD552-Data!AD551</f>
        <v>-6.9452488000000017</v>
      </c>
      <c r="AE552" s="2">
        <f>Data!AE552-Data!AE551</f>
        <v>-4.9824371999999926</v>
      </c>
      <c r="AF552" s="2">
        <f>Data!AF552-Data!AF551</f>
        <v>-2.0894231999999988</v>
      </c>
      <c r="AG552" s="2">
        <f>Data!AG552-Data!AG551</f>
        <v>-6.8491961999999944</v>
      </c>
      <c r="AH552" s="2">
        <f>Data!AH552-Data!AH551</f>
        <v>-2.8769307999999967</v>
      </c>
      <c r="AI552" s="2">
        <f>Data!AI552-Data!AI551</f>
        <v>-9.7822089000000005</v>
      </c>
      <c r="AJ552" s="2">
        <f>Data!AJ552-Data!AJ551</f>
        <v>-1.2650275999999963</v>
      </c>
      <c r="AK552" s="2">
        <f>Data!AK552-Data!AK551</f>
        <v>-0.34527451000000298</v>
      </c>
      <c r="AL552" s="2">
        <f>Data!AL552-Data!AL551</f>
        <v>-1.0705689999999777</v>
      </c>
      <c r="AM552" s="2">
        <f>Data!AM552-Data!AM551</f>
        <v>-0.52542969999996103</v>
      </c>
      <c r="AN552" s="2">
        <f>Data!AN552-Data!AN551</f>
        <v>0.35398299000000577</v>
      </c>
      <c r="AO552" s="2">
        <f>Data!AO552-Data!AO551</f>
        <v>-0.23196089999999003</v>
      </c>
      <c r="AP552" s="2">
        <f>Data!AP552-Data!AP551</f>
        <v>0.43908119999997552</v>
      </c>
      <c r="AQ552" s="2">
        <f>Data!AQ552-Data!AQ551</f>
        <v>-3.057357699999983</v>
      </c>
      <c r="AR552" s="2">
        <f>Data!AR552-Data!AR551</f>
        <v>2.7937212999999872</v>
      </c>
      <c r="AS552" s="2"/>
      <c r="AT552" s="1">
        <v>44631</v>
      </c>
      <c r="AU552" s="2">
        <f>Data!AV556-FaktiskeKurser[[#This Row],[AAPL]]</f>
        <v>-4.5700070000000039</v>
      </c>
      <c r="AV552" s="2">
        <f>Data!AW556-FaktiskeKurser[[#This Row],[MSFT]]</f>
        <v>1.1600029999999606</v>
      </c>
      <c r="AW552" s="2">
        <f>Data!AX556-FaktiskeKurser[[#This Row],[AMZN]]</f>
        <v>8.071503000000007</v>
      </c>
      <c r="AX552" s="2">
        <f>Data!AY556-FaktiskeKurser[[#This Row],[GOOGL]]</f>
        <v>3.4919969999999978</v>
      </c>
      <c r="AY552" s="2">
        <f>Data!AZ556-FaktiskeKurser[[#This Row],[BRK-B]]</f>
        <v>3.8800049999999828</v>
      </c>
      <c r="AZ552" s="2">
        <f>Data!BA556-FaktiskeKurser[[#This Row],[TSLA]]</f>
        <v>-3.0766600000000039</v>
      </c>
      <c r="BA552" s="2">
        <f>Data!BB556-FaktiskeKurser[[#This Row],[NVDA]]</f>
        <v>7.4799959999999999</v>
      </c>
      <c r="BB552" s="2">
        <f>Data!BC556-FaktiskeKurser[[#This Row],[GOOG]]</f>
        <v>4.0109939999999966</v>
      </c>
      <c r="BC552" s="2">
        <f>Data!BD556-FaktiskeKurser[[#This Row],[UNH]]</f>
        <v>-4</v>
      </c>
      <c r="BD552" s="2">
        <f>Data!BE556-FaktiskeKurser[[#This Row],[JPM]]</f>
        <v>-0.3200080000000014</v>
      </c>
      <c r="BE552" s="2">
        <f>Data!BF556-FaktiskeKurser[[#This Row],[AVGO]]</f>
        <v>7.1499639999999545</v>
      </c>
      <c r="BF552" s="2">
        <f>Data!BG556-FaktiskeKurser[[#This Row],[V]]</f>
        <v>6.0100099999999941</v>
      </c>
      <c r="BG552" s="2">
        <f>Data!BH556-FaktiskeKurser[[#This Row],[BAC]]</f>
        <v>1.9900019999999969</v>
      </c>
      <c r="BH552" s="2">
        <f>Data!BI556-FaktiskeKurser[[#This Row],[HD]]</f>
        <v>-5.9799800000000118</v>
      </c>
      <c r="BI552" s="2">
        <f>Data!BJ556-FaktiskeKurser[[#This Row],[MA]]</f>
        <v>11.869996000000015</v>
      </c>
      <c r="BJ552" s="2">
        <f>Data!BK556-FaktiskeKurser[[#This Row],[MRK]]</f>
        <v>0.52999900000000366</v>
      </c>
      <c r="BK552" s="2">
        <f>Data!BL556-FaktiskeKurser[[#This Row],[ABBV]]</f>
        <v>-0.38999899999998888</v>
      </c>
      <c r="BL552" s="2">
        <f>Data!BM556-FaktiskeKurser[[#This Row],[LLY]]</f>
        <v>4.6599729999999795</v>
      </c>
      <c r="BM552" s="2">
        <f>Data!BN556-FaktiskeKurser[[#This Row],[UPS]]</f>
        <v>2.7200009999999963</v>
      </c>
      <c r="BN552" s="2">
        <f>Data!BO556-FaktiskeKurser[[#This Row],[CAT]]</f>
        <v>18.130005000000011</v>
      </c>
    </row>
    <row r="553" spans="1:66" x14ac:dyDescent="0.35">
      <c r="A553" s="1">
        <v>44634</v>
      </c>
      <c r="B553" s="2">
        <f>ARIMAForecast[[#This Row],[AAPL]]-FaktiskeKurser[[#This Row],[AAPL]]</f>
        <v>-2.0112620632419862</v>
      </c>
      <c r="C553" s="2">
        <f>ARIMAForecast[[#This Row],[MSFT]]-Data!C552</f>
        <v>9.7943285866730321</v>
      </c>
      <c r="D553" s="2">
        <f>ARIMAForecast[[#This Row],[AMZN]]-Data!D552</f>
        <v>5.6798360281189844</v>
      </c>
      <c r="E553" s="2">
        <f>ARIMAForecast[[#This Row],[GOOGL]]-Data!E552</f>
        <v>2.6645830992039947</v>
      </c>
      <c r="F553" s="2">
        <f>ARIMAForecast[[#This Row],[BRK-B]]-Data!F552</f>
        <v>2.8103548205579614</v>
      </c>
      <c r="G553" s="2">
        <f>ARIMAForecast[[#This Row],[TSLA]]-Data!G552</f>
        <v>12.040833149444978</v>
      </c>
      <c r="H553" s="2">
        <f>ARIMAForecast[[#This Row],[NVDA]]-Data!H552</f>
        <v>13.905292613693007</v>
      </c>
      <c r="I553" s="2">
        <f>ARIMAForecast[[#This Row],[GOOG]]-Data!I552</f>
        <v>2.2946519296730088</v>
      </c>
      <c r="J553" s="2">
        <f>ARIMAForecast[[#This Row],[UNH]]-Data!J552</f>
        <v>8.904560875579989</v>
      </c>
      <c r="K553" s="2">
        <f>ARIMAForecast[[#This Row],[JPM]]-Data!K552</f>
        <v>3.2127756797499956</v>
      </c>
      <c r="L553" s="2">
        <f>ARIMAForecast[[#This Row],[AVGO]]-Data!L552</f>
        <v>16.634181782820974</v>
      </c>
      <c r="M553" s="2">
        <f>ARIMAForecast[[#This Row],[V]]-Data!M552</f>
        <v>5.2265501454529897</v>
      </c>
      <c r="N553" s="2">
        <f>ARIMAForecast[[#This Row],[BAC]]-Data!N552</f>
        <v>0.46612199713219837</v>
      </c>
      <c r="O553" s="2">
        <f>ARIMAForecast[[#This Row],[HD]]-Data!O552</f>
        <v>9.3086106002119777</v>
      </c>
      <c r="P553" s="2">
        <f>ARIMAForecast[[#This Row],[MA]]-Data!P552</f>
        <v>6.1912677580780269</v>
      </c>
      <c r="Q553" s="2">
        <f>ARIMAForecast[[#This Row],[MRK]]-Data!Q552</f>
        <v>0.58833345793088654</v>
      </c>
      <c r="R553" s="2">
        <f>ARIMAForecast[[#This Row],[ABBV]]-Data!R552</f>
        <v>3.8462929405959869</v>
      </c>
      <c r="S553" s="2">
        <f>ARIMAForecast[[#This Row],[LLY]]-Data!S552</f>
        <v>6.1206727522970255</v>
      </c>
      <c r="T553" s="2">
        <f>ARIMAForecast[[#This Row],[UPS]]-Data!T552</f>
        <v>4.8451266951500145</v>
      </c>
      <c r="U553" s="2">
        <f>ARIMAForecast[[#This Row],[CAT]]-Data!U552</f>
        <v>0.67470396287001222</v>
      </c>
      <c r="X553" s="1">
        <v>44634</v>
      </c>
      <c r="Y553" s="2">
        <f>Data!Y553-Data!Y552</f>
        <v>-3.9577660999999864</v>
      </c>
      <c r="Z553" s="2">
        <f>Data!Z553-Data!Z552</f>
        <v>-4.7536016000000245</v>
      </c>
      <c r="AA553" s="2">
        <f>Data!AA553-Data!AA552</f>
        <v>-3.0470832999999971</v>
      </c>
      <c r="AB553" s="2">
        <f>Data!AB553-Data!AB552</f>
        <v>-3.1424632999999886</v>
      </c>
      <c r="AC553" s="2">
        <f>Data!AC553-Data!AC552</f>
        <v>2.8884430999999609</v>
      </c>
      <c r="AD553" s="2">
        <f>Data!AD553-Data!AD552</f>
        <v>-14.297050099999979</v>
      </c>
      <c r="AE553" s="2">
        <f>Data!AE553-Data!AE552</f>
        <v>-6.6032044000000099</v>
      </c>
      <c r="AF553" s="2">
        <f>Data!AF553-Data!AF552</f>
        <v>-2.9776953999999876</v>
      </c>
      <c r="AG553" s="2">
        <f>Data!AG553-Data!AG552</f>
        <v>3.5086137000000122</v>
      </c>
      <c r="AH553" s="2">
        <f>Data!AH553-Data!AH552</f>
        <v>0.92401469999998653</v>
      </c>
      <c r="AI553" s="2">
        <f>Data!AI553-Data!AI552</f>
        <v>-10.023436100000026</v>
      </c>
      <c r="AJ553" s="2">
        <f>Data!AJ553-Data!AJ552</f>
        <v>2.6861712999999838</v>
      </c>
      <c r="AK553" s="2">
        <f>Data!AK553-Data!AK552</f>
        <v>0.71423608999999999</v>
      </c>
      <c r="AL553" s="2">
        <f>Data!AL553-Data!AL552</f>
        <v>1.2200670999999943</v>
      </c>
      <c r="AM553" s="2">
        <f>Data!AM553-Data!AM552</f>
        <v>3.2405230999999617</v>
      </c>
      <c r="AN553" s="2">
        <f>Data!AN553-Data!AN552</f>
        <v>-0.41307288000000142</v>
      </c>
      <c r="AO553" s="2">
        <f>Data!AO553-Data!AO552</f>
        <v>2.5592159999999922</v>
      </c>
      <c r="AP553" s="2">
        <f>Data!AP553-Data!AP552</f>
        <v>2.6105091000000016</v>
      </c>
      <c r="AQ553" s="2">
        <f>Data!AQ553-Data!AQ552</f>
        <v>0.17736750000000256</v>
      </c>
      <c r="AR553" s="2">
        <f>Data!AR553-Data!AR552</f>
        <v>1.2118755000000192</v>
      </c>
      <c r="AS553" s="2"/>
      <c r="AT553" s="1">
        <v>44634</v>
      </c>
      <c r="AU553" s="2">
        <f>Data!AV557-FaktiskeKurser[[#This Row],[AAPL]]</f>
        <v>-6.8200070000000039</v>
      </c>
      <c r="AV553" s="2">
        <f>Data!AW557-FaktiskeKurser[[#This Row],[MSFT]]</f>
        <v>0.58999599999998509</v>
      </c>
      <c r="AW553" s="2">
        <f>Data!AX557-FaktiskeKurser[[#This Row],[AMZN]]</f>
        <v>5.8385009999999795</v>
      </c>
      <c r="AX553" s="2">
        <f>Data!AY557-FaktiskeKurser[[#This Row],[GOOGL]]</f>
        <v>-1.1535039999999981</v>
      </c>
      <c r="AY553" s="2">
        <f>Data!AZ557-FaktiskeKurser[[#This Row],[BRK-B]]</f>
        <v>11.460021999999981</v>
      </c>
      <c r="AZ553" s="2">
        <f>Data!BA557-FaktiskeKurser[[#This Row],[TSLA]]</f>
        <v>-19.343322999999998</v>
      </c>
      <c r="BA553" s="2">
        <f>Data!BB557-FaktiskeKurser[[#This Row],[NVDA]]</f>
        <v>-1.8399959999999851</v>
      </c>
      <c r="BB553" s="2">
        <f>Data!BC557-FaktiskeKurser[[#This Row],[GOOG]]</f>
        <v>-0.53750600000000759</v>
      </c>
      <c r="BC553" s="2">
        <f>Data!BD557-FaktiskeKurser[[#This Row],[UNH]]</f>
        <v>14.460021999999981</v>
      </c>
      <c r="BD553" s="2">
        <f>Data!BE557-FaktiskeKurser[[#This Row],[JPM]]</f>
        <v>1.8699949999999887</v>
      </c>
      <c r="BE553" s="2">
        <f>Data!BF557-FaktiskeKurser[[#This Row],[AVGO]]</f>
        <v>-8.1500240000000304</v>
      </c>
      <c r="BF553" s="2">
        <f>Data!BG557-FaktiskeKurser[[#This Row],[V]]</f>
        <v>8.6199950000000172</v>
      </c>
      <c r="BG553" s="2">
        <f>Data!BH557-FaktiskeKurser[[#This Row],[BAC]]</f>
        <v>2.6100009999999969</v>
      </c>
      <c r="BH553" s="2">
        <f>Data!BI557-FaktiskeKurser[[#This Row],[HD]]</f>
        <v>1.6199950000000172</v>
      </c>
      <c r="BI553" s="2">
        <f>Data!BJ557-FaktiskeKurser[[#This Row],[MA]]</f>
        <v>14.260008999999968</v>
      </c>
      <c r="BJ553" s="2">
        <f>Data!BK557-FaktiskeKurser[[#This Row],[MRK]]</f>
        <v>0.83000200000000746</v>
      </c>
      <c r="BK553" s="2">
        <f>Data!BL557-FaktiskeKurser[[#This Row],[ABBV]]</f>
        <v>4.9500120000000152</v>
      </c>
      <c r="BL553" s="2">
        <f>Data!BM557-FaktiskeKurser[[#This Row],[LLY]]</f>
        <v>9.0700069999999755</v>
      </c>
      <c r="BM553" s="2">
        <f>Data!BN557-FaktiskeKurser[[#This Row],[UPS]]</f>
        <v>0.8899990000000173</v>
      </c>
      <c r="BN553" s="2">
        <f>Data!BO557-FaktiskeKurser[[#This Row],[CAT]]</f>
        <v>5.4400019999999927</v>
      </c>
    </row>
    <row r="554" spans="1:66" x14ac:dyDescent="0.35">
      <c r="A554" s="1">
        <v>44635</v>
      </c>
      <c r="B554" s="2">
        <f>ARIMAForecast[[#This Row],[AAPL]]-FaktiskeKurser[[#This Row],[AAPL]]</f>
        <v>-3.345497943227997</v>
      </c>
      <c r="C554" s="2">
        <f>ARIMAForecast[[#This Row],[MSFT]]-Data!C553</f>
        <v>6.4821537682649932</v>
      </c>
      <c r="D554" s="2">
        <f>ARIMAForecast[[#This Row],[AMZN]]-Data!D553</f>
        <v>5.9913774094059988</v>
      </c>
      <c r="E554" s="2">
        <f>ARIMAForecast[[#This Row],[GOOGL]]-Data!E553</f>
        <v>4.3624714392680062</v>
      </c>
      <c r="F554" s="2">
        <f>ARIMAForecast[[#This Row],[BRK-B]]-Data!F553</f>
        <v>3.0084837504979873</v>
      </c>
      <c r="G554" s="2">
        <f>ARIMAForecast[[#This Row],[TSLA]]-Data!G553</f>
        <v>12.946098857896004</v>
      </c>
      <c r="H554" s="2">
        <f>ARIMAForecast[[#This Row],[NVDA]]-Data!H553</f>
        <v>14.603000142073</v>
      </c>
      <c r="I554" s="2">
        <f>ARIMAForecast[[#This Row],[GOOG]]-Data!I553</f>
        <v>4.4078772299770037</v>
      </c>
      <c r="J554" s="2">
        <f>ARIMAForecast[[#This Row],[UNH]]-Data!J553</f>
        <v>1.9817926161269952</v>
      </c>
      <c r="K554" s="2">
        <f>ARIMAForecast[[#This Row],[JPM]]-Data!K553</f>
        <v>5.5039989670700038</v>
      </c>
      <c r="L554" s="2">
        <f>ARIMAForecast[[#This Row],[AVGO]]-Data!L553</f>
        <v>19.826559488825978</v>
      </c>
      <c r="M554" s="2">
        <f>ARIMAForecast[[#This Row],[V]]-Data!M553</f>
        <v>6.0387743962940021</v>
      </c>
      <c r="N554" s="2">
        <f>ARIMAForecast[[#This Row],[BAC]]-Data!N553</f>
        <v>1.419361236319105</v>
      </c>
      <c r="O554" s="2">
        <f>ARIMAForecast[[#This Row],[HD]]-Data!O553</f>
        <v>3.5621978707280277</v>
      </c>
      <c r="P554" s="2">
        <f>ARIMAForecast[[#This Row],[MA]]-Data!P553</f>
        <v>9.4120582310379746</v>
      </c>
      <c r="Q554" s="2">
        <f>ARIMAForecast[[#This Row],[MRK]]-Data!Q553</f>
        <v>-0.31665519090249461</v>
      </c>
      <c r="R554" s="2">
        <f>ARIMAForecast[[#This Row],[ABBV]]-Data!R553</f>
        <v>0.28356397262501787</v>
      </c>
      <c r="S554" s="2">
        <f>ARIMAForecast[[#This Row],[LLY]]-Data!S553</f>
        <v>1.6926177255670041</v>
      </c>
      <c r="T554" s="2">
        <f>ARIMAForecast[[#This Row],[UPS]]-Data!T553</f>
        <v>9.049441132612003</v>
      </c>
      <c r="U554" s="2">
        <f>ARIMAForecast[[#This Row],[CAT]]-Data!U553</f>
        <v>-0.11810866360801242</v>
      </c>
      <c r="X554" s="1">
        <v>44635</v>
      </c>
      <c r="Y554" s="2">
        <f>Data!Y554-Data!Y553</f>
        <v>2.0942311000000018</v>
      </c>
      <c r="Z554" s="2">
        <f>Data!Z554-Data!Z553</f>
        <v>5.7288083999999913</v>
      </c>
      <c r="AA554" s="2">
        <f>Data!AA554-Data!AA553</f>
        <v>3.9230353000000093</v>
      </c>
      <c r="AB554" s="2">
        <f>Data!AB554-Data!AB553</f>
        <v>1.7589746000000019</v>
      </c>
      <c r="AC554" s="2">
        <f>Data!AC554-Data!AC553</f>
        <v>2.7305972999999994</v>
      </c>
      <c r="AD554" s="2">
        <f>Data!AD554-Data!AD553</f>
        <v>-3.4505776999999966</v>
      </c>
      <c r="AE554" s="2">
        <f>Data!AE554-Data!AE553</f>
        <v>5.8569234999999935</v>
      </c>
      <c r="AF554" s="2">
        <f>Data!AF554-Data!AF553</f>
        <v>1.983838899999995</v>
      </c>
      <c r="AG554" s="2">
        <f>Data!AG554-Data!AG553</f>
        <v>8.9580887999999845</v>
      </c>
      <c r="AH554" s="2">
        <f>Data!AH554-Data!AH553</f>
        <v>2.2404506000000026</v>
      </c>
      <c r="AI554" s="2">
        <f>Data!AI554-Data!AI553</f>
        <v>18.311072200000012</v>
      </c>
      <c r="AJ554" s="2">
        <f>Data!AJ554-Data!AJ553</f>
        <v>5.159696600000018</v>
      </c>
      <c r="AK554" s="2">
        <f>Data!AK554-Data!AK553</f>
        <v>0.38969869000000301</v>
      </c>
      <c r="AL554" s="2">
        <f>Data!AL554-Data!AL553</f>
        <v>8.6283968999999843</v>
      </c>
      <c r="AM554" s="2">
        <f>Data!AM554-Data!AM553</f>
        <v>5.6054706000000465</v>
      </c>
      <c r="AN554" s="2">
        <f>Data!AN554-Data!AN553</f>
        <v>0.68274352999999621</v>
      </c>
      <c r="AO554" s="2">
        <f>Data!AO554-Data!AO553</f>
        <v>3.5852935000000059</v>
      </c>
      <c r="AP554" s="2">
        <f>Data!AP554-Data!AP553</f>
        <v>4.7764298000000167</v>
      </c>
      <c r="AQ554" s="2">
        <f>Data!AQ554-Data!AQ553</f>
        <v>5.1219686000000024</v>
      </c>
      <c r="AR554" s="2">
        <f>Data!AR554-Data!AR553</f>
        <v>0.92178419999999051</v>
      </c>
      <c r="AS554" s="2"/>
      <c r="AT554" s="1">
        <v>44635</v>
      </c>
      <c r="AU554" s="2">
        <f>Data!AV558-FaktiskeKurser[[#This Row],[AAPL]]</f>
        <v>-7.8600009999999827</v>
      </c>
      <c r="AV554" s="2">
        <f>Data!AW558-FaktiskeKurser[[#This Row],[MSFT]]</f>
        <v>-1.3500060000000076</v>
      </c>
      <c r="AW554" s="2">
        <f>Data!AX558-FaktiskeKurser[[#This Row],[AMZN]]</f>
        <v>8.0874939999999924</v>
      </c>
      <c r="AX554" s="2">
        <f>Data!AY558-FaktiskeKurser[[#This Row],[GOOGL]]</f>
        <v>-4.22199999999998</v>
      </c>
      <c r="AY554" s="2">
        <f>Data!AZ558-FaktiskeKurser[[#This Row],[BRK-B]]</f>
        <v>7.1499939999999924</v>
      </c>
      <c r="AZ554" s="2">
        <f>Data!BA558-FaktiskeKurser[[#This Row],[TSLA]]</f>
        <v>-19.026673000000017</v>
      </c>
      <c r="BA554" s="2">
        <f>Data!BB558-FaktiskeKurser[[#This Row],[NVDA]]</f>
        <v>-0.41000299999998902</v>
      </c>
      <c r="BB554" s="2">
        <f>Data!BC558-FaktiskeKurser[[#This Row],[GOOG]]</f>
        <v>-4.2054899999999975</v>
      </c>
      <c r="BC554" s="2">
        <f>Data!BD558-FaktiskeKurser[[#This Row],[UNH]]</f>
        <v>12.339997000000039</v>
      </c>
      <c r="BD554" s="2">
        <f>Data!BE558-FaktiskeKurser[[#This Row],[JPM]]</f>
        <v>-0.96000599999999281</v>
      </c>
      <c r="BE554" s="2">
        <f>Data!BF558-FaktiskeKurser[[#This Row],[AVGO]]</f>
        <v>-4.2600100000000793</v>
      </c>
      <c r="BF554" s="2">
        <f>Data!BG558-FaktiskeKurser[[#This Row],[V]]</f>
        <v>6.3800039999999854</v>
      </c>
      <c r="BG554" s="2">
        <f>Data!BH558-FaktiskeKurser[[#This Row],[BAC]]</f>
        <v>0.45999900000000338</v>
      </c>
      <c r="BH554" s="2">
        <f>Data!BI558-FaktiskeKurser[[#This Row],[HD]]</f>
        <v>11.339996999999983</v>
      </c>
      <c r="BI554" s="2">
        <f>Data!BJ558-FaktiskeKurser[[#This Row],[MA]]</f>
        <v>6.8699950000000172</v>
      </c>
      <c r="BJ554" s="2">
        <f>Data!BK558-FaktiskeKurser[[#This Row],[MRK]]</f>
        <v>0.84999799999999937</v>
      </c>
      <c r="BK554" s="2">
        <f>Data!BL558-FaktiskeKurser[[#This Row],[ABBV]]</f>
        <v>7.0400089999999977</v>
      </c>
      <c r="BL554" s="2">
        <f>Data!BM558-FaktiskeKurser[[#This Row],[LLY]]</f>
        <v>12.669982000000005</v>
      </c>
      <c r="BM554" s="2">
        <f>Data!BN558-FaktiskeKurser[[#This Row],[UPS]]</f>
        <v>3.75</v>
      </c>
      <c r="BN554" s="2">
        <f>Data!BO558-FaktiskeKurser[[#This Row],[CAT]]</f>
        <v>6.6800079999999866</v>
      </c>
    </row>
    <row r="555" spans="1:66" x14ac:dyDescent="0.35">
      <c r="A555" s="1">
        <v>44636</v>
      </c>
      <c r="B555" s="2">
        <f>ARIMAForecast[[#This Row],[AAPL]]-FaktiskeKurser[[#This Row],[AAPL]]</f>
        <v>3.057307038163998</v>
      </c>
      <c r="C555" s="2">
        <f>ARIMAForecast[[#This Row],[MSFT]]-Data!C554</f>
        <v>2.6001332245969593</v>
      </c>
      <c r="D555" s="2">
        <f>ARIMAForecast[[#This Row],[AMZN]]-Data!D554</f>
        <v>3.8018361148370161</v>
      </c>
      <c r="E555" s="2">
        <f>ARIMAForecast[[#This Row],[GOOGL]]-Data!E554</f>
        <v>1.2632521188970145</v>
      </c>
      <c r="F555" s="2">
        <f>ARIMAForecast[[#This Row],[BRK-B]]-Data!F554</f>
        <v>9.9844258752989958</v>
      </c>
      <c r="G555" s="2">
        <f>ARIMAForecast[[#This Row],[TSLA]]-Data!G554</f>
        <v>10.593048786888005</v>
      </c>
      <c r="H555" s="2">
        <f>ARIMAForecast[[#This Row],[NVDA]]-Data!H554</f>
        <v>6.0814290677120084</v>
      </c>
      <c r="I555" s="2">
        <f>ARIMAForecast[[#This Row],[GOOG]]-Data!I554</f>
        <v>1.3677355301339844</v>
      </c>
      <c r="J555" s="2">
        <f>ARIMAForecast[[#This Row],[UNH]]-Data!J554</f>
        <v>6.3827564142100073</v>
      </c>
      <c r="K555" s="2">
        <f>ARIMAForecast[[#This Row],[JPM]]-Data!K554</f>
        <v>2.0227343594039837</v>
      </c>
      <c r="L555" s="2">
        <f>ARIMAForecast[[#This Row],[AVGO]]-Data!L554</f>
        <v>-3.3177587975619645</v>
      </c>
      <c r="M555" s="2">
        <f>ARIMAForecast[[#This Row],[V]]-Data!M554</f>
        <v>2.0174595545059901</v>
      </c>
      <c r="N555" s="2">
        <f>ARIMAForecast[[#This Row],[BAC]]-Data!N554</f>
        <v>0.45086863261419552</v>
      </c>
      <c r="O555" s="2">
        <f>ARIMAForecast[[#This Row],[HD]]-Data!O554</f>
        <v>4.3625633193850035</v>
      </c>
      <c r="P555" s="2">
        <f>ARIMAForecast[[#This Row],[MA]]-Data!P554</f>
        <v>2.4970553252239824</v>
      </c>
      <c r="Q555" s="2">
        <f>ARIMAForecast[[#This Row],[MRK]]-Data!Q554</f>
        <v>0.66565490695890617</v>
      </c>
      <c r="R555" s="2">
        <f>ARIMAForecast[[#This Row],[ABBV]]-Data!R554</f>
        <v>2.3997250614309849</v>
      </c>
      <c r="S555" s="2">
        <f>ARIMAForecast[[#This Row],[LLY]]-Data!S554</f>
        <v>7.8316091635859948</v>
      </c>
      <c r="T555" s="2">
        <f>ARIMAForecast[[#This Row],[UPS]]-Data!T554</f>
        <v>3.307767661612985</v>
      </c>
      <c r="U555" s="2">
        <f>ARIMAForecast[[#This Row],[CAT]]-Data!U554</f>
        <v>4.0294126159170105</v>
      </c>
      <c r="X555" s="1">
        <v>44636</v>
      </c>
      <c r="Y555" s="2">
        <f>Data!Y555-Data!Y554</f>
        <v>4.4832893999999897</v>
      </c>
      <c r="Z555" s="2">
        <f>Data!Z555-Data!Z554</f>
        <v>10.148530100000016</v>
      </c>
      <c r="AA555" s="2">
        <f>Data!AA555-Data!AA554</f>
        <v>5.7277813999999978</v>
      </c>
      <c r="AB555" s="2">
        <f>Data!AB555-Data!AB554</f>
        <v>3.8176056000000074</v>
      </c>
      <c r="AC555" s="2">
        <f>Data!AC555-Data!AC554</f>
        <v>3.3636122000000341</v>
      </c>
      <c r="AD555" s="2">
        <f>Data!AD555-Data!AD554</f>
        <v>11.851356099999975</v>
      </c>
      <c r="AE555" s="2">
        <f>Data!AE555-Data!AE554</f>
        <v>16.292667500000022</v>
      </c>
      <c r="AF555" s="2">
        <f>Data!AF555-Data!AF554</f>
        <v>3.751293099999998</v>
      </c>
      <c r="AG555" s="2">
        <f>Data!AG555-Data!AG554</f>
        <v>2.5429316999999969</v>
      </c>
      <c r="AH555" s="2">
        <f>Data!AH555-Data!AH554</f>
        <v>4.0131452000000252</v>
      </c>
      <c r="AI555" s="2">
        <f>Data!AI555-Data!AI554</f>
        <v>16.575412099999994</v>
      </c>
      <c r="AJ555" s="2">
        <f>Data!AJ555-Data!AJ554</f>
        <v>5.7525654000000088</v>
      </c>
      <c r="AK555" s="2">
        <f>Data!AK555-Data!AK554</f>
        <v>1.0897565299999954</v>
      </c>
      <c r="AL555" s="2">
        <f>Data!AL555-Data!AL554</f>
        <v>3.736543700000027</v>
      </c>
      <c r="AM555" s="2">
        <f>Data!AM555-Data!AM554</f>
        <v>7.6496166999999673</v>
      </c>
      <c r="AN555" s="2">
        <f>Data!AN555-Data!AN554</f>
        <v>-0.3409837600000003</v>
      </c>
      <c r="AO555" s="2">
        <f>Data!AO555-Data!AO554</f>
        <v>0.96473199999999792</v>
      </c>
      <c r="AP555" s="2">
        <f>Data!AP555-Data!AP554</f>
        <v>2.7439582000000087</v>
      </c>
      <c r="AQ555" s="2">
        <f>Data!AQ555-Data!AQ554</f>
        <v>6.838020599999993</v>
      </c>
      <c r="AR555" s="2">
        <f>Data!AR555-Data!AR554</f>
        <v>-0.21131289999999581</v>
      </c>
      <c r="AS555" s="2"/>
      <c r="AT555" s="1">
        <v>44636</v>
      </c>
      <c r="AU555" s="2">
        <f>Data!AV559-FaktiskeKurser[[#This Row],[AAPL]]</f>
        <v>1.0699920000000134</v>
      </c>
      <c r="AV555" s="2">
        <f>Data!AW559-FaktiskeKurser[[#This Row],[MSFT]]</f>
        <v>8.8000190000000202</v>
      </c>
      <c r="AW555" s="2">
        <f>Data!AX559-FaktiskeKurser[[#This Row],[AMZN]]</f>
        <v>6.2864989999999921</v>
      </c>
      <c r="AX555" s="2">
        <f>Data!AY559-FaktiskeKurser[[#This Row],[GOOGL]]</f>
        <v>0.85099800000000414</v>
      </c>
      <c r="AY555" s="2">
        <f>Data!AZ559-FaktiskeKurser[[#This Row],[BRK-B]]</f>
        <v>10.80999700000001</v>
      </c>
      <c r="AZ555" s="2">
        <f>Data!BA559-FaktiskeKurser[[#This Row],[TSLA]]</f>
        <v>0.64334100000002081</v>
      </c>
      <c r="BA555" s="2">
        <f>Data!BB559-FaktiskeKurser[[#This Row],[NVDA]]</f>
        <v>18.380004999999983</v>
      </c>
      <c r="BB555" s="2">
        <f>Data!BC559-FaktiskeKurser[[#This Row],[GOOG]]</f>
        <v>1.0084990000000005</v>
      </c>
      <c r="BC555" s="2">
        <f>Data!BD559-FaktiskeKurser[[#This Row],[UNH]]</f>
        <v>6.8200080000000298</v>
      </c>
      <c r="BD555" s="2">
        <f>Data!BE559-FaktiskeKurser[[#This Row],[JPM]]</f>
        <v>6.5399929999999813</v>
      </c>
      <c r="BE555" s="2">
        <f>Data!BF559-FaktiskeKurser[[#This Row],[AVGO]]</f>
        <v>19.390015000000062</v>
      </c>
      <c r="BF555" s="2">
        <f>Data!BG559-FaktiskeKurser[[#This Row],[V]]</f>
        <v>13.899993999999992</v>
      </c>
      <c r="BG555" s="2">
        <f>Data!BH559-FaktiskeKurser[[#This Row],[BAC]]</f>
        <v>2.130001</v>
      </c>
      <c r="BH555" s="2">
        <f>Data!BI559-FaktiskeKurser[[#This Row],[HD]]</f>
        <v>12.970002000000022</v>
      </c>
      <c r="BI555" s="2">
        <f>Data!BJ559-FaktiskeKurser[[#This Row],[MA]]</f>
        <v>20.089997000000039</v>
      </c>
      <c r="BJ555" s="2">
        <f>Data!BK559-FaktiskeKurser[[#This Row],[MRK]]</f>
        <v>0.23000399999999388</v>
      </c>
      <c r="BK555" s="2">
        <f>Data!BL559-FaktiskeKurser[[#This Row],[ABBV]]</f>
        <v>6.8800050000000113</v>
      </c>
      <c r="BL555" s="2">
        <f>Data!BM559-FaktiskeKurser[[#This Row],[LLY]]</f>
        <v>10.420012999999983</v>
      </c>
      <c r="BM555" s="2">
        <f>Data!BN559-FaktiskeKurser[[#This Row],[UPS]]</f>
        <v>10.720000999999996</v>
      </c>
      <c r="BN555" s="2">
        <f>Data!BO559-FaktiskeKurser[[#This Row],[CAT]]</f>
        <v>4.2900089999999977</v>
      </c>
    </row>
    <row r="556" spans="1:66" x14ac:dyDescent="0.35">
      <c r="A556" s="1">
        <v>44637</v>
      </c>
      <c r="B556" s="2">
        <f>ARIMAForecast[[#This Row],[AAPL]]-FaktiskeKurser[[#This Row],[AAPL]]</f>
        <v>8.5852224436569884</v>
      </c>
      <c r="C556" s="2">
        <f>ARIMAForecast[[#This Row],[MSFT]]-Data!C555</f>
        <v>2.3507613571180173</v>
      </c>
      <c r="D556" s="2">
        <f>ARIMAForecast[[#This Row],[AMZN]]-Data!D555</f>
        <v>3.7607112813620063</v>
      </c>
      <c r="E556" s="2">
        <f>ARIMAForecast[[#This Row],[GOOGL]]-Data!E555</f>
        <v>1.2710129322589978</v>
      </c>
      <c r="F556" s="2">
        <f>ARIMAForecast[[#This Row],[BRK-B]]-Data!F555</f>
        <v>-2.4647968697629494</v>
      </c>
      <c r="G556" s="2">
        <f>ARIMAForecast[[#This Row],[TSLA]]-Data!G555</f>
        <v>11.35584804063501</v>
      </c>
      <c r="H556" s="2">
        <f>ARIMAForecast[[#This Row],[NVDA]]-Data!H555</f>
        <v>14.210169331998003</v>
      </c>
      <c r="I556" s="2">
        <f>ARIMAForecast[[#This Row],[GOOG]]-Data!I555</f>
        <v>1.3388074037349895</v>
      </c>
      <c r="J556" s="2">
        <f>ARIMAForecast[[#This Row],[UNH]]-Data!J555</f>
        <v>1.1511902646159911</v>
      </c>
      <c r="K556" s="2">
        <f>ARIMAForecast[[#This Row],[JPM]]-Data!K555</f>
        <v>-0.19886912953498381</v>
      </c>
      <c r="L556" s="2">
        <f>ARIMAForecast[[#This Row],[AVGO]]-Data!L555</f>
        <v>2.7348584182889226</v>
      </c>
      <c r="M556" s="2">
        <f>ARIMAForecast[[#This Row],[V]]-Data!M555</f>
        <v>4.9642708060700045</v>
      </c>
      <c r="N556" s="2">
        <f>ARIMAForecast[[#This Row],[BAC]]-Data!N555</f>
        <v>-0.39547100055549578</v>
      </c>
      <c r="O556" s="2">
        <f>ARIMAForecast[[#This Row],[HD]]-Data!O555</f>
        <v>4.5075770276390017</v>
      </c>
      <c r="P556" s="2">
        <f>ARIMAForecast[[#This Row],[MA]]-Data!P555</f>
        <v>3.4462508813230102</v>
      </c>
      <c r="Q556" s="2">
        <f>ARIMAForecast[[#This Row],[MRK]]-Data!Q555</f>
        <v>0.19421726068048883</v>
      </c>
      <c r="R556" s="2">
        <f>ARIMAForecast[[#This Row],[ABBV]]-Data!R555</f>
        <v>0.80122051969399877</v>
      </c>
      <c r="S556" s="2">
        <f>ARIMAForecast[[#This Row],[LLY]]-Data!S555</f>
        <v>3.3045853314980036</v>
      </c>
      <c r="T556" s="2">
        <f>ARIMAForecast[[#This Row],[UPS]]-Data!T555</f>
        <v>-2.1542652210529809</v>
      </c>
      <c r="U556" s="2">
        <f>ARIMAForecast[[#This Row],[CAT]]-Data!U555</f>
        <v>0.30523950831499747</v>
      </c>
      <c r="X556" s="1">
        <v>44637</v>
      </c>
      <c r="Y556" s="2">
        <f>Data!Y556-Data!Y555</f>
        <v>1.9293674000000181</v>
      </c>
      <c r="Z556" s="2">
        <f>Data!Z556-Data!Z555</f>
        <v>2.8475252999999725</v>
      </c>
      <c r="AA556" s="2">
        <f>Data!AA556-Data!AA555</f>
        <v>4.2521696999999961</v>
      </c>
      <c r="AB556" s="2">
        <f>Data!AB556-Data!AB555</f>
        <v>1.2326467000000036</v>
      </c>
      <c r="AC556" s="2">
        <f>Data!AC556-Data!AC555</f>
        <v>7.8403352999999925</v>
      </c>
      <c r="AD556" s="2">
        <f>Data!AD556-Data!AD555</f>
        <v>12.744947700000012</v>
      </c>
      <c r="AE556" s="2">
        <f>Data!AE556-Data!AE555</f>
        <v>9.9918303999999978</v>
      </c>
      <c r="AF556" s="2">
        <f>Data!AF556-Data!AF555</f>
        <v>1.1842775000000074</v>
      </c>
      <c r="AG556" s="2">
        <f>Data!AG556-Data!AG555</f>
        <v>6.9004444999999919</v>
      </c>
      <c r="AH556" s="2">
        <f>Data!AH556-Data!AH555</f>
        <v>3.6881355999999812</v>
      </c>
      <c r="AI556" s="2">
        <f>Data!AI556-Data!AI555</f>
        <v>-1.2291244000000461</v>
      </c>
      <c r="AJ556" s="2">
        <f>Data!AJ556-Data!AJ555</f>
        <v>2.7299919999999815</v>
      </c>
      <c r="AK556" s="2">
        <f>Data!AK556-Data!AK555</f>
        <v>0.44442046000000346</v>
      </c>
      <c r="AL556" s="2">
        <f>Data!AL556-Data!AL555</f>
        <v>4.9639414000000102</v>
      </c>
      <c r="AM556" s="2">
        <f>Data!AM556-Data!AM555</f>
        <v>4.856422699999996</v>
      </c>
      <c r="AN556" s="2">
        <f>Data!AN556-Data!AN555</f>
        <v>0.64657750000000647</v>
      </c>
      <c r="AO556" s="2">
        <f>Data!AO556-Data!AO555</f>
        <v>2.0892996000000039</v>
      </c>
      <c r="AP556" s="2">
        <f>Data!AP556-Data!AP555</f>
        <v>5.210405900000012</v>
      </c>
      <c r="AQ556" s="2">
        <f>Data!AQ556-Data!AQ555</f>
        <v>5.4702642000000026</v>
      </c>
      <c r="AR556" s="2">
        <f>Data!AR556-Data!AR555</f>
        <v>4.6900195999999994</v>
      </c>
      <c r="AS556" s="2"/>
      <c r="AT556" s="1">
        <v>44637</v>
      </c>
      <c r="AU556" s="2">
        <f>Data!AV560-FaktiskeKurser[[#This Row],[AAPL]]</f>
        <v>5.8899989999999889</v>
      </c>
      <c r="AV556" s="2">
        <f>Data!AW560-FaktiskeKurser[[#This Row],[MSFT]]</f>
        <v>15.149994000000049</v>
      </c>
      <c r="AW556" s="2">
        <f>Data!AX560-FaktiskeKurser[[#This Row],[AMZN]]</f>
        <v>11.714492000000007</v>
      </c>
      <c r="AX556" s="2">
        <f>Data!AY560-FaktiskeKurser[[#This Row],[GOOGL]]</f>
        <v>3.9685059999999908</v>
      </c>
      <c r="AY556" s="2">
        <f>Data!AZ560-FaktiskeKurser[[#This Row],[BRK-B]]</f>
        <v>18.369995000000017</v>
      </c>
      <c r="AZ556" s="2">
        <f>Data!BA560-FaktiskeKurser[[#This Row],[TSLA]]</f>
        <v>25.416655999999989</v>
      </c>
      <c r="BA556" s="2">
        <f>Data!BB560-FaktiskeKurser[[#This Row],[NVDA]]</f>
        <v>26.660003999999986</v>
      </c>
      <c r="BB556" s="2">
        <f>Data!BC560-FaktiskeKurser[[#This Row],[GOOG]]</f>
        <v>4.125</v>
      </c>
      <c r="BC556" s="2">
        <f>Data!BD560-FaktiskeKurser[[#This Row],[UNH]]</f>
        <v>24.149993999999992</v>
      </c>
      <c r="BD556" s="2">
        <f>Data!BE560-FaktiskeKurser[[#This Row],[JPM]]</f>
        <v>11.259995000000004</v>
      </c>
      <c r="BE556" s="2">
        <f>Data!BF560-FaktiskeKurser[[#This Row],[AVGO]]</f>
        <v>24.820007000000032</v>
      </c>
      <c r="BF556" s="2">
        <f>Data!BG560-FaktiskeKurser[[#This Row],[V]]</f>
        <v>16.739990000000006</v>
      </c>
      <c r="BG556" s="2">
        <f>Data!BH560-FaktiskeKurser[[#This Row],[BAC]]</f>
        <v>2.6999969999999962</v>
      </c>
      <c r="BH556" s="2">
        <f>Data!BI560-FaktiskeKurser[[#This Row],[HD]]</f>
        <v>19.569975999999997</v>
      </c>
      <c r="BI556" s="2">
        <f>Data!BJ560-FaktiskeKurser[[#This Row],[MA]]</f>
        <v>21.649992999999995</v>
      </c>
      <c r="BJ556" s="2">
        <f>Data!BK560-FaktiskeKurser[[#This Row],[MRK]]</f>
        <v>0.68000000000000682</v>
      </c>
      <c r="BK556" s="2">
        <f>Data!BL560-FaktiskeKurser[[#This Row],[ABBV]]</f>
        <v>9.5299980000000062</v>
      </c>
      <c r="BL556" s="2">
        <f>Data!BM560-FaktiskeKurser[[#This Row],[LLY]]</f>
        <v>19.210022000000038</v>
      </c>
      <c r="BM556" s="2">
        <f>Data!BN560-FaktiskeKurser[[#This Row],[UPS]]</f>
        <v>18.420013000000012</v>
      </c>
      <c r="BN556" s="2">
        <f>Data!BO560-FaktiskeKurser[[#This Row],[CAT]]</f>
        <v>6.8699949999999887</v>
      </c>
    </row>
    <row r="557" spans="1:66" x14ac:dyDescent="0.35">
      <c r="A557" s="1">
        <v>44638</v>
      </c>
      <c r="B557" s="2">
        <f>ARIMAForecast[[#This Row],[AAPL]]-FaktiskeKurser[[#This Row],[AAPL]]</f>
        <v>15.277649220260997</v>
      </c>
      <c r="C557" s="2">
        <f>ARIMAForecast[[#This Row],[MSFT]]-Data!C556</f>
        <v>1.322730039052999</v>
      </c>
      <c r="D557" s="2">
        <f>ARIMAForecast[[#This Row],[AMZN]]-Data!D556</f>
        <v>0.44430577946599215</v>
      </c>
      <c r="E557" s="2">
        <f>ARIMAForecast[[#This Row],[GOOGL]]-Data!E556</f>
        <v>0.49434513510698253</v>
      </c>
      <c r="F557" s="2">
        <f>ARIMAForecast[[#This Row],[BRK-B]]-Data!F556</f>
        <v>5.9339134618439857</v>
      </c>
      <c r="G557" s="2">
        <f>ARIMAForecast[[#This Row],[TSLA]]-Data!G556</f>
        <v>5.2005015595889859</v>
      </c>
      <c r="H557" s="2">
        <f>ARIMAForecast[[#This Row],[NVDA]]-Data!H556</f>
        <v>6.217597119842992</v>
      </c>
      <c r="I557" s="2">
        <f>ARIMAForecast[[#This Row],[GOOG]]-Data!I556</f>
        <v>0.35914509126200755</v>
      </c>
      <c r="J557" s="2">
        <f>ARIMAForecast[[#This Row],[UNH]]-Data!J556</f>
        <v>-7.7724858490967108E-2</v>
      </c>
      <c r="K557" s="2">
        <f>ARIMAForecast[[#This Row],[JPM]]-Data!K556</f>
        <v>-0.75139788592400691</v>
      </c>
      <c r="L557" s="2">
        <f>ARIMAForecast[[#This Row],[AVGO]]-Data!L556</f>
        <v>-2.3736907836420187</v>
      </c>
      <c r="M557" s="2">
        <f>ARIMAForecast[[#This Row],[V]]-Data!M556</f>
        <v>-1.0404197881589994</v>
      </c>
      <c r="N557" s="2">
        <f>ARIMAForecast[[#This Row],[BAC]]-Data!N556</f>
        <v>-3.3935564831701015E-2</v>
      </c>
      <c r="O557" s="2">
        <f>ARIMAForecast[[#This Row],[HD]]-Data!O556</f>
        <v>-9.9385904289949849</v>
      </c>
      <c r="P557" s="2">
        <f>ARIMAForecast[[#This Row],[MA]]-Data!P556</f>
        <v>-3.7940805152500161</v>
      </c>
      <c r="Q557" s="2">
        <f>ARIMAForecast[[#This Row],[MRK]]-Data!Q556</f>
        <v>0.11274931543620426</v>
      </c>
      <c r="R557" s="2">
        <f>ARIMAForecast[[#This Row],[ABBV]]-Data!R556</f>
        <v>0.73810573608000141</v>
      </c>
      <c r="S557" s="2">
        <f>ARIMAForecast[[#This Row],[LLY]]-Data!S556</f>
        <v>1.7642003610279744</v>
      </c>
      <c r="T557" s="2">
        <f>ARIMAForecast[[#This Row],[UPS]]-Data!T556</f>
        <v>-1.6931123371020078</v>
      </c>
      <c r="U557" s="2">
        <f>ARIMAForecast[[#This Row],[CAT]]-Data!U556</f>
        <v>2.7649579109559852</v>
      </c>
      <c r="X557" s="1">
        <v>44638</v>
      </c>
      <c r="Y557" s="2">
        <f>Data!Y557-Data!Y556</f>
        <v>2.9703924999999742</v>
      </c>
      <c r="Z557" s="2">
        <f>Data!Z557-Data!Z556</f>
        <v>4.4499059999999986</v>
      </c>
      <c r="AA557" s="2">
        <f>Data!AA557-Data!AA556</f>
        <v>4.027091200000001</v>
      </c>
      <c r="AB557" s="2">
        <f>Data!AB557-Data!AB556</f>
        <v>2.0648173999999813</v>
      </c>
      <c r="AC557" s="2">
        <f>Data!AC557-Data!AC556</f>
        <v>-0.66387120000001687</v>
      </c>
      <c r="AD557" s="2">
        <f>Data!AD557-Data!AD556</f>
        <v>10.471696199999997</v>
      </c>
      <c r="AE557" s="2">
        <f>Data!AE557-Data!AE556</f>
        <v>8.1196737999999868</v>
      </c>
      <c r="AF557" s="2">
        <f>Data!AF557-Data!AF556</f>
        <v>2.2257208999999989</v>
      </c>
      <c r="AG557" s="2">
        <f>Data!AG557-Data!AG556</f>
        <v>1.1178380000000061</v>
      </c>
      <c r="AH557" s="2">
        <f>Data!AH557-Data!AH556</f>
        <v>-1.2373499999995374E-2</v>
      </c>
      <c r="AI557" s="2">
        <f>Data!AI557-Data!AI556</f>
        <v>5.0539922000000388</v>
      </c>
      <c r="AJ557" s="2">
        <f>Data!AJ557-Data!AJ556</f>
        <v>4.5328095000000133</v>
      </c>
      <c r="AK557" s="2">
        <f>Data!AK557-Data!AK556</f>
        <v>-0.10008292999999924</v>
      </c>
      <c r="AL557" s="2">
        <f>Data!AL557-Data!AL556</f>
        <v>4.5150290999999925</v>
      </c>
      <c r="AM557" s="2">
        <f>Data!AM557-Data!AM556</f>
        <v>3.3971114000000284</v>
      </c>
      <c r="AN557" s="2">
        <f>Data!AN557-Data!AN556</f>
        <v>0.31294654999999238</v>
      </c>
      <c r="AO557" s="2">
        <f>Data!AO557-Data!AO556</f>
        <v>1.0122039000000029</v>
      </c>
      <c r="AP557" s="2">
        <f>Data!AP557-Data!AP556</f>
        <v>5.934447299999988</v>
      </c>
      <c r="AQ557" s="2">
        <f>Data!AQ557-Data!AQ556</f>
        <v>-1.7847863000000075</v>
      </c>
      <c r="AR557" s="2">
        <f>Data!AR557-Data!AR556</f>
        <v>0.20293649999999275</v>
      </c>
      <c r="AS557" s="2"/>
      <c r="AT557" s="1">
        <v>44638</v>
      </c>
      <c r="AU557" s="2">
        <f>Data!AV561-FaktiskeKurser[[#This Row],[AAPL]]</f>
        <v>13.360001000000011</v>
      </c>
      <c r="AV557" s="2">
        <f>Data!AW561-FaktiskeKurser[[#This Row],[MSFT]]</f>
        <v>23.989991000000032</v>
      </c>
      <c r="AW557" s="2">
        <f>Data!AX561-FaktiskeKurser[[#This Row],[AMZN]]</f>
        <v>19.397507000000019</v>
      </c>
      <c r="AX557" s="2">
        <f>Data!AY561-FaktiskeKurser[[#This Row],[GOOGL]]</f>
        <v>10.174508000000003</v>
      </c>
      <c r="AY557" s="2">
        <f>Data!AZ561-FaktiskeKurser[[#This Row],[BRK-B]]</f>
        <v>12.429993000000024</v>
      </c>
      <c r="AZ557" s="2">
        <f>Data!BA561-FaktiskeKurser[[#This Row],[TSLA]]</f>
        <v>46.339995999999985</v>
      </c>
      <c r="BA557" s="2">
        <f>Data!BB561-FaktiskeKurser[[#This Row],[NVDA]]</f>
        <v>51.229995999999971</v>
      </c>
      <c r="BB557" s="2">
        <f>Data!BC561-FaktiskeKurser[[#This Row],[GOOG]]</f>
        <v>10.060501000000016</v>
      </c>
      <c r="BC557" s="2">
        <f>Data!BD561-FaktiskeKurser[[#This Row],[UNH]]</f>
        <v>18.199982000000034</v>
      </c>
      <c r="BD557" s="2">
        <f>Data!BE561-FaktiskeKurser[[#This Row],[JPM]]</f>
        <v>9.930008000000015</v>
      </c>
      <c r="BE557" s="2">
        <f>Data!BF561-FaktiskeKurser[[#This Row],[AVGO]]</f>
        <v>42.609985000000052</v>
      </c>
      <c r="BF557" s="2">
        <f>Data!BG561-FaktiskeKurser[[#This Row],[V]]</f>
        <v>18.779999000000004</v>
      </c>
      <c r="BG557" s="2">
        <f>Data!BH561-FaktiskeKurser[[#This Row],[BAC]]</f>
        <v>1.7000010000000003</v>
      </c>
      <c r="BH557" s="2">
        <f>Data!BI561-FaktiskeKurser[[#This Row],[HD]]</f>
        <v>22.380004999999983</v>
      </c>
      <c r="BI557" s="2">
        <f>Data!BJ561-FaktiskeKurser[[#This Row],[MA]]</f>
        <v>21.5</v>
      </c>
      <c r="BJ557" s="2">
        <f>Data!BK561-FaktiskeKurser[[#This Row],[MRK]]</f>
        <v>1.3300019999999932</v>
      </c>
      <c r="BK557" s="2">
        <f>Data!BL561-FaktiskeKurser[[#This Row],[ABBV]]</f>
        <v>7.0999909999999886</v>
      </c>
      <c r="BL557" s="2">
        <f>Data!BM561-FaktiskeKurser[[#This Row],[LLY]]</f>
        <v>18.640015000000005</v>
      </c>
      <c r="BM557" s="2">
        <f>Data!BN561-FaktiskeKurser[[#This Row],[UPS]]</f>
        <v>15.479996</v>
      </c>
      <c r="BN557" s="2">
        <f>Data!BO561-FaktiskeKurser[[#This Row],[CAT]]</f>
        <v>5.4700019999999938</v>
      </c>
    </row>
    <row r="558" spans="1:66" x14ac:dyDescent="0.35">
      <c r="A558" s="1">
        <v>44641</v>
      </c>
      <c r="B558" s="2">
        <f>ARIMAForecast[[#This Row],[AAPL]]-FaktiskeKurser[[#This Row],[AAPL]]</f>
        <v>12.887724301622001</v>
      </c>
      <c r="C558" s="2">
        <f>ARIMAForecast[[#This Row],[MSFT]]-Data!C557</f>
        <v>3.0058258778140043</v>
      </c>
      <c r="D558" s="2">
        <f>ARIMAForecast[[#This Row],[AMZN]]-Data!D557</f>
        <v>3.5346871460919829</v>
      </c>
      <c r="E558" s="2">
        <f>ARIMAForecast[[#This Row],[GOOGL]]-Data!E557</f>
        <v>3.0137466433760096</v>
      </c>
      <c r="F558" s="2">
        <f>ARIMAForecast[[#This Row],[BRK-B]]-Data!F557</f>
        <v>1.4392186977809729</v>
      </c>
      <c r="G558" s="2">
        <f>ARIMAForecast[[#This Row],[TSLA]]-Data!G557</f>
        <v>24.352249517050041</v>
      </c>
      <c r="H558" s="2">
        <f>ARIMAForecast[[#This Row],[NVDA]]-Data!H557</f>
        <v>-5.2348927800470051</v>
      </c>
      <c r="I558" s="2">
        <f>ARIMAForecast[[#This Row],[GOOG]]-Data!I557</f>
        <v>2.9573133384930088</v>
      </c>
      <c r="J558" s="2">
        <f>ARIMAForecast[[#This Row],[UNH]]-Data!J557</f>
        <v>-2.1011199609930031</v>
      </c>
      <c r="K558" s="2">
        <f>ARIMAForecast[[#This Row],[JPM]]-Data!K557</f>
        <v>3.119272628434004</v>
      </c>
      <c r="L558" s="2">
        <f>ARIMAForecast[[#This Row],[AVGO]]-Data!L557</f>
        <v>2.0216906636920839</v>
      </c>
      <c r="M558" s="2">
        <f>ARIMAForecast[[#This Row],[V]]-Data!M557</f>
        <v>0.77685656883102183</v>
      </c>
      <c r="N558" s="2">
        <f>ARIMAForecast[[#This Row],[BAC]]-Data!N557</f>
        <v>1.5210517464394968</v>
      </c>
      <c r="O558" s="2">
        <f>ARIMAForecast[[#This Row],[HD]]-Data!O557</f>
        <v>-2.6387512629750063</v>
      </c>
      <c r="P558" s="2">
        <f>ARIMAForecast[[#This Row],[MA]]-Data!P557</f>
        <v>3.1717351932300062</v>
      </c>
      <c r="Q558" s="2">
        <f>ARIMAForecast[[#This Row],[MRK]]-Data!Q557</f>
        <v>-4.3357285636702159E-2</v>
      </c>
      <c r="R558" s="2">
        <f>ARIMAForecast[[#This Row],[ABBV]]-Data!R557</f>
        <v>-0.19232513161898623</v>
      </c>
      <c r="S558" s="2">
        <f>ARIMAForecast[[#This Row],[LLY]]-Data!S557</f>
        <v>-4.6650060745259907</v>
      </c>
      <c r="T558" s="2">
        <f>ARIMAForecast[[#This Row],[UPS]]-Data!T557</f>
        <v>3.9552737875993671E-2</v>
      </c>
      <c r="U558" s="2">
        <f>ARIMAForecast[[#This Row],[CAT]]-Data!U557</f>
        <v>-1.3608287367669902</v>
      </c>
      <c r="X558" s="1">
        <v>44641</v>
      </c>
      <c r="Y558" s="2">
        <f>Data!Y558-Data!Y557</f>
        <v>1.7413241000000141</v>
      </c>
      <c r="Z558" s="2">
        <f>Data!Z558-Data!Z557</f>
        <v>-0.57001709999997274</v>
      </c>
      <c r="AA558" s="2">
        <f>Data!AA558-Data!AA557</f>
        <v>0.88904949999999872</v>
      </c>
      <c r="AB558" s="2">
        <f>Data!AB558-Data!AB557</f>
        <v>0.11731650000001537</v>
      </c>
      <c r="AC558" s="2">
        <f>Data!AC558-Data!AC557</f>
        <v>5.7159725000000208</v>
      </c>
      <c r="AD558" s="2">
        <f>Data!AD558-Data!AD557</f>
        <v>10.855239799999993</v>
      </c>
      <c r="AE558" s="2">
        <f>Data!AE558-Data!AE557</f>
        <v>11.54257640000003</v>
      </c>
      <c r="AF558" s="2">
        <f>Data!AF558-Data!AF557</f>
        <v>-0.34091509999998948</v>
      </c>
      <c r="AG558" s="2">
        <f>Data!AG558-Data!AG557</f>
        <v>1.1171856999999932</v>
      </c>
      <c r="AH558" s="2">
        <f>Data!AH558-Data!AH557</f>
        <v>-0.41257669999998825</v>
      </c>
      <c r="AI558" s="2">
        <f>Data!AI558-Data!AI557</f>
        <v>-5.3756237999999712</v>
      </c>
      <c r="AJ558" s="2">
        <f>Data!AJ558-Data!AJ557</f>
        <v>-0.51956390000000852</v>
      </c>
      <c r="AK558" s="2">
        <f>Data!AK558-Data!AK557</f>
        <v>-8.6087749999997243E-2</v>
      </c>
      <c r="AL558" s="2">
        <f>Data!AL558-Data!AL557</f>
        <v>-8.865260400000011</v>
      </c>
      <c r="AM558" s="2">
        <f>Data!AM558-Data!AM557</f>
        <v>-3.0992305000000329</v>
      </c>
      <c r="AN558" s="2">
        <f>Data!AN558-Data!AN557</f>
        <v>-0.13026391999999021</v>
      </c>
      <c r="AO558" s="2">
        <f>Data!AO558-Data!AO557</f>
        <v>0.77639759999999569</v>
      </c>
      <c r="AP558" s="2">
        <f>Data!AP558-Data!AP557</f>
        <v>1.998974799999985</v>
      </c>
      <c r="AQ558" s="2">
        <f>Data!AQ558-Data!AQ557</f>
        <v>-1.3723875000000021</v>
      </c>
      <c r="AR558" s="2">
        <f>Data!AR558-Data!AR557</f>
        <v>2.1179166000000009</v>
      </c>
      <c r="AS558" s="2"/>
      <c r="AT558" s="1">
        <v>44641</v>
      </c>
      <c r="AU558" s="2">
        <f>Data!AV562-FaktiskeKurser[[#This Row],[AAPL]]</f>
        <v>10.290008999999998</v>
      </c>
      <c r="AV558" s="2">
        <f>Data!AW562-FaktiskeKurser[[#This Row],[MSFT]]</f>
        <v>12.010010000000023</v>
      </c>
      <c r="AW558" s="2">
        <f>Data!AX562-FaktiskeKurser[[#This Row],[AMZN]]</f>
        <v>14.125</v>
      </c>
      <c r="AX558" s="2">
        <f>Data!AY562-FaktiskeKurser[[#This Row],[GOOGL]]</f>
        <v>6.9035030000000006</v>
      </c>
      <c r="AY558" s="2">
        <f>Data!AZ562-FaktiskeKurser[[#This Row],[BRK-B]]</f>
        <v>17.11001600000003</v>
      </c>
      <c r="AZ558" s="2">
        <f>Data!BA562-FaktiskeKurser[[#This Row],[TSLA]]</f>
        <v>39.756684000000007</v>
      </c>
      <c r="BA558" s="2">
        <f>Data!BB562-FaktiskeKurser[[#This Row],[NVDA]]</f>
        <v>37.609999999999985</v>
      </c>
      <c r="BB558" s="2">
        <f>Data!BC562-FaktiskeKurser[[#This Row],[GOOG]]</f>
        <v>6.8179930000000013</v>
      </c>
      <c r="BC558" s="2">
        <f>Data!BD562-FaktiskeKurser[[#This Row],[UNH]]</f>
        <v>9.75</v>
      </c>
      <c r="BD558" s="2">
        <f>Data!BE562-FaktiskeKurser[[#This Row],[JPM]]</f>
        <v>7.1699979999999925</v>
      </c>
      <c r="BE558" s="2">
        <f>Data!BF562-FaktiskeKurser[[#This Row],[AVGO]]</f>
        <v>8.5299680000000535</v>
      </c>
      <c r="BF558" s="2">
        <f>Data!BG562-FaktiskeKurser[[#This Row],[V]]</f>
        <v>10.899994000000021</v>
      </c>
      <c r="BG558" s="2">
        <f>Data!BH562-FaktiskeKurser[[#This Row],[BAC]]</f>
        <v>1.3400000000000034</v>
      </c>
      <c r="BH558" s="2">
        <f>Data!BI562-FaktiskeKurser[[#This Row],[HD]]</f>
        <v>0.82998600000001943</v>
      </c>
      <c r="BI558" s="2">
        <f>Data!BJ562-FaktiskeKurser[[#This Row],[MA]]</f>
        <v>10.579987000000017</v>
      </c>
      <c r="BJ558" s="2">
        <f>Data!BK562-FaktiskeKurser[[#This Row],[MRK]]</f>
        <v>0.41999899999999002</v>
      </c>
      <c r="BK558" s="2">
        <f>Data!BL562-FaktiskeKurser[[#This Row],[ABBV]]</f>
        <v>4.1699979999999925</v>
      </c>
      <c r="BL558" s="2">
        <f>Data!BM562-FaktiskeKurser[[#This Row],[LLY]]</f>
        <v>14.180024000000003</v>
      </c>
      <c r="BM558" s="2">
        <f>Data!BN562-FaktiskeKurser[[#This Row],[UPS]]</f>
        <v>8.0299990000000037</v>
      </c>
      <c r="BN558" s="2">
        <f>Data!BO562-FaktiskeKurser[[#This Row],[CAT]]</f>
        <v>7.25</v>
      </c>
    </row>
    <row r="559" spans="1:66" x14ac:dyDescent="0.35">
      <c r="A559" s="1">
        <v>44642</v>
      </c>
      <c r="B559" s="2">
        <f>ARIMAForecast[[#This Row],[AAPL]]-FaktiskeKurser[[#This Row],[AAPL]]</f>
        <v>11.356527213812996</v>
      </c>
      <c r="C559" s="2">
        <f>ARIMAForecast[[#This Row],[MSFT]]-Data!C558</f>
        <v>-3.4406053291040166</v>
      </c>
      <c r="D559" s="2">
        <f>ARIMAForecast[[#This Row],[AMZN]]-Data!D558</f>
        <v>-1.169904621777988</v>
      </c>
      <c r="E559" s="2">
        <f>ARIMAForecast[[#This Row],[GOOGL]]-Data!E558</f>
        <v>-0.46343726595898715</v>
      </c>
      <c r="F559" s="2">
        <f>ARIMAForecast[[#This Row],[BRK-B]]-Data!F558</f>
        <v>-1.372857064008997</v>
      </c>
      <c r="G559" s="2">
        <f>ARIMAForecast[[#This Row],[TSLA]]-Data!G558</f>
        <v>1.8863959496590041</v>
      </c>
      <c r="H559" s="2">
        <f>ARIMAForecast[[#This Row],[NVDA]]-Data!H558</f>
        <v>-7.0654541510269837</v>
      </c>
      <c r="I559" s="2">
        <f>ARIMAForecast[[#This Row],[GOOG]]-Data!I558</f>
        <v>-0.81855488649799213</v>
      </c>
      <c r="J559" s="2">
        <f>ARIMAForecast[[#This Row],[UNH]]-Data!J558</f>
        <v>-1.1850401471129999</v>
      </c>
      <c r="K559" s="2">
        <f>ARIMAForecast[[#This Row],[JPM]]-Data!K558</f>
        <v>-2.2250431250459997</v>
      </c>
      <c r="L559" s="2">
        <f>ARIMAForecast[[#This Row],[AVGO]]-Data!L558</f>
        <v>-4.389314027788032</v>
      </c>
      <c r="M559" s="2">
        <f>ARIMAForecast[[#This Row],[V]]-Data!M558</f>
        <v>-3.0280593878440243</v>
      </c>
      <c r="N559" s="2">
        <f>ARIMAForecast[[#This Row],[BAC]]-Data!N558</f>
        <v>-1.1193748437010953</v>
      </c>
      <c r="O559" s="2">
        <f>ARIMAForecast[[#This Row],[HD]]-Data!O558</f>
        <v>-9.2396544440600223</v>
      </c>
      <c r="P559" s="2">
        <f>ARIMAForecast[[#This Row],[MA]]-Data!P558</f>
        <v>-6.3262558650320102</v>
      </c>
      <c r="Q559" s="2">
        <f>ARIMAForecast[[#This Row],[MRK]]-Data!Q558</f>
        <v>0.76431114725990312</v>
      </c>
      <c r="R559" s="2">
        <f>ARIMAForecast[[#This Row],[ABBV]]-Data!R558</f>
        <v>-1.3990444900219927</v>
      </c>
      <c r="S559" s="2">
        <f>ARIMAForecast[[#This Row],[LLY]]-Data!S558</f>
        <v>-0.2414327561330083</v>
      </c>
      <c r="T559" s="2">
        <f>ARIMAForecast[[#This Row],[UPS]]-Data!T558</f>
        <v>-2.0755037734319899</v>
      </c>
      <c r="U559" s="2">
        <f>ARIMAForecast[[#This Row],[CAT]]-Data!U558</f>
        <v>-6.3735995492010034E-2</v>
      </c>
      <c r="X559" s="1">
        <v>44642</v>
      </c>
      <c r="Y559" s="2">
        <f>Data!Y559-Data!Y558</f>
        <v>3.0718609999999842</v>
      </c>
      <c r="Z559" s="2">
        <f>Data!Z559-Data!Z558</f>
        <v>4.3291328000000249</v>
      </c>
      <c r="AA559" s="2">
        <f>Data!AA559-Data!AA558</f>
        <v>2.8448889000000008</v>
      </c>
      <c r="AB559" s="2">
        <f>Data!AB559-Data!AB558</f>
        <v>3.2840839999999787</v>
      </c>
      <c r="AC559" s="2">
        <f>Data!AC559-Data!AC558</f>
        <v>1.7030118999999786</v>
      </c>
      <c r="AD559" s="2">
        <f>Data!AD559-Data!AD558</f>
        <v>5.7289125000000354</v>
      </c>
      <c r="AE559" s="2">
        <f>Data!AE559-Data!AE558</f>
        <v>-1.72723000000002</v>
      </c>
      <c r="AF559" s="2">
        <f>Data!AF559-Data!AF558</f>
        <v>3.6014241000000027</v>
      </c>
      <c r="AG559" s="2">
        <f>Data!AG559-Data!AG558</f>
        <v>-1.6729322999999567</v>
      </c>
      <c r="AH559" s="2">
        <f>Data!AH559-Data!AH558</f>
        <v>2.7302034999999876</v>
      </c>
      <c r="AI559" s="2">
        <f>Data!AI559-Data!AI558</f>
        <v>5.916710500000022</v>
      </c>
      <c r="AJ559" s="2">
        <f>Data!AJ559-Data!AJ558</f>
        <v>1.0572512999999901</v>
      </c>
      <c r="AK559" s="2">
        <f>Data!AK559-Data!AK558</f>
        <v>1.1039377599999938</v>
      </c>
      <c r="AL559" s="2">
        <f>Data!AL559-Data!AL558</f>
        <v>-1.2720911000000115</v>
      </c>
      <c r="AM559" s="2">
        <f>Data!AM559-Data!AM558</f>
        <v>2.517575700000009</v>
      </c>
      <c r="AN559" s="2">
        <f>Data!AN559-Data!AN558</f>
        <v>0.31817477999999255</v>
      </c>
      <c r="AO559" s="2">
        <f>Data!AO559-Data!AO558</f>
        <v>9.2300000005707261E-5</v>
      </c>
      <c r="AP559" s="2">
        <f>Data!AP559-Data!AP558</f>
        <v>-4.0786193000000139</v>
      </c>
      <c r="AQ559" s="2">
        <f>Data!AQ559-Data!AQ558</f>
        <v>-0.26633899999998789</v>
      </c>
      <c r="AR559" s="2">
        <f>Data!AR559-Data!AR558</f>
        <v>-0.26166530000000421</v>
      </c>
      <c r="AS559" s="2"/>
      <c r="AT559" s="1">
        <v>44642</v>
      </c>
      <c r="AU559" s="2">
        <f>Data!AV563-FaktiskeKurser[[#This Row],[AAPL]]</f>
        <v>9.2300109999999904</v>
      </c>
      <c r="AV559" s="2">
        <f>Data!AW563-FaktiskeKurser[[#This Row],[MSFT]]</f>
        <v>9.669983000000002</v>
      </c>
      <c r="AW559" s="2">
        <f>Data!AX563-FaktiskeKurser[[#This Row],[AMZN]]</f>
        <v>11.785003999999986</v>
      </c>
      <c r="AX559" s="2">
        <f>Data!AY563-FaktiskeKurser[[#This Row],[GOOGL]]</f>
        <v>6.5874939999999924</v>
      </c>
      <c r="AY559" s="2">
        <f>Data!AZ563-FaktiskeKurser[[#This Row],[BRK-B]]</f>
        <v>13.82000800000003</v>
      </c>
      <c r="AZ559" s="2">
        <f>Data!BA563-FaktiskeKurser[[#This Row],[TSLA]]</f>
        <v>51.25</v>
      </c>
      <c r="BA559" s="2">
        <f>Data!BB563-FaktiskeKurser[[#This Row],[NVDA]]</f>
        <v>20.279982999999987</v>
      </c>
      <c r="BB559" s="2">
        <f>Data!BC563-FaktiskeKurser[[#This Row],[GOOG]]</f>
        <v>6.5869900000000143</v>
      </c>
      <c r="BC559" s="2">
        <f>Data!BD563-FaktiskeKurser[[#This Row],[UNH]]</f>
        <v>7.059996999999953</v>
      </c>
      <c r="BD559" s="2">
        <f>Data!BE563-FaktiskeKurser[[#This Row],[JPM]]</f>
        <v>4.2200009999999963</v>
      </c>
      <c r="BE559" s="2">
        <f>Data!BF563-FaktiskeKurser[[#This Row],[AVGO]]</f>
        <v>4.2200319999999465</v>
      </c>
      <c r="BF559" s="2">
        <f>Data!BG563-FaktiskeKurser[[#This Row],[V]]</f>
        <v>6.6000060000000076</v>
      </c>
      <c r="BG559" s="2">
        <f>Data!BH563-FaktiskeKurser[[#This Row],[BAC]]</f>
        <v>1.380001</v>
      </c>
      <c r="BH559" s="2">
        <f>Data!BI563-FaktiskeKurser[[#This Row],[HD]]</f>
        <v>-1.1799930000000245</v>
      </c>
      <c r="BI559" s="2">
        <f>Data!BJ563-FaktiskeKurser[[#This Row],[MA]]</f>
        <v>4.8500059999999507</v>
      </c>
      <c r="BJ559" s="2">
        <f>Data!BK563-FaktiskeKurser[[#This Row],[MRK]]</f>
        <v>1.1800000000000068</v>
      </c>
      <c r="BK559" s="2">
        <f>Data!BL563-FaktiskeKurser[[#This Row],[ABBV]]</f>
        <v>3.9599919999999997</v>
      </c>
      <c r="BL559" s="2">
        <f>Data!BM563-FaktiskeKurser[[#This Row],[LLY]]</f>
        <v>8.5799870000000169</v>
      </c>
      <c r="BM559" s="2">
        <f>Data!BN563-FaktiskeKurser[[#This Row],[UPS]]</f>
        <v>0.52000400000000013</v>
      </c>
      <c r="BN559" s="2">
        <f>Data!BO563-FaktiskeKurser[[#This Row],[CAT]]</f>
        <v>6.6300049999999828</v>
      </c>
    </row>
    <row r="560" spans="1:66" x14ac:dyDescent="0.35">
      <c r="A560" s="1">
        <v>44643</v>
      </c>
      <c r="B560" s="2">
        <f>ARIMAForecast[[#This Row],[AAPL]]-FaktiskeKurser[[#This Row],[AAPL]]</f>
        <v>13.954389241876015</v>
      </c>
      <c r="C560" s="2">
        <f>ARIMAForecast[[#This Row],[MSFT]]-Data!C559</f>
        <v>3.1164999683520023</v>
      </c>
      <c r="D560" s="2">
        <f>ARIMAForecast[[#This Row],[AMZN]]-Data!D559</f>
        <v>0.10441692663400204</v>
      </c>
      <c r="E560" s="2">
        <f>ARIMAForecast[[#This Row],[GOOGL]]-Data!E559</f>
        <v>2.6658265476280008</v>
      </c>
      <c r="F560" s="2">
        <f>ARIMAForecast[[#This Row],[BRK-B]]-Data!F559</f>
        <v>3.1949943152380342</v>
      </c>
      <c r="G560" s="2">
        <f>ARIMAForecast[[#This Row],[TSLA]]-Data!G559</f>
        <v>4.5596478559509706</v>
      </c>
      <c r="H560" s="2">
        <f>ARIMAForecast[[#This Row],[NVDA]]-Data!H559</f>
        <v>22.251654387274016</v>
      </c>
      <c r="I560" s="2">
        <f>ARIMAForecast[[#This Row],[GOOG]]-Data!I559</f>
        <v>2.215170977488981</v>
      </c>
      <c r="J560" s="2">
        <f>ARIMAForecast[[#This Row],[UNH]]-Data!J559</f>
        <v>7.7199125217690039</v>
      </c>
      <c r="K560" s="2">
        <f>ARIMAForecast[[#This Row],[JPM]]-Data!K559</f>
        <v>0.51799322421800298</v>
      </c>
      <c r="L560" s="2">
        <f>ARIMAForecast[[#This Row],[AVGO]]-Data!L559</f>
        <v>19.915493275055042</v>
      </c>
      <c r="M560" s="2">
        <f>ARIMAForecast[[#This Row],[V]]-Data!M559</f>
        <v>1.6909794780320055</v>
      </c>
      <c r="N560" s="2">
        <f>ARIMAForecast[[#This Row],[BAC]]-Data!N559</f>
        <v>-3.3831930992036519E-3</v>
      </c>
      <c r="O560" s="2">
        <f>ARIMAForecast[[#This Row],[HD]]-Data!O559</f>
        <v>-4.1239448191340102</v>
      </c>
      <c r="P560" s="2">
        <f>ARIMAForecast[[#This Row],[MA]]-Data!P559</f>
        <v>5.8343326485960461</v>
      </c>
      <c r="Q560" s="2">
        <f>ARIMAForecast[[#This Row],[MRK]]-Data!Q559</f>
        <v>0.30547025019220087</v>
      </c>
      <c r="R560" s="2">
        <f>ARIMAForecast[[#This Row],[ABBV]]-Data!R559</f>
        <v>1.5512803292269837</v>
      </c>
      <c r="S560" s="2">
        <f>ARIMAForecast[[#This Row],[LLY]]-Data!S559</f>
        <v>2.472451106337985</v>
      </c>
      <c r="T560" s="2">
        <f>ARIMAForecast[[#This Row],[UPS]]-Data!T559</f>
        <v>-0.73898968689300659</v>
      </c>
      <c r="U560" s="2">
        <f>ARIMAForecast[[#This Row],[CAT]]-Data!U559</f>
        <v>-1.5139893087990686E-2</v>
      </c>
      <c r="X560" s="1">
        <v>44643</v>
      </c>
      <c r="Y560" s="2">
        <f>Data!Y560-Data!Y559</f>
        <v>1.7593990000000019</v>
      </c>
      <c r="Z560" s="2">
        <f>Data!Z560-Data!Z559</f>
        <v>-3.4173710000000028</v>
      </c>
      <c r="AA560" s="2">
        <f>Data!AA560-Data!AA559</f>
        <v>-0.66780370000000744</v>
      </c>
      <c r="AB560" s="2">
        <f>Data!AB560-Data!AB559</f>
        <v>-0.9803529999999796</v>
      </c>
      <c r="AC560" s="2">
        <f>Data!AC560-Data!AC559</f>
        <v>-1.7122282999999925</v>
      </c>
      <c r="AD560" s="2">
        <f>Data!AD560-Data!AD559</f>
        <v>21.815349499999968</v>
      </c>
      <c r="AE560" s="2">
        <f>Data!AE560-Data!AE559</f>
        <v>-6.2518378999999982</v>
      </c>
      <c r="AF560" s="2">
        <f>Data!AF560-Data!AF559</f>
        <v>-1.4904538000000116</v>
      </c>
      <c r="AG560" s="2">
        <f>Data!AG560-Data!AG559</f>
        <v>-2.1530140000000415</v>
      </c>
      <c r="AH560" s="2">
        <f>Data!AH560-Data!AH559</f>
        <v>-2.2978061000000025</v>
      </c>
      <c r="AI560" s="2">
        <f>Data!AI560-Data!AI559</f>
        <v>-7.5179233000000067</v>
      </c>
      <c r="AJ560" s="2">
        <f>Data!AJ560-Data!AJ559</f>
        <v>-3.2703364999999849</v>
      </c>
      <c r="AK560" s="2">
        <f>Data!AK560-Data!AK559</f>
        <v>-0.77362860999999583</v>
      </c>
      <c r="AL560" s="2">
        <f>Data!AL560-Data!AL559</f>
        <v>-10.602252700000008</v>
      </c>
      <c r="AM560" s="2">
        <f>Data!AM560-Data!AM559</f>
        <v>-5.1404112999999825</v>
      </c>
      <c r="AN560" s="2">
        <f>Data!AN560-Data!AN559</f>
        <v>0.37067966000000752</v>
      </c>
      <c r="AO560" s="2">
        <f>Data!AO560-Data!AO559</f>
        <v>-1.6465507000000059</v>
      </c>
      <c r="AP560" s="2">
        <f>Data!AP560-Data!AP559</f>
        <v>-1.2955175999999824</v>
      </c>
      <c r="AQ560" s="2">
        <f>Data!AQ560-Data!AQ559</f>
        <v>-3.4553640999999971</v>
      </c>
      <c r="AR560" s="2">
        <f>Data!AR560-Data!AR559</f>
        <v>-0.60128009999999676</v>
      </c>
      <c r="AS560" s="2"/>
      <c r="AT560" s="1">
        <v>44643</v>
      </c>
      <c r="AU560" s="2">
        <f>Data!AV564-FaktiskeKurser[[#This Row],[AAPL]]</f>
        <v>9.5900120000000015</v>
      </c>
      <c r="AV560" s="2">
        <f>Data!AW564-FaktiskeKurser[[#This Row],[MSFT]]</f>
        <v>4.2699889999999527</v>
      </c>
      <c r="AW560" s="2">
        <f>Data!AX564-FaktiskeKurser[[#This Row],[AMZN]]</f>
        <v>6.1690069999999935</v>
      </c>
      <c r="AX560" s="2">
        <f>Data!AY564-FaktiskeKurser[[#This Row],[GOOGL]]</f>
        <v>4.4364920000000154</v>
      </c>
      <c r="AY560" s="2">
        <f>Data!AZ564-FaktiskeKurser[[#This Row],[BRK-B]]</f>
        <v>3.1900029999999902</v>
      </c>
      <c r="AZ560" s="2">
        <f>Data!BA564-FaktiskeKurser[[#This Row],[TSLA]]</f>
        <v>42.503356999999994</v>
      </c>
      <c r="BA560" s="2">
        <f>Data!BB564-FaktiskeKurser[[#This Row],[NVDA]]</f>
        <v>8.6799919999999986</v>
      </c>
      <c r="BB560" s="2">
        <f>Data!BC564-FaktiskeKurser[[#This Row],[GOOG]]</f>
        <v>3.9029999999999916</v>
      </c>
      <c r="BC560" s="2">
        <f>Data!BD564-FaktiskeKurser[[#This Row],[UNH]]</f>
        <v>-3.7899780000000192</v>
      </c>
      <c r="BD560" s="2">
        <f>Data!BE564-FaktiskeKurser[[#This Row],[JPM]]</f>
        <v>-0.36999499999998875</v>
      </c>
      <c r="BE560" s="2">
        <f>Data!BF564-FaktiskeKurser[[#This Row],[AVGO]]</f>
        <v>-3.2899780000000192</v>
      </c>
      <c r="BF560" s="2">
        <f>Data!BG564-FaktiskeKurser[[#This Row],[V]]</f>
        <v>1.2299959999999999</v>
      </c>
      <c r="BG560" s="2">
        <f>Data!BH564-FaktiskeKurser[[#This Row],[BAC]]</f>
        <v>6.0001000000006854E-2</v>
      </c>
      <c r="BH560" s="2">
        <f>Data!BI564-FaktiskeKurser[[#This Row],[HD]]</f>
        <v>-19.30999700000001</v>
      </c>
      <c r="BI560" s="2">
        <f>Data!BJ564-FaktiskeKurser[[#This Row],[MA]]</f>
        <v>-4.2600089999999682</v>
      </c>
      <c r="BJ560" s="2">
        <f>Data!BK564-FaktiskeKurser[[#This Row],[MRK]]</f>
        <v>0.79000099999998952</v>
      </c>
      <c r="BK560" s="2">
        <f>Data!BL564-FaktiskeKurser[[#This Row],[ABBV]]</f>
        <v>-0.16999800000002097</v>
      </c>
      <c r="BL560" s="2">
        <f>Data!BM564-FaktiskeKurser[[#This Row],[LLY]]</f>
        <v>-1.3200080000000298</v>
      </c>
      <c r="BM560" s="2">
        <f>Data!BN564-FaktiskeKurser[[#This Row],[UPS]]</f>
        <v>-7.7400049999999965</v>
      </c>
      <c r="BN560" s="2">
        <f>Data!BO564-FaktiskeKurser[[#This Row],[CAT]]</f>
        <v>0.47000099999999634</v>
      </c>
    </row>
    <row r="561" spans="1:66" x14ac:dyDescent="0.35">
      <c r="A561" s="1">
        <v>44644</v>
      </c>
      <c r="B561" s="2">
        <f>ARIMAForecast[[#This Row],[AAPL]]-FaktiskeKurser[[#This Row],[AAPL]]</f>
        <v>10.947141897800009</v>
      </c>
      <c r="C561" s="2">
        <f>ARIMAForecast[[#This Row],[MSFT]]-Data!C560</f>
        <v>-0.26266218759297999</v>
      </c>
      <c r="D561" s="2">
        <f>ARIMAForecast[[#This Row],[AMZN]]-Data!D560</f>
        <v>1.1685497349419904</v>
      </c>
      <c r="E561" s="2">
        <f>ARIMAForecast[[#This Row],[GOOGL]]-Data!E560</f>
        <v>-0.12139877723200243</v>
      </c>
      <c r="F561" s="2">
        <f>ARIMAForecast[[#This Row],[BRK-B]]-Data!F560</f>
        <v>7.1903240775509971</v>
      </c>
      <c r="G561" s="2">
        <f>ARIMAForecast[[#This Row],[TSLA]]-Data!G560</f>
        <v>-1.2395659835630113</v>
      </c>
      <c r="H561" s="2">
        <f>ARIMAForecast[[#This Row],[NVDA]]-Data!H560</f>
        <v>-3.7876373432650325</v>
      </c>
      <c r="I561" s="2">
        <f>ARIMAForecast[[#This Row],[GOOG]]-Data!I560</f>
        <v>0.19554705759600211</v>
      </c>
      <c r="J561" s="2">
        <f>ARIMAForecast[[#This Row],[UNH]]-Data!J560</f>
        <v>3.595215693173941</v>
      </c>
      <c r="K561" s="2">
        <f>ARIMAForecast[[#This Row],[JPM]]-Data!K560</f>
        <v>0.8175143602179844</v>
      </c>
      <c r="L561" s="2">
        <f>ARIMAForecast[[#This Row],[AVGO]]-Data!L560</f>
        <v>6.3032922705849614</v>
      </c>
      <c r="M561" s="2">
        <f>ARIMAForecast[[#This Row],[V]]-Data!M560</f>
        <v>1.4643921532450008</v>
      </c>
      <c r="N561" s="2">
        <f>ARIMAForecast[[#This Row],[BAC]]-Data!N560</f>
        <v>0.48131643693719894</v>
      </c>
      <c r="O561" s="2">
        <f>ARIMAForecast[[#This Row],[HD]]-Data!O560</f>
        <v>-3.5381214806149615</v>
      </c>
      <c r="P561" s="2">
        <f>ARIMAForecast[[#This Row],[MA]]-Data!P560</f>
        <v>0.44547075508097578</v>
      </c>
      <c r="Q561" s="2">
        <f>ARIMAForecast[[#This Row],[MRK]]-Data!Q560</f>
        <v>1.2088109835013938</v>
      </c>
      <c r="R561" s="2">
        <f>ARIMAForecast[[#This Row],[ABBV]]-Data!R560</f>
        <v>1.236312227941994</v>
      </c>
      <c r="S561" s="2">
        <f>ARIMAForecast[[#This Row],[LLY]]-Data!S560</f>
        <v>2.705680884909043</v>
      </c>
      <c r="T561" s="2">
        <f>ARIMAForecast[[#This Row],[UPS]]-Data!T560</f>
        <v>1.2242966635220114</v>
      </c>
      <c r="U561" s="2">
        <f>ARIMAForecast[[#This Row],[CAT]]-Data!U560</f>
        <v>1.8368502631049921</v>
      </c>
      <c r="X561" s="1">
        <v>44644</v>
      </c>
      <c r="Y561" s="2">
        <f>Data!Y561-Data!Y560</f>
        <v>3.3269559000000015</v>
      </c>
      <c r="Z561" s="2">
        <f>Data!Z561-Data!Z560</f>
        <v>3.5574763999999846</v>
      </c>
      <c r="AA561" s="2">
        <f>Data!AA561-Data!AA560</f>
        <v>-1.9139199999983703E-2</v>
      </c>
      <c r="AB561" s="2">
        <f>Data!AB561-Data!AB560</f>
        <v>2.8247678999999835</v>
      </c>
      <c r="AC561" s="2">
        <f>Data!AC561-Data!AC560</f>
        <v>3.2504834000000074</v>
      </c>
      <c r="AD561" s="2">
        <f>Data!AD561-Data!AD560</f>
        <v>3.6205376000000342</v>
      </c>
      <c r="AE561" s="2">
        <f>Data!AE561-Data!AE560</f>
        <v>5.5755310000000122</v>
      </c>
      <c r="AF561" s="2">
        <f>Data!AF561-Data!AF560</f>
        <v>2.7307304999999928</v>
      </c>
      <c r="AG561" s="2">
        <f>Data!AG561-Data!AG560</f>
        <v>7.6117283000000384</v>
      </c>
      <c r="AH561" s="2">
        <f>Data!AH561-Data!AH560</f>
        <v>0.63272969999999873</v>
      </c>
      <c r="AI561" s="2">
        <f>Data!AI561-Data!AI560</f>
        <v>19.452028699999914</v>
      </c>
      <c r="AJ561" s="2">
        <f>Data!AJ561-Data!AJ560</f>
        <v>1.7917716999999982</v>
      </c>
      <c r="AK561" s="2">
        <f>Data!AK561-Data!AK560</f>
        <v>-9.8178400000001886E-2</v>
      </c>
      <c r="AL561" s="2">
        <f>Data!AL561-Data!AL560</f>
        <v>-3.3061662999999726</v>
      </c>
      <c r="AM561" s="2">
        <f>Data!AM561-Data!AM560</f>
        <v>3.768768399999999</v>
      </c>
      <c r="AN561" s="2">
        <f>Data!AN561-Data!AN560</f>
        <v>0.61104369999999619</v>
      </c>
      <c r="AO561" s="2">
        <f>Data!AO561-Data!AO560</f>
        <v>1.6861596999999904</v>
      </c>
      <c r="AP561" s="2">
        <f>Data!AP561-Data!AP560</f>
        <v>3.2685910000000149</v>
      </c>
      <c r="AQ561" s="2">
        <f>Data!AQ561-Data!AQ560</f>
        <v>-0.24613340000001926</v>
      </c>
      <c r="AR561" s="2">
        <f>Data!AR561-Data!AR560</f>
        <v>-9.540730000000508E-2</v>
      </c>
      <c r="AS561" s="2"/>
      <c r="AT561" s="1">
        <v>44644</v>
      </c>
      <c r="AU561" s="2">
        <f>Data!AV565-FaktiskeKurser[[#This Row],[AAPL]]</f>
        <v>10.090011000000004</v>
      </c>
      <c r="AV561" s="2">
        <f>Data!AW565-FaktiskeKurser[[#This Row],[MSFT]]</f>
        <v>3.6700129999999831</v>
      </c>
      <c r="AW561" s="2">
        <f>Data!AX565-FaktiskeKurser[[#This Row],[AMZN]]</f>
        <v>2.3990019999999959</v>
      </c>
      <c r="AX561" s="2">
        <f>Data!AY565-FaktiskeKurser[[#This Row],[GOOGL]]</f>
        <v>5.4465019999999811</v>
      </c>
      <c r="AY561" s="2">
        <f>Data!AZ565-FaktiskeKurser[[#This Row],[BRK-B]]</f>
        <v>9.9599910000000023</v>
      </c>
      <c r="AZ561" s="2">
        <f>Data!BA565-FaktiskeKurser[[#This Row],[TSLA]]</f>
        <v>36.176667000000009</v>
      </c>
      <c r="BA561" s="2">
        <f>Data!BB565-FaktiskeKurser[[#This Row],[NVDA]]</f>
        <v>16.970001000000025</v>
      </c>
      <c r="BB561" s="2">
        <f>Data!BC565-FaktiskeKurser[[#This Row],[GOOG]]</f>
        <v>4.5104979999999841</v>
      </c>
      <c r="BC561" s="2">
        <f>Data!BD565-FaktiskeKurser[[#This Row],[UNH]]</f>
        <v>7.3400269999999637</v>
      </c>
      <c r="BD561" s="2">
        <f>Data!BE565-FaktiskeKurser[[#This Row],[JPM]]</f>
        <v>0.58999599999998509</v>
      </c>
      <c r="BE561" s="2">
        <f>Data!BF565-FaktiskeKurser[[#This Row],[AVGO]]</f>
        <v>16.020019999999931</v>
      </c>
      <c r="BF561" s="2">
        <f>Data!BG565-FaktiskeKurser[[#This Row],[V]]</f>
        <v>-1.8000030000000038</v>
      </c>
      <c r="BG561" s="2">
        <f>Data!BH565-FaktiskeKurser[[#This Row],[BAC]]</f>
        <v>0.16999799999999965</v>
      </c>
      <c r="BH561" s="2">
        <f>Data!BI565-FaktiskeKurser[[#This Row],[HD]]</f>
        <v>-24.959991000000002</v>
      </c>
      <c r="BI561" s="2">
        <f>Data!BJ565-FaktiskeKurser[[#This Row],[MA]]</f>
        <v>-0.7399899999999775</v>
      </c>
      <c r="BJ561" s="2">
        <f>Data!BK565-FaktiskeKurser[[#This Row],[MRK]]</f>
        <v>1.3000030000000038</v>
      </c>
      <c r="BK561" s="2">
        <f>Data!BL565-FaktiskeKurser[[#This Row],[ABBV]]</f>
        <v>1.0800020000000075</v>
      </c>
      <c r="BL561" s="2">
        <f>Data!BM565-FaktiskeKurser[[#This Row],[LLY]]</f>
        <v>4.9986999999987347E-2</v>
      </c>
      <c r="BM561" s="2">
        <f>Data!BN565-FaktiskeKurser[[#This Row],[UPS]]</f>
        <v>-5.1199950000000172</v>
      </c>
      <c r="BN561" s="2">
        <f>Data!BO565-FaktiskeKurser[[#This Row],[CAT]]</f>
        <v>1.3000030000000038</v>
      </c>
    </row>
    <row r="562" spans="1:66" x14ac:dyDescent="0.35">
      <c r="A562" s="1">
        <v>44645</v>
      </c>
      <c r="B562" s="2">
        <f>ARIMAForecast[[#This Row],[AAPL]]-FaktiskeKurser[[#This Row],[AAPL]]</f>
        <v>10.936666327729995</v>
      </c>
      <c r="C562" s="2">
        <f>ARIMAForecast[[#This Row],[MSFT]]-Data!C561</f>
        <v>7.5622092832949761</v>
      </c>
      <c r="D562" s="2">
        <f>ARIMAForecast[[#This Row],[AMZN]]-Data!D561</f>
        <v>4.096616690972013</v>
      </c>
      <c r="E562" s="2">
        <f>ARIMAForecast[[#This Row],[GOOGL]]-Data!E561</f>
        <v>0.3914434829920026</v>
      </c>
      <c r="F562" s="2">
        <f>ARIMAForecast[[#This Row],[BRK-B]]-Data!F561</f>
        <v>6.8213537083011033E-2</v>
      </c>
      <c r="G562" s="2">
        <f>ARIMAForecast[[#This Row],[TSLA]]-Data!G561</f>
        <v>27.24555679073103</v>
      </c>
      <c r="H562" s="2">
        <f>ARIMAForecast[[#This Row],[NVDA]]-Data!H561</f>
        <v>7.5785605944640224</v>
      </c>
      <c r="I562" s="2">
        <f>ARIMAForecast[[#This Row],[GOOG]]-Data!I561</f>
        <v>0.93799103723301869</v>
      </c>
      <c r="J562" s="2">
        <f>ARIMAForecast[[#This Row],[UNH]]-Data!J561</f>
        <v>-3.6773318836679323</v>
      </c>
      <c r="K562" s="2">
        <f>ARIMAForecast[[#This Row],[JPM]]-Data!K561</f>
        <v>4.0053455029010365E-2</v>
      </c>
      <c r="L562" s="2">
        <f>ARIMAForecast[[#This Row],[AVGO]]-Data!L561</f>
        <v>5.3248268743390099</v>
      </c>
      <c r="M562" s="2">
        <f>ARIMAForecast[[#This Row],[V]]-Data!M561</f>
        <v>2.1066281108749934</v>
      </c>
      <c r="N562" s="2">
        <f>ARIMAForecast[[#This Row],[BAC]]-Data!N561</f>
        <v>3.6562138028500613E-2</v>
      </c>
      <c r="O562" s="2">
        <f>ARIMAForecast[[#This Row],[HD]]-Data!O561</f>
        <v>3.6316557135500034</v>
      </c>
      <c r="P562" s="2">
        <f>ARIMAForecast[[#This Row],[MA]]-Data!P561</f>
        <v>1.2390813031179846</v>
      </c>
      <c r="Q562" s="2">
        <f>ARIMAForecast[[#This Row],[MRK]]-Data!Q561</f>
        <v>-0.24739006312678669</v>
      </c>
      <c r="R562" s="2">
        <f>ARIMAForecast[[#This Row],[ABBV]]-Data!R561</f>
        <v>0.59483345455902281</v>
      </c>
      <c r="S562" s="2">
        <f>ARIMAForecast[[#This Row],[LLY]]-Data!S561</f>
        <v>0.87616760668498728</v>
      </c>
      <c r="T562" s="2">
        <f>ARIMAForecast[[#This Row],[UPS]]-Data!T561</f>
        <v>3.4966593250389906</v>
      </c>
      <c r="U562" s="2">
        <f>ARIMAForecast[[#This Row],[CAT]]-Data!U561</f>
        <v>-3.1019465361239895</v>
      </c>
      <c r="X562" s="1">
        <v>44645</v>
      </c>
      <c r="Y562" s="2">
        <f>Data!Y562-Data!Y561</f>
        <v>1.296615700000018</v>
      </c>
      <c r="Z562" s="2">
        <f>Data!Z562-Data!Z561</f>
        <v>-7.139319999998861E-2</v>
      </c>
      <c r="AA562" s="2">
        <f>Data!AA562-Data!AA561</f>
        <v>1.0065095999999869</v>
      </c>
      <c r="AB562" s="2">
        <f>Data!AB562-Data!AB561</f>
        <v>0.50163580000000252</v>
      </c>
      <c r="AC562" s="2">
        <f>Data!AC562-Data!AC561</f>
        <v>6.0106544999999869</v>
      </c>
      <c r="AD562" s="2">
        <f>Data!AD562-Data!AD561</f>
        <v>0.7830908999999906</v>
      </c>
      <c r="AE562" s="2">
        <f>Data!AE562-Data!AE561</f>
        <v>12.767721499999993</v>
      </c>
      <c r="AF562" s="2">
        <f>Data!AF562-Data!AF561</f>
        <v>0.32968870000001971</v>
      </c>
      <c r="AG562" s="2">
        <f>Data!AG562-Data!AG561</f>
        <v>1.9325033000000076</v>
      </c>
      <c r="AH562" s="2">
        <f>Data!AH562-Data!AH561</f>
        <v>1.1749656000000073</v>
      </c>
      <c r="AI562" s="2">
        <f>Data!AI562-Data!AI561</f>
        <v>7.3812126999999919</v>
      </c>
      <c r="AJ562" s="2">
        <f>Data!AJ562-Data!AJ561</f>
        <v>1.5589041000000066</v>
      </c>
      <c r="AK562" s="2">
        <f>Data!AK562-Data!AK561</f>
        <v>0.58092212999999759</v>
      </c>
      <c r="AL562" s="2">
        <f>Data!AL562-Data!AL561</f>
        <v>-4.1226061000000414</v>
      </c>
      <c r="AM562" s="2">
        <f>Data!AM562-Data!AM561</f>
        <v>1.455576399999984</v>
      </c>
      <c r="AN562" s="2">
        <f>Data!AN562-Data!AN561</f>
        <v>0.89822128999999507</v>
      </c>
      <c r="AO562" s="2">
        <f>Data!AO562-Data!AO561</f>
        <v>1.1656402000000128</v>
      </c>
      <c r="AP562" s="2">
        <f>Data!AP562-Data!AP561</f>
        <v>1.4830008999999791</v>
      </c>
      <c r="AQ562" s="2">
        <f>Data!AQ562-Data!AQ561</f>
        <v>0.70744949999999562</v>
      </c>
      <c r="AR562" s="2">
        <f>Data!AR562-Data!AR561</f>
        <v>1.0301875000000109</v>
      </c>
      <c r="AS562" s="2"/>
      <c r="AT562" s="1">
        <v>44645</v>
      </c>
      <c r="AU562" s="2">
        <f>Data!AV566-FaktiskeKurser[[#This Row],[AAPL]]</f>
        <v>9.3399959999999851</v>
      </c>
      <c r="AV562" s="2">
        <f>Data!AW566-FaktiskeKurser[[#This Row],[MSFT]]</f>
        <v>4.5199890000000096</v>
      </c>
      <c r="AW562" s="2">
        <f>Data!AX566-FaktiskeKurser[[#This Row],[AMZN]]</f>
        <v>3.2819979999999873</v>
      </c>
      <c r="AX562" s="2">
        <f>Data!AY566-FaktiskeKurser[[#This Row],[GOOGL]]</f>
        <v>5.5715029999999786</v>
      </c>
      <c r="AY562" s="2">
        <f>Data!AZ566-FaktiskeKurser[[#This Row],[BRK-B]]</f>
        <v>9.1000060000000076</v>
      </c>
      <c r="AZ562" s="2">
        <f>Data!BA566-FaktiskeKurser[[#This Row],[TSLA]]</f>
        <v>29.826660000000004</v>
      </c>
      <c r="BA562" s="2">
        <f>Data!BB566-FaktiskeKurser[[#This Row],[NVDA]]</f>
        <v>9.580016999999998</v>
      </c>
      <c r="BB562" s="2">
        <f>Data!BC566-FaktiskeKurser[[#This Row],[GOOG]]</f>
        <v>5.0430000000000064</v>
      </c>
      <c r="BC562" s="2">
        <f>Data!BD566-FaktiskeKurser[[#This Row],[UNH]]</f>
        <v>5.3700249999999983</v>
      </c>
      <c r="BD562" s="2">
        <f>Data!BE566-FaktiskeKurser[[#This Row],[JPM]]</f>
        <v>2.2700040000000001</v>
      </c>
      <c r="BE562" s="2">
        <f>Data!BF566-FaktiskeKurser[[#This Row],[AVGO]]</f>
        <v>27.580016999999998</v>
      </c>
      <c r="BF562" s="2">
        <f>Data!BG566-FaktiskeKurser[[#This Row],[V]]</f>
        <v>1.3899999999999864</v>
      </c>
      <c r="BG562" s="2">
        <f>Data!BH566-FaktiskeKurser[[#This Row],[BAC]]</f>
        <v>0.88999999999999346</v>
      </c>
      <c r="BH562" s="2">
        <f>Data!BI566-FaktiskeKurser[[#This Row],[HD]]</f>
        <v>-18.690001999999993</v>
      </c>
      <c r="BI562" s="2">
        <f>Data!BJ566-FaktiskeKurser[[#This Row],[MA]]</f>
        <v>3.4400019999999927</v>
      </c>
      <c r="BJ562" s="2">
        <f>Data!BK566-FaktiskeKurser[[#This Row],[MRK]]</f>
        <v>2.2799980000000062</v>
      </c>
      <c r="BK562" s="2">
        <f>Data!BL566-FaktiskeKurser[[#This Row],[ABBV]]</f>
        <v>1.2799990000000037</v>
      </c>
      <c r="BL562" s="2">
        <f>Data!BM566-FaktiskeKurser[[#This Row],[LLY]]</f>
        <v>-0.62002599999999575</v>
      </c>
      <c r="BM562" s="2">
        <f>Data!BN566-FaktiskeKurser[[#This Row],[UPS]]</f>
        <v>-3.2099919999999997</v>
      </c>
      <c r="BN562" s="2">
        <f>Data!BO566-FaktiskeKurser[[#This Row],[CAT]]</f>
        <v>-0.35000599999997917</v>
      </c>
    </row>
    <row r="563" spans="1:66" x14ac:dyDescent="0.35">
      <c r="A563" s="1">
        <v>44648</v>
      </c>
      <c r="B563" s="2">
        <f>ARIMAForecast[[#This Row],[AAPL]]-FaktiskeKurser[[#This Row],[AAPL]]</f>
        <v>9.2350615860549965</v>
      </c>
      <c r="C563" s="2">
        <f>ARIMAForecast[[#This Row],[MSFT]]-Data!C562</f>
        <v>2.9548225873480192</v>
      </c>
      <c r="D563" s="2">
        <f>ARIMAForecast[[#This Row],[AMZN]]-Data!D562</f>
        <v>0.34149948002698238</v>
      </c>
      <c r="E563" s="2">
        <f>ARIMAForecast[[#This Row],[GOOGL]]-Data!E562</f>
        <v>0.14798357266298012</v>
      </c>
      <c r="F563" s="2">
        <f>ARIMAForecast[[#This Row],[BRK-B]]-Data!F562</f>
        <v>-2.4439564756500545</v>
      </c>
      <c r="G563" s="2">
        <f>ARIMAForecast[[#This Row],[TSLA]]-Data!G562</f>
        <v>2.9307931248050068</v>
      </c>
      <c r="H563" s="2">
        <f>ARIMAForecast[[#This Row],[NVDA]]-Data!H562</f>
        <v>0.78011082245399166</v>
      </c>
      <c r="I563" s="2">
        <f>ARIMAForecast[[#This Row],[GOOG]]-Data!I562</f>
        <v>0.38317166484898735</v>
      </c>
      <c r="J563" s="2">
        <f>ARIMAForecast[[#This Row],[UNH]]-Data!J562</f>
        <v>-9.9233257850016798E-2</v>
      </c>
      <c r="K563" s="2">
        <f>ARIMAForecast[[#This Row],[JPM]]-Data!K562</f>
        <v>-0.64013404060500534</v>
      </c>
      <c r="L563" s="2">
        <f>ARIMAForecast[[#This Row],[AVGO]]-Data!L562</f>
        <v>2.957010039849024</v>
      </c>
      <c r="M563" s="2">
        <f>ARIMAForecast[[#This Row],[V]]-Data!M562</f>
        <v>6.6687805838210181</v>
      </c>
      <c r="N563" s="2">
        <f>ARIMAForecast[[#This Row],[BAC]]-Data!N562</f>
        <v>-0.27406888773239757</v>
      </c>
      <c r="O563" s="2">
        <f>ARIMAForecast[[#This Row],[HD]]-Data!O562</f>
        <v>2.047300316329995</v>
      </c>
      <c r="P563" s="2">
        <f>ARIMAForecast[[#This Row],[MA]]-Data!P562</f>
        <v>15.700405059652041</v>
      </c>
      <c r="Q563" s="2">
        <f>ARIMAForecast[[#This Row],[MRK]]-Data!Q562</f>
        <v>0.37158313349269179</v>
      </c>
      <c r="R563" s="2">
        <f>ARIMAForecast[[#This Row],[ABBV]]-Data!R562</f>
        <v>0.27199088474398536</v>
      </c>
      <c r="S563" s="2">
        <f>ARIMAForecast[[#This Row],[LLY]]-Data!S562</f>
        <v>-1.8178743742510051</v>
      </c>
      <c r="T563" s="2">
        <f>ARIMAForecast[[#This Row],[UPS]]-Data!T562</f>
        <v>2.742652835266</v>
      </c>
      <c r="U563" s="2">
        <f>ARIMAForecast[[#This Row],[CAT]]-Data!U562</f>
        <v>-0.37028246633701656</v>
      </c>
      <c r="X563" s="1">
        <v>44648</v>
      </c>
      <c r="Y563" s="2">
        <f>Data!Y563-Data!Y562</f>
        <v>0.83815419999999108</v>
      </c>
      <c r="Z563" s="2">
        <f>Data!Z563-Data!Z562</f>
        <v>5.3461240999999973</v>
      </c>
      <c r="AA563" s="2">
        <f>Data!AA563-Data!AA562</f>
        <v>3.6611972999999978</v>
      </c>
      <c r="AB563" s="2">
        <f>Data!AB563-Data!AB562</f>
        <v>-0.27809930000000804</v>
      </c>
      <c r="AC563" s="2">
        <f>Data!AC563-Data!AC562</f>
        <v>2.0143601999999987</v>
      </c>
      <c r="AD563" s="2">
        <f>Data!AD563-Data!AD562</f>
        <v>3.6104551000000242</v>
      </c>
      <c r="AE563" s="2">
        <f>Data!AE563-Data!AE562</f>
        <v>3.9023715999999808</v>
      </c>
      <c r="AF563" s="2">
        <f>Data!AF563-Data!AF562</f>
        <v>0.40085339999998837</v>
      </c>
      <c r="AG563" s="2">
        <f>Data!AG563-Data!AG562</f>
        <v>2.1172999999976128E-2</v>
      </c>
      <c r="AH563" s="2">
        <f>Data!AH563-Data!AH562</f>
        <v>-0.9013539000000037</v>
      </c>
      <c r="AI563" s="2">
        <f>Data!AI563-Data!AI562</f>
        <v>3.5396689000000379</v>
      </c>
      <c r="AJ563" s="2">
        <f>Data!AJ563-Data!AJ562</f>
        <v>1.9739998999999955</v>
      </c>
      <c r="AK563" s="2">
        <f>Data!AK563-Data!AK562</f>
        <v>-6.8532679999997015E-2</v>
      </c>
      <c r="AL563" s="2">
        <f>Data!AL563-Data!AL562</f>
        <v>1.8466544999999996</v>
      </c>
      <c r="AM563" s="2">
        <f>Data!AM563-Data!AM562</f>
        <v>1.2259988000000135</v>
      </c>
      <c r="AN563" s="2">
        <f>Data!AN563-Data!AN562</f>
        <v>-5.9165519999993421E-2</v>
      </c>
      <c r="AO563" s="2">
        <f>Data!AO563-Data!AO562</f>
        <v>0.78169719999999643</v>
      </c>
      <c r="AP563" s="2">
        <f>Data!AP563-Data!AP562</f>
        <v>2.6227489999999989</v>
      </c>
      <c r="AQ563" s="2">
        <f>Data!AQ563-Data!AQ562</f>
        <v>3.6838292000000195</v>
      </c>
      <c r="AR563" s="2">
        <f>Data!AR563-Data!AR562</f>
        <v>-1.127796399999994</v>
      </c>
      <c r="AS563" s="2"/>
      <c r="AT563" s="1">
        <v>44648</v>
      </c>
      <c r="AU563" s="2">
        <f>Data!AV567-FaktiskeKurser[[#This Row],[AAPL]]</f>
        <v>6.7799990000000037</v>
      </c>
      <c r="AV563" s="2">
        <f>Data!AW567-FaktiskeKurser[[#This Row],[MSFT]]</f>
        <v>6.6400140000000079</v>
      </c>
      <c r="AW563" s="2">
        <f>Data!AX567-FaktiskeKurser[[#This Row],[AMZN]]</f>
        <v>4.1014860000000226</v>
      </c>
      <c r="AX563" s="2">
        <f>Data!AY567-FaktiskeKurser[[#This Row],[GOOGL]]</f>
        <v>1.587508999999983</v>
      </c>
      <c r="AY563" s="2">
        <f>Data!AZ567-FaktiskeKurser[[#This Row],[BRK-B]]</f>
        <v>9.640013999999951</v>
      </c>
      <c r="AZ563" s="2">
        <f>Data!BA567-FaktiskeKurser[[#This Row],[TSLA]]</f>
        <v>32.619995000000017</v>
      </c>
      <c r="BA563" s="2">
        <f>Data!BB567-FaktiskeKurser[[#This Row],[NVDA]]</f>
        <v>16.950012000000015</v>
      </c>
      <c r="BB563" s="2">
        <f>Data!BC567-FaktiskeKurser[[#This Row],[GOOG]]</f>
        <v>1.6725009999999827</v>
      </c>
      <c r="BC563" s="2">
        <f>Data!BD567-FaktiskeKurser[[#This Row],[UNH]]</f>
        <v>7.8800050000000397</v>
      </c>
      <c r="BD563" s="2">
        <f>Data!BE567-FaktiskeKurser[[#This Row],[JPM]]</f>
        <v>-1.75</v>
      </c>
      <c r="BE563" s="2">
        <f>Data!BF567-FaktiskeKurser[[#This Row],[AVGO]]</f>
        <v>21.539978000000019</v>
      </c>
      <c r="BF563" s="2">
        <f>Data!BG567-FaktiskeKurser[[#This Row],[V]]</f>
        <v>2.3000030000000038</v>
      </c>
      <c r="BG563" s="2">
        <f>Data!BH567-FaktiskeKurser[[#This Row],[BAC]]</f>
        <v>-0.63000100000000003</v>
      </c>
      <c r="BH563" s="2">
        <f>Data!BI567-FaktiskeKurser[[#This Row],[HD]]</f>
        <v>-15.450012000000015</v>
      </c>
      <c r="BI563" s="2">
        <f>Data!BJ567-FaktiskeKurser[[#This Row],[MA]]</f>
        <v>0.95999100000000226</v>
      </c>
      <c r="BJ563" s="2">
        <f>Data!BK567-FaktiskeKurser[[#This Row],[MRK]]</f>
        <v>1.9099959999999925</v>
      </c>
      <c r="BK563" s="2">
        <f>Data!BL567-FaktiskeKurser[[#This Row],[ABBV]]</f>
        <v>1.9600059999999928</v>
      </c>
      <c r="BL563" s="2">
        <f>Data!BM567-FaktiskeKurser[[#This Row],[LLY]]</f>
        <v>6.6400150000000053</v>
      </c>
      <c r="BM563" s="2">
        <f>Data!BN567-FaktiskeKurser[[#This Row],[UPS]]</f>
        <v>1.1300050000000113</v>
      </c>
      <c r="BN563" s="2">
        <f>Data!BO567-FaktiskeKurser[[#This Row],[CAT]]</f>
        <v>-0.8600009999999827</v>
      </c>
    </row>
    <row r="564" spans="1:66" x14ac:dyDescent="0.35">
      <c r="A564" s="1">
        <v>44649</v>
      </c>
      <c r="B564" s="2">
        <f>ARIMAForecast[[#This Row],[AAPL]]-FaktiskeKurser[[#This Row],[AAPL]]</f>
        <v>8.0138682145160089</v>
      </c>
      <c r="C564" s="2">
        <f>ARIMAForecast[[#This Row],[MSFT]]-Data!C563</f>
        <v>1.6550816781179947</v>
      </c>
      <c r="D564" s="2">
        <f>ARIMAForecast[[#This Row],[AMZN]]-Data!D563</f>
        <v>-3.0308506809939786</v>
      </c>
      <c r="E564" s="2">
        <f>ARIMAForecast[[#This Row],[GOOGL]]-Data!E563</f>
        <v>0.8526663608000149</v>
      </c>
      <c r="F564" s="2">
        <f>ARIMAForecast[[#This Row],[BRK-B]]-Data!F563</f>
        <v>0.11233544383901517</v>
      </c>
      <c r="G564" s="2">
        <f>ARIMAForecast[[#This Row],[TSLA]]-Data!G563</f>
        <v>-2.3078187156070271</v>
      </c>
      <c r="H564" s="2">
        <f>ARIMAForecast[[#This Row],[NVDA]]-Data!H563</f>
        <v>-4.8157214981579841</v>
      </c>
      <c r="I564" s="2">
        <f>ARIMAForecast[[#This Row],[GOOG]]-Data!I563</f>
        <v>0.68039844673899097</v>
      </c>
      <c r="J564" s="2">
        <f>ARIMAForecast[[#This Row],[UNH]]-Data!J563</f>
        <v>8.5164303720069938</v>
      </c>
      <c r="K564" s="2">
        <f>ARIMAForecast[[#This Row],[JPM]]-Data!K563</f>
        <v>-0.1235690975869943</v>
      </c>
      <c r="L564" s="2">
        <f>ARIMAForecast[[#This Row],[AVGO]]-Data!L563</f>
        <v>-1.5829855303460363</v>
      </c>
      <c r="M564" s="2">
        <f>ARIMAForecast[[#This Row],[V]]-Data!M563</f>
        <v>-2.6281604030880032</v>
      </c>
      <c r="N564" s="2">
        <f>ARIMAForecast[[#This Row],[BAC]]-Data!N563</f>
        <v>-0.28118239023350355</v>
      </c>
      <c r="O564" s="2">
        <f>ARIMAForecast[[#This Row],[HD]]-Data!O563</f>
        <v>-5.9322132880910203</v>
      </c>
      <c r="P564" s="2">
        <f>ARIMAForecast[[#This Row],[MA]]-Data!P563</f>
        <v>-3.2154680643350275</v>
      </c>
      <c r="Q564" s="2">
        <f>ARIMAForecast[[#This Row],[MRK]]-Data!Q563</f>
        <v>0.83412516867210229</v>
      </c>
      <c r="R564" s="2">
        <f>ARIMAForecast[[#This Row],[ABBV]]-Data!R563</f>
        <v>1.6132938141469992</v>
      </c>
      <c r="S564" s="2">
        <f>ARIMAForecast[[#This Row],[LLY]]-Data!S563</f>
        <v>0.62324419514800411</v>
      </c>
      <c r="T564" s="2">
        <f>ARIMAForecast[[#This Row],[UPS]]-Data!T563</f>
        <v>-2.7013822780540124</v>
      </c>
      <c r="U564" s="2">
        <f>ARIMAForecast[[#This Row],[CAT]]-Data!U563</f>
        <v>2.5611551537080004</v>
      </c>
      <c r="X564" s="1">
        <v>44649</v>
      </c>
      <c r="Y564" s="2">
        <f>Data!Y564-Data!Y563</f>
        <v>2.945701100000008</v>
      </c>
      <c r="Z564" s="2">
        <f>Data!Z564-Data!Z563</f>
        <v>6.0031614999999761</v>
      </c>
      <c r="AA564" s="2">
        <f>Data!AA564-Data!AA563</f>
        <v>0.9878056000000015</v>
      </c>
      <c r="AB564" s="2">
        <f>Data!AB564-Data!AB563</f>
        <v>1.0112348000000111</v>
      </c>
      <c r="AC564" s="2">
        <f>Data!AC564-Data!AC563</f>
        <v>-4.1398236999999654</v>
      </c>
      <c r="AD564" s="2">
        <f>Data!AD564-Data!AD563</f>
        <v>25.308245199999988</v>
      </c>
      <c r="AE564" s="2">
        <f>Data!AE564-Data!AE563</f>
        <v>4.6362081999999987</v>
      </c>
      <c r="AF564" s="2">
        <f>Data!AF564-Data!AF563</f>
        <v>1.1726014999999848</v>
      </c>
      <c r="AG564" s="2">
        <f>Data!AG564-Data!AG563</f>
        <v>-1.9706467999999973</v>
      </c>
      <c r="AH564" s="2">
        <f>Data!AH564-Data!AH563</f>
        <v>0.24133499999999231</v>
      </c>
      <c r="AI564" s="2">
        <f>Data!AI564-Data!AI563</f>
        <v>7.516461100000015</v>
      </c>
      <c r="AJ564" s="2">
        <f>Data!AJ564-Data!AJ563</f>
        <v>5.8991660000000081</v>
      </c>
      <c r="AK564" s="2">
        <f>Data!AK564-Data!AK563</f>
        <v>-0.12544620999999978</v>
      </c>
      <c r="AL564" s="2">
        <f>Data!AL564-Data!AL563</f>
        <v>3.4554739000000154</v>
      </c>
      <c r="AM564" s="2">
        <f>Data!AM564-Data!AM563</f>
        <v>7.7185036999999852</v>
      </c>
      <c r="AN564" s="2">
        <f>Data!AN564-Data!AN563</f>
        <v>0.41690627999999208</v>
      </c>
      <c r="AO564" s="2">
        <f>Data!AO564-Data!AO563</f>
        <v>0.27626420000001417</v>
      </c>
      <c r="AP564" s="2">
        <f>Data!AP564-Data!AP563</f>
        <v>-2.8635155999999711</v>
      </c>
      <c r="AQ564" s="2">
        <f>Data!AQ564-Data!AQ563</f>
        <v>3.0395273000000032</v>
      </c>
      <c r="AR564" s="2">
        <f>Data!AR564-Data!AR563</f>
        <v>-0.92676230000000714</v>
      </c>
      <c r="AS564" s="2"/>
      <c r="AT564" s="1">
        <v>44649</v>
      </c>
      <c r="AU564" s="2">
        <f>Data!AV568-FaktiskeKurser[[#This Row],[AAPL]]</f>
        <v>8.75</v>
      </c>
      <c r="AV564" s="2">
        <f>Data!AW568-FaktiskeKurser[[#This Row],[MSFT]]</f>
        <v>15.920014000000037</v>
      </c>
      <c r="AW564" s="2">
        <f>Data!AX568-FaktiskeKurser[[#This Row],[AMZN]]</f>
        <v>5.9069969999999898</v>
      </c>
      <c r="AX564" s="2">
        <f>Data!AY568-FaktiskeKurser[[#This Row],[GOOGL]]</f>
        <v>4.2299959999999999</v>
      </c>
      <c r="AY564" s="2">
        <f>Data!AZ568-FaktiskeKurser[[#This Row],[BRK-B]]</f>
        <v>6.9599910000000023</v>
      </c>
      <c r="AZ564" s="2">
        <f>Data!BA568-FaktiskeKurser[[#This Row],[TSLA]]</f>
        <v>33.486664000000019</v>
      </c>
      <c r="BA564" s="2">
        <f>Data!BB568-FaktiskeKurser[[#This Row],[NVDA]]</f>
        <v>30.220002000000022</v>
      </c>
      <c r="BB564" s="2">
        <f>Data!BC568-FaktiskeKurser[[#This Row],[GOOG]]</f>
        <v>4.7465060000000108</v>
      </c>
      <c r="BC564" s="2">
        <f>Data!BD568-FaktiskeKurser[[#This Row],[UNH]]</f>
        <v>7.5</v>
      </c>
      <c r="BD564" s="2">
        <f>Data!BE568-FaktiskeKurser[[#This Row],[JPM]]</f>
        <v>1.3999939999999924</v>
      </c>
      <c r="BE564" s="2">
        <f>Data!BF568-FaktiskeKurser[[#This Row],[AVGO]]</f>
        <v>42.089966000000004</v>
      </c>
      <c r="BF564" s="2">
        <f>Data!BG568-FaktiskeKurser[[#This Row],[V]]</f>
        <v>13.440001999999993</v>
      </c>
      <c r="BG564" s="2">
        <f>Data!BH568-FaktiskeKurser[[#This Row],[BAC]]</f>
        <v>0.34999899999999684</v>
      </c>
      <c r="BH564" s="2">
        <f>Data!BI568-FaktiskeKurser[[#This Row],[HD]]</f>
        <v>0.66000300000001744</v>
      </c>
      <c r="BI564" s="2">
        <f>Data!BJ568-FaktiskeKurser[[#This Row],[MA]]</f>
        <v>25.36999499999996</v>
      </c>
      <c r="BJ564" s="2">
        <f>Data!BK568-FaktiskeKurser[[#This Row],[MRK]]</f>
        <v>1.8399969999999968</v>
      </c>
      <c r="BK564" s="2">
        <f>Data!BL568-FaktiskeKurser[[#This Row],[ABBV]]</f>
        <v>3.7599950000000035</v>
      </c>
      <c r="BL564" s="2">
        <f>Data!BM568-FaktiskeKurser[[#This Row],[LLY]]</f>
        <v>4.2000130000000127</v>
      </c>
      <c r="BM564" s="2">
        <f>Data!BN568-FaktiskeKurser[[#This Row],[UPS]]</f>
        <v>7.8699949999999887</v>
      </c>
      <c r="BN564" s="2">
        <f>Data!BO568-FaktiskeKurser[[#This Row],[CAT]]</f>
        <v>-1.1300049999999828</v>
      </c>
    </row>
    <row r="565" spans="1:66" x14ac:dyDescent="0.35">
      <c r="A565" s="1">
        <v>44650</v>
      </c>
      <c r="B565" s="2">
        <f>ARIMAForecast[[#This Row],[AAPL]]-FaktiskeKurser[[#This Row],[AAPL]]</f>
        <v>0.36223177175898513</v>
      </c>
      <c r="C565" s="2">
        <f>ARIMAForecast[[#This Row],[MSFT]]-Data!C564</f>
        <v>-7.8957028101530113</v>
      </c>
      <c r="D565" s="2">
        <f>ARIMAForecast[[#This Row],[AMZN]]-Data!D564</f>
        <v>-3.1185688263400095</v>
      </c>
      <c r="E565" s="2">
        <f>ARIMAForecast[[#This Row],[GOOGL]]-Data!E564</f>
        <v>-4.2780467302130205</v>
      </c>
      <c r="F565" s="2">
        <f>ARIMAForecast[[#This Row],[BRK-B]]-Data!F564</f>
        <v>-3.3450431454759837</v>
      </c>
      <c r="G565" s="2">
        <f>ARIMAForecast[[#This Row],[TSLA]]-Data!G564</f>
        <v>-5.75133207867799</v>
      </c>
      <c r="H565" s="2">
        <f>ARIMAForecast[[#This Row],[NVDA]]-Data!H564</f>
        <v>-8.8435639868660019</v>
      </c>
      <c r="I565" s="2">
        <f>ARIMAForecast[[#This Row],[GOOG]]-Data!I564</f>
        <v>-4.234613088393985</v>
      </c>
      <c r="J565" s="2">
        <f>ARIMAForecast[[#This Row],[UNH]]-Data!J564</f>
        <v>-9.1907712866429847</v>
      </c>
      <c r="K565" s="2">
        <f>ARIMAForecast[[#This Row],[JPM]]-Data!K564</f>
        <v>-4.0760340156099915</v>
      </c>
      <c r="L565" s="2">
        <f>ARIMAForecast[[#This Row],[AVGO]]-Data!L564</f>
        <v>-10.506399156942962</v>
      </c>
      <c r="M565" s="2">
        <f>ARIMAForecast[[#This Row],[V]]-Data!M564</f>
        <v>-2.718872798587995</v>
      </c>
      <c r="N565" s="2">
        <f>ARIMAForecast[[#This Row],[BAC]]-Data!N564</f>
        <v>-1.9820286143184944</v>
      </c>
      <c r="O565" s="2">
        <f>ARIMAForecast[[#This Row],[HD]]-Data!O564</f>
        <v>-13.250995253436997</v>
      </c>
      <c r="P565" s="2">
        <f>ARIMAForecast[[#This Row],[MA]]-Data!P564</f>
        <v>-5.0566227985879664</v>
      </c>
      <c r="Q565" s="2">
        <f>ARIMAForecast[[#This Row],[MRK]]-Data!Q564</f>
        <v>-0.34799774175630205</v>
      </c>
      <c r="R565" s="2">
        <f>ARIMAForecast[[#This Row],[ABBV]]-Data!R564</f>
        <v>-1.6414415212020117</v>
      </c>
      <c r="S565" s="2">
        <f>ARIMAForecast[[#This Row],[LLY]]-Data!S564</f>
        <v>-2.88537952060301</v>
      </c>
      <c r="T565" s="2">
        <f>ARIMAForecast[[#This Row],[UPS]]-Data!T564</f>
        <v>-6.5206139144019915</v>
      </c>
      <c r="U565" s="2">
        <f>ARIMAForecast[[#This Row],[CAT]]-Data!U564</f>
        <v>4.6066918894013043E-2</v>
      </c>
      <c r="X565" s="1">
        <v>44650</v>
      </c>
      <c r="Y565" s="2">
        <f>Data!Y565-Data!Y564</f>
        <v>-0.32212330000001543</v>
      </c>
      <c r="Z565" s="2">
        <f>Data!Z565-Data!Z564</f>
        <v>-1.0779540999999995</v>
      </c>
      <c r="AA565" s="2">
        <f>Data!AA565-Data!AA564</f>
        <v>-2.3783542999999838</v>
      </c>
      <c r="AB565" s="2">
        <f>Data!AB565-Data!AB564</f>
        <v>-0.46531590000000733</v>
      </c>
      <c r="AC565" s="2">
        <f>Data!AC565-Data!AC564</f>
        <v>1.6930451999999718</v>
      </c>
      <c r="AD565" s="2">
        <f>Data!AD565-Data!AD564</f>
        <v>-0.95912670000001299</v>
      </c>
      <c r="AE565" s="2">
        <f>Data!AE565-Data!AE564</f>
        <v>-5.7783238999999753</v>
      </c>
      <c r="AF565" s="2">
        <f>Data!AF565-Data!AF564</f>
        <v>-0.53310689999997862</v>
      </c>
      <c r="AG565" s="2">
        <f>Data!AG565-Data!AG564</f>
        <v>7.4278996999999549</v>
      </c>
      <c r="AH565" s="2">
        <f>Data!AH565-Data!AH564</f>
        <v>-0.67295809999998824</v>
      </c>
      <c r="AI565" s="2">
        <f>Data!AI565-Data!AI564</f>
        <v>-6.284243599999968</v>
      </c>
      <c r="AJ565" s="2">
        <f>Data!AJ565-Data!AJ564</f>
        <v>-1.8941752000000065</v>
      </c>
      <c r="AK565" s="2">
        <f>Data!AK565-Data!AK564</f>
        <v>-0.38864525999999699</v>
      </c>
      <c r="AL565" s="2">
        <f>Data!AL565-Data!AL564</f>
        <v>-7.2329924000000005</v>
      </c>
      <c r="AM565" s="2">
        <f>Data!AM565-Data!AM564</f>
        <v>5.2602898000000096</v>
      </c>
      <c r="AN565" s="2">
        <f>Data!AN565-Data!AN564</f>
        <v>0.72010513000000742</v>
      </c>
      <c r="AO565" s="2">
        <f>Data!AO565-Data!AO564</f>
        <v>1.2672608999999966</v>
      </c>
      <c r="AP565" s="2">
        <f>Data!AP565-Data!AP564</f>
        <v>1.0999151999999981</v>
      </c>
      <c r="AQ565" s="2">
        <f>Data!AQ565-Data!AQ564</f>
        <v>-1.6940074000000038</v>
      </c>
      <c r="AR565" s="2">
        <f>Data!AR565-Data!AR564</f>
        <v>1.5383393999999839</v>
      </c>
      <c r="AS565" s="2"/>
      <c r="AT565" s="1">
        <v>44650</v>
      </c>
      <c r="AU565" s="2">
        <f>Data!AV569-FaktiskeKurser[[#This Row],[AAPL]]</f>
        <v>3.6999969999999962</v>
      </c>
      <c r="AV565" s="2">
        <f>Data!AW569-FaktiskeKurser[[#This Row],[MSFT]]</f>
        <v>9.7599789999999871</v>
      </c>
      <c r="AW565" s="2">
        <f>Data!AX569-FaktiskeKurser[[#This Row],[AMZN]]</f>
        <v>2.651488999999998</v>
      </c>
      <c r="AX565" s="2">
        <f>Data!AY569-FaktiskeKurser[[#This Row],[GOOGL]]</f>
        <v>0.36650099999999952</v>
      </c>
      <c r="AY565" s="2">
        <f>Data!AZ569-FaktiskeKurser[[#This Row],[BRK-B]]</f>
        <v>5.2399899999999775</v>
      </c>
      <c r="AZ565" s="2">
        <f>Data!BA569-FaktiskeKurser[[#This Row],[TSLA]]</f>
        <v>26.690001999999993</v>
      </c>
      <c r="BA565" s="2">
        <f>Data!BB569-FaktiskeKurser[[#This Row],[NVDA]]</f>
        <v>-4.6000060000000076</v>
      </c>
      <c r="BB565" s="2">
        <f>Data!BC569-FaktiskeKurser[[#This Row],[GOOG]]</f>
        <v>1.3325049999999976</v>
      </c>
      <c r="BC565" s="2">
        <f>Data!BD569-FaktiskeKurser[[#This Row],[UNH]]</f>
        <v>7.3599850000000515</v>
      </c>
      <c r="BD565" s="2">
        <f>Data!BE569-FaktiskeKurser[[#This Row],[JPM]]</f>
        <v>-0.15000899999998296</v>
      </c>
      <c r="BE565" s="2">
        <f>Data!BF569-FaktiskeKurser[[#This Row],[AVGO]]</f>
        <v>4.660033999999996</v>
      </c>
      <c r="BF565" s="2">
        <f>Data!BG569-FaktiskeKurser[[#This Row],[V]]</f>
        <v>6.6399989999999889</v>
      </c>
      <c r="BG565" s="2">
        <f>Data!BH569-FaktiskeKurser[[#This Row],[BAC]]</f>
        <v>-7.0000000000000284E-2</v>
      </c>
      <c r="BH565" s="2">
        <f>Data!BI569-FaktiskeKurser[[#This Row],[HD]]</f>
        <v>-7.320007999999973</v>
      </c>
      <c r="BI565" s="2">
        <f>Data!BJ569-FaktiskeKurser[[#This Row],[MA]]</f>
        <v>12.88998399999997</v>
      </c>
      <c r="BJ565" s="2">
        <f>Data!BK569-FaktiskeKurser[[#This Row],[MRK]]</f>
        <v>1.9899979999999999</v>
      </c>
      <c r="BK565" s="2">
        <f>Data!BL569-FaktiskeKurser[[#This Row],[ABBV]]</f>
        <v>3.4700009999999963</v>
      </c>
      <c r="BL565" s="2">
        <f>Data!BM569-FaktiskeKurser[[#This Row],[LLY]]</f>
        <v>2.2000130000000127</v>
      </c>
      <c r="BM565" s="2">
        <f>Data!BN569-FaktiskeKurser[[#This Row],[UPS]]</f>
        <v>5.5399930000000097</v>
      </c>
      <c r="BN565" s="2">
        <f>Data!BO569-FaktiskeKurser[[#This Row],[CAT]]</f>
        <v>0.86999500000001717</v>
      </c>
    </row>
    <row r="566" spans="1:66" x14ac:dyDescent="0.35">
      <c r="A566" s="1">
        <v>44651</v>
      </c>
      <c r="B566" s="2">
        <f>ARIMAForecast[[#This Row],[AAPL]]-FaktiskeKurser[[#This Row],[AAPL]]</f>
        <v>0.56529841707200035</v>
      </c>
      <c r="C566" s="2">
        <f>ARIMAForecast[[#This Row],[MSFT]]-Data!C565</f>
        <v>3.2679150020830434</v>
      </c>
      <c r="D566" s="2">
        <f>ARIMAForecast[[#This Row],[AMZN]]-Data!D565</f>
        <v>0.69101462464800534</v>
      </c>
      <c r="E566" s="2">
        <f>ARIMAForecast[[#This Row],[GOOGL]]-Data!E565</f>
        <v>2.1722526865620182</v>
      </c>
      <c r="F566" s="2">
        <f>ARIMAForecast[[#This Row],[BRK-B]]-Data!F565</f>
        <v>-0.72544181460801838</v>
      </c>
      <c r="G566" s="2">
        <f>ARIMAForecast[[#This Row],[TSLA]]-Data!G565</f>
        <v>2.2464494998390023</v>
      </c>
      <c r="H566" s="2">
        <f>ARIMAForecast[[#This Row],[NVDA]]-Data!H565</f>
        <v>-1.4056330069330443</v>
      </c>
      <c r="I566" s="2">
        <f>ARIMAForecast[[#This Row],[GOOG]]-Data!I565</f>
        <v>2.1991895969189841</v>
      </c>
      <c r="J566" s="2">
        <f>ARIMAForecast[[#This Row],[UNH]]-Data!J565</f>
        <v>1.2177914600519557</v>
      </c>
      <c r="K566" s="2">
        <f>ARIMAForecast[[#This Row],[JPM]]-Data!K565</f>
        <v>-1.2932999777860061</v>
      </c>
      <c r="L566" s="2">
        <f>ARIMAForecast[[#This Row],[AVGO]]-Data!L565</f>
        <v>4.3569779719459802</v>
      </c>
      <c r="M566" s="2">
        <f>ARIMAForecast[[#This Row],[V]]-Data!M565</f>
        <v>3.7951782870480031</v>
      </c>
      <c r="N566" s="2">
        <f>ARIMAForecast[[#This Row],[BAC]]-Data!N565</f>
        <v>-0.2458120856368069</v>
      </c>
      <c r="O566" s="2">
        <f>ARIMAForecast[[#This Row],[HD]]-Data!O565</f>
        <v>5.3229373611270034</v>
      </c>
      <c r="P566" s="2">
        <f>ARIMAForecast[[#This Row],[MA]]-Data!P565</f>
        <v>5.5934844760919873</v>
      </c>
      <c r="Q566" s="2">
        <f>ARIMAForecast[[#This Row],[MRK]]-Data!Q565</f>
        <v>1.3964691007374057</v>
      </c>
      <c r="R566" s="2">
        <f>ARIMAForecast[[#This Row],[ABBV]]-Data!R565</f>
        <v>0.63613461026901064</v>
      </c>
      <c r="S566" s="2">
        <f>ARIMAForecast[[#This Row],[LLY]]-Data!S565</f>
        <v>5.9002215038689769</v>
      </c>
      <c r="T566" s="2">
        <f>ARIMAForecast[[#This Row],[UPS]]-Data!T565</f>
        <v>-7.0378626485019993</v>
      </c>
      <c r="U566" s="2">
        <f>ARIMAForecast[[#This Row],[CAT]]-Data!U565</f>
        <v>-3.365674460525014</v>
      </c>
      <c r="X566" s="1">
        <v>44651</v>
      </c>
      <c r="Y566" s="2">
        <f>Data!Y566-Data!Y565</f>
        <v>-2.5618120000000033</v>
      </c>
      <c r="Z566" s="2">
        <f>Data!Z566-Data!Z565</f>
        <v>-4.2574586000000068</v>
      </c>
      <c r="AA566" s="2">
        <f>Data!AA566-Data!AA565</f>
        <v>-3.222594799999996</v>
      </c>
      <c r="AB566" s="2">
        <f>Data!AB566-Data!AB565</f>
        <v>-2.4079994999999883</v>
      </c>
      <c r="AC566" s="2">
        <f>Data!AC566-Data!AC565</f>
        <v>-3.9106191999999851</v>
      </c>
      <c r="AD566" s="2">
        <f>Data!AD566-Data!AD565</f>
        <v>-2.750545499999987</v>
      </c>
      <c r="AE566" s="2">
        <f>Data!AE566-Data!AE565</f>
        <v>-6.9635357000000226</v>
      </c>
      <c r="AF566" s="2">
        <f>Data!AF566-Data!AF565</f>
        <v>-2.5440140000000042</v>
      </c>
      <c r="AG566" s="2">
        <f>Data!AG566-Data!AG565</f>
        <v>-7.8279035999999564</v>
      </c>
      <c r="AH566" s="2">
        <f>Data!AH566-Data!AH565</f>
        <v>-3.5822679999999991</v>
      </c>
      <c r="AI566" s="2">
        <f>Data!AI566-Data!AI565</f>
        <v>-3.9309180999999853</v>
      </c>
      <c r="AJ566" s="2">
        <f>Data!AJ566-Data!AJ565</f>
        <v>-2.3828689000000054</v>
      </c>
      <c r="AK566" s="2">
        <f>Data!AK566-Data!AK565</f>
        <v>-1.5305255400000064</v>
      </c>
      <c r="AL566" s="2">
        <f>Data!AL566-Data!AL565</f>
        <v>-9.1344014999999672</v>
      </c>
      <c r="AM566" s="2">
        <f>Data!AM566-Data!AM565</f>
        <v>-4.9486155000000167</v>
      </c>
      <c r="AN566" s="2">
        <f>Data!AN566-Data!AN565</f>
        <v>-0.18671566999999811</v>
      </c>
      <c r="AO566" s="2">
        <f>Data!AO566-Data!AO565</f>
        <v>-1.4882918000000132</v>
      </c>
      <c r="AP566" s="2">
        <f>Data!AP566-Data!AP565</f>
        <v>-3.1033833000000186</v>
      </c>
      <c r="AQ566" s="2">
        <f>Data!AQ566-Data!AQ565</f>
        <v>-5.3624719999999968</v>
      </c>
      <c r="AR566" s="2">
        <f>Data!AR566-Data!AR565</f>
        <v>9.4236700000010387E-2</v>
      </c>
      <c r="AS566" s="2"/>
      <c r="AT566" s="1">
        <v>44651</v>
      </c>
      <c r="AU566" s="2">
        <f>Data!AV570-FaktiskeKurser[[#This Row],[AAPL]]</f>
        <v>-0.10999999999998522</v>
      </c>
      <c r="AV566" s="2">
        <f>Data!AW570-FaktiskeKurser[[#This Row],[MSFT]]</f>
        <v>4.6300049999999828</v>
      </c>
      <c r="AW566" s="2">
        <f>Data!AX570-FaktiskeKurser[[#This Row],[AMZN]]</f>
        <v>-1.7760009999999795</v>
      </c>
      <c r="AX566" s="2">
        <f>Data!AY570-FaktiskeKurser[[#This Row],[GOOGL]]</f>
        <v>-2.6054989999999805</v>
      </c>
      <c r="AY566" s="2">
        <f>Data!AZ570-FaktiskeKurser[[#This Row],[BRK-B]]</f>
        <v>-5.8500060000000076</v>
      </c>
      <c r="AZ566" s="2">
        <f>Data!BA570-FaktiskeKurser[[#This Row],[TSLA]]</f>
        <v>22.320007000000032</v>
      </c>
      <c r="BA566" s="2">
        <f>Data!BB570-FaktiskeKurser[[#This Row],[NVDA]]</f>
        <v>-4.0600279999999884</v>
      </c>
      <c r="BB566" s="2">
        <f>Data!BC570-FaktiskeKurser[[#This Row],[GOOG]]</f>
        <v>-1.8719940000000008</v>
      </c>
      <c r="BC566" s="2">
        <f>Data!BD570-FaktiskeKurser[[#This Row],[UNH]]</f>
        <v>-3.0600279999999884</v>
      </c>
      <c r="BD566" s="2">
        <f>Data!BE570-FaktiskeKurser[[#This Row],[JPM]]</f>
        <v>-5.5999909999999886</v>
      </c>
      <c r="BE566" s="2">
        <f>Data!BF570-FaktiskeKurser[[#This Row],[AVGO]]</f>
        <v>0.80999799999995048</v>
      </c>
      <c r="BF566" s="2">
        <f>Data!BG570-FaktiskeKurser[[#This Row],[V]]</f>
        <v>3.3400110000000041</v>
      </c>
      <c r="BG566" s="2">
        <f>Data!BH570-FaktiskeKurser[[#This Row],[BAC]]</f>
        <v>-2.5099989999999934</v>
      </c>
      <c r="BH566" s="2">
        <f>Data!BI570-FaktiskeKurser[[#This Row],[HD]]</f>
        <v>-11.350006000000008</v>
      </c>
      <c r="BI566" s="2">
        <f>Data!BJ570-FaktiskeKurser[[#This Row],[MA]]</f>
        <v>8.3600159999999732</v>
      </c>
      <c r="BJ566" s="2">
        <f>Data!BK570-FaktiskeKurser[[#This Row],[MRK]]</f>
        <v>0.7100070000000045</v>
      </c>
      <c r="BK566" s="2">
        <f>Data!BL570-FaktiskeKurser[[#This Row],[ABBV]]</f>
        <v>0.77999900000000366</v>
      </c>
      <c r="BL566" s="2">
        <f>Data!BM570-FaktiskeKurser[[#This Row],[LLY]]</f>
        <v>-2.6499939999999924</v>
      </c>
      <c r="BM566" s="2">
        <f>Data!BN570-FaktiskeKurser[[#This Row],[UPS]]</f>
        <v>-0.8899990000000173</v>
      </c>
      <c r="BN566" s="2">
        <f>Data!BO570-FaktiskeKurser[[#This Row],[CAT]]</f>
        <v>-0.53999400000000719</v>
      </c>
    </row>
    <row r="567" spans="1:66" x14ac:dyDescent="0.35">
      <c r="A567" s="1">
        <v>44652</v>
      </c>
      <c r="B567" s="2">
        <f>ARIMAForecast[[#This Row],[AAPL]]-FaktiskeKurser[[#This Row],[AAPL]]</f>
        <v>3.0874742262479913</v>
      </c>
      <c r="C567" s="2">
        <f>ARIMAForecast[[#This Row],[MSFT]]-Data!C566</f>
        <v>3.628610444764945</v>
      </c>
      <c r="D567" s="2">
        <f>ARIMAForecast[[#This Row],[AMZN]]-Data!D566</f>
        <v>4.6869921593510071</v>
      </c>
      <c r="E567" s="2">
        <f>ARIMAForecast[[#This Row],[GOOGL]]-Data!E566</f>
        <v>1.8118307281110049</v>
      </c>
      <c r="F567" s="2">
        <f>ARIMAForecast[[#This Row],[BRK-B]]-Data!F566</f>
        <v>-5.7820668319009769</v>
      </c>
      <c r="G567" s="2">
        <f>ARIMAForecast[[#This Row],[TSLA]]-Data!G566</f>
        <v>20.631967148918989</v>
      </c>
      <c r="H567" s="2">
        <f>ARIMAForecast[[#This Row],[NVDA]]-Data!H566</f>
        <v>2.0212406989260217</v>
      </c>
      <c r="I567" s="2">
        <f>ARIMAForecast[[#This Row],[GOOG]]-Data!I566</f>
        <v>1.9011568678630226</v>
      </c>
      <c r="J567" s="2">
        <f>ARIMAForecast[[#This Row],[UNH]]-Data!J566</f>
        <v>-2.3836064445689544</v>
      </c>
      <c r="K567" s="2">
        <f>ARIMAForecast[[#This Row],[JPM]]-Data!K566</f>
        <v>0.43339010357999541</v>
      </c>
      <c r="L567" s="2">
        <f>ARIMAForecast[[#This Row],[AVGO]]-Data!L566</f>
        <v>2.9123995054779925</v>
      </c>
      <c r="M567" s="2">
        <f>ARIMAForecast[[#This Row],[V]]-Data!M566</f>
        <v>1.9214504839149811</v>
      </c>
      <c r="N567" s="2">
        <f>ARIMAForecast[[#This Row],[BAC]]-Data!N566</f>
        <v>-5.9430891586096379E-2</v>
      </c>
      <c r="O567" s="2">
        <f>ARIMAForecast[[#This Row],[HD]]-Data!O566</f>
        <v>2.4388770223459915</v>
      </c>
      <c r="P567" s="2">
        <f>ARIMAForecast[[#This Row],[MA]]-Data!P566</f>
        <v>3.3233259441469727</v>
      </c>
      <c r="Q567" s="2">
        <f>ARIMAForecast[[#This Row],[MRK]]-Data!Q566</f>
        <v>0.11057888935960136</v>
      </c>
      <c r="R567" s="2">
        <f>ARIMAForecast[[#This Row],[ABBV]]-Data!R566</f>
        <v>-0.88981123035398468</v>
      </c>
      <c r="S567" s="2">
        <f>ARIMAForecast[[#This Row],[LLY]]-Data!S566</f>
        <v>-1.2140859901579688</v>
      </c>
      <c r="T567" s="2">
        <f>ARIMAForecast[[#This Row],[UPS]]-Data!T566</f>
        <v>-1.9905651272850093</v>
      </c>
      <c r="U567" s="2">
        <f>ARIMAForecast[[#This Row],[CAT]]-Data!U566</f>
        <v>0.69375212800500208</v>
      </c>
      <c r="X567" s="1">
        <v>44652</v>
      </c>
      <c r="Y567" s="2">
        <f>Data!Y567-Data!Y566</f>
        <v>-1.1595641999999771</v>
      </c>
      <c r="Z567" s="2">
        <f>Data!Z567-Data!Z566</f>
        <v>-0.18078359999998384</v>
      </c>
      <c r="AA567" s="2">
        <f>Data!AA567-Data!AA566</f>
        <v>-0.19354979999999955</v>
      </c>
      <c r="AB567" s="2">
        <f>Data!AB567-Data!AB566</f>
        <v>0.51217570000000023</v>
      </c>
      <c r="AC567" s="2">
        <f>Data!AC567-Data!AC566</f>
        <v>-1.2205160999999976</v>
      </c>
      <c r="AD567" s="2">
        <f>Data!AD567-Data!AD566</f>
        <v>-1.2332142000000204</v>
      </c>
      <c r="AE567" s="2">
        <f>Data!AE567-Data!AE566</f>
        <v>-5.174054099999978</v>
      </c>
      <c r="AF567" s="2">
        <f>Data!AF567-Data!AF566</f>
        <v>0.53408500000000458</v>
      </c>
      <c r="AG567" s="2">
        <f>Data!AG567-Data!AG566</f>
        <v>1.2213628999999742</v>
      </c>
      <c r="AH567" s="2">
        <f>Data!AH567-Data!AH566</f>
        <v>-1.5599533000000179</v>
      </c>
      <c r="AI567" s="2">
        <f>Data!AI567-Data!AI566</f>
        <v>-2.1720002000000704</v>
      </c>
      <c r="AJ567" s="2">
        <f>Data!AJ567-Data!AJ566</f>
        <v>3.3711126000000036</v>
      </c>
      <c r="AK567" s="2">
        <f>Data!AK567-Data!AK566</f>
        <v>-0.58756747999999703</v>
      </c>
      <c r="AL567" s="2">
        <f>Data!AL567-Data!AL566</f>
        <v>0.6873292999999876</v>
      </c>
      <c r="AM567" s="2">
        <f>Data!AM567-Data!AM566</f>
        <v>4.2189965000000029</v>
      </c>
      <c r="AN567" s="2">
        <f>Data!AN567-Data!AN566</f>
        <v>1.1278286099999946</v>
      </c>
      <c r="AO567" s="2">
        <f>Data!AO567-Data!AO566</f>
        <v>0.66962079999998991</v>
      </c>
      <c r="AP567" s="2">
        <f>Data!AP567-Data!AP566</f>
        <v>4.3027705000000083</v>
      </c>
      <c r="AQ567" s="2">
        <f>Data!AQ567-Data!AQ566</f>
        <v>-7.3643363000000193</v>
      </c>
      <c r="AR567" s="2">
        <f>Data!AR567-Data!AR566</f>
        <v>-2.441901300000012</v>
      </c>
      <c r="AS567" s="2"/>
      <c r="AT567" s="1">
        <v>44652</v>
      </c>
      <c r="AU567" s="2">
        <f>Data!AV571-FaktiskeKurser[[#This Row],[AAPL]]</f>
        <v>-1.2900080000000003</v>
      </c>
      <c r="AV567" s="2">
        <f>Data!AW571-FaktiskeKurser[[#This Row],[MSFT]]</f>
        <v>-1.2799990000000321</v>
      </c>
      <c r="AW567" s="2">
        <f>Data!AX571-FaktiskeKurser[[#This Row],[AMZN]]</f>
        <v>-5.4304960000000051</v>
      </c>
      <c r="AX567" s="2">
        <f>Data!AY571-FaktiskeKurser[[#This Row],[GOOGL]]</f>
        <v>-1.3050079999999866</v>
      </c>
      <c r="AY567" s="2">
        <f>Data!AZ571-FaktiskeKurser[[#This Row],[BRK-B]]</f>
        <v>-7.6900019999999927</v>
      </c>
      <c r="AZ567" s="2">
        <f>Data!BA571-FaktiskeKurser[[#This Row],[TSLA]]</f>
        <v>-2.4166560000000459</v>
      </c>
      <c r="BA567" s="2">
        <f>Data!BB571-FaktiskeKurser[[#This Row],[NVDA]]</f>
        <v>-15.070006999999976</v>
      </c>
      <c r="BB567" s="2">
        <f>Data!BC571-FaktiskeKurser[[#This Row],[GOOG]]</f>
        <v>-1.25</v>
      </c>
      <c r="BC567" s="2">
        <f>Data!BD571-FaktiskeKurser[[#This Row],[UNH]]</f>
        <v>-0.60998500000005151</v>
      </c>
      <c r="BD567" s="2">
        <f>Data!BE571-FaktiskeKurser[[#This Row],[JPM]]</f>
        <v>-5.5599969999999814</v>
      </c>
      <c r="BE567" s="2">
        <f>Data!BF571-FaktiskeKurser[[#This Row],[AVGO]]</f>
        <v>-5.9000250000000278</v>
      </c>
      <c r="BF567" s="2">
        <f>Data!BG571-FaktiskeKurser[[#This Row],[V]]</f>
        <v>5.589997000000011</v>
      </c>
      <c r="BG567" s="2">
        <f>Data!BH571-FaktiskeKurser[[#This Row],[BAC]]</f>
        <v>-2.649996999999999</v>
      </c>
      <c r="BH567" s="2">
        <f>Data!BI571-FaktiskeKurser[[#This Row],[HD]]</f>
        <v>-12.38998399999997</v>
      </c>
      <c r="BI567" s="2">
        <f>Data!BJ571-FaktiskeKurser[[#This Row],[MA]]</f>
        <v>13.480011000000047</v>
      </c>
      <c r="BJ567" s="2">
        <f>Data!BK571-FaktiskeKurser[[#This Row],[MRK]]</f>
        <v>2.3099980000000073</v>
      </c>
      <c r="BK567" s="2">
        <f>Data!BL571-FaktiskeKurser[[#This Row],[ABBV]]</f>
        <v>0.70999199999999973</v>
      </c>
      <c r="BL567" s="2">
        <f>Data!BM571-FaktiskeKurser[[#This Row],[LLY]]</f>
        <v>1.0100089999999682</v>
      </c>
      <c r="BM567" s="2">
        <f>Data!BN571-FaktiskeKurser[[#This Row],[UPS]]</f>
        <v>-12.910004000000015</v>
      </c>
      <c r="BN567" s="2">
        <f>Data!BO571-FaktiskeKurser[[#This Row],[CAT]]</f>
        <v>-2.0800020000000075</v>
      </c>
    </row>
    <row r="568" spans="1:66" x14ac:dyDescent="0.35">
      <c r="A568" s="1">
        <v>44655</v>
      </c>
      <c r="B568" s="2">
        <f>ARIMAForecast[[#This Row],[AAPL]]-FaktiskeKurser[[#This Row],[AAPL]]</f>
        <v>-3.6679636943889875</v>
      </c>
      <c r="C568" s="2">
        <f>ARIMAForecast[[#This Row],[MSFT]]-Data!C567</f>
        <v>-1.4965468696849484</v>
      </c>
      <c r="D568" s="2">
        <f>ARIMAForecast[[#This Row],[AMZN]]-Data!D567</f>
        <v>-4.3410769845790185</v>
      </c>
      <c r="E568" s="2">
        <f>ARIMAForecast[[#This Row],[GOOGL]]-Data!E567</f>
        <v>-1.588576476125013</v>
      </c>
      <c r="F568" s="2">
        <f>ARIMAForecast[[#This Row],[BRK-B]]-Data!F567</f>
        <v>-1.5624941436059885</v>
      </c>
      <c r="G568" s="2">
        <f>ARIMAForecast[[#This Row],[TSLA]]-Data!G567</f>
        <v>-18.054007903169975</v>
      </c>
      <c r="H568" s="2">
        <f>ARIMAForecast[[#This Row],[NVDA]]-Data!H567</f>
        <v>-10.576407680080024</v>
      </c>
      <c r="I568" s="2">
        <f>ARIMAForecast[[#This Row],[GOOG]]-Data!I567</f>
        <v>-1.9318324270849985</v>
      </c>
      <c r="J568" s="2">
        <f>ARIMAForecast[[#This Row],[UNH]]-Data!J567</f>
        <v>9.0083422211119455</v>
      </c>
      <c r="K568" s="2">
        <f>ARIMAForecast[[#This Row],[JPM]]-Data!K567</f>
        <v>-1.7379381072709918</v>
      </c>
      <c r="L568" s="2">
        <f>ARIMAForecast[[#This Row],[AVGO]]-Data!L567</f>
        <v>-16.461958121493012</v>
      </c>
      <c r="M568" s="2">
        <f>ARIMAForecast[[#This Row],[V]]-Data!M567</f>
        <v>-1.3703271528239895</v>
      </c>
      <c r="N568" s="2">
        <f>ARIMAForecast[[#This Row],[BAC]]-Data!N567</f>
        <v>-0.63794838113629737</v>
      </c>
      <c r="O568" s="2">
        <f>ARIMAForecast[[#This Row],[HD]]-Data!O567</f>
        <v>0.23979292521198659</v>
      </c>
      <c r="P568" s="2">
        <f>ARIMAForecast[[#This Row],[MA]]-Data!P567</f>
        <v>-3.0367024518409949</v>
      </c>
      <c r="Q568" s="2">
        <f>ARIMAForecast[[#This Row],[MRK]]-Data!Q567</f>
        <v>0.17390477302438967</v>
      </c>
      <c r="R568" s="2">
        <f>ARIMAForecast[[#This Row],[ABBV]]-Data!R567</f>
        <v>1.7916740957499826</v>
      </c>
      <c r="S568" s="2">
        <f>ARIMAForecast[[#This Row],[LLY]]-Data!S567</f>
        <v>1.6680922642700011</v>
      </c>
      <c r="T568" s="2">
        <f>ARIMAForecast[[#This Row],[UPS]]-Data!T567</f>
        <v>-5.9609599636509927</v>
      </c>
      <c r="U568" s="2">
        <f>ARIMAForecast[[#This Row],[CAT]]-Data!U567</f>
        <v>-4.0880135158209896</v>
      </c>
      <c r="X568" s="1">
        <v>44655</v>
      </c>
      <c r="Y568" s="2">
        <f>Data!Y568-Data!Y567</f>
        <v>3.2081392999999991</v>
      </c>
      <c r="Z568" s="2">
        <f>Data!Z568-Data!Z567</f>
        <v>4.7143823999999768</v>
      </c>
      <c r="AA568" s="2">
        <f>Data!AA568-Data!AA567</f>
        <v>4.1083975999999893</v>
      </c>
      <c r="AB568" s="2">
        <f>Data!AB568-Data!AB567</f>
        <v>2.6371355999999935</v>
      </c>
      <c r="AC568" s="2">
        <f>Data!AC568-Data!AC567</f>
        <v>-6.277232300000037</v>
      </c>
      <c r="AD568" s="2">
        <f>Data!AD568-Data!AD567</f>
        <v>4.2753763000000049</v>
      </c>
      <c r="AE568" s="2">
        <f>Data!AE568-Data!AE567</f>
        <v>4.2172869999999989</v>
      </c>
      <c r="AF568" s="2">
        <f>Data!AF568-Data!AF567</f>
        <v>2.9572350999999912</v>
      </c>
      <c r="AG568" s="2">
        <f>Data!AG568-Data!AG567</f>
        <v>-1.507346699999971</v>
      </c>
      <c r="AH568" s="2">
        <f>Data!AH568-Data!AH567</f>
        <v>0.5533630000000187</v>
      </c>
      <c r="AI568" s="2">
        <f>Data!AI568-Data!AI567</f>
        <v>5.8941128000000163</v>
      </c>
      <c r="AJ568" s="2">
        <f>Data!AJ568-Data!AJ567</f>
        <v>2.2417883999999901</v>
      </c>
      <c r="AK568" s="2">
        <f>Data!AK568-Data!AK567</f>
        <v>-0.12068005999999798</v>
      </c>
      <c r="AL568" s="2">
        <f>Data!AL568-Data!AL567</f>
        <v>3.5102734999999825</v>
      </c>
      <c r="AM568" s="2">
        <f>Data!AM568-Data!AM567</f>
        <v>3.8306776000000013</v>
      </c>
      <c r="AN568" s="2">
        <f>Data!AN568-Data!AN567</f>
        <v>0.21832025999999871</v>
      </c>
      <c r="AO568" s="2">
        <f>Data!AO568-Data!AO567</f>
        <v>-0.85974579999998468</v>
      </c>
      <c r="AP568" s="2">
        <f>Data!AP568-Data!AP567</f>
        <v>0.50252710000000889</v>
      </c>
      <c r="AQ568" s="2">
        <f>Data!AQ568-Data!AQ567</f>
        <v>-2.3580845999999838</v>
      </c>
      <c r="AR568" s="2">
        <f>Data!AR568-Data!AR567</f>
        <v>0.33856580000002623</v>
      </c>
      <c r="AS568" s="2"/>
      <c r="AT568" s="1">
        <v>44655</v>
      </c>
      <c r="AU568" s="2">
        <f>Data!AV572-FaktiskeKurser[[#This Row],[AAPL]]</f>
        <v>-0.52000499999999761</v>
      </c>
      <c r="AV568" s="2">
        <f>Data!AW572-FaktiskeKurser[[#This Row],[MSFT]]</f>
        <v>-0.44000299999999015</v>
      </c>
      <c r="AW568" s="2">
        <f>Data!AX572-FaktiskeKurser[[#This Row],[AMZN]]</f>
        <v>-0.96850499999999329</v>
      </c>
      <c r="AX568" s="2">
        <f>Data!AY572-FaktiskeKurser[[#This Row],[GOOGL]]</f>
        <v>0.46600399999999809</v>
      </c>
      <c r="AY568" s="2">
        <f>Data!AZ572-FaktiskeKurser[[#This Row],[BRK-B]]</f>
        <v>-9.6900019999999927</v>
      </c>
      <c r="AZ568" s="2">
        <f>Data!BA572-FaktiskeKurser[[#This Row],[TSLA]]</f>
        <v>15.293335000000013</v>
      </c>
      <c r="BA568" s="2">
        <f>Data!BB572-FaktiskeKurser[[#This Row],[NVDA]]</f>
        <v>-12.959992</v>
      </c>
      <c r="BB568" s="2">
        <f>Data!BC572-FaktiskeKurser[[#This Row],[GOOG]]</f>
        <v>0.39250200000000746</v>
      </c>
      <c r="BC568" s="2">
        <f>Data!BD572-FaktiskeKurser[[#This Row],[UNH]]</f>
        <v>-0.71002199999998084</v>
      </c>
      <c r="BD568" s="2">
        <f>Data!BE572-FaktiskeKurser[[#This Row],[JPM]]</f>
        <v>-5.2699890000000096</v>
      </c>
      <c r="BE568" s="2">
        <f>Data!BF572-FaktiskeKurser[[#This Row],[AVGO]]</f>
        <v>-6.6199950000000172</v>
      </c>
      <c r="BF568" s="2">
        <f>Data!BG572-FaktiskeKurser[[#This Row],[V]]</f>
        <v>-0.37998999999999228</v>
      </c>
      <c r="BG568" s="2">
        <f>Data!BH572-FaktiskeKurser[[#This Row],[BAC]]</f>
        <v>-2.6099969999999999</v>
      </c>
      <c r="BH568" s="2">
        <f>Data!BI572-FaktiskeKurser[[#This Row],[HD]]</f>
        <v>-12.130003999999985</v>
      </c>
      <c r="BI568" s="2">
        <f>Data!BJ572-FaktiskeKurser[[#This Row],[MA]]</f>
        <v>-0.63998399999996991</v>
      </c>
      <c r="BJ568" s="2">
        <f>Data!BK572-FaktiskeKurser[[#This Row],[MRK]]</f>
        <v>1.9199980000000068</v>
      </c>
      <c r="BK568" s="2">
        <f>Data!BL572-FaktiskeKurser[[#This Row],[ABBV]]</f>
        <v>-0.28999400000000719</v>
      </c>
      <c r="BL568" s="2">
        <f>Data!BM572-FaktiskeKurser[[#This Row],[LLY]]</f>
        <v>3.0299979999999778</v>
      </c>
      <c r="BM568" s="2">
        <f>Data!BN572-FaktiskeKurser[[#This Row],[UPS]]</f>
        <v>-17.239990000000006</v>
      </c>
      <c r="BN568" s="2">
        <f>Data!BO572-FaktiskeKurser[[#This Row],[CAT]]</f>
        <v>-0.22999500000000239</v>
      </c>
    </row>
    <row r="569" spans="1:66" x14ac:dyDescent="0.35">
      <c r="A569" s="1">
        <v>44656</v>
      </c>
      <c r="B569" s="2">
        <f>ARIMAForecast[[#This Row],[AAPL]]-FaktiskeKurser[[#This Row],[AAPL]]</f>
        <v>-5.6490961327390039</v>
      </c>
      <c r="C569" s="2">
        <f>ARIMAForecast[[#This Row],[MSFT]]-Data!C568</f>
        <v>-11.578551873891001</v>
      </c>
      <c r="D569" s="2">
        <f>ARIMAForecast[[#This Row],[AMZN]]-Data!D568</f>
        <v>-5.4611392701789896</v>
      </c>
      <c r="E569" s="2">
        <f>ARIMAForecast[[#This Row],[GOOGL]]-Data!E568</f>
        <v>-3.954628026852987</v>
      </c>
      <c r="F569" s="2">
        <f>ARIMAForecast[[#This Row],[BRK-B]]-Data!F568</f>
        <v>-1.116099484794006</v>
      </c>
      <c r="G569" s="2">
        <f>ARIMAForecast[[#This Row],[TSLA]]-Data!G568</f>
        <v>-15.85062848157304</v>
      </c>
      <c r="H569" s="2">
        <f>ARIMAForecast[[#This Row],[NVDA]]-Data!H568</f>
        <v>-15.106094861956961</v>
      </c>
      <c r="I569" s="2">
        <f>ARIMAForecast[[#This Row],[GOOG]]-Data!I568</f>
        <v>-3.6456394296630208</v>
      </c>
      <c r="J569" s="2">
        <f>ARIMAForecast[[#This Row],[UNH]]-Data!J568</f>
        <v>11.12441849672598</v>
      </c>
      <c r="K569" s="2">
        <f>ARIMAForecast[[#This Row],[JPM]]-Data!K568</f>
        <v>-2.4957092611369944</v>
      </c>
      <c r="L569" s="2">
        <f>ARIMAForecast[[#This Row],[AVGO]]-Data!L568</f>
        <v>-12.556738393157957</v>
      </c>
      <c r="M569" s="2">
        <f>ARIMAForecast[[#This Row],[V]]-Data!M568</f>
        <v>-6.42366577972399</v>
      </c>
      <c r="N569" s="2">
        <f>ARIMAForecast[[#This Row],[BAC]]-Data!N568</f>
        <v>-0.53785419149560454</v>
      </c>
      <c r="O569" s="2">
        <f>ARIMAForecast[[#This Row],[HD]]-Data!O568</f>
        <v>-6.6314695093029741</v>
      </c>
      <c r="P569" s="2">
        <f>ARIMAForecast[[#This Row],[MA]]-Data!P568</f>
        <v>-9.262222221391994</v>
      </c>
      <c r="Q569" s="2">
        <f>ARIMAForecast[[#This Row],[MRK]]-Data!Q568</f>
        <v>1.1509162596302076</v>
      </c>
      <c r="R569" s="2">
        <f>ARIMAForecast[[#This Row],[ABBV]]-Data!R568</f>
        <v>4.974801204647008</v>
      </c>
      <c r="S569" s="2">
        <f>ARIMAForecast[[#This Row],[LLY]]-Data!S568</f>
        <v>11.30276247005196</v>
      </c>
      <c r="T569" s="2">
        <f>ARIMAForecast[[#This Row],[UPS]]-Data!T568</f>
        <v>-3.2372578003019896</v>
      </c>
      <c r="U569" s="2">
        <f>ARIMAForecast[[#This Row],[CAT]]-Data!U568</f>
        <v>-0.44743170333600801</v>
      </c>
      <c r="X569" s="1">
        <v>44656</v>
      </c>
      <c r="Y569" s="2">
        <f>Data!Y569-Data!Y568</f>
        <v>-1.5111923999999988</v>
      </c>
      <c r="Z569" s="2">
        <f>Data!Z569-Data!Z568</f>
        <v>-2.9103216999999972</v>
      </c>
      <c r="AA569" s="2">
        <f>Data!AA569-Data!AA568</f>
        <v>-2.5295241000000033</v>
      </c>
      <c r="AB569" s="2">
        <f>Data!AB569-Data!AB568</f>
        <v>-1.836431900000008</v>
      </c>
      <c r="AC569" s="2">
        <f>Data!AC569-Data!AC568</f>
        <v>-0.87572009999996681</v>
      </c>
      <c r="AD569" s="2">
        <f>Data!AD569-Data!AD568</f>
        <v>14.002312000000018</v>
      </c>
      <c r="AE569" s="2">
        <f>Data!AE569-Data!AE568</f>
        <v>-5.8577974000000381</v>
      </c>
      <c r="AF569" s="2">
        <f>Data!AF569-Data!AF568</f>
        <v>-2.2692236999999977</v>
      </c>
      <c r="AG569" s="2">
        <f>Data!AG569-Data!AG568</f>
        <v>5.6091804000000138</v>
      </c>
      <c r="AH569" s="2">
        <f>Data!AH569-Data!AH568</f>
        <v>-2.3514776000000097</v>
      </c>
      <c r="AI569" s="2">
        <f>Data!AI569-Data!AI568</f>
        <v>-16.701306599999953</v>
      </c>
      <c r="AJ569" s="2">
        <f>Data!AJ569-Data!AJ568</f>
        <v>-1.305328099999997</v>
      </c>
      <c r="AK569" s="2">
        <f>Data!AK569-Data!AK568</f>
        <v>-0.62035237999999993</v>
      </c>
      <c r="AL569" s="2">
        <f>Data!AL569-Data!AL568</f>
        <v>-1.1003000000187058E-3</v>
      </c>
      <c r="AM569" s="2">
        <f>Data!AM569-Data!AM568</f>
        <v>-2.2941917999999646</v>
      </c>
      <c r="AN569" s="2">
        <f>Data!AN569-Data!AN568</f>
        <v>0.30346760999999844</v>
      </c>
      <c r="AO569" s="2">
        <f>Data!AO569-Data!AO568</f>
        <v>1.3619874000000038</v>
      </c>
      <c r="AP569" s="2">
        <f>Data!AP569-Data!AP568</f>
        <v>0.95372919999999795</v>
      </c>
      <c r="AQ569" s="2">
        <f>Data!AQ569-Data!AQ568</f>
        <v>-7.0231604000000232</v>
      </c>
      <c r="AR569" s="2">
        <f>Data!AR569-Data!AR568</f>
        <v>-3.7675899000000186</v>
      </c>
      <c r="AS569" s="2"/>
      <c r="AT569" s="1">
        <v>44656</v>
      </c>
      <c r="AU569" s="2">
        <f>Data!AV573-FaktiskeKurser[[#This Row],[AAPL]]</f>
        <v>-2.7100059999999928</v>
      </c>
      <c r="AV569" s="2">
        <f>Data!AW573-FaktiskeKurser[[#This Row],[MSFT]]</f>
        <v>-2.9799800000000118</v>
      </c>
      <c r="AW569" s="2">
        <f>Data!AX573-FaktiskeKurser[[#This Row],[AMZN]]</f>
        <v>-2.2460020000000043</v>
      </c>
      <c r="AX569" s="2">
        <f>Data!AY573-FaktiskeKurser[[#This Row],[GOOGL]]</f>
        <v>-1.3475039999999865</v>
      </c>
      <c r="AY569" s="2">
        <f>Data!AZ573-FaktiskeKurser[[#This Row],[BRK-B]]</f>
        <v>-12.80999700000001</v>
      </c>
      <c r="AZ569" s="2">
        <f>Data!BA573-FaktiskeKurser[[#This Row],[TSLA]]</f>
        <v>-0.91000399999995807</v>
      </c>
      <c r="BA569" s="2">
        <f>Data!BB573-FaktiskeKurser[[#This Row],[NVDA]]</f>
        <v>-17.589995999999985</v>
      </c>
      <c r="BB569" s="2">
        <f>Data!BC573-FaktiskeKurser[[#This Row],[GOOG]]</f>
        <v>-1.5814969999999846</v>
      </c>
      <c r="BC569" s="2">
        <f>Data!BD573-FaktiskeKurser[[#This Row],[UNH]]</f>
        <v>-3.0599970000000667</v>
      </c>
      <c r="BD569" s="2">
        <f>Data!BE573-FaktiskeKurser[[#This Row],[JPM]]</f>
        <v>-7.1999969999999962</v>
      </c>
      <c r="BE569" s="2">
        <f>Data!BF573-FaktiskeKurser[[#This Row],[AVGO]]</f>
        <v>-16.970031999999946</v>
      </c>
      <c r="BF569" s="2">
        <f>Data!BG573-FaktiskeKurser[[#This Row],[V]]</f>
        <v>2.1399990000000173</v>
      </c>
      <c r="BG569" s="2">
        <f>Data!BH573-FaktiskeKurser[[#This Row],[BAC]]</f>
        <v>-2.8600009999999969</v>
      </c>
      <c r="BH569" s="2">
        <f>Data!BI573-FaktiskeKurser[[#This Row],[HD]]</f>
        <v>-3.6000060000000076</v>
      </c>
      <c r="BI569" s="2">
        <f>Data!BJ573-FaktiskeKurser[[#This Row],[MA]]</f>
        <v>1.080016999999998</v>
      </c>
      <c r="BJ569" s="2">
        <f>Data!BK573-FaktiskeKurser[[#This Row],[MRK]]</f>
        <v>1.3199989999999957</v>
      </c>
      <c r="BK569" s="2">
        <f>Data!BL573-FaktiskeKurser[[#This Row],[ABBV]]</f>
        <v>-0.32000700000000393</v>
      </c>
      <c r="BL569" s="2">
        <f>Data!BM573-FaktiskeKurser[[#This Row],[LLY]]</f>
        <v>2.5999749999999722</v>
      </c>
      <c r="BM569" s="2">
        <f>Data!BN573-FaktiskeKurser[[#This Row],[UPS]]</f>
        <v>-22.989990000000006</v>
      </c>
      <c r="BN569" s="2">
        <f>Data!BO573-FaktiskeKurser[[#This Row],[CAT]]</f>
        <v>-7.0599980000000073</v>
      </c>
    </row>
    <row r="570" spans="1:66" x14ac:dyDescent="0.35">
      <c r="A570" s="1">
        <v>44657</v>
      </c>
      <c r="B570" s="2">
        <f>ARIMAForecast[[#This Row],[AAPL]]-FaktiskeKurser[[#This Row],[AAPL]]</f>
        <v>-2.9264440281140196</v>
      </c>
      <c r="C570" s="2">
        <f>ARIMAForecast[[#This Row],[MSFT]]-Data!C569</f>
        <v>0.92122255455399227</v>
      </c>
      <c r="D570" s="2">
        <f>ARIMAForecast[[#This Row],[AMZN]]-Data!D569</f>
        <v>-0.68603839086401308</v>
      </c>
      <c r="E570" s="2">
        <f>ARIMAForecast[[#This Row],[GOOGL]]-Data!E569</f>
        <v>-1.2981090506200132</v>
      </c>
      <c r="F570" s="2">
        <f>ARIMAForecast[[#This Row],[BRK-B]]-Data!F569</f>
        <v>3.2995752638279896</v>
      </c>
      <c r="G570" s="2">
        <f>ARIMAForecast[[#This Row],[TSLA]]-Data!G569</f>
        <v>3.8639077755350399</v>
      </c>
      <c r="H570" s="2">
        <f>ARIMAForecast[[#This Row],[NVDA]]-Data!H569</f>
        <v>-5.2029000493410251</v>
      </c>
      <c r="I570" s="2">
        <f>ARIMAForecast[[#This Row],[GOOG]]-Data!I569</f>
        <v>-1.2894348888089837</v>
      </c>
      <c r="J570" s="2">
        <f>ARIMAForecast[[#This Row],[UNH]]-Data!J569</f>
        <v>9.7769719272901057</v>
      </c>
      <c r="K570" s="2">
        <f>ARIMAForecast[[#This Row],[JPM]]-Data!K569</f>
        <v>-0.44421644689600726</v>
      </c>
      <c r="L570" s="2">
        <f>ARIMAForecast[[#This Row],[AVGO]]-Data!L569</f>
        <v>-2.9072811571739976</v>
      </c>
      <c r="M570" s="2">
        <f>ARIMAForecast[[#This Row],[V]]-Data!M569</f>
        <v>-3.430700270948023</v>
      </c>
      <c r="N570" s="2">
        <f>ARIMAForecast[[#This Row],[BAC]]-Data!N569</f>
        <v>-0.28494370753509912</v>
      </c>
      <c r="O570" s="2">
        <f>ARIMAForecast[[#This Row],[HD]]-Data!O569</f>
        <v>3.1557778371470135</v>
      </c>
      <c r="P570" s="2">
        <f>ARIMAForecast[[#This Row],[MA]]-Data!P569</f>
        <v>-4.5472453830220161</v>
      </c>
      <c r="Q570" s="2">
        <f>ARIMAForecast[[#This Row],[MRK]]-Data!Q569</f>
        <v>1.9482882136715034</v>
      </c>
      <c r="R570" s="2">
        <f>ARIMAForecast[[#This Row],[ABBV]]-Data!R569</f>
        <v>4.7321357011589953</v>
      </c>
      <c r="S570" s="2">
        <f>ARIMAForecast[[#This Row],[LLY]]-Data!S569</f>
        <v>5.0698536907040079</v>
      </c>
      <c r="T570" s="2">
        <f>ARIMAForecast[[#This Row],[UPS]]-Data!T569</f>
        <v>-1.939271998096018</v>
      </c>
      <c r="U570" s="2">
        <f>ARIMAForecast[[#This Row],[CAT]]-Data!U569</f>
        <v>-0.32307175063499471</v>
      </c>
      <c r="X570" s="1">
        <v>44657</v>
      </c>
      <c r="Y570" s="2">
        <f>Data!Y570-Data!Y569</f>
        <v>-3.2901913000000036</v>
      </c>
      <c r="Z570" s="2">
        <f>Data!Z570-Data!Z569</f>
        <v>-5.091690299999982</v>
      </c>
      <c r="AA570" s="2">
        <f>Data!AA570-Data!AA569</f>
        <v>-4.8878616000000079</v>
      </c>
      <c r="AB570" s="2">
        <f>Data!AB570-Data!AB569</f>
        <v>-3.1100779999999872</v>
      </c>
      <c r="AC570" s="2">
        <f>Data!AC570-Data!AC569</f>
        <v>-0.15195040000003246</v>
      </c>
      <c r="AD570" s="2">
        <f>Data!AD570-Data!AD569</f>
        <v>-18.058834700000034</v>
      </c>
      <c r="AE570" s="2">
        <f>Data!AE570-Data!AE569</f>
        <v>-14.390043799999972</v>
      </c>
      <c r="AF570" s="2">
        <f>Data!AF570-Data!AF569</f>
        <v>-3.1571726999999896</v>
      </c>
      <c r="AG570" s="2">
        <f>Data!AG570-Data!AG569</f>
        <v>11.320064000000002</v>
      </c>
      <c r="AH570" s="2">
        <f>Data!AH570-Data!AH569</f>
        <v>-1.8862337999999852</v>
      </c>
      <c r="AI570" s="2">
        <f>Data!AI570-Data!AI569</f>
        <v>-12.067738100000042</v>
      </c>
      <c r="AJ570" s="2">
        <f>Data!AJ570-Data!AJ569</f>
        <v>-6.0979295999999863</v>
      </c>
      <c r="AK570" s="2">
        <f>Data!AK570-Data!AK569</f>
        <v>-0.44087365000000034</v>
      </c>
      <c r="AL570" s="2">
        <f>Data!AL570-Data!AL569</f>
        <v>-5.1022037999999839</v>
      </c>
      <c r="AM570" s="2">
        <f>Data!AM570-Data!AM569</f>
        <v>-7.6907530000000293</v>
      </c>
      <c r="AN570" s="2">
        <f>Data!AN570-Data!AN569</f>
        <v>0.99765598000000466</v>
      </c>
      <c r="AO570" s="2">
        <f>Data!AO570-Data!AO569</f>
        <v>4.6604840999999908</v>
      </c>
      <c r="AP570" s="2">
        <f>Data!AP570-Data!AP569</f>
        <v>5.5910168999999996</v>
      </c>
      <c r="AQ570" s="2">
        <f>Data!AQ570-Data!AQ569</f>
        <v>-3.6571696999999972</v>
      </c>
      <c r="AR570" s="2">
        <f>Data!AR570-Data!AR569</f>
        <v>-0.65570109999998749</v>
      </c>
      <c r="AS570" s="2"/>
      <c r="AT570" s="1">
        <v>44657</v>
      </c>
      <c r="AU570" s="2">
        <f>Data!AV574-FaktiskeKurser[[#This Row],[AAPL]]</f>
        <v>-2.7799990000000037</v>
      </c>
      <c r="AV570" s="2">
        <f>Data!AW574-FaktiskeKurser[[#This Row],[MSFT]]</f>
        <v>-8.8099980000000073</v>
      </c>
      <c r="AW570" s="2">
        <f>Data!AX574-FaktiskeKurser[[#This Row],[AMZN]]</f>
        <v>-4.2415009999999995</v>
      </c>
      <c r="AX570" s="2">
        <f>Data!AY574-FaktiskeKurser[[#This Row],[GOOGL]]</f>
        <v>-2.5195010000000195</v>
      </c>
      <c r="AY570" s="2">
        <f>Data!AZ574-FaktiskeKurser[[#This Row],[BRK-B]]</f>
        <v>-8.2000130000000127</v>
      </c>
      <c r="AZ570" s="2">
        <f>Data!BA574-FaktiskeKurser[[#This Row],[TSLA]]</f>
        <v>-10.613341999999989</v>
      </c>
      <c r="BA570" s="2">
        <f>Data!BB574-FaktiskeKurser[[#This Row],[NVDA]]</f>
        <v>-28.789977999999991</v>
      </c>
      <c r="BB570" s="2">
        <f>Data!BC574-FaktiskeKurser[[#This Row],[GOOG]]</f>
        <v>-2.473511000000002</v>
      </c>
      <c r="BC570" s="2">
        <f>Data!BD574-FaktiskeKurser[[#This Row],[UNH]]</f>
        <v>21.779998999999975</v>
      </c>
      <c r="BD570" s="2">
        <f>Data!BE574-FaktiskeKurser[[#This Row],[JPM]]</f>
        <v>-4.8300020000000075</v>
      </c>
      <c r="BE570" s="2">
        <f>Data!BF574-FaktiskeKurser[[#This Row],[AVGO]]</f>
        <v>-27.679992999999968</v>
      </c>
      <c r="BF570" s="2">
        <f>Data!BG574-FaktiskeKurser[[#This Row],[V]]</f>
        <v>-2.7600089999999966</v>
      </c>
      <c r="BG570" s="2">
        <f>Data!BH574-FaktiskeKurser[[#This Row],[BAC]]</f>
        <v>-1.5200000000000031</v>
      </c>
      <c r="BH570" s="2">
        <f>Data!BI574-FaktiskeKurser[[#This Row],[HD]]</f>
        <v>-0.78997800000001916</v>
      </c>
      <c r="BI570" s="2">
        <f>Data!BJ574-FaktiskeKurser[[#This Row],[MA]]</f>
        <v>-3.830016999999998</v>
      </c>
      <c r="BJ570" s="2">
        <f>Data!BK574-FaktiskeKurser[[#This Row],[MRK]]</f>
        <v>2.9199979999999925</v>
      </c>
      <c r="BK570" s="2">
        <f>Data!BL574-FaktiskeKurser[[#This Row],[ABBV]]</f>
        <v>6.8000029999999754</v>
      </c>
      <c r="BL570" s="2">
        <f>Data!BM574-FaktiskeKurser[[#This Row],[LLY]]</f>
        <v>19.470000999999968</v>
      </c>
      <c r="BM570" s="2">
        <f>Data!BN574-FaktiskeKurser[[#This Row],[UPS]]</f>
        <v>-20.070008000000001</v>
      </c>
      <c r="BN570" s="2">
        <f>Data!BO574-FaktiskeKurser[[#This Row],[CAT]]</f>
        <v>-6.6100000000000136</v>
      </c>
    </row>
    <row r="571" spans="1:66" x14ac:dyDescent="0.35">
      <c r="A571" s="1">
        <v>44658</v>
      </c>
      <c r="B571" s="2">
        <f>ARIMAForecast[[#This Row],[AAPL]]-FaktiskeKurser[[#This Row],[AAPL]]</f>
        <v>-3.8325716590620118</v>
      </c>
      <c r="C571" s="2">
        <f>ARIMAForecast[[#This Row],[MSFT]]-Data!C570</f>
        <v>-2.630113853685998</v>
      </c>
      <c r="D571" s="2">
        <f>ARIMAForecast[[#This Row],[AMZN]]-Data!D570</f>
        <v>-3.0901858027569915</v>
      </c>
      <c r="E571" s="2">
        <f>ARIMAForecast[[#This Row],[GOOGL]]-Data!E570</f>
        <v>-2.1872749717329896</v>
      </c>
      <c r="F571" s="2">
        <f>ARIMAForecast[[#This Row],[BRK-B]]-Data!F570</f>
        <v>4.5799338332889761</v>
      </c>
      <c r="G571" s="2">
        <f>ARIMAForecast[[#This Row],[TSLA]]-Data!G570</f>
        <v>-10.402921195272995</v>
      </c>
      <c r="H571" s="2">
        <f>ARIMAForecast[[#This Row],[NVDA]]-Data!H570</f>
        <v>-7.2654412767049905</v>
      </c>
      <c r="I571" s="2">
        <f>ARIMAForecast[[#This Row],[GOOG]]-Data!I570</f>
        <v>-2.1090497371840229</v>
      </c>
      <c r="J571" s="2">
        <f>ARIMAForecast[[#This Row],[UNH]]-Data!J570</f>
        <v>3.3300119779219131</v>
      </c>
      <c r="K571" s="2">
        <f>ARIMAForecast[[#This Row],[JPM]]-Data!K570</f>
        <v>2.3524766181909911</v>
      </c>
      <c r="L571" s="2">
        <f>ARIMAForecast[[#This Row],[AVGO]]-Data!L570</f>
        <v>-9.419184943827986</v>
      </c>
      <c r="M571" s="2">
        <f>ARIMAForecast[[#This Row],[V]]-Data!M570</f>
        <v>0.53346120143800135</v>
      </c>
      <c r="N571" s="2">
        <f>ARIMAForecast[[#This Row],[BAC]]-Data!N570</f>
        <v>0.10695072313180276</v>
      </c>
      <c r="O571" s="2">
        <f>ARIMAForecast[[#This Row],[HD]]-Data!O570</f>
        <v>9.7263138934220024</v>
      </c>
      <c r="P571" s="2">
        <f>ARIMAForecast[[#This Row],[MA]]-Data!P570</f>
        <v>2.1642545674360463</v>
      </c>
      <c r="Q571" s="2">
        <f>ARIMAForecast[[#This Row],[MRK]]-Data!Q570</f>
        <v>0.68526084152669853</v>
      </c>
      <c r="R571" s="2">
        <f>ARIMAForecast[[#This Row],[ABBV]]-Data!R570</f>
        <v>1.704520260440006</v>
      </c>
      <c r="S571" s="2">
        <f>ARIMAForecast[[#This Row],[LLY]]-Data!S570</f>
        <v>0.82936378377104347</v>
      </c>
      <c r="T571" s="2">
        <f>ARIMAForecast[[#This Row],[UPS]]-Data!T570</f>
        <v>-1.2927755491409982</v>
      </c>
      <c r="U571" s="2">
        <f>ARIMAForecast[[#This Row],[CAT]]-Data!U570</f>
        <v>1.2866373623789968</v>
      </c>
      <c r="X571" s="1">
        <v>44658</v>
      </c>
      <c r="Y571" s="2">
        <f>Data!Y571-Data!Y570</f>
        <v>-0.65871910000001321</v>
      </c>
      <c r="Z571" s="2">
        <f>Data!Z571-Data!Z570</f>
        <v>-4.926897399999973</v>
      </c>
      <c r="AA571" s="2">
        <f>Data!AA571-Data!AA570</f>
        <v>-2.2836999999999819</v>
      </c>
      <c r="AB571" s="2">
        <f>Data!AB571-Data!AB570</f>
        <v>-1.832783500000005</v>
      </c>
      <c r="AC571" s="2">
        <f>Data!AC571-Data!AC570</f>
        <v>1.4957055000000423</v>
      </c>
      <c r="AD571" s="2">
        <f>Data!AD571-Data!AD570</f>
        <v>-9.8217553999999723</v>
      </c>
      <c r="AE571" s="2">
        <f>Data!AE571-Data!AE570</f>
        <v>-9.8516605000000084</v>
      </c>
      <c r="AF571" s="2">
        <f>Data!AF571-Data!AF570</f>
        <v>-1.6905663000000004</v>
      </c>
      <c r="AG571" s="2">
        <f>Data!AG571-Data!AG570</f>
        <v>8.3483810999999832</v>
      </c>
      <c r="AH571" s="2">
        <f>Data!AH571-Data!AH570</f>
        <v>-0.64225930000000631</v>
      </c>
      <c r="AI571" s="2">
        <f>Data!AI571-Data!AI570</f>
        <v>-1.4684018000000378</v>
      </c>
      <c r="AJ571" s="2">
        <f>Data!AJ571-Data!AJ570</f>
        <v>-3.7902763000000164</v>
      </c>
      <c r="AK571" s="2">
        <f>Data!AK571-Data!AK570</f>
        <v>-0.330984210000004</v>
      </c>
      <c r="AL571" s="2">
        <f>Data!AL571-Data!AL570</f>
        <v>2.1818180999999868</v>
      </c>
      <c r="AM571" s="2">
        <f>Data!AM571-Data!AM570</f>
        <v>-6.0218021999999678</v>
      </c>
      <c r="AN571" s="2">
        <f>Data!AN571-Data!AN570</f>
        <v>1.6546305100000041</v>
      </c>
      <c r="AO571" s="2">
        <f>Data!AO571-Data!AO570</f>
        <v>4.5548972999999933</v>
      </c>
      <c r="AP571" s="2">
        <f>Data!AP571-Data!AP570</f>
        <v>10.290222400000005</v>
      </c>
      <c r="AQ571" s="2">
        <f>Data!AQ571-Data!AQ570</f>
        <v>-1.796178900000001</v>
      </c>
      <c r="AR571" s="2">
        <f>Data!AR571-Data!AR570</f>
        <v>-0.3593958000000157</v>
      </c>
      <c r="AS571" s="2"/>
      <c r="AT571" s="1">
        <v>44658</v>
      </c>
      <c r="AU571" s="2">
        <f>Data!AV575-FaktiskeKurser[[#This Row],[AAPL]]</f>
        <v>-2.1699990000000184</v>
      </c>
      <c r="AV571" s="2">
        <f>Data!AW575-FaktiskeKurser[[#This Row],[MSFT]]</f>
        <v>-8.0500179999999659</v>
      </c>
      <c r="AW571" s="2">
        <f>Data!AX575-FaktiskeKurser[[#This Row],[AMZN]]</f>
        <v>-5.7754979999999989</v>
      </c>
      <c r="AX571" s="2">
        <f>Data!AY575-FaktiskeKurser[[#This Row],[GOOGL]]</f>
        <v>-4.2619929999999897</v>
      </c>
      <c r="AY571" s="2">
        <f>Data!AZ575-FaktiskeKurser[[#This Row],[BRK-B]]</f>
        <v>-5.3699949999999603</v>
      </c>
      <c r="AZ571" s="2">
        <f>Data!BA575-FaktiskeKurser[[#This Row],[TSLA]]</f>
        <v>-9.1099859999999921</v>
      </c>
      <c r="BA571" s="2">
        <f>Data!BB575-FaktiskeKurser[[#This Row],[NVDA]]</f>
        <v>-25.03999300000001</v>
      </c>
      <c r="BB571" s="2">
        <f>Data!BC575-FaktiskeKurser[[#This Row],[GOOG]]</f>
        <v>-4.2350009999999827</v>
      </c>
      <c r="BC571" s="2">
        <f>Data!BD575-FaktiskeKurser[[#This Row],[UNH]]</f>
        <v>24.359985000000052</v>
      </c>
      <c r="BD571" s="2">
        <f>Data!BE575-FaktiskeKurser[[#This Row],[JPM]]</f>
        <v>-4.2200019999999938</v>
      </c>
      <c r="BE571" s="2">
        <f>Data!BF575-FaktiskeKurser[[#This Row],[AVGO]]</f>
        <v>-23.92999199999997</v>
      </c>
      <c r="BF571" s="2">
        <f>Data!BG575-FaktiskeKurser[[#This Row],[V]]</f>
        <v>-10.210007000000019</v>
      </c>
      <c r="BG571" s="2">
        <f>Data!BH575-FaktiskeKurser[[#This Row],[BAC]]</f>
        <v>-1.5100029999999975</v>
      </c>
      <c r="BH571" s="2">
        <f>Data!BI575-FaktiskeKurser[[#This Row],[HD]]</f>
        <v>0.85998499999999467</v>
      </c>
      <c r="BI571" s="2">
        <f>Data!BJ575-FaktiskeKurser[[#This Row],[MA]]</f>
        <v>-14.42001300000004</v>
      </c>
      <c r="BJ571" s="2">
        <f>Data!BK575-FaktiskeKurser[[#This Row],[MRK]]</f>
        <v>3.2800060000000002</v>
      </c>
      <c r="BK571" s="2">
        <f>Data!BL575-FaktiskeKurser[[#This Row],[ABBV]]</f>
        <v>10.600006000000008</v>
      </c>
      <c r="BL571" s="2">
        <f>Data!BM575-FaktiskeKurser[[#This Row],[LLY]]</f>
        <v>15.759980000000041</v>
      </c>
      <c r="BM571" s="2">
        <f>Data!BN575-FaktiskeKurser[[#This Row],[UPS]]</f>
        <v>-13.940001999999993</v>
      </c>
      <c r="BN571" s="2">
        <f>Data!BO575-FaktiskeKurser[[#This Row],[CAT]]</f>
        <v>-3.8700100000000077</v>
      </c>
    </row>
    <row r="572" spans="1:66" x14ac:dyDescent="0.35">
      <c r="A572" s="1">
        <v>44659</v>
      </c>
      <c r="B572" s="2">
        <f>ARIMAForecast[[#This Row],[AAPL]]-FaktiskeKurser[[#This Row],[AAPL]]</f>
        <v>-12.337024273788984</v>
      </c>
      <c r="C572" s="2">
        <f>ARIMAForecast[[#This Row],[MSFT]]-Data!C571</f>
        <v>-11.952621952226025</v>
      </c>
      <c r="D572" s="2">
        <f>ARIMAForecast[[#This Row],[AMZN]]-Data!D571</f>
        <v>-3.5360959496379962</v>
      </c>
      <c r="E572" s="2">
        <f>ARIMAForecast[[#This Row],[GOOGL]]-Data!E571</f>
        <v>-4.4148108335170093</v>
      </c>
      <c r="F572" s="2">
        <f>ARIMAForecast[[#This Row],[BRK-B]]-Data!F571</f>
        <v>0.98543242461704494</v>
      </c>
      <c r="G572" s="2">
        <f>ARIMAForecast[[#This Row],[TSLA]]-Data!G571</f>
        <v>-16.789039538637041</v>
      </c>
      <c r="H572" s="2">
        <f>ARIMAForecast[[#This Row],[NVDA]]-Data!H571</f>
        <v>-15.291458227347988</v>
      </c>
      <c r="I572" s="2">
        <f>ARIMAForecast[[#This Row],[GOOG]]-Data!I571</f>
        <v>-4.096642003543991</v>
      </c>
      <c r="J572" s="2">
        <f>ARIMAForecast[[#This Row],[UNH]]-Data!J571</f>
        <v>-3.4100294743880113</v>
      </c>
      <c r="K572" s="2">
        <f>ARIMAForecast[[#This Row],[JPM]]-Data!K571</f>
        <v>-0.11192129295099562</v>
      </c>
      <c r="L572" s="2">
        <f>ARIMAForecast[[#This Row],[AVGO]]-Data!L571</f>
        <v>-12.467800819337072</v>
      </c>
      <c r="M572" s="2">
        <f>ARIMAForecast[[#This Row],[V]]-Data!M571</f>
        <v>-1.7330989131330057</v>
      </c>
      <c r="N572" s="2">
        <f>ARIMAForecast[[#This Row],[BAC]]-Data!N571</f>
        <v>0.13280897227659949</v>
      </c>
      <c r="O572" s="2">
        <f>ARIMAForecast[[#This Row],[HD]]-Data!O571</f>
        <v>-4.4481034882220456</v>
      </c>
      <c r="P572" s="2">
        <f>ARIMAForecast[[#This Row],[MA]]-Data!P571</f>
        <v>-4.2106395264810317</v>
      </c>
      <c r="Q572" s="2">
        <f>ARIMAForecast[[#This Row],[MRK]]-Data!Q571</f>
        <v>-0.68831948443310864</v>
      </c>
      <c r="R572" s="2">
        <f>ARIMAForecast[[#This Row],[ABBV]]-Data!R571</f>
        <v>-5.0532916428529973</v>
      </c>
      <c r="S572" s="2">
        <f>ARIMAForecast[[#This Row],[LLY]]-Data!S571</f>
        <v>-0.74670474598002556</v>
      </c>
      <c r="T572" s="2">
        <f>ARIMAForecast[[#This Row],[UPS]]-Data!T571</f>
        <v>-1.3699246518389998</v>
      </c>
      <c r="U572" s="2">
        <f>ARIMAForecast[[#This Row],[CAT]]-Data!U571</f>
        <v>-0.45431175104098998</v>
      </c>
      <c r="X572" s="1">
        <v>44659</v>
      </c>
      <c r="Y572" s="2">
        <f>Data!Y572-Data!Y571</f>
        <v>-1.4738339999999823</v>
      </c>
      <c r="Z572" s="2">
        <f>Data!Z572-Data!Z571</f>
        <v>-3.7251563000000374</v>
      </c>
      <c r="AA572" s="2">
        <f>Data!AA572-Data!AA571</f>
        <v>-2.7447698999999943</v>
      </c>
      <c r="AB572" s="2">
        <f>Data!AB572-Data!AB571</f>
        <v>-2.2743265000000008</v>
      </c>
      <c r="AC572" s="2">
        <f>Data!AC572-Data!AC571</f>
        <v>5.6787208000000078</v>
      </c>
      <c r="AD572" s="2">
        <f>Data!AD572-Data!AD571</f>
        <v>-1.4960214000000178</v>
      </c>
      <c r="AE572" s="2">
        <f>Data!AE572-Data!AE571</f>
        <v>-6.7495179000000007</v>
      </c>
      <c r="AF572" s="2">
        <f>Data!AF572-Data!AF571</f>
        <v>-2.2528480000000002</v>
      </c>
      <c r="AG572" s="2">
        <f>Data!AG572-Data!AG571</f>
        <v>8.2900677999999743</v>
      </c>
      <c r="AH572" s="2">
        <f>Data!AH572-Data!AH571</f>
        <v>2.2843575999999928</v>
      </c>
      <c r="AI572" s="2">
        <f>Data!AI572-Data!AI571</f>
        <v>-13.469569699999965</v>
      </c>
      <c r="AJ572" s="2">
        <f>Data!AJ572-Data!AJ571</f>
        <v>0.63901090000001659</v>
      </c>
      <c r="AK572" s="2">
        <f>Data!AK572-Data!AK571</f>
        <v>0.22463487000000271</v>
      </c>
      <c r="AL572" s="2">
        <f>Data!AL572-Data!AL571</f>
        <v>7.8489881000000423</v>
      </c>
      <c r="AM572" s="2">
        <f>Data!AM572-Data!AM571</f>
        <v>1.4135650999999712</v>
      </c>
      <c r="AN572" s="2">
        <f>Data!AN572-Data!AN571</f>
        <v>1.157251389999999</v>
      </c>
      <c r="AO572" s="2">
        <f>Data!AO572-Data!AO571</f>
        <v>2.3080745000000036</v>
      </c>
      <c r="AP572" s="2">
        <f>Data!AP572-Data!AP571</f>
        <v>3.1767497999999819</v>
      </c>
      <c r="AQ572" s="2">
        <f>Data!AQ572-Data!AQ571</f>
        <v>-1.7251838999999904</v>
      </c>
      <c r="AR572" s="2">
        <f>Data!AR572-Data!AR571</f>
        <v>0.9828013999999996</v>
      </c>
      <c r="AS572" s="2"/>
      <c r="AT572" s="1">
        <v>44659</v>
      </c>
      <c r="AU572" s="2">
        <f>Data!AV576-FaktiskeKurser[[#This Row],[AAPL]]</f>
        <v>-8.3500059999999792</v>
      </c>
      <c r="AV572" s="2">
        <f>Data!AW576-FaktiskeKurser[[#This Row],[MSFT]]</f>
        <v>-18</v>
      </c>
      <c r="AW572" s="2">
        <f>Data!AX576-FaktiskeKurser[[#This Row],[AMZN]]</f>
        <v>-13.886001999999991</v>
      </c>
      <c r="AX572" s="2">
        <f>Data!AY576-FaktiskeKurser[[#This Row],[GOOGL]]</f>
        <v>-9.6839909999999918</v>
      </c>
      <c r="AY572" s="2">
        <f>Data!AZ576-FaktiskeKurser[[#This Row],[BRK-B]]</f>
        <v>7.6700129999999831</v>
      </c>
      <c r="AZ572" s="2">
        <f>Data!BA576-FaktiskeKurser[[#This Row],[TSLA]]</f>
        <v>-39.986694</v>
      </c>
      <c r="BA572" s="2">
        <f>Data!BB576-FaktiskeKurser[[#This Row],[NVDA]]</f>
        <v>-42.410004000000015</v>
      </c>
      <c r="BB572" s="2">
        <f>Data!BC576-FaktiskeKurser[[#This Row],[GOOG]]</f>
        <v>-9.6320039999999949</v>
      </c>
      <c r="BC572" s="2">
        <f>Data!BD576-FaktiskeKurser[[#This Row],[UNH]]</f>
        <v>35.940032999999971</v>
      </c>
      <c r="BD572" s="2">
        <f>Data!BE576-FaktiskeKurser[[#This Row],[JPM]]</f>
        <v>-2.41999899999999</v>
      </c>
      <c r="BE572" s="2">
        <f>Data!BF576-FaktiskeKurser[[#This Row],[AVGO]]</f>
        <v>-47.84997599999997</v>
      </c>
      <c r="BF572" s="2">
        <f>Data!BG576-FaktiskeKurser[[#This Row],[V]]</f>
        <v>-10.760008999999997</v>
      </c>
      <c r="BG572" s="2">
        <f>Data!BH576-FaktiskeKurser[[#This Row],[BAC]]</f>
        <v>-1.1600040000000007</v>
      </c>
      <c r="BH572" s="2">
        <f>Data!BI576-FaktiskeKurser[[#This Row],[HD]]</f>
        <v>5.5299979999999778</v>
      </c>
      <c r="BI572" s="2">
        <f>Data!BJ576-FaktiskeKurser[[#This Row],[MA]]</f>
        <v>-14.640015000000005</v>
      </c>
      <c r="BJ572" s="2">
        <f>Data!BK576-FaktiskeKurser[[#This Row],[MRK]]</f>
        <v>4.1900020000000069</v>
      </c>
      <c r="BK572" s="2">
        <f>Data!BL576-FaktiskeKurser[[#This Row],[ABBV]]</f>
        <v>13.070008000000001</v>
      </c>
      <c r="BL572" s="2">
        <f>Data!BM576-FaktiskeKurser[[#This Row],[LLY]]</f>
        <v>20.26998900000001</v>
      </c>
      <c r="BM572" s="2">
        <f>Data!BN576-FaktiskeKurser[[#This Row],[UPS]]</f>
        <v>-14.240005999999994</v>
      </c>
      <c r="BN572" s="2">
        <f>Data!BO576-FaktiskeKurser[[#This Row],[CAT]]</f>
        <v>-3.7799990000000037</v>
      </c>
    </row>
    <row r="573" spans="1:66" x14ac:dyDescent="0.35">
      <c r="A573" s="1">
        <v>44662</v>
      </c>
      <c r="B573" s="2">
        <f>ARIMAForecast[[#This Row],[AAPL]]-FaktiskeKurser[[#This Row],[AAPL]]</f>
        <v>-6.4446711281740079</v>
      </c>
      <c r="C573" s="2">
        <f>ARIMAForecast[[#This Row],[MSFT]]-Data!C572</f>
        <v>-3.8164074451429997</v>
      </c>
      <c r="D573" s="2">
        <f>ARIMAForecast[[#This Row],[AMZN]]-Data!D572</f>
        <v>-0.48076382740100598</v>
      </c>
      <c r="E573" s="2">
        <f>ARIMAForecast[[#This Row],[GOOGL]]-Data!E572</f>
        <v>-0.7558648823170131</v>
      </c>
      <c r="F573" s="2">
        <f>ARIMAForecast[[#This Row],[BRK-B]]-Data!F572</f>
        <v>-3.6465722681050465</v>
      </c>
      <c r="G573" s="2">
        <f>ARIMAForecast[[#This Row],[TSLA]]-Data!G572</f>
        <v>3.7019344888420278</v>
      </c>
      <c r="H573" s="2">
        <f>ARIMAForecast[[#This Row],[NVDA]]-Data!H572</f>
        <v>-1.3875832790450033</v>
      </c>
      <c r="I573" s="2">
        <f>ARIMAForecast[[#This Row],[GOOG]]-Data!I572</f>
        <v>-1.1975273860240065</v>
      </c>
      <c r="J573" s="2">
        <f>ARIMAForecast[[#This Row],[UNH]]-Data!J572</f>
        <v>-8.1860891643299283</v>
      </c>
      <c r="K573" s="2">
        <f>ARIMAForecast[[#This Row],[JPM]]-Data!K572</f>
        <v>-1.6365132193909915</v>
      </c>
      <c r="L573" s="2">
        <f>ARIMAForecast[[#This Row],[AVGO]]-Data!L572</f>
        <v>8.0176820704840566</v>
      </c>
      <c r="M573" s="2">
        <f>ARIMAForecast[[#This Row],[V]]-Data!M572</f>
        <v>-3.2479445718939814</v>
      </c>
      <c r="N573" s="2">
        <f>ARIMAForecast[[#This Row],[BAC]]-Data!N572</f>
        <v>-0.49483639649140088</v>
      </c>
      <c r="O573" s="2">
        <f>ARIMAForecast[[#This Row],[HD]]-Data!O572</f>
        <v>-1.4063766645629698</v>
      </c>
      <c r="P573" s="2">
        <f>ARIMAForecast[[#This Row],[MA]]-Data!P572</f>
        <v>-1.9019021117539978</v>
      </c>
      <c r="Q573" s="2">
        <f>ARIMAForecast[[#This Row],[MRK]]-Data!Q572</f>
        <v>-1.2619004501067934</v>
      </c>
      <c r="R573" s="2">
        <f>ARIMAForecast[[#This Row],[ABBV]]-Data!R572</f>
        <v>-2.492941885337018</v>
      </c>
      <c r="S573" s="2">
        <f>ARIMAForecast[[#This Row],[LLY]]-Data!S572</f>
        <v>-1.5871906047349853</v>
      </c>
      <c r="T573" s="2">
        <f>ARIMAForecast[[#This Row],[UPS]]-Data!T572</f>
        <v>-2.4417632482729914</v>
      </c>
      <c r="U573" s="2">
        <f>ARIMAForecast[[#This Row],[CAT]]-Data!U572</f>
        <v>0.9199018627670057</v>
      </c>
      <c r="X573" s="1">
        <v>44662</v>
      </c>
      <c r="Y573" s="2">
        <f>Data!Y573-Data!Y572</f>
        <v>-3.4409751000000028</v>
      </c>
      <c r="Z573" s="2">
        <f>Data!Z573-Data!Z572</f>
        <v>-5.2654235999999628</v>
      </c>
      <c r="AA573" s="2">
        <f>Data!AA573-Data!AA572</f>
        <v>-3.3342419000000234</v>
      </c>
      <c r="AB573" s="2">
        <f>Data!AB573-Data!AB572</f>
        <v>-3.3060650999999837</v>
      </c>
      <c r="AC573" s="2">
        <f>Data!AC573-Data!AC572</f>
        <v>0.27535309999996116</v>
      </c>
      <c r="AD573" s="2">
        <f>Data!AD573-Data!AD572</f>
        <v>-10.607949500000018</v>
      </c>
      <c r="AE573" s="2">
        <f>Data!AE573-Data!AE572</f>
        <v>-11.102623199999982</v>
      </c>
      <c r="AF573" s="2">
        <f>Data!AF573-Data!AF572</f>
        <v>-3.2070087000000171</v>
      </c>
      <c r="AG573" s="2">
        <f>Data!AG573-Data!AG572</f>
        <v>-6.2286530000000084</v>
      </c>
      <c r="AH573" s="2">
        <f>Data!AH573-Data!AH572</f>
        <v>-0.37245300000000725</v>
      </c>
      <c r="AI573" s="2">
        <f>Data!AI573-Data!AI572</f>
        <v>-7.2950061000000233</v>
      </c>
      <c r="AJ573" s="2">
        <f>Data!AJ573-Data!AJ572</f>
        <v>-2.0764739000000247</v>
      </c>
      <c r="AK573" s="2">
        <f>Data!AK573-Data!AK572</f>
        <v>-6.9098000000003879E-2</v>
      </c>
      <c r="AL573" s="2">
        <f>Data!AL573-Data!AL572</f>
        <v>-2.1693769000000316</v>
      </c>
      <c r="AM573" s="2">
        <f>Data!AM573-Data!AM572</f>
        <v>-3.4593078999999989</v>
      </c>
      <c r="AN573" s="2">
        <f>Data!AN573-Data!AN572</f>
        <v>-0.73646220999999912</v>
      </c>
      <c r="AO573" s="2">
        <f>Data!AO573-Data!AO572</f>
        <v>-4.5018498999999963</v>
      </c>
      <c r="AP573" s="2">
        <f>Data!AP573-Data!AP572</f>
        <v>-2.2734871999999768</v>
      </c>
      <c r="AQ573" s="2">
        <f>Data!AQ573-Data!AQ572</f>
        <v>-0.3268333000000041</v>
      </c>
      <c r="AR573" s="2">
        <f>Data!AR573-Data!AR572</f>
        <v>-0.67382659999998396</v>
      </c>
      <c r="AS573" s="2"/>
      <c r="AT573" s="1">
        <v>44662</v>
      </c>
      <c r="AU573" s="2">
        <f>Data!AV577-FaktiskeKurser[[#This Row],[AAPL]]</f>
        <v>-9.3099980000000073</v>
      </c>
      <c r="AV573" s="2">
        <f>Data!AW577-FaktiskeKurser[[#This Row],[MSFT]]</f>
        <v>-25.61999499999996</v>
      </c>
      <c r="AW573" s="2">
        <f>Data!AX577-FaktiskeKurser[[#This Row],[AMZN]]</f>
        <v>-12.932998999999995</v>
      </c>
      <c r="AX573" s="2">
        <f>Data!AY577-FaktiskeKurser[[#This Row],[GOOGL]]</f>
        <v>-11.76750100000001</v>
      </c>
      <c r="AY573" s="2">
        <f>Data!AZ577-FaktiskeKurser[[#This Row],[BRK-B]]</f>
        <v>7.2200010000000248</v>
      </c>
      <c r="AZ573" s="2">
        <f>Data!BA577-FaktiskeKurser[[#This Row],[TSLA]]</f>
        <v>-38.443328000000008</v>
      </c>
      <c r="BA573" s="2">
        <f>Data!BB577-FaktiskeKurser[[#This Row],[NVDA]]</f>
        <v>-40.140000000000015</v>
      </c>
      <c r="BB573" s="2">
        <f>Data!BC577-FaktiskeKurser[[#This Row],[GOOG]]</f>
        <v>-11.266510000000011</v>
      </c>
      <c r="BC573" s="2">
        <f>Data!BD577-FaktiskeKurser[[#This Row],[UNH]]</f>
        <v>19.679992000000084</v>
      </c>
      <c r="BD573" s="2">
        <f>Data!BE577-FaktiskeKurser[[#This Row],[JPM]]</f>
        <v>-0.33999600000001351</v>
      </c>
      <c r="BE573" s="2">
        <f>Data!BF577-FaktiskeKurser[[#This Row],[AVGO]]</f>
        <v>-33.510009999999966</v>
      </c>
      <c r="BF573" s="2">
        <f>Data!BG577-FaktiskeKurser[[#This Row],[V]]</f>
        <v>-11.339996000000014</v>
      </c>
      <c r="BG573" s="2">
        <f>Data!BH577-FaktiskeKurser[[#This Row],[BAC]]</f>
        <v>-0.54999899999999968</v>
      </c>
      <c r="BH573" s="2">
        <f>Data!BI577-FaktiskeKurser[[#This Row],[HD]]</f>
        <v>1.8600160000000301</v>
      </c>
      <c r="BI573" s="2">
        <f>Data!BJ577-FaktiskeKurser[[#This Row],[MA]]</f>
        <v>-15.950011999999958</v>
      </c>
      <c r="BJ573" s="2">
        <f>Data!BK577-FaktiskeKurser[[#This Row],[MRK]]</f>
        <v>2.9099960000000067</v>
      </c>
      <c r="BK573" s="2">
        <f>Data!BL577-FaktiskeKurser[[#This Row],[ABBV]]</f>
        <v>6.4000090000000114</v>
      </c>
      <c r="BL573" s="2">
        <f>Data!BM577-FaktiskeKurser[[#This Row],[LLY]]</f>
        <v>16.470001000000025</v>
      </c>
      <c r="BM573" s="2">
        <f>Data!BN577-FaktiskeKurser[[#This Row],[UPS]]</f>
        <v>-6.3700109999999768</v>
      </c>
      <c r="BN573" s="2">
        <f>Data!BO577-FaktiskeKurser[[#This Row],[CAT]]</f>
        <v>2.9999000000003662E-2</v>
      </c>
    </row>
    <row r="574" spans="1:66" x14ac:dyDescent="0.35">
      <c r="A574" s="1">
        <v>44663</v>
      </c>
      <c r="B574" s="2">
        <f>ARIMAForecast[[#This Row],[AAPL]]-FaktiskeKurser[[#This Row],[AAPL]]</f>
        <v>-1.5447270210869988</v>
      </c>
      <c r="C574" s="2">
        <f>ARIMAForecast[[#This Row],[MSFT]]-Data!C573</f>
        <v>4.7191945580210017</v>
      </c>
      <c r="D574" s="2">
        <f>ARIMAForecast[[#This Row],[AMZN]]-Data!D573</f>
        <v>4.6346154616909985</v>
      </c>
      <c r="E574" s="2">
        <f>ARIMAForecast[[#This Row],[GOOGL]]-Data!E573</f>
        <v>1.5808500279110262</v>
      </c>
      <c r="F574" s="2">
        <f>ARIMAForecast[[#This Row],[BRK-B]]-Data!F573</f>
        <v>-2.6305290974009949</v>
      </c>
      <c r="G574" s="2">
        <f>ARIMAForecast[[#This Row],[TSLA]]-Data!G573</f>
        <v>12.276039787334014</v>
      </c>
      <c r="H574" s="2">
        <f>ARIMAForecast[[#This Row],[NVDA]]-Data!H573</f>
        <v>4.5147437170819842</v>
      </c>
      <c r="I574" s="2">
        <f>ARIMAForecast[[#This Row],[GOOG]]-Data!I573</f>
        <v>1.2302038188529991</v>
      </c>
      <c r="J574" s="2">
        <f>ARIMAForecast[[#This Row],[UNH]]-Data!J573</f>
        <v>4.9414290261939868</v>
      </c>
      <c r="K574" s="2">
        <f>ARIMAForecast[[#This Row],[JPM]]-Data!K573</f>
        <v>-4.2752523104000062</v>
      </c>
      <c r="L574" s="2">
        <f>ARIMAForecast[[#This Row],[AVGO]]-Data!L573</f>
        <v>5.3719791066669131</v>
      </c>
      <c r="M574" s="2">
        <f>ARIMAForecast[[#This Row],[V]]-Data!M573</f>
        <v>1.2220065140670044</v>
      </c>
      <c r="N574" s="2">
        <f>ARIMAForecast[[#This Row],[BAC]]-Data!N573</f>
        <v>-0.41459384833270008</v>
      </c>
      <c r="O574" s="2">
        <f>ARIMAForecast[[#This Row],[HD]]-Data!O573</f>
        <v>4.5961673739610092</v>
      </c>
      <c r="P574" s="2">
        <f>ARIMAForecast[[#This Row],[MA]]-Data!P573</f>
        <v>8.4092377509820153</v>
      </c>
      <c r="Q574" s="2">
        <f>ARIMAForecast[[#This Row],[MRK]]-Data!Q573</f>
        <v>0.58454229921730416</v>
      </c>
      <c r="R574" s="2">
        <f>ARIMAForecast[[#This Row],[ABBV]]-Data!R573</f>
        <v>-8.6098576775409867</v>
      </c>
      <c r="S574" s="2">
        <f>ARIMAForecast[[#This Row],[LLY]]-Data!S573</f>
        <v>-5.1102194229030147</v>
      </c>
      <c r="T574" s="2">
        <f>ARIMAForecast[[#This Row],[UPS]]-Data!T573</f>
        <v>-0.60654369197999358</v>
      </c>
      <c r="U574" s="2">
        <f>ARIMAForecast[[#This Row],[CAT]]-Data!U573</f>
        <v>0.37883279711297746</v>
      </c>
      <c r="X574" s="1">
        <v>44663</v>
      </c>
      <c r="Y574" s="2">
        <f>Data!Y574-Data!Y573</f>
        <v>0.19231299999998441</v>
      </c>
      <c r="Z574" s="2">
        <f>Data!Z574-Data!Z573</f>
        <v>-10.138123800000017</v>
      </c>
      <c r="AA574" s="2">
        <f>Data!AA574-Data!AA573</f>
        <v>-1.0260337999999933</v>
      </c>
      <c r="AB574" s="2">
        <f>Data!AB574-Data!AB573</f>
        <v>-2.5667993000000138</v>
      </c>
      <c r="AC574" s="2">
        <f>Data!AC574-Data!AC573</f>
        <v>-2.2338788999999792</v>
      </c>
      <c r="AD574" s="2">
        <f>Data!AD574-Data!AD573</f>
        <v>-11.252807799999971</v>
      </c>
      <c r="AE574" s="2">
        <f>Data!AE574-Data!AE573</f>
        <v>-8.8900907000000018</v>
      </c>
      <c r="AF574" s="2">
        <f>Data!AF574-Data!AF573</f>
        <v>-2.6271073999999999</v>
      </c>
      <c r="AG574" s="2">
        <f>Data!AG574-Data!AG573</f>
        <v>-3.3856969999999365</v>
      </c>
      <c r="AH574" s="2">
        <f>Data!AH574-Data!AH573</f>
        <v>-1.243071499999985</v>
      </c>
      <c r="AI574" s="2">
        <f>Data!AI574-Data!AI573</f>
        <v>2.0373963000000685</v>
      </c>
      <c r="AJ574" s="2">
        <f>Data!AJ574-Data!AJ573</f>
        <v>-3.2652798999999959</v>
      </c>
      <c r="AK574" s="2">
        <f>Data!AK574-Data!AK573</f>
        <v>-0.35648971999999901</v>
      </c>
      <c r="AL574" s="2">
        <f>Data!AL574-Data!AL573</f>
        <v>-1.4286821999999688</v>
      </c>
      <c r="AM574" s="2">
        <f>Data!AM574-Data!AM573</f>
        <v>-2.200305300000025</v>
      </c>
      <c r="AN574" s="2">
        <f>Data!AN574-Data!AN573</f>
        <v>-1.0102198000000016</v>
      </c>
      <c r="AO574" s="2">
        <f>Data!AO574-Data!AO573</f>
        <v>-2.9103752999999983</v>
      </c>
      <c r="AP574" s="2">
        <f>Data!AP574-Data!AP573</f>
        <v>-1.1517825000000244</v>
      </c>
      <c r="AQ574" s="2">
        <f>Data!AQ574-Data!AQ573</f>
        <v>-2.6418802999999969</v>
      </c>
      <c r="AR574" s="2">
        <f>Data!AR574-Data!AR573</f>
        <v>0.45710979999998358</v>
      </c>
      <c r="AS574" s="2"/>
      <c r="AT574" s="1">
        <v>44663</v>
      </c>
      <c r="AU574" s="2">
        <f>Data!AV578-FaktiskeKurser[[#This Row],[AAPL]]</f>
        <v>-4.169998000000021</v>
      </c>
      <c r="AV574" s="2">
        <f>Data!AW578-FaktiskeKurser[[#This Row],[MSFT]]</f>
        <v>-17.440001999999993</v>
      </c>
      <c r="AW574" s="2">
        <f>Data!AX578-FaktiskeKurser[[#This Row],[AMZN]]</f>
        <v>-7.9684910000000002</v>
      </c>
      <c r="AX574" s="2">
        <f>Data!AY578-FaktiskeKurser[[#This Row],[GOOGL]]</f>
        <v>-8.8335039999999907</v>
      </c>
      <c r="AY574" s="2">
        <f>Data!AZ578-FaktiskeKurser[[#This Row],[BRK-B]]</f>
        <v>5.0299989999999752</v>
      </c>
      <c r="AZ574" s="2">
        <f>Data!BA578-FaktiskeKurser[[#This Row],[TSLA]]</f>
        <v>-19.603333000000021</v>
      </c>
      <c r="BA574" s="2">
        <f>Data!BB578-FaktiskeKurser[[#This Row],[NVDA]]</f>
        <v>-29.030013999999994</v>
      </c>
      <c r="BB574" s="2">
        <f>Data!BC578-FaktiskeKurser[[#This Row],[GOOG]]</f>
        <v>-8.8014990000000068</v>
      </c>
      <c r="BC574" s="2">
        <f>Data!BD578-FaktiskeKurser[[#This Row],[UNH]]</f>
        <v>1.9600219999999808</v>
      </c>
      <c r="BD574" s="2">
        <f>Data!BE578-FaktiskeKurser[[#This Row],[JPM]]</f>
        <v>4.9988000000013244E-2</v>
      </c>
      <c r="BE574" s="2">
        <f>Data!BF578-FaktiskeKurser[[#This Row],[AVGO]]</f>
        <v>-16.929992999999968</v>
      </c>
      <c r="BF574" s="2">
        <f>Data!BG578-FaktiskeKurser[[#This Row],[V]]</f>
        <v>-7.6100010000000111</v>
      </c>
      <c r="BG574" s="2">
        <f>Data!BH578-FaktiskeKurser[[#This Row],[BAC]]</f>
        <v>-0.53000300000000067</v>
      </c>
      <c r="BH574" s="2">
        <f>Data!BI578-FaktiskeKurser[[#This Row],[HD]]</f>
        <v>7.75</v>
      </c>
      <c r="BI574" s="2">
        <f>Data!BJ578-FaktiskeKurser[[#This Row],[MA]]</f>
        <v>-7.75</v>
      </c>
      <c r="BJ574" s="2">
        <f>Data!BK578-FaktiskeKurser[[#This Row],[MRK]]</f>
        <v>0.65999600000000669</v>
      </c>
      <c r="BK574" s="2">
        <f>Data!BL578-FaktiskeKurser[[#This Row],[ABBV]]</f>
        <v>-1.6000059999999792</v>
      </c>
      <c r="BL574" s="2">
        <f>Data!BM578-FaktiskeKurser[[#This Row],[LLY]]</f>
        <v>2.2399910000000318</v>
      </c>
      <c r="BM574" s="2">
        <f>Data!BN578-FaktiskeKurser[[#This Row],[UPS]]</f>
        <v>-6.5</v>
      </c>
      <c r="BN574" s="2">
        <f>Data!BO578-FaktiskeKurser[[#This Row],[CAT]]</f>
        <v>0.48999000000000592</v>
      </c>
    </row>
    <row r="575" spans="1:66" x14ac:dyDescent="0.35">
      <c r="A575" s="1">
        <v>44664</v>
      </c>
      <c r="B575" s="2">
        <f>ARIMAForecast[[#This Row],[AAPL]]-FaktiskeKurser[[#This Row],[AAPL]]</f>
        <v>-6.6363381623719988</v>
      </c>
      <c r="C575" s="2">
        <f>ARIMAForecast[[#This Row],[MSFT]]-Data!C574</f>
        <v>-6.3293420956069895</v>
      </c>
      <c r="D575" s="2">
        <f>ARIMAForecast[[#This Row],[AMZN]]-Data!D574</f>
        <v>-3.7957652367219907</v>
      </c>
      <c r="E575" s="2">
        <f>ARIMAForecast[[#This Row],[GOOGL]]-Data!E574</f>
        <v>-2.8917494114780169</v>
      </c>
      <c r="F575" s="2">
        <f>ARIMAForecast[[#This Row],[BRK-B]]-Data!F574</f>
        <v>-1.9671329902440107</v>
      </c>
      <c r="G575" s="2">
        <f>ARIMAForecast[[#This Row],[TSLA]]-Data!G574</f>
        <v>-12.426161250452026</v>
      </c>
      <c r="H575" s="2">
        <f>ARIMAForecast[[#This Row],[NVDA]]-Data!H574</f>
        <v>-7.4549428668649966</v>
      </c>
      <c r="I575" s="2">
        <f>ARIMAForecast[[#This Row],[GOOG]]-Data!I574</f>
        <v>-2.493995413228987</v>
      </c>
      <c r="J575" s="2">
        <f>ARIMAForecast[[#This Row],[UNH]]-Data!J574</f>
        <v>-0.45524660025898811</v>
      </c>
      <c r="K575" s="2">
        <f>ARIMAForecast[[#This Row],[JPM]]-Data!K574</f>
        <v>-1.2286010964379983</v>
      </c>
      <c r="L575" s="2">
        <f>ARIMAForecast[[#This Row],[AVGO]]-Data!L574</f>
        <v>-15.94600631528192</v>
      </c>
      <c r="M575" s="2">
        <f>ARIMAForecast[[#This Row],[V]]-Data!M574</f>
        <v>-5.4236265335021017E-2</v>
      </c>
      <c r="N575" s="2">
        <f>ARIMAForecast[[#This Row],[BAC]]-Data!N574</f>
        <v>-1.1254833080763973</v>
      </c>
      <c r="O575" s="2">
        <f>ARIMAForecast[[#This Row],[HD]]-Data!O574</f>
        <v>-5.1404993279049904</v>
      </c>
      <c r="P575" s="2">
        <f>ARIMAForecast[[#This Row],[MA]]-Data!P574</f>
        <v>3.3097632920619731</v>
      </c>
      <c r="Q575" s="2">
        <f>ARIMAForecast[[#This Row],[MRK]]-Data!Q574</f>
        <v>0.71688593014349067</v>
      </c>
      <c r="R575" s="2">
        <f>ARIMAForecast[[#This Row],[ABBV]]-Data!R574</f>
        <v>3.1291082190809902</v>
      </c>
      <c r="S575" s="2">
        <f>ARIMAForecast[[#This Row],[LLY]]-Data!S574</f>
        <v>-0.26470909208399007</v>
      </c>
      <c r="T575" s="2">
        <f>ARIMAForecast[[#This Row],[UPS]]-Data!T574</f>
        <v>0.38571930002098043</v>
      </c>
      <c r="U575" s="2">
        <f>ARIMAForecast[[#This Row],[CAT]]-Data!U574</f>
        <v>10.076667029505018</v>
      </c>
      <c r="X575" s="1">
        <v>44664</v>
      </c>
      <c r="Y575" s="2">
        <f>Data!Y575-Data!Y574</f>
        <v>2.6199467000000141</v>
      </c>
      <c r="Z575" s="2">
        <f>Data!Z575-Data!Z574</f>
        <v>4.7024253999999814</v>
      </c>
      <c r="AA575" s="2">
        <f>Data!AA575-Data!AA574</f>
        <v>4.0032117000000085</v>
      </c>
      <c r="AB575" s="2">
        <f>Data!AB575-Data!AB574</f>
        <v>1.9537315000000035</v>
      </c>
      <c r="AC575" s="2">
        <f>Data!AC575-Data!AC574</f>
        <v>-3.4455121000000304</v>
      </c>
      <c r="AD575" s="2">
        <f>Data!AD575-Data!AD574</f>
        <v>4.6389470999999958</v>
      </c>
      <c r="AE575" s="2">
        <f>Data!AE575-Data!AE574</f>
        <v>5.0335543999999857</v>
      </c>
      <c r="AF575" s="2">
        <f>Data!AF575-Data!AF574</f>
        <v>1.8544182999999919</v>
      </c>
      <c r="AG575" s="2">
        <f>Data!AG575-Data!AG574</f>
        <v>1.780465999999933</v>
      </c>
      <c r="AH575" s="2">
        <f>Data!AH575-Data!AH574</f>
        <v>-3.7943137999999976</v>
      </c>
      <c r="AI575" s="2">
        <f>Data!AI575-Data!AI574</f>
        <v>6.7154773999999406</v>
      </c>
      <c r="AJ575" s="2">
        <f>Data!AJ575-Data!AJ574</f>
        <v>1.281525500000015</v>
      </c>
      <c r="AK575" s="2">
        <f>Data!AK575-Data!AK574</f>
        <v>-0.35759233999999651</v>
      </c>
      <c r="AL575" s="2">
        <f>Data!AL575-Data!AL574</f>
        <v>3.4339840000000095</v>
      </c>
      <c r="AM575" s="2">
        <f>Data!AM575-Data!AM574</f>
        <v>5.8933059000000299</v>
      </c>
      <c r="AN575" s="2">
        <f>Data!AN575-Data!AN574</f>
        <v>0.26433492999998975</v>
      </c>
      <c r="AO575" s="2">
        <f>Data!AO575-Data!AO574</f>
        <v>-7.2951792000000069</v>
      </c>
      <c r="AP575" s="2">
        <f>Data!AP575-Data!AP574</f>
        <v>-4.76129880000002</v>
      </c>
      <c r="AQ575" s="2">
        <f>Data!AQ575-Data!AQ574</f>
        <v>0.66387170000001561</v>
      </c>
      <c r="AR575" s="2">
        <f>Data!AR575-Data!AR574</f>
        <v>1.3334375000000023</v>
      </c>
      <c r="AS575" s="2"/>
      <c r="AT575" s="1">
        <v>44664</v>
      </c>
      <c r="AU575" s="2">
        <f>Data!AV579-FaktiskeKurser[[#This Row],[AAPL]]</f>
        <v>-1.7400049999999965</v>
      </c>
      <c r="AV575" s="2">
        <f>Data!AW579-FaktiskeKurser[[#This Row],[MSFT]]</f>
        <v>-13.75</v>
      </c>
      <c r="AW575" s="2">
        <f>Data!AX579-FaktiskeKurser[[#This Row],[AMZN]]</f>
        <v>-2.2435000000000116</v>
      </c>
      <c r="AX575" s="2">
        <f>Data!AY579-FaktiskeKurser[[#This Row],[GOOGL]]</f>
        <v>-5.9945069999999987</v>
      </c>
      <c r="AY575" s="2">
        <f>Data!AZ579-FaktiskeKurser[[#This Row],[BRK-B]]</f>
        <v>-0.29000899999999774</v>
      </c>
      <c r="AZ575" s="2">
        <f>Data!BA579-FaktiskeKurser[[#This Row],[TSLA]]</f>
        <v>-11.630003999999985</v>
      </c>
      <c r="BA575" s="2">
        <f>Data!BB579-FaktiskeKurser[[#This Row],[NVDA]]</f>
        <v>-20.050003000000004</v>
      </c>
      <c r="BB575" s="2">
        <f>Data!BC579-FaktiskeKurser[[#This Row],[GOOG]]</f>
        <v>-6.1790009999999995</v>
      </c>
      <c r="BC575" s="2">
        <f>Data!BD579-FaktiskeKurser[[#This Row],[UNH]]</f>
        <v>4.9987999999984822E-2</v>
      </c>
      <c r="BD575" s="2">
        <f>Data!BE579-FaktiskeKurser[[#This Row],[JPM]]</f>
        <v>-3.7899930000000097</v>
      </c>
      <c r="BE575" s="2">
        <f>Data!BF579-FaktiskeKurser[[#This Row],[AVGO]]</f>
        <v>-10.510009999999966</v>
      </c>
      <c r="BF575" s="2">
        <f>Data!BG579-FaktiskeKurser[[#This Row],[V]]</f>
        <v>-2.8799899999999923</v>
      </c>
      <c r="BG575" s="2">
        <f>Data!BH579-FaktiskeKurser[[#This Row],[BAC]]</f>
        <v>-0.56999900000000281</v>
      </c>
      <c r="BH575" s="2">
        <f>Data!BI579-FaktiskeKurser[[#This Row],[HD]]</f>
        <v>7.6700129999999831</v>
      </c>
      <c r="BI575" s="2">
        <f>Data!BJ579-FaktiskeKurser[[#This Row],[MA]]</f>
        <v>5.5900270000000205</v>
      </c>
      <c r="BJ575" s="2">
        <f>Data!BK579-FaktiskeKurser[[#This Row],[MRK]]</f>
        <v>-0.67000600000000077</v>
      </c>
      <c r="BK575" s="2">
        <f>Data!BL579-FaktiskeKurser[[#This Row],[ABBV]]</f>
        <v>-14.330002000000007</v>
      </c>
      <c r="BL575" s="2">
        <f>Data!BM579-FaktiskeKurser[[#This Row],[LLY]]</f>
        <v>-5.7599800000000414</v>
      </c>
      <c r="BM575" s="2">
        <f>Data!BN579-FaktiskeKurser[[#This Row],[UPS]]</f>
        <v>-3.8300020000000075</v>
      </c>
      <c r="BN575" s="2">
        <f>Data!BO579-FaktiskeKurser[[#This Row],[CAT]]</f>
        <v>2.3700100000000077</v>
      </c>
    </row>
    <row r="576" spans="1:66" x14ac:dyDescent="0.35">
      <c r="A576" s="1">
        <v>44665</v>
      </c>
      <c r="B576" s="2">
        <f>ARIMAForecast[[#This Row],[AAPL]]-FaktiskeKurser[[#This Row],[AAPL]]</f>
        <v>-4.9916567795500271</v>
      </c>
      <c r="C576" s="2">
        <f>ARIMAForecast[[#This Row],[MSFT]]-Data!C575</f>
        <v>-0.30964423585299983</v>
      </c>
      <c r="D576" s="2">
        <f>ARIMAForecast[[#This Row],[AMZN]]-Data!D575</f>
        <v>0.82963799873999733</v>
      </c>
      <c r="E576" s="2">
        <f>ARIMAForecast[[#This Row],[GOOGL]]-Data!E575</f>
        <v>1.0356656477469954</v>
      </c>
      <c r="F576" s="2">
        <f>ARIMAForecast[[#This Row],[BRK-B]]-Data!F575</f>
        <v>1.8629147058580315</v>
      </c>
      <c r="G576" s="2">
        <f>ARIMAForecast[[#This Row],[TSLA]]-Data!G575</f>
        <v>6.2292958501549833</v>
      </c>
      <c r="H576" s="2">
        <f>ARIMAForecast[[#This Row],[NVDA]]-Data!H575</f>
        <v>5.1368653579060037</v>
      </c>
      <c r="I576" s="2">
        <f>ARIMAForecast[[#This Row],[GOOG]]-Data!I575</f>
        <v>0.49805113807900625</v>
      </c>
      <c r="J576" s="2">
        <f>ARIMAForecast[[#This Row],[UNH]]-Data!J575</f>
        <v>-3.976657978092021</v>
      </c>
      <c r="K576" s="2">
        <f>ARIMAForecast[[#This Row],[JPM]]-Data!K575</f>
        <v>2.064233958415997</v>
      </c>
      <c r="L576" s="2">
        <f>ARIMAForecast[[#This Row],[AVGO]]-Data!L575</f>
        <v>9.996961055909992</v>
      </c>
      <c r="M576" s="2">
        <f>ARIMAForecast[[#This Row],[V]]-Data!M575</f>
        <v>0.20149795789100722</v>
      </c>
      <c r="N576" s="2">
        <f>ARIMAForecast[[#This Row],[BAC]]-Data!N575</f>
        <v>1.1139005620400937</v>
      </c>
      <c r="O576" s="2">
        <f>ARIMAForecast[[#This Row],[HD]]-Data!O575</f>
        <v>-5.5935078916240286</v>
      </c>
      <c r="P576" s="2">
        <f>ARIMAForecast[[#This Row],[MA]]-Data!P575</f>
        <v>-0.71815082747497172</v>
      </c>
      <c r="Q576" s="2">
        <f>ARIMAForecast[[#This Row],[MRK]]-Data!Q575</f>
        <v>-0.71124411150390188</v>
      </c>
      <c r="R576" s="2">
        <f>ARIMAForecast[[#This Row],[ABBV]]-Data!R575</f>
        <v>-2.9369767514369869</v>
      </c>
      <c r="S576" s="2">
        <f>ARIMAForecast[[#This Row],[LLY]]-Data!S575</f>
        <v>-3.980211490225031</v>
      </c>
      <c r="T576" s="2">
        <f>ARIMAForecast[[#This Row],[UPS]]-Data!T575</f>
        <v>-1.3084039370429821</v>
      </c>
      <c r="U576" s="2">
        <f>ARIMAForecast[[#This Row],[CAT]]-Data!U575</f>
        <v>2.1910148717919924</v>
      </c>
      <c r="X576" s="1">
        <v>44665</v>
      </c>
      <c r="Y576" s="2">
        <f>Data!Y576-Data!Y575</f>
        <v>-2.8364179000000149</v>
      </c>
      <c r="Z576" s="2">
        <f>Data!Z576-Data!Z575</f>
        <v>-3.7420169000000101</v>
      </c>
      <c r="AA576" s="2">
        <f>Data!AA576-Data!AA575</f>
        <v>-2.236532799999992</v>
      </c>
      <c r="AB576" s="2">
        <f>Data!AB576-Data!AB575</f>
        <v>-2.3585867000000036</v>
      </c>
      <c r="AC576" s="2">
        <f>Data!AC576-Data!AC575</f>
        <v>-1.9855928999999719</v>
      </c>
      <c r="AD576" s="2">
        <f>Data!AD576-Data!AD575</f>
        <v>5.583471099999997</v>
      </c>
      <c r="AE576" s="2">
        <f>Data!AE576-Data!AE575</f>
        <v>-4.7448775999999953</v>
      </c>
      <c r="AF576" s="2">
        <f>Data!AF576-Data!AF575</f>
        <v>-2.5186204999999831</v>
      </c>
      <c r="AG576" s="2">
        <f>Data!AG576-Data!AG575</f>
        <v>-1.0295610999999099</v>
      </c>
      <c r="AH576" s="2">
        <f>Data!AH576-Data!AH575</f>
        <v>-1.6777007000000026</v>
      </c>
      <c r="AI576" s="2">
        <f>Data!AI576-Data!AI575</f>
        <v>-14.644917899999996</v>
      </c>
      <c r="AJ576" s="2">
        <f>Data!AJ576-Data!AJ575</f>
        <v>-0.10505040000001031</v>
      </c>
      <c r="AK576" s="2">
        <f>Data!AK576-Data!AK575</f>
        <v>-1.2005680199999986</v>
      </c>
      <c r="AL576" s="2">
        <f>Data!AL576-Data!AL575</f>
        <v>-3.9382159000000456</v>
      </c>
      <c r="AM576" s="2">
        <f>Data!AM576-Data!AM575</f>
        <v>5.3255808999999772</v>
      </c>
      <c r="AN576" s="2">
        <f>Data!AN576-Data!AN575</f>
        <v>0.72635274000001004</v>
      </c>
      <c r="AO576" s="2">
        <f>Data!AO576-Data!AO575</f>
        <v>1.6630566000000044</v>
      </c>
      <c r="AP576" s="2">
        <f>Data!AP576-Data!AP575</f>
        <v>-1.4712058999999726</v>
      </c>
      <c r="AQ576" s="2">
        <f>Data!AQ576-Data!AQ575</f>
        <v>-0.78201070000000072</v>
      </c>
      <c r="AR576" s="2">
        <f>Data!AR576-Data!AR575</f>
        <v>7.7487844999999993</v>
      </c>
      <c r="AS576" s="2"/>
      <c r="AT576" s="1">
        <v>44665</v>
      </c>
      <c r="AU576" s="2">
        <f>Data!AV580-FaktiskeKurser[[#This Row],[AAPL]]</f>
        <v>-4.8000030000000038</v>
      </c>
      <c r="AV576" s="2">
        <f>Data!AW580-FaktiskeKurser[[#This Row],[MSFT]]</f>
        <v>-17.140014000000008</v>
      </c>
      <c r="AW576" s="2">
        <f>Data!AX580-FaktiskeKurser[[#This Row],[AMZN]]</f>
        <v>-2.7539979999999957</v>
      </c>
      <c r="AX576" s="2">
        <f>Data!AY580-FaktiskeKurser[[#This Row],[GOOGL]]</f>
        <v>-6.5575030000000112</v>
      </c>
      <c r="AY576" s="2">
        <f>Data!AZ580-FaktiskeKurser[[#This Row],[BRK-B]]</f>
        <v>-8.7700189999999907</v>
      </c>
      <c r="AZ576" s="2">
        <f>Data!BA580-FaktiskeKurser[[#This Row],[TSLA]]</f>
        <v>-13.496643000000006</v>
      </c>
      <c r="BA576" s="2">
        <f>Data!BB580-FaktiskeKurser[[#This Row],[NVDA]]</f>
        <v>-18.609999999999985</v>
      </c>
      <c r="BB576" s="2">
        <f>Data!BC580-FaktiskeKurser[[#This Row],[GOOG]]</f>
        <v>-6.7575000000000074</v>
      </c>
      <c r="BC576" s="2">
        <f>Data!BD580-FaktiskeKurser[[#This Row],[UNH]]</f>
        <v>-11.140014999999948</v>
      </c>
      <c r="BD576" s="2">
        <f>Data!BE580-FaktiskeKurser[[#This Row],[JPM]]</f>
        <v>-7.3700019999999995</v>
      </c>
      <c r="BE576" s="2">
        <f>Data!BF580-FaktiskeKurser[[#This Row],[AVGO]]</f>
        <v>-13.15002400000003</v>
      </c>
      <c r="BF576" s="2">
        <f>Data!BG580-FaktiskeKurser[[#This Row],[V]]</f>
        <v>-4.1900029999999902</v>
      </c>
      <c r="BG576" s="2">
        <f>Data!BH580-FaktiskeKurser[[#This Row],[BAC]]</f>
        <v>-2.0999979999999994</v>
      </c>
      <c r="BH576" s="2">
        <f>Data!BI580-FaktiskeKurser[[#This Row],[HD]]</f>
        <v>-6.5899959999999851</v>
      </c>
      <c r="BI576" s="2">
        <f>Data!BJ580-FaktiskeKurser[[#This Row],[MA]]</f>
        <v>5.5500179999999659</v>
      </c>
      <c r="BJ576" s="2">
        <f>Data!BK580-FaktiskeKurser[[#This Row],[MRK]]</f>
        <v>-0.76999600000000612</v>
      </c>
      <c r="BK576" s="2">
        <f>Data!BL580-FaktiskeKurser[[#This Row],[ABBV]]</f>
        <v>-12.650008999999983</v>
      </c>
      <c r="BL576" s="2">
        <f>Data!BM580-FaktiskeKurser[[#This Row],[LLY]]</f>
        <v>-9.830016999999998</v>
      </c>
      <c r="BM576" s="2">
        <f>Data!BN580-FaktiskeKurser[[#This Row],[UPS]]</f>
        <v>-2.9499969999999962</v>
      </c>
      <c r="BN576" s="2">
        <f>Data!BO580-FaktiskeKurser[[#This Row],[CAT]]</f>
        <v>10.779999000000004</v>
      </c>
    </row>
    <row r="577" spans="1:66" x14ac:dyDescent="0.35">
      <c r="A577" s="1">
        <v>44669</v>
      </c>
      <c r="B577" s="2">
        <f>ARIMAForecast[[#This Row],[AAPL]]-FaktiskeKurser[[#This Row],[AAPL]]</f>
        <v>1.4850548903150127</v>
      </c>
      <c r="C577" s="2">
        <f>ARIMAForecast[[#This Row],[MSFT]]-Data!C576</f>
        <v>4.0534279415130072</v>
      </c>
      <c r="D577" s="2">
        <f>ARIMAForecast[[#This Row],[AMZN]]-Data!D576</f>
        <v>5.5299948750279952</v>
      </c>
      <c r="E577" s="2">
        <f>ARIMAForecast[[#This Row],[GOOGL]]-Data!E576</f>
        <v>2.0030082450849989</v>
      </c>
      <c r="F577" s="2">
        <f>ARIMAForecast[[#This Row],[BRK-B]]-Data!F576</f>
        <v>2.9729548949309788</v>
      </c>
      <c r="G577" s="2">
        <f>ARIMAForecast[[#This Row],[TSLA]]-Data!G576</f>
        <v>8.253746717334991</v>
      </c>
      <c r="H577" s="2">
        <f>ARIMAForecast[[#This Row],[NVDA]]-Data!H576</f>
        <v>2.9783017647150132</v>
      </c>
      <c r="I577" s="2">
        <f>ARIMAForecast[[#This Row],[GOOG]]-Data!I576</f>
        <v>2.2043750804059812</v>
      </c>
      <c r="J577" s="2">
        <f>ARIMAForecast[[#This Row],[UNH]]-Data!J576</f>
        <v>7.2051894317320375</v>
      </c>
      <c r="K577" s="2">
        <f>ARIMAForecast[[#This Row],[JPM]]-Data!K576</f>
        <v>3.1538072027229873</v>
      </c>
      <c r="L577" s="2">
        <f>ARIMAForecast[[#This Row],[AVGO]]-Data!L576</f>
        <v>10.489267148264958</v>
      </c>
      <c r="M577" s="2">
        <f>ARIMAForecast[[#This Row],[V]]-Data!M576</f>
        <v>2.2587293745580155</v>
      </c>
      <c r="N577" s="2">
        <f>ARIMAForecast[[#This Row],[BAC]]-Data!N576</f>
        <v>0.89025796267250001</v>
      </c>
      <c r="O577" s="2">
        <f>ARIMAForecast[[#This Row],[HD]]-Data!O576</f>
        <v>7.8823407710029869</v>
      </c>
      <c r="P577" s="2">
        <f>ARIMAForecast[[#This Row],[MA]]-Data!P576</f>
        <v>6.3523703800709654</v>
      </c>
      <c r="Q577" s="2">
        <f>ARIMAForecast[[#This Row],[MRK]]-Data!Q576</f>
        <v>-0.21549447610249217</v>
      </c>
      <c r="R577" s="2">
        <f>ARIMAForecast[[#This Row],[ABBV]]-Data!R576</f>
        <v>-2.2381317502020011</v>
      </c>
      <c r="S577" s="2">
        <f>ARIMAForecast[[#This Row],[LLY]]-Data!S576</f>
        <v>-0.4055175482709501</v>
      </c>
      <c r="T577" s="2">
        <f>ARIMAForecast[[#This Row],[UPS]]-Data!T576</f>
        <v>3.7959698130879929</v>
      </c>
      <c r="U577" s="2">
        <f>ARIMAForecast[[#This Row],[CAT]]-Data!U576</f>
        <v>1.759723886394994</v>
      </c>
      <c r="X577" s="1">
        <v>44669</v>
      </c>
      <c r="Y577" s="2">
        <f>Data!Y577-Data!Y576</f>
        <v>-2.079706299999998</v>
      </c>
      <c r="Z577" s="2">
        <f>Data!Z577-Data!Z576</f>
        <v>-2.3956903999999781</v>
      </c>
      <c r="AA577" s="2">
        <f>Data!AA577-Data!AA576</f>
        <v>8.9489099999980226E-2</v>
      </c>
      <c r="AB577" s="2">
        <f>Data!AB577-Data!AB576</f>
        <v>0.24575310000000172</v>
      </c>
      <c r="AC577" s="2">
        <f>Data!AC577-Data!AC576</f>
        <v>1.724016899999981</v>
      </c>
      <c r="AD577" s="2">
        <f>Data!AD577-Data!AD576</f>
        <v>-6.464739800000018</v>
      </c>
      <c r="AE577" s="2">
        <f>Data!AE577-Data!AE576</f>
        <v>1.2621646999999996</v>
      </c>
      <c r="AF577" s="2">
        <f>Data!AF577-Data!AF576</f>
        <v>0.21717679999999007</v>
      </c>
      <c r="AG577" s="2">
        <f>Data!AG577-Data!AG576</f>
        <v>-0.97715720000007877</v>
      </c>
      <c r="AH577" s="2">
        <f>Data!AH577-Data!AH576</f>
        <v>2.0651394999999866</v>
      </c>
      <c r="AI577" s="2">
        <f>Data!AI577-Data!AI576</f>
        <v>8.1100318000000016</v>
      </c>
      <c r="AJ577" s="2">
        <f>Data!AJ577-Data!AJ576</f>
        <v>0.51534620000001041</v>
      </c>
      <c r="AK577" s="2">
        <f>Data!AK577-Data!AK576</f>
        <v>0.95990701999999573</v>
      </c>
      <c r="AL577" s="2">
        <f>Data!AL577-Data!AL576</f>
        <v>-4.5982209999999668</v>
      </c>
      <c r="AM577" s="2">
        <f>Data!AM577-Data!AM576</f>
        <v>-0.30108759999995982</v>
      </c>
      <c r="AN577" s="2">
        <f>Data!AN577-Data!AN576</f>
        <v>-0.60003296000000717</v>
      </c>
      <c r="AO577" s="2">
        <f>Data!AO577-Data!AO576</f>
        <v>-2.2688455999999917</v>
      </c>
      <c r="AP577" s="2">
        <f>Data!AP577-Data!AP576</f>
        <v>-2.7387883000000102</v>
      </c>
      <c r="AQ577" s="2">
        <f>Data!AQ577-Data!AQ576</f>
        <v>-0.85949000000002229</v>
      </c>
      <c r="AR577" s="2">
        <f>Data!AR577-Data!AR576</f>
        <v>3.7660198000000094</v>
      </c>
      <c r="AS577" s="2"/>
      <c r="AT577" s="1">
        <v>44669</v>
      </c>
      <c r="AU577" s="2">
        <f>Data!AV581-FaktiskeKurser[[#This Row],[AAPL]]</f>
        <v>-0.67999299999999607</v>
      </c>
      <c r="AV577" s="2">
        <f>Data!AW581-FaktiskeKurser[[#This Row],[MSFT]]</f>
        <v>-4.7400210000000129</v>
      </c>
      <c r="AW577" s="2">
        <f>Data!AX581-FaktiskeKurser[[#This Row],[AMZN]]</f>
        <v>1.6630099999999857</v>
      </c>
      <c r="AX577" s="2">
        <f>Data!AY581-FaktiskeKurser[[#This Row],[GOOGL]]</f>
        <v>-1.1470039999999955</v>
      </c>
      <c r="AY577" s="2">
        <f>Data!AZ581-FaktiskeKurser[[#This Row],[BRK-B]]</f>
        <v>-5.3699950000000172</v>
      </c>
      <c r="AZ577" s="2">
        <f>Data!BA581-FaktiskeKurser[[#This Row],[TSLA]]</f>
        <v>9.4533379999999738</v>
      </c>
      <c r="BA577" s="2">
        <f>Data!BB581-FaktiskeKurser[[#This Row],[NVDA]]</f>
        <v>-1.3399959999999851</v>
      </c>
      <c r="BB577" s="2">
        <f>Data!BC581-FaktiskeKurser[[#This Row],[GOOG]]</f>
        <v>-1.8354949999999945</v>
      </c>
      <c r="BC577" s="2">
        <f>Data!BD581-FaktiskeKurser[[#This Row],[UNH]]</f>
        <v>-3.3599850000000515</v>
      </c>
      <c r="BD577" s="2">
        <f>Data!BE581-FaktiskeKurser[[#This Row],[JPM]]</f>
        <v>-4.5399930000000097</v>
      </c>
      <c r="BE577" s="2">
        <f>Data!BF581-FaktiskeKurser[[#This Row],[AVGO]]</f>
        <v>5.8900149999999485</v>
      </c>
      <c r="BF577" s="2">
        <f>Data!BG581-FaktiskeKurser[[#This Row],[V]]</f>
        <v>-1.5800020000000075</v>
      </c>
      <c r="BG577" s="2">
        <f>Data!BH581-FaktiskeKurser[[#This Row],[BAC]]</f>
        <v>-0.74000200000000405</v>
      </c>
      <c r="BH577" s="2">
        <f>Data!BI581-FaktiskeKurser[[#This Row],[HD]]</f>
        <v>-6.5100100000000225</v>
      </c>
      <c r="BI577" s="2">
        <f>Data!BJ581-FaktiskeKurser[[#This Row],[MA]]</f>
        <v>9.4299929999999677</v>
      </c>
      <c r="BJ577" s="2">
        <f>Data!BK581-FaktiskeKurser[[#This Row],[MRK]]</f>
        <v>-0.55999700000000985</v>
      </c>
      <c r="BK577" s="2">
        <f>Data!BL581-FaktiskeKurser[[#This Row],[ABBV]]</f>
        <v>-10.470000999999996</v>
      </c>
      <c r="BL577" s="2">
        <f>Data!BM581-FaktiskeKurser[[#This Row],[LLY]]</f>
        <v>-10.139984000000027</v>
      </c>
      <c r="BM577" s="2">
        <f>Data!BN581-FaktiskeKurser[[#This Row],[UPS]]</f>
        <v>-3.679992000000027</v>
      </c>
      <c r="BN577" s="2">
        <f>Data!BO581-FaktiskeKurser[[#This Row],[CAT]]</f>
        <v>13.869994999999989</v>
      </c>
    </row>
    <row r="578" spans="1:66" x14ac:dyDescent="0.35">
      <c r="A578" s="1">
        <v>44670</v>
      </c>
      <c r="B578" s="2">
        <f>ARIMAForecast[[#This Row],[AAPL]]-FaktiskeKurser[[#This Row],[AAPL]]</f>
        <v>-1.4701564370994902E-2</v>
      </c>
      <c r="C578" s="2">
        <f>ARIMAForecast[[#This Row],[MSFT]]-Data!C577</f>
        <v>1.7958252129320158</v>
      </c>
      <c r="D578" s="2">
        <f>ARIMAForecast[[#This Row],[AMZN]]-Data!D577</f>
        <v>-3.9755790100929858</v>
      </c>
      <c r="E578" s="2">
        <f>ARIMAForecast[[#This Row],[GOOGL]]-Data!E577</f>
        <v>-1.7817534337799827</v>
      </c>
      <c r="F578" s="2">
        <f>ARIMAForecast[[#This Row],[BRK-B]]-Data!F577</f>
        <v>-0.88775762390798718</v>
      </c>
      <c r="G578" s="2">
        <f>ARIMAForecast[[#This Row],[TSLA]]-Data!G577</f>
        <v>-17.161094743369972</v>
      </c>
      <c r="H578" s="2">
        <f>ARIMAForecast[[#This Row],[NVDA]]-Data!H577</f>
        <v>-5.0814787492660116</v>
      </c>
      <c r="I578" s="2">
        <f>ARIMAForecast[[#This Row],[GOOG]]-Data!I577</f>
        <v>-1.8271392752889994</v>
      </c>
      <c r="J578" s="2">
        <f>ARIMAForecast[[#This Row],[UNH]]-Data!J577</f>
        <v>5.1483839590349589</v>
      </c>
      <c r="K578" s="2">
        <f>ARIMAForecast[[#This Row],[JPM]]-Data!K577</f>
        <v>0.23515387765502282</v>
      </c>
      <c r="L578" s="2">
        <f>ARIMAForecast[[#This Row],[AVGO]]-Data!L577</f>
        <v>3.3644630382690366</v>
      </c>
      <c r="M578" s="2">
        <f>ARIMAForecast[[#This Row],[V]]-Data!M577</f>
        <v>2.1536398202419775</v>
      </c>
      <c r="N578" s="2">
        <f>ARIMAForecast[[#This Row],[BAC]]-Data!N577</f>
        <v>0.15419517391510595</v>
      </c>
      <c r="O578" s="2">
        <f>ARIMAForecast[[#This Row],[HD]]-Data!O577</f>
        <v>7.9662199931560167</v>
      </c>
      <c r="P578" s="2">
        <f>ARIMAForecast[[#This Row],[MA]]-Data!P577</f>
        <v>1.950229586931016</v>
      </c>
      <c r="Q578" s="2">
        <f>ARIMAForecast[[#This Row],[MRK]]-Data!Q577</f>
        <v>0.55661321217799298</v>
      </c>
      <c r="R578" s="2">
        <f>ARIMAForecast[[#This Row],[ABBV]]-Data!R577</f>
        <v>-0.37692540977400313</v>
      </c>
      <c r="S578" s="2">
        <f>ARIMAForecast[[#This Row],[LLY]]-Data!S577</f>
        <v>-6.0690336499190494</v>
      </c>
      <c r="T578" s="2">
        <f>ARIMAForecast[[#This Row],[UPS]]-Data!T577</f>
        <v>0.86913613676500745</v>
      </c>
      <c r="U578" s="2">
        <f>ARIMAForecast[[#This Row],[CAT]]-Data!U577</f>
        <v>2.9677645668830053</v>
      </c>
      <c r="X578" s="1">
        <v>44670</v>
      </c>
      <c r="Y578" s="2">
        <f>Data!Y578-Data!Y577</f>
        <v>1.984714700000012</v>
      </c>
      <c r="Z578" s="2">
        <f>Data!Z578-Data!Z577</f>
        <v>4.1606830000000059</v>
      </c>
      <c r="AA578" s="2">
        <f>Data!AA578-Data!AA577</f>
        <v>4.6844430000000159</v>
      </c>
      <c r="AB578" s="2">
        <f>Data!AB578-Data!AB577</f>
        <v>2.2061926999999883</v>
      </c>
      <c r="AC578" s="2">
        <f>Data!AC578-Data!AC577</f>
        <v>1.9612936000000332</v>
      </c>
      <c r="AD578" s="2">
        <f>Data!AD578-Data!AD577</f>
        <v>6.5513624000000164</v>
      </c>
      <c r="AE578" s="2">
        <f>Data!AE578-Data!AE577</f>
        <v>4.4641790999999955</v>
      </c>
      <c r="AF578" s="2">
        <f>Data!AF578-Data!AF577</f>
        <v>2.565464100000014</v>
      </c>
      <c r="AG578" s="2">
        <f>Data!AG578-Data!AG577</f>
        <v>2.597001700000078</v>
      </c>
      <c r="AH578" s="2">
        <f>Data!AH578-Data!AH577</f>
        <v>2.6077822000000026</v>
      </c>
      <c r="AI578" s="2">
        <f>Data!AI578-Data!AI577</f>
        <v>11.147856400000023</v>
      </c>
      <c r="AJ578" s="2">
        <f>Data!AJ578-Data!AJ577</f>
        <v>1.8516750999999942</v>
      </c>
      <c r="AK578" s="2">
        <f>Data!AK578-Data!AK577</f>
        <v>0.84488535999999925</v>
      </c>
      <c r="AL578" s="2">
        <f>Data!AL578-Data!AL577</f>
        <v>5.518062499999985</v>
      </c>
      <c r="AM578" s="2">
        <f>Data!AM578-Data!AM577</f>
        <v>5.1494470999999749</v>
      </c>
      <c r="AN578" s="2">
        <f>Data!AN578-Data!AN577</f>
        <v>-0.3882210099999952</v>
      </c>
      <c r="AO578" s="2">
        <f>Data!AO578-Data!AO577</f>
        <v>-3.0027445000000057</v>
      </c>
      <c r="AP578" s="2">
        <f>Data!AP578-Data!AP577</f>
        <v>-1.912501500000019</v>
      </c>
      <c r="AQ578" s="2">
        <f>Data!AQ578-Data!AQ577</f>
        <v>3.1109543999999971</v>
      </c>
      <c r="AR578" s="2">
        <f>Data!AR578-Data!AR577</f>
        <v>2.2074566000000004</v>
      </c>
      <c r="AS578" s="2"/>
      <c r="AT578" s="1">
        <v>44670</v>
      </c>
      <c r="AU578" s="2">
        <f>Data!AV582-FaktiskeKurser[[#This Row],[AAPL]]</f>
        <v>-0.26000999999999408</v>
      </c>
      <c r="AV578" s="2">
        <f>Data!AW582-FaktiskeKurser[[#This Row],[MSFT]]</f>
        <v>3.2399899999999775</v>
      </c>
      <c r="AW578" s="2">
        <f>Data!AX582-FaktiskeKurser[[#This Row],[AMZN]]</f>
        <v>7.3279880000000048</v>
      </c>
      <c r="AX578" s="2">
        <f>Data!AY582-FaktiskeKurser[[#This Row],[GOOGL]]</f>
        <v>2.294503000000006</v>
      </c>
      <c r="AY578" s="2">
        <f>Data!AZ582-FaktiskeKurser[[#This Row],[BRK-B]]</f>
        <v>-1.2399899999999775</v>
      </c>
      <c r="AZ578" s="2">
        <f>Data!BA582-FaktiskeKurser[[#This Row],[TSLA]]</f>
        <v>13.733338000000003</v>
      </c>
      <c r="BA578" s="2">
        <f>Data!BB582-FaktiskeKurser[[#This Row],[NVDA]]</f>
        <v>6.9400029999999902</v>
      </c>
      <c r="BB578" s="2">
        <f>Data!BC582-FaktiskeKurser[[#This Row],[GOOG]]</f>
        <v>2.1565099999999973</v>
      </c>
      <c r="BC578" s="2">
        <f>Data!BD582-FaktiskeKurser[[#This Row],[UNH]]</f>
        <v>3.9899900000000343</v>
      </c>
      <c r="BD578" s="2">
        <f>Data!BE582-FaktiskeKurser[[#This Row],[JPM]]</f>
        <v>-0.41999800000002097</v>
      </c>
      <c r="BE578" s="2">
        <f>Data!BF582-FaktiskeKurser[[#This Row],[AVGO]]</f>
        <v>12.549987999999985</v>
      </c>
      <c r="BF578" s="2">
        <f>Data!BG582-FaktiskeKurser[[#This Row],[V]]</f>
        <v>4.3000030000000038</v>
      </c>
      <c r="BG578" s="2">
        <f>Data!BH582-FaktiskeKurser[[#This Row],[BAC]]</f>
        <v>0.40000200000000063</v>
      </c>
      <c r="BH578" s="2">
        <f>Data!BI582-FaktiskeKurser[[#This Row],[HD]]</f>
        <v>1.5099789999999871</v>
      </c>
      <c r="BI578" s="2">
        <f>Data!BJ582-FaktiskeKurser[[#This Row],[MA]]</f>
        <v>18.070007000000032</v>
      </c>
      <c r="BJ578" s="2">
        <f>Data!BK582-FaktiskeKurser[[#This Row],[MRK]]</f>
        <v>0.1600040000000007</v>
      </c>
      <c r="BK578" s="2">
        <f>Data!BL582-FaktiskeKurser[[#This Row],[ABBV]]</f>
        <v>-10.959992</v>
      </c>
      <c r="BL578" s="2">
        <f>Data!BM582-FaktiskeKurser[[#This Row],[LLY]]</f>
        <v>-11.069976999999994</v>
      </c>
      <c r="BM578" s="2">
        <f>Data!BN582-FaktiskeKurser[[#This Row],[UPS]]</f>
        <v>2.8000030000000038</v>
      </c>
      <c r="BN578" s="2">
        <f>Data!BO582-FaktiskeKurser[[#This Row],[CAT]]</f>
        <v>15.46000699999999</v>
      </c>
    </row>
    <row r="579" spans="1:66" x14ac:dyDescent="0.35">
      <c r="A579" s="1">
        <v>44671</v>
      </c>
      <c r="B579" s="2">
        <f>ARIMAForecast[[#This Row],[AAPL]]-FaktiskeKurser[[#This Row],[AAPL]]</f>
        <v>-3.3032626892319854</v>
      </c>
      <c r="C579" s="2">
        <f>ARIMAForecast[[#This Row],[MSFT]]-Data!C578</f>
        <v>-6.3125777506610348</v>
      </c>
      <c r="D579" s="2">
        <f>ARIMAForecast[[#This Row],[AMZN]]-Data!D578</f>
        <v>-5.8042835453200041</v>
      </c>
      <c r="E579" s="2">
        <f>ARIMAForecast[[#This Row],[GOOGL]]-Data!E578</f>
        <v>-3.3610168506660045</v>
      </c>
      <c r="F579" s="2">
        <f>ARIMAForecast[[#This Row],[BRK-B]]-Data!F578</f>
        <v>-4.2575662657159796</v>
      </c>
      <c r="G579" s="2">
        <f>ARIMAForecast[[#This Row],[TSLA]]-Data!G578</f>
        <v>10.343288706679971</v>
      </c>
      <c r="H579" s="2">
        <f>ARIMAForecast[[#This Row],[NVDA]]-Data!H578</f>
        <v>-14.560688602334011</v>
      </c>
      <c r="I579" s="2">
        <f>ARIMAForecast[[#This Row],[GOOG]]-Data!I578</f>
        <v>-3.2571152195339863</v>
      </c>
      <c r="J579" s="2">
        <f>ARIMAForecast[[#This Row],[UNH]]-Data!J578</f>
        <v>-5.083685524021007</v>
      </c>
      <c r="K579" s="2">
        <f>ARIMAForecast[[#This Row],[JPM]]-Data!K578</f>
        <v>-1.0873401491430172</v>
      </c>
      <c r="L579" s="2">
        <f>ARIMAForecast[[#This Row],[AVGO]]-Data!L578</f>
        <v>-7.7459311396970634</v>
      </c>
      <c r="M579" s="2">
        <f>ARIMAForecast[[#This Row],[V]]-Data!M578</f>
        <v>-0.95075035382399165</v>
      </c>
      <c r="N579" s="2">
        <f>ARIMAForecast[[#This Row],[BAC]]-Data!N578</f>
        <v>-0.91937814944880358</v>
      </c>
      <c r="O579" s="2">
        <f>ARIMAForecast[[#This Row],[HD]]-Data!O578</f>
        <v>-4.7289147756649754</v>
      </c>
      <c r="P579" s="2">
        <f>ARIMAForecast[[#This Row],[MA]]-Data!P578</f>
        <v>-0.67368776390799212</v>
      </c>
      <c r="Q579" s="2">
        <f>ARIMAForecast[[#This Row],[MRK]]-Data!Q578</f>
        <v>-0.13986395516219829</v>
      </c>
      <c r="R579" s="2">
        <f>ARIMAForecast[[#This Row],[ABBV]]-Data!R578</f>
        <v>2.4552737699499971</v>
      </c>
      <c r="S579" s="2">
        <f>ARIMAForecast[[#This Row],[LLY]]-Data!S578</f>
        <v>-1.6217905798329753</v>
      </c>
      <c r="T579" s="2">
        <f>ARIMAForecast[[#This Row],[UPS]]-Data!T578</f>
        <v>-2.1443333710460024</v>
      </c>
      <c r="U579" s="2">
        <f>ARIMAForecast[[#This Row],[CAT]]-Data!U578</f>
        <v>-1.9678116520479989</v>
      </c>
      <c r="X579" s="1">
        <v>44671</v>
      </c>
      <c r="Y579" s="2">
        <f>Data!Y579-Data!Y578</f>
        <v>0.15289730000000645</v>
      </c>
      <c r="Z579" s="2">
        <f>Data!Z579-Data!Z578</f>
        <v>1.5725898000000029</v>
      </c>
      <c r="AA579" s="2">
        <f>Data!AA579-Data!AA578</f>
        <v>-2.3844105000000013</v>
      </c>
      <c r="AB579" s="2">
        <f>Data!AB579-Data!AB578</f>
        <v>-1.6286366999999871</v>
      </c>
      <c r="AC579" s="2">
        <f>Data!AC579-Data!AC578</f>
        <v>0.73706729999997833</v>
      </c>
      <c r="AD579" s="2">
        <f>Data!AD579-Data!AD578</f>
        <v>1.8297579000000042</v>
      </c>
      <c r="AE579" s="2">
        <f>Data!AE579-Data!AE578</f>
        <v>-4.9793544999999995</v>
      </c>
      <c r="AF579" s="2">
        <f>Data!AF579-Data!AF578</f>
        <v>-2.1065399000000014</v>
      </c>
      <c r="AG579" s="2">
        <f>Data!AG579-Data!AG578</f>
        <v>7.4324878999999555</v>
      </c>
      <c r="AH579" s="2">
        <f>Data!AH579-Data!AH578</f>
        <v>0.67757919999999672</v>
      </c>
      <c r="AI579" s="2">
        <f>Data!AI579-Data!AI578</f>
        <v>2.0442769999999655</v>
      </c>
      <c r="AJ579" s="2">
        <f>Data!AJ579-Data!AJ578</f>
        <v>2.2007677999999942</v>
      </c>
      <c r="AK579" s="2">
        <f>Data!AK579-Data!AK578</f>
        <v>0.20541313000000372</v>
      </c>
      <c r="AL579" s="2">
        <f>Data!AL579-Data!AL578</f>
        <v>7.3758515999999759</v>
      </c>
      <c r="AM579" s="2">
        <f>Data!AM579-Data!AM578</f>
        <v>2.9198218000000224</v>
      </c>
      <c r="AN579" s="2">
        <f>Data!AN579-Data!AN578</f>
        <v>0.5461130399999945</v>
      </c>
      <c r="AO579" s="2">
        <f>Data!AO579-Data!AO578</f>
        <v>0.35002280000000496</v>
      </c>
      <c r="AP579" s="2">
        <f>Data!AP579-Data!AP578</f>
        <v>-3.9025579999999991</v>
      </c>
      <c r="AQ579" s="2">
        <f>Data!AQ579-Data!AQ578</f>
        <v>9.0281900000007909E-2</v>
      </c>
      <c r="AR579" s="2">
        <f>Data!AR579-Data!AR578</f>
        <v>2.7573284999999998</v>
      </c>
      <c r="AS579" s="2"/>
      <c r="AT579" s="1">
        <v>44671</v>
      </c>
      <c r="AU579" s="2">
        <f>Data!AV583-FaktiskeKurser[[#This Row],[AAPL]]</f>
        <v>-3.1699979999999925</v>
      </c>
      <c r="AV579" s="2">
        <f>Data!AW583-FaktiskeKurser[[#This Row],[MSFT]]</f>
        <v>-1.2600100000000225</v>
      </c>
      <c r="AW579" s="2">
        <f>Data!AX583-FaktiskeKurser[[#This Row],[AMZN]]</f>
        <v>-1.5429990000000089</v>
      </c>
      <c r="AX579" s="2">
        <f>Data!AY583-FaktiskeKurser[[#This Row],[GOOGL]]</f>
        <v>-1.8540040000000033</v>
      </c>
      <c r="AY579" s="2">
        <f>Data!AZ583-FaktiskeKurser[[#This Row],[BRK-B]]</f>
        <v>2.6000059999999507</v>
      </c>
      <c r="AZ579" s="2">
        <f>Data!BA583-FaktiskeKurser[[#This Row],[TSLA]]</f>
        <v>-15.056671999999992</v>
      </c>
      <c r="BA579" s="2">
        <f>Data!BB583-FaktiskeKurser[[#This Row],[NVDA]]</f>
        <v>-7.2099919999999997</v>
      </c>
      <c r="BB579" s="2">
        <f>Data!BC583-FaktiskeKurser[[#This Row],[GOOG]]</f>
        <v>-2.0404960000000187</v>
      </c>
      <c r="BC579" s="2">
        <f>Data!BD583-FaktiskeKurser[[#This Row],[UNH]]</f>
        <v>9.0100099999999657</v>
      </c>
      <c r="BD579" s="2">
        <f>Data!BE583-FaktiskeKurser[[#This Row],[JPM]]</f>
        <v>4.2799990000000037</v>
      </c>
      <c r="BE579" s="2">
        <f>Data!BF583-FaktiskeKurser[[#This Row],[AVGO]]</f>
        <v>5.1799929999999677</v>
      </c>
      <c r="BF579" s="2">
        <f>Data!BG583-FaktiskeKurser[[#This Row],[V]]</f>
        <v>4.5199890000000096</v>
      </c>
      <c r="BG579" s="2">
        <f>Data!BH583-FaktiskeKurser[[#This Row],[BAC]]</f>
        <v>0.83999999999999631</v>
      </c>
      <c r="BH579" s="2">
        <f>Data!BI583-FaktiskeKurser[[#This Row],[HD]]</f>
        <v>4.7200020000000222</v>
      </c>
      <c r="BI579" s="2">
        <f>Data!BJ583-FaktiskeKurser[[#This Row],[MA]]</f>
        <v>10.149993999999992</v>
      </c>
      <c r="BJ579" s="2">
        <f>Data!BK583-FaktiskeKurser[[#This Row],[MRK]]</f>
        <v>0.33000199999999325</v>
      </c>
      <c r="BK579" s="2">
        <f>Data!BL583-FaktiskeKurser[[#This Row],[ABBV]]</f>
        <v>-2.25</v>
      </c>
      <c r="BL579" s="2">
        <f>Data!BM583-FaktiskeKurser[[#This Row],[LLY]]</f>
        <v>-9.75</v>
      </c>
      <c r="BM579" s="2">
        <f>Data!BN583-FaktiskeKurser[[#This Row],[UPS]]</f>
        <v>1.5599980000000073</v>
      </c>
      <c r="BN579" s="2">
        <f>Data!BO583-FaktiskeKurser[[#This Row],[CAT]]</f>
        <v>16.809998000000007</v>
      </c>
    </row>
    <row r="580" spans="1:66" x14ac:dyDescent="0.35">
      <c r="A580" s="1">
        <v>44672</v>
      </c>
      <c r="B580" s="2">
        <f>ARIMAForecast[[#This Row],[AAPL]]-FaktiskeKurser[[#This Row],[AAPL]]</f>
        <v>-2.8328490998580094</v>
      </c>
      <c r="C580" s="2">
        <f>ARIMAForecast[[#This Row],[MSFT]]-Data!C579</f>
        <v>-6.4290202867579751</v>
      </c>
      <c r="D580" s="2">
        <f>ARIMAForecast[[#This Row],[AMZN]]-Data!D579</f>
        <v>-3.6839960031630028</v>
      </c>
      <c r="E580" s="2">
        <f>ARIMAForecast[[#This Row],[GOOGL]]-Data!E579</f>
        <v>-4.7480290694600029</v>
      </c>
      <c r="F580" s="2">
        <f>ARIMAForecast[[#This Row],[BRK-B]]-Data!F579</f>
        <v>-8.2356569980840391</v>
      </c>
      <c r="G580" s="2">
        <f>ARIMAForecast[[#This Row],[TSLA]]-Data!G579</f>
        <v>-0.93401941576195213</v>
      </c>
      <c r="H580" s="2">
        <f>ARIMAForecast[[#This Row],[NVDA]]-Data!H579</f>
        <v>-5.3947706917799962</v>
      </c>
      <c r="I580" s="2">
        <f>ARIMAForecast[[#This Row],[GOOG]]-Data!I579</f>
        <v>-5.1627444586720088</v>
      </c>
      <c r="J580" s="2">
        <f>ARIMAForecast[[#This Row],[UNH]]-Data!J579</f>
        <v>-18.902959491769025</v>
      </c>
      <c r="K580" s="2">
        <f>ARIMAForecast[[#This Row],[JPM]]-Data!K579</f>
        <v>-3.697595265036</v>
      </c>
      <c r="L580" s="2">
        <f>ARIMAForecast[[#This Row],[AVGO]]-Data!L579</f>
        <v>-2.8818074576329309</v>
      </c>
      <c r="M580" s="2">
        <f>ARIMAForecast[[#This Row],[V]]-Data!M579</f>
        <v>-7.4505518477789963</v>
      </c>
      <c r="N580" s="2">
        <f>ARIMAForecast[[#This Row],[BAC]]-Data!N579</f>
        <v>-1.2345837124729968</v>
      </c>
      <c r="O580" s="2">
        <f>ARIMAForecast[[#This Row],[HD]]-Data!O579</f>
        <v>-10.626981671323051</v>
      </c>
      <c r="P580" s="2">
        <f>ARIMAForecast[[#This Row],[MA]]-Data!P579</f>
        <v>-12.205726274678</v>
      </c>
      <c r="Q580" s="2">
        <f>ARIMAForecast[[#This Row],[MRK]]-Data!Q579</f>
        <v>-1.7174112264907961</v>
      </c>
      <c r="R580" s="2">
        <f>ARIMAForecast[[#This Row],[ABBV]]-Data!R579</f>
        <v>-3.5970233018759927</v>
      </c>
      <c r="S580" s="2">
        <f>ARIMAForecast[[#This Row],[LLY]]-Data!S579</f>
        <v>-11.390053057200021</v>
      </c>
      <c r="T580" s="2">
        <f>ARIMAForecast[[#This Row],[UPS]]-Data!T579</f>
        <v>-0.90715194550500655</v>
      </c>
      <c r="U580" s="2">
        <f>ARIMAForecast[[#This Row],[CAT]]-Data!U579</f>
        <v>-16.29033555456499</v>
      </c>
      <c r="X580" s="1">
        <v>44672</v>
      </c>
      <c r="Y580" s="2">
        <f>Data!Y580-Data!Y579</f>
        <v>-0.59542140000002064</v>
      </c>
      <c r="Z580" s="2">
        <f>Data!Z580-Data!Z579</f>
        <v>-4.2739766000000259</v>
      </c>
      <c r="AA580" s="2">
        <f>Data!AA580-Data!AA579</f>
        <v>-5.0388344000000131</v>
      </c>
      <c r="AB580" s="2">
        <f>Data!AB580-Data!AB579</f>
        <v>-2.7037344999999959</v>
      </c>
      <c r="AC580" s="2">
        <f>Data!AC580-Data!AC579</f>
        <v>-5.002955199999974</v>
      </c>
      <c r="AD580" s="2">
        <f>Data!AD580-Data!AD579</f>
        <v>-10.771616499999993</v>
      </c>
      <c r="AE580" s="2">
        <f>Data!AE580-Data!AE579</f>
        <v>-8.6661818000000039</v>
      </c>
      <c r="AF580" s="2">
        <f>Data!AF580-Data!AF579</f>
        <v>-2.8394868000000031</v>
      </c>
      <c r="AG580" s="2">
        <f>Data!AG580-Data!AG579</f>
        <v>-6.4144993999999542</v>
      </c>
      <c r="AH580" s="2">
        <f>Data!AH580-Data!AH579</f>
        <v>-0.96722249999999121</v>
      </c>
      <c r="AI580" s="2">
        <f>Data!AI580-Data!AI579</f>
        <v>-3.6598326999999244</v>
      </c>
      <c r="AJ580" s="2">
        <f>Data!AJ580-Data!AJ579</f>
        <v>-0.79587670000000799</v>
      </c>
      <c r="AK580" s="2">
        <f>Data!AK580-Data!AK579</f>
        <v>-0.71173714000000388</v>
      </c>
      <c r="AL580" s="2">
        <f>Data!AL580-Data!AL579</f>
        <v>-2.6305097999999703</v>
      </c>
      <c r="AM580" s="2">
        <f>Data!AM580-Data!AM579</f>
        <v>-0.45122760000003836</v>
      </c>
      <c r="AN580" s="2">
        <f>Data!AN580-Data!AN579</f>
        <v>-0.13125604999999041</v>
      </c>
      <c r="AO580" s="2">
        <f>Data!AO580-Data!AO579</f>
        <v>1.5122685000000047</v>
      </c>
      <c r="AP580" s="2">
        <f>Data!AP580-Data!AP579</f>
        <v>-3.3795173999999975</v>
      </c>
      <c r="AQ580" s="2">
        <f>Data!AQ580-Data!AQ579</f>
        <v>-1.4370830000000012</v>
      </c>
      <c r="AR580" s="2">
        <f>Data!AR580-Data!AR579</f>
        <v>-1.4470086999999978</v>
      </c>
      <c r="AS580" s="2"/>
      <c r="AT580" s="1">
        <v>44672</v>
      </c>
      <c r="AU580" s="2">
        <f>Data!AV584-FaktiskeKurser[[#This Row],[AAPL]]</f>
        <v>1.1300049999999828</v>
      </c>
      <c r="AV580" s="2">
        <f>Data!AW584-FaktiskeKurser[[#This Row],[MSFT]]</f>
        <v>0.98001099999999042</v>
      </c>
      <c r="AW580" s="2">
        <f>Data!AX584-FaktiskeKurser[[#This Row],[AMZN]]</f>
        <v>-3.410492000000005</v>
      </c>
      <c r="AX580" s="2">
        <f>Data!AY584-FaktiskeKurser[[#This Row],[GOOGL]]</f>
        <v>-1.9155039999999985</v>
      </c>
      <c r="AY580" s="2">
        <f>Data!AZ584-FaktiskeKurser[[#This Row],[BRK-B]]</f>
        <v>-0.72998100000000932</v>
      </c>
      <c r="AZ580" s="2">
        <f>Data!BA584-FaktiskeKurser[[#This Row],[TSLA]]</f>
        <v>7.9266660000000115</v>
      </c>
      <c r="BA580" s="2">
        <f>Data!BB584-FaktiskeKurser[[#This Row],[NVDA]]</f>
        <v>-10.75</v>
      </c>
      <c r="BB580" s="2">
        <f>Data!BC584-FaktiskeKurser[[#This Row],[GOOG]]</f>
        <v>-2.3154980000000052</v>
      </c>
      <c r="BC580" s="2">
        <f>Data!BD584-FaktiskeKurser[[#This Row],[UNH]]</f>
        <v>2.6199950000000172</v>
      </c>
      <c r="BD580" s="2">
        <f>Data!BE584-FaktiskeKurser[[#This Row],[JPM]]</f>
        <v>4.4399950000000104</v>
      </c>
      <c r="BE580" s="2">
        <f>Data!BF584-FaktiskeKurser[[#This Row],[AVGO]]</f>
        <v>18.880003999999985</v>
      </c>
      <c r="BF580" s="2">
        <f>Data!BG584-FaktiskeKurser[[#This Row],[V]]</f>
        <v>3.6600039999999865</v>
      </c>
      <c r="BG580" s="2">
        <f>Data!BH584-FaktiskeKurser[[#This Row],[BAC]]</f>
        <v>1.3399999999999963</v>
      </c>
      <c r="BH580" s="2">
        <f>Data!BI584-FaktiskeKurser[[#This Row],[HD]]</f>
        <v>5.8399959999999851</v>
      </c>
      <c r="BI580" s="2">
        <f>Data!BJ584-FaktiskeKurser[[#This Row],[MA]]</f>
        <v>6.6199950000000172</v>
      </c>
      <c r="BJ580" s="2">
        <f>Data!BK584-FaktiskeKurser[[#This Row],[MRK]]</f>
        <v>-0.6800010000000043</v>
      </c>
      <c r="BK580" s="2">
        <f>Data!BL584-FaktiskeKurser[[#This Row],[ABBV]]</f>
        <v>-3.7899940000000072</v>
      </c>
      <c r="BL580" s="2">
        <f>Data!BM584-FaktiskeKurser[[#This Row],[LLY]]</f>
        <v>-12.25</v>
      </c>
      <c r="BM580" s="2">
        <f>Data!BN584-FaktiskeKurser[[#This Row],[UPS]]</f>
        <v>0.77999900000000366</v>
      </c>
      <c r="BN580" s="2">
        <f>Data!BO584-FaktiskeKurser[[#This Row],[CAT]]</f>
        <v>4.7600089999999966</v>
      </c>
    </row>
    <row r="581" spans="1:66" x14ac:dyDescent="0.35">
      <c r="A581" s="1">
        <v>44673</v>
      </c>
      <c r="B581" s="2">
        <f>ARIMAForecast[[#This Row],[AAPL]]-FaktiskeKurser[[#This Row],[AAPL]]</f>
        <v>-2.5467240206560007</v>
      </c>
      <c r="C581" s="2">
        <f>ARIMAForecast[[#This Row],[MSFT]]-Data!C580</f>
        <v>5.1205227571559817</v>
      </c>
      <c r="D581" s="2">
        <f>ARIMAForecast[[#This Row],[AMZN]]-Data!D580</f>
        <v>1.74165746141</v>
      </c>
      <c r="E581" s="2">
        <f>ARIMAForecast[[#This Row],[GOOGL]]-Data!E580</f>
        <v>2.6790713742989993</v>
      </c>
      <c r="F581" s="2">
        <f>ARIMAForecast[[#This Row],[BRK-B]]-Data!F580</f>
        <v>0.60182129901204462</v>
      </c>
      <c r="G581" s="2">
        <f>ARIMAForecast[[#This Row],[TSLA]]-Data!G580</f>
        <v>-2.478695629119045</v>
      </c>
      <c r="H581" s="2">
        <f>ARIMAForecast[[#This Row],[NVDA]]-Data!H580</f>
        <v>0.19090875020799558</v>
      </c>
      <c r="I581" s="2">
        <f>ARIMAForecast[[#This Row],[GOOG]]-Data!I580</f>
        <v>2.7399503584550047</v>
      </c>
      <c r="J581" s="2">
        <f>ARIMAForecast[[#This Row],[UNH]]-Data!J580</f>
        <v>2.8033105738420545</v>
      </c>
      <c r="K581" s="2">
        <f>ARIMAForecast[[#This Row],[JPM]]-Data!K580</f>
        <v>-0.15724429209599577</v>
      </c>
      <c r="L581" s="2">
        <f>ARIMAForecast[[#This Row],[AVGO]]-Data!L580</f>
        <v>-2.8124001206030016</v>
      </c>
      <c r="M581" s="2">
        <f>ARIMAForecast[[#This Row],[V]]-Data!M580</f>
        <v>0.44982705053300265</v>
      </c>
      <c r="N581" s="2">
        <f>ARIMAForecast[[#This Row],[BAC]]-Data!N580</f>
        <v>-0.48337494404090364</v>
      </c>
      <c r="O581" s="2">
        <f>ARIMAForecast[[#This Row],[HD]]-Data!O580</f>
        <v>3.9710456048400147</v>
      </c>
      <c r="P581" s="2">
        <f>ARIMAForecast[[#This Row],[MA]]-Data!P580</f>
        <v>1.9974499843060016</v>
      </c>
      <c r="Q581" s="2">
        <f>ARIMAForecast[[#This Row],[MRK]]-Data!Q580</f>
        <v>0.81481140161470478</v>
      </c>
      <c r="R581" s="2">
        <f>ARIMAForecast[[#This Row],[ABBV]]-Data!R580</f>
        <v>1.6098155728499819</v>
      </c>
      <c r="S581" s="2">
        <f>ARIMAForecast[[#This Row],[LLY]]-Data!S580</f>
        <v>5.6910710629850314</v>
      </c>
      <c r="T581" s="2">
        <f>ARIMAForecast[[#This Row],[UPS]]-Data!T580</f>
        <v>1.1095253127380147</v>
      </c>
      <c r="U581" s="2">
        <f>ARIMAForecast[[#This Row],[CAT]]-Data!U580</f>
        <v>-0.41280135808301566</v>
      </c>
      <c r="X581" s="1">
        <v>44673</v>
      </c>
      <c r="Y581" s="2">
        <f>Data!Y581-Data!Y580</f>
        <v>-3.2419560999999817</v>
      </c>
      <c r="Z581" s="2">
        <f>Data!Z581-Data!Z580</f>
        <v>-5.7675634999999943</v>
      </c>
      <c r="AA581" s="2">
        <f>Data!AA581-Data!AA580</f>
        <v>-4.6693235999999843</v>
      </c>
      <c r="AB581" s="2">
        <f>Data!AB581-Data!AB580</f>
        <v>-3.7664335000000051</v>
      </c>
      <c r="AC581" s="2">
        <f>Data!AC581-Data!AC580</f>
        <v>-8.0529976000000261</v>
      </c>
      <c r="AD581" s="2">
        <f>Data!AD581-Data!AD580</f>
        <v>5.781469799999968</v>
      </c>
      <c r="AE581" s="2">
        <f>Data!AE581-Data!AE580</f>
        <v>-11.265818699999983</v>
      </c>
      <c r="AF581" s="2">
        <f>Data!AF581-Data!AF580</f>
        <v>-3.8690501000000097</v>
      </c>
      <c r="AG581" s="2">
        <f>Data!AG581-Data!AG580</f>
        <v>-12.985794100000021</v>
      </c>
      <c r="AH581" s="2">
        <f>Data!AH581-Data!AH580</f>
        <v>-3.367639699999998</v>
      </c>
      <c r="AI581" s="2">
        <f>Data!AI581-Data!AI580</f>
        <v>-5.5629696000000877</v>
      </c>
      <c r="AJ581" s="2">
        <f>Data!AJ581-Data!AJ580</f>
        <v>-6.8259770999999887</v>
      </c>
      <c r="AK581" s="2">
        <f>Data!AK581-Data!AK580</f>
        <v>-1.2809643899999941</v>
      </c>
      <c r="AL581" s="2">
        <f>Data!AL581-Data!AL580</f>
        <v>-9.8113541000000168</v>
      </c>
      <c r="AM581" s="2">
        <f>Data!AM581-Data!AM580</f>
        <v>-8.385031099999992</v>
      </c>
      <c r="AN581" s="2">
        <f>Data!AN581-Data!AN580</f>
        <v>-1.3287506900000068</v>
      </c>
      <c r="AO581" s="2">
        <f>Data!AO581-Data!AO580</f>
        <v>-3.1544149000000061</v>
      </c>
      <c r="AP581" s="2">
        <f>Data!AP581-Data!AP580</f>
        <v>-7.31634600000001</v>
      </c>
      <c r="AQ581" s="2">
        <f>Data!AQ581-Data!AQ580</f>
        <v>-1.6475259000000051</v>
      </c>
      <c r="AR581" s="2">
        <f>Data!AR581-Data!AR580</f>
        <v>-12.091169400000013</v>
      </c>
      <c r="AS581" s="2"/>
      <c r="AT581" s="1">
        <v>44673</v>
      </c>
      <c r="AU581" s="2">
        <f>Data!AV585-FaktiskeKurser[[#This Row],[AAPL]]</f>
        <v>-3.2800139999999942</v>
      </c>
      <c r="AV581" s="2">
        <f>Data!AW585-FaktiskeKurser[[#This Row],[MSFT]]</f>
        <v>-6.4899900000000343</v>
      </c>
      <c r="AW581" s="2">
        <f>Data!AX585-FaktiskeKurser[[#This Row],[AMZN]]</f>
        <v>-8.4349979999999789</v>
      </c>
      <c r="AX581" s="2">
        <f>Data!AY585-FaktiskeKurser[[#This Row],[GOOGL]]</f>
        <v>-8.0409999999999968</v>
      </c>
      <c r="AY581" s="2">
        <f>Data!AZ585-FaktiskeKurser[[#This Row],[BRK-B]]</f>
        <v>-11.089995999999985</v>
      </c>
      <c r="AZ581" s="2">
        <f>Data!BA585-FaktiskeKurser[[#This Row],[TSLA]]</f>
        <v>0.25332700000001296</v>
      </c>
      <c r="BA581" s="2">
        <f>Data!BB585-FaktiskeKurser[[#This Row],[NVDA]]</f>
        <v>-22.680008000000015</v>
      </c>
      <c r="BB581" s="2">
        <f>Data!BC585-FaktiskeKurser[[#This Row],[GOOG]]</f>
        <v>-8.3470010000000059</v>
      </c>
      <c r="BC581" s="2">
        <f>Data!BD585-FaktiskeKurser[[#This Row],[UNH]]</f>
        <v>-13.140014999999948</v>
      </c>
      <c r="BD581" s="2">
        <f>Data!BE585-FaktiskeKurser[[#This Row],[JPM]]</f>
        <v>-1.6500089999999972</v>
      </c>
      <c r="BE581" s="2">
        <f>Data!BF585-FaktiskeKurser[[#This Row],[AVGO]]</f>
        <v>0.45001200000001518</v>
      </c>
      <c r="BF581" s="2">
        <f>Data!BG585-FaktiskeKurser[[#This Row],[V]]</f>
        <v>-5</v>
      </c>
      <c r="BG581" s="2">
        <f>Data!BH585-FaktiskeKurser[[#This Row],[BAC]]</f>
        <v>-1.2899969999999996</v>
      </c>
      <c r="BH581" s="2">
        <f>Data!BI585-FaktiskeKurser[[#This Row],[HD]]</f>
        <v>-0.10000600000000759</v>
      </c>
      <c r="BI581" s="2">
        <f>Data!BJ585-FaktiskeKurser[[#This Row],[MA]]</f>
        <v>-5.6199949999999603</v>
      </c>
      <c r="BJ581" s="2">
        <f>Data!BK585-FaktiskeKurser[[#This Row],[MRK]]</f>
        <v>-1.4800039999999939</v>
      </c>
      <c r="BK581" s="2">
        <f>Data!BL585-FaktiskeKurser[[#This Row],[ABBV]]</f>
        <v>-4.3699960000000146</v>
      </c>
      <c r="BL581" s="2">
        <f>Data!BM585-FaktiskeKurser[[#This Row],[LLY]]</f>
        <v>-20.089995999999985</v>
      </c>
      <c r="BM581" s="2">
        <f>Data!BN585-FaktiskeKurser[[#This Row],[UPS]]</f>
        <v>-1.0009999999994079E-2</v>
      </c>
      <c r="BN581" s="2">
        <f>Data!BO585-FaktiskeKurser[[#This Row],[CAT]]</f>
        <v>-13.619994999999989</v>
      </c>
    </row>
    <row r="582" spans="1:66" x14ac:dyDescent="0.35">
      <c r="A582" s="1">
        <v>44676</v>
      </c>
      <c r="B582" s="2">
        <f>ARIMAForecast[[#This Row],[AAPL]]-FaktiskeKurser[[#This Row],[AAPL]]</f>
        <v>-10.286381622280004</v>
      </c>
      <c r="C582" s="2">
        <f>ARIMAForecast[[#This Row],[MSFT]]-Data!C581</f>
        <v>-8.5811703905159789</v>
      </c>
      <c r="D582" s="2">
        <f>ARIMAForecast[[#This Row],[AMZN]]-Data!D581</f>
        <v>-6.6673986710750057</v>
      </c>
      <c r="E582" s="2">
        <f>ARIMAForecast[[#This Row],[GOOGL]]-Data!E581</f>
        <v>-3.5002877294320029</v>
      </c>
      <c r="F582" s="2">
        <f>ARIMAForecast[[#This Row],[BRK-B]]-Data!F581</f>
        <v>-4.3773877054670152</v>
      </c>
      <c r="G582" s="2">
        <f>ARIMAForecast[[#This Row],[TSLA]]-Data!G581</f>
        <v>-41.012308029721964</v>
      </c>
      <c r="H582" s="2">
        <f>ARIMAForecast[[#This Row],[NVDA]]-Data!H581</f>
        <v>-7.8476250379669921</v>
      </c>
      <c r="I582" s="2">
        <f>ARIMAForecast[[#This Row],[GOOG]]-Data!I581</f>
        <v>-2.7220459469290006</v>
      </c>
      <c r="J582" s="2">
        <f>ARIMAForecast[[#This Row],[UNH]]-Data!J581</f>
        <v>-6.7334273374640361</v>
      </c>
      <c r="K582" s="2">
        <f>ARIMAForecast[[#This Row],[JPM]]-Data!K581</f>
        <v>-3.3643104592430007</v>
      </c>
      <c r="L582" s="2">
        <f>ARIMAForecast[[#This Row],[AVGO]]-Data!L581</f>
        <v>-22.342693461069075</v>
      </c>
      <c r="M582" s="2">
        <f>ARIMAForecast[[#This Row],[V]]-Data!M581</f>
        <v>-7.1995934865630034</v>
      </c>
      <c r="N582" s="2">
        <f>ARIMAForecast[[#This Row],[BAC]]-Data!N581</f>
        <v>-0.46822728882269615</v>
      </c>
      <c r="O582" s="2">
        <f>ARIMAForecast[[#This Row],[HD]]-Data!O581</f>
        <v>-3.0853265392759681</v>
      </c>
      <c r="P582" s="2">
        <f>ARIMAForecast[[#This Row],[MA]]-Data!P581</f>
        <v>-9.2928493395099849</v>
      </c>
      <c r="Q582" s="2">
        <f>ARIMAForecast[[#This Row],[MRK]]-Data!Q581</f>
        <v>-0.85827363309660143</v>
      </c>
      <c r="R582" s="2">
        <f>ARIMAForecast[[#This Row],[ABBV]]-Data!R581</f>
        <v>-0.66203663471299024</v>
      </c>
      <c r="S582" s="2">
        <f>ARIMAForecast[[#This Row],[LLY]]-Data!S581</f>
        <v>-1.9285893618990144</v>
      </c>
      <c r="T582" s="2">
        <f>ARIMAForecast[[#This Row],[UPS]]-Data!T581</f>
        <v>-5.3068287920020225</v>
      </c>
      <c r="U582" s="2">
        <f>ARIMAForecast[[#This Row],[CAT]]-Data!U581</f>
        <v>-6.0074884168809888</v>
      </c>
      <c r="X582" s="1">
        <v>44676</v>
      </c>
      <c r="Y582" s="2">
        <f>Data!Y582-Data!Y581</f>
        <v>-0.68438070000001971</v>
      </c>
      <c r="Z582" s="2">
        <f>Data!Z582-Data!Z581</f>
        <v>2.8535383000000252</v>
      </c>
      <c r="AA582" s="2">
        <f>Data!AA582-Data!AA581</f>
        <v>0.62173649999999725</v>
      </c>
      <c r="AB582" s="2">
        <f>Data!AB582-Data!AB581</f>
        <v>0.92967240000000118</v>
      </c>
      <c r="AC582" s="2">
        <f>Data!AC582-Data!AC581</f>
        <v>0.91203439999998182</v>
      </c>
      <c r="AD582" s="2">
        <f>Data!AD582-Data!AD581</f>
        <v>-2.0020232999999621</v>
      </c>
      <c r="AE582" s="2">
        <f>Data!AE582-Data!AE581</f>
        <v>2.0155260999999882</v>
      </c>
      <c r="AF582" s="2">
        <f>Data!AF582-Data!AF581</f>
        <v>1.3665531000000044</v>
      </c>
      <c r="AG582" s="2">
        <f>Data!AG582-Data!AG581</f>
        <v>-1.3649364000000332</v>
      </c>
      <c r="AH582" s="2">
        <f>Data!AH582-Data!AH581</f>
        <v>-0.5683793000000037</v>
      </c>
      <c r="AI582" s="2">
        <f>Data!AI582-Data!AI581</f>
        <v>-0.58408109999993485</v>
      </c>
      <c r="AJ582" s="2">
        <f>Data!AJ582-Data!AJ581</f>
        <v>-0.13747010000000159</v>
      </c>
      <c r="AK582" s="2">
        <f>Data!AK582-Data!AK581</f>
        <v>-0.37016556000000378</v>
      </c>
      <c r="AL582" s="2">
        <f>Data!AL582-Data!AL581</f>
        <v>2.4822034000000031</v>
      </c>
      <c r="AM582" s="2">
        <f>Data!AM582-Data!AM581</f>
        <v>-2.1911051999999813</v>
      </c>
      <c r="AN582" s="2">
        <f>Data!AN582-Data!AN581</f>
        <v>0.42290696999999966</v>
      </c>
      <c r="AO582" s="2">
        <f>Data!AO582-Data!AO581</f>
        <v>0.98175290000000359</v>
      </c>
      <c r="AP582" s="2">
        <f>Data!AP582-Data!AP581</f>
        <v>0.80228950000002897</v>
      </c>
      <c r="AQ582" s="2">
        <f>Data!AQ582-Data!AQ581</f>
        <v>2.0359891000000232</v>
      </c>
      <c r="AR582" s="2">
        <f>Data!AR582-Data!AR581</f>
        <v>-4.2236206000000038</v>
      </c>
      <c r="AS582" s="2"/>
      <c r="AT582" s="1">
        <v>44676</v>
      </c>
      <c r="AU582" s="2">
        <f>Data!AV586-FaktiskeKurser[[#This Row],[AAPL]]</f>
        <v>-4.5199889999999812</v>
      </c>
      <c r="AV582" s="2">
        <f>Data!AW586-FaktiskeKurser[[#This Row],[MSFT]]</f>
        <v>-4.5799869999999601</v>
      </c>
      <c r="AW582" s="2">
        <f>Data!AX586-FaktiskeKurser[[#This Row],[AMZN]]</f>
        <v>-12.041489000000013</v>
      </c>
      <c r="AX582" s="2">
        <f>Data!AY586-FaktiskeKurser[[#This Row],[GOOGL]]</f>
        <v>-6.9350060000000013</v>
      </c>
      <c r="AY582" s="2">
        <f>Data!AZ586-FaktiskeKurser[[#This Row],[BRK-B]]</f>
        <v>-11.549987999999985</v>
      </c>
      <c r="AZ582" s="2">
        <f>Data!BA586-FaktiskeKurser[[#This Row],[TSLA]]</f>
        <v>-10.043335000000013</v>
      </c>
      <c r="BA582" s="2">
        <f>Data!BB586-FaktiskeKurser[[#This Row],[NVDA]]</f>
        <v>-22.959992</v>
      </c>
      <c r="BB582" s="2">
        <f>Data!BC586-FaktiskeKurser[[#This Row],[GOOG]]</f>
        <v>-7.2810059999999908</v>
      </c>
      <c r="BC582" s="2">
        <f>Data!BD586-FaktiskeKurser[[#This Row],[UNH]]</f>
        <v>-13.42999199999997</v>
      </c>
      <c r="BD582" s="2">
        <f>Data!BE586-FaktiskeKurser[[#This Row],[JPM]]</f>
        <v>-4.3499979999999852</v>
      </c>
      <c r="BE582" s="2">
        <f>Data!BF586-FaktiskeKurser[[#This Row],[AVGO]]</f>
        <v>-9.7399900000000343</v>
      </c>
      <c r="BF582" s="2">
        <f>Data!BG586-FaktiskeKurser[[#This Row],[V]]</f>
        <v>-5.75</v>
      </c>
      <c r="BG582" s="2">
        <f>Data!BH586-FaktiskeKurser[[#This Row],[BAC]]</f>
        <v>-2.2799990000000037</v>
      </c>
      <c r="BH582" s="2">
        <f>Data!BI586-FaktiskeKurser[[#This Row],[HD]]</f>
        <v>-2.8599859999999921</v>
      </c>
      <c r="BI582" s="2">
        <f>Data!BJ586-FaktiskeKurser[[#This Row],[MA]]</f>
        <v>-9.2699890000000096</v>
      </c>
      <c r="BJ582" s="2">
        <f>Data!BK586-FaktiskeKurser[[#This Row],[MRK]]</f>
        <v>-0.34999899999999684</v>
      </c>
      <c r="BK582" s="2">
        <f>Data!BL586-FaktiskeKurser[[#This Row],[ABBV]]</f>
        <v>-5.0003000000003794E-2</v>
      </c>
      <c r="BL582" s="2">
        <f>Data!BM586-FaktiskeKurser[[#This Row],[LLY]]</f>
        <v>-11.809998000000007</v>
      </c>
      <c r="BM582" s="2">
        <f>Data!BN586-FaktiskeKurser[[#This Row],[UPS]]</f>
        <v>-1.0500030000000038</v>
      </c>
      <c r="BN582" s="2">
        <f>Data!BO586-FaktiskeKurser[[#This Row],[CAT]]</f>
        <v>-15.46000699999999</v>
      </c>
    </row>
    <row r="583" spans="1:66" x14ac:dyDescent="0.35">
      <c r="A583" s="1">
        <v>44677</v>
      </c>
      <c r="B583" s="2">
        <f>ARIMAForecast[[#This Row],[AAPL]]-FaktiskeKurser[[#This Row],[AAPL]]</f>
        <v>-10.927796748909003</v>
      </c>
      <c r="C583" s="2">
        <f>ARIMAForecast[[#This Row],[MSFT]]-Data!C582</f>
        <v>9.7509092671979829</v>
      </c>
      <c r="D583" s="2">
        <f>ARIMAForecast[[#This Row],[AMZN]]-Data!D582</f>
        <v>-1.4847956232679849</v>
      </c>
      <c r="E583" s="2">
        <f>ARIMAForecast[[#This Row],[GOOGL]]-Data!E582</f>
        <v>-4.7475588365909971</v>
      </c>
      <c r="F583" s="2">
        <f>ARIMAForecast[[#This Row],[BRK-B]]-Data!F582</f>
        <v>-2.1952363555919874</v>
      </c>
      <c r="G583" s="2">
        <f>ARIMAForecast[[#This Row],[TSLA]]-Data!G582</f>
        <v>1.3490933211130027</v>
      </c>
      <c r="H583" s="2">
        <f>ARIMAForecast[[#This Row],[NVDA]]-Data!H582</f>
        <v>-4.5682151403499915</v>
      </c>
      <c r="I583" s="2">
        <f>ARIMAForecast[[#This Row],[GOOG]]-Data!I582</f>
        <v>-4.7665786627549949</v>
      </c>
      <c r="J583" s="2">
        <f>ARIMAForecast[[#This Row],[UNH]]-Data!J582</f>
        <v>-3.9941167513979963</v>
      </c>
      <c r="K583" s="2">
        <f>ARIMAForecast[[#This Row],[JPM]]-Data!K582</f>
        <v>-1.5607245608219955</v>
      </c>
      <c r="L583" s="2">
        <f>ARIMAForecast[[#This Row],[AVGO]]-Data!L582</f>
        <v>-5.6365482134799549</v>
      </c>
      <c r="M583" s="2">
        <f>ARIMAForecast[[#This Row],[V]]-Data!M582</f>
        <v>9.8719574049169978</v>
      </c>
      <c r="N583" s="2">
        <f>ARIMAForecast[[#This Row],[BAC]]-Data!N582</f>
        <v>-0.36914450594200332</v>
      </c>
      <c r="O583" s="2">
        <f>ARIMAForecast[[#This Row],[HD]]-Data!O582</f>
        <v>-3.6966758238008879E-2</v>
      </c>
      <c r="P583" s="2">
        <f>ARIMAForecast[[#This Row],[MA]]-Data!P582</f>
        <v>14.905098511071003</v>
      </c>
      <c r="Q583" s="2">
        <f>ARIMAForecast[[#This Row],[MRK]]-Data!Q582</f>
        <v>-0.15880482313100686</v>
      </c>
      <c r="R583" s="2">
        <f>ARIMAForecast[[#This Row],[ABBV]]-Data!R582</f>
        <v>1.7228903200999923</v>
      </c>
      <c r="S583" s="2">
        <f>ARIMAForecast[[#This Row],[LLY]]-Data!S582</f>
        <v>2.0202626100099792</v>
      </c>
      <c r="T583" s="2">
        <f>ARIMAForecast[[#This Row],[UPS]]-Data!T582</f>
        <v>2.2248190372350223</v>
      </c>
      <c r="U583" s="2">
        <f>ARIMAForecast[[#This Row],[CAT]]-Data!U582</f>
        <v>3.9185231711090012</v>
      </c>
      <c r="X583" s="1">
        <v>44677</v>
      </c>
      <c r="Y583" s="2">
        <f>Data!Y583-Data!Y582</f>
        <v>-3.3910963999999808</v>
      </c>
      <c r="Z583" s="2">
        <f>Data!Z583-Data!Z582</f>
        <v>-3.1902707000000419</v>
      </c>
      <c r="AA583" s="2">
        <f>Data!AA583-Data!AA582</f>
        <v>-4.3348708000000045</v>
      </c>
      <c r="AB583" s="2">
        <f>Data!AB583-Data!AB582</f>
        <v>-2.5151149000000004</v>
      </c>
      <c r="AC583" s="2">
        <f>Data!AC583-Data!AC582</f>
        <v>-5.8150461999999834</v>
      </c>
      <c r="AD583" s="2">
        <f>Data!AD583-Data!AD582</f>
        <v>-3.0626655000000369</v>
      </c>
      <c r="AE583" s="2">
        <f>Data!AE583-Data!AE582</f>
        <v>-6.2374412000000063</v>
      </c>
      <c r="AF583" s="2">
        <f>Data!AF583-Data!AF582</f>
        <v>-2.6579990000000038</v>
      </c>
      <c r="AG583" s="2">
        <f>Data!AG583-Data!AG582</f>
        <v>-8.9978062000000136</v>
      </c>
      <c r="AH583" s="2">
        <f>Data!AH583-Data!AH582</f>
        <v>-3.2216217</v>
      </c>
      <c r="AI583" s="2">
        <f>Data!AI583-Data!AI582</f>
        <v>-25.512576400000057</v>
      </c>
      <c r="AJ583" s="2">
        <f>Data!AJ583-Data!AJ582</f>
        <v>-6.6790617999999995</v>
      </c>
      <c r="AK583" s="2">
        <f>Data!AK583-Data!AK582</f>
        <v>-0.80996935999999664</v>
      </c>
      <c r="AL583" s="2">
        <f>Data!AL583-Data!AL582</f>
        <v>-3.0342736999999715</v>
      </c>
      <c r="AM583" s="2">
        <f>Data!AM583-Data!AM582</f>
        <v>-6.7129333000000315</v>
      </c>
      <c r="AN583" s="2">
        <f>Data!AN583-Data!AN582</f>
        <v>-0.66961591000000453</v>
      </c>
      <c r="AO583" s="2">
        <f>Data!AO583-Data!AO582</f>
        <v>1.8025999999991882E-2</v>
      </c>
      <c r="AP583" s="2">
        <f>Data!AP583-Data!AP582</f>
        <v>-0.32211009999997486</v>
      </c>
      <c r="AQ583" s="2">
        <f>Data!AQ583-Data!AQ582</f>
        <v>-5.5299602999999991</v>
      </c>
      <c r="AR583" s="2">
        <f>Data!AR583-Data!AR582</f>
        <v>-5.2646699000000012</v>
      </c>
      <c r="AS583" s="2"/>
      <c r="AT583" s="1">
        <v>44677</v>
      </c>
      <c r="AU583" s="2">
        <f>Data!AV587-FaktiskeKurser[[#This Row],[AAPL]]</f>
        <v>-10.429992999999996</v>
      </c>
      <c r="AV583" s="2">
        <f>Data!AW587-FaktiskeKurser[[#This Row],[MSFT]]</f>
        <v>-16.13998399999997</v>
      </c>
      <c r="AW583" s="2">
        <f>Data!AX587-FaktiskeKurser[[#This Row],[AMZN]]</f>
        <v>-14.606994999999984</v>
      </c>
      <c r="AX583" s="2">
        <f>Data!AY587-FaktiskeKurser[[#This Row],[GOOGL]]</f>
        <v>-9.3899910000000091</v>
      </c>
      <c r="AY583" s="2">
        <f>Data!AZ587-FaktiskeKurser[[#This Row],[BRK-B]]</f>
        <v>-18.170012999999983</v>
      </c>
      <c r="AZ583" s="2">
        <f>Data!BA587-FaktiskeKurser[[#This Row],[TSLA]]</f>
        <v>-33.593322000000001</v>
      </c>
      <c r="BA583" s="2">
        <f>Data!BB587-FaktiskeKurser[[#This Row],[NVDA]]</f>
        <v>-26.940001999999993</v>
      </c>
      <c r="BB583" s="2">
        <f>Data!BC587-FaktiskeKurser[[#This Row],[GOOG]]</f>
        <v>-8.7395020000000017</v>
      </c>
      <c r="BC583" s="2">
        <f>Data!BD587-FaktiskeKurser[[#This Row],[UNH]]</f>
        <v>-32.229980999999952</v>
      </c>
      <c r="BD583" s="2">
        <f>Data!BE587-FaktiskeKurser[[#This Row],[JPM]]</f>
        <v>-8.5600050000000039</v>
      </c>
      <c r="BE583" s="2">
        <f>Data!BF587-FaktiskeKurser[[#This Row],[AVGO]]</f>
        <v>-37.649963999999954</v>
      </c>
      <c r="BF583" s="2">
        <f>Data!BG587-FaktiskeKurser[[#This Row],[V]]</f>
        <v>-16.689987000000002</v>
      </c>
      <c r="BG583" s="2">
        <f>Data!BH587-FaktiskeKurser[[#This Row],[BAC]]</f>
        <v>-3.2099989999999963</v>
      </c>
      <c r="BH583" s="2">
        <f>Data!BI587-FaktiskeKurser[[#This Row],[HD]]</f>
        <v>-15.180024000000003</v>
      </c>
      <c r="BI583" s="2">
        <f>Data!BJ587-FaktiskeKurser[[#This Row],[MA]]</f>
        <v>-21.180024000000003</v>
      </c>
      <c r="BJ583" s="2">
        <f>Data!BK587-FaktiskeKurser[[#This Row],[MRK]]</f>
        <v>-1.9799959999999999</v>
      </c>
      <c r="BK583" s="2">
        <f>Data!BL587-FaktiskeKurser[[#This Row],[ABBV]]</f>
        <v>-0.52000400000000013</v>
      </c>
      <c r="BL583" s="2">
        <f>Data!BM587-FaktiskeKurser[[#This Row],[LLY]]</f>
        <v>-10.090025999999966</v>
      </c>
      <c r="BM583" s="2">
        <f>Data!BN587-FaktiskeKurser[[#This Row],[UPS]]</f>
        <v>-7.3799899999999923</v>
      </c>
      <c r="BN583" s="2">
        <f>Data!BO587-FaktiskeKurser[[#This Row],[CAT]]</f>
        <v>-24.779999000000004</v>
      </c>
    </row>
    <row r="584" spans="1:66" x14ac:dyDescent="0.35">
      <c r="A584" s="1">
        <v>44678</v>
      </c>
      <c r="B584" s="2">
        <f>ARIMAForecast[[#This Row],[AAPL]]-FaktiskeKurser[[#This Row],[AAPL]]</f>
        <v>-2.4721253051239955</v>
      </c>
      <c r="C584" s="2">
        <f>ARIMAForecast[[#This Row],[MSFT]]-Data!C583</f>
        <v>8.9930038317979779</v>
      </c>
      <c r="D584" s="2">
        <f>ARIMAForecast[[#This Row],[AMZN]]-Data!D583</f>
        <v>6.4898872930979792</v>
      </c>
      <c r="E584" s="2">
        <f>ARIMAForecast[[#This Row],[GOOGL]]-Data!E583</f>
        <v>3.7945482017649965</v>
      </c>
      <c r="F584" s="2">
        <f>ARIMAForecast[[#This Row],[BRK-B]]-Data!F583</f>
        <v>1.2242650727189925</v>
      </c>
      <c r="G584" s="2">
        <f>ARIMAForecast[[#This Row],[TSLA]]-Data!G583</f>
        <v>-0.78171347679301562</v>
      </c>
      <c r="H584" s="2">
        <f>ARIMAForecast[[#This Row],[NVDA]]-Data!H583</f>
        <v>12.121580684855985</v>
      </c>
      <c r="I584" s="2">
        <f>ARIMAForecast[[#This Row],[GOOG]]-Data!I583</f>
        <v>3.8123259974329926</v>
      </c>
      <c r="J584" s="2">
        <f>ARIMAForecast[[#This Row],[UNH]]-Data!J583</f>
        <v>13.514680225213965</v>
      </c>
      <c r="K584" s="2">
        <f>ARIMAForecast[[#This Row],[JPM]]-Data!K583</f>
        <v>1.1826920143429902</v>
      </c>
      <c r="L584" s="2">
        <f>ARIMAForecast[[#This Row],[AVGO]]-Data!L583</f>
        <v>19.409973594884036</v>
      </c>
      <c r="M584" s="2">
        <f>ARIMAForecast[[#This Row],[V]]-Data!M583</f>
        <v>7.9082094498239996</v>
      </c>
      <c r="N584" s="2">
        <f>ARIMAForecast[[#This Row],[BAC]]-Data!N583</f>
        <v>0.51885377778540231</v>
      </c>
      <c r="O584" s="2">
        <f>ARIMAForecast[[#This Row],[HD]]-Data!O583</f>
        <v>10.36033132832199</v>
      </c>
      <c r="P584" s="2">
        <f>ARIMAForecast[[#This Row],[MA]]-Data!P583</f>
        <v>17.40080053611598</v>
      </c>
      <c r="Q584" s="2">
        <f>ARIMAForecast[[#This Row],[MRK]]-Data!Q583</f>
        <v>3.9444117870063025</v>
      </c>
      <c r="R584" s="2">
        <f>ARIMAForecast[[#This Row],[ABBV]]-Data!R583</f>
        <v>-1.1704739599530001</v>
      </c>
      <c r="S584" s="2">
        <f>ARIMAForecast[[#This Row],[LLY]]-Data!S583</f>
        <v>11.657551118933043</v>
      </c>
      <c r="T584" s="2">
        <f>ARIMAForecast[[#This Row],[UPS]]-Data!T583</f>
        <v>2.8354255861709987</v>
      </c>
      <c r="U584" s="2">
        <f>ARIMAForecast[[#This Row],[CAT]]-Data!U583</f>
        <v>-0.73342993079700136</v>
      </c>
      <c r="X584" s="1">
        <v>44678</v>
      </c>
      <c r="Y584" s="2">
        <f>Data!Y584-Data!Y583</f>
        <v>-2.7208839000000182</v>
      </c>
      <c r="Z584" s="2">
        <f>Data!Z584-Data!Z583</f>
        <v>0.26710260000004382</v>
      </c>
      <c r="AA584" s="2">
        <f>Data!AA584-Data!AA583</f>
        <v>-3.207240100000007</v>
      </c>
      <c r="AB584" s="2">
        <f>Data!AB584-Data!AB583</f>
        <v>-4.4072410999999931</v>
      </c>
      <c r="AC584" s="2">
        <f>Data!AC584-Data!AC583</f>
        <v>-1.2383866999999782</v>
      </c>
      <c r="AD584" s="2">
        <f>Data!AD584-Data!AD583</f>
        <v>-36.70139039999998</v>
      </c>
      <c r="AE584" s="2">
        <f>Data!AE584-Data!AE583</f>
        <v>-7.8601117999999985</v>
      </c>
      <c r="AF584" s="2">
        <f>Data!AF584-Data!AF583</f>
        <v>-3.961025499999991</v>
      </c>
      <c r="AG584" s="2">
        <f>Data!AG584-Data!AG583</f>
        <v>-0.75937329999999292</v>
      </c>
      <c r="AH584" s="2">
        <f>Data!AH584-Data!AH583</f>
        <v>-1.8633061999999967</v>
      </c>
      <c r="AI584" s="2">
        <f>Data!AI584-Data!AI583</f>
        <v>-2.9447767999999996</v>
      </c>
      <c r="AJ584" s="2">
        <f>Data!AJ584-Data!AJ583</f>
        <v>6.6579648999999961</v>
      </c>
      <c r="AK584" s="2">
        <f>Data!AK584-Data!AK583</f>
        <v>-0.23417758000000077</v>
      </c>
      <c r="AL584" s="2">
        <f>Data!AL584-Data!AL583</f>
        <v>0.28604719999998451</v>
      </c>
      <c r="AM584" s="2">
        <f>Data!AM584-Data!AM583</f>
        <v>4.2998917000000461</v>
      </c>
      <c r="AN584" s="2">
        <f>Data!AN584-Data!AN583</f>
        <v>-0.29898174999999583</v>
      </c>
      <c r="AO584" s="2">
        <f>Data!AO584-Data!AO583</f>
        <v>1.2872911999999985</v>
      </c>
      <c r="AP584" s="2">
        <f>Data!AP584-Data!AP583</f>
        <v>1.9268476999999962</v>
      </c>
      <c r="AQ584" s="2">
        <f>Data!AQ584-Data!AQ583</f>
        <v>2.215580999999986</v>
      </c>
      <c r="AR584" s="2">
        <f>Data!AR584-Data!AR583</f>
        <v>1.7586581000000194</v>
      </c>
      <c r="AS584" s="2"/>
      <c r="AT584" s="1">
        <v>44678</v>
      </c>
      <c r="AU584" s="2">
        <f>Data!AV588-FaktiskeKurser[[#This Row],[AAPL]]</f>
        <v>-9.8499909999999886</v>
      </c>
      <c r="AV584" s="2">
        <f>Data!AW588-FaktiskeKurser[[#This Row],[MSFT]]</f>
        <v>2.4100030000000174</v>
      </c>
      <c r="AW584" s="2">
        <f>Data!AX588-FaktiskeKurser[[#This Row],[AMZN]]</f>
        <v>-10.128997999999996</v>
      </c>
      <c r="AX584" s="2">
        <f>Data!AY588-FaktiskeKurser[[#This Row],[GOOGL]]</f>
        <v>-10.519997000000004</v>
      </c>
      <c r="AY584" s="2">
        <f>Data!AZ588-FaktiskeKurser[[#This Row],[BRK-B]]</f>
        <v>-14.020018999999991</v>
      </c>
      <c r="AZ584" s="2">
        <f>Data!BA588-FaktiskeKurser[[#This Row],[TSLA]]</f>
        <v>-42.423339999999996</v>
      </c>
      <c r="BA584" s="2">
        <f>Data!BB588-FaktiskeKurser[[#This Row],[NVDA]]</f>
        <v>-17.680008000000015</v>
      </c>
      <c r="BB584" s="2">
        <f>Data!BC588-FaktiskeKurser[[#This Row],[GOOG]]</f>
        <v>-9.9170000000000016</v>
      </c>
      <c r="BC584" s="2">
        <f>Data!BD588-FaktiskeKurser[[#This Row],[UNH]]</f>
        <v>-23.630004000000099</v>
      </c>
      <c r="BD584" s="2">
        <f>Data!BE588-FaktiskeKurser[[#This Row],[JPM]]</f>
        <v>-9.14</v>
      </c>
      <c r="BE584" s="2">
        <f>Data!BF588-FaktiskeKurser[[#This Row],[AVGO]]</f>
        <v>-33.190001999999936</v>
      </c>
      <c r="BF584" s="2">
        <f>Data!BG588-FaktiskeKurser[[#This Row],[V]]</f>
        <v>-2.3399959999999851</v>
      </c>
      <c r="BG584" s="2">
        <f>Data!BH588-FaktiskeKurser[[#This Row],[BAC]]</f>
        <v>-2.6599999999999966</v>
      </c>
      <c r="BH584" s="2">
        <f>Data!BI588-FaktiskeKurser[[#This Row],[HD]]</f>
        <v>-8.7599789999999871</v>
      </c>
      <c r="BI584" s="2">
        <f>Data!BJ588-FaktiskeKurser[[#This Row],[MA]]</f>
        <v>-2.8699950000000172</v>
      </c>
      <c r="BJ584" s="2">
        <f>Data!BK588-FaktiskeKurser[[#This Row],[MRK]]</f>
        <v>-1.8199989999999957</v>
      </c>
      <c r="BK584" s="2">
        <f>Data!BL588-FaktiskeKurser[[#This Row],[ABBV]]</f>
        <v>-0.90000900000001138</v>
      </c>
      <c r="BL584" s="2">
        <f>Data!BM588-FaktiskeKurser[[#This Row],[LLY]]</f>
        <v>-4.5199890000000096</v>
      </c>
      <c r="BM584" s="2">
        <f>Data!BN588-FaktiskeKurser[[#This Row],[UPS]]</f>
        <v>-2.4000090000000114</v>
      </c>
      <c r="BN584" s="2">
        <f>Data!BO588-FaktiskeKurser[[#This Row],[CAT]]</f>
        <v>-18.610000000000014</v>
      </c>
    </row>
    <row r="585" spans="1:66" x14ac:dyDescent="0.35">
      <c r="A585" s="1">
        <v>44679</v>
      </c>
      <c r="B585" s="2">
        <f>ARIMAForecast[[#This Row],[AAPL]]-FaktiskeKurser[[#This Row],[AAPL]]</f>
        <v>-3.2510087549770219</v>
      </c>
      <c r="C585" s="2">
        <f>ARIMAForecast[[#This Row],[MSFT]]-Data!C584</f>
        <v>-10.45234773858698</v>
      </c>
      <c r="D585" s="2">
        <f>ARIMAForecast[[#This Row],[AMZN]]-Data!D584</f>
        <v>-19.762426137347987</v>
      </c>
      <c r="E585" s="2">
        <f>ARIMAForecast[[#This Row],[GOOGL]]-Data!E584</f>
        <v>-3.599452440967994</v>
      </c>
      <c r="F585" s="2">
        <f>ARIMAForecast[[#This Row],[BRK-B]]-Data!F584</f>
        <v>-7.3633179194400213</v>
      </c>
      <c r="G585" s="2">
        <f>ARIMAForecast[[#This Row],[TSLA]]-Data!G584</f>
        <v>-2.1500904186639787</v>
      </c>
      <c r="H585" s="2">
        <f>ARIMAForecast[[#This Row],[NVDA]]-Data!H584</f>
        <v>-9.2879982104879844</v>
      </c>
      <c r="I585" s="2">
        <f>ARIMAForecast[[#This Row],[GOOG]]-Data!I584</f>
        <v>-3.5848260610169973</v>
      </c>
      <c r="J585" s="2">
        <f>ARIMAForecast[[#This Row],[UNH]]-Data!J584</f>
        <v>-14.670454747769952</v>
      </c>
      <c r="K585" s="2">
        <f>ARIMAForecast[[#This Row],[JPM]]-Data!K584</f>
        <v>-2.7816306514289977</v>
      </c>
      <c r="L585" s="2">
        <f>ARIMAForecast[[#This Row],[AVGO]]-Data!L584</f>
        <v>-18.635856290690981</v>
      </c>
      <c r="M585" s="2">
        <f>ARIMAForecast[[#This Row],[V]]-Data!M584</f>
        <v>-6.0479759718919865</v>
      </c>
      <c r="N585" s="2">
        <f>ARIMAForecast[[#This Row],[BAC]]-Data!N584</f>
        <v>-1.0060566219838023</v>
      </c>
      <c r="O585" s="2">
        <f>ARIMAForecast[[#This Row],[HD]]-Data!O584</f>
        <v>-9.013661869370992</v>
      </c>
      <c r="P585" s="2">
        <f>ARIMAForecast[[#This Row],[MA]]-Data!P584</f>
        <v>-12.641739061020019</v>
      </c>
      <c r="Q585" s="2">
        <f>ARIMAForecast[[#This Row],[MRK]]-Data!Q584</f>
        <v>0.56794475683619794</v>
      </c>
      <c r="R585" s="2">
        <f>ARIMAForecast[[#This Row],[ABBV]]-Data!R584</f>
        <v>-9.5655308550630025</v>
      </c>
      <c r="S585" s="2">
        <f>ARIMAForecast[[#This Row],[LLY]]-Data!S584</f>
        <v>-3.3358056016620026</v>
      </c>
      <c r="T585" s="2">
        <f>ARIMAForecast[[#This Row],[UPS]]-Data!T584</f>
        <v>-7.818576795971012</v>
      </c>
      <c r="U585" s="2">
        <f>ARIMAForecast[[#This Row],[CAT]]-Data!U584</f>
        <v>-2.4507129193119965</v>
      </c>
      <c r="X585" s="1">
        <v>44679</v>
      </c>
      <c r="Y585" s="2">
        <f>Data!Y585-Data!Y584</f>
        <v>4.1075680000000148</v>
      </c>
      <c r="Z585" s="2">
        <f>Data!Z585-Data!Z584</f>
        <v>12.022625699999992</v>
      </c>
      <c r="AA585" s="2">
        <f>Data!AA585-Data!AA584</f>
        <v>5.4487328000000161</v>
      </c>
      <c r="AB585" s="2">
        <f>Data!AB585-Data!AB584</f>
        <v>2.1028672999999998</v>
      </c>
      <c r="AC585" s="2">
        <f>Data!AC585-Data!AC584</f>
        <v>1.2800922999999784</v>
      </c>
      <c r="AD585" s="2">
        <f>Data!AD585-Data!AD584</f>
        <v>-0.72937480000001642</v>
      </c>
      <c r="AE585" s="2">
        <f>Data!AE585-Data!AE584</f>
        <v>7.1584363999999994</v>
      </c>
      <c r="AF585" s="2">
        <f>Data!AF585-Data!AF584</f>
        <v>2.4908343999999971</v>
      </c>
      <c r="AG585" s="2">
        <f>Data!AG585-Data!AG584</f>
        <v>8.2781575999999859</v>
      </c>
      <c r="AH585" s="2">
        <f>Data!AH585-Data!AH584</f>
        <v>1.6115043000000071</v>
      </c>
      <c r="AI585" s="2">
        <f>Data!AI585-Data!AI584</f>
        <v>16.768807100000004</v>
      </c>
      <c r="AJ585" s="2">
        <f>Data!AJ585-Data!AJ584</f>
        <v>9.3925270000000012</v>
      </c>
      <c r="AK585" s="2">
        <f>Data!AK585-Data!AK584</f>
        <v>0.47323172999999485</v>
      </c>
      <c r="AL585" s="2">
        <f>Data!AL585-Data!AL584</f>
        <v>8.6353634999999827</v>
      </c>
      <c r="AM585" s="2">
        <f>Data!AM585-Data!AM584</f>
        <v>17.442655399999978</v>
      </c>
      <c r="AN585" s="2">
        <f>Data!AN585-Data!AN584</f>
        <v>3.5780596400000064</v>
      </c>
      <c r="AO585" s="2">
        <f>Data!AO585-Data!AO584</f>
        <v>-1.1668957999999918</v>
      </c>
      <c r="AP585" s="2">
        <f>Data!AP585-Data!AP584</f>
        <v>5.5641137999999728</v>
      </c>
      <c r="AQ585" s="2">
        <f>Data!AQ585-Data!AQ584</f>
        <v>3.7179457000000014</v>
      </c>
      <c r="AR585" s="2">
        <f>Data!AR585-Data!AR584</f>
        <v>-0.53830790000000661</v>
      </c>
      <c r="AS585" s="2"/>
      <c r="AT585" s="1">
        <v>44679</v>
      </c>
      <c r="AU585" s="2">
        <f>Data!AV589-FaktiskeKurser[[#This Row],[AAPL]]</f>
        <v>1.8500059999999792</v>
      </c>
      <c r="AV585" s="2">
        <f>Data!AW589-FaktiskeKurser[[#This Row],[MSFT]]</f>
        <v>15.600006000000008</v>
      </c>
      <c r="AW585" s="2">
        <f>Data!AX589-FaktiskeKurser[[#This Row],[AMZN]]</f>
        <v>0.2464909999999918</v>
      </c>
      <c r="AX585" s="2">
        <f>Data!AY589-FaktiskeKurser[[#This Row],[GOOGL]]</f>
        <v>-1.1129990000000021</v>
      </c>
      <c r="AY585" s="2">
        <f>Data!AZ589-FaktiskeKurser[[#This Row],[BRK-B]]</f>
        <v>-4.2900089999999977</v>
      </c>
      <c r="AZ585" s="2">
        <f>Data!BA589-FaktiskeKurser[[#This Row],[TSLA]]</f>
        <v>-42.513336999999979</v>
      </c>
      <c r="BA585" s="2">
        <f>Data!BB589-FaktiskeKurser[[#This Row],[NVDA]]</f>
        <v>2.6700130000000115</v>
      </c>
      <c r="BB585" s="2">
        <f>Data!BC589-FaktiskeKurser[[#This Row],[GOOG]]</f>
        <v>-0.20249899999998888</v>
      </c>
      <c r="BC585" s="2">
        <f>Data!BD589-FaktiskeKurser[[#This Row],[UNH]]</f>
        <v>3.4799809999999525</v>
      </c>
      <c r="BD585" s="2">
        <f>Data!BE589-FaktiskeKurser[[#This Row],[JPM]]</f>
        <v>-3.4700019999999938</v>
      </c>
      <c r="BE585" s="2">
        <f>Data!BF589-FaktiskeKurser[[#This Row],[AVGO]]</f>
        <v>-8.0100099999999657</v>
      </c>
      <c r="BF585" s="2">
        <f>Data!BG589-FaktiskeKurser[[#This Row],[V]]</f>
        <v>12.490005999999994</v>
      </c>
      <c r="BG585" s="2">
        <f>Data!BH589-FaktiskeKurser[[#This Row],[BAC]]</f>
        <v>-0.75</v>
      </c>
      <c r="BH585" s="2">
        <f>Data!BI589-FaktiskeKurser[[#This Row],[HD]]</f>
        <v>11.650025000000028</v>
      </c>
      <c r="BI585" s="2">
        <f>Data!BJ589-FaktiskeKurser[[#This Row],[MA]]</f>
        <v>27.649993999999992</v>
      </c>
      <c r="BJ585" s="2">
        <f>Data!BK589-FaktiskeKurser[[#This Row],[MRK]]</f>
        <v>3.9900059999999939</v>
      </c>
      <c r="BK585" s="2">
        <f>Data!BL589-FaktiskeKurser[[#This Row],[ABBV]]</f>
        <v>1.3199930000000109</v>
      </c>
      <c r="BL585" s="2">
        <f>Data!BM589-FaktiskeKurser[[#This Row],[LLY]]</f>
        <v>18.539978000000019</v>
      </c>
      <c r="BM585" s="2">
        <f>Data!BN589-FaktiskeKurser[[#This Row],[UPS]]</f>
        <v>3.0100099999999941</v>
      </c>
      <c r="BN585" s="2">
        <f>Data!BO589-FaktiskeKurser[[#This Row],[CAT]]</f>
        <v>-3.8600010000000111</v>
      </c>
    </row>
    <row r="586" spans="1:66" x14ac:dyDescent="0.35">
      <c r="A586" s="1">
        <v>44680</v>
      </c>
      <c r="B586" s="2">
        <f>ARIMAForecast[[#This Row],[AAPL]]-FaktiskeKurser[[#This Row],[AAPL]]</f>
        <v>-4.9614870526950199</v>
      </c>
      <c r="C586" s="2">
        <f>ARIMAForecast[[#This Row],[MSFT]]-Data!C585</f>
        <v>3.6476132147899989</v>
      </c>
      <c r="D586" s="2">
        <f>ARIMAForecast[[#This Row],[AMZN]]-Data!D585</f>
        <v>-0.37487304618500161</v>
      </c>
      <c r="E586" s="2">
        <f>ARIMAForecast[[#This Row],[GOOGL]]-Data!E585</f>
        <v>1.4001172734620013</v>
      </c>
      <c r="F586" s="2">
        <f>ARIMAForecast[[#This Row],[BRK-B]]-Data!F585</f>
        <v>-5.8997677523939842</v>
      </c>
      <c r="G586" s="2">
        <f>ARIMAForecast[[#This Row],[TSLA]]-Data!G585</f>
        <v>10.928195500149968</v>
      </c>
      <c r="H586" s="2">
        <f>ARIMAForecast[[#This Row],[NVDA]]-Data!H585</f>
        <v>7.210790194194999</v>
      </c>
      <c r="I586" s="2">
        <f>ARIMAForecast[[#This Row],[GOOG]]-Data!I585</f>
        <v>1.4499830749790021</v>
      </c>
      <c r="J586" s="2">
        <f>ARIMAForecast[[#This Row],[UNH]]-Data!J585</f>
        <v>-11.054362167870011</v>
      </c>
      <c r="K586" s="2">
        <f>ARIMAForecast[[#This Row],[JPM]]-Data!K585</f>
        <v>4.273443053500614E-2</v>
      </c>
      <c r="L586" s="2">
        <f>ARIMAForecast[[#This Row],[AVGO]]-Data!L585</f>
        <v>12.755601627713986</v>
      </c>
      <c r="M586" s="2">
        <f>ARIMAForecast[[#This Row],[V]]-Data!M585</f>
        <v>-2.5717115223040139</v>
      </c>
      <c r="N586" s="2">
        <f>ARIMAForecast[[#This Row],[BAC]]-Data!N585</f>
        <v>0.19795986847810099</v>
      </c>
      <c r="O586" s="2">
        <f>ARIMAForecast[[#This Row],[HD]]-Data!O585</f>
        <v>2.3547431323430033</v>
      </c>
      <c r="P586" s="2">
        <f>ARIMAForecast[[#This Row],[MA]]-Data!P585</f>
        <v>-5.2019281105199866</v>
      </c>
      <c r="Q586" s="2">
        <f>ARIMAForecast[[#This Row],[MRK]]-Data!Q585</f>
        <v>-1.3835070778113021</v>
      </c>
      <c r="R586" s="2">
        <f>ARIMAForecast[[#This Row],[ABBV]]-Data!R585</f>
        <v>0.73865148871300335</v>
      </c>
      <c r="S586" s="2">
        <f>ARIMAForecast[[#This Row],[LLY]]-Data!S585</f>
        <v>-4.331116895511002</v>
      </c>
      <c r="T586" s="2">
        <f>ARIMAForecast[[#This Row],[UPS]]-Data!T585</f>
        <v>-3.8557708678569895</v>
      </c>
      <c r="U586" s="2">
        <f>ARIMAForecast[[#This Row],[CAT]]-Data!U585</f>
        <v>0.86967935622300274</v>
      </c>
      <c r="X586" s="1">
        <v>44680</v>
      </c>
      <c r="Y586" s="2">
        <f>Data!Y586-Data!Y585</f>
        <v>-0.59917480000001433</v>
      </c>
      <c r="Z586" s="2">
        <f>Data!Z586-Data!Z585</f>
        <v>-3.4194458000000054</v>
      </c>
      <c r="AA586" s="2">
        <f>Data!AA586-Data!AA585</f>
        <v>-6.8617978000000051</v>
      </c>
      <c r="AB586" s="2">
        <f>Data!AB586-Data!AB585</f>
        <v>-2.2444702000000092</v>
      </c>
      <c r="AC586" s="2">
        <f>Data!AC586-Data!AC585</f>
        <v>-7.846458699999971</v>
      </c>
      <c r="AD586" s="2">
        <f>Data!AD586-Data!AD585</f>
        <v>-1.9705902999999694</v>
      </c>
      <c r="AE586" s="2">
        <f>Data!AE586-Data!AE585</f>
        <v>-0.71418819999999528</v>
      </c>
      <c r="AF586" s="2">
        <f>Data!AF586-Data!AF585</f>
        <v>-2.5751302999999979</v>
      </c>
      <c r="AG586" s="2">
        <f>Data!AG586-Data!AG585</f>
        <v>-10.000762300000019</v>
      </c>
      <c r="AH586" s="2">
        <f>Data!AH586-Data!AH585</f>
        <v>-3.3334931000000125</v>
      </c>
      <c r="AI586" s="2">
        <f>Data!AI586-Data!AI585</f>
        <v>-19.463876199999959</v>
      </c>
      <c r="AJ586" s="2">
        <f>Data!AJ586-Data!AJ585</f>
        <v>-4.5776361000000065</v>
      </c>
      <c r="AK586" s="2">
        <f>Data!AK586-Data!AK585</f>
        <v>-0.99061753999999524</v>
      </c>
      <c r="AL586" s="2">
        <f>Data!AL586-Data!AL585</f>
        <v>-7.8502837999999997</v>
      </c>
      <c r="AM586" s="2">
        <f>Data!AM586-Data!AM585</f>
        <v>1.0001978000000236</v>
      </c>
      <c r="AN586" s="2">
        <f>Data!AN586-Data!AN585</f>
        <v>0.77005017999999836</v>
      </c>
      <c r="AO586" s="2">
        <f>Data!AO586-Data!AO585</f>
        <v>-8.0557118000000116</v>
      </c>
      <c r="AP586" s="2">
        <f>Data!AP586-Data!AP585</f>
        <v>2.1343777999999816</v>
      </c>
      <c r="AQ586" s="2">
        <f>Data!AQ586-Data!AQ585</f>
        <v>-7.9545216999999866</v>
      </c>
      <c r="AR586" s="2">
        <f>Data!AR586-Data!AR585</f>
        <v>-1.8049723000000029</v>
      </c>
      <c r="AS586" s="2"/>
      <c r="AT586" s="1">
        <v>44680</v>
      </c>
      <c r="AU586" s="2">
        <f>Data!AV590-FaktiskeKurser[[#This Row],[AAPL]]</f>
        <v>-5.2300110000000188</v>
      </c>
      <c r="AV586" s="2">
        <f>Data!AW590-FaktiskeKurser[[#This Row],[MSFT]]</f>
        <v>-3.2000120000000152</v>
      </c>
      <c r="AW586" s="2">
        <f>Data!AX590-FaktiskeKurser[[#This Row],[AMZN]]</f>
        <v>-21.792502999999996</v>
      </c>
      <c r="AX586" s="2">
        <f>Data!AY590-FaktiskeKurser[[#This Row],[GOOGL]]</f>
        <v>-8.964500000000001</v>
      </c>
      <c r="AY586" s="2">
        <f>Data!AZ590-FaktiskeKurser[[#This Row],[BRK-B]]</f>
        <v>-14.120024999999998</v>
      </c>
      <c r="AZ586" s="2">
        <f>Data!BA590-FaktiskeKurser[[#This Row],[TSLA]]</f>
        <v>-42.420013999999981</v>
      </c>
      <c r="BA586" s="2">
        <f>Data!BB590-FaktiskeKurser[[#This Row],[NVDA]]</f>
        <v>-13.550003000000004</v>
      </c>
      <c r="BB586" s="2">
        <f>Data!BC590-FaktiskeKurser[[#This Row],[GOOG]]</f>
        <v>-8.2835010000000011</v>
      </c>
      <c r="BC586" s="2">
        <f>Data!BD590-FaktiskeKurser[[#This Row],[UNH]]</f>
        <v>-15.72003200000006</v>
      </c>
      <c r="BD586" s="2">
        <f>Data!BE590-FaktiskeKurser[[#This Row],[JPM]]</f>
        <v>-7.4099960000000067</v>
      </c>
      <c r="BE586" s="2">
        <f>Data!BF590-FaktiskeKurser[[#This Row],[AVGO]]</f>
        <v>-33.489990000000034</v>
      </c>
      <c r="BF586" s="2">
        <f>Data!BG590-FaktiskeKurser[[#This Row],[V]]</f>
        <v>3.180008000000015</v>
      </c>
      <c r="BG586" s="2">
        <f>Data!BH590-FaktiskeKurser[[#This Row],[BAC]]</f>
        <v>-1.6100009999999969</v>
      </c>
      <c r="BH586" s="2">
        <f>Data!BI590-FaktiskeKurser[[#This Row],[HD]]</f>
        <v>-4.5400080000000003</v>
      </c>
      <c r="BI586" s="2">
        <f>Data!BJ590-FaktiskeKurser[[#This Row],[MA]]</f>
        <v>8.7799989999999752</v>
      </c>
      <c r="BJ586" s="2">
        <f>Data!BK590-FaktiskeKurser[[#This Row],[MRK]]</f>
        <v>3.25</v>
      </c>
      <c r="BK586" s="2">
        <f>Data!BL590-FaktiskeKurser[[#This Row],[ABBV]]</f>
        <v>-9.4199979999999925</v>
      </c>
      <c r="BL586" s="2">
        <f>Data!BM590-FaktiskeKurser[[#This Row],[LLY]]</f>
        <v>6.9299929999999677</v>
      </c>
      <c r="BM586" s="2">
        <f>Data!BN590-FaktiskeKurser[[#This Row],[UPS]]</f>
        <v>-9.660002999999989</v>
      </c>
      <c r="BN586" s="2">
        <f>Data!BO590-FaktiskeKurser[[#This Row],[CAT]]</f>
        <v>-6.1600039999999865</v>
      </c>
    </row>
    <row r="587" spans="1:66" x14ac:dyDescent="0.35">
      <c r="A587" s="1">
        <v>44683</v>
      </c>
      <c r="B587" s="2">
        <f>ARIMAForecast[[#This Row],[AAPL]]-FaktiskeKurser[[#This Row],[AAPL]]</f>
        <v>3.5571168386109946</v>
      </c>
      <c r="C587" s="2">
        <f>ARIMAForecast[[#This Row],[MSFT]]-Data!C586</f>
        <v>0.62831635847902589</v>
      </c>
      <c r="D587" s="2">
        <f>ARIMAForecast[[#This Row],[AMZN]]-Data!D586</f>
        <v>0.16491251269499685</v>
      </c>
      <c r="E587" s="2">
        <f>ARIMAForecast[[#This Row],[GOOGL]]-Data!E586</f>
        <v>1.951158578310995</v>
      </c>
      <c r="F587" s="2">
        <f>ARIMAForecast[[#This Row],[BRK-B]]-Data!F586</f>
        <v>1.5108132920070148</v>
      </c>
      <c r="G587" s="2">
        <f>ARIMAForecast[[#This Row],[TSLA]]-Data!G586</f>
        <v>2.3164771776200155</v>
      </c>
      <c r="H587" s="2">
        <f>ARIMAForecast[[#This Row],[NVDA]]-Data!H586</f>
        <v>3.0608073740239945</v>
      </c>
      <c r="I587" s="2">
        <f>ARIMAForecast[[#This Row],[GOOG]]-Data!I586</f>
        <v>1.820352462255002</v>
      </c>
      <c r="J587" s="2">
        <f>ARIMAForecast[[#This Row],[UNH]]-Data!J586</f>
        <v>1.7665914298220287</v>
      </c>
      <c r="K587" s="2">
        <f>ARIMAForecast[[#This Row],[JPM]]-Data!K586</f>
        <v>2.5227153842739938</v>
      </c>
      <c r="L587" s="2">
        <f>ARIMAForecast[[#This Row],[AVGO]]-Data!L586</f>
        <v>12.860921764239947</v>
      </c>
      <c r="M587" s="2">
        <f>ARIMAForecast[[#This Row],[V]]-Data!M586</f>
        <v>-2.6071941114719834</v>
      </c>
      <c r="N587" s="2">
        <f>ARIMAForecast[[#This Row],[BAC]]-Data!N586</f>
        <v>1.0466790383108986</v>
      </c>
      <c r="O587" s="2">
        <f>ARIMAForecast[[#This Row],[HD]]-Data!O586</f>
        <v>1.9840505114459575</v>
      </c>
      <c r="P587" s="2">
        <f>ARIMAForecast[[#This Row],[MA]]-Data!P586</f>
        <v>-1.5621347409460213</v>
      </c>
      <c r="Q587" s="2">
        <f>ARIMAForecast[[#This Row],[MRK]]-Data!Q586</f>
        <v>-0.31918876028839804</v>
      </c>
      <c r="R587" s="2">
        <f>ARIMAForecast[[#This Row],[ABBV]]-Data!R586</f>
        <v>1.4521007666880053</v>
      </c>
      <c r="S587" s="2">
        <f>ARIMAForecast[[#This Row],[LLY]]-Data!S586</f>
        <v>1.4833395137998195E-2</v>
      </c>
      <c r="T587" s="2">
        <f>ARIMAForecast[[#This Row],[UPS]]-Data!T586</f>
        <v>0.56376993135100406</v>
      </c>
      <c r="U587" s="2">
        <f>ARIMAForecast[[#This Row],[CAT]]-Data!U586</f>
        <v>3.1692716856059917</v>
      </c>
      <c r="X587" s="1">
        <v>44683</v>
      </c>
      <c r="Y587" s="2">
        <f>Data!Y587-Data!Y586</f>
        <v>-2.1735884999999939</v>
      </c>
      <c r="Z587" s="2">
        <f>Data!Z587-Data!Z586</f>
        <v>-2.1132921000000238</v>
      </c>
      <c r="AA587" s="2">
        <f>Data!AA587-Data!AA586</f>
        <v>-12.424717999999999</v>
      </c>
      <c r="AB587" s="2">
        <f>Data!AB587-Data!AB586</f>
        <v>0.78661440000000482</v>
      </c>
      <c r="AC587" s="2">
        <f>Data!AC587-Data!AC586</f>
        <v>-4.6363307999999961</v>
      </c>
      <c r="AD587" s="2">
        <f>Data!AD587-Data!AD586</f>
        <v>3.2085680999999795</v>
      </c>
      <c r="AE587" s="2">
        <f>Data!AE587-Data!AE586</f>
        <v>1.1622878999999955</v>
      </c>
      <c r="AF587" s="2">
        <f>Data!AF587-Data!AF586</f>
        <v>0.7742841000000027</v>
      </c>
      <c r="AG587" s="2">
        <f>Data!AG587-Data!AG586</f>
        <v>-10.473339099999976</v>
      </c>
      <c r="AH587" s="2">
        <f>Data!AH587-Data!AH586</f>
        <v>0.51514080000001172</v>
      </c>
      <c r="AI587" s="2">
        <f>Data!AI587-Data!AI586</f>
        <v>16.265994699999965</v>
      </c>
      <c r="AJ587" s="2">
        <f>Data!AJ587-Data!AJ586</f>
        <v>-2.7483565999999939</v>
      </c>
      <c r="AK587" s="2">
        <f>Data!AK587-Data!AK586</f>
        <v>0.33285769999999815</v>
      </c>
      <c r="AL587" s="2">
        <f>Data!AL587-Data!AL586</f>
        <v>3.839593500000035</v>
      </c>
      <c r="AM587" s="2">
        <f>Data!AM587-Data!AM586</f>
        <v>-10.208925000000022</v>
      </c>
      <c r="AN587" s="2">
        <f>Data!AN587-Data!AN586</f>
        <v>-0.86277884999999799</v>
      </c>
      <c r="AO587" s="2">
        <f>Data!AO587-Data!AO586</f>
        <v>-0.42546889999999848</v>
      </c>
      <c r="AP587" s="2">
        <f>Data!AP587-Data!AP586</f>
        <v>-2.8811745999999516</v>
      </c>
      <c r="AQ587" s="2">
        <f>Data!AQ587-Data!AQ586</f>
        <v>-3.087771900000007</v>
      </c>
      <c r="AR587" s="2">
        <f>Data!AR587-Data!AR586</f>
        <v>0.94142700000000445</v>
      </c>
      <c r="AS587" s="2"/>
      <c r="AT587" s="1">
        <v>44683</v>
      </c>
      <c r="AU587" s="2">
        <f>Data!AV591-FaktiskeKurser[[#This Row],[AAPL]]</f>
        <v>1.1600039999999865</v>
      </c>
      <c r="AV587" s="2">
        <f>Data!AW591-FaktiskeKurser[[#This Row],[MSFT]]</f>
        <v>14.25</v>
      </c>
      <c r="AW587" s="2">
        <f>Data!AX591-FaktiskeKurser[[#This Row],[AMZN]]</f>
        <v>-14.891006000000004</v>
      </c>
      <c r="AX587" s="2">
        <f>Data!AY591-FaktiskeKurser[[#This Row],[GOOGL]]</f>
        <v>-2.0670020000000022</v>
      </c>
      <c r="AY587" s="2">
        <f>Data!AZ591-FaktiskeKurser[[#This Row],[BRK-B]]</f>
        <v>-12.459992</v>
      </c>
      <c r="AZ587" s="2">
        <f>Data!BA591-FaktiskeKurser[[#This Row],[TSLA]]</f>
        <v>8.8399959999999851</v>
      </c>
      <c r="BA587" s="2">
        <f>Data!BB591-FaktiskeKurser[[#This Row],[NVDA]]</f>
        <v>7.4499969999999962</v>
      </c>
      <c r="BB587" s="2">
        <f>Data!BC591-FaktiskeKurser[[#This Row],[GOOG]]</f>
        <v>-2.3489989999999921</v>
      </c>
      <c r="BC587" s="2">
        <f>Data!BD591-FaktiskeKurser[[#This Row],[UNH]]</f>
        <v>-12.630035000000021</v>
      </c>
      <c r="BD587" s="2">
        <f>Data!BE591-FaktiskeKurser[[#This Row],[JPM]]</f>
        <v>-2.5700000000000074</v>
      </c>
      <c r="BE587" s="2">
        <f>Data!BF591-FaktiskeKurser[[#This Row],[AVGO]]</f>
        <v>16.279968999999937</v>
      </c>
      <c r="BF587" s="2">
        <f>Data!BG591-FaktiskeKurser[[#This Row],[V]]</f>
        <v>10.429992999999996</v>
      </c>
      <c r="BG587" s="2">
        <f>Data!BH591-FaktiskeKurser[[#This Row],[BAC]]</f>
        <v>-0.31000199999999722</v>
      </c>
      <c r="BH587" s="2">
        <f>Data!BI591-FaktiskeKurser[[#This Row],[HD]]</f>
        <v>7.0100100000000225</v>
      </c>
      <c r="BI587" s="2">
        <f>Data!BJ591-FaktiskeKurser[[#This Row],[MA]]</f>
        <v>14.930024000000003</v>
      </c>
      <c r="BJ587" s="2">
        <f>Data!BK591-FaktiskeKurser[[#This Row],[MRK]]</f>
        <v>3.1699990000000042</v>
      </c>
      <c r="BK587" s="2">
        <f>Data!BL591-FaktiskeKurser[[#This Row],[ABBV]]</f>
        <v>-8.3099980000000073</v>
      </c>
      <c r="BL587" s="2">
        <f>Data!BM591-FaktiskeKurser[[#This Row],[LLY]]</f>
        <v>6.7300109999999904</v>
      </c>
      <c r="BM587" s="2">
        <f>Data!BN591-FaktiskeKurser[[#This Row],[UPS]]</f>
        <v>-4.4700009999999963</v>
      </c>
      <c r="BN587" s="2">
        <f>Data!BO591-FaktiskeKurser[[#This Row],[CAT]]</f>
        <v>1.7700040000000001</v>
      </c>
    </row>
    <row r="588" spans="1:66" x14ac:dyDescent="0.35">
      <c r="A588" s="1">
        <v>44684</v>
      </c>
      <c r="B588" s="2">
        <f>ARIMAForecast[[#This Row],[AAPL]]-FaktiskeKurser[[#This Row],[AAPL]]</f>
        <v>7.9452454737279936</v>
      </c>
      <c r="C588" s="2">
        <f>ARIMAForecast[[#This Row],[MSFT]]-Data!C587</f>
        <v>4.9667102119189508</v>
      </c>
      <c r="D588" s="2">
        <f>ARIMAForecast[[#This Row],[AMZN]]-Data!D587</f>
        <v>1.4722386147549997</v>
      </c>
      <c r="E588" s="2">
        <f>ARIMAForecast[[#This Row],[GOOGL]]-Data!E587</f>
        <v>3.5175180694379975</v>
      </c>
      <c r="F588" s="2">
        <f>ARIMAForecast[[#This Row],[BRK-B]]-Data!F587</f>
        <v>6.1217083848739549</v>
      </c>
      <c r="G588" s="2">
        <f>ARIMAForecast[[#This Row],[TSLA]]-Data!G587</f>
        <v>14.536765514980004</v>
      </c>
      <c r="H588" s="2">
        <f>ARIMAForecast[[#This Row],[NVDA]]-Data!H587</f>
        <v>4.4765495906960098</v>
      </c>
      <c r="I588" s="2">
        <f>ARIMAForecast[[#This Row],[GOOG]]-Data!I587</f>
        <v>2.8885636387409903</v>
      </c>
      <c r="J588" s="2">
        <f>ARIMAForecast[[#This Row],[UNH]]-Data!J587</f>
        <v>6.1290052485740034</v>
      </c>
      <c r="K588" s="2">
        <f>ARIMAForecast[[#This Row],[JPM]]-Data!K587</f>
        <v>4.4819966327420104</v>
      </c>
      <c r="L588" s="2">
        <f>ARIMAForecast[[#This Row],[AVGO]]-Data!L587</f>
        <v>15.660406824336974</v>
      </c>
      <c r="M588" s="2">
        <f>ARIMAForecast[[#This Row],[V]]-Data!M587</f>
        <v>4.7805220226769904</v>
      </c>
      <c r="N588" s="2">
        <f>ARIMAForecast[[#This Row],[BAC]]-Data!N587</f>
        <v>1.5225330104435031</v>
      </c>
      <c r="O588" s="2">
        <f>ARIMAForecast[[#This Row],[HD]]-Data!O587</f>
        <v>7.5896548227370317</v>
      </c>
      <c r="P588" s="2">
        <f>ARIMAForecast[[#This Row],[MA]]-Data!P587</f>
        <v>9.6508735788229956</v>
      </c>
      <c r="Q588" s="2">
        <f>ARIMAForecast[[#This Row],[MRK]]-Data!Q587</f>
        <v>1.1408004897165966</v>
      </c>
      <c r="R588" s="2">
        <f>ARIMAForecast[[#This Row],[ABBV]]-Data!R587</f>
        <v>2.2605518411110097</v>
      </c>
      <c r="S588" s="2">
        <f>ARIMAForecast[[#This Row],[LLY]]-Data!S587</f>
        <v>5.707335025299983</v>
      </c>
      <c r="T588" s="2">
        <f>ARIMAForecast[[#This Row],[UPS]]-Data!T587</f>
        <v>5.6169543625009908</v>
      </c>
      <c r="U588" s="2">
        <f>ARIMAForecast[[#This Row],[CAT]]-Data!U587</f>
        <v>6.8385143378519899</v>
      </c>
      <c r="X588" s="1">
        <v>44684</v>
      </c>
      <c r="Y588" s="2">
        <f>Data!Y588-Data!Y587</f>
        <v>1.3220341999999903</v>
      </c>
      <c r="Z588" s="2">
        <f>Data!Z588-Data!Z587</f>
        <v>-1.0266466999999579</v>
      </c>
      <c r="AA588" s="2">
        <f>Data!AA588-Data!AA587</f>
        <v>-0.25124320000000466</v>
      </c>
      <c r="AB588" s="2">
        <f>Data!AB588-Data!AB587</f>
        <v>0.94624740000000429</v>
      </c>
      <c r="AC588" s="2">
        <f>Data!AC588-Data!AC587</f>
        <v>0.49694569999996929</v>
      </c>
      <c r="AD588" s="2">
        <f>Data!AD588-Data!AD587</f>
        <v>8.6599879999999985</v>
      </c>
      <c r="AE588" s="2">
        <f>Data!AE588-Data!AE587</f>
        <v>4.0682185999999945</v>
      </c>
      <c r="AF588" s="2">
        <f>Data!AF588-Data!AF587</f>
        <v>0.9415652999999935</v>
      </c>
      <c r="AG588" s="2">
        <f>Data!AG588-Data!AG587</f>
        <v>-1.6860972999999717</v>
      </c>
      <c r="AH588" s="2">
        <f>Data!AH588-Data!AH587</f>
        <v>2.4432296999999892</v>
      </c>
      <c r="AI588" s="2">
        <f>Data!AI588-Data!AI587</f>
        <v>7.3131775000000516</v>
      </c>
      <c r="AJ588" s="2">
        <f>Data!AJ588-Data!AJ587</f>
        <v>-2.9083612000000016</v>
      </c>
      <c r="AK588" s="2">
        <f>Data!AK588-Data!AK587</f>
        <v>0.91398086000000234</v>
      </c>
      <c r="AL588" s="2">
        <f>Data!AL588-Data!AL587</f>
        <v>-0.67622030000001132</v>
      </c>
      <c r="AM588" s="2">
        <f>Data!AM588-Data!AM587</f>
        <v>-1.8483299999999758</v>
      </c>
      <c r="AN588" s="2">
        <f>Data!AN588-Data!AN587</f>
        <v>-0.67756782000000726</v>
      </c>
      <c r="AO588" s="2">
        <f>Data!AO588-Data!AO587</f>
        <v>1.6046563000000162</v>
      </c>
      <c r="AP588" s="2">
        <f>Data!AP588-Data!AP587</f>
        <v>-1.6231429000000048</v>
      </c>
      <c r="AQ588" s="2">
        <f>Data!AQ588-Data!AQ587</f>
        <v>-0.62028660000001423</v>
      </c>
      <c r="AR588" s="2">
        <f>Data!AR588-Data!AR587</f>
        <v>1.5450476000000037</v>
      </c>
      <c r="AS588" s="2"/>
      <c r="AT588" s="1">
        <v>44684</v>
      </c>
      <c r="AU588" s="2">
        <f>Data!AV592-FaktiskeKurser[[#This Row],[AAPL]]</f>
        <v>2.9099889999999959</v>
      </c>
      <c r="AV588" s="2">
        <f>Data!AW592-FaktiskeKurser[[#This Row],[MSFT]]</f>
        <v>-1.4400020000000495</v>
      </c>
      <c r="AW588" s="2">
        <f>Data!AX592-FaktiskeKurser[[#This Row],[AMZN]]</f>
        <v>-13.913505000000015</v>
      </c>
      <c r="AX588" s="2">
        <f>Data!AY592-FaktiskeKurser[[#This Row],[GOOGL]]</f>
        <v>3.0394980000000089</v>
      </c>
      <c r="AY588" s="2">
        <f>Data!AZ592-FaktiskeKurser[[#This Row],[BRK-B]]</f>
        <v>-10.589997000000039</v>
      </c>
      <c r="AZ588" s="2">
        <f>Data!BA592-FaktiskeKurser[[#This Row],[TSLA]]</f>
        <v>9.2466739999999845</v>
      </c>
      <c r="BA588" s="2">
        <f>Data!BB592-FaktiskeKurser[[#This Row],[NVDA]]</f>
        <v>11.870010000000008</v>
      </c>
      <c r="BB588" s="2">
        <f>Data!BC592-FaktiskeKurser[[#This Row],[GOOG]]</f>
        <v>3.1090010000000063</v>
      </c>
      <c r="BC588" s="2">
        <f>Data!BD592-FaktiskeKurser[[#This Row],[UNH]]</f>
        <v>-14.190002999999933</v>
      </c>
      <c r="BD588" s="2">
        <f>Data!BE592-FaktiskeKurser[[#This Row],[JPM]]</f>
        <v>1.6100009999999969</v>
      </c>
      <c r="BE588" s="2">
        <f>Data!BF592-FaktiskeKurser[[#This Row],[AVGO]]</f>
        <v>21.630004999999983</v>
      </c>
      <c r="BF588" s="2">
        <f>Data!BG592-FaktiskeKurser[[#This Row],[V]]</f>
        <v>-5.5500030000000038</v>
      </c>
      <c r="BG588" s="2">
        <f>Data!BH592-FaktiskeKurser[[#This Row],[BAC]]</f>
        <v>0.88000100000000003</v>
      </c>
      <c r="BH588" s="2">
        <f>Data!BI592-FaktiskeKurser[[#This Row],[HD]]</f>
        <v>3.3599849999999947</v>
      </c>
      <c r="BI588" s="2">
        <f>Data!BJ592-FaktiskeKurser[[#This Row],[MA]]</f>
        <v>-3.7799979999999778</v>
      </c>
      <c r="BJ588" s="2">
        <f>Data!BK592-FaktiskeKurser[[#This Row],[MRK]]</f>
        <v>2.6899939999999987</v>
      </c>
      <c r="BK588" s="2">
        <f>Data!BL592-FaktiskeKurser[[#This Row],[ABBV]]</f>
        <v>-8.0199889999999812</v>
      </c>
      <c r="BL588" s="2">
        <f>Data!BM592-FaktiskeKurser[[#This Row],[LLY]]</f>
        <v>2.9800109999999904</v>
      </c>
      <c r="BM588" s="2">
        <f>Data!BN592-FaktiskeKurser[[#This Row],[UPS]]</f>
        <v>-8.2799990000000037</v>
      </c>
      <c r="BN588" s="2">
        <f>Data!BO592-FaktiskeKurser[[#This Row],[CAT]]</f>
        <v>-0.34001200000000154</v>
      </c>
    </row>
    <row r="589" spans="1:66" x14ac:dyDescent="0.35">
      <c r="A589" s="1">
        <v>44685</v>
      </c>
      <c r="B589" s="2">
        <f>ARIMAForecast[[#This Row],[AAPL]]-FaktiskeKurser[[#This Row],[AAPL]]</f>
        <v>-6.2191363974550029</v>
      </c>
      <c r="C589" s="2">
        <f>ARIMAForecast[[#This Row],[MSFT]]-Data!C588</f>
        <v>-8.3019074284879935</v>
      </c>
      <c r="D589" s="2">
        <f>ARIMAForecast[[#This Row],[AMZN]]-Data!D588</f>
        <v>-9.5516434542130071</v>
      </c>
      <c r="E589" s="2">
        <f>ARIMAForecast[[#This Row],[GOOGL]]-Data!E588</f>
        <v>-4.735849733148001</v>
      </c>
      <c r="F589" s="2">
        <f>ARIMAForecast[[#This Row],[BRK-B]]-Data!F588</f>
        <v>-5.1442573029099776</v>
      </c>
      <c r="G589" s="2">
        <f>ARIMAForecast[[#This Row],[TSLA]]-Data!G588</f>
        <v>-26.687229655042017</v>
      </c>
      <c r="H589" s="2">
        <f>ARIMAForecast[[#This Row],[NVDA]]-Data!H588</f>
        <v>-11.869708521107015</v>
      </c>
      <c r="I589" s="2">
        <f>ARIMAForecast[[#This Row],[GOOG]]-Data!I588</f>
        <v>-4.688039422452988</v>
      </c>
      <c r="J589" s="2">
        <f>ARIMAForecast[[#This Row],[UNH]]-Data!J588</f>
        <v>-10.43845844219004</v>
      </c>
      <c r="K589" s="2">
        <f>ARIMAForecast[[#This Row],[JPM]]-Data!K588</f>
        <v>-3.0620911793570116</v>
      </c>
      <c r="L589" s="2">
        <f>ARIMAForecast[[#This Row],[AVGO]]-Data!L588</f>
        <v>-16.672845760367977</v>
      </c>
      <c r="M589" s="2">
        <f>ARIMAForecast[[#This Row],[V]]-Data!M588</f>
        <v>-7.1135807323379936</v>
      </c>
      <c r="N589" s="2">
        <f>ARIMAForecast[[#This Row],[BAC]]-Data!N588</f>
        <v>-1.006375557769303</v>
      </c>
      <c r="O589" s="2">
        <f>ARIMAForecast[[#This Row],[HD]]-Data!O588</f>
        <v>-13.923859998996022</v>
      </c>
      <c r="P589" s="2">
        <f>ARIMAForecast[[#This Row],[MA]]-Data!P588</f>
        <v>-12.889440888355978</v>
      </c>
      <c r="Q589" s="2">
        <f>ARIMAForecast[[#This Row],[MRK]]-Data!Q588</f>
        <v>-0.51802736369759828</v>
      </c>
      <c r="R589" s="2">
        <f>ARIMAForecast[[#This Row],[ABBV]]-Data!R588</f>
        <v>0.39761129668900708</v>
      </c>
      <c r="S589" s="2">
        <f>ARIMAForecast[[#This Row],[LLY]]-Data!S588</f>
        <v>-1.8226242398400245</v>
      </c>
      <c r="T589" s="2">
        <f>ARIMAForecast[[#This Row],[UPS]]-Data!T588</f>
        <v>-2.2981154154010142</v>
      </c>
      <c r="U589" s="2">
        <f>ARIMAForecast[[#This Row],[CAT]]-Data!U588</f>
        <v>-5.5265770321989862</v>
      </c>
      <c r="X589" s="1">
        <v>44685</v>
      </c>
      <c r="Y589" s="2">
        <f>Data!Y589-Data!Y588</f>
        <v>4.2702261000000021</v>
      </c>
      <c r="Z589" s="2">
        <f>Data!Z589-Data!Z588</f>
        <v>5.5791440999999509</v>
      </c>
      <c r="AA589" s="2">
        <f>Data!AA589-Data!AA588</f>
        <v>1.4958065000000005</v>
      </c>
      <c r="AB589" s="2">
        <f>Data!AB589-Data!AB588</f>
        <v>3.942502300000001</v>
      </c>
      <c r="AC589" s="2">
        <f>Data!AC589-Data!AC588</f>
        <v>6.341391299999998</v>
      </c>
      <c r="AD589" s="2">
        <f>Data!AD589-Data!AD588</f>
        <v>4.2140158999999926</v>
      </c>
      <c r="AE589" s="2">
        <f>Data!AE589-Data!AE588</f>
        <v>5.4814413000000002</v>
      </c>
      <c r="AF589" s="2">
        <f>Data!AF589-Data!AF588</f>
        <v>3.9969198000000006</v>
      </c>
      <c r="AG589" s="2">
        <f>Data!AG589-Data!AG588</f>
        <v>6.0715437000000065</v>
      </c>
      <c r="AH589" s="2">
        <f>Data!AH589-Data!AH588</f>
        <v>3.4946399000000099</v>
      </c>
      <c r="AI589" s="2">
        <f>Data!AI589-Data!AI588</f>
        <v>19.847873699999923</v>
      </c>
      <c r="AJ589" s="2">
        <f>Data!AJ589-Data!AJ588</f>
        <v>4.2690708000000086</v>
      </c>
      <c r="AK589" s="2">
        <f>Data!AK589-Data!AK588</f>
        <v>1.294694100000001</v>
      </c>
      <c r="AL589" s="2">
        <f>Data!AL589-Data!AL588</f>
        <v>8.1606221000000119</v>
      </c>
      <c r="AM589" s="2">
        <f>Data!AM589-Data!AM588</f>
        <v>6.3167785999999637</v>
      </c>
      <c r="AN589" s="2">
        <f>Data!AN589-Data!AN588</f>
        <v>1.0804698799999954</v>
      </c>
      <c r="AO589" s="2">
        <f>Data!AO589-Data!AO588</f>
        <v>1.9622781999999859</v>
      </c>
      <c r="AP589" s="2">
        <f>Data!AP589-Data!AP588</f>
        <v>4.6367828999999574</v>
      </c>
      <c r="AQ589" s="2">
        <f>Data!AQ589-Data!AQ588</f>
        <v>4.8903854000000138</v>
      </c>
      <c r="AR589" s="2">
        <f>Data!AR589-Data!AR588</f>
        <v>7.4608465999999964</v>
      </c>
      <c r="AS589" s="2"/>
      <c r="AT589" s="1">
        <v>44685</v>
      </c>
      <c r="AU589" s="2">
        <f>Data!AV593-FaktiskeKurser[[#This Row],[AAPL]]</f>
        <v>2.3800050000000113</v>
      </c>
      <c r="AV589" s="2">
        <f>Data!AW593-FaktiskeKurser[[#This Row],[MSFT]]</f>
        <v>0.35000600000000759</v>
      </c>
      <c r="AW589" s="2">
        <f>Data!AX593-FaktiskeKurser[[#This Row],[AMZN]]</f>
        <v>-18.668000000000006</v>
      </c>
      <c r="AX589" s="2">
        <f>Data!AY593-FaktiskeKurser[[#This Row],[GOOGL]]</f>
        <v>3.7385030000000086</v>
      </c>
      <c r="AY589" s="2">
        <f>Data!AZ593-FaktiskeKurser[[#This Row],[BRK-B]]</f>
        <v>-4.4700010000000248</v>
      </c>
      <c r="AZ589" s="2">
        <f>Data!BA593-FaktiskeKurser[[#This Row],[TSLA]]</f>
        <v>25.036682999999982</v>
      </c>
      <c r="BA589" s="2">
        <f>Data!BB593-FaktiskeKurser[[#This Row],[NVDA]]</f>
        <v>5.5199890000000096</v>
      </c>
      <c r="BB589" s="2">
        <f>Data!BC593-FaktiskeKurser[[#This Row],[GOOG]]</f>
        <v>3.1634979999999899</v>
      </c>
      <c r="BC589" s="2">
        <f>Data!BD593-FaktiskeKurser[[#This Row],[UNH]]</f>
        <v>-16.799987999999985</v>
      </c>
      <c r="BD589" s="2">
        <f>Data!BE593-FaktiskeKurser[[#This Row],[JPM]]</f>
        <v>3.7600020000000001</v>
      </c>
      <c r="BE589" s="2">
        <f>Data!BF593-FaktiskeKurser[[#This Row],[AVGO]]</f>
        <v>24.719970999999987</v>
      </c>
      <c r="BF589" s="2">
        <f>Data!BG593-FaktiskeKurser[[#This Row],[V]]</f>
        <v>-6.1399999999999864</v>
      </c>
      <c r="BG589" s="2">
        <f>Data!BH593-FaktiskeKurser[[#This Row],[BAC]]</f>
        <v>1.8099980000000002</v>
      </c>
      <c r="BH589" s="2">
        <f>Data!BI593-FaktiskeKurser[[#This Row],[HD]]</f>
        <v>3.5499879999999848</v>
      </c>
      <c r="BI589" s="2">
        <f>Data!BJ593-FaktiskeKurser[[#This Row],[MA]]</f>
        <v>-10.309998000000007</v>
      </c>
      <c r="BJ589" s="2">
        <f>Data!BK593-FaktiskeKurser[[#This Row],[MRK]]</f>
        <v>-6.000499999998965E-2</v>
      </c>
      <c r="BK589" s="2">
        <f>Data!BL593-FaktiskeKurser[[#This Row],[ABBV]]</f>
        <v>-4.7200019999999938</v>
      </c>
      <c r="BL589" s="2">
        <f>Data!BM593-FaktiskeKurser[[#This Row],[LLY]]</f>
        <v>-2.3699950000000172</v>
      </c>
      <c r="BM589" s="2">
        <f>Data!BN593-FaktiskeKurser[[#This Row],[UPS]]</f>
        <v>-6.3600009999999827</v>
      </c>
      <c r="BN589" s="2">
        <f>Data!BO593-FaktiskeKurser[[#This Row],[CAT]]</f>
        <v>10.149994000000021</v>
      </c>
    </row>
    <row r="590" spans="1:66" x14ac:dyDescent="0.35">
      <c r="A590" s="1">
        <v>44686</v>
      </c>
      <c r="B590" s="2">
        <f>ARIMAForecast[[#This Row],[AAPL]]-FaktiskeKurser[[#This Row],[AAPL]]</f>
        <v>0.40641065883900751</v>
      </c>
      <c r="C590" s="2">
        <f>ARIMAForecast[[#This Row],[MSFT]]-Data!C589</f>
        <v>-4.3327690653619584</v>
      </c>
      <c r="D590" s="2">
        <f>ARIMAForecast[[#This Row],[AMZN]]-Data!D589</f>
        <v>-2.0410172879519877</v>
      </c>
      <c r="E590" s="2">
        <f>ARIMAForecast[[#This Row],[GOOGL]]-Data!E589</f>
        <v>-0.43475491883599204</v>
      </c>
      <c r="F590" s="2">
        <f>ARIMAForecast[[#This Row],[BRK-B]]-Data!F589</f>
        <v>-1.52346370879701</v>
      </c>
      <c r="G590" s="2">
        <f>ARIMAForecast[[#This Row],[TSLA]]-Data!G589</f>
        <v>-3.0734880272589749</v>
      </c>
      <c r="H590" s="2">
        <f>ARIMAForecast[[#This Row],[NVDA]]-Data!H589</f>
        <v>-1.7872501411909809</v>
      </c>
      <c r="I590" s="2">
        <f>ARIMAForecast[[#This Row],[GOOG]]-Data!I589</f>
        <v>-0.45952273490200923</v>
      </c>
      <c r="J590" s="2">
        <f>ARIMAForecast[[#This Row],[UNH]]-Data!J589</f>
        <v>2.3613996745100394</v>
      </c>
      <c r="K590" s="2">
        <f>ARIMAForecast[[#This Row],[JPM]]-Data!K589</f>
        <v>-0.6345797499589878</v>
      </c>
      <c r="L590" s="2">
        <f>ARIMAForecast[[#This Row],[AVGO]]-Data!L589</f>
        <v>-2.5812715260399273</v>
      </c>
      <c r="M590" s="2">
        <f>ARIMAForecast[[#This Row],[V]]-Data!M589</f>
        <v>-3.5305963306090007</v>
      </c>
      <c r="N590" s="2">
        <f>ARIMAForecast[[#This Row],[BAC]]-Data!N589</f>
        <v>-0.13049640920699801</v>
      </c>
      <c r="O590" s="2">
        <f>ARIMAForecast[[#This Row],[HD]]-Data!O589</f>
        <v>-5.910796548367955</v>
      </c>
      <c r="P590" s="2">
        <f>ARIMAForecast[[#This Row],[MA]]-Data!P589</f>
        <v>-6.9595387186619746</v>
      </c>
      <c r="Q590" s="2">
        <f>ARIMAForecast[[#This Row],[MRK]]-Data!Q589</f>
        <v>0.672300004158501</v>
      </c>
      <c r="R590" s="2">
        <f>ARIMAForecast[[#This Row],[ABBV]]-Data!R589</f>
        <v>1.0140322500319883</v>
      </c>
      <c r="S590" s="2">
        <f>ARIMAForecast[[#This Row],[LLY]]-Data!S589</f>
        <v>4.2283549924550243</v>
      </c>
      <c r="T590" s="2">
        <f>ARIMAForecast[[#This Row],[UPS]]-Data!T589</f>
        <v>-1.1141813688849993</v>
      </c>
      <c r="U590" s="2">
        <f>ARIMAForecast[[#This Row],[CAT]]-Data!U589</f>
        <v>-2.3411077619680043</v>
      </c>
      <c r="X590" s="1">
        <v>44686</v>
      </c>
      <c r="Y590" s="2">
        <f>Data!Y590-Data!Y589</f>
        <v>-1.7104063999999823</v>
      </c>
      <c r="Z590" s="2">
        <f>Data!Z590-Data!Z589</f>
        <v>-2.0984550000000013</v>
      </c>
      <c r="AA590" s="2">
        <f>Data!AA590-Data!AA589</f>
        <v>-5.4204411999999991</v>
      </c>
      <c r="AB590" s="2">
        <f>Data!AB590-Data!AB589</f>
        <v>-2.184190600000008</v>
      </c>
      <c r="AC590" s="2">
        <f>Data!AC590-Data!AC589</f>
        <v>-6.3708773999999835</v>
      </c>
      <c r="AD590" s="2">
        <f>Data!AD590-Data!AD589</f>
        <v>8.1893009000000347</v>
      </c>
      <c r="AE590" s="2">
        <f>Data!AE590-Data!AE589</f>
        <v>-5.5199200999999789</v>
      </c>
      <c r="AF590" s="2">
        <f>Data!AF590-Data!AF589</f>
        <v>-2.8229477999999943</v>
      </c>
      <c r="AG590" s="2">
        <f>Data!AG590-Data!AG589</f>
        <v>-9.5547937000000047</v>
      </c>
      <c r="AH590" s="2">
        <f>Data!AH590-Data!AH589</f>
        <v>-2.1052399000000008</v>
      </c>
      <c r="AI590" s="2">
        <f>Data!AI590-Data!AI589</f>
        <v>-17.805165899999906</v>
      </c>
      <c r="AJ590" s="2">
        <f>Data!AJ590-Data!AJ589</f>
        <v>-5.7413220999999908</v>
      </c>
      <c r="AK590" s="2">
        <f>Data!AK590-Data!AK589</f>
        <v>-0.68864007000000527</v>
      </c>
      <c r="AL590" s="2">
        <f>Data!AL590-Data!AL589</f>
        <v>-10.184885700000052</v>
      </c>
      <c r="AM590" s="2">
        <f>Data!AM590-Data!AM589</f>
        <v>-4.5018670000000043</v>
      </c>
      <c r="AN590" s="2">
        <f>Data!AN590-Data!AN589</f>
        <v>-0.1725197499999922</v>
      </c>
      <c r="AO590" s="2">
        <f>Data!AO590-Data!AO589</f>
        <v>0.87233050000000389</v>
      </c>
      <c r="AP590" s="2">
        <f>Data!AP590-Data!AP589</f>
        <v>-0.20625780000000304</v>
      </c>
      <c r="AQ590" s="2">
        <f>Data!AQ590-Data!AQ589</f>
        <v>-2.8152249999999981</v>
      </c>
      <c r="AR590" s="2">
        <f>Data!AR590-Data!AR589</f>
        <v>-3.6908452000000125</v>
      </c>
      <c r="AS590" s="2"/>
      <c r="AT590" s="1">
        <v>44686</v>
      </c>
      <c r="AU590" s="2">
        <f>Data!AV594-FaktiskeKurser[[#This Row],[AAPL]]</f>
        <v>-0.87998999999999228</v>
      </c>
      <c r="AV590" s="2">
        <f>Data!AW594-FaktiskeKurser[[#This Row],[MSFT]]</f>
        <v>-0.16998300000000199</v>
      </c>
      <c r="AW590" s="2">
        <f>Data!AX594-FaktiskeKurser[[#This Row],[AMZN]]</f>
        <v>-7.8745040000000017</v>
      </c>
      <c r="AX590" s="2">
        <f>Data!AY594-FaktiskeKurser[[#This Row],[GOOGL]]</f>
        <v>2.3960039999999907</v>
      </c>
      <c r="AY590" s="2">
        <f>Data!AZ594-FaktiskeKurser[[#This Row],[BRK-B]]</f>
        <v>-4.1499939999999924</v>
      </c>
      <c r="AZ590" s="2">
        <f>Data!BA594-FaktiskeKurser[[#This Row],[TSLA]]</f>
        <v>0.83999699999998256</v>
      </c>
      <c r="BA590" s="2">
        <f>Data!BB594-FaktiskeKurser[[#This Row],[NVDA]]</f>
        <v>2.9700009999999963</v>
      </c>
      <c r="BB590" s="2">
        <f>Data!BC594-FaktiskeKurser[[#This Row],[GOOG]]</f>
        <v>1.7799990000000037</v>
      </c>
      <c r="BC590" s="2">
        <f>Data!BD594-FaktiskeKurser[[#This Row],[UNH]]</f>
        <v>-13.82998699999996</v>
      </c>
      <c r="BD590" s="2">
        <f>Data!BE594-FaktiskeKurser[[#This Row],[JPM]]</f>
        <v>4.5599970000000098</v>
      </c>
      <c r="BE590" s="2">
        <f>Data!BF594-FaktiskeKurser[[#This Row],[AVGO]]</f>
        <v>25.599975000000086</v>
      </c>
      <c r="BF590" s="2">
        <f>Data!BG594-FaktiskeKurser[[#This Row],[V]]</f>
        <v>-7.8900000000000148</v>
      </c>
      <c r="BG590" s="2">
        <f>Data!BH594-FaktiskeKurser[[#This Row],[BAC]]</f>
        <v>1.8600009999999969</v>
      </c>
      <c r="BH590" s="2">
        <f>Data!BI594-FaktiskeKurser[[#This Row],[HD]]</f>
        <v>-1.2900089999999977</v>
      </c>
      <c r="BI590" s="2">
        <f>Data!BJ594-FaktiskeKurser[[#This Row],[MA]]</f>
        <v>-10.010009999999966</v>
      </c>
      <c r="BJ590" s="2">
        <f>Data!BK594-FaktiskeKurser[[#This Row],[MRK]]</f>
        <v>-0.68000000000000682</v>
      </c>
      <c r="BK590" s="2">
        <f>Data!BL594-FaktiskeKurser[[#This Row],[ABBV]]</f>
        <v>5.2999879999999848</v>
      </c>
      <c r="BL590" s="2">
        <f>Data!BM594-FaktiskeKurser[[#This Row],[LLY]]</f>
        <v>0.23999000000003434</v>
      </c>
      <c r="BM590" s="2">
        <f>Data!BN594-FaktiskeKurser[[#This Row],[UPS]]</f>
        <v>-0.19000299999999015</v>
      </c>
      <c r="BN590" s="2">
        <f>Data!BO594-FaktiskeKurser[[#This Row],[CAT]]</f>
        <v>5.3899999999999864</v>
      </c>
    </row>
    <row r="591" spans="1:66" x14ac:dyDescent="0.35">
      <c r="A591" s="1">
        <v>44687</v>
      </c>
      <c r="B591" s="2">
        <f>ARIMAForecast[[#This Row],[AAPL]]-FaktiskeKurser[[#This Row],[AAPL]]</f>
        <v>-6.0690211991669969</v>
      </c>
      <c r="C591" s="2">
        <f>ARIMAForecast[[#This Row],[MSFT]]-Data!C590</f>
        <v>-10.821818585543042</v>
      </c>
      <c r="D591" s="2">
        <f>ARIMAForecast[[#This Row],[AMZN]]-Data!D590</f>
        <v>-5.6797408917010017</v>
      </c>
      <c r="E591" s="2">
        <f>ARIMAForecast[[#This Row],[GOOGL]]-Data!E590</f>
        <v>-4.7787007116399991</v>
      </c>
      <c r="F591" s="2">
        <f>ARIMAForecast[[#This Row],[BRK-B]]-Data!F590</f>
        <v>-6.223535901440016</v>
      </c>
      <c r="G591" s="2">
        <f>ARIMAForecast[[#This Row],[TSLA]]-Data!G590</f>
        <v>-26.196020700787017</v>
      </c>
      <c r="H591" s="2">
        <f>ARIMAForecast[[#This Row],[NVDA]]-Data!H590</f>
        <v>-20.107919107656016</v>
      </c>
      <c r="I591" s="2">
        <f>ARIMAForecast[[#This Row],[GOOG]]-Data!I590</f>
        <v>-4.4319144386870022</v>
      </c>
      <c r="J591" s="2">
        <f>ARIMAForecast[[#This Row],[UNH]]-Data!J590</f>
        <v>-11.068049383192033</v>
      </c>
      <c r="K591" s="2">
        <f>ARIMAForecast[[#This Row],[JPM]]-Data!K590</f>
        <v>-1.960610211335009</v>
      </c>
      <c r="L591" s="2">
        <f>ARIMAForecast[[#This Row],[AVGO]]-Data!L590</f>
        <v>-19.324014414113094</v>
      </c>
      <c r="M591" s="2">
        <f>ARIMAForecast[[#This Row],[V]]-Data!M590</f>
        <v>-8.6487973837810159</v>
      </c>
      <c r="N591" s="2">
        <f>ARIMAForecast[[#This Row],[BAC]]-Data!N590</f>
        <v>-1.2249866706586019</v>
      </c>
      <c r="O591" s="2">
        <f>ARIMAForecast[[#This Row],[HD]]-Data!O590</f>
        <v>0.93354099096495702</v>
      </c>
      <c r="P591" s="2">
        <f>ARIMAForecast[[#This Row],[MA]]-Data!P590</f>
        <v>-18.107110416569014</v>
      </c>
      <c r="Q591" s="2">
        <f>ARIMAForecast[[#This Row],[MRK]]-Data!Q590</f>
        <v>-0.90413990530440458</v>
      </c>
      <c r="R591" s="2">
        <f>ARIMAForecast[[#This Row],[ABBV]]-Data!R590</f>
        <v>-2.1260509392400024</v>
      </c>
      <c r="S591" s="2">
        <f>ARIMAForecast[[#This Row],[LLY]]-Data!S590</f>
        <v>-7.5995224908119781</v>
      </c>
      <c r="T591" s="2">
        <f>ARIMAForecast[[#This Row],[UPS]]-Data!T590</f>
        <v>0.39764759543700734</v>
      </c>
      <c r="U591" s="2">
        <f>ARIMAForecast[[#This Row],[CAT]]-Data!U590</f>
        <v>-6.8118854480840128</v>
      </c>
      <c r="X591" s="1">
        <v>44687</v>
      </c>
      <c r="Y591" s="2">
        <f>Data!Y591-Data!Y590</f>
        <v>-4.5965237000000059</v>
      </c>
      <c r="Z591" s="2">
        <f>Data!Z591-Data!Z590</f>
        <v>-10.534634599999947</v>
      </c>
      <c r="AA591" s="2">
        <f>Data!AA591-Data!AA590</f>
        <v>-5.2371968000000066</v>
      </c>
      <c r="AB591" s="2">
        <f>Data!AB591-Data!AB590</f>
        <v>-3.2897492999999969</v>
      </c>
      <c r="AC591" s="2">
        <f>Data!AC591-Data!AC590</f>
        <v>-1.1239400000022215E-2</v>
      </c>
      <c r="AD591" s="2">
        <f>Data!AD591-Data!AD590</f>
        <v>-25.8262517</v>
      </c>
      <c r="AE591" s="2">
        <f>Data!AE591-Data!AE590</f>
        <v>-9.2681683000000135</v>
      </c>
      <c r="AF591" s="2">
        <f>Data!AF591-Data!AF590</f>
        <v>-3.5681900000000013</v>
      </c>
      <c r="AG591" s="2">
        <f>Data!AG591-Data!AG590</f>
        <v>2.1444215999999869</v>
      </c>
      <c r="AH591" s="2">
        <f>Data!AH591-Data!AH590</f>
        <v>-0.58101830000001087</v>
      </c>
      <c r="AI591" s="2">
        <f>Data!AI591-Data!AI590</f>
        <v>-2.2819970000000467</v>
      </c>
      <c r="AJ591" s="2">
        <f>Data!AJ591-Data!AJ590</f>
        <v>-4.3058699999999988</v>
      </c>
      <c r="AK591" s="2">
        <f>Data!AK591-Data!AK590</f>
        <v>-0.15933135999999593</v>
      </c>
      <c r="AL591" s="2">
        <f>Data!AL591-Data!AL590</f>
        <v>-7.893030299999964</v>
      </c>
      <c r="AM591" s="2">
        <f>Data!AM591-Data!AM590</f>
        <v>-11.471848899999998</v>
      </c>
      <c r="AN591" s="2">
        <f>Data!AN591-Data!AN590</f>
        <v>0.30793377000000532</v>
      </c>
      <c r="AO591" s="2">
        <f>Data!AO591-Data!AO590</f>
        <v>0.63683320000001231</v>
      </c>
      <c r="AP591" s="2">
        <f>Data!AP591-Data!AP590</f>
        <v>3.6501742000000377</v>
      </c>
      <c r="AQ591" s="2">
        <f>Data!AQ591-Data!AQ590</f>
        <v>-0.19953200000000493</v>
      </c>
      <c r="AR591" s="2">
        <f>Data!AR591-Data!AR590</f>
        <v>-2.2838498999999786</v>
      </c>
      <c r="AS591" s="2"/>
      <c r="AT591" s="1">
        <v>44687</v>
      </c>
      <c r="AU591" s="2">
        <f>Data!AV595-FaktiskeKurser[[#This Row],[AAPL]]</f>
        <v>-0.68000799999998662</v>
      </c>
      <c r="AV591" s="2">
        <f>Data!AW595-FaktiskeKurser[[#This Row],[MSFT]]</f>
        <v>-9.7399900000000343</v>
      </c>
      <c r="AW591" s="2">
        <f>Data!AX595-FaktiskeKurser[[#This Row],[AMZN]]</f>
        <v>-9.7275010000000037</v>
      </c>
      <c r="AX591" s="2">
        <f>Data!AY595-FaktiskeKurser[[#This Row],[GOOGL]]</f>
        <v>-0.83650199999999586</v>
      </c>
      <c r="AY591" s="2">
        <f>Data!AZ595-FaktiskeKurser[[#This Row],[BRK-B]]</f>
        <v>0.69000299999999015</v>
      </c>
      <c r="AZ591" s="2">
        <f>Data!BA595-FaktiskeKurser[[#This Row],[TSLA]]</f>
        <v>-12.430023000000006</v>
      </c>
      <c r="BA591" s="2">
        <f>Data!BB595-FaktiskeKurser[[#This Row],[NVDA]]</f>
        <v>-8.5800020000000075</v>
      </c>
      <c r="BB591" s="2">
        <f>Data!BC595-FaktiskeKurser[[#This Row],[GOOG]]</f>
        <v>-1.4969940000000008</v>
      </c>
      <c r="BC591" s="2">
        <f>Data!BD595-FaktiskeKurser[[#This Row],[UNH]]</f>
        <v>-1.5299989999999752</v>
      </c>
      <c r="BD591" s="2">
        <f>Data!BE595-FaktiskeKurser[[#This Row],[JPM]]</f>
        <v>3.2700040000000001</v>
      </c>
      <c r="BE591" s="2">
        <f>Data!BF595-FaktiskeKurser[[#This Row],[AVGO]]</f>
        <v>3.75</v>
      </c>
      <c r="BF591" s="2">
        <f>Data!BG595-FaktiskeKurser[[#This Row],[V]]</f>
        <v>-8.7099919999999997</v>
      </c>
      <c r="BG591" s="2">
        <f>Data!BH595-FaktiskeKurser[[#This Row],[BAC]]</f>
        <v>1.3100019999999972</v>
      </c>
      <c r="BH591" s="2">
        <f>Data!BI595-FaktiskeKurser[[#This Row],[HD]]</f>
        <v>-12.660003000000017</v>
      </c>
      <c r="BI591" s="2">
        <f>Data!BJ595-FaktiskeKurser[[#This Row],[MA]]</f>
        <v>-11.920013999999981</v>
      </c>
      <c r="BJ591" s="2">
        <f>Data!BK595-FaktiskeKurser[[#This Row],[MRK]]</f>
        <v>0.73999700000000246</v>
      </c>
      <c r="BK591" s="2">
        <f>Data!BL595-FaktiskeKurser[[#This Row],[ABBV]]</f>
        <v>4.9600070000000187</v>
      </c>
      <c r="BL591" s="2">
        <f>Data!BM595-FaktiskeKurser[[#This Row],[LLY]]</f>
        <v>7.3399959999999851</v>
      </c>
      <c r="BM591" s="2">
        <f>Data!BN595-FaktiskeKurser[[#This Row],[UPS]]</f>
        <v>1.3399959999999851</v>
      </c>
      <c r="BN591" s="2">
        <f>Data!BO595-FaktiskeKurser[[#This Row],[CAT]]</f>
        <v>2.5799869999999885</v>
      </c>
    </row>
    <row r="592" spans="1:66" x14ac:dyDescent="0.35">
      <c r="A592" s="1">
        <v>44690</v>
      </c>
      <c r="B592" s="2">
        <f>ARIMAForecast[[#This Row],[AAPL]]-FaktiskeKurser[[#This Row],[AAPL]]</f>
        <v>-3.5892656619720071</v>
      </c>
      <c r="C592" s="2">
        <f>ARIMAForecast[[#This Row],[MSFT]]-Data!C591</f>
        <v>5.7321687717150098</v>
      </c>
      <c r="D592" s="2">
        <f>ARIMAForecast[[#This Row],[AMZN]]-Data!D591</f>
        <v>0.29767120753399468</v>
      </c>
      <c r="E592" s="2">
        <f>ARIMAForecast[[#This Row],[GOOGL]]-Data!E591</f>
        <v>3.5571356552639912</v>
      </c>
      <c r="F592" s="2">
        <f>ARIMAForecast[[#This Row],[BRK-B]]-Data!F591</f>
        <v>-8.6242291750977529E-2</v>
      </c>
      <c r="G592" s="2">
        <f>ARIMAForecast[[#This Row],[TSLA]]-Data!G591</f>
        <v>4.1657774115250277</v>
      </c>
      <c r="H592" s="2">
        <f>ARIMAForecast[[#This Row],[NVDA]]-Data!H591</f>
        <v>8.3516375382289993</v>
      </c>
      <c r="I592" s="2">
        <f>ARIMAForecast[[#This Row],[GOOG]]-Data!I591</f>
        <v>3.2731002673530014</v>
      </c>
      <c r="J592" s="2">
        <f>ARIMAForecast[[#This Row],[UNH]]-Data!J591</f>
        <v>0.62162861998399421</v>
      </c>
      <c r="K592" s="2">
        <f>ARIMAForecast[[#This Row],[JPM]]-Data!K591</f>
        <v>-2.069584598681999</v>
      </c>
      <c r="L592" s="2">
        <f>ARIMAForecast[[#This Row],[AVGO]]-Data!L591</f>
        <v>21.053631978532053</v>
      </c>
      <c r="M592" s="2">
        <f>ARIMAForecast[[#This Row],[V]]-Data!M591</f>
        <v>-0.79980207839500395</v>
      </c>
      <c r="N592" s="2">
        <f>ARIMAForecast[[#This Row],[BAC]]-Data!N591</f>
        <v>-0.29834179233490232</v>
      </c>
      <c r="O592" s="2">
        <f>ARIMAForecast[[#This Row],[HD]]-Data!O591</f>
        <v>-1.0851163331759608</v>
      </c>
      <c r="P592" s="2">
        <f>ARIMAForecast[[#This Row],[MA]]-Data!P591</f>
        <v>-4.0247743261040227</v>
      </c>
      <c r="Q592" s="2">
        <f>ARIMAForecast[[#This Row],[MRK]]-Data!Q591</f>
        <v>0.43291817347891026</v>
      </c>
      <c r="R592" s="2">
        <f>ARIMAForecast[[#This Row],[ABBV]]-Data!R591</f>
        <v>1.0186450891820016</v>
      </c>
      <c r="S592" s="2">
        <f>ARIMAForecast[[#This Row],[LLY]]-Data!S591</f>
        <v>-3.0812637850680176</v>
      </c>
      <c r="T592" s="2">
        <f>ARIMAForecast[[#This Row],[UPS]]-Data!T591</f>
        <v>2.6651278714880107</v>
      </c>
      <c r="U592" s="2">
        <f>ARIMAForecast[[#This Row],[CAT]]-Data!U591</f>
        <v>-3.3753208434869748</v>
      </c>
      <c r="X592" s="1">
        <v>44690</v>
      </c>
      <c r="Y592" s="2">
        <f>Data!Y592-Data!Y591</f>
        <v>-3.2068070999999918</v>
      </c>
      <c r="Z592" s="2">
        <f>Data!Z592-Data!Z591</f>
        <v>-4.6548398000000475</v>
      </c>
      <c r="AA592" s="2">
        <f>Data!AA592-Data!AA591</f>
        <v>-4.5231852999999944</v>
      </c>
      <c r="AB592" s="2">
        <f>Data!AB592-Data!AB591</f>
        <v>-2.5984207000000055</v>
      </c>
      <c r="AC592" s="2">
        <f>Data!AC592-Data!AC591</f>
        <v>-5.699929099999963</v>
      </c>
      <c r="AD592" s="2">
        <f>Data!AD592-Data!AD591</f>
        <v>-3.163648099999989</v>
      </c>
      <c r="AE592" s="2">
        <f>Data!AE592-Data!AE591</f>
        <v>-7.5234924000000092</v>
      </c>
      <c r="AF592" s="2">
        <f>Data!AF592-Data!AF591</f>
        <v>-2.3339347000000004</v>
      </c>
      <c r="AG592" s="2">
        <f>Data!AG592-Data!AG591</f>
        <v>-10.291195200000004</v>
      </c>
      <c r="AH592" s="2">
        <f>Data!AH592-Data!AH591</f>
        <v>-1.5912159999999886</v>
      </c>
      <c r="AI592" s="2">
        <f>Data!AI592-Data!AI591</f>
        <v>-14.586732600000005</v>
      </c>
      <c r="AJ592" s="2">
        <f>Data!AJ592-Data!AJ591</f>
        <v>-7.6630474000000106</v>
      </c>
      <c r="AK592" s="2">
        <f>Data!AK592-Data!AK591</f>
        <v>-1.0106701200000003</v>
      </c>
      <c r="AL592" s="2">
        <f>Data!AL592-Data!AL591</f>
        <v>1.1407955999999899</v>
      </c>
      <c r="AM592" s="2">
        <f>Data!AM592-Data!AM591</f>
        <v>-10.667304099999967</v>
      </c>
      <c r="AN592" s="2">
        <f>Data!AN592-Data!AN591</f>
        <v>-0.63594735000000924</v>
      </c>
      <c r="AO592" s="2">
        <f>Data!AO592-Data!AO591</f>
        <v>-1.9377675000000067</v>
      </c>
      <c r="AP592" s="2">
        <f>Data!AP592-Data!AP591</f>
        <v>-5.401959799999986</v>
      </c>
      <c r="AQ592" s="2">
        <f>Data!AQ592-Data!AQ591</f>
        <v>1.3059543999999903</v>
      </c>
      <c r="AR592" s="2">
        <f>Data!AR592-Data!AR591</f>
        <v>-7.0490417000000036</v>
      </c>
      <c r="AS592" s="2"/>
      <c r="AT592" s="1">
        <v>44690</v>
      </c>
      <c r="AU592" s="2">
        <f>Data!AV596-FaktiskeKurser[[#This Row],[AAPL]]</f>
        <v>-7.4199979999999925</v>
      </c>
      <c r="AV592" s="2">
        <f>Data!AW596-FaktiskeKurser[[#This Row],[MSFT]]</f>
        <v>-17.200011999999958</v>
      </c>
      <c r="AW592" s="2">
        <f>Data!AX596-FaktiskeKurser[[#This Row],[AMZN]]</f>
        <v>-15.464500999999998</v>
      </c>
      <c r="AX592" s="2">
        <f>Data!AY596-FaktiskeKurser[[#This Row],[GOOGL]]</f>
        <v>-4.8229979999999983</v>
      </c>
      <c r="AY592" s="2">
        <f>Data!AZ596-FaktiskeKurser[[#This Row],[BRK-B]]</f>
        <v>-6.0299989999999752</v>
      </c>
      <c r="AZ592" s="2">
        <f>Data!BA596-FaktiskeKurser[[#This Row],[TSLA]]</f>
        <v>-40.713348999999994</v>
      </c>
      <c r="BA592" s="2">
        <f>Data!BB596-FaktiskeKurser[[#This Row],[NVDA]]</f>
        <v>-26.520004</v>
      </c>
      <c r="BB592" s="2">
        <f>Data!BC596-FaktiskeKurser[[#This Row],[GOOG]]</f>
        <v>-5.0455010000000016</v>
      </c>
      <c r="BC592" s="2">
        <f>Data!BD596-FaktiskeKurser[[#This Row],[UNH]]</f>
        <v>-13.199982000000034</v>
      </c>
      <c r="BD592" s="2">
        <f>Data!BE596-FaktiskeKurser[[#This Row],[JPM]]</f>
        <v>-1.1699980000000068</v>
      </c>
      <c r="BE592" s="2">
        <f>Data!BF596-FaktiskeKurser[[#This Row],[AVGO]]</f>
        <v>-18.25</v>
      </c>
      <c r="BF592" s="2">
        <f>Data!BG596-FaktiskeKurser[[#This Row],[V]]</f>
        <v>-15.559998000000007</v>
      </c>
      <c r="BG592" s="2">
        <f>Data!BH596-FaktiskeKurser[[#This Row],[BAC]]</f>
        <v>-0.76000200000000007</v>
      </c>
      <c r="BH592" s="2">
        <f>Data!BI596-FaktiskeKurser[[#This Row],[HD]]</f>
        <v>-7.929992000000027</v>
      </c>
      <c r="BI592" s="2">
        <f>Data!BJ596-FaktiskeKurser[[#This Row],[MA]]</f>
        <v>-29.80001900000002</v>
      </c>
      <c r="BJ592" s="2">
        <f>Data!BK596-FaktiskeKurser[[#This Row],[MRK]]</f>
        <v>0.54000100000000373</v>
      </c>
      <c r="BK592" s="2">
        <f>Data!BL596-FaktiskeKurser[[#This Row],[ABBV]]</f>
        <v>1.3600009999999827</v>
      </c>
      <c r="BL592" s="2">
        <f>Data!BM596-FaktiskeKurser[[#This Row],[LLY]]</f>
        <v>1.1600040000000149</v>
      </c>
      <c r="BM592" s="2">
        <f>Data!BN596-FaktiskeKurser[[#This Row],[UPS]]</f>
        <v>3.3099980000000073</v>
      </c>
      <c r="BN592" s="2">
        <f>Data!BO596-FaktiskeKurser[[#This Row],[CAT]]</f>
        <v>-7.330001999999979</v>
      </c>
    </row>
    <row r="593" spans="1:66" x14ac:dyDescent="0.35">
      <c r="A593" s="1">
        <v>44691</v>
      </c>
      <c r="B593" s="2">
        <f>ARIMAForecast[[#This Row],[AAPL]]-FaktiskeKurser[[#This Row],[AAPL]]</f>
        <v>-19.966997629058</v>
      </c>
      <c r="C593" s="2">
        <f>ARIMAForecast[[#This Row],[MSFT]]-Data!C592</f>
        <v>-10.388902849764008</v>
      </c>
      <c r="D593" s="2">
        <f>ARIMAForecast[[#This Row],[AMZN]]-Data!D592</f>
        <v>-3.5666701560059977</v>
      </c>
      <c r="E593" s="2">
        <f>ARIMAForecast[[#This Row],[GOOGL]]-Data!E592</f>
        <v>-2.2522109481379999</v>
      </c>
      <c r="F593" s="2">
        <f>ARIMAForecast[[#This Row],[BRK-B]]-Data!F592</f>
        <v>-0.83985101152501329</v>
      </c>
      <c r="G593" s="2">
        <f>ARIMAForecast[[#This Row],[TSLA]]-Data!G592</f>
        <v>-22.013948651563027</v>
      </c>
      <c r="H593" s="2">
        <f>ARIMAForecast[[#This Row],[NVDA]]-Data!H592</f>
        <v>-11.100343718705005</v>
      </c>
      <c r="I593" s="2">
        <f>ARIMAForecast[[#This Row],[GOOG]]-Data!I592</f>
        <v>-1.9704312452939945</v>
      </c>
      <c r="J593" s="2">
        <f>ARIMAForecast[[#This Row],[UNH]]-Data!J592</f>
        <v>-2.4879670837069625</v>
      </c>
      <c r="K593" s="2">
        <f>ARIMAForecast[[#This Row],[JPM]]-Data!K592</f>
        <v>-1.6064968327900004</v>
      </c>
      <c r="L593" s="2">
        <f>ARIMAForecast[[#This Row],[AVGO]]-Data!L592</f>
        <v>-16.662858110360048</v>
      </c>
      <c r="M593" s="2">
        <f>ARIMAForecast[[#This Row],[V]]-Data!M592</f>
        <v>3.1027844356200092</v>
      </c>
      <c r="N593" s="2">
        <f>ARIMAForecast[[#This Row],[BAC]]-Data!N592</f>
        <v>-0.30614859291549834</v>
      </c>
      <c r="O593" s="2">
        <f>ARIMAForecast[[#This Row],[HD]]-Data!O592</f>
        <v>-13.528795958270052</v>
      </c>
      <c r="P593" s="2">
        <f>ARIMAForecast[[#This Row],[MA]]-Data!P592</f>
        <v>0.21009823051099374</v>
      </c>
      <c r="Q593" s="2">
        <f>ARIMAForecast[[#This Row],[MRK]]-Data!Q592</f>
        <v>0.909708454082093</v>
      </c>
      <c r="R593" s="2">
        <f>ARIMAForecast[[#This Row],[ABBV]]-Data!R592</f>
        <v>-0.35364139436100572</v>
      </c>
      <c r="S593" s="2">
        <f>ARIMAForecast[[#This Row],[LLY]]-Data!S592</f>
        <v>-0.3362133915790082</v>
      </c>
      <c r="T593" s="2">
        <f>ARIMAForecast[[#This Row],[UPS]]-Data!T592</f>
        <v>-6.5361769280179942</v>
      </c>
      <c r="U593" s="2">
        <f>ARIMAForecast[[#This Row],[CAT]]-Data!U592</f>
        <v>0.9345878224189903</v>
      </c>
      <c r="X593" s="1">
        <v>44691</v>
      </c>
      <c r="Y593" s="2">
        <f>Data!Y593-Data!Y592</f>
        <v>0.15993899999998007</v>
      </c>
      <c r="Z593" s="2">
        <f>Data!Z593-Data!Z592</f>
        <v>-1.0675208999999768</v>
      </c>
      <c r="AA593" s="2">
        <f>Data!AA593-Data!AA592</f>
        <v>-1.7274697000000003</v>
      </c>
      <c r="AB593" s="2">
        <f>Data!AB593-Data!AB592</f>
        <v>1.0703091000000029</v>
      </c>
      <c r="AC593" s="2">
        <f>Data!AC593-Data!AC592</f>
        <v>-0.74219800000003033</v>
      </c>
      <c r="AD593" s="2">
        <f>Data!AD593-Data!AD592</f>
        <v>-20.623627800000008</v>
      </c>
      <c r="AE593" s="2">
        <f>Data!AE593-Data!AE592</f>
        <v>-4.6612171999999816</v>
      </c>
      <c r="AF593" s="2">
        <f>Data!AF593-Data!AF592</f>
        <v>1.1751136000000031</v>
      </c>
      <c r="AG593" s="2">
        <f>Data!AG593-Data!AG592</f>
        <v>-0.46609210000002577</v>
      </c>
      <c r="AH593" s="2">
        <f>Data!AH593-Data!AH592</f>
        <v>-2.8917801000000054</v>
      </c>
      <c r="AI593" s="2">
        <f>Data!AI593-Data!AI592</f>
        <v>13.335477100000048</v>
      </c>
      <c r="AJ593" s="2">
        <f>Data!AJ593-Data!AJ592</f>
        <v>-1.6655998999999895</v>
      </c>
      <c r="AK593" s="2">
        <f>Data!AK593-Data!AK592</f>
        <v>-0.61317010999999866</v>
      </c>
      <c r="AL593" s="2">
        <f>Data!AL593-Data!AL592</f>
        <v>-4.1236306000000127</v>
      </c>
      <c r="AM593" s="2">
        <f>Data!AM593-Data!AM592</f>
        <v>-11.767023400000028</v>
      </c>
      <c r="AN593" s="2">
        <f>Data!AN593-Data!AN592</f>
        <v>9.7989910000009672E-2</v>
      </c>
      <c r="AO593" s="2">
        <f>Data!AO593-Data!AO592</f>
        <v>1.0292909000000066</v>
      </c>
      <c r="AP593" s="2">
        <f>Data!AP593-Data!AP592</f>
        <v>-4.8587174000000459</v>
      </c>
      <c r="AQ593" s="2">
        <f>Data!AQ593-Data!AQ592</f>
        <v>0.80995970000000739</v>
      </c>
      <c r="AR593" s="2">
        <f>Data!AR593-Data!AR592</f>
        <v>-4.1775152000000162</v>
      </c>
      <c r="AS593" s="2"/>
      <c r="AT593" s="1">
        <v>44691</v>
      </c>
      <c r="AU593" s="2">
        <f>Data!AV597-FaktiskeKurser[[#This Row],[AAPL]]</f>
        <v>-11.510008999999997</v>
      </c>
      <c r="AV593" s="2">
        <f>Data!AW597-FaktiskeKurser[[#This Row],[MSFT]]</f>
        <v>-20.48001099999999</v>
      </c>
      <c r="AW593" s="2">
        <f>Data!AX597-FaktiskeKurser[[#This Row],[AMZN]]</f>
        <v>-17.069495999999987</v>
      </c>
      <c r="AX593" s="2">
        <f>Data!AY597-FaktiskeKurser[[#This Row],[GOOGL]]</f>
        <v>-7.8660050000000012</v>
      </c>
      <c r="AY593" s="2">
        <f>Data!AZ597-FaktiskeKurser[[#This Row],[BRK-B]]</f>
        <v>-14.26998900000001</v>
      </c>
      <c r="AZ593" s="2">
        <f>Data!BA597-FaktiskeKurser[[#This Row],[TSLA]]</f>
        <v>-50.860015999999973</v>
      </c>
      <c r="BA593" s="2">
        <f>Data!BB597-FaktiskeKurser[[#This Row],[NVDA]]</f>
        <v>-27.389999000000017</v>
      </c>
      <c r="BB593" s="2">
        <f>Data!BC597-FaktiskeKurser[[#This Row],[GOOG]]</f>
        <v>-7.9904939999999982</v>
      </c>
      <c r="BC593" s="2">
        <f>Data!BD597-FaktiskeKurser[[#This Row],[UNH]]</f>
        <v>-19.609984999999995</v>
      </c>
      <c r="BD593" s="2">
        <f>Data!BE597-FaktiskeKurser[[#This Row],[JPM]]</f>
        <v>-8.2099989999999963</v>
      </c>
      <c r="BE593" s="2">
        <f>Data!BF597-FaktiskeKurser[[#This Row],[AVGO]]</f>
        <v>-22.269958000000088</v>
      </c>
      <c r="BF593" s="2">
        <f>Data!BG597-FaktiskeKurser[[#This Row],[V]]</f>
        <v>-20.940001999999993</v>
      </c>
      <c r="BG593" s="2">
        <f>Data!BH597-FaktiskeKurser[[#This Row],[BAC]]</f>
        <v>-2.8600009999999969</v>
      </c>
      <c r="BH593" s="2">
        <f>Data!BI597-FaktiskeKurser[[#This Row],[HD]]</f>
        <v>-24.149993999999992</v>
      </c>
      <c r="BI593" s="2">
        <f>Data!BJ597-FaktiskeKurser[[#This Row],[MA]]</f>
        <v>-43.190001999999993</v>
      </c>
      <c r="BJ593" s="2">
        <f>Data!BK597-FaktiskeKurser[[#This Row],[MRK]]</f>
        <v>-0.70999900000001048</v>
      </c>
      <c r="BK593" s="2">
        <f>Data!BL597-FaktiskeKurser[[#This Row],[ABBV]]</f>
        <v>0.5</v>
      </c>
      <c r="BL593" s="2">
        <f>Data!BM597-FaktiskeKurser[[#This Row],[LLY]]</f>
        <v>-9.1999819999999772</v>
      </c>
      <c r="BM593" s="2">
        <f>Data!BN597-FaktiskeKurser[[#This Row],[UPS]]</f>
        <v>-1.7900080000000003</v>
      </c>
      <c r="BN593" s="2">
        <f>Data!BO597-FaktiskeKurser[[#This Row],[CAT]]</f>
        <v>-19.599991000000017</v>
      </c>
    </row>
    <row r="594" spans="1:66" x14ac:dyDescent="0.35">
      <c r="A594" s="1">
        <v>44692</v>
      </c>
      <c r="B594" s="2">
        <f>ARIMAForecast[[#This Row],[AAPL]]-FaktiskeKurser[[#This Row],[AAPL]]</f>
        <v>-13.303874129609994</v>
      </c>
      <c r="C594" s="2">
        <f>ARIMAForecast[[#This Row],[MSFT]]-Data!C593</f>
        <v>-1.9247328139239812</v>
      </c>
      <c r="D594" s="2">
        <f>ARIMAForecast[[#This Row],[AMZN]]-Data!D593</f>
        <v>0.9654768669769993</v>
      </c>
      <c r="E594" s="2">
        <f>ARIMAForecast[[#This Row],[GOOGL]]-Data!E593</f>
        <v>0.80398068337500206</v>
      </c>
      <c r="F594" s="2">
        <f>ARIMAForecast[[#This Row],[BRK-B]]-Data!F593</f>
        <v>-1.6385050889579702</v>
      </c>
      <c r="G594" s="2">
        <f>ARIMAForecast[[#This Row],[TSLA]]-Data!G593</f>
        <v>-1.2380803440439934</v>
      </c>
      <c r="H594" s="2">
        <f>ARIMAForecast[[#This Row],[NVDA]]-Data!H593</f>
        <v>-2.4405431758789859</v>
      </c>
      <c r="I594" s="2">
        <f>ARIMAForecast[[#This Row],[GOOG]]-Data!I593</f>
        <v>0.52145973893600228</v>
      </c>
      <c r="J594" s="2">
        <f>ARIMAForecast[[#This Row],[UNH]]-Data!J593</f>
        <v>-3.9891607450280162</v>
      </c>
      <c r="K594" s="2">
        <f>ARIMAForecast[[#This Row],[JPM]]-Data!K593</f>
        <v>0.41840991973900543</v>
      </c>
      <c r="L594" s="2">
        <f>ARIMAForecast[[#This Row],[AVGO]]-Data!L593</f>
        <v>8.047064962775039</v>
      </c>
      <c r="M594" s="2">
        <f>ARIMAForecast[[#This Row],[V]]-Data!M593</f>
        <v>-1.9876465370579979</v>
      </c>
      <c r="N594" s="2">
        <f>ARIMAForecast[[#This Row],[BAC]]-Data!N593</f>
        <v>-0.30265256994339751</v>
      </c>
      <c r="O594" s="2">
        <f>ARIMAForecast[[#This Row],[HD]]-Data!O593</f>
        <v>10.374858365951013</v>
      </c>
      <c r="P594" s="2">
        <f>ARIMAForecast[[#This Row],[MA]]-Data!P593</f>
        <v>-4.2155488396570036</v>
      </c>
      <c r="Q594" s="2">
        <f>ARIMAForecast[[#This Row],[MRK]]-Data!Q593</f>
        <v>1.9988752204274078</v>
      </c>
      <c r="R594" s="2">
        <f>ARIMAForecast[[#This Row],[ABBV]]-Data!R593</f>
        <v>2.6000717056510041</v>
      </c>
      <c r="S594" s="2">
        <f>ARIMAForecast[[#This Row],[LLY]]-Data!S593</f>
        <v>6.2958535112269942</v>
      </c>
      <c r="T594" s="2">
        <f>ARIMAForecast[[#This Row],[UPS]]-Data!T593</f>
        <v>2.6302150993209921</v>
      </c>
      <c r="U594" s="2">
        <f>ARIMAForecast[[#This Row],[CAT]]-Data!U593</f>
        <v>-0.65087118355501161</v>
      </c>
      <c r="X594" s="1">
        <v>44692</v>
      </c>
      <c r="Y594" s="2">
        <f>Data!Y594-Data!Y593</f>
        <v>-3.6762814999999875</v>
      </c>
      <c r="Z594" s="2">
        <f>Data!Z594-Data!Z593</f>
        <v>-4.1109817999999905</v>
      </c>
      <c r="AA594" s="2">
        <f>Data!AA594-Data!AA593</f>
        <v>-2.7054849999999959</v>
      </c>
      <c r="AB594" s="2">
        <f>Data!AB594-Data!AB593</f>
        <v>-0.61295760000000143</v>
      </c>
      <c r="AC594" s="2">
        <f>Data!AC594-Data!AC593</f>
        <v>-0.86152140000001509</v>
      </c>
      <c r="AD594" s="2">
        <f>Data!AD594-Data!AD593</f>
        <v>-1.2439746000000014</v>
      </c>
      <c r="AE594" s="2">
        <f>Data!AE594-Data!AE593</f>
        <v>-5.0503542000000152</v>
      </c>
      <c r="AF594" s="2">
        <f>Data!AF594-Data!AF593</f>
        <v>-0.55479370000000472</v>
      </c>
      <c r="AG594" s="2">
        <f>Data!AG594-Data!AG593</f>
        <v>-1.3056762999999592</v>
      </c>
      <c r="AH594" s="2">
        <f>Data!AH594-Data!AH593</f>
        <v>-1.0347031000000015</v>
      </c>
      <c r="AI594" s="2">
        <f>Data!AI594-Data!AI593</f>
        <v>-9.138808200000085</v>
      </c>
      <c r="AJ594" s="2">
        <f>Data!AJ594-Data!AJ593</f>
        <v>2.3938383999999928</v>
      </c>
      <c r="AK594" s="2">
        <f>Data!AK594-Data!AK593</f>
        <v>-0.23164009000000618</v>
      </c>
      <c r="AL594" s="2">
        <f>Data!AL594-Data!AL593</f>
        <v>-8.0627038000000084</v>
      </c>
      <c r="AM594" s="2">
        <f>Data!AM594-Data!AM593</f>
        <v>-9.9919999999997344E-2</v>
      </c>
      <c r="AN594" s="2">
        <f>Data!AN594-Data!AN593</f>
        <v>1.085190879999999</v>
      </c>
      <c r="AO594" s="2">
        <f>Data!AO594-Data!AO593</f>
        <v>-3.0367400000017142E-2</v>
      </c>
      <c r="AP594" s="2">
        <f>Data!AP594-Data!AP593</f>
        <v>0.6408425000000193</v>
      </c>
      <c r="AQ594" s="2">
        <f>Data!AQ594-Data!AQ593</f>
        <v>-4.1872453000000007</v>
      </c>
      <c r="AR594" s="2">
        <f>Data!AR594-Data!AR593</f>
        <v>1.1627050000000168</v>
      </c>
      <c r="AS594" s="2"/>
      <c r="AT594" s="1">
        <v>44692</v>
      </c>
      <c r="AU594" s="2">
        <f>Data!AV598-FaktiskeKurser[[#This Row],[AAPL]]</f>
        <v>-10.270004</v>
      </c>
      <c r="AV594" s="2">
        <f>Data!AW598-FaktiskeKurser[[#This Row],[MSFT]]</f>
        <v>-16.800018000000023</v>
      </c>
      <c r="AW594" s="2">
        <f>Data!AX598-FaktiskeKurser[[#This Row],[AMZN]]</f>
        <v>-11.034996000000007</v>
      </c>
      <c r="AX594" s="2">
        <f>Data!AY598-FaktiskeKurser[[#This Row],[GOOGL]]</f>
        <v>-2.9029999999999916</v>
      </c>
      <c r="AY594" s="2">
        <f>Data!AZ598-FaktiskeKurser[[#This Row],[BRK-B]]</f>
        <v>-7.1399840000000268</v>
      </c>
      <c r="AZ594" s="2">
        <f>Data!BA598-FaktiskeKurser[[#This Row],[TSLA]]</f>
        <v>-46.426650999999993</v>
      </c>
      <c r="BA594" s="2">
        <f>Data!BB598-FaktiskeKurser[[#This Row],[NVDA]]</f>
        <v>-22.139998999999989</v>
      </c>
      <c r="BB594" s="2">
        <f>Data!BC598-FaktiskeKurser[[#This Row],[GOOG]]</f>
        <v>-2.7854990000000015</v>
      </c>
      <c r="BC594" s="2">
        <f>Data!BD598-FaktiskeKurser[[#This Row],[UNH]]</f>
        <v>-8.5700070000000323</v>
      </c>
      <c r="BD594" s="2">
        <f>Data!BE598-FaktiskeKurser[[#This Row],[JPM]]</f>
        <v>-5.7799990000000037</v>
      </c>
      <c r="BE594" s="2">
        <f>Data!BF598-FaktiskeKurser[[#This Row],[AVGO]]</f>
        <v>-12.880004999999983</v>
      </c>
      <c r="BF594" s="2">
        <f>Data!BG598-FaktiskeKurser[[#This Row],[V]]</f>
        <v>-8.5200040000000001</v>
      </c>
      <c r="BG594" s="2">
        <f>Data!BH598-FaktiskeKurser[[#This Row],[BAC]]</f>
        <v>-1.9700009999999963</v>
      </c>
      <c r="BH594" s="2">
        <f>Data!BI598-FaktiskeKurser[[#This Row],[HD]]</f>
        <v>-16.149993999999992</v>
      </c>
      <c r="BI594" s="2">
        <f>Data!BJ598-FaktiskeKurser[[#This Row],[MA]]</f>
        <v>-27.5</v>
      </c>
      <c r="BJ594" s="2">
        <f>Data!BK598-FaktiskeKurser[[#This Row],[MRK]]</f>
        <v>1.1800000000000068</v>
      </c>
      <c r="BK594" s="2">
        <f>Data!BL598-FaktiskeKurser[[#This Row],[ABBV]]</f>
        <v>-0.21998600000000579</v>
      </c>
      <c r="BL594" s="2">
        <f>Data!BM598-FaktiskeKurser[[#This Row],[LLY]]</f>
        <v>-5.6799930000000245</v>
      </c>
      <c r="BM594" s="2">
        <f>Data!BN598-FaktiskeKurser[[#This Row],[UPS]]</f>
        <v>-2.3299860000000194</v>
      </c>
      <c r="BN594" s="2">
        <f>Data!BO598-FaktiskeKurser[[#This Row],[CAT]]</f>
        <v>-10.719986000000006</v>
      </c>
    </row>
    <row r="595" spans="1:66" x14ac:dyDescent="0.35">
      <c r="A595" s="1">
        <v>44693</v>
      </c>
      <c r="B595" s="2">
        <f>ARIMAForecast[[#This Row],[AAPL]]-FaktiskeKurser[[#This Row],[AAPL]]</f>
        <v>-11.327971100844991</v>
      </c>
      <c r="C595" s="2">
        <f>ARIMAForecast[[#This Row],[MSFT]]-Data!C594</f>
        <v>0.66529760007000505</v>
      </c>
      <c r="D595" s="2">
        <f>ARIMAForecast[[#This Row],[AMZN]]-Data!D594</f>
        <v>6.1343797438230041</v>
      </c>
      <c r="E595" s="2">
        <f>ARIMAForecast[[#This Row],[GOOGL]]-Data!E594</f>
        <v>1.3412473361079975</v>
      </c>
      <c r="F595" s="2">
        <f>ARIMAForecast[[#This Row],[BRK-B]]-Data!F594</f>
        <v>-1.3225651423600198</v>
      </c>
      <c r="G595" s="2">
        <f>ARIMAForecast[[#This Row],[TSLA]]-Data!G594</f>
        <v>13.622255452305978</v>
      </c>
      <c r="H595" s="2">
        <f>ARIMAForecast[[#This Row],[NVDA]]-Data!H594</f>
        <v>11.385594582692988</v>
      </c>
      <c r="I595" s="2">
        <f>ARIMAForecast[[#This Row],[GOOG]]-Data!I594</f>
        <v>1.7132072875849929</v>
      </c>
      <c r="J595" s="2">
        <f>ARIMAForecast[[#This Row],[UNH]]-Data!J594</f>
        <v>0.965945737696984</v>
      </c>
      <c r="K595" s="2">
        <f>ARIMAForecast[[#This Row],[JPM]]-Data!K594</f>
        <v>0.74241359778099536</v>
      </c>
      <c r="L595" s="2">
        <f>ARIMAForecast[[#This Row],[AVGO]]-Data!L594</f>
        <v>10.158098331537985</v>
      </c>
      <c r="M595" s="2">
        <f>ARIMAForecast[[#This Row],[V]]-Data!M594</f>
        <v>4.0710841092420083</v>
      </c>
      <c r="N595" s="2">
        <f>ARIMAForecast[[#This Row],[BAC]]-Data!N594</f>
        <v>-0.22702751281820355</v>
      </c>
      <c r="O595" s="2">
        <f>ARIMAForecast[[#This Row],[HD]]-Data!O594</f>
        <v>4.1937519666550429</v>
      </c>
      <c r="P595" s="2">
        <f>ARIMAForecast[[#This Row],[MA]]-Data!P594</f>
        <v>10.178877282547035</v>
      </c>
      <c r="Q595" s="2">
        <f>ARIMAForecast[[#This Row],[MRK]]-Data!Q594</f>
        <v>-0.68459113653911174</v>
      </c>
      <c r="R595" s="2">
        <f>ARIMAForecast[[#This Row],[ABBV]]-Data!R594</f>
        <v>-0.83089566647498714</v>
      </c>
      <c r="S595" s="2">
        <f>ARIMAForecast[[#This Row],[LLY]]-Data!S594</f>
        <v>-1.1873327317869666</v>
      </c>
      <c r="T595" s="2">
        <f>ARIMAForecast[[#This Row],[UPS]]-Data!T594</f>
        <v>-2.4866062784259952</v>
      </c>
      <c r="U595" s="2">
        <f>ARIMAForecast[[#This Row],[CAT]]-Data!U594</f>
        <v>-0.25988935590899587</v>
      </c>
      <c r="X595" s="1">
        <v>44693</v>
      </c>
      <c r="Y595" s="2">
        <f>Data!Y595-Data!Y594</f>
        <v>-6.6864296999999908</v>
      </c>
      <c r="Z595" s="2">
        <f>Data!Z595-Data!Z594</f>
        <v>-8.4585319999999911</v>
      </c>
      <c r="AA595" s="2">
        <f>Data!AA595-Data!AA594</f>
        <v>0.63877939999999001</v>
      </c>
      <c r="AB595" s="2">
        <f>Data!AB595-Data!AB594</f>
        <v>-0.76147269999999878</v>
      </c>
      <c r="AC595" s="2">
        <f>Data!AC595-Data!AC594</f>
        <v>-3.3521432000000004</v>
      </c>
      <c r="AD595" s="2">
        <f>Data!AD595-Data!AD594</f>
        <v>-21.102965000000012</v>
      </c>
      <c r="AE595" s="2">
        <f>Data!AE595-Data!AE594</f>
        <v>-7.3317727999999818</v>
      </c>
      <c r="AF595" s="2">
        <f>Data!AF595-Data!AF594</f>
        <v>-0.78381140000000471</v>
      </c>
      <c r="AG595" s="2">
        <f>Data!AG595-Data!AG594</f>
        <v>-7.2603139999999939</v>
      </c>
      <c r="AH595" s="2">
        <f>Data!AH595-Data!AH594</f>
        <v>-0.17571429999999566</v>
      </c>
      <c r="AI595" s="2">
        <f>Data!AI595-Data!AI594</f>
        <v>1.1367617000000791</v>
      </c>
      <c r="AJ595" s="2">
        <f>Data!AJ595-Data!AJ594</f>
        <v>-1.8947708999999975</v>
      </c>
      <c r="AK595" s="2">
        <f>Data!AK595-Data!AK594</f>
        <v>-0.45797693999999467</v>
      </c>
      <c r="AL595" s="2">
        <f>Data!AL595-Data!AL594</f>
        <v>4.343428900000049</v>
      </c>
      <c r="AM595" s="2">
        <f>Data!AM595-Data!AM594</f>
        <v>-3.7168934000000036</v>
      </c>
      <c r="AN595" s="2">
        <f>Data!AN595-Data!AN594</f>
        <v>1.5595065999999917</v>
      </c>
      <c r="AO595" s="2">
        <f>Data!AO595-Data!AO594</f>
        <v>2.0630941000000007</v>
      </c>
      <c r="AP595" s="2">
        <f>Data!AP595-Data!AP594</f>
        <v>4.2208966000000032</v>
      </c>
      <c r="AQ595" s="2">
        <f>Data!AQ595-Data!AQ594</f>
        <v>0.66764900000001148</v>
      </c>
      <c r="AR595" s="2">
        <f>Data!AR595-Data!AR594</f>
        <v>-1.3560532000000194</v>
      </c>
      <c r="AS595" s="2"/>
      <c r="AT595" s="1">
        <v>44693</v>
      </c>
      <c r="AU595" s="2">
        <f>Data!AV599-FaktiskeKurser[[#This Row],[AAPL]]</f>
        <v>-14.720000999999996</v>
      </c>
      <c r="AV595" s="2">
        <f>Data!AW599-FaktiskeKurser[[#This Row],[MSFT]]</f>
        <v>-19.380004999999983</v>
      </c>
      <c r="AW595" s="2">
        <f>Data!AX599-FaktiskeKurser[[#This Row],[AMZN]]</f>
        <v>-7.8420029999999912</v>
      </c>
      <c r="AX595" s="2">
        <f>Data!AY599-FaktiskeKurser[[#This Row],[GOOGL]]</f>
        <v>-2.9024959999999993</v>
      </c>
      <c r="AY595" s="2">
        <f>Data!AZ599-FaktiskeKurser[[#This Row],[BRK-B]]</f>
        <v>-10.820006999999976</v>
      </c>
      <c r="AZ595" s="2">
        <f>Data!BA599-FaktiskeKurser[[#This Row],[TSLA]]</f>
        <v>-45.883315999999979</v>
      </c>
      <c r="BA595" s="2">
        <f>Data!BB599-FaktiskeKurser[[#This Row],[NVDA]]</f>
        <v>-25</v>
      </c>
      <c r="BB595" s="2">
        <f>Data!BC599-FaktiskeKurser[[#This Row],[GOOG]]</f>
        <v>-2.4990010000000069</v>
      </c>
      <c r="BC595" s="2">
        <f>Data!BD599-FaktiskeKurser[[#This Row],[UNH]]</f>
        <v>-20.820007000000032</v>
      </c>
      <c r="BD595" s="2">
        <f>Data!BE599-FaktiskeKurser[[#This Row],[JPM]]</f>
        <v>-5.6799999999999926</v>
      </c>
      <c r="BE595" s="2">
        <f>Data!BF599-FaktiskeKurser[[#This Row],[AVGO]]</f>
        <v>-8.5299689999999373</v>
      </c>
      <c r="BF595" s="2">
        <f>Data!BG599-FaktiskeKurser[[#This Row],[V]]</f>
        <v>-8.8500060000000076</v>
      </c>
      <c r="BG595" s="2">
        <f>Data!BH599-FaktiskeKurser[[#This Row],[BAC]]</f>
        <v>-2.380001</v>
      </c>
      <c r="BH595" s="2">
        <f>Data!BI599-FaktiskeKurser[[#This Row],[HD]]</f>
        <v>-4.6199960000000146</v>
      </c>
      <c r="BI595" s="2">
        <f>Data!BJ599-FaktiskeKurser[[#This Row],[MA]]</f>
        <v>-25.88000500000004</v>
      </c>
      <c r="BJ595" s="2">
        <f>Data!BK599-FaktiskeKurser[[#This Row],[MRK]]</f>
        <v>2.4400029999999902</v>
      </c>
      <c r="BK595" s="2">
        <f>Data!BL599-FaktiskeKurser[[#This Row],[ABBV]]</f>
        <v>1.4599910000000023</v>
      </c>
      <c r="BL595" s="2">
        <f>Data!BM599-FaktiskeKurser[[#This Row],[LLY]]</f>
        <v>-5.1000060000000076</v>
      </c>
      <c r="BM595" s="2">
        <f>Data!BN599-FaktiskeKurser[[#This Row],[UPS]]</f>
        <v>-1.2700040000000001</v>
      </c>
      <c r="BN595" s="2">
        <f>Data!BO599-FaktiskeKurser[[#This Row],[CAT]]</f>
        <v>-11.619994999999989</v>
      </c>
    </row>
    <row r="596" spans="1:66" x14ac:dyDescent="0.35">
      <c r="A596" s="1">
        <v>44694</v>
      </c>
      <c r="B596" s="2">
        <f>ARIMAForecast[[#This Row],[AAPL]]-FaktiskeKurser[[#This Row],[AAPL]]</f>
        <v>-5.4830500159210089</v>
      </c>
      <c r="C596" s="2">
        <f>ARIMAForecast[[#This Row],[MSFT]]-Data!C595</f>
        <v>5.1612167742039787</v>
      </c>
      <c r="D596" s="2">
        <f>ARIMAForecast[[#This Row],[AMZN]]-Data!D595</f>
        <v>-2.0233669206610045</v>
      </c>
      <c r="E596" s="2">
        <f>ARIMAForecast[[#This Row],[GOOGL]]-Data!E595</f>
        <v>0.17195509458700542</v>
      </c>
      <c r="F596" s="2">
        <f>ARIMAForecast[[#This Row],[BRK-B]]-Data!F595</f>
        <v>1.1190587545020207</v>
      </c>
      <c r="G596" s="2">
        <f>ARIMAForecast[[#This Row],[TSLA]]-Data!G595</f>
        <v>-15.260473376329998</v>
      </c>
      <c r="H596" s="2">
        <f>ARIMAForecast[[#This Row],[NVDA]]-Data!H595</f>
        <v>0.36273663107101584</v>
      </c>
      <c r="I596" s="2">
        <f>ARIMAForecast[[#This Row],[GOOG]]-Data!I595</f>
        <v>-1.8209366245997671E-2</v>
      </c>
      <c r="J596" s="2">
        <f>ARIMAForecast[[#This Row],[UNH]]-Data!J595</f>
        <v>10.35098812457403</v>
      </c>
      <c r="K596" s="2">
        <f>ARIMAForecast[[#This Row],[JPM]]-Data!K595</f>
        <v>-0.51459165014799169</v>
      </c>
      <c r="L596" s="2">
        <f>ARIMAForecast[[#This Row],[AVGO]]-Data!L595</f>
        <v>2.4957640259469827</v>
      </c>
      <c r="M596" s="2">
        <f>ARIMAForecast[[#This Row],[V]]-Data!M595</f>
        <v>-0.41167007022102098</v>
      </c>
      <c r="N596" s="2">
        <f>ARIMAForecast[[#This Row],[BAC]]-Data!N595</f>
        <v>-9.6028904528097314E-2</v>
      </c>
      <c r="O596" s="2">
        <f>ARIMAForecast[[#This Row],[HD]]-Data!O595</f>
        <v>1.7987391429169861</v>
      </c>
      <c r="P596" s="2">
        <f>ARIMAForecast[[#This Row],[MA]]-Data!P595</f>
        <v>-1.8291321545270307</v>
      </c>
      <c r="Q596" s="2">
        <f>ARIMAForecast[[#This Row],[MRK]]-Data!Q595</f>
        <v>2.0086430518120011</v>
      </c>
      <c r="R596" s="2">
        <f>ARIMAForecast[[#This Row],[ABBV]]-Data!R595</f>
        <v>1.7940731899919911</v>
      </c>
      <c r="S596" s="2">
        <f>ARIMAForecast[[#This Row],[LLY]]-Data!S595</f>
        <v>8.4372204613119948</v>
      </c>
      <c r="T596" s="2">
        <f>ARIMAForecast[[#This Row],[UPS]]-Data!T595</f>
        <v>3.6884327919469797</v>
      </c>
      <c r="U596" s="2">
        <f>ARIMAForecast[[#This Row],[CAT]]-Data!U595</f>
        <v>4.4829909687400118</v>
      </c>
      <c r="X596" s="1">
        <v>44694</v>
      </c>
      <c r="Y596" s="2">
        <f>Data!Y596-Data!Y595</f>
        <v>2.2117327999999929</v>
      </c>
      <c r="Z596" s="2">
        <f>Data!Z596-Data!Z595</f>
        <v>3.7854258999999502</v>
      </c>
      <c r="AA596" s="2">
        <f>Data!AA596-Data!AA595</f>
        <v>5.4870140000000021</v>
      </c>
      <c r="AB596" s="2">
        <f>Data!AB596-Data!AB595</f>
        <v>2.8049021000000067</v>
      </c>
      <c r="AC596" s="2">
        <f>Data!AC596-Data!AC595</f>
        <v>1.6150825000000282</v>
      </c>
      <c r="AD596" s="2">
        <f>Data!AD596-Data!AD595</f>
        <v>3.3500727999999924</v>
      </c>
      <c r="AE596" s="2">
        <f>Data!AE596-Data!AE595</f>
        <v>7.190605000000005</v>
      </c>
      <c r="AF596" s="2">
        <f>Data!AF596-Data!AF595</f>
        <v>3.2170380000000023</v>
      </c>
      <c r="AG596" s="2">
        <f>Data!AG596-Data!AG595</f>
        <v>4.7501914000000056</v>
      </c>
      <c r="AH596" s="2">
        <f>Data!AH596-Data!AH595</f>
        <v>1.0881088999999946</v>
      </c>
      <c r="AI596" s="2">
        <f>Data!AI596-Data!AI595</f>
        <v>15.121327099999917</v>
      </c>
      <c r="AJ596" s="2">
        <f>Data!AJ596-Data!AJ595</f>
        <v>3.8055512999999905</v>
      </c>
      <c r="AK596" s="2">
        <f>Data!AK596-Data!AK595</f>
        <v>5.2020299999995245E-2</v>
      </c>
      <c r="AL596" s="2">
        <f>Data!AL596-Data!AL595</f>
        <v>6.3764534999999682</v>
      </c>
      <c r="AM596" s="2">
        <f>Data!AM596-Data!AM595</f>
        <v>5.8551563999999985</v>
      </c>
      <c r="AN596" s="2">
        <f>Data!AN596-Data!AN595</f>
        <v>-1.7644189999998616E-2</v>
      </c>
      <c r="AO596" s="2">
        <f>Data!AO596-Data!AO595</f>
        <v>-0.50672269999998321</v>
      </c>
      <c r="AP596" s="2">
        <f>Data!AP596-Data!AP595</f>
        <v>0.64429119999999784</v>
      </c>
      <c r="AQ596" s="2">
        <f>Data!AQ596-Data!AQ595</f>
        <v>-0.5113079000000198</v>
      </c>
      <c r="AR596" s="2">
        <f>Data!AR596-Data!AR595</f>
        <v>0.71358240000000706</v>
      </c>
      <c r="AS596" s="2"/>
      <c r="AT596" s="1">
        <v>44694</v>
      </c>
      <c r="AU596" s="2">
        <f>Data!AV600-FaktiskeKurser[[#This Row],[AAPL]]</f>
        <v>-4.9499969999999962</v>
      </c>
      <c r="AV596" s="2">
        <f>Data!AW600-FaktiskeKurser[[#This Row],[MSFT]]</f>
        <v>-3.4599919999999997</v>
      </c>
      <c r="AW596" s="2">
        <f>Data!AX600-FaktiskeKurser[[#This Row],[AMZN]]</f>
        <v>4.2659990000000079</v>
      </c>
      <c r="AX596" s="2">
        <f>Data!AY600-FaktiskeKurser[[#This Row],[GOOGL]]</f>
        <v>3.5394969999999972</v>
      </c>
      <c r="AY596" s="2">
        <f>Data!AZ600-FaktiskeKurser[[#This Row],[BRK-B]]</f>
        <v>-2.6000060000000076</v>
      </c>
      <c r="AZ596" s="2">
        <f>Data!BA600-FaktiskeKurser[[#This Row],[TSLA]]</f>
        <v>-5.8399960000000419</v>
      </c>
      <c r="BA596" s="2">
        <f>Data!BB600-FaktiskeKurser[[#This Row],[NVDA]]</f>
        <v>7.5599980000000073</v>
      </c>
      <c r="BB596" s="2">
        <f>Data!BC600-FaktiskeKurser[[#This Row],[GOOG]]</f>
        <v>3.4315029999999922</v>
      </c>
      <c r="BC596" s="2">
        <f>Data!BD600-FaktiskeKurser[[#This Row],[UNH]]</f>
        <v>-1.0200189999999907</v>
      </c>
      <c r="BD596" s="2">
        <f>Data!BE600-FaktiskeKurser[[#This Row],[JPM]]</f>
        <v>-2.7700049999999976</v>
      </c>
      <c r="BE596" s="2">
        <f>Data!BF600-FaktiskeKurser[[#This Row],[AVGO]]</f>
        <v>25.320007000000032</v>
      </c>
      <c r="BF596" s="2">
        <f>Data!BG600-FaktiskeKurser[[#This Row],[V]]</f>
        <v>6.2299959999999999</v>
      </c>
      <c r="BG596" s="2">
        <f>Data!BH600-FaktiskeKurser[[#This Row],[BAC]]</f>
        <v>-1.2000010000000003</v>
      </c>
      <c r="BH596" s="2">
        <f>Data!BI600-FaktiskeKurser[[#This Row],[HD]]</f>
        <v>-1</v>
      </c>
      <c r="BI596" s="2">
        <f>Data!BJ600-FaktiskeKurser[[#This Row],[MA]]</f>
        <v>4.8099980000000073</v>
      </c>
      <c r="BJ596" s="2">
        <f>Data!BK600-FaktiskeKurser[[#This Row],[MRK]]</f>
        <v>2.7700049999999976</v>
      </c>
      <c r="BK596" s="2">
        <f>Data!BL600-FaktiskeKurser[[#This Row],[ABBV]]</f>
        <v>2.5399930000000097</v>
      </c>
      <c r="BL596" s="2">
        <f>Data!BM600-FaktiskeKurser[[#This Row],[LLY]]</f>
        <v>2.3999939999999924</v>
      </c>
      <c r="BM596" s="2">
        <f>Data!BN600-FaktiskeKurser[[#This Row],[UPS]]</f>
        <v>-3.3899999999999864</v>
      </c>
      <c r="BN596" s="2">
        <f>Data!BO600-FaktiskeKurser[[#This Row],[CAT]]</f>
        <v>-1.9599910000000023</v>
      </c>
    </row>
    <row r="597" spans="1:66" x14ac:dyDescent="0.35">
      <c r="A597" s="1">
        <v>44697</v>
      </c>
      <c r="B597" s="2">
        <f>ARIMAForecast[[#This Row],[AAPL]]-FaktiskeKurser[[#This Row],[AAPL]]</f>
        <v>-5.8862907482970002</v>
      </c>
      <c r="C597" s="2">
        <f>ARIMAForecast[[#This Row],[MSFT]]-Data!C596</f>
        <v>0.59891516894299457</v>
      </c>
      <c r="D597" s="2">
        <f>ARIMAForecast[[#This Row],[AMZN]]-Data!D596</f>
        <v>4.2537167193080023</v>
      </c>
      <c r="E597" s="2">
        <f>ARIMAForecast[[#This Row],[GOOGL]]-Data!E596</f>
        <v>0.64576454920400295</v>
      </c>
      <c r="F597" s="2">
        <f>ARIMAForecast[[#This Row],[BRK-B]]-Data!F596</f>
        <v>3.4045436213310154</v>
      </c>
      <c r="G597" s="2">
        <f>ARIMAForecast[[#This Row],[TSLA]]-Data!G596</f>
        <v>12.794873198558008</v>
      </c>
      <c r="H597" s="2">
        <f>ARIMAForecast[[#This Row],[NVDA]]-Data!H596</f>
        <v>5.7358312746160038</v>
      </c>
      <c r="I597" s="2">
        <f>ARIMAForecast[[#This Row],[GOOG]]-Data!I596</f>
        <v>0.73244706723299657</v>
      </c>
      <c r="J597" s="2">
        <f>ARIMAForecast[[#This Row],[UNH]]-Data!J596</f>
        <v>-1.9408503673600421</v>
      </c>
      <c r="K597" s="2">
        <f>ARIMAForecast[[#This Row],[JPM]]-Data!K596</f>
        <v>3.1834664168609947</v>
      </c>
      <c r="L597" s="2">
        <f>ARIMAForecast[[#This Row],[AVGO]]-Data!L596</f>
        <v>16.025390436667067</v>
      </c>
      <c r="M597" s="2">
        <f>ARIMAForecast[[#This Row],[V]]-Data!M596</f>
        <v>4.9812633852810109</v>
      </c>
      <c r="N597" s="2">
        <f>ARIMAForecast[[#This Row],[BAC]]-Data!N596</f>
        <v>0.87578898232430191</v>
      </c>
      <c r="O597" s="2">
        <f>ARIMAForecast[[#This Row],[HD]]-Data!O596</f>
        <v>3.3140650370380058</v>
      </c>
      <c r="P597" s="2">
        <f>ARIMAForecast[[#This Row],[MA]]-Data!P596</f>
        <v>8.0877735600120104</v>
      </c>
      <c r="Q597" s="2">
        <f>ARIMAForecast[[#This Row],[MRK]]-Data!Q596</f>
        <v>0.64452367230620666</v>
      </c>
      <c r="R597" s="2">
        <f>ARIMAForecast[[#This Row],[ABBV]]-Data!R596</f>
        <v>-0.5259524203920023</v>
      </c>
      <c r="S597" s="2">
        <f>ARIMAForecast[[#This Row],[LLY]]-Data!S596</f>
        <v>1.6258956192759797</v>
      </c>
      <c r="T597" s="2">
        <f>ARIMAForecast[[#This Row],[UPS]]-Data!T596</f>
        <v>2.5442137234790039</v>
      </c>
      <c r="U597" s="2">
        <f>ARIMAForecast[[#This Row],[CAT]]-Data!U596</f>
        <v>4.7757461420889911</v>
      </c>
      <c r="X597" s="1">
        <v>44697</v>
      </c>
      <c r="Y597" s="2">
        <f>Data!Y597-Data!Y596</f>
        <v>-6.3356300000009469E-2</v>
      </c>
      <c r="Z597" s="2">
        <f>Data!Z597-Data!Z596</f>
        <v>1.499013600000012</v>
      </c>
      <c r="AA597" s="2">
        <f>Data!AA597-Data!AA596</f>
        <v>-1.013926799999993</v>
      </c>
      <c r="AB597" s="2">
        <f>Data!AB597-Data!AB596</f>
        <v>-1.1558571000000057</v>
      </c>
      <c r="AC597" s="2">
        <f>Data!AC597-Data!AC596</f>
        <v>-0.50279150000000072</v>
      </c>
      <c r="AD597" s="2">
        <f>Data!AD597-Data!AD596</f>
        <v>7.6113084000000129</v>
      </c>
      <c r="AE597" s="2">
        <f>Data!AE597-Data!AE596</f>
        <v>3.6622188999999992</v>
      </c>
      <c r="AF597" s="2">
        <f>Data!AF597-Data!AF596</f>
        <v>-1.5693382000000042</v>
      </c>
      <c r="AG597" s="2">
        <f>Data!AG597-Data!AG596</f>
        <v>4.3534746999999925</v>
      </c>
      <c r="AH597" s="2">
        <f>Data!AH597-Data!AH596</f>
        <v>-0.77385209999999915</v>
      </c>
      <c r="AI597" s="2">
        <f>Data!AI597-Data!AI596</f>
        <v>-1.8069120999999768</v>
      </c>
      <c r="AJ597" s="2">
        <f>Data!AJ597-Data!AJ596</f>
        <v>-1.1005399999987731E-2</v>
      </c>
      <c r="AK597" s="2">
        <f>Data!AK597-Data!AK596</f>
        <v>-0.32605015999999409</v>
      </c>
      <c r="AL597" s="2">
        <f>Data!AL597-Data!AL596</f>
        <v>0.996774500000015</v>
      </c>
      <c r="AM597" s="2">
        <f>Data!AM597-Data!AM596</f>
        <v>2.4158990000000244</v>
      </c>
      <c r="AN597" s="2">
        <f>Data!AN597-Data!AN596</f>
        <v>1.4330371799999995</v>
      </c>
      <c r="AO597" s="2">
        <f>Data!AO597-Data!AO596</f>
        <v>1.7555443999999909</v>
      </c>
      <c r="AP597" s="2">
        <f>Data!AP597-Data!AP596</f>
        <v>5.0733238000000256</v>
      </c>
      <c r="AQ597" s="2">
        <f>Data!AQ597-Data!AQ596</f>
        <v>1.5218054999999993</v>
      </c>
      <c r="AR597" s="2">
        <f>Data!AR597-Data!AR596</f>
        <v>2.4682038999999918</v>
      </c>
      <c r="AS597" s="2"/>
      <c r="AT597" s="1">
        <v>44697</v>
      </c>
      <c r="AU597" s="2">
        <f>Data!AV601-FaktiskeKurser[[#This Row],[AAPL]]</f>
        <v>-8.9700019999999938</v>
      </c>
      <c r="AV597" s="2">
        <f>Data!AW601-FaktiskeKurser[[#This Row],[MSFT]]</f>
        <v>-8</v>
      </c>
      <c r="AW597" s="2">
        <f>Data!AX601-FaktiskeKurser[[#This Row],[AMZN]]</f>
        <v>1.9514999999999958</v>
      </c>
      <c r="AX597" s="2">
        <f>Data!AY601-FaktiskeKurser[[#This Row],[GOOGL]]</f>
        <v>5.0002999999989584E-2</v>
      </c>
      <c r="AY597" s="2">
        <f>Data!AZ601-FaktiskeKurser[[#This Row],[BRK-B]]</f>
        <v>-3.2399899999999775</v>
      </c>
      <c r="AZ597" s="2">
        <f>Data!BA601-FaktiskeKurser[[#This Row],[TSLA]]</f>
        <v>-25.223328000000038</v>
      </c>
      <c r="BA597" s="2">
        <f>Data!BB601-FaktiskeKurser[[#This Row],[NVDA]]</f>
        <v>-3.3099980000000073</v>
      </c>
      <c r="BB597" s="2">
        <f>Data!BC601-FaktiskeKurser[[#This Row],[GOOG]]</f>
        <v>0.20799999999999841</v>
      </c>
      <c r="BC597" s="2">
        <f>Data!BD601-FaktiskeKurser[[#This Row],[UNH]]</f>
        <v>1.2099910000000023</v>
      </c>
      <c r="BD597" s="2">
        <f>Data!BE601-FaktiskeKurser[[#This Row],[JPM]]</f>
        <v>-0.62999700000000303</v>
      </c>
      <c r="BE597" s="2">
        <f>Data!BF601-FaktiskeKurser[[#This Row],[AVGO]]</f>
        <v>1.2799680000000535</v>
      </c>
      <c r="BF597" s="2">
        <f>Data!BG601-FaktiskeKurser[[#This Row],[V]]</f>
        <v>4.2299959999999999</v>
      </c>
      <c r="BG597" s="2">
        <f>Data!BH601-FaktiskeKurser[[#This Row],[BAC]]</f>
        <v>-0.94999700000000331</v>
      </c>
      <c r="BH597" s="2">
        <f>Data!BI601-FaktiskeKurser[[#This Row],[HD]]</f>
        <v>4.8299859999999626</v>
      </c>
      <c r="BI597" s="2">
        <f>Data!BJ601-FaktiskeKurser[[#This Row],[MA]]</f>
        <v>4.4000239999999735</v>
      </c>
      <c r="BJ597" s="2">
        <f>Data!BK601-FaktiskeKurser[[#This Row],[MRK]]</f>
        <v>4.5100020000000001</v>
      </c>
      <c r="BK597" s="2">
        <f>Data!BL601-FaktiskeKurser[[#This Row],[ABBV]]</f>
        <v>3.3800049999999828</v>
      </c>
      <c r="BL597" s="2">
        <f>Data!BM601-FaktiskeKurser[[#This Row],[LLY]]</f>
        <v>13.679992999999968</v>
      </c>
      <c r="BM597" s="2">
        <f>Data!BN601-FaktiskeKurser[[#This Row],[UPS]]</f>
        <v>-2.2399910000000034</v>
      </c>
      <c r="BN597" s="2">
        <f>Data!BO601-FaktiskeKurser[[#This Row],[CAT]]</f>
        <v>4.1999969999999962</v>
      </c>
    </row>
    <row r="598" spans="1:66" x14ac:dyDescent="0.35">
      <c r="A598" s="1">
        <v>44698</v>
      </c>
      <c r="B598" s="2">
        <f>ARIMAForecast[[#This Row],[AAPL]]-FaktiskeKurser[[#This Row],[AAPL]]</f>
        <v>-4.0041433523990122</v>
      </c>
      <c r="C598" s="2">
        <f>ARIMAForecast[[#This Row],[MSFT]]-Data!C597</f>
        <v>-8.206826217178957</v>
      </c>
      <c r="D598" s="2">
        <f>ARIMAForecast[[#This Row],[AMZN]]-Data!D597</f>
        <v>-7.5394242972840004</v>
      </c>
      <c r="E598" s="2">
        <f>ARIMAForecast[[#This Row],[GOOGL]]-Data!E597</f>
        <v>-3.5965701683309987</v>
      </c>
      <c r="F598" s="2">
        <f>ARIMAForecast[[#This Row],[BRK-B]]-Data!F597</f>
        <v>-5.0212645736670538</v>
      </c>
      <c r="G598" s="2">
        <f>ARIMAForecast[[#This Row],[TSLA]]-Data!G597</f>
        <v>-17.879619147137987</v>
      </c>
      <c r="H598" s="2">
        <f>ARIMAForecast[[#This Row],[NVDA]]-Data!H597</f>
        <v>-9.173985135035025</v>
      </c>
      <c r="I598" s="2">
        <f>ARIMAForecast[[#This Row],[GOOG]]-Data!I597</f>
        <v>-3.8221542475859991</v>
      </c>
      <c r="J598" s="2">
        <f>ARIMAForecast[[#This Row],[UNH]]-Data!J597</f>
        <v>-16.936585920322955</v>
      </c>
      <c r="K598" s="2">
        <f>ARIMAForecast[[#This Row],[JPM]]-Data!K597</f>
        <v>-1.3579609304949969</v>
      </c>
      <c r="L598" s="2">
        <f>ARIMAForecast[[#This Row],[AVGO]]-Data!L597</f>
        <v>-24.741101670385092</v>
      </c>
      <c r="M598" s="2">
        <f>ARIMAForecast[[#This Row],[V]]-Data!M597</f>
        <v>-2.5430396972639926</v>
      </c>
      <c r="N598" s="2">
        <f>ARIMAForecast[[#This Row],[BAC]]-Data!N597</f>
        <v>-0.88671081314669919</v>
      </c>
      <c r="O598" s="2">
        <f>ARIMAForecast[[#This Row],[HD]]-Data!O597</f>
        <v>-13.785784939867028</v>
      </c>
      <c r="P598" s="2">
        <f>ARIMAForecast[[#This Row],[MA]]-Data!P597</f>
        <v>-1.8452731016560051</v>
      </c>
      <c r="Q598" s="2">
        <f>ARIMAForecast[[#This Row],[MRK]]-Data!Q597</f>
        <v>-0.82507379964749816</v>
      </c>
      <c r="R598" s="2">
        <f>ARIMAForecast[[#This Row],[ABBV]]-Data!R597</f>
        <v>-2.129728520599997</v>
      </c>
      <c r="S598" s="2">
        <f>ARIMAForecast[[#This Row],[LLY]]-Data!S597</f>
        <v>-5.4118982284119852</v>
      </c>
      <c r="T598" s="2">
        <f>ARIMAForecast[[#This Row],[UPS]]-Data!T597</f>
        <v>-10.415663997552002</v>
      </c>
      <c r="U598" s="2">
        <f>ARIMAForecast[[#This Row],[CAT]]-Data!U597</f>
        <v>-4.6655402614970001</v>
      </c>
      <c r="X598" s="1">
        <v>44698</v>
      </c>
      <c r="Y598" s="2">
        <f>Data!Y598-Data!Y597</f>
        <v>2.6076802999999984</v>
      </c>
      <c r="Z598" s="2">
        <f>Data!Z598-Data!Z597</f>
        <v>4.4328393000000119</v>
      </c>
      <c r="AA598" s="2">
        <f>Data!AA598-Data!AA597</f>
        <v>3.4147933999999935</v>
      </c>
      <c r="AB598" s="2">
        <f>Data!AB598-Data!AB597</f>
        <v>1.7892477000000042</v>
      </c>
      <c r="AC598" s="2">
        <f>Data!AC598-Data!AC597</f>
        <v>4.1700369000000137</v>
      </c>
      <c r="AD598" s="2">
        <f>Data!AD598-Data!AD597</f>
        <v>-8.8353791000000115</v>
      </c>
      <c r="AE598" s="2">
        <f>Data!AE598-Data!AE597</f>
        <v>5.8789751999999851</v>
      </c>
      <c r="AF598" s="2">
        <f>Data!AF598-Data!AF597</f>
        <v>1.8312679000000003</v>
      </c>
      <c r="AG598" s="2">
        <f>Data!AG598-Data!AG597</f>
        <v>3.4639075000000048</v>
      </c>
      <c r="AH598" s="2">
        <f>Data!AH598-Data!AH597</f>
        <v>3.2276070000000061</v>
      </c>
      <c r="AI598" s="2">
        <f>Data!AI598-Data!AI597</f>
        <v>19.532469500000047</v>
      </c>
      <c r="AJ598" s="2">
        <f>Data!AJ598-Data!AJ597</f>
        <v>4.4953912999999943</v>
      </c>
      <c r="AK598" s="2">
        <f>Data!AK598-Data!AK597</f>
        <v>0.94651497999999634</v>
      </c>
      <c r="AL598" s="2">
        <f>Data!AL598-Data!AL597</f>
        <v>4.0402482999999734</v>
      </c>
      <c r="AM598" s="2">
        <f>Data!AM598-Data!AM597</f>
        <v>5.4646271999999954</v>
      </c>
      <c r="AN598" s="2">
        <f>Data!AN598-Data!AN597</f>
        <v>0.99954266999999675</v>
      </c>
      <c r="AO598" s="2">
        <f>Data!AO598-Data!AO597</f>
        <v>-0.48148019999999292</v>
      </c>
      <c r="AP598" s="2">
        <f>Data!AP598-Data!AP597</f>
        <v>4.7169332999999938</v>
      </c>
      <c r="AQ598" s="2">
        <f>Data!AQ598-Data!AQ597</f>
        <v>3.2003477000000089</v>
      </c>
      <c r="AR598" s="2">
        <f>Data!AR598-Data!AR597</f>
        <v>5.5717383000000211</v>
      </c>
      <c r="AS598" s="2"/>
      <c r="AT598" s="1">
        <v>44698</v>
      </c>
      <c r="AU598" s="2">
        <f>Data!AV602-FaktiskeKurser[[#This Row],[AAPL]]</f>
        <v>2.7400049999999965</v>
      </c>
      <c r="AV598" s="2">
        <f>Data!AW602-FaktiskeKurser[[#This Row],[MSFT]]</f>
        <v>6.2700189999999907</v>
      </c>
      <c r="AW598" s="2">
        <f>Data!AX602-FaktiskeKurser[[#This Row],[AMZN]]</f>
        <v>9.9964980000000025</v>
      </c>
      <c r="AX598" s="2">
        <f>Data!AY602-FaktiskeKurser[[#This Row],[GOOGL]]</f>
        <v>2.8704989999999952</v>
      </c>
      <c r="AY598" s="2">
        <f>Data!AZ602-FaktiskeKurser[[#This Row],[BRK-B]]</f>
        <v>3.0599970000000098</v>
      </c>
      <c r="AZ598" s="2">
        <f>Data!BA602-FaktiskeKurser[[#This Row],[TSLA]]</f>
        <v>9.2033229999999833</v>
      </c>
      <c r="BA598" s="2">
        <f>Data!BB602-FaktiskeKurser[[#This Row],[NVDA]]</f>
        <v>15.470000999999996</v>
      </c>
      <c r="BB598" s="2">
        <f>Data!BC602-FaktiskeKurser[[#This Row],[GOOG]]</f>
        <v>2.7405009999999947</v>
      </c>
      <c r="BC598" s="2">
        <f>Data!BD602-FaktiskeKurser[[#This Row],[UNH]]</f>
        <v>6.3800049999999828</v>
      </c>
      <c r="BD598" s="2">
        <f>Data!BE602-FaktiskeKurser[[#This Row],[JPM]]</f>
        <v>4.0400010000000037</v>
      </c>
      <c r="BE598" s="2">
        <f>Data!BF602-FaktiskeKurser[[#This Row],[AVGO]]</f>
        <v>41.040038999999979</v>
      </c>
      <c r="BF598" s="2">
        <f>Data!BG602-FaktiskeKurser[[#This Row],[V]]</f>
        <v>7.2799990000000037</v>
      </c>
      <c r="BG598" s="2">
        <f>Data!BH602-FaktiskeKurser[[#This Row],[BAC]]</f>
        <v>0.42000199999999666</v>
      </c>
      <c r="BH598" s="2">
        <f>Data!BI602-FaktiskeKurser[[#This Row],[HD]]</f>
        <v>17.990021000000013</v>
      </c>
      <c r="BI598" s="2">
        <f>Data!BJ602-FaktiskeKurser[[#This Row],[MA]]</f>
        <v>12.989989999999977</v>
      </c>
      <c r="BJ598" s="2">
        <f>Data!BK602-FaktiskeKurser[[#This Row],[MRK]]</f>
        <v>3.8099979999999931</v>
      </c>
      <c r="BK598" s="2">
        <f>Data!BL602-FaktiskeKurser[[#This Row],[ABBV]]</f>
        <v>2.8199920000000134</v>
      </c>
      <c r="BL598" s="2">
        <f>Data!BM602-FaktiskeKurser[[#This Row],[LLY]]</f>
        <v>14.709992</v>
      </c>
      <c r="BM598" s="2">
        <f>Data!BN602-FaktiskeKurser[[#This Row],[UPS]]</f>
        <v>5.6799919999999986</v>
      </c>
      <c r="BN598" s="2">
        <f>Data!BO602-FaktiskeKurser[[#This Row],[CAT]]</f>
        <v>7.8799890000000232</v>
      </c>
    </row>
    <row r="599" spans="1:66" x14ac:dyDescent="0.35">
      <c r="A599" s="1">
        <v>44699</v>
      </c>
      <c r="B599" s="2">
        <f>ARIMAForecast[[#This Row],[AAPL]]-FaktiskeKurser[[#This Row],[AAPL]]</f>
        <v>-5.5681004830470044</v>
      </c>
      <c r="C599" s="2">
        <f>ARIMAForecast[[#This Row],[MSFT]]-Data!C598</f>
        <v>-4.0548735848440174</v>
      </c>
      <c r="D599" s="2">
        <f>ARIMAForecast[[#This Row],[AMZN]]-Data!D598</f>
        <v>-0.14292720121299851</v>
      </c>
      <c r="E599" s="2">
        <f>ARIMAForecast[[#This Row],[GOOGL]]-Data!E598</f>
        <v>-1.8232262230330036</v>
      </c>
      <c r="F599" s="2">
        <f>ARIMAForecast[[#This Row],[BRK-B]]-Data!F598</f>
        <v>-3.8491771281159686</v>
      </c>
      <c r="G599" s="2">
        <f>ARIMAForecast[[#This Row],[TSLA]]-Data!G598</f>
        <v>0.33380818012398095</v>
      </c>
      <c r="H599" s="2">
        <f>ARIMAForecast[[#This Row],[NVDA]]-Data!H598</f>
        <v>-9.1571473858977015E-2</v>
      </c>
      <c r="I599" s="2">
        <f>ARIMAForecast[[#This Row],[GOOG]]-Data!I598</f>
        <v>-1.4761113405499913</v>
      </c>
      <c r="J599" s="2">
        <f>ARIMAForecast[[#This Row],[UNH]]-Data!J598</f>
        <v>2.7325126480769768</v>
      </c>
      <c r="K599" s="2">
        <f>ARIMAForecast[[#This Row],[JPM]]-Data!K598</f>
        <v>-1.8754982340330031</v>
      </c>
      <c r="L599" s="2">
        <f>ARIMAForecast[[#This Row],[AVGO]]-Data!L598</f>
        <v>-32.213929953165916</v>
      </c>
      <c r="M599" s="2">
        <f>ARIMAForecast[[#This Row],[V]]-Data!M598</f>
        <v>-3.0479199828640162</v>
      </c>
      <c r="N599" s="2">
        <f>ARIMAForecast[[#This Row],[BAC]]-Data!N598</f>
        <v>-0.56727768090280506</v>
      </c>
      <c r="O599" s="2">
        <f>ARIMAForecast[[#This Row],[HD]]-Data!O598</f>
        <v>0.2434768718069904</v>
      </c>
      <c r="P599" s="2">
        <f>ARIMAForecast[[#This Row],[MA]]-Data!P598</f>
        <v>-3.6614597672279956</v>
      </c>
      <c r="Q599" s="2">
        <f>ARIMAForecast[[#This Row],[MRK]]-Data!Q598</f>
        <v>-8.9213303560200075E-2</v>
      </c>
      <c r="R599" s="2">
        <f>ARIMAForecast[[#This Row],[ABBV]]-Data!R598</f>
        <v>-0.88301315825199822</v>
      </c>
      <c r="S599" s="2">
        <f>ARIMAForecast[[#This Row],[LLY]]-Data!S598</f>
        <v>-9.1753840469040142</v>
      </c>
      <c r="T599" s="2">
        <f>ARIMAForecast[[#This Row],[UPS]]-Data!T598</f>
        <v>-4.9259417304720046</v>
      </c>
      <c r="U599" s="2">
        <f>ARIMAForecast[[#This Row],[CAT]]-Data!U598</f>
        <v>-1.0844452634929951</v>
      </c>
      <c r="X599" s="1">
        <v>44699</v>
      </c>
      <c r="Y599" s="2">
        <f>Data!Y599-Data!Y598</f>
        <v>-3.4094188999999915</v>
      </c>
      <c r="Z599" s="2">
        <f>Data!Z599-Data!Z598</f>
        <v>-4.0525647000000049</v>
      </c>
      <c r="AA599" s="2">
        <f>Data!AA599-Data!AA598</f>
        <v>-4.4535127000000045</v>
      </c>
      <c r="AB599" s="2">
        <f>Data!AB599-Data!AB598</f>
        <v>-2.8241758000000061</v>
      </c>
      <c r="AC599" s="2">
        <f>Data!AC599-Data!AC598</f>
        <v>-6.6614955000000009</v>
      </c>
      <c r="AD599" s="2">
        <f>Data!AD599-Data!AD598</f>
        <v>6.1717027999999914</v>
      </c>
      <c r="AE599" s="2">
        <f>Data!AE599-Data!AE598</f>
        <v>-4.1451767000000075</v>
      </c>
      <c r="AF599" s="2">
        <f>Data!AF599-Data!AF598</f>
        <v>-2.9753769999999946</v>
      </c>
      <c r="AG599" s="2">
        <f>Data!AG599-Data!AG598</f>
        <v>-12.652940999999998</v>
      </c>
      <c r="AH599" s="2">
        <f>Data!AH599-Data!AH598</f>
        <v>-1.1998087000000055</v>
      </c>
      <c r="AI599" s="2">
        <f>Data!AI599-Data!AI598</f>
        <v>-30.203021000000035</v>
      </c>
      <c r="AJ599" s="2">
        <f>Data!AJ599-Data!AJ598</f>
        <v>-2.1243264999999951</v>
      </c>
      <c r="AK599" s="2">
        <f>Data!AK599-Data!AK598</f>
        <v>-0.85564442999999812</v>
      </c>
      <c r="AL599" s="2">
        <f>Data!AL599-Data!AL598</f>
        <v>-11.039816199999962</v>
      </c>
      <c r="AM599" s="2">
        <f>Data!AM599-Data!AM598</f>
        <v>0.69119489999997086</v>
      </c>
      <c r="AN599" s="2">
        <f>Data!AN599-Data!AN598</f>
        <v>-0.64569507999999587</v>
      </c>
      <c r="AO599" s="2">
        <f>Data!AO599-Data!AO598</f>
        <v>-2.3091151000000139</v>
      </c>
      <c r="AP599" s="2">
        <f>Data!AP599-Data!AP598</f>
        <v>-5.1947623000000362</v>
      </c>
      <c r="AQ599" s="2">
        <f>Data!AQ599-Data!AQ598</f>
        <v>-8.4405305999999882</v>
      </c>
      <c r="AR599" s="2">
        <f>Data!AR599-Data!AR598</f>
        <v>-3.279972100000009</v>
      </c>
      <c r="AS599" s="2"/>
      <c r="AT599" s="1">
        <v>44699</v>
      </c>
      <c r="AU599" s="2">
        <f>Data!AV603-FaktiskeKurser[[#This Row],[AAPL]]</f>
        <v>-1.7399910000000034</v>
      </c>
      <c r="AV599" s="2">
        <f>Data!AW603-FaktiskeKurser[[#This Row],[MSFT]]</f>
        <v>-1.2700040000000001</v>
      </c>
      <c r="AW599" s="2">
        <f>Data!AX603-FaktiskeKurser[[#This Row],[AMZN]]</f>
        <v>0.1820069999999987</v>
      </c>
      <c r="AX599" s="2">
        <f>Data!AY603-FaktiskeKurser[[#This Row],[GOOGL]]</f>
        <v>-0.94450400000000911</v>
      </c>
      <c r="AY599" s="2">
        <f>Data!AZ603-FaktiskeKurser[[#This Row],[BRK-B]]</f>
        <v>-1.419983000000002</v>
      </c>
      <c r="AZ599" s="2">
        <f>Data!BA603-FaktiskeKurser[[#This Row],[TSLA]]</f>
        <v>-6.0633390000000134</v>
      </c>
      <c r="BA599" s="2">
        <f>Data!BB603-FaktiskeKurser[[#This Row],[NVDA]]</f>
        <v>7.6300050000000113</v>
      </c>
      <c r="BB599" s="2">
        <f>Data!BC603-FaktiskeKurser[[#This Row],[GOOG]]</f>
        <v>-0.76000200000000007</v>
      </c>
      <c r="BC599" s="2">
        <f>Data!BD603-FaktiskeKurser[[#This Row],[UNH]]</f>
        <v>-7.419983000000002</v>
      </c>
      <c r="BD599" s="2">
        <f>Data!BE603-FaktiskeKurser[[#This Row],[JPM]]</f>
        <v>2.0499949999999956</v>
      </c>
      <c r="BE599" s="2">
        <f>Data!BF603-FaktiskeKurser[[#This Row],[AVGO]]</f>
        <v>-1</v>
      </c>
      <c r="BF599" s="2">
        <f>Data!BG603-FaktiskeKurser[[#This Row],[V]]</f>
        <v>6.0200040000000001</v>
      </c>
      <c r="BG599" s="2">
        <f>Data!BH603-FaktiskeKurser[[#This Row],[BAC]]</f>
        <v>-0.18999900000000025</v>
      </c>
      <c r="BH599" s="2">
        <f>Data!BI603-FaktiskeKurser[[#This Row],[HD]]</f>
        <v>-4.5100089999999682</v>
      </c>
      <c r="BI599" s="2">
        <f>Data!BJ603-FaktiskeKurser[[#This Row],[MA]]</f>
        <v>14.660004000000015</v>
      </c>
      <c r="BJ599" s="2">
        <f>Data!BK603-FaktiskeKurser[[#This Row],[MRK]]</f>
        <v>1.2699960000000061</v>
      </c>
      <c r="BK599" s="2">
        <f>Data!BL603-FaktiskeKurser[[#This Row],[ABBV]]</f>
        <v>-1.8600000000000136</v>
      </c>
      <c r="BL599" s="2">
        <f>Data!BM603-FaktiskeKurser[[#This Row],[LLY]]</f>
        <v>3.3900140000000079</v>
      </c>
      <c r="BM599" s="2">
        <f>Data!BN603-FaktiskeKurser[[#This Row],[UPS]]</f>
        <v>-6.4199979999999925</v>
      </c>
      <c r="BN599" s="2">
        <f>Data!BO603-FaktiskeKurser[[#This Row],[CAT]]</f>
        <v>4.910002999999989</v>
      </c>
    </row>
    <row r="600" spans="1:66" x14ac:dyDescent="0.35">
      <c r="A600" s="1">
        <v>44700</v>
      </c>
      <c r="B600" s="2">
        <f>ARIMAForecast[[#This Row],[AAPL]]-FaktiskeKurser[[#This Row],[AAPL]]</f>
        <v>-9.6688147185200251</v>
      </c>
      <c r="C600" s="2">
        <f>ARIMAForecast[[#This Row],[MSFT]]-Data!C599</f>
        <v>-0.67974730267602013</v>
      </c>
      <c r="D600" s="2">
        <f>ARIMAForecast[[#This Row],[AMZN]]-Data!D599</f>
        <v>0.56964601914400248</v>
      </c>
      <c r="E600" s="2">
        <f>ARIMAForecast[[#This Row],[GOOGL]]-Data!E599</f>
        <v>-1.8066600623729983</v>
      </c>
      <c r="F600" s="2">
        <f>ARIMAForecast[[#This Row],[BRK-B]]-Data!F599</f>
        <v>-1.2403382796700271</v>
      </c>
      <c r="G600" s="2">
        <f>ARIMAForecast[[#This Row],[TSLA]]-Data!G599</f>
        <v>-15.690641462250994</v>
      </c>
      <c r="H600" s="2">
        <f>ARIMAForecast[[#This Row],[NVDA]]-Data!H599</f>
        <v>-5.6997729144979985</v>
      </c>
      <c r="I600" s="2">
        <f>ARIMAForecast[[#This Row],[GOOG]]-Data!I599</f>
        <v>-2.090042299724999</v>
      </c>
      <c r="J600" s="2">
        <f>ARIMAForecast[[#This Row],[UNH]]-Data!J599</f>
        <v>9.8253122464020066</v>
      </c>
      <c r="K600" s="2">
        <f>ARIMAForecast[[#This Row],[JPM]]-Data!K599</f>
        <v>-1.5217679427300084</v>
      </c>
      <c r="L600" s="2">
        <f>ARIMAForecast[[#This Row],[AVGO]]-Data!L599</f>
        <v>-3.3018123556209957</v>
      </c>
      <c r="M600" s="2">
        <f>ARIMAForecast[[#This Row],[V]]-Data!M599</f>
        <v>1.1800244436660137</v>
      </c>
      <c r="N600" s="2">
        <f>ARIMAForecast[[#This Row],[BAC]]-Data!N599</f>
        <v>-0.65717999618259881</v>
      </c>
      <c r="O600" s="2">
        <f>ARIMAForecast[[#This Row],[HD]]-Data!O599</f>
        <v>0.57648962466902276</v>
      </c>
      <c r="P600" s="2">
        <f>ARIMAForecast[[#This Row],[MA]]-Data!P599</f>
        <v>3.2950292521650226</v>
      </c>
      <c r="Q600" s="2">
        <f>ARIMAForecast[[#This Row],[MRK]]-Data!Q599</f>
        <v>1.5368679335783924</v>
      </c>
      <c r="R600" s="2">
        <f>ARIMAForecast[[#This Row],[ABBV]]-Data!R599</f>
        <v>-0.72772574521101774</v>
      </c>
      <c r="S600" s="2">
        <f>ARIMAForecast[[#This Row],[LLY]]-Data!S599</f>
        <v>11.407884642432009</v>
      </c>
      <c r="T600" s="2">
        <f>ARIMAForecast[[#This Row],[UPS]]-Data!T599</f>
        <v>2.3073635287210266</v>
      </c>
      <c r="U600" s="2">
        <f>ARIMAForecast[[#This Row],[CAT]]-Data!U599</f>
        <v>-9.8315280884889944</v>
      </c>
      <c r="X600" s="1">
        <v>44700</v>
      </c>
      <c r="Y600" s="2">
        <f>Data!Y600-Data!Y599</f>
        <v>-6.7662855000000093</v>
      </c>
      <c r="Z600" s="2">
        <f>Data!Z600-Data!Z599</f>
        <v>-8.894565799999981</v>
      </c>
      <c r="AA600" s="2">
        <f>Data!AA600-Data!AA599</f>
        <v>-2.8835536999999931</v>
      </c>
      <c r="AB600" s="2">
        <f>Data!AB600-Data!AB599</f>
        <v>-3.035366499999995</v>
      </c>
      <c r="AC600" s="2">
        <f>Data!AC600-Data!AC599</f>
        <v>-2.5915587000000073</v>
      </c>
      <c r="AD600" s="2">
        <f>Data!AD600-Data!AD599</f>
        <v>-14.904175999999978</v>
      </c>
      <c r="AE600" s="2">
        <f>Data!AE600-Data!AE599</f>
        <v>-3.7232927000000018</v>
      </c>
      <c r="AF600" s="2">
        <f>Data!AF600-Data!AF599</f>
        <v>-2.9099637999999999</v>
      </c>
      <c r="AG600" s="2">
        <f>Data!AG600-Data!AG599</f>
        <v>-2.1111375000000407</v>
      </c>
      <c r="AH600" s="2">
        <f>Data!AH600-Data!AH599</f>
        <v>-1.7935142000000042</v>
      </c>
      <c r="AI600" s="2">
        <f>Data!AI600-Data!AI599</f>
        <v>-24.906005400000026</v>
      </c>
      <c r="AJ600" s="2">
        <f>Data!AJ600-Data!AJ599</f>
        <v>-2.7745221000000129</v>
      </c>
      <c r="AK600" s="2">
        <f>Data!AK600-Data!AK599</f>
        <v>-0.44361517000000106</v>
      </c>
      <c r="AL600" s="2">
        <f>Data!AL600-Data!AL599</f>
        <v>-1.7613459000000375</v>
      </c>
      <c r="AM600" s="2">
        <f>Data!AM600-Data!AM599</f>
        <v>-3.5783241999999973</v>
      </c>
      <c r="AN600" s="2">
        <f>Data!AN600-Data!AN599</f>
        <v>-0.20345561999999973</v>
      </c>
      <c r="AO600" s="2">
        <f>Data!AO600-Data!AO599</f>
        <v>-0.74912660000001097</v>
      </c>
      <c r="AP600" s="2">
        <f>Data!AP600-Data!AP599</f>
        <v>-7.4223590999999942</v>
      </c>
      <c r="AQ600" s="2">
        <f>Data!AQ600-Data!AQ599</f>
        <v>-6.4715398000000164</v>
      </c>
      <c r="AR600" s="2">
        <f>Data!AR600-Data!AR599</f>
        <v>-1.9473541000000125</v>
      </c>
      <c r="AS600" s="2"/>
      <c r="AT600" s="1">
        <v>44700</v>
      </c>
      <c r="AU600" s="2">
        <f>Data!AV604-FaktiskeKurser[[#This Row],[AAPL]]</f>
        <v>-9.7599950000000035</v>
      </c>
      <c r="AV600" s="2">
        <f>Data!AW604-FaktiskeKurser[[#This Row],[MSFT]]</f>
        <v>-7.9799960000000283</v>
      </c>
      <c r="AW600" s="2">
        <f>Data!AX604-FaktiskeKurser[[#This Row],[AMZN]]</f>
        <v>-5.7360000000000042</v>
      </c>
      <c r="AX600" s="2">
        <f>Data!AY604-FaktiskeKurser[[#This Row],[GOOGL]]</f>
        <v>-5.6664959999999951</v>
      </c>
      <c r="AY600" s="2">
        <f>Data!AZ604-FaktiskeKurser[[#This Row],[BRK-B]]</f>
        <v>-6.2099910000000023</v>
      </c>
      <c r="AZ600" s="2">
        <f>Data!BA604-FaktiskeKurser[[#This Row],[TSLA]]</f>
        <v>-20.056670999999966</v>
      </c>
      <c r="BA600" s="2">
        <f>Data!BB604-FaktiskeKurser[[#This Row],[NVDA]]</f>
        <v>-5.8199930000000109</v>
      </c>
      <c r="BB600" s="2">
        <f>Data!BC604-FaktiskeKurser[[#This Row],[GOOG]]</f>
        <v>-5.7700040000000001</v>
      </c>
      <c r="BC600" s="2">
        <f>Data!BD604-FaktiskeKurser[[#This Row],[UNH]]</f>
        <v>-6.8500060000000076</v>
      </c>
      <c r="BD600" s="2">
        <f>Data!BE604-FaktiskeKurser[[#This Row],[JPM]]</f>
        <v>-0.77999800000000619</v>
      </c>
      <c r="BE600" s="2">
        <f>Data!BF604-FaktiskeKurser[[#This Row],[AVGO]]</f>
        <v>-42.029968000000054</v>
      </c>
      <c r="BF600" s="2">
        <f>Data!BG604-FaktiskeKurser[[#This Row],[V]]</f>
        <v>-1.8600010000000111</v>
      </c>
      <c r="BG600" s="2">
        <f>Data!BH604-FaktiskeKurser[[#This Row],[BAC]]</f>
        <v>-0.71999699999999933</v>
      </c>
      <c r="BH600" s="2">
        <f>Data!BI604-FaktiskeKurser[[#This Row],[HD]]</f>
        <v>-8.2699889999999527</v>
      </c>
      <c r="BI600" s="2">
        <f>Data!BJ604-FaktiskeKurser[[#This Row],[MA]]</f>
        <v>-0.57998699999996006</v>
      </c>
      <c r="BJ600" s="2">
        <f>Data!BK604-FaktiskeKurser[[#This Row],[MRK]]</f>
        <v>1.6799919999999986</v>
      </c>
      <c r="BK600" s="2">
        <f>Data!BL604-FaktiskeKurser[[#This Row],[ABBV]]</f>
        <v>-1.7799990000000037</v>
      </c>
      <c r="BL600" s="2">
        <f>Data!BM604-FaktiskeKurser[[#This Row],[LLY]]</f>
        <v>-5.3600159999999732</v>
      </c>
      <c r="BM600" s="2">
        <f>Data!BN604-FaktiskeKurser[[#This Row],[UPS]]</f>
        <v>-10.649994000000021</v>
      </c>
      <c r="BN600" s="2">
        <f>Data!BO604-FaktiskeKurser[[#This Row],[CAT]]</f>
        <v>2.4299929999999961</v>
      </c>
    </row>
    <row r="601" spans="1:66" x14ac:dyDescent="0.35">
      <c r="A601" s="1">
        <v>44701</v>
      </c>
      <c r="B601" s="2">
        <f>ARIMAForecast[[#This Row],[AAPL]]-FaktiskeKurser[[#This Row],[AAPL]]</f>
        <v>-2.2060391934540178</v>
      </c>
      <c r="C601" s="2">
        <f>ARIMAForecast[[#This Row],[MSFT]]-Data!C600</f>
        <v>9.1156785211690305</v>
      </c>
      <c r="D601" s="2">
        <f>ARIMAForecast[[#This Row],[AMZN]]-Data!D600</f>
        <v>-0.32716048764200423</v>
      </c>
      <c r="E601" s="2">
        <f>ARIMAForecast[[#This Row],[GOOGL]]-Data!E600</f>
        <v>3.3396958898359941</v>
      </c>
      <c r="F601" s="2">
        <f>ARIMAForecast[[#This Row],[BRK-B]]-Data!F600</f>
        <v>7.0425980473430059</v>
      </c>
      <c r="G601" s="2">
        <f>ARIMAForecast[[#This Row],[TSLA]]-Data!G600</f>
        <v>4.2103039867130008</v>
      </c>
      <c r="H601" s="2">
        <f>ARIMAForecast[[#This Row],[NVDA]]-Data!H600</f>
        <v>5.5163310228269893</v>
      </c>
      <c r="I601" s="2">
        <f>ARIMAForecast[[#This Row],[GOOG]]-Data!I600</f>
        <v>3.2365921109390001</v>
      </c>
      <c r="J601" s="2">
        <f>ARIMAForecast[[#This Row],[UNH]]-Data!J600</f>
        <v>7.4218969997339741</v>
      </c>
      <c r="K601" s="2">
        <f>ARIMAForecast[[#This Row],[JPM]]-Data!K600</f>
        <v>7.2367401228679995</v>
      </c>
      <c r="L601" s="2">
        <f>ARIMAForecast[[#This Row],[AVGO]]-Data!L600</f>
        <v>-11.741504371978067</v>
      </c>
      <c r="M601" s="2">
        <f>ARIMAForecast[[#This Row],[V]]-Data!M600</f>
        <v>7.6827044823330084</v>
      </c>
      <c r="N601" s="2">
        <f>ARIMAForecast[[#This Row],[BAC]]-Data!N600</f>
        <v>2.0693992737135005</v>
      </c>
      <c r="O601" s="2">
        <f>ARIMAForecast[[#This Row],[HD]]-Data!O600</f>
        <v>-0.11231245807601908</v>
      </c>
      <c r="P601" s="2">
        <f>ARIMAForecast[[#This Row],[MA]]-Data!P600</f>
        <v>11.513833951403001</v>
      </c>
      <c r="Q601" s="2">
        <f>ARIMAForecast[[#This Row],[MRK]]-Data!Q600</f>
        <v>0.2145707928126086</v>
      </c>
      <c r="R601" s="2">
        <f>ARIMAForecast[[#This Row],[ABBV]]-Data!R600</f>
        <v>-2.9227325129459985</v>
      </c>
      <c r="S601" s="2">
        <f>ARIMAForecast[[#This Row],[LLY]]-Data!S600</f>
        <v>5.3201227506349937</v>
      </c>
      <c r="T601" s="2">
        <f>ARIMAForecast[[#This Row],[UPS]]-Data!T600</f>
        <v>5.1120911300599801</v>
      </c>
      <c r="U601" s="2">
        <f>ARIMAForecast[[#This Row],[CAT]]-Data!U600</f>
        <v>6.7285801409559838</v>
      </c>
      <c r="X601" s="1">
        <v>44701</v>
      </c>
      <c r="Y601" s="2">
        <f>Data!Y601-Data!Y600</f>
        <v>-0.80548279999999295</v>
      </c>
      <c r="Z601" s="2">
        <f>Data!Z601-Data!Z600</f>
        <v>-0.66170920000001843</v>
      </c>
      <c r="AA601" s="2">
        <f>Data!AA601-Data!AA600</f>
        <v>0.26435049999999194</v>
      </c>
      <c r="AB601" s="2">
        <f>Data!AB601-Data!AB600</f>
        <v>-1.4794463000000064</v>
      </c>
      <c r="AC601" s="2">
        <f>Data!AC601-Data!AC600</f>
        <v>-0.30155050000001893</v>
      </c>
      <c r="AD601" s="2">
        <f>Data!AD601-Data!AD600</f>
        <v>-2.4890194000000179</v>
      </c>
      <c r="AE601" s="2">
        <f>Data!AE601-Data!AE600</f>
        <v>-3.7430409999999767</v>
      </c>
      <c r="AF601" s="2">
        <f>Data!AF601-Data!AF600</f>
        <v>-1.4456506000000076</v>
      </c>
      <c r="AG601" s="2">
        <f>Data!AG601-Data!AG600</f>
        <v>7.1783738000000312</v>
      </c>
      <c r="AH601" s="2">
        <f>Data!AH601-Data!AH600</f>
        <v>-1.1155546999999899</v>
      </c>
      <c r="AI601" s="2">
        <f>Data!AI601-Data!AI600</f>
        <v>-4.8023508999999649</v>
      </c>
      <c r="AJ601" s="2">
        <f>Data!AJ601-Data!AJ600</f>
        <v>1.1905035999999996</v>
      </c>
      <c r="AK601" s="2">
        <f>Data!AK601-Data!AK600</f>
        <v>-0.5824153100000018</v>
      </c>
      <c r="AL601" s="2">
        <f>Data!AL601-Data!AL600</f>
        <v>-8.4514299999966624E-2</v>
      </c>
      <c r="AM601" s="2">
        <f>Data!AM601-Data!AM600</f>
        <v>2.6392430000000218</v>
      </c>
      <c r="AN601" s="2">
        <f>Data!AN601-Data!AN600</f>
        <v>1.2094728499999974</v>
      </c>
      <c r="AO601" s="2">
        <f>Data!AO601-Data!AO600</f>
        <v>-0.7100050999999894</v>
      </c>
      <c r="AP601" s="2">
        <f>Data!AP601-Data!AP600</f>
        <v>3.0763001999999915</v>
      </c>
      <c r="AQ601" s="2">
        <f>Data!AQ601-Data!AQ600</f>
        <v>2.7841246000000126</v>
      </c>
      <c r="AR601" s="2">
        <f>Data!AR601-Data!AR600</f>
        <v>-7.5001253999999733</v>
      </c>
      <c r="AS601" s="2"/>
      <c r="AT601" s="1">
        <v>44701</v>
      </c>
      <c r="AU601" s="2">
        <f>Data!AV605-FaktiskeKurser[[#This Row],[AAPL]]</f>
        <v>-7.9499969999999962</v>
      </c>
      <c r="AV601" s="2">
        <f>Data!AW605-FaktiskeKurser[[#This Row],[MSFT]]</f>
        <v>-8.9400019999999927</v>
      </c>
      <c r="AW601" s="2">
        <f>Data!AX605-FaktiskeKurser[[#This Row],[AMZN]]</f>
        <v>-3.2194980000000015</v>
      </c>
      <c r="AX601" s="2">
        <f>Data!AY605-FaktiskeKurser[[#This Row],[GOOGL]]</f>
        <v>-5.5370029999999986</v>
      </c>
      <c r="AY601" s="2">
        <f>Data!AZ605-FaktiskeKurser[[#This Row],[BRK-B]]</f>
        <v>-5.2400210000000129</v>
      </c>
      <c r="AZ601" s="2">
        <f>Data!BA605-FaktiskeKurser[[#This Row],[TSLA]]</f>
        <v>-20.156661999999983</v>
      </c>
      <c r="BA601" s="2">
        <f>Data!BB605-FaktiskeKurser[[#This Row],[NVDA]]</f>
        <v>-5.6999969999999962</v>
      </c>
      <c r="BB601" s="2">
        <f>Data!BC605-FaktiskeKurser[[#This Row],[GOOG]]</f>
        <v>-5.4794989999999899</v>
      </c>
      <c r="BC601" s="2">
        <f>Data!BD605-FaktiskeKurser[[#This Row],[UNH]]</f>
        <v>-3.4899900000000343</v>
      </c>
      <c r="BD601" s="2">
        <f>Data!BE605-FaktiskeKurser[[#This Row],[JPM]]</f>
        <v>-0.92000600000000077</v>
      </c>
      <c r="BE601" s="2">
        <f>Data!BF605-FaktiskeKurser[[#This Row],[AVGO]]</f>
        <v>-39.479980999999952</v>
      </c>
      <c r="BF601" s="2">
        <f>Data!BG605-FaktiskeKurser[[#This Row],[V]]</f>
        <v>1.2200009999999963</v>
      </c>
      <c r="BG601" s="2">
        <f>Data!BH605-FaktiskeKurser[[#This Row],[BAC]]</f>
        <v>-0.95000000000000284</v>
      </c>
      <c r="BH601" s="2">
        <f>Data!BI605-FaktiskeKurser[[#This Row],[HD]]</f>
        <v>-8.7999879999999848</v>
      </c>
      <c r="BI601" s="2">
        <f>Data!BJ605-FaktiskeKurser[[#This Row],[MA]]</f>
        <v>6.4499820000000341</v>
      </c>
      <c r="BJ601" s="2">
        <f>Data!BK605-FaktiskeKurser[[#This Row],[MRK]]</f>
        <v>1.2300030000000106</v>
      </c>
      <c r="BK601" s="2">
        <f>Data!BL605-FaktiskeKurser[[#This Row],[ABBV]]</f>
        <v>-4.4600059999999928</v>
      </c>
      <c r="BL601" s="2">
        <f>Data!BM605-FaktiskeKurser[[#This Row],[LLY]]</f>
        <v>-0.52999899999997524</v>
      </c>
      <c r="BM601" s="2">
        <f>Data!BN605-FaktiskeKurser[[#This Row],[UPS]]</f>
        <v>-8.7300109999999904</v>
      </c>
      <c r="BN601" s="2">
        <f>Data!BO605-FaktiskeKurser[[#This Row],[CAT]]</f>
        <v>-9.3699949999999887</v>
      </c>
    </row>
    <row r="602" spans="1:66" x14ac:dyDescent="0.35">
      <c r="A602" s="1">
        <v>44704</v>
      </c>
      <c r="B602" s="2">
        <f>ARIMAForecast[[#This Row],[AAPL]]-FaktiskeKurser[[#This Row],[AAPL]]</f>
        <v>-9.7545155961109913</v>
      </c>
      <c r="C602" s="2">
        <f>ARIMAForecast[[#This Row],[MSFT]]-Data!C601</f>
        <v>-2.0717084220540301</v>
      </c>
      <c r="D602" s="2">
        <f>ARIMAForecast[[#This Row],[AMZN]]-Data!D601</f>
        <v>-3.4966301412230081</v>
      </c>
      <c r="E602" s="2">
        <f>ARIMAForecast[[#This Row],[GOOGL]]-Data!E601</f>
        <v>-6.4327805909559999</v>
      </c>
      <c r="F602" s="2">
        <f>ARIMAForecast[[#This Row],[BRK-B]]-Data!F601</f>
        <v>-1.1250431577769859</v>
      </c>
      <c r="G602" s="2">
        <f>ARIMAForecast[[#This Row],[TSLA]]-Data!G601</f>
        <v>-16.099457064673004</v>
      </c>
      <c r="H602" s="2">
        <f>ARIMAForecast[[#This Row],[NVDA]]-Data!H601</f>
        <v>-11.408114925704012</v>
      </c>
      <c r="I602" s="2">
        <f>ARIMAForecast[[#This Row],[GOOG]]-Data!I601</f>
        <v>-6.6874295375690025</v>
      </c>
      <c r="J602" s="2">
        <f>ARIMAForecast[[#This Row],[UNH]]-Data!J601</f>
        <v>1.4809777692080388</v>
      </c>
      <c r="K602" s="2">
        <f>ARIMAForecast[[#This Row],[JPM]]-Data!K601</f>
        <v>2.2374045958870141</v>
      </c>
      <c r="L602" s="2">
        <f>ARIMAForecast[[#This Row],[AVGO]]-Data!L601</f>
        <v>-9.9498857511599681</v>
      </c>
      <c r="M602" s="2">
        <f>ARIMAForecast[[#This Row],[V]]-Data!M601</f>
        <v>-3.1165845900329998</v>
      </c>
      <c r="N602" s="2">
        <f>ARIMAForecast[[#This Row],[BAC]]-Data!N601</f>
        <v>-9.8816529104801987E-2</v>
      </c>
      <c r="O602" s="2">
        <f>ARIMAForecast[[#This Row],[HD]]-Data!O601</f>
        <v>-0.93134341034300405</v>
      </c>
      <c r="P602" s="2">
        <f>ARIMAForecast[[#This Row],[MA]]-Data!P601</f>
        <v>-6.022437732638025</v>
      </c>
      <c r="Q602" s="2">
        <f>ARIMAForecast[[#This Row],[MRK]]-Data!Q601</f>
        <v>0.90699754490469786</v>
      </c>
      <c r="R602" s="2">
        <f>ARIMAForecast[[#This Row],[ABBV]]-Data!R601</f>
        <v>1.2467353339490046</v>
      </c>
      <c r="S602" s="2">
        <f>ARIMAForecast[[#This Row],[LLY]]-Data!S601</f>
        <v>2.4576876960210257</v>
      </c>
      <c r="T602" s="2">
        <f>ARIMAForecast[[#This Row],[UPS]]-Data!T601</f>
        <v>-0.15910096974798194</v>
      </c>
      <c r="U602" s="2">
        <f>ARIMAForecast[[#This Row],[CAT]]-Data!U601</f>
        <v>1.892205786205011</v>
      </c>
      <c r="X602" s="1">
        <v>44704</v>
      </c>
      <c r="Y602" s="2">
        <f>Data!Y602-Data!Y601</f>
        <v>3.8116900999999928</v>
      </c>
      <c r="Z602" s="2">
        <f>Data!Z602-Data!Z601</f>
        <v>5.5750096999999812</v>
      </c>
      <c r="AA602" s="2">
        <f>Data!AA602-Data!AA601</f>
        <v>-7.4776299999996354E-2</v>
      </c>
      <c r="AB602" s="2">
        <f>Data!AB602-Data!AB601</f>
        <v>2.2757689999999968</v>
      </c>
      <c r="AC602" s="2">
        <f>Data!AC602-Data!AC601</f>
        <v>5.0134863000000109</v>
      </c>
      <c r="AD602" s="2">
        <f>Data!AD602-Data!AD601</f>
        <v>-9.9120135999999945</v>
      </c>
      <c r="AE602" s="2">
        <f>Data!AE602-Data!AE601</f>
        <v>1.4547033999999996</v>
      </c>
      <c r="AF602" s="2">
        <f>Data!AF602-Data!AF601</f>
        <v>2.3162585000000036</v>
      </c>
      <c r="AG602" s="2">
        <f>Data!AG602-Data!AG601</f>
        <v>6.4940049999999587</v>
      </c>
      <c r="AH602" s="2">
        <f>Data!AH602-Data!AH601</f>
        <v>4.0280573000000004</v>
      </c>
      <c r="AI602" s="2">
        <f>Data!AI602-Data!AI601</f>
        <v>-14.824601499999972</v>
      </c>
      <c r="AJ602" s="2">
        <f>Data!AJ602-Data!AJ601</f>
        <v>6.4804614999999899</v>
      </c>
      <c r="AK602" s="2">
        <f>Data!AK602-Data!AK601</f>
        <v>1.2695322200000021</v>
      </c>
      <c r="AL602" s="2">
        <f>Data!AL602-Data!AL601</f>
        <v>-1.0554069000000368</v>
      </c>
      <c r="AM602" s="2">
        <f>Data!AM602-Data!AM601</f>
        <v>7.4400555999999938</v>
      </c>
      <c r="AN602" s="2">
        <f>Data!AN602-Data!AN601</f>
        <v>0.59142407000000219</v>
      </c>
      <c r="AO602" s="2">
        <f>Data!AO602-Data!AO601</f>
        <v>-2.8699589999999944</v>
      </c>
      <c r="AP602" s="2">
        <f>Data!AP602-Data!AP601</f>
        <v>10.512036300000034</v>
      </c>
      <c r="AQ602" s="2">
        <f>Data!AQ602-Data!AQ601</f>
        <v>3.3797923999999853</v>
      </c>
      <c r="AR602" s="2">
        <f>Data!AR602-Data!AR601</f>
        <v>3.7355114999999728</v>
      </c>
      <c r="AS602" s="2"/>
      <c r="AT602" s="1">
        <v>44704</v>
      </c>
      <c r="AU602" s="2">
        <f>Data!AV606-FaktiskeKurser[[#This Row],[AAPL]]</f>
        <v>-6.1300039999999854</v>
      </c>
      <c r="AV602" s="2">
        <f>Data!AW606-FaktiskeKurser[[#This Row],[MSFT]]</f>
        <v>-6.1700129999999831</v>
      </c>
      <c r="AW602" s="2">
        <f>Data!AX606-FaktiskeKurser[[#This Row],[AMZN]]</f>
        <v>-7.8115009999999927</v>
      </c>
      <c r="AX602" s="2">
        <f>Data!AY606-FaktiskeKurser[[#This Row],[GOOGL]]</f>
        <v>-4.9850009999999969</v>
      </c>
      <c r="AY602" s="2">
        <f>Data!AZ606-FaktiskeKurser[[#This Row],[BRK-B]]</f>
        <v>-4.3999939999999924</v>
      </c>
      <c r="AZ602" s="2">
        <f>Data!BA606-FaktiskeKurser[[#This Row],[TSLA]]</f>
        <v>-28.903334999999998</v>
      </c>
      <c r="BA602" s="2">
        <f>Data!BB606-FaktiskeKurser[[#This Row],[NVDA]]</f>
        <v>-12.790008</v>
      </c>
      <c r="BB602" s="2">
        <f>Data!BC606-FaktiskeKurser[[#This Row],[GOOG]]</f>
        <v>-5.0350040000000007</v>
      </c>
      <c r="BC602" s="2">
        <f>Data!BD606-FaktiskeKurser[[#This Row],[UNH]]</f>
        <v>-0.45001199999995833</v>
      </c>
      <c r="BD602" s="2">
        <f>Data!BE606-FaktiskeKurser[[#This Row],[JPM]]</f>
        <v>2.4199979999999925</v>
      </c>
      <c r="BE602" s="2">
        <f>Data!BF606-FaktiskeKurser[[#This Row],[AVGO]]</f>
        <v>-81.790038999999979</v>
      </c>
      <c r="BF602" s="2">
        <f>Data!BG606-FaktiskeKurser[[#This Row],[V]]</f>
        <v>3.5599980000000073</v>
      </c>
      <c r="BG602" s="2">
        <f>Data!BH606-FaktiskeKurser[[#This Row],[BAC]]</f>
        <v>-0.12000299999999697</v>
      </c>
      <c r="BH602" s="2">
        <f>Data!BI606-FaktiskeKurser[[#This Row],[HD]]</f>
        <v>-14.92001300000004</v>
      </c>
      <c r="BI602" s="2">
        <f>Data!BJ606-FaktiskeKurser[[#This Row],[MA]]</f>
        <v>9.5700080000000298</v>
      </c>
      <c r="BJ602" s="2">
        <f>Data!BK606-FaktiskeKurser[[#This Row],[MRK]]</f>
        <v>0.83000199999999325</v>
      </c>
      <c r="BK602" s="2">
        <f>Data!BL606-FaktiskeKurser[[#This Row],[ABBV]]</f>
        <v>-6.75</v>
      </c>
      <c r="BL602" s="2">
        <f>Data!BM606-FaktiskeKurser[[#This Row],[LLY]]</f>
        <v>1.2000120000000152</v>
      </c>
      <c r="BM602" s="2">
        <f>Data!BN606-FaktiskeKurser[[#This Row],[UPS]]</f>
        <v>-8.75</v>
      </c>
      <c r="BN602" s="2">
        <f>Data!BO606-FaktiskeKurser[[#This Row],[CAT]]</f>
        <v>-8.9400020000000211</v>
      </c>
    </row>
    <row r="603" spans="1:66" x14ac:dyDescent="0.35">
      <c r="A603" s="1">
        <v>44705</v>
      </c>
      <c r="B603" s="2">
        <f>ARIMAForecast[[#This Row],[AAPL]]-FaktiskeKurser[[#This Row],[AAPL]]</f>
        <v>1.6687895857830028</v>
      </c>
      <c r="C603" s="2">
        <f>ARIMAForecast[[#This Row],[MSFT]]-Data!C602</f>
        <v>5.7600463317220374</v>
      </c>
      <c r="D603" s="2">
        <f>ARIMAForecast[[#This Row],[AMZN]]-Data!D602</f>
        <v>2.507127073348002</v>
      </c>
      <c r="E603" s="2">
        <f>ARIMAForecast[[#This Row],[GOOGL]]-Data!E602</f>
        <v>1.0769509799250017</v>
      </c>
      <c r="F603" s="2">
        <f>ARIMAForecast[[#This Row],[BRK-B]]-Data!F602</f>
        <v>0.73672850042601112</v>
      </c>
      <c r="G603" s="2">
        <f>ARIMAForecast[[#This Row],[TSLA]]-Data!G602</f>
        <v>10.384940701838019</v>
      </c>
      <c r="H603" s="2">
        <f>ARIMAForecast[[#This Row],[NVDA]]-Data!H602</f>
        <v>11.626719149414015</v>
      </c>
      <c r="I603" s="2">
        <f>ARIMAForecast[[#This Row],[GOOG]]-Data!I602</f>
        <v>1.2533182437500017</v>
      </c>
      <c r="J603" s="2">
        <f>ARIMAForecast[[#This Row],[UNH]]-Data!J602</f>
        <v>5.8969160389229955</v>
      </c>
      <c r="K603" s="2">
        <f>ARIMAForecast[[#This Row],[JPM]]-Data!K602</f>
        <v>1.0796055945149874</v>
      </c>
      <c r="L603" s="2">
        <f>ARIMAForecast[[#This Row],[AVGO]]-Data!L602</f>
        <v>14.927294012712991</v>
      </c>
      <c r="M603" s="2">
        <f>ARIMAForecast[[#This Row],[V]]-Data!M602</f>
        <v>9.8644739808975146E-2</v>
      </c>
      <c r="N603" s="2">
        <f>ARIMAForecast[[#This Row],[BAC]]-Data!N602</f>
        <v>0.26994321156470136</v>
      </c>
      <c r="O603" s="2">
        <f>ARIMAForecast[[#This Row],[HD]]-Data!O602</f>
        <v>9.0694299587860314</v>
      </c>
      <c r="P603" s="2">
        <f>ARIMAForecast[[#This Row],[MA]]-Data!P602</f>
        <v>3.1026045915060081</v>
      </c>
      <c r="Q603" s="2">
        <f>ARIMAForecast[[#This Row],[MRK]]-Data!Q602</f>
        <v>-0.81177240853320143</v>
      </c>
      <c r="R603" s="2">
        <f>ARIMAForecast[[#This Row],[ABBV]]-Data!R602</f>
        <v>2.6879289558700066</v>
      </c>
      <c r="S603" s="2">
        <f>ARIMAForecast[[#This Row],[LLY]]-Data!S602</f>
        <v>1.0665584021429595</v>
      </c>
      <c r="T603" s="2">
        <f>ARIMAForecast[[#This Row],[UPS]]-Data!T602</f>
        <v>-1.3302717718310078</v>
      </c>
      <c r="U603" s="2">
        <f>ARIMAForecast[[#This Row],[CAT]]-Data!U602</f>
        <v>3.9016859808020001</v>
      </c>
      <c r="X603" s="1">
        <v>44705</v>
      </c>
      <c r="Y603" s="2">
        <f>Data!Y603-Data!Y602</f>
        <v>-0.26914589999998384</v>
      </c>
      <c r="Z603" s="2">
        <f>Data!Z603-Data!Z602</f>
        <v>1.582395100000042</v>
      </c>
      <c r="AA603" s="2">
        <f>Data!AA603-Data!AA602</f>
        <v>-2.6603341</v>
      </c>
      <c r="AB603" s="2">
        <f>Data!AB603-Data!AB602</f>
        <v>-2.9213497999999873</v>
      </c>
      <c r="AC603" s="2">
        <f>Data!AC603-Data!AC602</f>
        <v>0.24614800000000514</v>
      </c>
      <c r="AD603" s="2">
        <f>Data!AD603-Data!AD602</f>
        <v>-1.5954327000000035</v>
      </c>
      <c r="AE603" s="2">
        <f>Data!AE603-Data!AE602</f>
        <v>-5.4801812999999981</v>
      </c>
      <c r="AF603" s="2">
        <f>Data!AF603-Data!AF602</f>
        <v>-3.2934307000000018</v>
      </c>
      <c r="AG603" s="2">
        <f>Data!AG603-Data!AG602</f>
        <v>5.6595231000000013</v>
      </c>
      <c r="AH603" s="2">
        <f>Data!AH603-Data!AH602</f>
        <v>4.8248787999999934</v>
      </c>
      <c r="AI603" s="2">
        <f>Data!AI603-Data!AI602</f>
        <v>-4.5919657000000598</v>
      </c>
      <c r="AJ603" s="2">
        <f>Data!AJ603-Data!AJ602</f>
        <v>-2.0817771999999763</v>
      </c>
      <c r="AK603" s="2">
        <f>Data!AK603-Data!AK602</f>
        <v>0.47634904000000233</v>
      </c>
      <c r="AL603" s="2">
        <f>Data!AL603-Data!AL602</f>
        <v>1.4579118000000335</v>
      </c>
      <c r="AM603" s="2">
        <f>Data!AM603-Data!AM602</f>
        <v>-0.55714499999999134</v>
      </c>
      <c r="AN603" s="2">
        <f>Data!AN603-Data!AN602</f>
        <v>0.67699480999999651</v>
      </c>
      <c r="AO603" s="2">
        <f>Data!AO603-Data!AO602</f>
        <v>0.87549359999999865</v>
      </c>
      <c r="AP603" s="2">
        <f>Data!AP603-Data!AP602</f>
        <v>3.4672451999999794</v>
      </c>
      <c r="AQ603" s="2">
        <f>Data!AQ603-Data!AQ602</f>
        <v>5.0933200000002898E-2</v>
      </c>
      <c r="AR603" s="2">
        <f>Data!AR603-Data!AR602</f>
        <v>2.2144720000000007</v>
      </c>
      <c r="AS603" s="2"/>
      <c r="AT603" s="1">
        <v>44705</v>
      </c>
      <c r="AU603" s="2">
        <f>Data!AV607-FaktiskeKurser[[#This Row],[AAPL]]</f>
        <v>-0.46000599999999281</v>
      </c>
      <c r="AV603" s="2">
        <f>Data!AW607-FaktiskeKurser[[#This Row],[MSFT]]</f>
        <v>5.5399930000000097</v>
      </c>
      <c r="AW603" s="2">
        <f>Data!AX607-FaktiskeKurser[[#This Row],[AMZN]]</f>
        <v>-3.0125050000000044</v>
      </c>
      <c r="AX603" s="2">
        <f>Data!AY607-FaktiskeKurser[[#This Row],[GOOGL]]</f>
        <v>-5.9294969999999978</v>
      </c>
      <c r="AY603" s="2">
        <f>Data!AZ607-FaktiskeKurser[[#This Row],[BRK-B]]</f>
        <v>2.5299979999999778</v>
      </c>
      <c r="AZ603" s="2">
        <f>Data!BA607-FaktiskeKurser[[#This Row],[TSLA]]</f>
        <v>-27.21665999999999</v>
      </c>
      <c r="BA603" s="2">
        <f>Data!BB607-FaktiskeKurser[[#This Row],[NVDA]]</f>
        <v>-7.8400120000000015</v>
      </c>
      <c r="BB603" s="2">
        <f>Data!BC607-FaktiskeKurser[[#This Row],[GOOG]]</f>
        <v>-6.4749979999999994</v>
      </c>
      <c r="BC603" s="2">
        <f>Data!BD607-FaktiskeKurser[[#This Row],[UNH]]</f>
        <v>26.179993000000024</v>
      </c>
      <c r="BD603" s="2">
        <f>Data!BE607-FaktiskeKurser[[#This Row],[JPM]]</f>
        <v>6.2700049999999976</v>
      </c>
      <c r="BE603" s="2">
        <f>Data!BF607-FaktiskeKurser[[#This Row],[AVGO]]</f>
        <v>-46.369995000000017</v>
      </c>
      <c r="BF603" s="2">
        <f>Data!BG607-FaktiskeKurser[[#This Row],[V]]</f>
        <v>2.6400000000000148</v>
      </c>
      <c r="BG603" s="2">
        <f>Data!BH607-FaktiskeKurser[[#This Row],[BAC]]</f>
        <v>0.7700010000000006</v>
      </c>
      <c r="BH603" s="2">
        <f>Data!BI607-FaktiskeKurser[[#This Row],[HD]]</f>
        <v>2.7400199999999586</v>
      </c>
      <c r="BI603" s="2">
        <f>Data!BJ607-FaktiskeKurser[[#This Row],[MA]]</f>
        <v>4.7900080000000003</v>
      </c>
      <c r="BJ603" s="2">
        <f>Data!BK607-FaktiskeKurser[[#This Row],[MRK]]</f>
        <v>2.5400010000000037</v>
      </c>
      <c r="BK603" s="2">
        <f>Data!BL607-FaktiskeKurser[[#This Row],[ABBV]]</f>
        <v>-3.319991999999985</v>
      </c>
      <c r="BL603" s="2">
        <f>Data!BM607-FaktiskeKurser[[#This Row],[LLY]]</f>
        <v>10.76998900000001</v>
      </c>
      <c r="BM603" s="2">
        <f>Data!BN607-FaktiskeKurser[[#This Row],[UPS]]</f>
        <v>1.8800050000000113</v>
      </c>
      <c r="BN603" s="2">
        <f>Data!BO607-FaktiskeKurser[[#This Row],[CAT]]</f>
        <v>-2.2900080000000003</v>
      </c>
    </row>
    <row r="604" spans="1:66" x14ac:dyDescent="0.35">
      <c r="A604" s="1">
        <v>44706</v>
      </c>
      <c r="B604" s="2">
        <f>ARIMAForecast[[#This Row],[AAPL]]-FaktiskeKurser[[#This Row],[AAPL]]</f>
        <v>5.3788408152859972</v>
      </c>
      <c r="C604" s="2">
        <f>ARIMAForecast[[#This Row],[MSFT]]-Data!C603</f>
        <v>-1.9433228642220115</v>
      </c>
      <c r="D604" s="2">
        <f>ARIMAForecast[[#This Row],[AMZN]]-Data!D603</f>
        <v>4.4367278875869971</v>
      </c>
      <c r="E604" s="2">
        <f>ARIMAForecast[[#This Row],[GOOGL]]-Data!E603</f>
        <v>0.38703645684000776</v>
      </c>
      <c r="F604" s="2">
        <f>ARIMAForecast[[#This Row],[BRK-B]]-Data!F603</f>
        <v>0.54967608859800521</v>
      </c>
      <c r="G604" s="2">
        <f>ARIMAForecast[[#This Row],[TSLA]]-Data!G603</f>
        <v>16.414243991736981</v>
      </c>
      <c r="H604" s="2">
        <f>ARIMAForecast[[#This Row],[NVDA]]-Data!H603</f>
        <v>4.5214624616039885</v>
      </c>
      <c r="I604" s="2">
        <f>ARIMAForecast[[#This Row],[GOOG]]-Data!I603</f>
        <v>0.80870066811299068</v>
      </c>
      <c r="J604" s="2">
        <f>ARIMAForecast[[#This Row],[UNH]]-Data!J603</f>
        <v>-2.2887966241660251</v>
      </c>
      <c r="K604" s="2">
        <f>ARIMAForecast[[#This Row],[JPM]]-Data!K603</f>
        <v>0.81398810855401393</v>
      </c>
      <c r="L604" s="2">
        <f>ARIMAForecast[[#This Row],[AVGO]]-Data!L603</f>
        <v>11.283796146887994</v>
      </c>
      <c r="M604" s="2">
        <f>ARIMAForecast[[#This Row],[V]]-Data!M603</f>
        <v>4.370900459801021</v>
      </c>
      <c r="N604" s="2">
        <f>ARIMAForecast[[#This Row],[BAC]]-Data!N603</f>
        <v>0.37204996922420008</v>
      </c>
      <c r="O604" s="2">
        <f>ARIMAForecast[[#This Row],[HD]]-Data!O603</f>
        <v>5.7239558126989891</v>
      </c>
      <c r="P604" s="2">
        <f>ARIMAForecast[[#This Row],[MA]]-Data!P603</f>
        <v>5.0050846092590291</v>
      </c>
      <c r="Q604" s="2">
        <f>ARIMAForecast[[#This Row],[MRK]]-Data!Q603</f>
        <v>-1.4331509187285008</v>
      </c>
      <c r="R604" s="2">
        <f>ARIMAForecast[[#This Row],[ABBV]]-Data!R603</f>
        <v>-1.153738920057009</v>
      </c>
      <c r="S604" s="2">
        <f>ARIMAForecast[[#This Row],[LLY]]-Data!S603</f>
        <v>6.7318780397509954</v>
      </c>
      <c r="T604" s="2">
        <f>ARIMAForecast[[#This Row],[UPS]]-Data!T603</f>
        <v>3.7899464081139911</v>
      </c>
      <c r="U604" s="2">
        <f>ARIMAForecast[[#This Row],[CAT]]-Data!U603</f>
        <v>3.095229462382008</v>
      </c>
      <c r="X604" s="1">
        <v>44706</v>
      </c>
      <c r="Y604" s="2">
        <f>Data!Y604-Data!Y603</f>
        <v>-0.58829360000001429</v>
      </c>
      <c r="Z604" s="2">
        <f>Data!Z604-Data!Z603</f>
        <v>2.6451964999999973</v>
      </c>
      <c r="AA604" s="2">
        <f>Data!AA604-Data!AA603</f>
        <v>1.5173249000000055</v>
      </c>
      <c r="AB604" s="2">
        <f>Data!AB604-Data!AB603</f>
        <v>-2.5846055000000092</v>
      </c>
      <c r="AC604" s="2">
        <f>Data!AC604-Data!AC603</f>
        <v>-0.63012770000000273</v>
      </c>
      <c r="AD604" s="2">
        <f>Data!AD604-Data!AD603</f>
        <v>-9.3773909999999887</v>
      </c>
      <c r="AE604" s="2">
        <f>Data!AE604-Data!AE603</f>
        <v>4.181956299999996</v>
      </c>
      <c r="AF604" s="2">
        <f>Data!AF604-Data!AF603</f>
        <v>-2.5536228999999935</v>
      </c>
      <c r="AG604" s="2">
        <f>Data!AG604-Data!AG603</f>
        <v>1.7759042000000136</v>
      </c>
      <c r="AH604" s="2">
        <f>Data!AH604-Data!AH603</f>
        <v>0.98646270000000413</v>
      </c>
      <c r="AI604" s="2">
        <f>Data!AI604-Data!AI603</f>
        <v>5.7922780999999759</v>
      </c>
      <c r="AJ604" s="2">
        <f>Data!AJ604-Data!AJ603</f>
        <v>0.56890539999997713</v>
      </c>
      <c r="AK604" s="2">
        <f>Data!AK604-Data!AK603</f>
        <v>0.15967301999999961</v>
      </c>
      <c r="AL604" s="2">
        <f>Data!AL604-Data!AL603</f>
        <v>5.0427978999999823</v>
      </c>
      <c r="AM604" s="2">
        <f>Data!AM604-Data!AM603</f>
        <v>1.6844750000000204</v>
      </c>
      <c r="AN604" s="2">
        <f>Data!AN604-Data!AN603</f>
        <v>-0.62827534999999557</v>
      </c>
      <c r="AO604" s="2">
        <f>Data!AO604-Data!AO603</f>
        <v>2.5141750999999886</v>
      </c>
      <c r="AP604" s="2">
        <f>Data!AP604-Data!AP603</f>
        <v>1.2172894000000269</v>
      </c>
      <c r="AQ604" s="2">
        <f>Data!AQ604-Data!AQ603</f>
        <v>-0.2469944000000055</v>
      </c>
      <c r="AR604" s="2">
        <f>Data!AR604-Data!AR603</f>
        <v>3.1644937000000084</v>
      </c>
      <c r="AS604" s="2"/>
      <c r="AT604" s="1">
        <v>44706</v>
      </c>
      <c r="AU604" s="2">
        <f>Data!AV608-FaktiskeKurser[[#This Row],[AAPL]]</f>
        <v>3.1699979999999925</v>
      </c>
      <c r="AV604" s="2">
        <f>Data!AW608-FaktiskeKurser[[#This Row],[MSFT]]</f>
        <v>9.3799900000000207</v>
      </c>
      <c r="AW604" s="2">
        <f>Data!AX608-FaktiskeKurser[[#This Row],[AMZN]]</f>
        <v>-0.54399800000000198</v>
      </c>
      <c r="AX604" s="2">
        <f>Data!AY608-FaktiskeKurser[[#This Row],[GOOGL]]</f>
        <v>-4.5790030000000002</v>
      </c>
      <c r="AY604" s="2">
        <f>Data!AZ608-FaktiskeKurser[[#This Row],[BRK-B]]</f>
        <v>4.4900210000000129</v>
      </c>
      <c r="AZ604" s="2">
        <f>Data!BA608-FaktiskeKurser[[#This Row],[TSLA]]</f>
        <v>-16.873322000000002</v>
      </c>
      <c r="BA604" s="2">
        <f>Data!BB608-FaktiskeKurser[[#This Row],[NVDA]]</f>
        <v>-1.4900049999999965</v>
      </c>
      <c r="BB604" s="2">
        <f>Data!BC608-FaktiskeKurser[[#This Row],[GOOG]]</f>
        <v>-4.9059989999999942</v>
      </c>
      <c r="BC604" s="2">
        <f>Data!BD608-FaktiskeKurser[[#This Row],[UNH]]</f>
        <v>19.540008</v>
      </c>
      <c r="BD604" s="2">
        <f>Data!BE608-FaktiskeKurser[[#This Row],[JPM]]</f>
        <v>8.9300000000000068</v>
      </c>
      <c r="BE604" s="2">
        <f>Data!BF608-FaktiskeKurser[[#This Row],[AVGO]]</f>
        <v>-14.580016999999998</v>
      </c>
      <c r="BF604" s="2">
        <f>Data!BG608-FaktiskeKurser[[#This Row],[V]]</f>
        <v>6.4700010000000248</v>
      </c>
      <c r="BG604" s="2">
        <f>Data!BH608-FaktiskeKurser[[#This Row],[BAC]]</f>
        <v>1.3899990000000031</v>
      </c>
      <c r="BH604" s="2">
        <f>Data!BI608-FaktiskeKurser[[#This Row],[HD]]</f>
        <v>5.809996999999953</v>
      </c>
      <c r="BI604" s="2">
        <f>Data!BJ608-FaktiskeKurser[[#This Row],[MA]]</f>
        <v>12.540008999999998</v>
      </c>
      <c r="BJ604" s="2">
        <f>Data!BK608-FaktiskeKurser[[#This Row],[MRK]]</f>
        <v>1.6600040000000007</v>
      </c>
      <c r="BK604" s="2">
        <f>Data!BL608-FaktiskeKurser[[#This Row],[ABBV]]</f>
        <v>0.24000599999999395</v>
      </c>
      <c r="BL604" s="2">
        <f>Data!BM608-FaktiskeKurser[[#This Row],[LLY]]</f>
        <v>20.740021000000013</v>
      </c>
      <c r="BM604" s="2">
        <f>Data!BN608-FaktiskeKurser[[#This Row],[UPS]]</f>
        <v>6.4700020000000222</v>
      </c>
      <c r="BN604" s="2">
        <f>Data!BO608-FaktiskeKurser[[#This Row],[CAT]]</f>
        <v>2.5500030000000038</v>
      </c>
    </row>
    <row r="605" spans="1:66" x14ac:dyDescent="0.35">
      <c r="A605" s="1">
        <v>44707</v>
      </c>
      <c r="B605" s="2">
        <f>ARIMAForecast[[#This Row],[AAPL]]-FaktiskeKurser[[#This Row],[AAPL]]</f>
        <v>12.732775225529991</v>
      </c>
      <c r="C605" s="2">
        <f>ARIMAForecast[[#This Row],[MSFT]]-Data!C604</f>
        <v>12.100860485206965</v>
      </c>
      <c r="D605" s="2">
        <f>ARIMAForecast[[#This Row],[AMZN]]-Data!D604</f>
        <v>3.8681568156490016</v>
      </c>
      <c r="E605" s="2">
        <f>ARIMAForecast[[#This Row],[GOOGL]]-Data!E604</f>
        <v>5.608442072180992</v>
      </c>
      <c r="F605" s="2">
        <f>ARIMAForecast[[#This Row],[BRK-B]]-Data!F604</f>
        <v>7.970282269449001</v>
      </c>
      <c r="G605" s="2">
        <f>ARIMAForecast[[#This Row],[TSLA]]-Data!G604</f>
        <v>18.243984041107012</v>
      </c>
      <c r="H605" s="2">
        <f>ARIMAForecast[[#This Row],[NVDA]]-Data!H604</f>
        <v>13.664231552426003</v>
      </c>
      <c r="I605" s="2">
        <f>ARIMAForecast[[#This Row],[GOOG]]-Data!I604</f>
        <v>5.4517852939810041</v>
      </c>
      <c r="J605" s="2">
        <f>ARIMAForecast[[#This Row],[UNH]]-Data!J604</f>
        <v>10.085204525950985</v>
      </c>
      <c r="K605" s="2">
        <f>ARIMAForecast[[#This Row],[JPM]]-Data!K604</f>
        <v>3.0274455379579877</v>
      </c>
      <c r="L605" s="2">
        <f>ARIMAForecast[[#This Row],[AVGO]]-Data!L604</f>
        <v>36.162826556398045</v>
      </c>
      <c r="M605" s="2">
        <f>ARIMAForecast[[#This Row],[V]]-Data!M604</f>
        <v>4.3691946036140052</v>
      </c>
      <c r="N605" s="2">
        <f>ARIMAForecast[[#This Row],[BAC]]-Data!N604</f>
        <v>0.7672081932535022</v>
      </c>
      <c r="O605" s="2">
        <f>ARIMAForecast[[#This Row],[HD]]-Data!O604</f>
        <v>8.9594967516860038</v>
      </c>
      <c r="P605" s="2">
        <f>ARIMAForecast[[#This Row],[MA]]-Data!P604</f>
        <v>7.6697195202959847</v>
      </c>
      <c r="Q605" s="2">
        <f>ARIMAForecast[[#This Row],[MRK]]-Data!Q604</f>
        <v>0.54929008140450719</v>
      </c>
      <c r="R605" s="2">
        <f>ARIMAForecast[[#This Row],[ABBV]]-Data!R604</f>
        <v>-0.46615201452399901</v>
      </c>
      <c r="S605" s="2">
        <f>ARIMAForecast[[#This Row],[LLY]]-Data!S604</f>
        <v>8.9758920229700152</v>
      </c>
      <c r="T605" s="2">
        <f>ARIMAForecast[[#This Row],[UPS]]-Data!T604</f>
        <v>5.0153188404410116</v>
      </c>
      <c r="U605" s="2">
        <f>ARIMAForecast[[#This Row],[CAT]]-Data!U604</f>
        <v>4.8666274390620003</v>
      </c>
      <c r="X605" s="1">
        <v>44707</v>
      </c>
      <c r="Y605" s="2">
        <f>Data!Y605-Data!Y604</f>
        <v>2.7221532000000082</v>
      </c>
      <c r="Z605" s="2">
        <f>Data!Z605-Data!Z604</f>
        <v>3.3836081000000036</v>
      </c>
      <c r="AA605" s="2">
        <f>Data!AA605-Data!AA604</f>
        <v>4.0250225999999998</v>
      </c>
      <c r="AB605" s="2">
        <f>Data!AB605-Data!AB604</f>
        <v>1.8929782999999958</v>
      </c>
      <c r="AC605" s="2">
        <f>Data!AC605-Data!AC604</f>
        <v>3.0903432999999723</v>
      </c>
      <c r="AD605" s="2">
        <f>Data!AD605-Data!AD604</f>
        <v>10.278646399999985</v>
      </c>
      <c r="AE605" s="2">
        <f>Data!AE605-Data!AE604</f>
        <v>8.4291024999999991</v>
      </c>
      <c r="AF605" s="2">
        <f>Data!AF605-Data!AF604</f>
        <v>2.4771743999999956</v>
      </c>
      <c r="AG605" s="2">
        <f>Data!AG605-Data!AG604</f>
        <v>3.1697227000000225</v>
      </c>
      <c r="AH605" s="2">
        <f>Data!AH605-Data!AH604</f>
        <v>2.0730939999999975</v>
      </c>
      <c r="AI605" s="2">
        <f>Data!AI605-Data!AI604</f>
        <v>17.858518600000025</v>
      </c>
      <c r="AJ605" s="2">
        <f>Data!AJ605-Data!AJ604</f>
        <v>3.7455688000000009</v>
      </c>
      <c r="AK605" s="2">
        <f>Data!AK605-Data!AK604</f>
        <v>0.73380767999999819</v>
      </c>
      <c r="AL605" s="2">
        <f>Data!AL605-Data!AL604</f>
        <v>8.6970276000000126</v>
      </c>
      <c r="AM605" s="2">
        <f>Data!AM605-Data!AM604</f>
        <v>4.8877327999999807</v>
      </c>
      <c r="AN605" s="2">
        <f>Data!AN605-Data!AN604</f>
        <v>-1.3194460999999933</v>
      </c>
      <c r="AO605" s="2">
        <f>Data!AO605-Data!AO604</f>
        <v>-0.97989469999998846</v>
      </c>
      <c r="AP605" s="2">
        <f>Data!AP605-Data!AP604</f>
        <v>4.7033873999999969</v>
      </c>
      <c r="AQ605" s="2">
        <f>Data!AQ605-Data!AQ604</f>
        <v>4.0307643000000155</v>
      </c>
      <c r="AR605" s="2">
        <f>Data!AR605-Data!AR604</f>
        <v>3.6763919999999928</v>
      </c>
      <c r="AS605" s="2"/>
      <c r="AT605" s="1">
        <v>44707</v>
      </c>
      <c r="AU605" s="2">
        <f>Data!AV609-FaktiskeKurser[[#This Row],[AAPL]]</f>
        <v>6.1900029999999902</v>
      </c>
      <c r="AV605" s="2">
        <f>Data!AW609-FaktiskeKurser[[#This Row],[MSFT]]</f>
        <v>13.339995999999985</v>
      </c>
      <c r="AW605" s="2">
        <f>Data!AX609-FaktiskeKurser[[#This Row],[AMZN]]</f>
        <v>3.4864960000000025</v>
      </c>
      <c r="AX605" s="2">
        <f>Data!AY609-FaktiskeKurser[[#This Row],[GOOGL]]</f>
        <v>-1.1154939999999982</v>
      </c>
      <c r="AY605" s="2">
        <f>Data!AZ609-FaktiskeKurser[[#This Row],[BRK-B]]</f>
        <v>8.4500120000000152</v>
      </c>
      <c r="AZ605" s="2">
        <f>Data!BA609-FaktiskeKurser[[#This Row],[TSLA]]</f>
        <v>14.610000999999983</v>
      </c>
      <c r="BA605" s="2">
        <f>Data!BB609-FaktiskeKurser[[#This Row],[NVDA]]</f>
        <v>11.569993000000011</v>
      </c>
      <c r="BB605" s="2">
        <f>Data!BC609-FaktiskeKurser[[#This Row],[GOOG]]</f>
        <v>-1.0170060000000092</v>
      </c>
      <c r="BC605" s="2">
        <f>Data!BD609-FaktiskeKurser[[#This Row],[UNH]]</f>
        <v>16.5</v>
      </c>
      <c r="BD605" s="2">
        <f>Data!BE609-FaktiskeKurser[[#This Row],[JPM]]</f>
        <v>12.100005999999993</v>
      </c>
      <c r="BE605" s="2">
        <f>Data!BF609-FaktiskeKurser[[#This Row],[AVGO]]</f>
        <v>7.4699709999999868</v>
      </c>
      <c r="BF605" s="2">
        <f>Data!BG609-FaktiskeKurser[[#This Row],[V]]</f>
        <v>9.5200040000000001</v>
      </c>
      <c r="BG605" s="2">
        <f>Data!BH609-FaktiskeKurser[[#This Row],[BAC]]</f>
        <v>2.8099970000000027</v>
      </c>
      <c r="BH605" s="2">
        <f>Data!BI609-FaktiskeKurser[[#This Row],[HD]]</f>
        <v>15.619996000000015</v>
      </c>
      <c r="BI605" s="2">
        <f>Data!BJ609-FaktiskeKurser[[#This Row],[MA]]</f>
        <v>13.710021999999981</v>
      </c>
      <c r="BJ605" s="2">
        <f>Data!BK609-FaktiskeKurser[[#This Row],[MRK]]</f>
        <v>-1.2400050000000107</v>
      </c>
      <c r="BK605" s="2">
        <f>Data!BL609-FaktiskeKurser[[#This Row],[ABBV]]</f>
        <v>-0.4399879999999996</v>
      </c>
      <c r="BL605" s="2">
        <f>Data!BM609-FaktiskeKurser[[#This Row],[LLY]]</f>
        <v>14.609984999999995</v>
      </c>
      <c r="BM605" s="2">
        <f>Data!BN609-FaktiskeKurser[[#This Row],[UPS]]</f>
        <v>7.3400120000000015</v>
      </c>
      <c r="BN605" s="2">
        <f>Data!BO609-FaktiskeKurser[[#This Row],[CAT]]</f>
        <v>15.169997999999993</v>
      </c>
    </row>
    <row r="606" spans="1:66" x14ac:dyDescent="0.35">
      <c r="A606" s="1">
        <v>44708</v>
      </c>
      <c r="B606" s="2">
        <f>ARIMAForecast[[#This Row],[AAPL]]-FaktiskeKurser[[#This Row],[AAPL]]</f>
        <v>5.0779728291139747</v>
      </c>
      <c r="C606" s="2">
        <f>ARIMAForecast[[#This Row],[MSFT]]-Data!C605</f>
        <v>-3.9301496311509823</v>
      </c>
      <c r="D606" s="2">
        <f>ARIMAForecast[[#This Row],[AMZN]]-Data!D605</f>
        <v>4.9735957836170002</v>
      </c>
      <c r="E606" s="2">
        <f>ARIMAForecast[[#This Row],[GOOGL]]-Data!E605</f>
        <v>0.76184609461400044</v>
      </c>
      <c r="F606" s="2">
        <f>ARIMAForecast[[#This Row],[BRK-B]]-Data!F605</f>
        <v>-1.7945916125700023</v>
      </c>
      <c r="G606" s="2">
        <f>ARIMAForecast[[#This Row],[TSLA]]-Data!G605</f>
        <v>-0.49322925066800849</v>
      </c>
      <c r="H606" s="2">
        <f>ARIMAForecast[[#This Row],[NVDA]]-Data!H605</f>
        <v>-2.6564391646950014</v>
      </c>
      <c r="I606" s="2">
        <f>ARIMAForecast[[#This Row],[GOOG]]-Data!I605</f>
        <v>0.92235630729300055</v>
      </c>
      <c r="J606" s="2">
        <f>ARIMAForecast[[#This Row],[UNH]]-Data!J605</f>
        <v>-13.051082681191986</v>
      </c>
      <c r="K606" s="2">
        <f>ARIMAForecast[[#This Row],[JPM]]-Data!K605</f>
        <v>0.48433892471999229</v>
      </c>
      <c r="L606" s="2">
        <f>ARIMAForecast[[#This Row],[AVGO]]-Data!L605</f>
        <v>-9.7327684472020337E-2</v>
      </c>
      <c r="M606" s="2">
        <f>ARIMAForecast[[#This Row],[V]]-Data!M605</f>
        <v>-0.14325754845700089</v>
      </c>
      <c r="N606" s="2">
        <f>ARIMAForecast[[#This Row],[BAC]]-Data!N605</f>
        <v>-2.5763928376903777E-2</v>
      </c>
      <c r="O606" s="2">
        <f>ARIMAForecast[[#This Row],[HD]]-Data!O605</f>
        <v>-7.5349551196459856</v>
      </c>
      <c r="P606" s="2">
        <f>ARIMAForecast[[#This Row],[MA]]-Data!P605</f>
        <v>0.7642368647919966</v>
      </c>
      <c r="Q606" s="2">
        <f>ARIMAForecast[[#This Row],[MRK]]-Data!Q605</f>
        <v>-0.78644117803220581</v>
      </c>
      <c r="R606" s="2">
        <f>ARIMAForecast[[#This Row],[ABBV]]-Data!R605</f>
        <v>-2.6248200921550051</v>
      </c>
      <c r="S606" s="2">
        <f>ARIMAForecast[[#This Row],[LLY]]-Data!S605</f>
        <v>-7.5812827085019876</v>
      </c>
      <c r="T606" s="2">
        <f>ARIMAForecast[[#This Row],[UPS]]-Data!T605</f>
        <v>-0.22220232320199784</v>
      </c>
      <c r="U606" s="2">
        <f>ARIMAForecast[[#This Row],[CAT]]-Data!U605</f>
        <v>-2.2387517994290249</v>
      </c>
      <c r="X606" s="1">
        <v>44708</v>
      </c>
      <c r="Y606" s="2">
        <f>Data!Y606-Data!Y605</f>
        <v>4.4167376000000047</v>
      </c>
      <c r="Z606" s="2">
        <f>Data!Z606-Data!Z605</f>
        <v>5.5613455999999815</v>
      </c>
      <c r="AA606" s="2">
        <f>Data!AA606-Data!AA605</f>
        <v>4.0964647999999926</v>
      </c>
      <c r="AB606" s="2">
        <f>Data!AB606-Data!AB605</f>
        <v>3.8548697000000089</v>
      </c>
      <c r="AC606" s="2">
        <f>Data!AC606-Data!AC605</f>
        <v>6.1258471000000441</v>
      </c>
      <c r="AD606" s="2">
        <f>Data!AD606-Data!AD605</f>
        <v>16.314115799999996</v>
      </c>
      <c r="AE606" s="2">
        <f>Data!AE606-Data!AE605</f>
        <v>9.056260199999997</v>
      </c>
      <c r="AF606" s="2">
        <f>Data!AF606-Data!AF605</f>
        <v>3.9902627000000024</v>
      </c>
      <c r="AG606" s="2">
        <f>Data!AG606-Data!AG605</f>
        <v>4.7365902999999889</v>
      </c>
      <c r="AH606" s="2">
        <f>Data!AH606-Data!AH605</f>
        <v>1.8483703999999932</v>
      </c>
      <c r="AI606" s="2">
        <f>Data!AI606-Data!AI605</f>
        <v>27.641705699999989</v>
      </c>
      <c r="AJ606" s="2">
        <f>Data!AJ606-Data!AJ605</f>
        <v>4.4404789000000164</v>
      </c>
      <c r="AK606" s="2">
        <f>Data!AK606-Data!AK605</f>
        <v>0.42524876999999606</v>
      </c>
      <c r="AL606" s="2">
        <f>Data!AL606-Data!AL605</f>
        <v>6.1929561999999692</v>
      </c>
      <c r="AM606" s="2">
        <f>Data!AM606-Data!AM605</f>
        <v>6.5268252999999845</v>
      </c>
      <c r="AN606" s="2">
        <f>Data!AN606-Data!AN605</f>
        <v>0.39268696999999975</v>
      </c>
      <c r="AO606" s="2">
        <f>Data!AO606-Data!AO605</f>
        <v>-0.56387010000000259</v>
      </c>
      <c r="AP606" s="2">
        <f>Data!AP606-Data!AP605</f>
        <v>7.0815387000000101</v>
      </c>
      <c r="AQ606" s="2">
        <f>Data!AQ606-Data!AQ605</f>
        <v>4.212018999999998</v>
      </c>
      <c r="AR606" s="2">
        <f>Data!AR606-Data!AR605</f>
        <v>4.0926780000000065</v>
      </c>
      <c r="AS606" s="2"/>
      <c r="AT606" s="1">
        <v>44708</v>
      </c>
      <c r="AU606" s="2">
        <f>Data!AV610-FaktiskeKurser[[#This Row],[AAPL]]</f>
        <v>6.5299979999999778</v>
      </c>
      <c r="AV606" s="2">
        <f>Data!AW610-FaktiskeKurser[[#This Row],[MSFT]]</f>
        <v>12.589995999999985</v>
      </c>
      <c r="AW606" s="2">
        <f>Data!AX610-FaktiskeKurser[[#This Row],[AMZN]]</f>
        <v>7.5895009999999985</v>
      </c>
      <c r="AX606" s="2">
        <f>Data!AY610-FaktiskeKurser[[#This Row],[GOOGL]]</f>
        <v>0.82849899999999366</v>
      </c>
      <c r="AY606" s="2">
        <f>Data!AZ610-FaktiskeKurser[[#This Row],[BRK-B]]</f>
        <v>8.9099729999999795</v>
      </c>
      <c r="AZ606" s="2">
        <f>Data!BA610-FaktiskeKurser[[#This Row],[TSLA]]</f>
        <v>28.243347</v>
      </c>
      <c r="BA606" s="2">
        <f>Data!BB610-FaktiskeKurser[[#This Row],[NVDA]]</f>
        <v>19.130005000000011</v>
      </c>
      <c r="BB606" s="2">
        <f>Data!BC610-FaktiskeKurser[[#This Row],[GOOG]]</f>
        <v>1.1325080000000014</v>
      </c>
      <c r="BC606" s="2">
        <f>Data!BD610-FaktiskeKurser[[#This Row],[UNH]]</f>
        <v>15.029997999999978</v>
      </c>
      <c r="BD606" s="2">
        <f>Data!BE610-FaktiskeKurser[[#This Row],[JPM]]</f>
        <v>6.6700060000000008</v>
      </c>
      <c r="BE606" s="2">
        <f>Data!BF610-FaktiskeKurser[[#This Row],[AVGO]]</f>
        <v>56.920043999999962</v>
      </c>
      <c r="BF606" s="2">
        <f>Data!BG610-FaktiskeKurser[[#This Row],[V]]</f>
        <v>5.3200070000000039</v>
      </c>
      <c r="BG606" s="2">
        <f>Data!BH610-FaktiskeKurser[[#This Row],[BAC]]</f>
        <v>1.1500010000000032</v>
      </c>
      <c r="BH606" s="2">
        <f>Data!BI610-FaktiskeKurser[[#This Row],[HD]]</f>
        <v>22.429992000000027</v>
      </c>
      <c r="BI606" s="2">
        <f>Data!BJ610-FaktiskeKurser[[#This Row],[MA]]</f>
        <v>9.3500059999999507</v>
      </c>
      <c r="BJ606" s="2">
        <f>Data!BK610-FaktiskeKurser[[#This Row],[MRK]]</f>
        <v>-0.75</v>
      </c>
      <c r="BK606" s="2">
        <f>Data!BL610-FaktiskeKurser[[#This Row],[ABBV]]</f>
        <v>1.9700009999999963</v>
      </c>
      <c r="BL606" s="2">
        <f>Data!BM610-FaktiskeKurser[[#This Row],[LLY]]</f>
        <v>20.880004999999983</v>
      </c>
      <c r="BM606" s="2">
        <f>Data!BN610-FaktiskeKurser[[#This Row],[UPS]]</f>
        <v>8.1400000000000148</v>
      </c>
      <c r="BN606" s="2">
        <f>Data!BO610-FaktiskeKurser[[#This Row],[CAT]]</f>
        <v>12.990004999999996</v>
      </c>
    </row>
    <row r="607" spans="1:66" x14ac:dyDescent="0.35">
      <c r="A607" s="1">
        <v>44712</v>
      </c>
      <c r="B607" s="2">
        <f>ARIMAForecast[[#This Row],[AAPL]]-FaktiskeKurser[[#This Row],[AAPL]]</f>
        <v>8.5653011113429898</v>
      </c>
      <c r="C607" s="2">
        <f>ARIMAForecast[[#This Row],[MSFT]]-Data!C606</f>
        <v>1.418405218867008</v>
      </c>
      <c r="D607" s="2">
        <f>ARIMAForecast[[#This Row],[AMZN]]-Data!D606</f>
        <v>1.6143430426770067</v>
      </c>
      <c r="E607" s="2">
        <f>ARIMAForecast[[#This Row],[GOOGL]]-Data!E606</f>
        <v>0.91890560365399665</v>
      </c>
      <c r="F607" s="2">
        <f>ARIMAForecast[[#This Row],[BRK-B]]-Data!F606</f>
        <v>-3.3087636655740198</v>
      </c>
      <c r="G607" s="2">
        <f>ARIMAForecast[[#This Row],[TSLA]]-Data!G606</f>
        <v>-6.4237328927349893</v>
      </c>
      <c r="H607" s="2">
        <f>ARIMAForecast[[#This Row],[NVDA]]-Data!H606</f>
        <v>-2.96068243802398</v>
      </c>
      <c r="I607" s="2">
        <f>ARIMAForecast[[#This Row],[GOOG]]-Data!I606</f>
        <v>0.62470654304100037</v>
      </c>
      <c r="J607" s="2">
        <f>ARIMAForecast[[#This Row],[UNH]]-Data!J606</f>
        <v>-4.3268649730239872</v>
      </c>
      <c r="K607" s="2">
        <f>ARIMAForecast[[#This Row],[JPM]]-Data!K606</f>
        <v>-1.6716794411909746</v>
      </c>
      <c r="L607" s="2">
        <f>ARIMAForecast[[#This Row],[AVGO]]-Data!L606</f>
        <v>-10.815246260234062</v>
      </c>
      <c r="M607" s="2">
        <f>ARIMAForecast[[#This Row],[V]]-Data!M606</f>
        <v>-2.1575508750420056</v>
      </c>
      <c r="N607" s="2">
        <f>ARIMAForecast[[#This Row],[BAC]]-Data!N606</f>
        <v>-0.18983002638010049</v>
      </c>
      <c r="O607" s="2">
        <f>ARIMAForecast[[#This Row],[HD]]-Data!O606</f>
        <v>-5.2388064089430486</v>
      </c>
      <c r="P607" s="2">
        <f>ARIMAForecast[[#This Row],[MA]]-Data!P606</f>
        <v>-0.71584284999499914</v>
      </c>
      <c r="Q607" s="2">
        <f>ARIMAForecast[[#This Row],[MRK]]-Data!Q606</f>
        <v>-1.0720723691089944</v>
      </c>
      <c r="R607" s="2">
        <f>ARIMAForecast[[#This Row],[ABBV]]-Data!R606</f>
        <v>-1.4891685196919866</v>
      </c>
      <c r="S607" s="2">
        <f>ARIMAForecast[[#This Row],[LLY]]-Data!S606</f>
        <v>-4.6677260236500047</v>
      </c>
      <c r="T607" s="2">
        <f>ARIMAForecast[[#This Row],[UPS]]-Data!T606</f>
        <v>-1.9254412150289966</v>
      </c>
      <c r="U607" s="2">
        <f>ARIMAForecast[[#This Row],[CAT]]-Data!U606</f>
        <v>1.9637638099990227</v>
      </c>
      <c r="X607" s="1">
        <v>44712</v>
      </c>
      <c r="Y607" s="2">
        <f>Data!Y607-Data!Y606</f>
        <v>1.3771275000000003</v>
      </c>
      <c r="Z607" s="2">
        <f>Data!Z607-Data!Z606</f>
        <v>0.65167669999999589</v>
      </c>
      <c r="AA607" s="2">
        <f>Data!AA607-Data!AA606</f>
        <v>4.9715546000000046</v>
      </c>
      <c r="AB607" s="2">
        <f>Data!AB607-Data!AB606</f>
        <v>2.1508216000000004</v>
      </c>
      <c r="AC607" s="2">
        <f>Data!AC607-Data!AC606</f>
        <v>-1.676977700000009</v>
      </c>
      <c r="AD607" s="2">
        <f>Data!AD607-Data!AD606</f>
        <v>13.136664500000023</v>
      </c>
      <c r="AE607" s="2">
        <f>Data!AE607-Data!AE606</f>
        <v>1.7491851999999994</v>
      </c>
      <c r="AF607" s="2">
        <f>Data!AF607-Data!AF606</f>
        <v>1.7033962000000002</v>
      </c>
      <c r="AG607" s="2">
        <f>Data!AG607-Data!AG606</f>
        <v>-8.5551674000000162</v>
      </c>
      <c r="AH607" s="2">
        <f>Data!AH607-Data!AH606</f>
        <v>1.0518572999999947</v>
      </c>
      <c r="AI607" s="2">
        <f>Data!AI607-Data!AI606</f>
        <v>5.1336972000000287</v>
      </c>
      <c r="AJ607" s="2">
        <f>Data!AJ607-Data!AJ606</f>
        <v>0.35057670000000485</v>
      </c>
      <c r="AK607" s="2">
        <f>Data!AK607-Data!AK606</f>
        <v>0.20374315000000109</v>
      </c>
      <c r="AL607" s="2">
        <f>Data!AL607-Data!AL606</f>
        <v>-3.5750949999999762</v>
      </c>
      <c r="AM607" s="2">
        <f>Data!AM607-Data!AM606</f>
        <v>2.2170310999999856</v>
      </c>
      <c r="AN607" s="2">
        <f>Data!AN607-Data!AN606</f>
        <v>-0.75165681000000006</v>
      </c>
      <c r="AO607" s="2">
        <f>Data!AO607-Data!AO606</f>
        <v>-2.5464422999999954</v>
      </c>
      <c r="AP607" s="2">
        <f>Data!AP607-Data!AP606</f>
        <v>-2.0915699000000245</v>
      </c>
      <c r="AQ607" s="2">
        <f>Data!AQ607-Data!AQ606</f>
        <v>0.14420979999999872</v>
      </c>
      <c r="AR607" s="2">
        <f>Data!AR607-Data!AR606</f>
        <v>-0.2882387999999878</v>
      </c>
      <c r="AS607" s="2"/>
      <c r="AT607" s="1">
        <v>44712</v>
      </c>
      <c r="AU607" s="2">
        <f>Data!AV611-FaktiskeKurser[[#This Row],[AAPL]]</f>
        <v>8.4799950000000024</v>
      </c>
      <c r="AV607" s="2">
        <f>Data!AW611-FaktiskeKurser[[#This Row],[MSFT]]</f>
        <v>12.25</v>
      </c>
      <c r="AW607" s="2">
        <f>Data!AX611-FaktiskeKurser[[#This Row],[AMZN]]</f>
        <v>16.109504999999999</v>
      </c>
      <c r="AX607" s="2">
        <f>Data!AY611-FaktiskeKurser[[#This Row],[GOOGL]]</f>
        <v>7.7920000000000016</v>
      </c>
      <c r="AY607" s="2">
        <f>Data!AZ611-FaktiskeKurser[[#This Row],[BRK-B]]</f>
        <v>6.8099980000000073</v>
      </c>
      <c r="AZ607" s="2">
        <f>Data!BA611-FaktiskeKurser[[#This Row],[TSLA]]</f>
        <v>43.366652999999985</v>
      </c>
      <c r="BA607" s="2">
        <f>Data!BB611-FaktiskeKurser[[#This Row],[NVDA]]</f>
        <v>25.180007999999987</v>
      </c>
      <c r="BB607" s="2">
        <f>Data!BC611-FaktiskeKurser[[#This Row],[GOOG]]</f>
        <v>8.1129980000000046</v>
      </c>
      <c r="BC607" s="2">
        <f>Data!BD611-FaktiskeKurser[[#This Row],[UNH]]</f>
        <v>-0.77999900000003208</v>
      </c>
      <c r="BD607" s="2">
        <f>Data!BE611-FaktiskeKurser[[#This Row],[JPM]]</f>
        <v>5.869995000000003</v>
      </c>
      <c r="BE607" s="2">
        <f>Data!BF611-FaktiskeKurser[[#This Row],[AVGO]]</f>
        <v>55.929992999999968</v>
      </c>
      <c r="BF607" s="2">
        <f>Data!BG611-FaktiskeKurser[[#This Row],[V]]</f>
        <v>9.5399929999999813</v>
      </c>
      <c r="BG607" s="2">
        <f>Data!BH611-FaktiskeKurser[[#This Row],[BAC]]</f>
        <v>1.5499989999999997</v>
      </c>
      <c r="BH607" s="2">
        <f>Data!BI611-FaktiskeKurser[[#This Row],[HD]]</f>
        <v>14.829987000000017</v>
      </c>
      <c r="BI607" s="2">
        <f>Data!BJ611-FaktiskeKurser[[#This Row],[MA]]</f>
        <v>17.179993000000024</v>
      </c>
      <c r="BJ607" s="2">
        <f>Data!BK611-FaktiskeKurser[[#This Row],[MRK]]</f>
        <v>-2.6099999999999994</v>
      </c>
      <c r="BK607" s="2">
        <f>Data!BL611-FaktiskeKurser[[#This Row],[ABBV]]</f>
        <v>-1.7400060000000224</v>
      </c>
      <c r="BL607" s="2">
        <f>Data!BM611-FaktiskeKurser[[#This Row],[LLY]]</f>
        <v>7.4800109999999904</v>
      </c>
      <c r="BM607" s="2">
        <f>Data!BN611-FaktiskeKurser[[#This Row],[UPS]]</f>
        <v>8.1399989999999889</v>
      </c>
      <c r="BN607" s="2">
        <f>Data!BO611-FaktiskeKurser[[#This Row],[CAT]]</f>
        <v>10.200012000000015</v>
      </c>
    </row>
    <row r="608" spans="1:66" x14ac:dyDescent="0.35">
      <c r="A608" s="1">
        <v>44713</v>
      </c>
      <c r="B608" s="2">
        <f>ARIMAForecast[[#This Row],[AAPL]]-FaktiskeKurser[[#This Row],[AAPL]]</f>
        <v>10.639689990380987</v>
      </c>
      <c r="C608" s="2">
        <f>ARIMAForecast[[#This Row],[MSFT]]-Data!C607</f>
        <v>1.6934948463060095</v>
      </c>
      <c r="D608" s="2">
        <f>ARIMAForecast[[#This Row],[AMZN]]-Data!D607</f>
        <v>3.7964061502299984</v>
      </c>
      <c r="E608" s="2">
        <f>ARIMAForecast[[#This Row],[GOOGL]]-Data!E607</f>
        <v>2.4687653168950021</v>
      </c>
      <c r="F608" s="2">
        <f>ARIMAForecast[[#This Row],[BRK-B]]-Data!F607</f>
        <v>0.66958817883698885</v>
      </c>
      <c r="G608" s="2">
        <f>ARIMAForecast[[#This Row],[TSLA]]-Data!G607</f>
        <v>11.337816560025004</v>
      </c>
      <c r="H608" s="2">
        <f>ARIMAForecast[[#This Row],[NVDA]]-Data!H607</f>
        <v>10.764539701909996</v>
      </c>
      <c r="I608" s="2">
        <f>ARIMAForecast[[#This Row],[GOOG]]-Data!I607</f>
        <v>2.4440557415569941</v>
      </c>
      <c r="J608" s="2">
        <f>ARIMAForecast[[#This Row],[UNH]]-Data!J607</f>
        <v>0.88697478541297414</v>
      </c>
      <c r="K608" s="2">
        <f>ARIMAForecast[[#This Row],[JPM]]-Data!K607</f>
        <v>1.1782814221019748</v>
      </c>
      <c r="L608" s="2">
        <f>ARIMAForecast[[#This Row],[AVGO]]-Data!L607</f>
        <v>5.7955640763250358</v>
      </c>
      <c r="M608" s="2">
        <f>ARIMAForecast[[#This Row],[V]]-Data!M607</f>
        <v>4.127809847674996</v>
      </c>
      <c r="N608" s="2">
        <f>ARIMAForecast[[#This Row],[BAC]]-Data!N607</f>
        <v>-0.35563940130019489</v>
      </c>
      <c r="O608" s="2">
        <f>ARIMAForecast[[#This Row],[HD]]-Data!O607</f>
        <v>8.0842841418800049</v>
      </c>
      <c r="P608" s="2">
        <f>ARIMAForecast[[#This Row],[MA]]-Data!P607</f>
        <v>5.435346880617999</v>
      </c>
      <c r="Q608" s="2">
        <f>ARIMAForecast[[#This Row],[MRK]]-Data!Q607</f>
        <v>-0.90723105627060363</v>
      </c>
      <c r="R608" s="2">
        <f>ARIMAForecast[[#This Row],[ABBV]]-Data!R607</f>
        <v>0.54409731227801217</v>
      </c>
      <c r="S608" s="2">
        <f>ARIMAForecast[[#This Row],[LLY]]-Data!S607</f>
        <v>-6.5825417333970222</v>
      </c>
      <c r="T608" s="2">
        <f>ARIMAForecast[[#This Row],[UPS]]-Data!T607</f>
        <v>3.4602025852109932</v>
      </c>
      <c r="U608" s="2">
        <f>ARIMAForecast[[#This Row],[CAT]]-Data!U607</f>
        <v>1.4512885921359953</v>
      </c>
      <c r="X608" s="1">
        <v>44713</v>
      </c>
      <c r="Y608" s="2">
        <f>Data!Y608-Data!Y607</f>
        <v>-0.35856430000001183</v>
      </c>
      <c r="Z608" s="2">
        <f>Data!Z608-Data!Z607</f>
        <v>0.68095959999999423</v>
      </c>
      <c r="AA608" s="2">
        <f>Data!AA608-Data!AA607</f>
        <v>2.0766433999999947</v>
      </c>
      <c r="AB608" s="2">
        <f>Data!AB608-Data!AB607</f>
        <v>0.26590079999999716</v>
      </c>
      <c r="AC608" s="2">
        <f>Data!AC608-Data!AC607</f>
        <v>-3.7253029999999967</v>
      </c>
      <c r="AD608" s="2">
        <f>Data!AD608-Data!AD607</f>
        <v>-2.4811821000000123</v>
      </c>
      <c r="AE608" s="2">
        <f>Data!AE608-Data!AE607</f>
        <v>-3.3017527000000086</v>
      </c>
      <c r="AF608" s="2">
        <f>Data!AF608-Data!AF607</f>
        <v>0.22261220000000037</v>
      </c>
      <c r="AG608" s="2">
        <f>Data!AG608-Data!AG607</f>
        <v>-4.2054762999999866</v>
      </c>
      <c r="AH608" s="2">
        <f>Data!AH608-Data!AH607</f>
        <v>-2.0723165999999935</v>
      </c>
      <c r="AI608" s="2">
        <f>Data!AI608-Data!AI607</f>
        <v>-5.4439049000000068</v>
      </c>
      <c r="AJ608" s="2">
        <f>Data!AJ608-Data!AJ607</f>
        <v>-2.1544494000000043</v>
      </c>
      <c r="AK608" s="2">
        <f>Data!AK608-Data!AK607</f>
        <v>-0.45749464000000017</v>
      </c>
      <c r="AL608" s="2">
        <f>Data!AL608-Data!AL607</f>
        <v>-5.5809347000000002</v>
      </c>
      <c r="AM608" s="2">
        <f>Data!AM608-Data!AM607</f>
        <v>-0.56275199999998904</v>
      </c>
      <c r="AN608" s="2">
        <f>Data!AN608-Data!AN607</f>
        <v>-0.93158473000001152</v>
      </c>
      <c r="AO608" s="2">
        <f>Data!AO608-Data!AO607</f>
        <v>-1.4390477000000033</v>
      </c>
      <c r="AP608" s="2">
        <f>Data!AP608-Data!AP607</f>
        <v>-5.3372259999999869</v>
      </c>
      <c r="AQ608" s="2">
        <f>Data!AQ608-Data!AQ607</f>
        <v>-1.7801067999999987</v>
      </c>
      <c r="AR608" s="2">
        <f>Data!AR608-Data!AR607</f>
        <v>1.2191277000000014</v>
      </c>
      <c r="AS608" s="2"/>
      <c r="AT608" s="1">
        <v>44713</v>
      </c>
      <c r="AU608" s="2">
        <f>Data!AV612-FaktiskeKurser[[#This Row],[AAPL]]</f>
        <v>8.1900029999999902</v>
      </c>
      <c r="AV608" s="2">
        <f>Data!AW612-FaktiskeKurser[[#This Row],[MSFT]]</f>
        <v>9.9000239999999735</v>
      </c>
      <c r="AW608" s="2">
        <f>Data!AX612-FaktiskeKurser[[#This Row],[AMZN]]</f>
        <v>14.908996000000002</v>
      </c>
      <c r="AX608" s="2">
        <f>Data!AY612-FaktiskeKurser[[#This Row],[GOOGL]]</f>
        <v>8.0869979999999941</v>
      </c>
      <c r="AY608" s="2">
        <f>Data!AZ612-FaktiskeKurser[[#This Row],[BRK-B]]</f>
        <v>3.5699759999999969</v>
      </c>
      <c r="AZ608" s="2">
        <f>Data!BA612-FaktiskeKurser[[#This Row],[TSLA]]</f>
        <v>27.189987000000002</v>
      </c>
      <c r="BA608" s="2">
        <f>Data!BB612-FaktiskeKurser[[#This Row],[NVDA]]</f>
        <v>13.449996999999996</v>
      </c>
      <c r="BB608" s="2">
        <f>Data!BC612-FaktiskeKurser[[#This Row],[GOOG]]</f>
        <v>8.2975009999999969</v>
      </c>
      <c r="BC608" s="2">
        <f>Data!BD612-FaktiskeKurser[[#This Row],[UNH]]</f>
        <v>-5.5400080000000003</v>
      </c>
      <c r="BD608" s="2">
        <f>Data!BE612-FaktiskeKurser[[#This Row],[JPM]]</f>
        <v>2.6700059999999866</v>
      </c>
      <c r="BE608" s="2">
        <f>Data!BF612-FaktiskeKurser[[#This Row],[AVGO]]</f>
        <v>41.989990000000034</v>
      </c>
      <c r="BF608" s="2">
        <f>Data!BG612-FaktiskeKurser[[#This Row],[V]]</f>
        <v>6.0899969999999826</v>
      </c>
      <c r="BG608" s="2">
        <f>Data!BH612-FaktiskeKurser[[#This Row],[BAC]]</f>
        <v>0.82999799999999624</v>
      </c>
      <c r="BH608" s="2">
        <f>Data!BI612-FaktiskeKurser[[#This Row],[HD]]</f>
        <v>3.6199950000000172</v>
      </c>
      <c r="BI608" s="2">
        <f>Data!BJ612-FaktiskeKurser[[#This Row],[MA]]</f>
        <v>12.299987999999985</v>
      </c>
      <c r="BJ608" s="2">
        <f>Data!BK612-FaktiskeKurser[[#This Row],[MRK]]</f>
        <v>-2.6100009999999969</v>
      </c>
      <c r="BK608" s="2">
        <f>Data!BL612-FaktiskeKurser[[#This Row],[ABBV]]</f>
        <v>-5.9400029999999902</v>
      </c>
      <c r="BL608" s="2">
        <f>Data!BM612-FaktiskeKurser[[#This Row],[LLY]]</f>
        <v>4.0699769999999944</v>
      </c>
      <c r="BM608" s="2">
        <f>Data!BN612-FaktiskeKurser[[#This Row],[UPS]]</f>
        <v>6.3699949999999887</v>
      </c>
      <c r="BN608" s="2">
        <f>Data!BO612-FaktiskeKurser[[#This Row],[CAT]]</f>
        <v>8.2600089999999966</v>
      </c>
    </row>
    <row r="609" spans="1:66" x14ac:dyDescent="0.35">
      <c r="A609" s="1">
        <v>44714</v>
      </c>
      <c r="B609" s="2">
        <f>ARIMAForecast[[#This Row],[AAPL]]-FaktiskeKurser[[#This Row],[AAPL]]</f>
        <v>2.1225277465989905</v>
      </c>
      <c r="C609" s="2">
        <f>ARIMAForecast[[#This Row],[MSFT]]-Data!C608</f>
        <v>-2.5841671293659942</v>
      </c>
      <c r="D609" s="2">
        <f>ARIMAForecast[[#This Row],[AMZN]]-Data!D608</f>
        <v>-2.8087334576759986</v>
      </c>
      <c r="E609" s="2">
        <f>ARIMAForecast[[#This Row],[GOOGL]]-Data!E608</f>
        <v>-1.9943489446309997</v>
      </c>
      <c r="F609" s="2">
        <f>ARIMAForecast[[#This Row],[BRK-B]]-Data!F608</f>
        <v>-2.7938248460449699</v>
      </c>
      <c r="G609" s="2">
        <f>ARIMAForecast[[#This Row],[TSLA]]-Data!G608</f>
        <v>-23.726974315010011</v>
      </c>
      <c r="H609" s="2">
        <f>ARIMAForecast[[#This Row],[NVDA]]-Data!H608</f>
        <v>-7.1686685813839972</v>
      </c>
      <c r="I609" s="2">
        <f>ARIMAForecast[[#This Row],[GOOG]]-Data!I608</f>
        <v>-2.0685451299879958</v>
      </c>
      <c r="J609" s="2">
        <f>ARIMAForecast[[#This Row],[UNH]]-Data!J608</f>
        <v>-7.3103482506129467</v>
      </c>
      <c r="K609" s="2">
        <f>ARIMAForecast[[#This Row],[JPM]]-Data!K608</f>
        <v>-0.92108177146099024</v>
      </c>
      <c r="L609" s="2">
        <f>ARIMAForecast[[#This Row],[AVGO]]-Data!L608</f>
        <v>-14.711079888809991</v>
      </c>
      <c r="M609" s="2">
        <f>ARIMAForecast[[#This Row],[V]]-Data!M608</f>
        <v>-1.2946333675440087</v>
      </c>
      <c r="N609" s="2">
        <f>ARIMAForecast[[#This Row],[BAC]]-Data!N608</f>
        <v>-0.22807673879309931</v>
      </c>
      <c r="O609" s="2">
        <f>ARIMAForecast[[#This Row],[HD]]-Data!O608</f>
        <v>0.27641893562002906</v>
      </c>
      <c r="P609" s="2">
        <f>ARIMAForecast[[#This Row],[MA]]-Data!P608</f>
        <v>-4.3020552968130232</v>
      </c>
      <c r="Q609" s="2">
        <f>ARIMAForecast[[#This Row],[MRK]]-Data!Q608</f>
        <v>-0.17952312196129583</v>
      </c>
      <c r="R609" s="2">
        <f>ARIMAForecast[[#This Row],[ABBV]]-Data!R608</f>
        <v>0.68912223574997711</v>
      </c>
      <c r="S609" s="2">
        <f>ARIMAForecast[[#This Row],[LLY]]-Data!S608</f>
        <v>-1.8936344021939817</v>
      </c>
      <c r="T609" s="2">
        <f>ARIMAForecast[[#This Row],[UPS]]-Data!T608</f>
        <v>2.1176049694730068</v>
      </c>
      <c r="U609" s="2">
        <f>ARIMAForecast[[#This Row],[CAT]]-Data!U608</f>
        <v>3.9272363386029951</v>
      </c>
      <c r="X609" s="1">
        <v>44714</v>
      </c>
      <c r="Y609" s="2">
        <f>Data!Y609-Data!Y608</f>
        <v>2.168273599999992</v>
      </c>
      <c r="Z609" s="2">
        <f>Data!Z609-Data!Z608</f>
        <v>1.8028237000000331</v>
      </c>
      <c r="AA609" s="2">
        <f>Data!AA609-Data!AA608</f>
        <v>3.3492271000000073</v>
      </c>
      <c r="AB609" s="2">
        <f>Data!AB609-Data!AB608</f>
        <v>3.191012299999997</v>
      </c>
      <c r="AC609" s="2">
        <f>Data!AC609-Data!AC608</f>
        <v>1.9484813999999915</v>
      </c>
      <c r="AD609" s="2">
        <f>Data!AD609-Data!AD608</f>
        <v>0.17986600000000408</v>
      </c>
      <c r="AE609" s="2">
        <f>Data!AE609-Data!AE608</f>
        <v>7.0302781000000039</v>
      </c>
      <c r="AF609" s="2">
        <f>Data!AF609-Data!AF608</f>
        <v>3.3723142000000053</v>
      </c>
      <c r="AG609" s="2">
        <f>Data!AG609-Data!AG608</f>
        <v>-0.95445419999998649</v>
      </c>
      <c r="AH609" s="2">
        <f>Data!AH609-Data!AH608</f>
        <v>1.7397117000000151</v>
      </c>
      <c r="AI609" s="2">
        <f>Data!AI609-Data!AI608</f>
        <v>1.100778900000023</v>
      </c>
      <c r="AJ609" s="2">
        <f>Data!AJ609-Data!AJ608</f>
        <v>3.7383743000000038</v>
      </c>
      <c r="AK609" s="2">
        <f>Data!AK609-Data!AK608</f>
        <v>-2.1322469999994098E-2</v>
      </c>
      <c r="AL609" s="2">
        <f>Data!AL609-Data!AL608</f>
        <v>6.1693475999999805</v>
      </c>
      <c r="AM609" s="2">
        <f>Data!AM609-Data!AM608</f>
        <v>4.6587570000000369</v>
      </c>
      <c r="AN609" s="2">
        <f>Data!AN609-Data!AN608</f>
        <v>-1.080022079999992</v>
      </c>
      <c r="AO609" s="2">
        <f>Data!AO609-Data!AO608</f>
        <v>0.78276339999999323</v>
      </c>
      <c r="AP609" s="2">
        <f>Data!AP609-Data!AP608</f>
        <v>-6.6483422000000019</v>
      </c>
      <c r="AQ609" s="2">
        <f>Data!AQ609-Data!AQ608</f>
        <v>3.2176441000000011</v>
      </c>
      <c r="AR609" s="2">
        <f>Data!AR609-Data!AR608</f>
        <v>2.2532445999999879</v>
      </c>
      <c r="AS609" s="2"/>
      <c r="AT609" s="1">
        <v>44714</v>
      </c>
      <c r="AU609" s="2">
        <f>Data!AV613-FaktiskeKurser[[#This Row],[AAPL]]</f>
        <v>7.4300079999999866</v>
      </c>
      <c r="AV609" s="2">
        <f>Data!AW613-FaktiskeKurser[[#This Row],[MSFT]]</f>
        <v>8.6799930000000245</v>
      </c>
      <c r="AW609" s="2">
        <f>Data!AX613-FaktiskeKurser[[#This Row],[AMZN]]</f>
        <v>14.433503000000002</v>
      </c>
      <c r="AX609" s="2">
        <f>Data!AY613-FaktiskeKurser[[#This Row],[GOOGL]]</f>
        <v>9.8299949999999967</v>
      </c>
      <c r="AY609" s="2">
        <f>Data!AZ613-FaktiskeKurser[[#This Row],[BRK-B]]</f>
        <v>2.4500120000000152</v>
      </c>
      <c r="AZ609" s="2">
        <f>Data!BA613-FaktiskeKurser[[#This Row],[TSLA]]</f>
        <v>22.423340000000024</v>
      </c>
      <c r="BA609" s="2">
        <f>Data!BB613-FaktiskeKurser[[#This Row],[NVDA]]</f>
        <v>17.410002999999989</v>
      </c>
      <c r="BB609" s="2">
        <f>Data!BC613-FaktiskeKurser[[#This Row],[GOOG]]</f>
        <v>9.450004000000007</v>
      </c>
      <c r="BC609" s="2">
        <f>Data!BD613-FaktiskeKurser[[#This Row],[UNH]]</f>
        <v>-9.9700009999999679</v>
      </c>
      <c r="BD609" s="2">
        <f>Data!BE613-FaktiskeKurser[[#This Row],[JPM]]</f>
        <v>2.5599980000000073</v>
      </c>
      <c r="BE609" s="2">
        <f>Data!BF613-FaktiskeKurser[[#This Row],[AVGO]]</f>
        <v>26.080016999999998</v>
      </c>
      <c r="BF609" s="2">
        <f>Data!BG613-FaktiskeKurser[[#This Row],[V]]</f>
        <v>6.5</v>
      </c>
      <c r="BG609" s="2">
        <f>Data!BH613-FaktiskeKurser[[#This Row],[BAC]]</f>
        <v>3.0003000000000668E-2</v>
      </c>
      <c r="BH609" s="2">
        <f>Data!BI613-FaktiskeKurser[[#This Row],[HD]]</f>
        <v>3.0599970000000098</v>
      </c>
      <c r="BI609" s="2">
        <f>Data!BJ613-FaktiskeKurser[[#This Row],[MA]]</f>
        <v>13.189972000000012</v>
      </c>
      <c r="BJ609" s="2">
        <f>Data!BK613-FaktiskeKurser[[#This Row],[MRK]]</f>
        <v>-2.3099979999999931</v>
      </c>
      <c r="BK609" s="2">
        <f>Data!BL613-FaktiskeKurser[[#This Row],[ABBV]]</f>
        <v>-3.8200070000000039</v>
      </c>
      <c r="BL609" s="2">
        <f>Data!BM613-FaktiskeKurser[[#This Row],[LLY]]</f>
        <v>-11.029997999999978</v>
      </c>
      <c r="BM609" s="2">
        <f>Data!BN613-FaktiskeKurser[[#This Row],[UPS]]</f>
        <v>5.6900019999999927</v>
      </c>
      <c r="BN609" s="2">
        <f>Data!BO613-FaktiskeKurser[[#This Row],[CAT]]</f>
        <v>7.0099950000000035</v>
      </c>
    </row>
    <row r="610" spans="1:66" x14ac:dyDescent="0.35">
      <c r="A610" s="1">
        <v>44715</v>
      </c>
      <c r="B610" s="2">
        <f>ARIMAForecast[[#This Row],[AAPL]]-FaktiskeKurser[[#This Row],[AAPL]]</f>
        <v>-2.9970375334659991</v>
      </c>
      <c r="C610" s="2">
        <f>ARIMAForecast[[#This Row],[MSFT]]-Data!C609</f>
        <v>-3.2533713172310286</v>
      </c>
      <c r="D610" s="2">
        <f>ARIMAForecast[[#This Row],[AMZN]]-Data!D609</f>
        <v>2.2961753899039934</v>
      </c>
      <c r="E610" s="2">
        <f>ARIMAForecast[[#This Row],[GOOGL]]-Data!E609</f>
        <v>1.6634623986870025</v>
      </c>
      <c r="F610" s="2">
        <f>ARIMAForecast[[#This Row],[BRK-B]]-Data!F609</f>
        <v>1.2502087989560096</v>
      </c>
      <c r="G610" s="2">
        <f>ARIMAForecast[[#This Row],[TSLA]]-Data!G609</f>
        <v>3.2606719026809969</v>
      </c>
      <c r="H610" s="2">
        <f>ARIMAForecast[[#This Row],[NVDA]]-Data!H609</f>
        <v>1.5588405865409811</v>
      </c>
      <c r="I610" s="2">
        <f>ARIMAForecast[[#This Row],[GOOG]]-Data!I609</f>
        <v>2.1141243739539988</v>
      </c>
      <c r="J610" s="2">
        <f>ARIMAForecast[[#This Row],[UNH]]-Data!J609</f>
        <v>4.6584959006929694</v>
      </c>
      <c r="K610" s="2">
        <f>ARIMAForecast[[#This Row],[JPM]]-Data!K609</f>
        <v>-0.62191099080101253</v>
      </c>
      <c r="L610" s="2">
        <f>ARIMAForecast[[#This Row],[AVGO]]-Data!L609</f>
        <v>-2.1486074947040379</v>
      </c>
      <c r="M610" s="2">
        <f>ARIMAForecast[[#This Row],[V]]-Data!M609</f>
        <v>-0.22101775436098592</v>
      </c>
      <c r="N610" s="2">
        <f>ARIMAForecast[[#This Row],[BAC]]-Data!N609</f>
        <v>-3.8764467812100634E-2</v>
      </c>
      <c r="O610" s="2">
        <f>ARIMAForecast[[#This Row],[HD]]-Data!O609</f>
        <v>-1.5133802354559975</v>
      </c>
      <c r="P610" s="2">
        <f>ARIMAForecast[[#This Row],[MA]]-Data!P609</f>
        <v>1.6919262927710292</v>
      </c>
      <c r="Q610" s="2">
        <f>ARIMAForecast[[#This Row],[MRK]]-Data!Q609</f>
        <v>-0.18687661467239991</v>
      </c>
      <c r="R610" s="2">
        <f>ARIMAForecast[[#This Row],[ABBV]]-Data!R609</f>
        <v>-0.78448390823197656</v>
      </c>
      <c r="S610" s="2">
        <f>ARIMAForecast[[#This Row],[LLY]]-Data!S609</f>
        <v>1.5862451792589809</v>
      </c>
      <c r="T610" s="2">
        <f>ARIMAForecast[[#This Row],[UPS]]-Data!T609</f>
        <v>2.2966087948739755</v>
      </c>
      <c r="U610" s="2">
        <f>ARIMAForecast[[#This Row],[CAT]]-Data!U609</f>
        <v>1.3962610957339905</v>
      </c>
      <c r="X610" s="1">
        <v>44715</v>
      </c>
      <c r="Y610" s="2">
        <f>Data!Y610-Data!Y609</f>
        <v>-3.1363904999999761</v>
      </c>
      <c r="Z610" s="2">
        <f>Data!Z610-Data!Z609</f>
        <v>-3.7477268000000095</v>
      </c>
      <c r="AA610" s="2">
        <f>Data!AA610-Data!AA609</f>
        <v>-1.872649899999999</v>
      </c>
      <c r="AB610" s="2">
        <f>Data!AB610-Data!AB609</f>
        <v>-1.9772128999999978</v>
      </c>
      <c r="AC610" s="2">
        <f>Data!AC610-Data!AC609</f>
        <v>-3.199939000000029</v>
      </c>
      <c r="AD610" s="2">
        <f>Data!AD610-Data!AD609</f>
        <v>5.3073650000000043</v>
      </c>
      <c r="AE610" s="2">
        <f>Data!AE610-Data!AE609</f>
        <v>-0.66802549999999883</v>
      </c>
      <c r="AF610" s="2">
        <f>Data!AF610-Data!AF609</f>
        <v>-2.4465310000000073</v>
      </c>
      <c r="AG610" s="2">
        <f>Data!AG610-Data!AG609</f>
        <v>-6.2511427000000026</v>
      </c>
      <c r="AH610" s="2">
        <f>Data!AH610-Data!AH609</f>
        <v>-1.5117882000000122</v>
      </c>
      <c r="AI610" s="2">
        <f>Data!AI610-Data!AI609</f>
        <v>-10.543510999999967</v>
      </c>
      <c r="AJ610" s="2">
        <f>Data!AJ610-Data!AJ609</f>
        <v>-1.0111749000000145</v>
      </c>
      <c r="AK610" s="2">
        <f>Data!AK610-Data!AK609</f>
        <v>-0.45933457000000288</v>
      </c>
      <c r="AL610" s="2">
        <f>Data!AL610-Data!AL609</f>
        <v>0.60865100000000893</v>
      </c>
      <c r="AM610" s="2">
        <f>Data!AM610-Data!AM609</f>
        <v>-3.0859145000000012</v>
      </c>
      <c r="AN610" s="2">
        <f>Data!AN610-Data!AN609</f>
        <v>-0.3612189600000022</v>
      </c>
      <c r="AO610" s="2">
        <f>Data!AO610-Data!AO609</f>
        <v>0.48888160000001335</v>
      </c>
      <c r="AP610" s="2">
        <f>Data!AP610-Data!AP609</f>
        <v>-3.0466642000000093</v>
      </c>
      <c r="AQ610" s="2">
        <f>Data!AQ610-Data!AQ609</f>
        <v>1.6965741999999864</v>
      </c>
      <c r="AR610" s="2">
        <f>Data!AR610-Data!AR609</f>
        <v>2.7890562999999986</v>
      </c>
      <c r="AS610" s="2"/>
      <c r="AT610" s="1">
        <v>44715</v>
      </c>
      <c r="AU610" s="2">
        <f>Data!AV614-FaktiskeKurser[[#This Row],[AAPL]]</f>
        <v>-4.2599939999999776</v>
      </c>
      <c r="AV610" s="2">
        <f>Data!AW614-FaktiskeKurser[[#This Row],[MSFT]]</f>
        <v>-3.2200009999999679</v>
      </c>
      <c r="AW610" s="2">
        <f>Data!AX614-FaktiskeKurser[[#This Row],[AMZN]]</f>
        <v>7.2034979999999962</v>
      </c>
      <c r="AX610" s="2">
        <f>Data!AY614-FaktiskeKurser[[#This Row],[GOOGL]]</f>
        <v>2.2245020000000011</v>
      </c>
      <c r="AY610" s="2">
        <f>Data!AZ614-FaktiskeKurser[[#This Row],[BRK-B]]</f>
        <v>-8.169983000000002</v>
      </c>
      <c r="AZ610" s="2">
        <f>Data!BA614-FaktiskeKurser[[#This Row],[TSLA]]</f>
        <v>-18.693343999999996</v>
      </c>
      <c r="BA610" s="2">
        <f>Data!BB614-FaktiskeKurser[[#This Row],[NVDA]]</f>
        <v>-0.91000400000001491</v>
      </c>
      <c r="BB610" s="2">
        <f>Data!BC614-FaktiskeKurser[[#This Row],[GOOG]]</f>
        <v>1.7649990000000031</v>
      </c>
      <c r="BC610" s="2">
        <f>Data!BD614-FaktiskeKurser[[#This Row],[UNH]]</f>
        <v>-21.5</v>
      </c>
      <c r="BD610" s="2">
        <f>Data!BE614-FaktiskeKurser[[#This Row],[JPM]]</f>
        <v>-1.1100000000000136</v>
      </c>
      <c r="BE610" s="2">
        <f>Data!BF614-FaktiskeKurser[[#This Row],[AVGO]]</f>
        <v>-19.960021999999981</v>
      </c>
      <c r="BF610" s="2">
        <f>Data!BG614-FaktiskeKurser[[#This Row],[V]]</f>
        <v>-0.23001100000001884</v>
      </c>
      <c r="BG610" s="2">
        <f>Data!BH614-FaktiskeKurser[[#This Row],[BAC]]</f>
        <v>-0.83000100000000288</v>
      </c>
      <c r="BH610" s="2">
        <f>Data!BI614-FaktiskeKurser[[#This Row],[HD]]</f>
        <v>-3.3800039999999854</v>
      </c>
      <c r="BI610" s="2">
        <f>Data!BJ614-FaktiskeKurser[[#This Row],[MA]]</f>
        <v>4.0008000000000266E-2</v>
      </c>
      <c r="BJ610" s="2">
        <f>Data!BK614-FaktiskeKurser[[#This Row],[MRK]]</f>
        <v>-3.1699979999999925</v>
      </c>
      <c r="BK610" s="2">
        <f>Data!BL614-FaktiskeKurser[[#This Row],[ABBV]]</f>
        <v>-2.8300020000000075</v>
      </c>
      <c r="BL610" s="2">
        <f>Data!BM614-FaktiskeKurser[[#This Row],[LLY]]</f>
        <v>-21.830016999999998</v>
      </c>
      <c r="BM610" s="2">
        <f>Data!BN614-FaktiskeKurser[[#This Row],[UPS]]</f>
        <v>2.9600059999999928</v>
      </c>
      <c r="BN610" s="2">
        <f>Data!BO614-FaktiskeKurser[[#This Row],[CAT]]</f>
        <v>5.7599950000000035</v>
      </c>
    </row>
    <row r="611" spans="1:66" x14ac:dyDescent="0.35">
      <c r="A611" s="1">
        <v>44718</v>
      </c>
      <c r="B611" s="2">
        <f>ARIMAForecast[[#This Row],[AAPL]]-FaktiskeKurser[[#This Row],[AAPL]]</f>
        <v>-4.3441117087013481E-2</v>
      </c>
      <c r="C611" s="2">
        <f>ARIMAForecast[[#This Row],[MSFT]]-Data!C610</f>
        <v>4.2095410685769821</v>
      </c>
      <c r="D611" s="2">
        <f>ARIMAForecast[[#This Row],[AMZN]]-Data!D610</f>
        <v>-1.5317013970929878</v>
      </c>
      <c r="E611" s="2">
        <f>ARIMAForecast[[#This Row],[GOOGL]]-Data!E610</f>
        <v>0.4712940788150064</v>
      </c>
      <c r="F611" s="2">
        <f>ARIMAForecast[[#This Row],[BRK-B]]-Data!F610</f>
        <v>1.7386371164109846</v>
      </c>
      <c r="G611" s="2">
        <f>ARIMAForecast[[#This Row],[TSLA]]-Data!G610</f>
        <v>0.97579166542499252</v>
      </c>
      <c r="H611" s="2">
        <f>ARIMAForecast[[#This Row],[NVDA]]-Data!H610</f>
        <v>-1.0580571680089861</v>
      </c>
      <c r="I611" s="2">
        <f>ARIMAForecast[[#This Row],[GOOG]]-Data!I610</f>
        <v>6.5189502958006074E-2</v>
      </c>
      <c r="J611" s="2">
        <f>ARIMAForecast[[#This Row],[UNH]]-Data!J610</f>
        <v>7.0870068090280256</v>
      </c>
      <c r="K611" s="2">
        <f>ARIMAForecast[[#This Row],[JPM]]-Data!K610</f>
        <v>3.6262718534004534E-2</v>
      </c>
      <c r="L611" s="2">
        <f>ARIMAForecast[[#This Row],[AVGO]]-Data!L610</f>
        <v>11.329540451324078</v>
      </c>
      <c r="M611" s="2">
        <f>ARIMAForecast[[#This Row],[V]]-Data!M610</f>
        <v>1.4516825123199908</v>
      </c>
      <c r="N611" s="2">
        <f>ARIMAForecast[[#This Row],[BAC]]-Data!N610</f>
        <v>0.13423363482259987</v>
      </c>
      <c r="O611" s="2">
        <f>ARIMAForecast[[#This Row],[HD]]-Data!O610</f>
        <v>-2.848591305726984</v>
      </c>
      <c r="P611" s="2">
        <f>ARIMAForecast[[#This Row],[MA]]-Data!P610</f>
        <v>3.7237491158799685</v>
      </c>
      <c r="Q611" s="2">
        <f>ARIMAForecast[[#This Row],[MRK]]-Data!Q610</f>
        <v>0.78864059014439647</v>
      </c>
      <c r="R611" s="2">
        <f>ARIMAForecast[[#This Row],[ABBV]]-Data!R610</f>
        <v>2.5451002503599796</v>
      </c>
      <c r="S611" s="2">
        <f>ARIMAForecast[[#This Row],[LLY]]-Data!S610</f>
        <v>9.3016798500100322</v>
      </c>
      <c r="T611" s="2">
        <f>ARIMAForecast[[#This Row],[UPS]]-Data!T610</f>
        <v>-2.4347199390219885</v>
      </c>
      <c r="U611" s="2">
        <f>ARIMAForecast[[#This Row],[CAT]]-Data!U610</f>
        <v>2.9795105669390125</v>
      </c>
      <c r="X611" s="1">
        <v>44718</v>
      </c>
      <c r="Y611" s="2">
        <f>Data!Y611-Data!Y610</f>
        <v>-1.7014803000000143</v>
      </c>
      <c r="Z611" s="2">
        <f>Data!Z611-Data!Z610</f>
        <v>-1.8456770000000233</v>
      </c>
      <c r="AA611" s="2">
        <f>Data!AA611-Data!AA610</f>
        <v>1.4219808</v>
      </c>
      <c r="AB611" s="2">
        <f>Data!AB611-Data!AB610</f>
        <v>1.5055937999999998</v>
      </c>
      <c r="AC611" s="2">
        <f>Data!AC611-Data!AC610</f>
        <v>0.80129709999999932</v>
      </c>
      <c r="AD611" s="2">
        <f>Data!AD611-Data!AD610</f>
        <v>-18.496596699999998</v>
      </c>
      <c r="AE611" s="2">
        <f>Data!AE611-Data!AE610</f>
        <v>-1.8541660999999863</v>
      </c>
      <c r="AF611" s="2">
        <f>Data!AF611-Data!AF610</f>
        <v>1.8724731000000077</v>
      </c>
      <c r="AG611" s="2">
        <f>Data!AG611-Data!AG610</f>
        <v>3.1018009999999663</v>
      </c>
      <c r="AH611" s="2">
        <f>Data!AH611-Data!AH610</f>
        <v>-0.67116759999998976</v>
      </c>
      <c r="AI611" s="2">
        <f>Data!AI611-Data!AI610</f>
        <v>-4.5316677000000709</v>
      </c>
      <c r="AJ611" s="2">
        <f>Data!AJ611-Data!AJ610</f>
        <v>0.29909270000001698</v>
      </c>
      <c r="AK611" s="2">
        <f>Data!AK611-Data!AK610</f>
        <v>-0.11934004999999814</v>
      </c>
      <c r="AL611" s="2">
        <f>Data!AL611-Data!AL610</f>
        <v>-1.1450659999999857</v>
      </c>
      <c r="AM611" s="2">
        <f>Data!AM611-Data!AM610</f>
        <v>0.89841339999998127</v>
      </c>
      <c r="AN611" s="2">
        <f>Data!AN611-Data!AN610</f>
        <v>-6.4557160000006775E-2</v>
      </c>
      <c r="AO611" s="2">
        <f>Data!AO611-Data!AO610</f>
        <v>-0.74958829999999921</v>
      </c>
      <c r="AP611" s="2">
        <f>Data!AP611-Data!AP610</f>
        <v>1.6354860999999801</v>
      </c>
      <c r="AQ611" s="2">
        <f>Data!AQ611-Data!AQ610</f>
        <v>1.5814742999999964</v>
      </c>
      <c r="AR611" s="2">
        <f>Data!AR611-Data!AR610</f>
        <v>1.2747229999999945</v>
      </c>
      <c r="AS611" s="2"/>
      <c r="AT611" s="1">
        <v>44718</v>
      </c>
      <c r="AU611" s="2">
        <f>Data!AV615-FaktiskeKurser[[#This Row],[AAPL]]</f>
        <v>-2.6999970000000246</v>
      </c>
      <c r="AV611" s="2">
        <f>Data!AW615-FaktiskeKurser[[#This Row],[MSFT]]</f>
        <v>-3.1199950000000172</v>
      </c>
      <c r="AW611" s="2">
        <f>Data!AX615-FaktiskeKurser[[#This Row],[AMZN]]</f>
        <v>4.5804980000000057</v>
      </c>
      <c r="AX611" s="2">
        <f>Data!AY615-FaktiskeKurser[[#This Row],[GOOGL]]</f>
        <v>3.0585020000000043</v>
      </c>
      <c r="AY611" s="2">
        <f>Data!AZ615-FaktiskeKurser[[#This Row],[BRK-B]]</f>
        <v>-3.830016999999998</v>
      </c>
      <c r="AZ611" s="2">
        <f>Data!BA615-FaktiskeKurser[[#This Row],[TSLA]]</f>
        <v>-14.473326999999983</v>
      </c>
      <c r="BA611" s="2">
        <f>Data!BB615-FaktiskeKurser[[#This Row],[NVDA]]</f>
        <v>1.1400000000000148</v>
      </c>
      <c r="BB611" s="2">
        <f>Data!BC615-FaktiskeKurser[[#This Row],[GOOG]]</f>
        <v>2.9714969999999994</v>
      </c>
      <c r="BC611" s="2">
        <f>Data!BD615-FaktiskeKurser[[#This Row],[UNH]]</f>
        <v>-6.6000059999999507</v>
      </c>
      <c r="BD611" s="2">
        <f>Data!BE615-FaktiskeKurser[[#This Row],[JPM]]</f>
        <v>-2.5</v>
      </c>
      <c r="BE611" s="2">
        <f>Data!BF615-FaktiskeKurser[[#This Row],[AVGO]]</f>
        <v>-18.900025000000028</v>
      </c>
      <c r="BF611" s="2">
        <f>Data!BG615-FaktiskeKurser[[#This Row],[V]]</f>
        <v>0.77000400000000013</v>
      </c>
      <c r="BG611" s="2">
        <f>Data!BH615-FaktiskeKurser[[#This Row],[BAC]]</f>
        <v>-1.0499989999999997</v>
      </c>
      <c r="BH611" s="2">
        <f>Data!BI615-FaktiskeKurser[[#This Row],[HD]]</f>
        <v>1.1400150000000053</v>
      </c>
      <c r="BI611" s="2">
        <f>Data!BJ615-FaktiskeKurser[[#This Row],[MA]]</f>
        <v>2.2700199999999882</v>
      </c>
      <c r="BJ611" s="2">
        <f>Data!BK615-FaktiskeKurser[[#This Row],[MRK]]</f>
        <v>-2.1900030000000044</v>
      </c>
      <c r="BK611" s="2">
        <f>Data!BL615-FaktiskeKurser[[#This Row],[ABBV]]</f>
        <v>-0.83999599999998509</v>
      </c>
      <c r="BL611" s="2">
        <f>Data!BM615-FaktiskeKurser[[#This Row],[LLY]]</f>
        <v>-10.080016999999998</v>
      </c>
      <c r="BM611" s="2">
        <f>Data!BN615-FaktiskeKurser[[#This Row],[UPS]]</f>
        <v>4.8600010000000111</v>
      </c>
      <c r="BN611" s="2">
        <f>Data!BO615-FaktiskeKurser[[#This Row],[CAT]]</f>
        <v>7.7799990000000037</v>
      </c>
    </row>
    <row r="612" spans="1:66" x14ac:dyDescent="0.35">
      <c r="A612" s="1">
        <v>44719</v>
      </c>
      <c r="B612" s="2">
        <f>ARIMAForecast[[#This Row],[AAPL]]-FaktiskeKurser[[#This Row],[AAPL]]</f>
        <v>-0.95856722805200434</v>
      </c>
      <c r="C612" s="2">
        <f>ARIMAForecast[[#This Row],[MSFT]]-Data!C611</f>
        <v>-1.183811731685978</v>
      </c>
      <c r="D612" s="2">
        <f>ARIMAForecast[[#This Row],[AMZN]]-Data!D611</f>
        <v>-2.050667402431003</v>
      </c>
      <c r="E612" s="2">
        <f>ARIMAForecast[[#This Row],[GOOGL]]-Data!E611</f>
        <v>0.14387068305998696</v>
      </c>
      <c r="F612" s="2">
        <f>ARIMAForecast[[#This Row],[BRK-B]]-Data!F611</f>
        <v>-4.8471145917060312</v>
      </c>
      <c r="G612" s="2">
        <f>ARIMAForecast[[#This Row],[TSLA]]-Data!G611</f>
        <v>3.062908071725019</v>
      </c>
      <c r="H612" s="2">
        <f>ARIMAForecast[[#This Row],[NVDA]]-Data!H611</f>
        <v>-0.29652482767701827</v>
      </c>
      <c r="I612" s="2">
        <f>ARIMAForecast[[#This Row],[GOOG]]-Data!I611</f>
        <v>0.16660187637299373</v>
      </c>
      <c r="J612" s="2">
        <f>ARIMAForecast[[#This Row],[UNH]]-Data!J611</f>
        <v>-2.6153366699550133</v>
      </c>
      <c r="K612" s="2">
        <f>ARIMAForecast[[#This Row],[JPM]]-Data!K611</f>
        <v>-1.4763505466439995</v>
      </c>
      <c r="L612" s="2">
        <f>ARIMAForecast[[#This Row],[AVGO]]-Data!L611</f>
        <v>-6.3178696000530863</v>
      </c>
      <c r="M612" s="2">
        <f>ARIMAForecast[[#This Row],[V]]-Data!M611</f>
        <v>-0.65226734736899061</v>
      </c>
      <c r="N612" s="2">
        <f>ARIMAForecast[[#This Row],[BAC]]-Data!N611</f>
        <v>-0.43293773551599912</v>
      </c>
      <c r="O612" s="2">
        <f>ARIMAForecast[[#This Row],[HD]]-Data!O611</f>
        <v>-2.7120042695740381</v>
      </c>
      <c r="P612" s="2">
        <f>ARIMAForecast[[#This Row],[MA]]-Data!P611</f>
        <v>-1.203513554387996</v>
      </c>
      <c r="Q612" s="2">
        <f>ARIMAForecast[[#This Row],[MRK]]-Data!Q611</f>
        <v>-1.1449637832562019</v>
      </c>
      <c r="R612" s="2">
        <f>ARIMAForecast[[#This Row],[ABBV]]-Data!R611</f>
        <v>-1.3274524494988782E-2</v>
      </c>
      <c r="S612" s="2">
        <f>ARIMAForecast[[#This Row],[LLY]]-Data!S611</f>
        <v>0.15632981288700876</v>
      </c>
      <c r="T612" s="2">
        <f>ARIMAForecast[[#This Row],[UPS]]-Data!T611</f>
        <v>-5.7922280058670026</v>
      </c>
      <c r="U612" s="2">
        <f>ARIMAForecast[[#This Row],[CAT]]-Data!U611</f>
        <v>2.4293234292300099</v>
      </c>
      <c r="X612" s="1">
        <v>44719</v>
      </c>
      <c r="Y612" s="2">
        <f>Data!Y612-Data!Y611</f>
        <v>2.3262383</v>
      </c>
      <c r="Z612" s="2">
        <f>Data!Z612-Data!Z611</f>
        <v>3.4575700000000325</v>
      </c>
      <c r="AA612" s="2">
        <f>Data!AA612-Data!AA611</f>
        <v>-1.0837884000000031</v>
      </c>
      <c r="AB612" s="2">
        <f>Data!AB612-Data!AB611</f>
        <v>0.59461140000000512</v>
      </c>
      <c r="AC612" s="2">
        <f>Data!AC612-Data!AC611</f>
        <v>1.4004250000000411</v>
      </c>
      <c r="AD612" s="2">
        <f>Data!AD612-Data!AD611</f>
        <v>1.4451913999999988</v>
      </c>
      <c r="AE612" s="2">
        <f>Data!AE612-Data!AE611</f>
        <v>1.2433994999999811</v>
      </c>
      <c r="AF612" s="2">
        <f>Data!AF612-Data!AF611</f>
        <v>0.32438219999998807</v>
      </c>
      <c r="AG612" s="2">
        <f>Data!AG612-Data!AG611</f>
        <v>6.4418097000000216</v>
      </c>
      <c r="AH612" s="2">
        <f>Data!AH612-Data!AH611</f>
        <v>0.39447450000000117</v>
      </c>
      <c r="AI612" s="2">
        <f>Data!AI612-Data!AI611</f>
        <v>9.662305100000026</v>
      </c>
      <c r="AJ612" s="2">
        <f>Data!AJ612-Data!AJ611</f>
        <v>1.1195721999999932</v>
      </c>
      <c r="AK612" s="2">
        <f>Data!AK612-Data!AK611</f>
        <v>0.20191293999999971</v>
      </c>
      <c r="AL612" s="2">
        <f>Data!AL612-Data!AL611</f>
        <v>-1.8837771000000316</v>
      </c>
      <c r="AM612" s="2">
        <f>Data!AM612-Data!AM611</f>
        <v>3.7401843999999755</v>
      </c>
      <c r="AN612" s="2">
        <f>Data!AN612-Data!AN611</f>
        <v>0.59981570000000772</v>
      </c>
      <c r="AO612" s="2">
        <f>Data!AO612-Data!AO611</f>
        <v>2.2598064000000022</v>
      </c>
      <c r="AP612" s="2">
        <f>Data!AP612-Data!AP611</f>
        <v>5.227408099999991</v>
      </c>
      <c r="AQ612" s="2">
        <f>Data!AQ612-Data!AQ611</f>
        <v>-1.2643748999999787</v>
      </c>
      <c r="AR612" s="2">
        <f>Data!AR612-Data!AR611</f>
        <v>2.8081668000000093</v>
      </c>
      <c r="AS612" s="2"/>
      <c r="AT612" s="1">
        <v>44719</v>
      </c>
      <c r="AU612" s="2">
        <f>Data!AV616-FaktiskeKurser[[#This Row],[AAPL]]</f>
        <v>0</v>
      </c>
      <c r="AV612" s="2">
        <f>Data!AW616-FaktiskeKurser[[#This Row],[MSFT]]</f>
        <v>7.9987000000016906E-2</v>
      </c>
      <c r="AW612" s="2">
        <f>Data!AX616-FaktiskeKurser[[#This Row],[AMZN]]</f>
        <v>1.3160019999999975</v>
      </c>
      <c r="AX612" s="2">
        <f>Data!AY616-FaktiskeKurser[[#This Row],[GOOGL]]</f>
        <v>3.2574999999999932</v>
      </c>
      <c r="AY612" s="2">
        <f>Data!AZ616-FaktiskeKurser[[#This Row],[BRK-B]]</f>
        <v>1.4400029999999902</v>
      </c>
      <c r="AZ612" s="2">
        <f>Data!BA616-FaktiskeKurser[[#This Row],[TSLA]]</f>
        <v>-7.9033200000000079</v>
      </c>
      <c r="BA612" s="2">
        <f>Data!BB616-FaktiskeKurser[[#This Row],[NVDA]]</f>
        <v>6.0599980000000073</v>
      </c>
      <c r="BB612" s="2">
        <f>Data!BC616-FaktiskeKurser[[#This Row],[GOOG]]</f>
        <v>3.0924990000000037</v>
      </c>
      <c r="BC612" s="2">
        <f>Data!BD616-FaktiskeKurser[[#This Row],[UNH]]</f>
        <v>4.5500180000000228</v>
      </c>
      <c r="BD612" s="2">
        <f>Data!BE616-FaktiskeKurser[[#This Row],[JPM]]</f>
        <v>0.16000300000001744</v>
      </c>
      <c r="BE612" s="2">
        <f>Data!BF616-FaktiskeKurser[[#This Row],[AVGO]]</f>
        <v>-0.63000499999998283</v>
      </c>
      <c r="BF612" s="2">
        <f>Data!BG616-FaktiskeKurser[[#This Row],[V]]</f>
        <v>4.5700070000000039</v>
      </c>
      <c r="BG612" s="2">
        <f>Data!BH616-FaktiskeKurser[[#This Row],[BAC]]</f>
        <v>-0.32000000000000028</v>
      </c>
      <c r="BH612" s="2">
        <f>Data!BI616-FaktiskeKurser[[#This Row],[HD]]</f>
        <v>4.5799870000000169</v>
      </c>
      <c r="BI612" s="2">
        <f>Data!BJ616-FaktiskeKurser[[#This Row],[MA]]</f>
        <v>6.9599910000000023</v>
      </c>
      <c r="BJ612" s="2">
        <f>Data!BK616-FaktiskeKurser[[#This Row],[MRK]]</f>
        <v>-0.65999600000000669</v>
      </c>
      <c r="BK612" s="2">
        <f>Data!BL616-FaktiskeKurser[[#This Row],[ABBV]]</f>
        <v>3.1199949999999887</v>
      </c>
      <c r="BL612" s="2">
        <f>Data!BM616-FaktiskeKurser[[#This Row],[LLY]]</f>
        <v>1.0200189999999907</v>
      </c>
      <c r="BM612" s="2">
        <f>Data!BN616-FaktiskeKurser[[#This Row],[UPS]]</f>
        <v>5.2799990000000037</v>
      </c>
      <c r="BN612" s="2">
        <f>Data!BO616-FaktiskeKurser[[#This Row],[CAT]]</f>
        <v>9.5299990000000037</v>
      </c>
    </row>
    <row r="613" spans="1:66" x14ac:dyDescent="0.35">
      <c r="A613" s="1">
        <v>44720</v>
      </c>
      <c r="B613" s="2">
        <f>ARIMAForecast[[#This Row],[AAPL]]-FaktiskeKurser[[#This Row],[AAPL]]</f>
        <v>-8.4999394996239914</v>
      </c>
      <c r="C613" s="2">
        <f>ARIMAForecast[[#This Row],[MSFT]]-Data!C612</f>
        <v>-5.9235448193720117</v>
      </c>
      <c r="D613" s="2">
        <f>ARIMAForecast[[#This Row],[AMZN]]-Data!D612</f>
        <v>-4.849953263019998</v>
      </c>
      <c r="E613" s="2">
        <f>ARIMAForecast[[#This Row],[GOOGL]]-Data!E612</f>
        <v>-2.5040062165549983</v>
      </c>
      <c r="F613" s="2">
        <f>ARIMAForecast[[#This Row],[BRK-B]]-Data!F612</f>
        <v>-8.2195346047239468</v>
      </c>
      <c r="G613" s="2">
        <f>ARIMAForecast[[#This Row],[TSLA]]-Data!G612</f>
        <v>-2.1159719377139936</v>
      </c>
      <c r="H613" s="2">
        <f>ARIMAForecast[[#This Row],[NVDA]]-Data!H612</f>
        <v>-7.8633860458029972</v>
      </c>
      <c r="I613" s="2">
        <f>ARIMAForecast[[#This Row],[GOOG]]-Data!I612</f>
        <v>-2.3289424811869992</v>
      </c>
      <c r="J613" s="2">
        <f>ARIMAForecast[[#This Row],[UNH]]-Data!J612</f>
        <v>-5.7534045630629862</v>
      </c>
      <c r="K613" s="2">
        <f>ARIMAForecast[[#This Row],[JPM]]-Data!K612</f>
        <v>-2.9210008736159949</v>
      </c>
      <c r="L613" s="2">
        <f>ARIMAForecast[[#This Row],[AVGO]]-Data!L612</f>
        <v>-8.6795888601069464</v>
      </c>
      <c r="M613" s="2">
        <f>ARIMAForecast[[#This Row],[V]]-Data!M612</f>
        <v>-6.5698188812669969</v>
      </c>
      <c r="N613" s="2">
        <f>ARIMAForecast[[#This Row],[BAC]]-Data!N612</f>
        <v>-1.3980194535926032</v>
      </c>
      <c r="O613" s="2">
        <f>ARIMAForecast[[#This Row],[HD]]-Data!O612</f>
        <v>0.12969622073302389</v>
      </c>
      <c r="P613" s="2">
        <f>ARIMAForecast[[#This Row],[MA]]-Data!P612</f>
        <v>-12.312016631294</v>
      </c>
      <c r="Q613" s="2">
        <f>ARIMAForecast[[#This Row],[MRK]]-Data!Q612</f>
        <v>-1.2476151614489055</v>
      </c>
      <c r="R613" s="2">
        <f>ARIMAForecast[[#This Row],[ABBV]]-Data!R612</f>
        <v>-3.5313104131540172</v>
      </c>
      <c r="S613" s="2">
        <f>ARIMAForecast[[#This Row],[LLY]]-Data!S612</f>
        <v>-8.1099985902180265</v>
      </c>
      <c r="T613" s="2">
        <f>ARIMAForecast[[#This Row],[UPS]]-Data!T612</f>
        <v>-3.7060296964990016</v>
      </c>
      <c r="U613" s="2">
        <f>ARIMAForecast[[#This Row],[CAT]]-Data!U612</f>
        <v>-6.1635756306740177</v>
      </c>
      <c r="X613" s="1">
        <v>44720</v>
      </c>
      <c r="Y613" s="2">
        <f>Data!Y613-Data!Y612</f>
        <v>-0.19476439999999684</v>
      </c>
      <c r="Z613" s="2">
        <f>Data!Z613-Data!Z612</f>
        <v>-1.8792587000000367</v>
      </c>
      <c r="AA613" s="2">
        <f>Data!AA613-Data!AA612</f>
        <v>-1.8154198000000008</v>
      </c>
      <c r="AB613" s="2">
        <f>Data!AB613-Data!AB612</f>
        <v>-5.2985800000001859E-2</v>
      </c>
      <c r="AC613" s="2">
        <f>Data!AC613-Data!AC612</f>
        <v>-4.378911300000027</v>
      </c>
      <c r="AD613" s="2">
        <f>Data!AD613-Data!AD612</f>
        <v>2.4471697999999833</v>
      </c>
      <c r="AE613" s="2">
        <f>Data!AE613-Data!AE612</f>
        <v>-2.5742023999999901</v>
      </c>
      <c r="AF613" s="2">
        <f>Data!AF613-Data!AF612</f>
        <v>-8.0359399999991865E-2</v>
      </c>
      <c r="AG613" s="2">
        <f>Data!AG613-Data!AG612</f>
        <v>-1.3443320000000085</v>
      </c>
      <c r="AH613" s="2">
        <f>Data!AH613-Data!AH612</f>
        <v>-1.8734441000000004</v>
      </c>
      <c r="AI613" s="2">
        <f>Data!AI613-Data!AI612</f>
        <v>-3.7488888999999972</v>
      </c>
      <c r="AJ613" s="2">
        <f>Data!AJ613-Data!AJ612</f>
        <v>-0.62058290000001648</v>
      </c>
      <c r="AK613" s="2">
        <f>Data!AK613-Data!AK612</f>
        <v>-0.38748575000000329</v>
      </c>
      <c r="AL613" s="2">
        <f>Data!AL613-Data!AL612</f>
        <v>-3.6698788999999579</v>
      </c>
      <c r="AM613" s="2">
        <f>Data!AM613-Data!AM612</f>
        <v>-0.79100969999996096</v>
      </c>
      <c r="AN613" s="2">
        <f>Data!AN613-Data!AN612</f>
        <v>-0.72264857000000404</v>
      </c>
      <c r="AO613" s="2">
        <f>Data!AO613-Data!AO612</f>
        <v>0.56287379999997711</v>
      </c>
      <c r="AP613" s="2">
        <f>Data!AP613-Data!AP612</f>
        <v>4.8980498000000239</v>
      </c>
      <c r="AQ613" s="2">
        <f>Data!AQ613-Data!AQ612</f>
        <v>-5.560895400000021</v>
      </c>
      <c r="AR613" s="2">
        <f>Data!AR613-Data!AR612</f>
        <v>2.8629238999999984</v>
      </c>
      <c r="AS613" s="2"/>
      <c r="AT613" s="1">
        <v>44720</v>
      </c>
      <c r="AU613" s="2">
        <f>Data!AV617-FaktiskeKurser[[#This Row],[AAPL]]</f>
        <v>-3.25</v>
      </c>
      <c r="AV613" s="2">
        <f>Data!AW617-FaktiskeKurser[[#This Row],[MSFT]]</f>
        <v>-4.169983000000002</v>
      </c>
      <c r="AW613" s="2">
        <f>Data!AX617-FaktiskeKurser[[#This Row],[AMZN]]</f>
        <v>-4.331001999999998</v>
      </c>
      <c r="AX613" s="2">
        <f>Data!AY617-FaktiskeKurser[[#This Row],[GOOGL]]</f>
        <v>-0.4284979999999905</v>
      </c>
      <c r="AY613" s="2">
        <f>Data!AZ617-FaktiskeKurser[[#This Row],[BRK-B]]</f>
        <v>-6.2100220000000377</v>
      </c>
      <c r="AZ613" s="2">
        <f>Data!BA617-FaktiskeKurser[[#This Row],[TSLA]]</f>
        <v>-16.466675000000009</v>
      </c>
      <c r="BA613" s="2">
        <f>Data!BB617-FaktiskeKurser[[#This Row],[NVDA]]</f>
        <v>-9.4400019999999927</v>
      </c>
      <c r="BB613" s="2">
        <f>Data!BC617-FaktiskeKurser[[#This Row],[GOOG]]</f>
        <v>-0.5080030000000022</v>
      </c>
      <c r="BC613" s="2">
        <f>Data!BD617-FaktiskeKurser[[#This Row],[UNH]]</f>
        <v>1.2699889999999527</v>
      </c>
      <c r="BD613" s="2">
        <f>Data!BE617-FaktiskeKurser[[#This Row],[JPM]]</f>
        <v>-4</v>
      </c>
      <c r="BE613" s="2">
        <f>Data!BF617-FaktiskeKurser[[#This Row],[AVGO]]</f>
        <v>-11.380004999999983</v>
      </c>
      <c r="BF613" s="2">
        <f>Data!BG617-FaktiskeKurser[[#This Row],[V]]</f>
        <v>-1.5500030000000038</v>
      </c>
      <c r="BG613" s="2">
        <f>Data!BH617-FaktiskeKurser[[#This Row],[BAC]]</f>
        <v>-0.81000199999999722</v>
      </c>
      <c r="BH613" s="2">
        <f>Data!BI617-FaktiskeKurser[[#This Row],[HD]]</f>
        <v>-8.3399960000000419</v>
      </c>
      <c r="BI613" s="2">
        <f>Data!BJ617-FaktiskeKurser[[#This Row],[MA]]</f>
        <v>-0.75</v>
      </c>
      <c r="BJ613" s="2">
        <f>Data!BK617-FaktiskeKurser[[#This Row],[MRK]]</f>
        <v>-0.5199970000000036</v>
      </c>
      <c r="BK613" s="2">
        <f>Data!BL617-FaktiskeKurser[[#This Row],[ABBV]]</f>
        <v>2.5</v>
      </c>
      <c r="BL613" s="2">
        <f>Data!BM617-FaktiskeKurser[[#This Row],[LLY]]</f>
        <v>11.059996999999953</v>
      </c>
      <c r="BM613" s="2">
        <f>Data!BN617-FaktiskeKurser[[#This Row],[UPS]]</f>
        <v>-4.6300050000000113</v>
      </c>
      <c r="BN613" s="2">
        <f>Data!BO617-FaktiskeKurser[[#This Row],[CAT]]</f>
        <v>9.8000030000000038</v>
      </c>
    </row>
    <row r="614" spans="1:66" x14ac:dyDescent="0.35">
      <c r="A614" s="1">
        <v>44721</v>
      </c>
      <c r="B614" s="2">
        <f>ARIMAForecast[[#This Row],[AAPL]]-FaktiskeKurser[[#This Row],[AAPL]]</f>
        <v>-7.5529170231040155</v>
      </c>
      <c r="C614" s="2">
        <f>ARIMAForecast[[#This Row],[MSFT]]-Data!C613</f>
        <v>-9.6869401857399566</v>
      </c>
      <c r="D614" s="2">
        <f>ARIMAForecast[[#This Row],[AMZN]]-Data!D613</f>
        <v>-6.47472349534101</v>
      </c>
      <c r="E614" s="2">
        <f>ARIMAForecast[[#This Row],[GOOGL]]-Data!E613</f>
        <v>-2.8480334339329971</v>
      </c>
      <c r="F614" s="2">
        <f>ARIMAForecast[[#This Row],[BRK-B]]-Data!F613</f>
        <v>-7.85335413603201</v>
      </c>
      <c r="G614" s="2">
        <f>ARIMAForecast[[#This Row],[TSLA]]-Data!G613</f>
        <v>-7.6167529832620176</v>
      </c>
      <c r="H614" s="2">
        <f>ARIMAForecast[[#This Row],[NVDA]]-Data!H613</f>
        <v>-7.9308243383480033</v>
      </c>
      <c r="I614" s="2">
        <f>ARIMAForecast[[#This Row],[GOOG]]-Data!I613</f>
        <v>-2.8634408604469996</v>
      </c>
      <c r="J614" s="2">
        <f>ARIMAForecast[[#This Row],[UNH]]-Data!J613</f>
        <v>-3.5387025573830329</v>
      </c>
      <c r="K614" s="2">
        <f>ARIMAForecast[[#This Row],[JPM]]-Data!K613</f>
        <v>-5.4975865101319954</v>
      </c>
      <c r="L614" s="2">
        <f>ARIMAForecast[[#This Row],[AVGO]]-Data!L613</f>
        <v>-15.182670450584965</v>
      </c>
      <c r="M614" s="2">
        <f>ARIMAForecast[[#This Row],[V]]-Data!M613</f>
        <v>-6.7157042419500215</v>
      </c>
      <c r="N614" s="2">
        <f>ARIMAForecast[[#This Row],[BAC]]-Data!N613</f>
        <v>-1.3723981983861009</v>
      </c>
      <c r="O614" s="2">
        <f>ARIMAForecast[[#This Row],[HD]]-Data!O613</f>
        <v>-7.7151348214550239</v>
      </c>
      <c r="P614" s="2">
        <f>ARIMAForecast[[#This Row],[MA]]-Data!P613</f>
        <v>-14.188073060276963</v>
      </c>
      <c r="Q614" s="2">
        <f>ARIMAForecast[[#This Row],[MRK]]-Data!Q613</f>
        <v>-1.105440541652996</v>
      </c>
      <c r="R614" s="2">
        <f>ARIMAForecast[[#This Row],[ABBV]]-Data!R613</f>
        <v>-2.4251066654459805</v>
      </c>
      <c r="S614" s="2">
        <f>ARIMAForecast[[#This Row],[LLY]]-Data!S613</f>
        <v>-8.4785225699690159</v>
      </c>
      <c r="T614" s="2">
        <f>ARIMAForecast[[#This Row],[UPS]]-Data!T613</f>
        <v>-3.3085550247390074</v>
      </c>
      <c r="U614" s="2">
        <f>ARIMAForecast[[#This Row],[CAT]]-Data!U613</f>
        <v>-8.9134710610530021</v>
      </c>
      <c r="X614" s="1">
        <v>44721</v>
      </c>
      <c r="Y614" s="2">
        <f>Data!Y614-Data!Y613</f>
        <v>-3.5032561000000157</v>
      </c>
      <c r="Z614" s="2">
        <f>Data!Z614-Data!Z613</f>
        <v>-4.2227728999999954</v>
      </c>
      <c r="AA614" s="2">
        <f>Data!AA614-Data!AA613</f>
        <v>-4.0597817999999961</v>
      </c>
      <c r="AB614" s="2">
        <f>Data!AB614-Data!AB613</f>
        <v>-2.080844600000006</v>
      </c>
      <c r="AC614" s="2">
        <f>Data!AC614-Data!AC613</f>
        <v>-7.9623194999999782</v>
      </c>
      <c r="AD614" s="2">
        <f>Data!AD614-Data!AD613</f>
        <v>-1.048347299999989</v>
      </c>
      <c r="AE614" s="2">
        <f>Data!AE614-Data!AE613</f>
        <v>-5.1100457999999946</v>
      </c>
      <c r="AF614" s="2">
        <f>Data!AF614-Data!AF613</f>
        <v>-2.1483798000000007</v>
      </c>
      <c r="AG614" s="2">
        <f>Data!AG614-Data!AG613</f>
        <v>-4.098469399999999</v>
      </c>
      <c r="AH614" s="2">
        <f>Data!AH614-Data!AH613</f>
        <v>-2.6532393000000098</v>
      </c>
      <c r="AI614" s="2">
        <f>Data!AI614-Data!AI613</f>
        <v>-8.8371779000000288</v>
      </c>
      <c r="AJ614" s="2">
        <f>Data!AJ614-Data!AJ613</f>
        <v>-6.2651097999999763</v>
      </c>
      <c r="AK614" s="2">
        <f>Data!AK614-Data!AK613</f>
        <v>-1.3050302699999961</v>
      </c>
      <c r="AL614" s="2">
        <f>Data!AL614-Data!AL613</f>
        <v>0.98889220000000932</v>
      </c>
      <c r="AM614" s="2">
        <f>Data!AM614-Data!AM613</f>
        <v>-8.5476871000000187</v>
      </c>
      <c r="AN614" s="2">
        <f>Data!AN614-Data!AN613</f>
        <v>-1.3829164999999932</v>
      </c>
      <c r="AO614" s="2">
        <f>Data!AO614-Data!AO613</f>
        <v>-3.691627699999998</v>
      </c>
      <c r="AP614" s="2">
        <f>Data!AP614-Data!AP613</f>
        <v>-6.7687515000000076</v>
      </c>
      <c r="AQ614" s="2">
        <f>Data!AQ614-Data!AQ613</f>
        <v>-3.2764458999999988</v>
      </c>
      <c r="AR614" s="2">
        <f>Data!AR614-Data!AR613</f>
        <v>-4.4695801999999958</v>
      </c>
      <c r="AS614" s="2"/>
      <c r="AT614" s="1">
        <v>44721</v>
      </c>
      <c r="AU614" s="2">
        <f>Data!AV618-FaktiskeKurser[[#This Row],[AAPL]]</f>
        <v>-2.7400060000000224</v>
      </c>
      <c r="AV614" s="2">
        <f>Data!AW618-FaktiskeKurser[[#This Row],[MSFT]]</f>
        <v>-5.2299800000000118</v>
      </c>
      <c r="AW614" s="2">
        <f>Data!AX618-FaktiskeKurser[[#This Row],[AMZN]]</f>
        <v>-6.1999959999999987</v>
      </c>
      <c r="AX614" s="2">
        <f>Data!AY618-FaktiskeKurser[[#This Row],[GOOGL]]</f>
        <v>0.29450300000000595</v>
      </c>
      <c r="AY614" s="2">
        <f>Data!AZ618-FaktiskeKurser[[#This Row],[BRK-B]]</f>
        <v>-10.140014000000008</v>
      </c>
      <c r="AZ614" s="2">
        <f>Data!BA618-FaktiskeKurser[[#This Row],[TSLA]]</f>
        <v>5.1900019999999927</v>
      </c>
      <c r="BA614" s="2">
        <f>Data!BB618-FaktiskeKurser[[#This Row],[NVDA]]</f>
        <v>-6.7200009999999963</v>
      </c>
      <c r="BB614" s="2">
        <f>Data!BC618-FaktiskeKurser[[#This Row],[GOOG]]</f>
        <v>0.35399599999999509</v>
      </c>
      <c r="BC614" s="2">
        <f>Data!BD618-FaktiskeKurser[[#This Row],[UNH]]</f>
        <v>3.8200080000000298</v>
      </c>
      <c r="BD614" s="2">
        <f>Data!BE618-FaktiskeKurser[[#This Row],[JPM]]</f>
        <v>-4.8500059999999934</v>
      </c>
      <c r="BE614" s="2">
        <f>Data!BF618-FaktiskeKurser[[#This Row],[AVGO]]</f>
        <v>-7.1000360000000455</v>
      </c>
      <c r="BF614" s="2">
        <f>Data!BG618-FaktiskeKurser[[#This Row],[V]]</f>
        <v>-6.5399929999999813</v>
      </c>
      <c r="BG614" s="2">
        <f>Data!BH618-FaktiskeKurser[[#This Row],[BAC]]</f>
        <v>-1.6800009999999972</v>
      </c>
      <c r="BH614" s="2">
        <f>Data!BI618-FaktiskeKurser[[#This Row],[HD]]</f>
        <v>-5.2200020000000222</v>
      </c>
      <c r="BI614" s="2">
        <f>Data!BJ618-FaktiskeKurser[[#This Row],[MA]]</f>
        <v>-8.8200069999999755</v>
      </c>
      <c r="BJ614" s="2">
        <f>Data!BK618-FaktiskeKurser[[#This Row],[MRK]]</f>
        <v>-1.9100040000000007</v>
      </c>
      <c r="BK614" s="2">
        <f>Data!BL618-FaktiskeKurser[[#This Row],[ABBV]]</f>
        <v>-1.7400049999999965</v>
      </c>
      <c r="BL614" s="2">
        <f>Data!BM618-FaktiskeKurser[[#This Row],[LLY]]</f>
        <v>1.6000060000000076</v>
      </c>
      <c r="BM614" s="2">
        <f>Data!BN618-FaktiskeKurser[[#This Row],[UPS]]</f>
        <v>-8.9400019999999927</v>
      </c>
      <c r="BN614" s="2">
        <f>Data!BO618-FaktiskeKurser[[#This Row],[CAT]]</f>
        <v>0.77000400000000013</v>
      </c>
    </row>
    <row r="615" spans="1:66" x14ac:dyDescent="0.35">
      <c r="A615" s="1">
        <v>44722</v>
      </c>
      <c r="B615" s="2">
        <f>ARIMAForecast[[#This Row],[AAPL]]-FaktiskeKurser[[#This Row],[AAPL]]</f>
        <v>-14.344162897893995</v>
      </c>
      <c r="C615" s="2">
        <f>ARIMAForecast[[#This Row],[MSFT]]-Data!C614</f>
        <v>-11.803391787371027</v>
      </c>
      <c r="D615" s="2">
        <f>ARIMAForecast[[#This Row],[AMZN]]-Data!D614</f>
        <v>-6.1525347099769903</v>
      </c>
      <c r="E615" s="2">
        <f>ARIMAForecast[[#This Row],[GOOGL]]-Data!E614</f>
        <v>-5.8973483521899936</v>
      </c>
      <c r="F615" s="2">
        <f>ARIMAForecast[[#This Row],[BRK-B]]-Data!F614</f>
        <v>-10.805821232444032</v>
      </c>
      <c r="G615" s="2">
        <f>ARIMAForecast[[#This Row],[TSLA]]-Data!G614</f>
        <v>-16.723923272359002</v>
      </c>
      <c r="H615" s="2">
        <f>ARIMAForecast[[#This Row],[NVDA]]-Data!H614</f>
        <v>-16.198186159811002</v>
      </c>
      <c r="I615" s="2">
        <f>ARIMAForecast[[#This Row],[GOOG]]-Data!I614</f>
        <v>-5.6958850363839986</v>
      </c>
      <c r="J615" s="2">
        <f>ARIMAForecast[[#This Row],[UNH]]-Data!J614</f>
        <v>-15.050364349037011</v>
      </c>
      <c r="K615" s="2">
        <f>ARIMAForecast[[#This Row],[JPM]]-Data!K614</f>
        <v>-3.7512598115259976</v>
      </c>
      <c r="L615" s="2">
        <f>ARIMAForecast[[#This Row],[AVGO]]-Data!L614</f>
        <v>-22.66382128793407</v>
      </c>
      <c r="M615" s="2">
        <f>ARIMAForecast[[#This Row],[V]]-Data!M614</f>
        <v>-7.0417663316979997</v>
      </c>
      <c r="N615" s="2">
        <f>ARIMAForecast[[#This Row],[BAC]]-Data!N614</f>
        <v>-1.1754703978511998</v>
      </c>
      <c r="O615" s="2">
        <f>ARIMAForecast[[#This Row],[HD]]-Data!O614</f>
        <v>-8.6741497394959879</v>
      </c>
      <c r="P615" s="2">
        <f>ARIMAForecast[[#This Row],[MA]]-Data!P614</f>
        <v>-15.089062248680023</v>
      </c>
      <c r="Q615" s="2">
        <f>ARIMAForecast[[#This Row],[MRK]]-Data!Q614</f>
        <v>-1.8888273135168987</v>
      </c>
      <c r="R615" s="2">
        <f>ARIMAForecast[[#This Row],[ABBV]]-Data!R614</f>
        <v>-3.8405192319440005</v>
      </c>
      <c r="S615" s="2">
        <f>ARIMAForecast[[#This Row],[LLY]]-Data!S614</f>
        <v>-3.5993593985219832</v>
      </c>
      <c r="T615" s="2">
        <f>ARIMAForecast[[#This Row],[UPS]]-Data!T614</f>
        <v>-0.33366402183497712</v>
      </c>
      <c r="U615" s="2">
        <f>ARIMAForecast[[#This Row],[CAT]]-Data!U614</f>
        <v>-8.2987147459039932</v>
      </c>
      <c r="X615" s="1">
        <v>44722</v>
      </c>
      <c r="Y615" s="2">
        <f>Data!Y615-Data!Y614</f>
        <v>-5.3886996999999894</v>
      </c>
      <c r="Z615" s="2">
        <f>Data!Z615-Data!Z614</f>
        <v>-6.10161149999999</v>
      </c>
      <c r="AA615" s="2">
        <f>Data!AA615-Data!AA614</f>
        <v>-5.7741634000000062</v>
      </c>
      <c r="AB615" s="2">
        <f>Data!AB615-Data!AB614</f>
        <v>-2.9869821999999999</v>
      </c>
      <c r="AC615" s="2">
        <f>Data!AC615-Data!AC614</f>
        <v>-8.9973742000000243</v>
      </c>
      <c r="AD615" s="2">
        <f>Data!AD615-Data!AD614</f>
        <v>-2.9189815999999951</v>
      </c>
      <c r="AE615" s="2">
        <f>Data!AE615-Data!AE614</f>
        <v>-7.6752479000000164</v>
      </c>
      <c r="AF615" s="2">
        <f>Data!AF615-Data!AF614</f>
        <v>-2.9235383000000041</v>
      </c>
      <c r="AG615" s="2">
        <f>Data!AG615-Data!AG614</f>
        <v>-4.8836746999999718</v>
      </c>
      <c r="AH615" s="2">
        <f>Data!AH615-Data!AH614</f>
        <v>-4.5819726000000003</v>
      </c>
      <c r="AI615" s="2">
        <f>Data!AI615-Data!AI614</f>
        <v>-14.574476499999946</v>
      </c>
      <c r="AJ615" s="2">
        <f>Data!AJ615-Data!AJ614</f>
        <v>-6.8758262000000059</v>
      </c>
      <c r="AK615" s="2">
        <f>Data!AK615-Data!AK614</f>
        <v>-1.3525139800000048</v>
      </c>
      <c r="AL615" s="2">
        <f>Data!AL615-Data!AL614</f>
        <v>-8.6471233000000325</v>
      </c>
      <c r="AM615" s="2">
        <f>Data!AM615-Data!AM614</f>
        <v>-13.576488499999982</v>
      </c>
      <c r="AN615" s="2">
        <f>Data!AN615-Data!AN614</f>
        <v>-0.97373005000000035</v>
      </c>
      <c r="AO615" s="2">
        <f>Data!AO615-Data!AO614</f>
        <v>-2.4270813999999916</v>
      </c>
      <c r="AP615" s="2">
        <f>Data!AP615-Data!AP614</f>
        <v>-8.6716086000000132</v>
      </c>
      <c r="AQ615" s="2">
        <f>Data!AQ615-Data!AQ614</f>
        <v>-3.451264999999978</v>
      </c>
      <c r="AR615" s="2">
        <f>Data!AR615-Data!AR614</f>
        <v>-8.0712130000000002</v>
      </c>
      <c r="AS615" s="2"/>
      <c r="AT615" s="1">
        <v>44722</v>
      </c>
      <c r="AU615" s="2">
        <f>Data!AV619-FaktiskeKurser[[#This Row],[AAPL]]</f>
        <v>-9.0099939999999776</v>
      </c>
      <c r="AV615" s="2">
        <f>Data!AW619-FaktiskeKurser[[#This Row],[MSFT]]</f>
        <v>-15.759995000000004</v>
      </c>
      <c r="AW615" s="2">
        <f>Data!AX619-FaktiskeKurser[[#This Row],[AMZN]]</f>
        <v>-15.139999000000003</v>
      </c>
      <c r="AX615" s="2">
        <f>Data!AY619-FaktiskeKurser[[#This Row],[GOOGL]]</f>
        <v>-5.6590039999999959</v>
      </c>
      <c r="AY615" s="2">
        <f>Data!AZ619-FaktiskeKurser[[#This Row],[BRK-B]]</f>
        <v>-20.44000299999999</v>
      </c>
      <c r="AZ615" s="2">
        <f>Data!BA619-FaktiskeKurser[[#This Row],[TSLA]]</f>
        <v>-6.0500030000000038</v>
      </c>
      <c r="BA615" s="2">
        <f>Data!BB619-FaktiskeKurser[[#This Row],[NVDA]]</f>
        <v>-18.119996000000015</v>
      </c>
      <c r="BB615" s="2">
        <f>Data!BC619-FaktiskeKurser[[#This Row],[GOOG]]</f>
        <v>-5.5829999999999984</v>
      </c>
      <c r="BC615" s="2">
        <f>Data!BD619-FaktiskeKurser[[#This Row],[UNH]]</f>
        <v>-5.5499880000000417</v>
      </c>
      <c r="BD615" s="2">
        <f>Data!BE619-FaktiskeKurser[[#This Row],[JPM]]</f>
        <v>-10.179992999999996</v>
      </c>
      <c r="BE615" s="2">
        <f>Data!BF619-FaktiskeKurser[[#This Row],[AVGO]]</f>
        <v>-19.95995999999991</v>
      </c>
      <c r="BF615" s="2">
        <f>Data!BG619-FaktiskeKurser[[#This Row],[V]]</f>
        <v>-13.430006999999989</v>
      </c>
      <c r="BG615" s="2">
        <f>Data!BH619-FaktiskeKurser[[#This Row],[BAC]]</f>
        <v>-2.980004000000001</v>
      </c>
      <c r="BH615" s="2">
        <f>Data!BI619-FaktiskeKurser[[#This Row],[HD]]</f>
        <v>-14.650025000000028</v>
      </c>
      <c r="BI615" s="2">
        <f>Data!BJ619-FaktiskeKurser[[#This Row],[MA]]</f>
        <v>-25.390015000000005</v>
      </c>
      <c r="BJ615" s="2">
        <f>Data!BK619-FaktiskeKurser[[#This Row],[MRK]]</f>
        <v>-2.6599959999999925</v>
      </c>
      <c r="BK615" s="2">
        <f>Data!BL619-FaktiskeKurser[[#This Row],[ABBV]]</f>
        <v>-3.3300020000000075</v>
      </c>
      <c r="BL615" s="2">
        <f>Data!BM619-FaktiskeKurser[[#This Row],[LLY]]</f>
        <v>-6.3499749999999722</v>
      </c>
      <c r="BM615" s="2">
        <f>Data!BN619-FaktiskeKurser[[#This Row],[UPS]]</f>
        <v>-14.059998000000007</v>
      </c>
      <c r="BN615" s="2">
        <f>Data!BO619-FaktiskeKurser[[#This Row],[CAT]]</f>
        <v>-8.4500120000000152</v>
      </c>
    </row>
    <row r="616" spans="1:66" x14ac:dyDescent="0.35">
      <c r="A616" s="1">
        <v>44725</v>
      </c>
      <c r="B616" s="2">
        <f>ARIMAForecast[[#This Row],[AAPL]]-FaktiskeKurser[[#This Row],[AAPL]]</f>
        <v>-15.153004474862996</v>
      </c>
      <c r="C616" s="2">
        <f>ARIMAForecast[[#This Row],[MSFT]]-Data!C615</f>
        <v>1.5650600013179883</v>
      </c>
      <c r="D616" s="2">
        <f>ARIMAForecast[[#This Row],[AMZN]]-Data!D615</f>
        <v>-1.534065109060009</v>
      </c>
      <c r="E616" s="2">
        <f>ARIMAForecast[[#This Row],[GOOGL]]-Data!E615</f>
        <v>1.4924330455079939</v>
      </c>
      <c r="F616" s="2">
        <f>ARIMAForecast[[#This Row],[BRK-B]]-Data!F615</f>
        <v>-3.8741953408659811</v>
      </c>
      <c r="G616" s="2">
        <f>ARIMAForecast[[#This Row],[TSLA]]-Data!G615</f>
        <v>5.0420606970040183</v>
      </c>
      <c r="H616" s="2">
        <f>ARIMAForecast[[#This Row],[NVDA]]-Data!H615</f>
        <v>2.1752109147750218</v>
      </c>
      <c r="I616" s="2">
        <f>ARIMAForecast[[#This Row],[GOOG]]-Data!I615</f>
        <v>1.5405494477069936</v>
      </c>
      <c r="J616" s="2">
        <f>ARIMAForecast[[#This Row],[UNH]]-Data!J615</f>
        <v>-8.7053641052060016</v>
      </c>
      <c r="K616" s="2">
        <f>ARIMAForecast[[#This Row],[JPM]]-Data!K615</f>
        <v>-1.9518152627669991</v>
      </c>
      <c r="L616" s="2">
        <f>ARIMAForecast[[#This Row],[AVGO]]-Data!L615</f>
        <v>-0.55684530911196362</v>
      </c>
      <c r="M616" s="2">
        <f>ARIMAForecast[[#This Row],[V]]-Data!M615</f>
        <v>0.31143337234001933</v>
      </c>
      <c r="N616" s="2">
        <f>ARIMAForecast[[#This Row],[BAC]]-Data!N615</f>
        <v>-0.52656014489850023</v>
      </c>
      <c r="O616" s="2">
        <f>ARIMAForecast[[#This Row],[HD]]-Data!O615</f>
        <v>-3.2401580645869785</v>
      </c>
      <c r="P616" s="2">
        <f>ARIMAForecast[[#This Row],[MA]]-Data!P615</f>
        <v>1.0336021950329837</v>
      </c>
      <c r="Q616" s="2">
        <f>ARIMAForecast[[#This Row],[MRK]]-Data!Q615</f>
        <v>-0.78407810705769521</v>
      </c>
      <c r="R616" s="2">
        <f>ARIMAForecast[[#This Row],[ABBV]]-Data!R615</f>
        <v>-1.8051154879130138</v>
      </c>
      <c r="S616" s="2">
        <f>ARIMAForecast[[#This Row],[LLY]]-Data!S615</f>
        <v>-2.0069349663680214</v>
      </c>
      <c r="T616" s="2">
        <f>ARIMAForecast[[#This Row],[UPS]]-Data!T615</f>
        <v>1.6192617083729886</v>
      </c>
      <c r="U616" s="2">
        <f>ARIMAForecast[[#This Row],[CAT]]-Data!U615</f>
        <v>5.6808623527984992E-2</v>
      </c>
      <c r="X616" s="1">
        <v>44725</v>
      </c>
      <c r="Y616" s="2">
        <f>Data!Y616-Data!Y615</f>
        <v>-5.4150967999999864</v>
      </c>
      <c r="Z616" s="2">
        <f>Data!Z616-Data!Z615</f>
        <v>-11.773470500000002</v>
      </c>
      <c r="AA616" s="2">
        <f>Data!AA616-Data!AA615</f>
        <v>-6.2591022000000009</v>
      </c>
      <c r="AB616" s="2">
        <f>Data!AB616-Data!AB615</f>
        <v>-3.9665217000000013</v>
      </c>
      <c r="AC616" s="2">
        <f>Data!AC616-Data!AC615</f>
        <v>-9.951350600000012</v>
      </c>
      <c r="AD616" s="2">
        <f>Data!AD616-Data!AD615</f>
        <v>-7.5247382999999957</v>
      </c>
      <c r="AE616" s="2">
        <f>Data!AE616-Data!AE615</f>
        <v>-11.173844599999995</v>
      </c>
      <c r="AF616" s="2">
        <f>Data!AF616-Data!AF615</f>
        <v>-3.815550899999991</v>
      </c>
      <c r="AG616" s="2">
        <f>Data!AG616-Data!AG615</f>
        <v>-12.735254800000007</v>
      </c>
      <c r="AH616" s="2">
        <f>Data!AH616-Data!AH615</f>
        <v>-4.5873744000000016</v>
      </c>
      <c r="AI616" s="2">
        <f>Data!AI616-Data!AI615</f>
        <v>-23.862756999999988</v>
      </c>
      <c r="AJ616" s="2">
        <f>Data!AJ616-Data!AJ615</f>
        <v>-7.0258620000000178</v>
      </c>
      <c r="AK616" s="2">
        <f>Data!AK616-Data!AK615</f>
        <v>-1.1953208999999987</v>
      </c>
      <c r="AL616" s="2">
        <f>Data!AL616-Data!AL615</f>
        <v>-6.3822971000000166</v>
      </c>
      <c r="AM616" s="2">
        <f>Data!AM616-Data!AM615</f>
        <v>-14.434914400000025</v>
      </c>
      <c r="AN616" s="2">
        <f>Data!AN616-Data!AN615</f>
        <v>-1.890672930000008</v>
      </c>
      <c r="AO616" s="2">
        <f>Data!AO616-Data!AO615</f>
        <v>-3.5888879999999972</v>
      </c>
      <c r="AP616" s="2">
        <f>Data!AP616-Data!AP615</f>
        <v>-5.92165829999999</v>
      </c>
      <c r="AQ616" s="2">
        <f>Data!AQ616-Data!AQ615</f>
        <v>-0.6981461999999965</v>
      </c>
      <c r="AR616" s="2">
        <f>Data!AR616-Data!AR615</f>
        <v>-8.3391999000000112</v>
      </c>
      <c r="AS616" s="2"/>
      <c r="AT616" s="1">
        <v>44725</v>
      </c>
      <c r="AU616" s="2">
        <f>Data!AV620-FaktiskeKurser[[#This Row],[AAPL]]</f>
        <v>-16.830001999999979</v>
      </c>
      <c r="AV616" s="2">
        <f>Data!AW620-FaktiskeKurser[[#This Row],[MSFT]]</f>
        <v>-30.240004999999996</v>
      </c>
      <c r="AW616" s="2">
        <f>Data!AX620-FaktiskeKurser[[#This Row],[AMZN]]</f>
        <v>-19.330001999999993</v>
      </c>
      <c r="AX616" s="2">
        <f>Data!AY620-FaktiskeKurser[[#This Row],[GOOGL]]</f>
        <v>-10.756996000000001</v>
      </c>
      <c r="AY616" s="2">
        <f>Data!AZ620-FaktiskeKurser[[#This Row],[BRK-B]]</f>
        <v>-32.089995999999985</v>
      </c>
      <c r="AZ616" s="2">
        <f>Data!BA620-FaktiskeKurser[[#This Row],[TSLA]]</f>
        <v>-23.150009000000011</v>
      </c>
      <c r="BA616" s="2">
        <f>Data!BB620-FaktiskeKurser[[#This Row],[NVDA]]</f>
        <v>-32.789994000000007</v>
      </c>
      <c r="BB616" s="2">
        <f>Data!BC620-FaktiskeKurser[[#This Row],[GOOG]]</f>
        <v>-10.352997000000002</v>
      </c>
      <c r="BC616" s="2">
        <f>Data!BD620-FaktiskeKurser[[#This Row],[UNH]]</f>
        <v>-27.399993999999992</v>
      </c>
      <c r="BD616" s="2">
        <f>Data!BE620-FaktiskeKurser[[#This Row],[JPM]]</f>
        <v>-14.080009000000004</v>
      </c>
      <c r="BE616" s="2">
        <f>Data!BF620-FaktiskeKurser[[#This Row],[AVGO]]</f>
        <v>-55.369995000000017</v>
      </c>
      <c r="BF616" s="2">
        <f>Data!BG620-FaktiskeKurser[[#This Row],[V]]</f>
        <v>-22.240004999999996</v>
      </c>
      <c r="BG616" s="2">
        <f>Data!BH620-FaktiskeKurser[[#This Row],[BAC]]</f>
        <v>-4.3299979999999962</v>
      </c>
      <c r="BH616" s="2">
        <f>Data!BI620-FaktiskeKurser[[#This Row],[HD]]</f>
        <v>-18.609984999999995</v>
      </c>
      <c r="BI616" s="2">
        <f>Data!BJ620-FaktiskeKurser[[#This Row],[MA]]</f>
        <v>-44.279999000000032</v>
      </c>
      <c r="BJ616" s="2">
        <f>Data!BK620-FaktiskeKurser[[#This Row],[MRK]]</f>
        <v>-5.4800029999999964</v>
      </c>
      <c r="BK616" s="2">
        <f>Data!BL620-FaktiskeKurser[[#This Row],[ABBV]]</f>
        <v>-9.7200009999999963</v>
      </c>
      <c r="BL616" s="2">
        <f>Data!BM620-FaktiskeKurser[[#This Row],[LLY]]</f>
        <v>-20.820007000000032</v>
      </c>
      <c r="BM616" s="2">
        <f>Data!BN620-FaktiskeKurser[[#This Row],[UPS]]</f>
        <v>-12.789994000000007</v>
      </c>
      <c r="BN616" s="2">
        <f>Data!BO620-FaktiskeKurser[[#This Row],[CAT]]</f>
        <v>-20.220000999999996</v>
      </c>
    </row>
    <row r="617" spans="1:66" x14ac:dyDescent="0.35">
      <c r="A617" s="1">
        <v>44726</v>
      </c>
      <c r="B617" s="2">
        <f>ARIMAForecast[[#This Row],[AAPL]]-FaktiskeKurser[[#This Row],[AAPL]]</f>
        <v>-12.763916484438994</v>
      </c>
      <c r="C617" s="2">
        <f>ARIMAForecast[[#This Row],[MSFT]]-Data!C616</f>
        <v>6.6982678786730219</v>
      </c>
      <c r="D617" s="2">
        <f>ARIMAForecast[[#This Row],[AMZN]]-Data!D616</f>
        <v>5.4102104520560061</v>
      </c>
      <c r="E617" s="2">
        <f>ARIMAForecast[[#This Row],[GOOGL]]-Data!E616</f>
        <v>2.0405179264089952</v>
      </c>
      <c r="F617" s="2">
        <f>ARIMAForecast[[#This Row],[BRK-B]]-Data!F616</f>
        <v>0.6878172370030029</v>
      </c>
      <c r="G617" s="2">
        <f>ARIMAForecast[[#This Row],[TSLA]]-Data!G616</f>
        <v>12.616915309620993</v>
      </c>
      <c r="H617" s="2">
        <f>ARIMAForecast[[#This Row],[NVDA]]-Data!H616</f>
        <v>7.1889157703109845</v>
      </c>
      <c r="I617" s="2">
        <f>ARIMAForecast[[#This Row],[GOOG]]-Data!I616</f>
        <v>2.0792940956830108</v>
      </c>
      <c r="J617" s="2">
        <f>ARIMAForecast[[#This Row],[UNH]]-Data!J616</f>
        <v>3.45460593857905</v>
      </c>
      <c r="K617" s="2">
        <f>ARIMAForecast[[#This Row],[JPM]]-Data!K616</f>
        <v>1.3997997289489916</v>
      </c>
      <c r="L617" s="2">
        <f>ARIMAForecast[[#This Row],[AVGO]]-Data!L616</f>
        <v>8.5225301723360189</v>
      </c>
      <c r="M617" s="2">
        <f>ARIMAForecast[[#This Row],[V]]-Data!M616</f>
        <v>2.6789967523139921</v>
      </c>
      <c r="N617" s="2">
        <f>ARIMAForecast[[#This Row],[BAC]]-Data!N616</f>
        <v>0.56964863379580422</v>
      </c>
      <c r="O617" s="2">
        <f>ARIMAForecast[[#This Row],[HD]]-Data!O616</f>
        <v>0.94265699274200188</v>
      </c>
      <c r="P617" s="2">
        <f>ARIMAForecast[[#This Row],[MA]]-Data!P616</f>
        <v>3.1777042093989962</v>
      </c>
      <c r="Q617" s="2">
        <f>ARIMAForecast[[#This Row],[MRK]]-Data!Q616</f>
        <v>0.31920281203738909</v>
      </c>
      <c r="R617" s="2">
        <f>ARIMAForecast[[#This Row],[ABBV]]-Data!R616</f>
        <v>0.43135358044401073</v>
      </c>
      <c r="S617" s="2">
        <f>ARIMAForecast[[#This Row],[LLY]]-Data!S616</f>
        <v>2.7134511453530195</v>
      </c>
      <c r="T617" s="2">
        <f>ARIMAForecast[[#This Row],[UPS]]-Data!T616</f>
        <v>1.6540015978189899</v>
      </c>
      <c r="U617" s="2">
        <f>ARIMAForecast[[#This Row],[CAT]]-Data!U616</f>
        <v>0.6222836894080217</v>
      </c>
      <c r="X617" s="1">
        <v>44726</v>
      </c>
      <c r="Y617" s="2">
        <f>Data!Y617-Data!Y616</f>
        <v>-1.2274006000000099</v>
      </c>
      <c r="Z617" s="2">
        <f>Data!Z617-Data!Z616</f>
        <v>-3.9877257999999927</v>
      </c>
      <c r="AA617" s="2">
        <f>Data!AA617-Data!AA616</f>
        <v>-2.9183783999999946</v>
      </c>
      <c r="AB617" s="2">
        <f>Data!AB617-Data!AB616</f>
        <v>-1.3470052999999922</v>
      </c>
      <c r="AC617" s="2">
        <f>Data!AC617-Data!AC616</f>
        <v>-4.2188124999999559</v>
      </c>
      <c r="AD617" s="2">
        <f>Data!AD617-Data!AD616</f>
        <v>-10.699726100000021</v>
      </c>
      <c r="AE617" s="2">
        <f>Data!AE617-Data!AE616</f>
        <v>-4.4491564999999866</v>
      </c>
      <c r="AF617" s="2">
        <f>Data!AF617-Data!AF616</f>
        <v>-1.077487700000006</v>
      </c>
      <c r="AG617" s="2">
        <f>Data!AG617-Data!AG616</f>
        <v>-10.392747999999983</v>
      </c>
      <c r="AH617" s="2">
        <f>Data!AH617-Data!AH616</f>
        <v>-2.1233816000000019</v>
      </c>
      <c r="AI617" s="2">
        <f>Data!AI617-Data!AI616</f>
        <v>1.2971199999924465E-2</v>
      </c>
      <c r="AJ617" s="2">
        <f>Data!AJ617-Data!AJ616</f>
        <v>-8.0501499999996895E-2</v>
      </c>
      <c r="AK617" s="2">
        <f>Data!AK617-Data!AK616</f>
        <v>-0.571192700000001</v>
      </c>
      <c r="AL617" s="2">
        <f>Data!AL617-Data!AL616</f>
        <v>-4.7535146999999824</v>
      </c>
      <c r="AM617" s="2">
        <f>Data!AM617-Data!AM616</f>
        <v>-4.4076929999999948</v>
      </c>
      <c r="AN617" s="2">
        <f>Data!AN617-Data!AN616</f>
        <v>-0.85457759999999894</v>
      </c>
      <c r="AO617" s="2">
        <f>Data!AO617-Data!AO616</f>
        <v>-2.0361128000000122</v>
      </c>
      <c r="AP617" s="2">
        <f>Data!AP617-Data!AP616</f>
        <v>-1.3382353999999737</v>
      </c>
      <c r="AQ617" s="2">
        <f>Data!AQ617-Data!AQ616</f>
        <v>1.3355215999999928</v>
      </c>
      <c r="AR617" s="2">
        <f>Data!AR617-Data!AR616</f>
        <v>-1.7592552999999782</v>
      </c>
      <c r="AS617" s="2"/>
      <c r="AT617" s="1">
        <v>44726</v>
      </c>
      <c r="AU617" s="2">
        <f>Data!AV621-FaktiskeKurser[[#This Row],[AAPL]]</f>
        <v>-15.200011999999987</v>
      </c>
      <c r="AV617" s="2">
        <f>Data!AW621-FaktiskeKurser[[#This Row],[MSFT]]</f>
        <v>-25.919999000000018</v>
      </c>
      <c r="AW617" s="2">
        <f>Data!AX621-FaktiskeKurser[[#This Row],[AMZN]]</f>
        <v>-18.870002000000014</v>
      </c>
      <c r="AX617" s="2">
        <f>Data!AY621-FaktiskeKurser[[#This Row],[GOOGL]]</f>
        <v>-10.478499999999997</v>
      </c>
      <c r="AY617" s="2">
        <f>Data!AZ621-FaktiskeKurser[[#This Row],[BRK-B]]</f>
        <v>-31.099974999999972</v>
      </c>
      <c r="AZ617" s="2">
        <f>Data!BA621-FaktiskeKurser[[#This Row],[TSLA]]</f>
        <v>-20.976670000000013</v>
      </c>
      <c r="BA617" s="2">
        <f>Data!BB621-FaktiskeKurser[[#This Row],[NVDA]]</f>
        <v>-28.119994999999989</v>
      </c>
      <c r="BB617" s="2">
        <f>Data!BC621-FaktiskeKurser[[#This Row],[GOOG]]</f>
        <v>-10.043998999999999</v>
      </c>
      <c r="BC617" s="2">
        <f>Data!BD621-FaktiskeKurser[[#This Row],[UNH]]</f>
        <v>-31.779998999999975</v>
      </c>
      <c r="BD617" s="2">
        <f>Data!BE621-FaktiskeKurser[[#This Row],[JPM]]</f>
        <v>-13.940002000000007</v>
      </c>
      <c r="BE617" s="2">
        <f>Data!BF621-FaktiskeKurser[[#This Row],[AVGO]]</f>
        <v>-45.19000200000005</v>
      </c>
      <c r="BF617" s="2">
        <f>Data!BG621-FaktiskeKurser[[#This Row],[V]]</f>
        <v>-19.979996</v>
      </c>
      <c r="BG617" s="2">
        <f>Data!BH621-FaktiskeKurser[[#This Row],[BAC]]</f>
        <v>-4.4300000000000033</v>
      </c>
      <c r="BH617" s="2">
        <f>Data!BI621-FaktiskeKurser[[#This Row],[HD]]</f>
        <v>-18.859985999999992</v>
      </c>
      <c r="BI617" s="2">
        <f>Data!BJ621-FaktiskeKurser[[#This Row],[MA]]</f>
        <v>-40.189972000000012</v>
      </c>
      <c r="BJ617" s="2">
        <f>Data!BK621-FaktiskeKurser[[#This Row],[MRK]]</f>
        <v>-4.9800029999999964</v>
      </c>
      <c r="BK617" s="2">
        <f>Data!BL621-FaktiskeKurser[[#This Row],[ABBV]]</f>
        <v>-11.630005000000011</v>
      </c>
      <c r="BL617" s="2">
        <f>Data!BM621-FaktiskeKurser[[#This Row],[LLY]]</f>
        <v>-22.69998099999998</v>
      </c>
      <c r="BM617" s="2">
        <f>Data!BN621-FaktiskeKurser[[#This Row],[UPS]]</f>
        <v>-5.2799980000000062</v>
      </c>
      <c r="BN617" s="2">
        <f>Data!BO621-FaktiskeKurser[[#This Row],[CAT]]</f>
        <v>-23.110001000000011</v>
      </c>
    </row>
    <row r="618" spans="1:66" x14ac:dyDescent="0.35">
      <c r="A618" s="1">
        <v>44727</v>
      </c>
      <c r="B618" s="2">
        <f>ARIMAForecast[[#This Row],[AAPL]]-FaktiskeKurser[[#This Row],[AAPL]]</f>
        <v>-12.291564324435996</v>
      </c>
      <c r="C618" s="2">
        <f>ARIMAForecast[[#This Row],[MSFT]]-Data!C617</f>
        <v>-5.4671968036050202</v>
      </c>
      <c r="D618" s="2">
        <f>ARIMAForecast[[#This Row],[AMZN]]-Data!D617</f>
        <v>-3.8334008377440085</v>
      </c>
      <c r="E618" s="2">
        <f>ARIMAForecast[[#This Row],[GOOGL]]-Data!E617</f>
        <v>-2.799470178996998</v>
      </c>
      <c r="F618" s="2">
        <f>ARIMAForecast[[#This Row],[BRK-B]]-Data!F617</f>
        <v>-9.0971807551080133</v>
      </c>
      <c r="G618" s="2">
        <f>ARIMAForecast[[#This Row],[TSLA]]-Data!G617</f>
        <v>-19.888050719934</v>
      </c>
      <c r="H618" s="2">
        <f>ARIMAForecast[[#This Row],[NVDA]]-Data!H617</f>
        <v>-8.6132346376809892</v>
      </c>
      <c r="I618" s="2">
        <f>ARIMAForecast[[#This Row],[GOOG]]-Data!I617</f>
        <v>-2.927100402214009</v>
      </c>
      <c r="J618" s="2">
        <f>ARIMAForecast[[#This Row],[UNH]]-Data!J617</f>
        <v>-7.2908360311980118</v>
      </c>
      <c r="K618" s="2">
        <f>ARIMAForecast[[#This Row],[JPM]]-Data!K617</f>
        <v>-1.8111537118989958</v>
      </c>
      <c r="L618" s="2">
        <f>ARIMAForecast[[#This Row],[AVGO]]-Data!L617</f>
        <v>-26.599846572288016</v>
      </c>
      <c r="M618" s="2">
        <f>ARIMAForecast[[#This Row],[V]]-Data!M617</f>
        <v>-5.9026584362630103</v>
      </c>
      <c r="N618" s="2">
        <f>ARIMAForecast[[#This Row],[BAC]]-Data!N617</f>
        <v>-0.15861048218800278</v>
      </c>
      <c r="O618" s="2">
        <f>ARIMAForecast[[#This Row],[HD]]-Data!O617</f>
        <v>-6.545592578262017</v>
      </c>
      <c r="P618" s="2">
        <f>ARIMAForecast[[#This Row],[MA]]-Data!P617</f>
        <v>-15.023086126846977</v>
      </c>
      <c r="Q618" s="2">
        <f>ARIMAForecast[[#This Row],[MRK]]-Data!Q617</f>
        <v>0.22929890294540201</v>
      </c>
      <c r="R618" s="2">
        <f>ARIMAForecast[[#This Row],[ABBV]]-Data!R617</f>
        <v>1.2272159307879917</v>
      </c>
      <c r="S618" s="2">
        <f>ARIMAForecast[[#This Row],[LLY]]-Data!S617</f>
        <v>-4.4314067088320144</v>
      </c>
      <c r="T618" s="2">
        <f>ARIMAForecast[[#This Row],[UPS]]-Data!T617</f>
        <v>-3.6097195205649939</v>
      </c>
      <c r="U618" s="2">
        <f>ARIMAForecast[[#This Row],[CAT]]-Data!U617</f>
        <v>-11.437977169545007</v>
      </c>
      <c r="X618" s="1">
        <v>44727</v>
      </c>
      <c r="Y618" s="2">
        <f>Data!Y618-Data!Y617</f>
        <v>2.4312587999999948</v>
      </c>
      <c r="Z618" s="2">
        <f>Data!Z618-Data!Z617</f>
        <v>5.5375378999999896</v>
      </c>
      <c r="AA618" s="2">
        <f>Data!AA618-Data!AA617</f>
        <v>4.3791628999999972</v>
      </c>
      <c r="AB618" s="2">
        <f>Data!AB618-Data!AB617</f>
        <v>2.6442342999999937</v>
      </c>
      <c r="AC618" s="2">
        <f>Data!AC618-Data!AC617</f>
        <v>0.85469559999995681</v>
      </c>
      <c r="AD618" s="2">
        <f>Data!AD618-Data!AD617</f>
        <v>5.596514500000012</v>
      </c>
      <c r="AE618" s="2">
        <f>Data!AE618-Data!AE617</f>
        <v>5.5109401999999932</v>
      </c>
      <c r="AF618" s="2">
        <f>Data!AF618-Data!AF617</f>
        <v>3.035769700000003</v>
      </c>
      <c r="AG618" s="2">
        <f>Data!AG618-Data!AG617</f>
        <v>1.6274525999999696</v>
      </c>
      <c r="AH618" s="2">
        <f>Data!AH618-Data!AH617</f>
        <v>1.0598540000000014</v>
      </c>
      <c r="AI618" s="2">
        <f>Data!AI618-Data!AI617</f>
        <v>5.4297916000000441</v>
      </c>
      <c r="AJ618" s="2">
        <f>Data!AJ618-Data!AJ617</f>
        <v>2.2521868999999981</v>
      </c>
      <c r="AK618" s="2">
        <f>Data!AK618-Data!AK617</f>
        <v>0.45273121000000316</v>
      </c>
      <c r="AL618" s="2">
        <f>Data!AL618-Data!AL617</f>
        <v>3.3917000000087683E-3</v>
      </c>
      <c r="AM618" s="2">
        <f>Data!AM618-Data!AM617</f>
        <v>3.1456916000000206</v>
      </c>
      <c r="AN618" s="2">
        <f>Data!AN618-Data!AN617</f>
        <v>9.1149070000000165E-2</v>
      </c>
      <c r="AO618" s="2">
        <f>Data!AO618-Data!AO617</f>
        <v>0.5817322000000047</v>
      </c>
      <c r="AP618" s="2">
        <f>Data!AP618-Data!AP617</f>
        <v>2.2128266999999937</v>
      </c>
      <c r="AQ618" s="2">
        <f>Data!AQ618-Data!AQ617</f>
        <v>1.6685300999999981</v>
      </c>
      <c r="AR618" s="2">
        <f>Data!AR618-Data!AR617</f>
        <v>-0.52155930000000694</v>
      </c>
      <c r="AS618" s="2"/>
      <c r="AT618" s="1">
        <v>44727</v>
      </c>
      <c r="AU618" s="2">
        <f>Data!AV622-FaktiskeKurser[[#This Row],[AAPL]]</f>
        <v>-7.2100059999999928</v>
      </c>
      <c r="AV618" s="2">
        <f>Data!AW622-FaktiskeKurser[[#This Row],[MSFT]]</f>
        <v>-13.030013999999994</v>
      </c>
      <c r="AW618" s="2">
        <f>Data!AX622-FaktiskeKurser[[#This Row],[AMZN]]</f>
        <v>-8.4800039999999939</v>
      </c>
      <c r="AX618" s="2">
        <f>Data!AY622-FaktiskeKurser[[#This Row],[GOOGL]]</f>
        <v>-5.070999999999998</v>
      </c>
      <c r="AY618" s="2">
        <f>Data!AZ622-FaktiskeKurser[[#This Row],[BRK-B]]</f>
        <v>-21.86999499999996</v>
      </c>
      <c r="AZ618" s="2">
        <f>Data!BA622-FaktiskeKurser[[#This Row],[TSLA]]</f>
        <v>-6.7066649999999868</v>
      </c>
      <c r="BA618" s="2">
        <f>Data!BB622-FaktiskeKurser[[#This Row],[NVDA]]</f>
        <v>-15.209992</v>
      </c>
      <c r="BB618" s="2">
        <f>Data!BC622-FaktiskeKurser[[#This Row],[GOOG]]</f>
        <v>-4.5274959999999993</v>
      </c>
      <c r="BC618" s="2">
        <f>Data!BD622-FaktiskeKurser[[#This Row],[UNH]]</f>
        <v>-25.100006000000008</v>
      </c>
      <c r="BD618" s="2">
        <f>Data!BE622-FaktiskeKurser[[#This Row],[JPM]]</f>
        <v>-9.8999939999999924</v>
      </c>
      <c r="BE618" s="2">
        <f>Data!BF622-FaktiskeKurser[[#This Row],[AVGO]]</f>
        <v>-29.509949000000006</v>
      </c>
      <c r="BF618" s="2">
        <f>Data!BG622-FaktiskeKurser[[#This Row],[V]]</f>
        <v>-9.9499970000000246</v>
      </c>
      <c r="BG618" s="2">
        <f>Data!BH622-FaktiskeKurser[[#This Row],[BAC]]</f>
        <v>-2.4599990000000034</v>
      </c>
      <c r="BH618" s="2">
        <f>Data!BI622-FaktiskeKurser[[#This Row],[HD]]</f>
        <v>-20.129974000000004</v>
      </c>
      <c r="BI618" s="2">
        <f>Data!BJ622-FaktiskeKurser[[#This Row],[MA]]</f>
        <v>-23.609984999999995</v>
      </c>
      <c r="BJ618" s="2">
        <f>Data!BK622-FaktiskeKurser[[#This Row],[MRK]]</f>
        <v>-3.370002999999997</v>
      </c>
      <c r="BK618" s="2">
        <f>Data!BL622-FaktiskeKurser[[#This Row],[ABBV]]</f>
        <v>-7.3399969999999826</v>
      </c>
      <c r="BL618" s="2">
        <f>Data!BM622-FaktiskeKurser[[#This Row],[LLY]]</f>
        <v>-10.260010000000023</v>
      </c>
      <c r="BM618" s="2">
        <f>Data!BN622-FaktiskeKurser[[#This Row],[UPS]]</f>
        <v>-0.66999799999999254</v>
      </c>
      <c r="BN618" s="2">
        <f>Data!BO622-FaktiskeKurser[[#This Row],[CAT]]</f>
        <v>-17.669997999999993</v>
      </c>
    </row>
    <row r="619" spans="1:66" x14ac:dyDescent="0.35">
      <c r="A619" s="1">
        <v>44728</v>
      </c>
      <c r="B619" s="2">
        <f>ARIMAForecast[[#This Row],[AAPL]]-FaktiskeKurser[[#This Row],[AAPL]]</f>
        <v>-5.6725430531720065</v>
      </c>
      <c r="C619" s="2">
        <f>ARIMAForecast[[#This Row],[MSFT]]-Data!C618</f>
        <v>1.4112280594090123</v>
      </c>
      <c r="D619" s="2">
        <f>ARIMAForecast[[#This Row],[AMZN]]-Data!D618</f>
        <v>2.3197570727420072</v>
      </c>
      <c r="E619" s="2">
        <f>ARIMAForecast[[#This Row],[GOOGL]]-Data!E618</f>
        <v>0.65066340444900561</v>
      </c>
      <c r="F619" s="2">
        <f>ARIMAForecast[[#This Row],[BRK-B]]-Data!F618</f>
        <v>-2.4432354482619871</v>
      </c>
      <c r="G619" s="2">
        <f>ARIMAForecast[[#This Row],[TSLA]]-Data!G618</f>
        <v>3.2271756420449833</v>
      </c>
      <c r="H619" s="2">
        <f>ARIMAForecast[[#This Row],[NVDA]]-Data!H618</f>
        <v>2.7062337392279971</v>
      </c>
      <c r="I619" s="2">
        <f>ARIMAForecast[[#This Row],[GOOG]]-Data!I618</f>
        <v>0.84010194408701011</v>
      </c>
      <c r="J619" s="2">
        <f>ARIMAForecast[[#This Row],[UNH]]-Data!J618</f>
        <v>-5.2907324846080428</v>
      </c>
      <c r="K619" s="2">
        <f>ARIMAForecast[[#This Row],[JPM]]-Data!K618</f>
        <v>-0.63306683190199919</v>
      </c>
      <c r="L619" s="2">
        <f>ARIMAForecast[[#This Row],[AVGO]]-Data!L618</f>
        <v>-3.2255846867610103</v>
      </c>
      <c r="M619" s="2">
        <f>ARIMAForecast[[#This Row],[V]]-Data!M618</f>
        <v>-0.19896646170900567</v>
      </c>
      <c r="N619" s="2">
        <f>ARIMAForecast[[#This Row],[BAC]]-Data!N618</f>
        <v>-8.6833603077899113E-2</v>
      </c>
      <c r="O619" s="2">
        <f>ARIMAForecast[[#This Row],[HD]]-Data!O618</f>
        <v>-2.0498986029419939</v>
      </c>
      <c r="P619" s="2">
        <f>ARIMAForecast[[#This Row],[MA]]-Data!P618</f>
        <v>0.4697519726590258</v>
      </c>
      <c r="Q619" s="2">
        <f>ARIMAForecast[[#This Row],[MRK]]-Data!Q618</f>
        <v>-0.33361194287719798</v>
      </c>
      <c r="R619" s="2">
        <f>ARIMAForecast[[#This Row],[ABBV]]-Data!R618</f>
        <v>-0.92632778382500192</v>
      </c>
      <c r="S619" s="2">
        <f>ARIMAForecast[[#This Row],[LLY]]-Data!S618</f>
        <v>1.4507130290770078</v>
      </c>
      <c r="T619" s="2">
        <f>ARIMAForecast[[#This Row],[UPS]]-Data!T618</f>
        <v>-1.2171583209739936</v>
      </c>
      <c r="U619" s="2">
        <f>ARIMAForecast[[#This Row],[CAT]]-Data!U618</f>
        <v>-3.3366607304770071</v>
      </c>
      <c r="X619" s="1">
        <v>44728</v>
      </c>
      <c r="Y619" s="2">
        <f>Data!Y619-Data!Y618</f>
        <v>-2.9484884999999963</v>
      </c>
      <c r="Z619" s="2">
        <f>Data!Z619-Data!Z618</f>
        <v>-2.527412599999991</v>
      </c>
      <c r="AA619" s="2">
        <f>Data!AA619-Data!AA618</f>
        <v>-2.3133837000000028</v>
      </c>
      <c r="AB619" s="2">
        <f>Data!AB619-Data!AB618</f>
        <v>-2.420850399999992</v>
      </c>
      <c r="AC619" s="2">
        <f>Data!AC619-Data!AC618</f>
        <v>-9.5801535999999601</v>
      </c>
      <c r="AD619" s="2">
        <f>Data!AD619-Data!AD618</f>
        <v>5.8690737999999953</v>
      </c>
      <c r="AE619" s="2">
        <f>Data!AE619-Data!AE618</f>
        <v>-4.7304390000000183</v>
      </c>
      <c r="AF619" s="2">
        <f>Data!AF619-Data!AF618</f>
        <v>-2.7656816000000077</v>
      </c>
      <c r="AG619" s="2">
        <f>Data!AG619-Data!AG618</f>
        <v>-7.2816684999999666</v>
      </c>
      <c r="AH619" s="2">
        <f>Data!AH619-Data!AH618</f>
        <v>-1.6877396999999945</v>
      </c>
      <c r="AI619" s="2">
        <f>Data!AI619-Data!AI618</f>
        <v>-25.930212600000004</v>
      </c>
      <c r="AJ619" s="2">
        <f>Data!AJ619-Data!AJ618</f>
        <v>-5.4321545999999898</v>
      </c>
      <c r="AK619" s="2">
        <f>Data!AK619-Data!AK618</f>
        <v>-0.10749102000000121</v>
      </c>
      <c r="AL619" s="2">
        <f>Data!AL619-Data!AL618</f>
        <v>-4.9269644999999969</v>
      </c>
      <c r="AM619" s="2">
        <f>Data!AM619-Data!AM618</f>
        <v>-8.4393625000000156</v>
      </c>
      <c r="AN619" s="2">
        <f>Data!AN619-Data!AN618</f>
        <v>0.26468667999999695</v>
      </c>
      <c r="AO619" s="2">
        <f>Data!AO619-Data!AO618</f>
        <v>0.88022770000000605</v>
      </c>
      <c r="AP619" s="2">
        <f>Data!AP619-Data!AP618</f>
        <v>-4.3163410000000226</v>
      </c>
      <c r="AQ619" s="2">
        <f>Data!AQ619-Data!AQ618</f>
        <v>-3.149255299999993</v>
      </c>
      <c r="AR619" s="2">
        <f>Data!AR619-Data!AR618</f>
        <v>-9.0392489000000182</v>
      </c>
      <c r="AS619" s="2"/>
      <c r="AT619" s="1">
        <v>44728</v>
      </c>
      <c r="AU619" s="2">
        <f>Data!AV623-FaktiskeKurser[[#This Row],[AAPL]]</f>
        <v>-7.0700070000000039</v>
      </c>
      <c r="AV619" s="2">
        <f>Data!AW623-FaktiskeKurser[[#This Row],[MSFT]]</f>
        <v>-8.0200040000000001</v>
      </c>
      <c r="AW619" s="2">
        <f>Data!AX623-FaktiskeKurser[[#This Row],[AMZN]]</f>
        <v>-5.9899979999999999</v>
      </c>
      <c r="AX619" s="2">
        <f>Data!AY623-FaktiskeKurser[[#This Row],[GOOGL]]</f>
        <v>-5.1279980000000052</v>
      </c>
      <c r="AY619" s="2">
        <f>Data!AZ623-FaktiskeKurser[[#This Row],[BRK-B]]</f>
        <v>-23.149992999999995</v>
      </c>
      <c r="AZ619" s="2">
        <f>Data!BA623-FaktiskeKurser[[#This Row],[TSLA]]</f>
        <v>-19.129989999999992</v>
      </c>
      <c r="BA619" s="2">
        <f>Data!BB623-FaktiskeKurser[[#This Row],[NVDA]]</f>
        <v>-13.730009999999993</v>
      </c>
      <c r="BB619" s="2">
        <f>Data!BC623-FaktiskeKurser[[#This Row],[GOOG]]</f>
        <v>-4.7914959999999951</v>
      </c>
      <c r="BC619" s="2">
        <f>Data!BD623-FaktiskeKurser[[#This Row],[UNH]]</f>
        <v>-28.540008999999998</v>
      </c>
      <c r="BD619" s="2">
        <f>Data!BE623-FaktiskeKurser[[#This Row],[JPM]]</f>
        <v>-6.120002999999997</v>
      </c>
      <c r="BE619" s="2">
        <f>Data!BF623-FaktiskeKurser[[#This Row],[AVGO]]</f>
        <v>-44.090027000000021</v>
      </c>
      <c r="BF619" s="2">
        <f>Data!BG623-FaktiskeKurser[[#This Row],[V]]</f>
        <v>-10.459992</v>
      </c>
      <c r="BG619" s="2">
        <f>Data!BH623-FaktiskeKurser[[#This Row],[BAC]]</f>
        <v>-1.3199979999999982</v>
      </c>
      <c r="BH619" s="2">
        <f>Data!BI623-FaktiskeKurser[[#This Row],[HD]]</f>
        <v>-15.779998999999975</v>
      </c>
      <c r="BI619" s="2">
        <f>Data!BJ623-FaktiskeKurser[[#This Row],[MA]]</f>
        <v>-25.970001000000025</v>
      </c>
      <c r="BJ619" s="2">
        <f>Data!BK623-FaktiskeKurser[[#This Row],[MRK]]</f>
        <v>-2.2900010000000037</v>
      </c>
      <c r="BK619" s="2">
        <f>Data!BL623-FaktiskeKurser[[#This Row],[ABBV]]</f>
        <v>-4.0500030000000038</v>
      </c>
      <c r="BL619" s="2">
        <f>Data!BM623-FaktiskeKurser[[#This Row],[LLY]]</f>
        <v>-8.940003000000047</v>
      </c>
      <c r="BM619" s="2">
        <f>Data!BN623-FaktiskeKurser[[#This Row],[UPS]]</f>
        <v>-0.86000100000001112</v>
      </c>
      <c r="BN619" s="2">
        <f>Data!BO623-FaktiskeKurser[[#This Row],[CAT]]</f>
        <v>-20.389999999999986</v>
      </c>
    </row>
    <row r="620" spans="1:66" x14ac:dyDescent="0.35">
      <c r="A620" s="1">
        <v>44729</v>
      </c>
      <c r="B620" s="2">
        <f>ARIMAForecast[[#This Row],[AAPL]]-FaktiskeKurser[[#This Row],[AAPL]]</f>
        <v>3.7624185239079964</v>
      </c>
      <c r="C620" s="2">
        <f>ARIMAForecast[[#This Row],[MSFT]]-Data!C619</f>
        <v>5.6580399951539846</v>
      </c>
      <c r="D620" s="2">
        <f>ARIMAForecast[[#This Row],[AMZN]]-Data!D619</f>
        <v>2.6661614089169916</v>
      </c>
      <c r="E620" s="2">
        <f>ARIMAForecast[[#This Row],[GOOGL]]-Data!E619</f>
        <v>4.2327284845940056</v>
      </c>
      <c r="F620" s="2">
        <f>ARIMAForecast[[#This Row],[BRK-B]]-Data!F619</f>
        <v>3.4227088237749967</v>
      </c>
      <c r="G620" s="2">
        <f>ARIMAForecast[[#This Row],[TSLA]]-Data!G619</f>
        <v>20.757495941759998</v>
      </c>
      <c r="H620" s="2">
        <f>ARIMAForecast[[#This Row],[NVDA]]-Data!H619</f>
        <v>5.3852345212540058</v>
      </c>
      <c r="I620" s="2">
        <f>ARIMAForecast[[#This Row],[GOOG]]-Data!I619</f>
        <v>4.038535796215001</v>
      </c>
      <c r="J620" s="2">
        <f>ARIMAForecast[[#This Row],[UNH]]-Data!J619</f>
        <v>27.594507960472015</v>
      </c>
      <c r="K620" s="2">
        <f>ARIMAForecast[[#This Row],[JPM]]-Data!K619</f>
        <v>2.1682093087679988</v>
      </c>
      <c r="L620" s="2">
        <f>ARIMAForecast[[#This Row],[AVGO]]-Data!L619</f>
        <v>7.0595091090680171</v>
      </c>
      <c r="M620" s="2">
        <f>ARIMAForecast[[#This Row],[V]]-Data!M619</f>
        <v>4.1262218015080236</v>
      </c>
      <c r="N620" s="2">
        <f>ARIMAForecast[[#This Row],[BAC]]-Data!N619</f>
        <v>0.82972219659019686</v>
      </c>
      <c r="O620" s="2">
        <f>ARIMAForecast[[#This Row],[HD]]-Data!O619</f>
        <v>-2.8949932153020086</v>
      </c>
      <c r="P620" s="2">
        <f>ARIMAForecast[[#This Row],[MA]]-Data!P619</f>
        <v>6.2567900032579473</v>
      </c>
      <c r="Q620" s="2">
        <f>ARIMAForecast[[#This Row],[MRK]]-Data!Q619</f>
        <v>3.3489130004052043</v>
      </c>
      <c r="R620" s="2">
        <f>ARIMAForecast[[#This Row],[ABBV]]-Data!R619</f>
        <v>5.3379704721630219</v>
      </c>
      <c r="S620" s="2">
        <f>ARIMAForecast[[#This Row],[LLY]]-Data!S619</f>
        <v>7.6589533448259886</v>
      </c>
      <c r="T620" s="2">
        <f>ARIMAForecast[[#This Row],[UPS]]-Data!T619</f>
        <v>2.6884232118590035</v>
      </c>
      <c r="U620" s="2">
        <f>ARIMAForecast[[#This Row],[CAT]]-Data!U619</f>
        <v>4.4314018222950153</v>
      </c>
      <c r="X620" s="1">
        <v>44729</v>
      </c>
      <c r="Y620" s="2">
        <f>Data!Y620-Data!Y619</f>
        <v>-0.76807420000000093</v>
      </c>
      <c r="Z620" s="2">
        <f>Data!Z620-Data!Z619</f>
        <v>0.14513370000000236</v>
      </c>
      <c r="AA620" s="2">
        <f>Data!AA620-Data!AA619</f>
        <v>1.2474875999999995</v>
      </c>
      <c r="AB620" s="2">
        <f>Data!AB620-Data!AB619</f>
        <v>2.7707499999991114E-2</v>
      </c>
      <c r="AC620" s="2">
        <f>Data!AC620-Data!AC619</f>
        <v>-1.1065826000000243</v>
      </c>
      <c r="AD620" s="2">
        <f>Data!AD620-Data!AD619</f>
        <v>-14.635708700000009</v>
      </c>
      <c r="AE620" s="2">
        <f>Data!AE620-Data!AE619</f>
        <v>-0.48110879999998701</v>
      </c>
      <c r="AF620" s="2">
        <f>Data!AF620-Data!AF619</f>
        <v>0.25658560000000818</v>
      </c>
      <c r="AG620" s="2">
        <f>Data!AG620-Data!AG619</f>
        <v>-3.696034500000053</v>
      </c>
      <c r="AH620" s="2">
        <f>Data!AH620-Data!AH619</f>
        <v>-0.64781969999999944</v>
      </c>
      <c r="AI620" s="2">
        <f>Data!AI620-Data!AI619</f>
        <v>-0.8799832000000265</v>
      </c>
      <c r="AJ620" s="2">
        <f>Data!AJ620-Data!AJ619</f>
        <v>-0.21923390000000609</v>
      </c>
      <c r="AK620" s="2">
        <f>Data!AK620-Data!AK619</f>
        <v>7.0959349999998977E-2</v>
      </c>
      <c r="AL620" s="2">
        <f>Data!AL620-Data!AL619</f>
        <v>-3.4951194000000214</v>
      </c>
      <c r="AM620" s="2">
        <f>Data!AM620-Data!AM619</f>
        <v>-6.0474153999999771</v>
      </c>
      <c r="AN620" s="2">
        <f>Data!AN620-Data!AN619</f>
        <v>-0.27542133000000035</v>
      </c>
      <c r="AO620" s="2">
        <f>Data!AO620-Data!AO619</f>
        <v>-0.77648199999998724</v>
      </c>
      <c r="AP620" s="2">
        <f>Data!AP620-Data!AP619</f>
        <v>2.1898314000000028</v>
      </c>
      <c r="AQ620" s="2">
        <f>Data!AQ620-Data!AQ619</f>
        <v>-1.3872325000000103</v>
      </c>
      <c r="AR620" s="2">
        <f>Data!AR620-Data!AR619</f>
        <v>-4.0251843999999721</v>
      </c>
      <c r="AS620" s="2"/>
      <c r="AT620" s="1">
        <v>44729</v>
      </c>
      <c r="AU620" s="2">
        <f>Data!AV624-FaktiskeKurser[[#This Row],[AAPL]]</f>
        <v>-0.32000700000000393</v>
      </c>
      <c r="AV620" s="2">
        <f>Data!AW624-FaktiskeKurser[[#This Row],[MSFT]]</f>
        <v>5.3899989999999889</v>
      </c>
      <c r="AW620" s="2">
        <f>Data!AX624-FaktiskeKurser[[#This Row],[AMZN]]</f>
        <v>2.5500029999999896</v>
      </c>
      <c r="AX620" s="2">
        <f>Data!AY624-FaktiskeKurser[[#This Row],[GOOGL]]</f>
        <v>0.7509990000000073</v>
      </c>
      <c r="AY620" s="2">
        <f>Data!AZ624-FaktiskeKurser[[#This Row],[BRK-B]]</f>
        <v>-13.48001099999999</v>
      </c>
      <c r="AZ620" s="2">
        <f>Data!BA624-FaktiskeKurser[[#This Row],[TSLA]]</f>
        <v>1.0233310000000131</v>
      </c>
      <c r="BA620" s="2">
        <f>Data!BB624-FaktiskeKurser[[#This Row],[NVDA]]</f>
        <v>2.3300020000000075</v>
      </c>
      <c r="BB620" s="2">
        <f>Data!BC624-FaktiskeKurser[[#This Row],[GOOG]]</f>
        <v>0.98899799999999516</v>
      </c>
      <c r="BC620" s="2">
        <f>Data!BD624-FaktiskeKurser[[#This Row],[UNH]]</f>
        <v>-17.640014000000008</v>
      </c>
      <c r="BD620" s="2">
        <f>Data!BE624-FaktiskeKurser[[#This Row],[JPM]]</f>
        <v>-2.9599989999999963</v>
      </c>
      <c r="BE620" s="2">
        <f>Data!BF624-FaktiskeKurser[[#This Row],[AVGO]]</f>
        <v>-18.970001000000025</v>
      </c>
      <c r="BF620" s="2">
        <f>Data!BG624-FaktiskeKurser[[#This Row],[V]]</f>
        <v>-2.25</v>
      </c>
      <c r="BG620" s="2">
        <f>Data!BH624-FaktiskeKurser[[#This Row],[BAC]]</f>
        <v>-0.10000000000000142</v>
      </c>
      <c r="BH620" s="2">
        <f>Data!BI624-FaktiskeKurser[[#This Row],[HD]]</f>
        <v>-12.429993000000024</v>
      </c>
      <c r="BI620" s="2">
        <f>Data!BJ624-FaktiskeKurser[[#This Row],[MA]]</f>
        <v>-9.0499879999999848</v>
      </c>
      <c r="BJ620" s="2">
        <f>Data!BK624-FaktiskeKurser[[#This Row],[MRK]]</f>
        <v>-0.37999700000000303</v>
      </c>
      <c r="BK620" s="2">
        <f>Data!BL624-FaktiskeKurser[[#This Row],[ABBV]]</f>
        <v>-1.1399989999999889</v>
      </c>
      <c r="BL620" s="2">
        <f>Data!BM624-FaktiskeKurser[[#This Row],[LLY]]</f>
        <v>-0.38000499999998283</v>
      </c>
      <c r="BM620" s="2">
        <f>Data!BN624-FaktiskeKurser[[#This Row],[UPS]]</f>
        <v>-1.6499939999999924</v>
      </c>
      <c r="BN620" s="2">
        <f>Data!BO624-FaktiskeKurser[[#This Row],[CAT]]</f>
        <v>-14.240006000000022</v>
      </c>
    </row>
    <row r="621" spans="1:66" x14ac:dyDescent="0.35">
      <c r="A621" s="1">
        <v>44733</v>
      </c>
      <c r="B621" s="2">
        <f>ARIMAForecast[[#This Row],[AAPL]]-FaktiskeKurser[[#This Row],[AAPL]]</f>
        <v>2.6366657132489877</v>
      </c>
      <c r="C621" s="2">
        <f>ARIMAForecast[[#This Row],[MSFT]]-Data!C620</f>
        <v>0.6314510634340138</v>
      </c>
      <c r="D621" s="2">
        <f>ARIMAForecast[[#This Row],[AMZN]]-Data!D620</f>
        <v>0.16261253091300887</v>
      </c>
      <c r="E621" s="2">
        <f>ARIMAForecast[[#This Row],[GOOGL]]-Data!E620</f>
        <v>2.6100017122999475E-2</v>
      </c>
      <c r="F621" s="2">
        <f>ARIMAForecast[[#This Row],[BRK-B]]-Data!F620</f>
        <v>-0.95801387663499327</v>
      </c>
      <c r="G621" s="2">
        <f>ARIMAForecast[[#This Row],[TSLA]]-Data!G620</f>
        <v>-0.62040032176798832</v>
      </c>
      <c r="H621" s="2">
        <f>ARIMAForecast[[#This Row],[NVDA]]-Data!H620</f>
        <v>-0.5190327273309947</v>
      </c>
      <c r="I621" s="2">
        <f>ARIMAForecast[[#This Row],[GOOG]]-Data!I620</f>
        <v>0.13581569103399715</v>
      </c>
      <c r="J621" s="2">
        <f>ARIMAForecast[[#This Row],[UNH]]-Data!J620</f>
        <v>12.785747565786039</v>
      </c>
      <c r="K621" s="2">
        <f>ARIMAForecast[[#This Row],[JPM]]-Data!K620</f>
        <v>0.24643693253099741</v>
      </c>
      <c r="L621" s="2">
        <f>ARIMAForecast[[#This Row],[AVGO]]-Data!L620</f>
        <v>-7.3538344916370306</v>
      </c>
      <c r="M621" s="2">
        <f>ARIMAForecast[[#This Row],[V]]-Data!M620</f>
        <v>4.9708147673982239E-2</v>
      </c>
      <c r="N621" s="2">
        <f>ARIMAForecast[[#This Row],[BAC]]-Data!N620</f>
        <v>-0.1107980522066967</v>
      </c>
      <c r="O621" s="2">
        <f>ARIMAForecast[[#This Row],[HD]]-Data!O620</f>
        <v>1.5619020268089798</v>
      </c>
      <c r="P621" s="2">
        <f>ARIMAForecast[[#This Row],[MA]]-Data!P620</f>
        <v>-0.60442371161099118</v>
      </c>
      <c r="Q621" s="2">
        <f>ARIMAForecast[[#This Row],[MRK]]-Data!Q620</f>
        <v>1.0123974024809002</v>
      </c>
      <c r="R621" s="2">
        <f>ARIMAForecast[[#This Row],[ABBV]]-Data!R620</f>
        <v>3.9636462031799908</v>
      </c>
      <c r="S621" s="2">
        <f>ARIMAForecast[[#This Row],[LLY]]-Data!S620</f>
        <v>7.8148288598340514</v>
      </c>
      <c r="T621" s="2">
        <f>ARIMAForecast[[#This Row],[UPS]]-Data!T620</f>
        <v>3.1494729086759889</v>
      </c>
      <c r="U621" s="2">
        <f>ARIMAForecast[[#This Row],[CAT]]-Data!U620</f>
        <v>-8.5889192433690198</v>
      </c>
      <c r="X621" s="1">
        <v>44733</v>
      </c>
      <c r="Y621" s="2">
        <f>Data!Y621-Data!Y620</f>
        <v>3.5743030000000147</v>
      </c>
      <c r="Z621" s="2">
        <f>Data!Z621-Data!Z620</f>
        <v>5.173836399999999</v>
      </c>
      <c r="AA621" s="2">
        <f>Data!AA621-Data!AA620</f>
        <v>2.4827870000000019</v>
      </c>
      <c r="AB621" s="2">
        <f>Data!AB621-Data!AB620</f>
        <v>3.7325872000000118</v>
      </c>
      <c r="AC621" s="2">
        <f>Data!AC621-Data!AC620</f>
        <v>2.9702733000000308</v>
      </c>
      <c r="AD621" s="2">
        <f>Data!AD621-Data!AD620</f>
        <v>4.6820191000000193</v>
      </c>
      <c r="AE621" s="2">
        <f>Data!AE621-Data!AE620</f>
        <v>5.6255473999999879</v>
      </c>
      <c r="AF621" s="2">
        <f>Data!AF621-Data!AF620</f>
        <v>3.8467526999999961</v>
      </c>
      <c r="AG621" s="2">
        <f>Data!AG621-Data!AG620</f>
        <v>10.089689600000042</v>
      </c>
      <c r="AH621" s="2">
        <f>Data!AH621-Data!AH620</f>
        <v>2.6079747999999938</v>
      </c>
      <c r="AI621" s="2">
        <f>Data!AI621-Data!AI620</f>
        <v>4.186642900000038</v>
      </c>
      <c r="AJ621" s="2">
        <f>Data!AJ621-Data!AJ620</f>
        <v>3.4208260000000053</v>
      </c>
      <c r="AK621" s="2">
        <f>Data!AK621-Data!AK620</f>
        <v>0.78972096000000036</v>
      </c>
      <c r="AL621" s="2">
        <f>Data!AL621-Data!AL620</f>
        <v>-1.8633021999999642</v>
      </c>
      <c r="AM621" s="2">
        <f>Data!AM621-Data!AM620</f>
        <v>5.5298096999999871</v>
      </c>
      <c r="AN621" s="2">
        <f>Data!AN621-Data!AN620</f>
        <v>2.7584632599999992</v>
      </c>
      <c r="AO621" s="2">
        <f>Data!AO621-Data!AO620</f>
        <v>4.2321825999999874</v>
      </c>
      <c r="AP621" s="2">
        <f>Data!AP621-Data!AP620</f>
        <v>4.782416000000012</v>
      </c>
      <c r="AQ621" s="2">
        <f>Data!AQ621-Data!AQ620</f>
        <v>2.9795550000000048</v>
      </c>
      <c r="AR621" s="2">
        <f>Data!AR621-Data!AR620</f>
        <v>2.584577199999984</v>
      </c>
      <c r="AS621" s="2"/>
      <c r="AT621" s="1">
        <v>44733</v>
      </c>
      <c r="AU621" s="2">
        <f>Data!AV625-FaktiskeKurser[[#This Row],[AAPL]]</f>
        <v>3.1099999999999852</v>
      </c>
      <c r="AV621" s="2">
        <f>Data!AW625-FaktiskeKurser[[#This Row],[MSFT]]</f>
        <v>9.25</v>
      </c>
      <c r="AW621" s="2">
        <f>Data!AX625-FaktiskeKurser[[#This Row],[AMZN]]</f>
        <v>6.3700020000000137</v>
      </c>
      <c r="AX621" s="2">
        <f>Data!AY625-FaktiskeKurser[[#This Row],[GOOGL]]</f>
        <v>4.8284989999999937</v>
      </c>
      <c r="AY621" s="2">
        <f>Data!AZ625-FaktiskeKurser[[#This Row],[BRK-B]]</f>
        <v>-5.8700259999999957</v>
      </c>
      <c r="AZ621" s="2">
        <f>Data!BA625-FaktiskeKurser[[#This Row],[TSLA]]</f>
        <v>16.146668000000005</v>
      </c>
      <c r="BA621" s="2">
        <f>Data!BB625-FaktiskeKurser[[#This Row],[NVDA]]</f>
        <v>7.3000029999999754</v>
      </c>
      <c r="BB621" s="2">
        <f>Data!BC625-FaktiskeKurser[[#This Row],[GOOG]]</f>
        <v>4.8209990000000005</v>
      </c>
      <c r="BC621" s="2">
        <f>Data!BD625-FaktiskeKurser[[#This Row],[UNH]]</f>
        <v>18.570006999999976</v>
      </c>
      <c r="BD621" s="2">
        <f>Data!BE625-FaktiskeKurser[[#This Row],[JPM]]</f>
        <v>1.7700040000000001</v>
      </c>
      <c r="BE621" s="2">
        <f>Data!BF625-FaktiskeKurser[[#This Row],[AVGO]]</f>
        <v>-16.399993999999992</v>
      </c>
      <c r="BF621" s="2">
        <f>Data!BG625-FaktiskeKurser[[#This Row],[V]]</f>
        <v>0.86999499999998875</v>
      </c>
      <c r="BG621" s="2">
        <f>Data!BH625-FaktiskeKurser[[#This Row],[BAC]]</f>
        <v>1.3899989999999995</v>
      </c>
      <c r="BH621" s="2">
        <f>Data!BI625-FaktiskeKurser[[#This Row],[HD]]</f>
        <v>-9.4700009999999679</v>
      </c>
      <c r="BI621" s="2">
        <f>Data!BJ625-FaktiskeKurser[[#This Row],[MA]]</f>
        <v>-4.7400210000000129</v>
      </c>
      <c r="BJ621" s="2">
        <f>Data!BK625-FaktiskeKurser[[#This Row],[MRK]]</f>
        <v>3.5299990000000037</v>
      </c>
      <c r="BK621" s="2">
        <f>Data!BL625-FaktiskeKurser[[#This Row],[ABBV]]</f>
        <v>5.8500060000000076</v>
      </c>
      <c r="BL621" s="2">
        <f>Data!BM625-FaktiskeKurser[[#This Row],[LLY]]</f>
        <v>6.5499869999999873</v>
      </c>
      <c r="BM621" s="2">
        <f>Data!BN625-FaktiskeKurser[[#This Row],[UPS]]</f>
        <v>0.33999600000001351</v>
      </c>
      <c r="BN621" s="2">
        <f>Data!BO625-FaktiskeKurser[[#This Row],[CAT]]</f>
        <v>-10.320007000000004</v>
      </c>
    </row>
    <row r="622" spans="1:66" x14ac:dyDescent="0.35">
      <c r="A622" s="1">
        <v>44734</v>
      </c>
      <c r="B622" s="2">
        <f>ARIMAForecast[[#This Row],[AAPL]]-FaktiskeKurser[[#This Row],[AAPL]]</f>
        <v>3.175274673555009</v>
      </c>
      <c r="C622" s="2">
        <f>ARIMAForecast[[#This Row],[MSFT]]-Data!C621</f>
        <v>3.7347269305749933</v>
      </c>
      <c r="D622" s="2">
        <f>ARIMAForecast[[#This Row],[AMZN]]-Data!D621</f>
        <v>3.6570892668499937</v>
      </c>
      <c r="E622" s="2">
        <f>ARIMAForecast[[#This Row],[GOOGL]]-Data!E621</f>
        <v>0.76307989454599578</v>
      </c>
      <c r="F622" s="2">
        <f>ARIMAForecast[[#This Row],[BRK-B]]-Data!F621</f>
        <v>-2.3051723745310255</v>
      </c>
      <c r="G622" s="2">
        <f>ARIMAForecast[[#This Row],[TSLA]]-Data!G621</f>
        <v>-1.3312905672580087</v>
      </c>
      <c r="H622" s="2">
        <f>ARIMAForecast[[#This Row],[NVDA]]-Data!H621</f>
        <v>-1.8437552927680088</v>
      </c>
      <c r="I622" s="2">
        <f>ARIMAForecast[[#This Row],[GOOG]]-Data!I621</f>
        <v>0.62811296857900345</v>
      </c>
      <c r="J622" s="2">
        <f>ARIMAForecast[[#This Row],[UNH]]-Data!J621</f>
        <v>6.2852296783539714</v>
      </c>
      <c r="K622" s="2">
        <f>ARIMAForecast[[#This Row],[JPM]]-Data!K621</f>
        <v>-1.6810704854359955</v>
      </c>
      <c r="L622" s="2">
        <f>ARIMAForecast[[#This Row],[AVGO]]-Data!L621</f>
        <v>-0.39200484782799094</v>
      </c>
      <c r="M622" s="2">
        <f>ARIMAForecast[[#This Row],[V]]-Data!M621</f>
        <v>2.2508424379650194</v>
      </c>
      <c r="N622" s="2">
        <f>ARIMAForecast[[#This Row],[BAC]]-Data!N621</f>
        <v>-0.56451582144210022</v>
      </c>
      <c r="O622" s="2">
        <f>ARIMAForecast[[#This Row],[HD]]-Data!O621</f>
        <v>4.329932247816032</v>
      </c>
      <c r="P622" s="2">
        <f>ARIMAForecast[[#This Row],[MA]]-Data!P621</f>
        <v>0.48426653605503134</v>
      </c>
      <c r="Q622" s="2">
        <f>ARIMAForecast[[#This Row],[MRK]]-Data!Q621</f>
        <v>2.8303322792008032</v>
      </c>
      <c r="R622" s="2">
        <f>ARIMAForecast[[#This Row],[ABBV]]-Data!R621</f>
        <v>2.1803899415959904</v>
      </c>
      <c r="S622" s="2">
        <f>ARIMAForecast[[#This Row],[LLY]]-Data!S621</f>
        <v>6.8263479837479508</v>
      </c>
      <c r="T622" s="2">
        <f>ARIMAForecast[[#This Row],[UPS]]-Data!T621</f>
        <v>1.9566682893860161</v>
      </c>
      <c r="U622" s="2">
        <f>ARIMAForecast[[#This Row],[CAT]]-Data!U621</f>
        <v>-9.640766268492996</v>
      </c>
      <c r="X622" s="1">
        <v>44734</v>
      </c>
      <c r="Y622" s="2">
        <f>Data!Y622-Data!Y621</f>
        <v>0.55554209999999671</v>
      </c>
      <c r="Z622" s="2">
        <f>Data!Z622-Data!Z621</f>
        <v>0.46452679999998736</v>
      </c>
      <c r="AA622" s="2">
        <f>Data!AA622-Data!AA621</f>
        <v>0.62335550000000239</v>
      </c>
      <c r="AB622" s="2">
        <f>Data!AB622-Data!AB621</f>
        <v>0.65699289999999166</v>
      </c>
      <c r="AC622" s="2">
        <f>Data!AC622-Data!AC621</f>
        <v>-1.1084201000000462</v>
      </c>
      <c r="AD622" s="2">
        <f>Data!AD622-Data!AD621</f>
        <v>15.700433599999997</v>
      </c>
      <c r="AE622" s="2">
        <f>Data!AE622-Data!AE621</f>
        <v>-0.458995299999998</v>
      </c>
      <c r="AF622" s="2">
        <f>Data!AF622-Data!AF621</f>
        <v>0.3942203999999947</v>
      </c>
      <c r="AG622" s="2">
        <f>Data!AG622-Data!AG621</f>
        <v>24.830705599999987</v>
      </c>
      <c r="AH622" s="2">
        <f>Data!AH622-Data!AH621</f>
        <v>-0.43741119999999967</v>
      </c>
      <c r="AI622" s="2">
        <f>Data!AI622-Data!AI621</f>
        <v>-4.7961530000000039</v>
      </c>
      <c r="AJ622" s="2">
        <f>Data!AJ622-Data!AJ621</f>
        <v>0.47519159999998806</v>
      </c>
      <c r="AK622" s="2">
        <f>Data!AK622-Data!AK621</f>
        <v>-0.11091308000000311</v>
      </c>
      <c r="AL622" s="2">
        <f>Data!AL622-Data!AL621</f>
        <v>-0.42755320000003394</v>
      </c>
      <c r="AM622" s="2">
        <f>Data!AM622-Data!AM621</f>
        <v>0.50167310000000498</v>
      </c>
      <c r="AN622" s="2">
        <f>Data!AN622-Data!AN621</f>
        <v>1.5749104500000044</v>
      </c>
      <c r="AO622" s="2">
        <f>Data!AO622-Data!AO621</f>
        <v>4.2903894000000093</v>
      </c>
      <c r="AP622" s="2">
        <f>Data!AP622-Data!AP621</f>
        <v>6.9965473999999972</v>
      </c>
      <c r="AQ622" s="2">
        <f>Data!AQ622-Data!AQ621</f>
        <v>1.8387330999999847</v>
      </c>
      <c r="AR622" s="2">
        <f>Data!AR622-Data!AR621</f>
        <v>-6.2395884999999964</v>
      </c>
      <c r="AS622" s="2"/>
      <c r="AT622" s="1">
        <v>44734</v>
      </c>
      <c r="AU622" s="2">
        <f>Data!AV626-FaktiskeKurser[[#This Row],[AAPL]]</f>
        <v>-7.9986999999988484E-2</v>
      </c>
      <c r="AV622" s="2">
        <f>Data!AW626-FaktiskeKurser[[#This Row],[MSFT]]</f>
        <v>1.3700100000000077</v>
      </c>
      <c r="AW622" s="2">
        <f>Data!AX626-FaktiskeKurser[[#This Row],[AMZN]]</f>
        <v>1.2799989999999895</v>
      </c>
      <c r="AX622" s="2">
        <f>Data!AY626-FaktiskeKurser[[#This Row],[GOOGL]]</f>
        <v>1.722999999999999</v>
      </c>
      <c r="AY622" s="2">
        <f>Data!AZ626-FaktiskeKurser[[#This Row],[BRK-B]]</f>
        <v>-9.1399840000000268</v>
      </c>
      <c r="AZ622" s="2">
        <f>Data!BA626-FaktiskeKurser[[#This Row],[TSLA]]</f>
        <v>3.086669999999998</v>
      </c>
      <c r="BA622" s="2">
        <f>Data!BB626-FaktiskeKurser[[#This Row],[NVDA]]</f>
        <v>-1.6699979999999925</v>
      </c>
      <c r="BB622" s="2">
        <f>Data!BC626-FaktiskeKurser[[#This Row],[GOOG]]</f>
        <v>1.643494000000004</v>
      </c>
      <c r="BC622" s="2">
        <f>Data!BD626-FaktiskeKurser[[#This Row],[UNH]]</f>
        <v>25.350006000000008</v>
      </c>
      <c r="BD622" s="2">
        <f>Data!BE626-FaktiskeKurser[[#This Row],[JPM]]</f>
        <v>-0.23000399999999388</v>
      </c>
      <c r="BE622" s="2">
        <f>Data!BF626-FaktiskeKurser[[#This Row],[AVGO]]</f>
        <v>-30.610015999999973</v>
      </c>
      <c r="BF622" s="2">
        <f>Data!BG626-FaktiskeKurser[[#This Row],[V]]</f>
        <v>-2.3399969999999826</v>
      </c>
      <c r="BG622" s="2">
        <f>Data!BH626-FaktiskeKurser[[#This Row],[BAC]]</f>
        <v>0.54999899999999968</v>
      </c>
      <c r="BH622" s="2">
        <f>Data!BI626-FaktiskeKurser[[#This Row],[HD]]</f>
        <v>-10.75</v>
      </c>
      <c r="BI622" s="2">
        <f>Data!BJ626-FaktiskeKurser[[#This Row],[MA]]</f>
        <v>-9.2400210000000129</v>
      </c>
      <c r="BJ622" s="2">
        <f>Data!BK626-FaktiskeKurser[[#This Row],[MRK]]</f>
        <v>4.5300069999999977</v>
      </c>
      <c r="BK622" s="2">
        <f>Data!BL626-FaktiskeKurser[[#This Row],[ABBV]]</f>
        <v>9.4700019999999938</v>
      </c>
      <c r="BL622" s="2">
        <f>Data!BM626-FaktiskeKurser[[#This Row],[LLY]]</f>
        <v>13.700012000000015</v>
      </c>
      <c r="BM622" s="2">
        <f>Data!BN626-FaktiskeKurser[[#This Row],[UPS]]</f>
        <v>0.26998899999998116</v>
      </c>
      <c r="BN622" s="2">
        <f>Data!BO626-FaktiskeKurser[[#This Row],[CAT]]</f>
        <v>-18.169997999999993</v>
      </c>
    </row>
    <row r="623" spans="1:66" x14ac:dyDescent="0.35">
      <c r="A623" s="1">
        <v>44735</v>
      </c>
      <c r="B623" s="2">
        <f>ARIMAForecast[[#This Row],[AAPL]]-FaktiskeKurser[[#This Row],[AAPL]]</f>
        <v>12.06200052209698</v>
      </c>
      <c r="C623" s="2">
        <f>ARIMAForecast[[#This Row],[MSFT]]-Data!C622</f>
        <v>9.816930655687031</v>
      </c>
      <c r="D623" s="2">
        <f>ARIMAForecast[[#This Row],[AMZN]]-Data!D622</f>
        <v>3.842712483854001</v>
      </c>
      <c r="E623" s="2">
        <f>ARIMAForecast[[#This Row],[GOOGL]]-Data!E622</f>
        <v>5.9260975067259949</v>
      </c>
      <c r="F623" s="2">
        <f>ARIMAForecast[[#This Row],[BRK-B]]-Data!F622</f>
        <v>9.5326555647110354</v>
      </c>
      <c r="G623" s="2">
        <f>ARIMAForecast[[#This Row],[TSLA]]-Data!G622</f>
        <v>10.640949173012018</v>
      </c>
      <c r="H623" s="2">
        <f>ARIMAForecast[[#This Row],[NVDA]]-Data!H622</f>
        <v>9.2390712196179834</v>
      </c>
      <c r="I623" s="2">
        <f>ARIMAForecast[[#This Row],[GOOG]]-Data!I622</f>
        <v>5.9358541891699872</v>
      </c>
      <c r="J623" s="2">
        <f>ARIMAForecast[[#This Row],[UNH]]-Data!J622</f>
        <v>-2.3998723831790016</v>
      </c>
      <c r="K623" s="2">
        <f>ARIMAForecast[[#This Row],[JPM]]-Data!K622</f>
        <v>2.8634859949060001</v>
      </c>
      <c r="L623" s="2">
        <f>ARIMAForecast[[#This Row],[AVGO]]-Data!L622</f>
        <v>12.64690675663303</v>
      </c>
      <c r="M623" s="2">
        <f>ARIMAForecast[[#This Row],[V]]-Data!M622</f>
        <v>8.0946166948199902</v>
      </c>
      <c r="N623" s="2">
        <f>ARIMAForecast[[#This Row],[BAC]]-Data!N622</f>
        <v>0.24453499319839977</v>
      </c>
      <c r="O623" s="2">
        <f>ARIMAForecast[[#This Row],[HD]]-Data!O622</f>
        <v>9.6564476570379725</v>
      </c>
      <c r="P623" s="2">
        <f>ARIMAForecast[[#This Row],[MA]]-Data!P622</f>
        <v>12.639686608462</v>
      </c>
      <c r="Q623" s="2">
        <f>ARIMAForecast[[#This Row],[MRK]]-Data!Q622</f>
        <v>1.0410875419675989</v>
      </c>
      <c r="R623" s="2">
        <f>ARIMAForecast[[#This Row],[ABBV]]-Data!R622</f>
        <v>2.4948014025600003</v>
      </c>
      <c r="S623" s="2">
        <f>ARIMAForecast[[#This Row],[LLY]]-Data!S622</f>
        <v>11.908069091528034</v>
      </c>
      <c r="T623" s="2">
        <f>ARIMAForecast[[#This Row],[UPS]]-Data!T622</f>
        <v>4.5205677621540019</v>
      </c>
      <c r="U623" s="2">
        <f>ARIMAForecast[[#This Row],[CAT]]-Data!U622</f>
        <v>6.9524817495789932</v>
      </c>
      <c r="X623" s="1">
        <v>44735</v>
      </c>
      <c r="Y623" s="2">
        <f>Data!Y623-Data!Y622</f>
        <v>2.374165099999999</v>
      </c>
      <c r="Z623" s="2">
        <f>Data!Z623-Data!Z622</f>
        <v>4.8630753000000198</v>
      </c>
      <c r="AA623" s="2">
        <f>Data!AA623-Data!AA622</f>
        <v>2.9245233999999982</v>
      </c>
      <c r="AB623" s="2">
        <f>Data!AB623-Data!AB622</f>
        <v>0.78705449999999644</v>
      </c>
      <c r="AC623" s="2">
        <f>Data!AC623-Data!AC622</f>
        <v>-2.2546178000000054</v>
      </c>
      <c r="AD623" s="2">
        <f>Data!AD623-Data!AD622</f>
        <v>-1.0052422999999919</v>
      </c>
      <c r="AE623" s="2">
        <f>Data!AE623-Data!AE622</f>
        <v>-1.4070148999999788</v>
      </c>
      <c r="AF623" s="2">
        <f>Data!AF623-Data!AF622</f>
        <v>0.64257190000000719</v>
      </c>
      <c r="AG623" s="2">
        <f>Data!AG623-Data!AG622</f>
        <v>9.8888977999999952</v>
      </c>
      <c r="AH623" s="2">
        <f>Data!AH623-Data!AH622</f>
        <v>-1.0861383000000018</v>
      </c>
      <c r="AI623" s="2">
        <f>Data!AI623-Data!AI622</f>
        <v>-1.4327319999999872</v>
      </c>
      <c r="AJ623" s="2">
        <f>Data!AJ623-Data!AJ622</f>
        <v>2.1899870000000021</v>
      </c>
      <c r="AK623" s="2">
        <f>Data!AK623-Data!AK622</f>
        <v>-0.47555517999999353</v>
      </c>
      <c r="AL623" s="2">
        <f>Data!AL623-Data!AL622</f>
        <v>5.4748802000000296</v>
      </c>
      <c r="AM623" s="2">
        <f>Data!AM623-Data!AM622</f>
        <v>0.33149269999995568</v>
      </c>
      <c r="AN623" s="2">
        <f>Data!AN623-Data!AN622</f>
        <v>2.4461202600000007</v>
      </c>
      <c r="AO623" s="2">
        <f>Data!AO623-Data!AO622</f>
        <v>2.4389751999999874</v>
      </c>
      <c r="AP623" s="2">
        <f>Data!AP623-Data!AP622</f>
        <v>8.6693809999999871</v>
      </c>
      <c r="AQ623" s="2">
        <f>Data!AQ623-Data!AQ622</f>
        <v>2.3740789999999947</v>
      </c>
      <c r="AR623" s="2">
        <f>Data!AR623-Data!AR622</f>
        <v>-9.0213447000000144</v>
      </c>
      <c r="AS623" s="2"/>
      <c r="AT623" s="1">
        <v>44735</v>
      </c>
      <c r="AU623" s="2">
        <f>Data!AV627-FaktiskeKurser[[#This Row],[AAPL]]</f>
        <v>8.2100059999999928</v>
      </c>
      <c r="AV623" s="2">
        <f>Data!AW627-FaktiskeKurser[[#This Row],[MSFT]]</f>
        <v>13.889983999999998</v>
      </c>
      <c r="AW623" s="2">
        <f>Data!AX627-FaktiskeKurser[[#This Row],[AMZN]]</f>
        <v>8.7799980000000062</v>
      </c>
      <c r="AX623" s="2">
        <f>Data!AY627-FaktiskeKurser[[#This Row],[GOOGL]]</f>
        <v>6.2084959999999967</v>
      </c>
      <c r="AY623" s="2">
        <f>Data!AZ627-FaktiskeKurser[[#This Row],[BRK-B]]</f>
        <v>-1.0400089999999977</v>
      </c>
      <c r="AZ623" s="2">
        <f>Data!BA627-FaktiskeKurser[[#This Row],[TSLA]]</f>
        <v>21.970000999999996</v>
      </c>
      <c r="BA623" s="2">
        <f>Data!BB627-FaktiskeKurser[[#This Row],[NVDA]]</f>
        <v>6.2400049999999965</v>
      </c>
      <c r="BB623" s="2">
        <f>Data!BC627-FaktiskeKurser[[#This Row],[GOOG]]</f>
        <v>6.04849999999999</v>
      </c>
      <c r="BC623" s="2">
        <f>Data!BD627-FaktiskeKurser[[#This Row],[UNH]]</f>
        <v>43.720002000000022</v>
      </c>
      <c r="BD623" s="2">
        <f>Data!BE627-FaktiskeKurser[[#This Row],[JPM]]</f>
        <v>0.48999799999999993</v>
      </c>
      <c r="BE623" s="2">
        <f>Data!BF627-FaktiskeKurser[[#This Row],[AVGO]]</f>
        <v>-0.60000600000000759</v>
      </c>
      <c r="BF623" s="2">
        <f>Data!BG627-FaktiskeKurser[[#This Row],[V]]</f>
        <v>7.5899959999999851</v>
      </c>
      <c r="BG623" s="2">
        <f>Data!BH627-FaktiskeKurser[[#This Row],[BAC]]</f>
        <v>0.23000199999999893</v>
      </c>
      <c r="BH623" s="2">
        <f>Data!BI627-FaktiskeKurser[[#This Row],[HD]]</f>
        <v>1.9600219999999808</v>
      </c>
      <c r="BI623" s="2">
        <f>Data!BJ627-FaktiskeKurser[[#This Row],[MA]]</f>
        <v>7.9800110000000473</v>
      </c>
      <c r="BJ623" s="2">
        <f>Data!BK627-FaktiskeKurser[[#This Row],[MRK]]</f>
        <v>7.1100009999999969</v>
      </c>
      <c r="BK623" s="2">
        <f>Data!BL627-FaktiskeKurser[[#This Row],[ABBV]]</f>
        <v>10.300003000000004</v>
      </c>
      <c r="BL623" s="2">
        <f>Data!BM627-FaktiskeKurser[[#This Row],[LLY]]</f>
        <v>24.649994000000049</v>
      </c>
      <c r="BM623" s="2">
        <f>Data!BN627-FaktiskeKurser[[#This Row],[UPS]]</f>
        <v>6.4400030000000186</v>
      </c>
      <c r="BN623" s="2">
        <f>Data!BO627-FaktiskeKurser[[#This Row],[CAT]]</f>
        <v>-16.119995000000017</v>
      </c>
    </row>
    <row r="624" spans="1:66" x14ac:dyDescent="0.35">
      <c r="A624" s="1">
        <v>44736</v>
      </c>
      <c r="B624" s="2">
        <f>ARIMAForecast[[#This Row],[AAPL]]-FaktiskeKurser[[#This Row],[AAPL]]</f>
        <v>9.5241514799329821</v>
      </c>
      <c r="C624" s="2">
        <f>ARIMAForecast[[#This Row],[MSFT]]-Data!C623</f>
        <v>-2.7595188176530314</v>
      </c>
      <c r="D624" s="2">
        <f>ARIMAForecast[[#This Row],[AMZN]]-Data!D623</f>
        <v>-3.1871797597819977</v>
      </c>
      <c r="E624" s="2">
        <f>ARIMAForecast[[#This Row],[GOOGL]]-Data!E623</f>
        <v>-3.0096990132149983</v>
      </c>
      <c r="F624" s="2">
        <f>ARIMAForecast[[#This Row],[BRK-B]]-Data!F623</f>
        <v>0.21731843552299779</v>
      </c>
      <c r="G624" s="2">
        <f>ARIMAForecast[[#This Row],[TSLA]]-Data!G623</f>
        <v>-0.65588876262600593</v>
      </c>
      <c r="H624" s="2">
        <f>ARIMAForecast[[#This Row],[NVDA]]-Data!H623</f>
        <v>-3.5385351676679875</v>
      </c>
      <c r="I624" s="2">
        <f>ARIMAForecast[[#This Row],[GOOG]]-Data!I623</f>
        <v>-2.6427573333139946</v>
      </c>
      <c r="J624" s="2">
        <f>ARIMAForecast[[#This Row],[UNH]]-Data!J623</f>
        <v>8.1009132256830299</v>
      </c>
      <c r="K624" s="2">
        <f>ARIMAForecast[[#This Row],[JPM]]-Data!K623</f>
        <v>-0.22986591161600245</v>
      </c>
      <c r="L624" s="2">
        <f>ARIMAForecast[[#This Row],[AVGO]]-Data!L623</f>
        <v>-3.6383022317700124</v>
      </c>
      <c r="M624" s="2">
        <f>ARIMAForecast[[#This Row],[V]]-Data!M623</f>
        <v>-0.59811399934400811</v>
      </c>
      <c r="N624" s="2">
        <f>ARIMAForecast[[#This Row],[BAC]]-Data!N623</f>
        <v>7.9862398144399549E-2</v>
      </c>
      <c r="O624" s="2">
        <f>ARIMAForecast[[#This Row],[HD]]-Data!O623</f>
        <v>-1.2489835055399681</v>
      </c>
      <c r="P624" s="2">
        <f>ARIMAForecast[[#This Row],[MA]]-Data!P623</f>
        <v>-0.41571866137303459</v>
      </c>
      <c r="Q624" s="2">
        <f>ARIMAForecast[[#This Row],[MRK]]-Data!Q623</f>
        <v>1.5085098857293957</v>
      </c>
      <c r="R624" s="2">
        <f>ARIMAForecast[[#This Row],[ABBV]]-Data!R623</f>
        <v>0.92345818824199455</v>
      </c>
      <c r="S624" s="2">
        <f>ARIMAForecast[[#This Row],[LLY]]-Data!S623</f>
        <v>2.5584804547959834</v>
      </c>
      <c r="T624" s="2">
        <f>ARIMAForecast[[#This Row],[UPS]]-Data!T623</f>
        <v>-1.2415212243739973</v>
      </c>
      <c r="U624" s="2">
        <f>ARIMAForecast[[#This Row],[CAT]]-Data!U623</f>
        <v>3.0620115718660088</v>
      </c>
      <c r="X624" s="1">
        <v>44736</v>
      </c>
      <c r="Y624" s="2">
        <f>Data!Y624-Data!Y623</f>
        <v>3.2571049000000016</v>
      </c>
      <c r="Z624" s="2">
        <f>Data!Z624-Data!Z623</f>
        <v>6.569845799999996</v>
      </c>
      <c r="AA624" s="2">
        <f>Data!AA624-Data!AA623</f>
        <v>3.9397375000000068</v>
      </c>
      <c r="AB624" s="2">
        <f>Data!AB624-Data!AB623</f>
        <v>4.322144200000011</v>
      </c>
      <c r="AC624" s="2">
        <f>Data!AC624-Data!AC623</f>
        <v>8.2292774000000009</v>
      </c>
      <c r="AD624" s="2">
        <f>Data!AD624-Data!AD623</f>
        <v>3.5458645999999874</v>
      </c>
      <c r="AE624" s="2">
        <f>Data!AE624-Data!AE623</f>
        <v>6.2611988999999824</v>
      </c>
      <c r="AF624" s="2">
        <f>Data!AF624-Data!AF623</f>
        <v>4.5034308999999979</v>
      </c>
      <c r="AG624" s="2">
        <f>Data!AG624-Data!AG623</f>
        <v>-1.245488000000023</v>
      </c>
      <c r="AH624" s="2">
        <f>Data!AH624-Data!AH623</f>
        <v>2.8147976000000057</v>
      </c>
      <c r="AI624" s="2">
        <f>Data!AI624-Data!AI623</f>
        <v>10.518305800000007</v>
      </c>
      <c r="AJ624" s="2">
        <f>Data!AJ624-Data!AJ623</f>
        <v>6.9826166000000001</v>
      </c>
      <c r="AK624" s="2">
        <f>Data!AK624-Data!AK623</f>
        <v>0.14843685999999678</v>
      </c>
      <c r="AL624" s="2">
        <f>Data!AL624-Data!AL623</f>
        <v>7.4468958999999586</v>
      </c>
      <c r="AM624" s="2">
        <f>Data!AM624-Data!AM623</f>
        <v>7.151538300000027</v>
      </c>
      <c r="AN624" s="2">
        <f>Data!AN624-Data!AN623</f>
        <v>1.5238752099999999</v>
      </c>
      <c r="AO624" s="2">
        <f>Data!AO624-Data!AO623</f>
        <v>2.649333299999995</v>
      </c>
      <c r="AP624" s="2">
        <f>Data!AP624-Data!AP623</f>
        <v>7.0159825000000069</v>
      </c>
      <c r="AQ624" s="2">
        <f>Data!AQ624-Data!AQ623</f>
        <v>4.4099749000000088</v>
      </c>
      <c r="AR624" s="2">
        <f>Data!AR624-Data!AR623</f>
        <v>4.0923633000000166</v>
      </c>
      <c r="AS624" s="2"/>
      <c r="AT624" s="1">
        <v>44736</v>
      </c>
      <c r="AU624" s="2">
        <f>Data!AV628-FaktiskeKurser[[#This Row],[AAPL]]</f>
        <v>10.100005999999979</v>
      </c>
      <c r="AV624" s="2">
        <f>Data!AW628-FaktiskeKurser[[#This Row],[MSFT]]</f>
        <v>20.050018000000023</v>
      </c>
      <c r="AW624" s="2">
        <f>Data!AX628-FaktiskeKurser[[#This Row],[AMZN]]</f>
        <v>10.239998</v>
      </c>
      <c r="AX624" s="2">
        <f>Data!AY628-FaktiskeKurser[[#This Row],[GOOGL]]</f>
        <v>10.831496999999999</v>
      </c>
      <c r="AY624" s="2">
        <f>Data!AZ628-FaktiskeKurser[[#This Row],[BRK-B]]</f>
        <v>10.200011999999958</v>
      </c>
      <c r="AZ624" s="2">
        <f>Data!BA628-FaktiskeKurser[[#This Row],[TSLA]]</f>
        <v>28.946669999999983</v>
      </c>
      <c r="BA624" s="2">
        <f>Data!BB628-FaktiskeKurser[[#This Row],[NVDA]]</f>
        <v>12.459992</v>
      </c>
      <c r="BB624" s="2">
        <f>Data!BC628-FaktiskeKurser[[#This Row],[GOOG]]</f>
        <v>10.672501000000011</v>
      </c>
      <c r="BC624" s="2">
        <f>Data!BD628-FaktiskeKurser[[#This Row],[UNH]]</f>
        <v>43.580016999999998</v>
      </c>
      <c r="BD624" s="2">
        <f>Data!BE628-FaktiskeKurser[[#This Row],[JPM]]</f>
        <v>4.2900009999999895</v>
      </c>
      <c r="BE624" s="2">
        <f>Data!BF628-FaktiskeKurser[[#This Row],[AVGO]]</f>
        <v>10.440001999999993</v>
      </c>
      <c r="BF624" s="2">
        <f>Data!BG628-FaktiskeKurser[[#This Row],[V]]</f>
        <v>15.5</v>
      </c>
      <c r="BG624" s="2">
        <f>Data!BH628-FaktiskeKurser[[#This Row],[BAC]]</f>
        <v>0.39000099999999804</v>
      </c>
      <c r="BH624" s="2">
        <f>Data!BI628-FaktiskeKurser[[#This Row],[HD]]</f>
        <v>12.26998900000001</v>
      </c>
      <c r="BI624" s="2">
        <f>Data!BJ628-FaktiskeKurser[[#This Row],[MA]]</f>
        <v>19.809998000000007</v>
      </c>
      <c r="BJ624" s="2">
        <f>Data!BK628-FaktiskeKurser[[#This Row],[MRK]]</f>
        <v>8.5099940000000061</v>
      </c>
      <c r="BK624" s="2">
        <f>Data!BL628-FaktiskeKurser[[#This Row],[ABBV]]</f>
        <v>14.05999700000001</v>
      </c>
      <c r="BL624" s="2">
        <f>Data!BM628-FaktiskeKurser[[#This Row],[LLY]]</f>
        <v>34.720001000000025</v>
      </c>
      <c r="BM624" s="2">
        <f>Data!BN628-FaktiskeKurser[[#This Row],[UPS]]</f>
        <v>12.229996</v>
      </c>
      <c r="BN624" s="2">
        <f>Data!BO628-FaktiskeKurser[[#This Row],[CAT]]</f>
        <v>-7.1499939999999924</v>
      </c>
    </row>
    <row r="625" spans="1:66" x14ac:dyDescent="0.35">
      <c r="A625" s="1">
        <v>44739</v>
      </c>
      <c r="B625" s="2">
        <f>ARIMAForecast[[#This Row],[AAPL]]-FaktiskeKurser[[#This Row],[AAPL]]</f>
        <v>2.2011167200100203</v>
      </c>
      <c r="C625" s="2">
        <f>ARIMAForecast[[#This Row],[MSFT]]-Data!C624</f>
        <v>-7.2666400288919704</v>
      </c>
      <c r="D625" s="2">
        <f>ARIMAForecast[[#This Row],[AMZN]]-Data!D624</f>
        <v>-5.8886729516059972</v>
      </c>
      <c r="E625" s="2">
        <f>ARIMAForecast[[#This Row],[GOOGL]]-Data!E624</f>
        <v>-2.6161156275720003</v>
      </c>
      <c r="F625" s="2">
        <f>ARIMAForecast[[#This Row],[BRK-B]]-Data!F624</f>
        <v>-2.7863417957400429</v>
      </c>
      <c r="G625" s="2">
        <f>ARIMAForecast[[#This Row],[TSLA]]-Data!G624</f>
        <v>-12.547358955431008</v>
      </c>
      <c r="H625" s="2">
        <f>ARIMAForecast[[#This Row],[NVDA]]-Data!H624</f>
        <v>-6.7705808024119847</v>
      </c>
      <c r="I625" s="2">
        <f>ARIMAForecast[[#This Row],[GOOG]]-Data!I624</f>
        <v>-2.7495451247790044</v>
      </c>
      <c r="J625" s="2">
        <f>ARIMAForecast[[#This Row],[UNH]]-Data!J624</f>
        <v>2.8104852699609637</v>
      </c>
      <c r="K625" s="2">
        <f>ARIMAForecast[[#This Row],[JPM]]-Data!K624</f>
        <v>-0.58251176444800024</v>
      </c>
      <c r="L625" s="2">
        <f>ARIMAForecast[[#This Row],[AVGO]]-Data!L624</f>
        <v>-5.145350405156023</v>
      </c>
      <c r="M625" s="2">
        <f>ARIMAForecast[[#This Row],[V]]-Data!M624</f>
        <v>-5.2248678755349829</v>
      </c>
      <c r="N625" s="2">
        <f>ARIMAForecast[[#This Row],[BAC]]-Data!N624</f>
        <v>-6.9517538252981126E-3</v>
      </c>
      <c r="O625" s="2">
        <f>ARIMAForecast[[#This Row],[HD]]-Data!O624</f>
        <v>-11.989610408749002</v>
      </c>
      <c r="P625" s="2">
        <f>ARIMAForecast[[#This Row],[MA]]-Data!P624</f>
        <v>-9.7717108524140031</v>
      </c>
      <c r="Q625" s="2">
        <f>ARIMAForecast[[#This Row],[MRK]]-Data!Q624</f>
        <v>-2.6963275312434973</v>
      </c>
      <c r="R625" s="2">
        <f>ARIMAForecast[[#This Row],[ABBV]]-Data!R624</f>
        <v>-0.75417367470998897</v>
      </c>
      <c r="S625" s="2">
        <f>ARIMAForecast[[#This Row],[LLY]]-Data!S624</f>
        <v>-8.7810013884209752</v>
      </c>
      <c r="T625" s="2">
        <f>ARIMAForecast[[#This Row],[UPS]]-Data!T624</f>
        <v>-2.1231379499650131</v>
      </c>
      <c r="U625" s="2">
        <f>ARIMAForecast[[#This Row],[CAT]]-Data!U624</f>
        <v>0.1686372770020057</v>
      </c>
      <c r="X625" s="1">
        <v>44739</v>
      </c>
      <c r="Y625" s="2">
        <f>Data!Y625-Data!Y624</f>
        <v>0.56948299999999108</v>
      </c>
      <c r="Z625" s="2">
        <f>Data!Z625-Data!Z624</f>
        <v>0.34766860000001998</v>
      </c>
      <c r="AA625" s="2">
        <f>Data!AA625-Data!AA624</f>
        <v>-1.9026640000000015</v>
      </c>
      <c r="AB625" s="2">
        <f>Data!AB625-Data!AB624</f>
        <v>-0.52022970000000157</v>
      </c>
      <c r="AC625" s="2">
        <f>Data!AC625-Data!AC624</f>
        <v>2.5443664000000012</v>
      </c>
      <c r="AD625" s="2">
        <f>Data!AD625-Data!AD624</f>
        <v>6.2671387000000038</v>
      </c>
      <c r="AE625" s="2">
        <f>Data!AE625-Data!AE624</f>
        <v>0.27730769999999438</v>
      </c>
      <c r="AF625" s="2">
        <f>Data!AF625-Data!AF624</f>
        <v>-0.49516009999999255</v>
      </c>
      <c r="AG625" s="2">
        <f>Data!AG625-Data!AG624</f>
        <v>7.1343570000000227</v>
      </c>
      <c r="AH625" s="2">
        <f>Data!AH625-Data!AH624</f>
        <v>-0.46515440000000297</v>
      </c>
      <c r="AI625" s="2">
        <f>Data!AI625-Data!AI624</f>
        <v>-0.62846670000004679</v>
      </c>
      <c r="AJ625" s="2">
        <f>Data!AJ625-Data!AJ624</f>
        <v>0.67328620000000683</v>
      </c>
      <c r="AK625" s="2">
        <f>Data!AK625-Data!AK624</f>
        <v>7.5229090000000554E-2</v>
      </c>
      <c r="AL625" s="2">
        <f>Data!AL625-Data!AL624</f>
        <v>0.78350290000003042</v>
      </c>
      <c r="AM625" s="2">
        <f>Data!AM625-Data!AM624</f>
        <v>5.2874558999999977</v>
      </c>
      <c r="AN625" s="2">
        <f>Data!AN625-Data!AN624</f>
        <v>1.2334706099999977</v>
      </c>
      <c r="AO625" s="2">
        <f>Data!AO625-Data!AO624</f>
        <v>1.2516810000000191</v>
      </c>
      <c r="AP625" s="2">
        <f>Data!AP625-Data!AP624</f>
        <v>8.9323003000000085</v>
      </c>
      <c r="AQ625" s="2">
        <f>Data!AQ625-Data!AQ624</f>
        <v>-0.79740820000000667</v>
      </c>
      <c r="AR625" s="2">
        <f>Data!AR625-Data!AR624</f>
        <v>2.7466934999999921</v>
      </c>
      <c r="AS625" s="2"/>
      <c r="AT625" s="1">
        <v>44739</v>
      </c>
      <c r="AU625" s="2">
        <f>Data!AV629-FaktiskeKurser[[#This Row],[AAPL]]</f>
        <v>5.7900089999999977</v>
      </c>
      <c r="AV625" s="2">
        <f>Data!AW629-FaktiskeKurser[[#This Row],[MSFT]]</f>
        <v>11.150010000000009</v>
      </c>
      <c r="AW625" s="2">
        <f>Data!AX629-FaktiskeKurser[[#This Row],[AMZN]]</f>
        <v>4.5400009999999895</v>
      </c>
      <c r="AX625" s="2">
        <f>Data!AY629-FaktiskeKurser[[#This Row],[GOOGL]]</f>
        <v>4.2895050000000055</v>
      </c>
      <c r="AY625" s="2">
        <f>Data!AZ629-FaktiskeKurser[[#This Row],[BRK-B]]</f>
        <v>6.6300049999999828</v>
      </c>
      <c r="AZ625" s="2">
        <f>Data!BA629-FaktiskeKurser[[#This Row],[TSLA]]</f>
        <v>7.8833309999999983</v>
      </c>
      <c r="BA625" s="2">
        <f>Data!BB629-FaktiskeKurser[[#This Row],[NVDA]]</f>
        <v>3.0299980000000062</v>
      </c>
      <c r="BB625" s="2">
        <f>Data!BC629-FaktiskeKurser[[#This Row],[GOOG]]</f>
        <v>4.60749899999999</v>
      </c>
      <c r="BC625" s="2">
        <f>Data!BD629-FaktiskeKurser[[#This Row],[UNH]]</f>
        <v>25.339997000000039</v>
      </c>
      <c r="BD625" s="2">
        <f>Data!BE629-FaktiskeKurser[[#This Row],[JPM]]</f>
        <v>0.54999500000000978</v>
      </c>
      <c r="BE625" s="2">
        <f>Data!BF629-FaktiskeKurser[[#This Row],[AVGO]]</f>
        <v>1.9400019999999927</v>
      </c>
      <c r="BF625" s="2">
        <f>Data!BG629-FaktiskeKurser[[#This Row],[V]]</f>
        <v>9.1699990000000184</v>
      </c>
      <c r="BG625" s="2">
        <f>Data!BH629-FaktiskeKurser[[#This Row],[BAC]]</f>
        <v>-0.5</v>
      </c>
      <c r="BH625" s="2">
        <f>Data!BI629-FaktiskeKurser[[#This Row],[HD]]</f>
        <v>13.489989999999977</v>
      </c>
      <c r="BI625" s="2">
        <f>Data!BJ629-FaktiskeKurser[[#This Row],[MA]]</f>
        <v>11.429993000000024</v>
      </c>
      <c r="BJ625" s="2">
        <f>Data!BK629-FaktiskeKurser[[#This Row],[MRK]]</f>
        <v>6.380004999999997</v>
      </c>
      <c r="BK625" s="2">
        <f>Data!BL629-FaktiskeKurser[[#This Row],[ABBV]]</f>
        <v>9.6699979999999925</v>
      </c>
      <c r="BL625" s="2">
        <f>Data!BM629-FaktiskeKurser[[#This Row],[LLY]]</f>
        <v>29.929993000000024</v>
      </c>
      <c r="BM625" s="2">
        <f>Data!BN629-FaktiskeKurser[[#This Row],[UPS]]</f>
        <v>7.3099980000000073</v>
      </c>
      <c r="BN625" s="2">
        <f>Data!BO629-FaktiskeKurser[[#This Row],[CAT]]</f>
        <v>-8.7799989999999752</v>
      </c>
    </row>
    <row r="626" spans="1:66" x14ac:dyDescent="0.35">
      <c r="A626" s="1">
        <v>44740</v>
      </c>
      <c r="B626" s="2">
        <f>ARIMAForecast[[#This Row],[AAPL]]-FaktiskeKurser[[#This Row],[AAPL]]</f>
        <v>3.536803951879989</v>
      </c>
      <c r="C626" s="2">
        <f>ARIMAForecast[[#This Row],[MSFT]]-Data!C625</f>
        <v>1.0732119184550015</v>
      </c>
      <c r="D626" s="2">
        <f>ARIMAForecast[[#This Row],[AMZN]]-Data!D625</f>
        <v>1.6991956790089944</v>
      </c>
      <c r="E626" s="2">
        <f>ARIMAForecast[[#This Row],[GOOGL]]-Data!E625</f>
        <v>-1.0549585558949985</v>
      </c>
      <c r="F626" s="2">
        <f>ARIMAForecast[[#This Row],[BRK-B]]-Data!F625</f>
        <v>-1.2928811416179542</v>
      </c>
      <c r="G626" s="2">
        <f>ARIMAForecast[[#This Row],[TSLA]]-Data!G625</f>
        <v>-4.4310331270930021</v>
      </c>
      <c r="H626" s="2">
        <f>ARIMAForecast[[#This Row],[NVDA]]-Data!H625</f>
        <v>-5.2290580557440194</v>
      </c>
      <c r="I626" s="2">
        <f>ARIMAForecast[[#This Row],[GOOG]]-Data!I625</f>
        <v>-1.0493347174229939</v>
      </c>
      <c r="J626" s="2">
        <f>ARIMAForecast[[#This Row],[UNH]]-Data!J625</f>
        <v>8.6481869955140382</v>
      </c>
      <c r="K626" s="2">
        <f>ARIMAForecast[[#This Row],[JPM]]-Data!K625</f>
        <v>-1.056304374582993</v>
      </c>
      <c r="L626" s="2">
        <f>ARIMAForecast[[#This Row],[AVGO]]-Data!L625</f>
        <v>-10.210513292428004</v>
      </c>
      <c r="M626" s="2">
        <f>ARIMAForecast[[#This Row],[V]]-Data!M625</f>
        <v>0.54648367462297642</v>
      </c>
      <c r="N626" s="2">
        <f>ARIMAForecast[[#This Row],[BAC]]-Data!N625</f>
        <v>-0.31734719843000292</v>
      </c>
      <c r="O626" s="2">
        <f>ARIMAForecast[[#This Row],[HD]]-Data!O625</f>
        <v>2.2842991111139668</v>
      </c>
      <c r="P626" s="2">
        <f>ARIMAForecast[[#This Row],[MA]]-Data!P625</f>
        <v>3.1107233117000419</v>
      </c>
      <c r="Q626" s="2">
        <f>ARIMAForecast[[#This Row],[MRK]]-Data!Q625</f>
        <v>0.84080424469019022</v>
      </c>
      <c r="R626" s="2">
        <f>ARIMAForecast[[#This Row],[ABBV]]-Data!R625</f>
        <v>1.2808325411699855</v>
      </c>
      <c r="S626" s="2">
        <f>ARIMAForecast[[#This Row],[LLY]]-Data!S625</f>
        <v>3.2479107319309719</v>
      </c>
      <c r="T626" s="2">
        <f>ARIMAForecast[[#This Row],[UPS]]-Data!T625</f>
        <v>0.87158912809201183</v>
      </c>
      <c r="U626" s="2">
        <f>ARIMAForecast[[#This Row],[CAT]]-Data!U625</f>
        <v>-4.9118957663320089</v>
      </c>
      <c r="X626" s="1">
        <v>44740</v>
      </c>
      <c r="Y626" s="2">
        <f>Data!Y626-Data!Y625</f>
        <v>-2.8416885999999977</v>
      </c>
      <c r="Z626" s="2">
        <f>Data!Z626-Data!Z625</f>
        <v>-4.5846932000000038</v>
      </c>
      <c r="AA626" s="2">
        <f>Data!AA626-Data!AA625</f>
        <v>-4.8145779999999974</v>
      </c>
      <c r="AB626" s="2">
        <f>Data!AB626-Data!AB625</f>
        <v>-2.968035300000011</v>
      </c>
      <c r="AC626" s="2">
        <f>Data!AC626-Data!AC625</f>
        <v>-4.2889134999999783</v>
      </c>
      <c r="AD626" s="2">
        <f>Data!AD626-Data!AD625</f>
        <v>-2.6200938000000065</v>
      </c>
      <c r="AE626" s="2">
        <f>Data!AE626-Data!AE625</f>
        <v>-6.281130399999995</v>
      </c>
      <c r="AF626" s="2">
        <f>Data!AF626-Data!AF625</f>
        <v>-3.0110287000000113</v>
      </c>
      <c r="AG626" s="2">
        <f>Data!AG626-Data!AG625</f>
        <v>4.3348890999999981</v>
      </c>
      <c r="AH626" s="2">
        <f>Data!AH626-Data!AH625</f>
        <v>-0.63726479999999697</v>
      </c>
      <c r="AI626" s="2">
        <f>Data!AI626-Data!AI625</f>
        <v>-6.1774335999999721</v>
      </c>
      <c r="AJ626" s="2">
        <f>Data!AJ626-Data!AJ625</f>
        <v>-4.961264099999994</v>
      </c>
      <c r="AK626" s="2">
        <f>Data!AK626-Data!AK625</f>
        <v>-0.111705630000003</v>
      </c>
      <c r="AL626" s="2">
        <f>Data!AL626-Data!AL625</f>
        <v>-10.389928400000031</v>
      </c>
      <c r="AM626" s="2">
        <f>Data!AM626-Data!AM625</f>
        <v>-7.6058530999999903</v>
      </c>
      <c r="AN626" s="2">
        <f>Data!AN626-Data!AN625</f>
        <v>-1.8084178999999949</v>
      </c>
      <c r="AO626" s="2">
        <f>Data!AO626-Data!AO625</f>
        <v>-0.6658502000000226</v>
      </c>
      <c r="AP626" s="2">
        <f>Data!AP626-Data!AP625</f>
        <v>-6.6174857999999972</v>
      </c>
      <c r="AQ626" s="2">
        <f>Data!AQ626-Data!AQ625</f>
        <v>-1.8413006999999766</v>
      </c>
      <c r="AR626" s="2">
        <f>Data!AR626-Data!AR625</f>
        <v>0.17479589999999234</v>
      </c>
      <c r="AS626" s="2"/>
      <c r="AT626" s="1">
        <v>44740</v>
      </c>
      <c r="AU626" s="2">
        <f>Data!AV630-FaktiskeKurser[[#This Row],[AAPL]]</f>
        <v>2.0899959999999851</v>
      </c>
      <c r="AV626" s="2">
        <f>Data!AW630-FaktiskeKurser[[#This Row],[MSFT]]</f>
        <v>3.3500059999999792</v>
      </c>
      <c r="AW626" s="2">
        <f>Data!AX630-FaktiskeKurser[[#This Row],[AMZN]]</f>
        <v>-1.5499949999999956</v>
      </c>
      <c r="AX626" s="2">
        <f>Data!AY630-FaktiskeKurser[[#This Row],[GOOGL]]</f>
        <v>0.51999699999998938</v>
      </c>
      <c r="AY626" s="2">
        <f>Data!AZ630-FaktiskeKurser[[#This Row],[BRK-B]]</f>
        <v>4.0699759999999969</v>
      </c>
      <c r="AZ626" s="2">
        <f>Data!BA630-FaktiskeKurser[[#This Row],[TSLA]]</f>
        <v>-3.4233399999999961</v>
      </c>
      <c r="BA626" s="2">
        <f>Data!BB630-FaktiskeKurser[[#This Row],[NVDA]]</f>
        <v>-3.7799990000000037</v>
      </c>
      <c r="BB626" s="2">
        <f>Data!BC630-FaktiskeKurser[[#This Row],[GOOG]]</f>
        <v>0.53750600000000759</v>
      </c>
      <c r="BC626" s="2">
        <f>Data!BD630-FaktiskeKurser[[#This Row],[UNH]]</f>
        <v>18.760008999999968</v>
      </c>
      <c r="BD626" s="2">
        <f>Data!BE630-FaktiskeKurser[[#This Row],[JPM]]</f>
        <v>0.63999999999998636</v>
      </c>
      <c r="BE626" s="2">
        <f>Data!BF630-FaktiskeKurser[[#This Row],[AVGO]]</f>
        <v>2.3500060000000076</v>
      </c>
      <c r="BF626" s="2">
        <f>Data!BG630-FaktiskeKurser[[#This Row],[V]]</f>
        <v>4.2999879999999848</v>
      </c>
      <c r="BG626" s="2">
        <f>Data!BH630-FaktiskeKurser[[#This Row],[BAC]]</f>
        <v>-0.33999999999999631</v>
      </c>
      <c r="BH626" s="2">
        <f>Data!BI630-FaktiskeKurser[[#This Row],[HD]]</f>
        <v>1.169983000000002</v>
      </c>
      <c r="BI626" s="2">
        <f>Data!BJ630-FaktiskeKurser[[#This Row],[MA]]</f>
        <v>2.1400150000000053</v>
      </c>
      <c r="BJ626" s="2">
        <f>Data!BK630-FaktiskeKurser[[#This Row],[MRK]]</f>
        <v>2.7299950000000024</v>
      </c>
      <c r="BK626" s="2">
        <f>Data!BL630-FaktiskeKurser[[#This Row],[ABBV]]</f>
        <v>4.9300069999999891</v>
      </c>
      <c r="BL626" s="2">
        <f>Data!BM630-FaktiskeKurser[[#This Row],[LLY]]</f>
        <v>10.929993000000024</v>
      </c>
      <c r="BM626" s="2">
        <f>Data!BN630-FaktiskeKurser[[#This Row],[UPS]]</f>
        <v>3.7700040000000001</v>
      </c>
      <c r="BN626" s="2">
        <f>Data!BO630-FaktiskeKurser[[#This Row],[CAT]]</f>
        <v>-0.39000000000001478</v>
      </c>
    </row>
    <row r="627" spans="1:66" x14ac:dyDescent="0.35">
      <c r="A627" s="1">
        <v>44741</v>
      </c>
      <c r="B627" s="2">
        <f>ARIMAForecast[[#This Row],[AAPL]]-FaktiskeKurser[[#This Row],[AAPL]]</f>
        <v>-1.5099504959289902</v>
      </c>
      <c r="C627" s="2">
        <f>ARIMAForecast[[#This Row],[MSFT]]-Data!C626</f>
        <v>-2.069005829538014</v>
      </c>
      <c r="D627" s="2">
        <f>ARIMAForecast[[#This Row],[AMZN]]-Data!D626</f>
        <v>-2.6084467971689946</v>
      </c>
      <c r="E627" s="2">
        <f>ARIMAForecast[[#This Row],[GOOGL]]-Data!E626</f>
        <v>-2.5442842051469938</v>
      </c>
      <c r="F627" s="2">
        <f>ARIMAForecast[[#This Row],[BRK-B]]-Data!F626</f>
        <v>-0.61860650767204106</v>
      </c>
      <c r="G627" s="2">
        <f>ARIMAForecast[[#This Row],[TSLA]]-Data!G626</f>
        <v>-3.9642288113589927</v>
      </c>
      <c r="H627" s="2">
        <f>ARIMAForecast[[#This Row],[NVDA]]-Data!H626</f>
        <v>-5.114708437594004</v>
      </c>
      <c r="I627" s="2">
        <f>ARIMAForecast[[#This Row],[GOOG]]-Data!I626</f>
        <v>-2.9090091182020075</v>
      </c>
      <c r="J627" s="2">
        <f>ARIMAForecast[[#This Row],[UNH]]-Data!J626</f>
        <v>-4.7970224701630286</v>
      </c>
      <c r="K627" s="2">
        <f>ARIMAForecast[[#This Row],[JPM]]-Data!K626</f>
        <v>-1.9626440223190116</v>
      </c>
      <c r="L627" s="2">
        <f>ARIMAForecast[[#This Row],[AVGO]]-Data!L626</f>
        <v>-3.8989220908379707</v>
      </c>
      <c r="M627" s="2">
        <f>ARIMAForecast[[#This Row],[V]]-Data!M626</f>
        <v>-1.9773185974169962</v>
      </c>
      <c r="N627" s="2">
        <f>ARIMAForecast[[#This Row],[BAC]]-Data!N626</f>
        <v>-0.84143778303329952</v>
      </c>
      <c r="O627" s="2">
        <f>ARIMAForecast[[#This Row],[HD]]-Data!O626</f>
        <v>1.6818111697199924</v>
      </c>
      <c r="P627" s="2">
        <f>ARIMAForecast[[#This Row],[MA]]-Data!P626</f>
        <v>-6.212242834472022</v>
      </c>
      <c r="Q627" s="2">
        <f>ARIMAForecast[[#This Row],[MRK]]-Data!Q626</f>
        <v>-1.5275249961577941</v>
      </c>
      <c r="R627" s="2">
        <f>ARIMAForecast[[#This Row],[ABBV]]-Data!R626</f>
        <v>-1.0094388262989753</v>
      </c>
      <c r="S627" s="2">
        <f>ARIMAForecast[[#This Row],[LLY]]-Data!S626</f>
        <v>3.9479141369899935</v>
      </c>
      <c r="T627" s="2">
        <f>ARIMAForecast[[#This Row],[UPS]]-Data!T626</f>
        <v>1.4625262101539818</v>
      </c>
      <c r="U627" s="2">
        <f>ARIMAForecast[[#This Row],[CAT]]-Data!U626</f>
        <v>-5.6762622652989876</v>
      </c>
      <c r="X627" s="1">
        <v>44741</v>
      </c>
      <c r="Y627" s="2">
        <f>Data!Y627-Data!Y626</f>
        <v>0.14757169999998609</v>
      </c>
      <c r="Z627" s="2">
        <f>Data!Z627-Data!Z626</f>
        <v>-0.26952360000001363</v>
      </c>
      <c r="AA627" s="2">
        <f>Data!AA627-Data!AA626</f>
        <v>-0.32518490000001066</v>
      </c>
      <c r="AB627" s="2">
        <f>Data!AB627-Data!AB626</f>
        <v>-1.3880958999999962</v>
      </c>
      <c r="AC627" s="2">
        <f>Data!AC627-Data!AC626</f>
        <v>-0.71052320000001146</v>
      </c>
      <c r="AD627" s="2">
        <f>Data!AD627-Data!AD626</f>
        <v>-12.061126300000012</v>
      </c>
      <c r="AE627" s="2">
        <f>Data!AE627-Data!AE626</f>
        <v>-6.6675727999999879</v>
      </c>
      <c r="AF627" s="2">
        <f>Data!AF627-Data!AF626</f>
        <v>-1.4648492999999974</v>
      </c>
      <c r="AG627" s="2">
        <f>Data!AG627-Data!AG626</f>
        <v>6.3238172999999733</v>
      </c>
      <c r="AH627" s="2">
        <f>Data!AH627-Data!AH626</f>
        <v>-0.52348809999999446</v>
      </c>
      <c r="AI627" s="2">
        <f>Data!AI627-Data!AI626</f>
        <v>-7.8893178000000148</v>
      </c>
      <c r="AJ627" s="2">
        <f>Data!AJ627-Data!AJ626</f>
        <v>0.5511756999999875</v>
      </c>
      <c r="AK627" s="2">
        <f>Data!AK627-Data!AK626</f>
        <v>-0.34319124999999673</v>
      </c>
      <c r="AL627" s="2">
        <f>Data!AL627-Data!AL626</f>
        <v>0.94495760000000928</v>
      </c>
      <c r="AM627" s="2">
        <f>Data!AM627-Data!AM626</f>
        <v>0.41823339999996278</v>
      </c>
      <c r="AN627" s="2">
        <f>Data!AN627-Data!AN626</f>
        <v>4.9184510000003456E-2</v>
      </c>
      <c r="AO627" s="2">
        <f>Data!AO627-Data!AO626</f>
        <v>1.4774059000000079</v>
      </c>
      <c r="AP627" s="2">
        <f>Data!AP627-Data!AP626</f>
        <v>1.365432300000009</v>
      </c>
      <c r="AQ627" s="2">
        <f>Data!AQ627-Data!AQ626</f>
        <v>0.92581909999998402</v>
      </c>
      <c r="AR627" s="2">
        <f>Data!AR627-Data!AR626</f>
        <v>-3.1317687999999748</v>
      </c>
      <c r="AS627" s="2"/>
      <c r="AT627" s="1">
        <v>44741</v>
      </c>
      <c r="AU627" s="2">
        <f>Data!AV631-FaktiskeKurser[[#This Row],[AAPL]]</f>
        <v>0.95999199999999973</v>
      </c>
      <c r="AV627" s="2">
        <f>Data!AW631-FaktiskeKurser[[#This Row],[MSFT]]</f>
        <v>1.4000250000000278</v>
      </c>
      <c r="AW627" s="2">
        <f>Data!AX631-FaktiskeKurser[[#This Row],[AMZN]]</f>
        <v>-3.5200040000000001</v>
      </c>
      <c r="AX627" s="2">
        <f>Data!AY631-FaktiskeKurser[[#This Row],[GOOGL]]</f>
        <v>-0.540497000000002</v>
      </c>
      <c r="AY627" s="2">
        <f>Data!AZ631-FaktiskeKurser[[#This Row],[BRK-B]]</f>
        <v>5.9700009999999679</v>
      </c>
      <c r="AZ627" s="2">
        <f>Data!BA631-FaktiskeKurser[[#This Row],[TSLA]]</f>
        <v>-6.5800020000000075</v>
      </c>
      <c r="BA627" s="2">
        <f>Data!BB631-FaktiskeKurser[[#This Row],[NVDA]]</f>
        <v>-6.8300020000000075</v>
      </c>
      <c r="BB627" s="2">
        <f>Data!BC631-FaktiskeKurser[[#This Row],[GOOG]]</f>
        <v>-0.42800199999999222</v>
      </c>
      <c r="BC627" s="2">
        <f>Data!BD631-FaktiskeKurser[[#This Row],[UNH]]</f>
        <v>15.900023999999974</v>
      </c>
      <c r="BD627" s="2">
        <f>Data!BE631-FaktiskeKurser[[#This Row],[JPM]]</f>
        <v>1.380004999999997</v>
      </c>
      <c r="BE627" s="2">
        <f>Data!BF631-FaktiskeKurser[[#This Row],[AVGO]]</f>
        <v>-6.169983000000002</v>
      </c>
      <c r="BF627" s="2">
        <f>Data!BG631-FaktiskeKurser[[#This Row],[V]]</f>
        <v>2.8600010000000111</v>
      </c>
      <c r="BG627" s="2">
        <f>Data!BH631-FaktiskeKurser[[#This Row],[BAC]]</f>
        <v>-0.22000099999999989</v>
      </c>
      <c r="BH627" s="2">
        <f>Data!BI631-FaktiskeKurser[[#This Row],[HD]]</f>
        <v>-1.5500179999999659</v>
      </c>
      <c r="BI627" s="2">
        <f>Data!BJ631-FaktiskeKurser[[#This Row],[MA]]</f>
        <v>5.8299859999999626</v>
      </c>
      <c r="BJ627" s="2">
        <f>Data!BK631-FaktiskeKurser[[#This Row],[MRK]]</f>
        <v>0.51000200000000007</v>
      </c>
      <c r="BK627" s="2">
        <f>Data!BL631-FaktiskeKurser[[#This Row],[ABBV]]</f>
        <v>4.6900019999999927</v>
      </c>
      <c r="BL627" s="2">
        <f>Data!BM631-FaktiskeKurser[[#This Row],[LLY]]</f>
        <v>10.279998999999975</v>
      </c>
      <c r="BM627" s="2">
        <f>Data!BN631-FaktiskeKurser[[#This Row],[UPS]]</f>
        <v>2.5</v>
      </c>
      <c r="BN627" s="2">
        <f>Data!BO631-FaktiskeKurser[[#This Row],[CAT]]</f>
        <v>4.8099980000000073</v>
      </c>
    </row>
    <row r="628" spans="1:66" x14ac:dyDescent="0.35">
      <c r="A628" s="1">
        <v>44742</v>
      </c>
      <c r="B628" s="2">
        <f>ARIMAForecast[[#This Row],[AAPL]]-FaktiskeKurser[[#This Row],[AAPL]]</f>
        <v>-2.1545688816009942</v>
      </c>
      <c r="C628" s="2">
        <f>ARIMAForecast[[#This Row],[MSFT]]-Data!C627</f>
        <v>3.118973296909985</v>
      </c>
      <c r="D628" s="2">
        <f>ARIMAForecast[[#This Row],[AMZN]]-Data!D627</f>
        <v>3.0580184202979979</v>
      </c>
      <c r="E628" s="2">
        <f>ARIMAForecast[[#This Row],[GOOGL]]-Data!E627</f>
        <v>0.12549181592099501</v>
      </c>
      <c r="F628" s="2">
        <f>ARIMAForecast[[#This Row],[BRK-B]]-Data!F627</f>
        <v>3.6134399159899999</v>
      </c>
      <c r="G628" s="2">
        <f>ARIMAForecast[[#This Row],[TSLA]]-Data!G627</f>
        <v>2.8552639424129893</v>
      </c>
      <c r="H628" s="2">
        <f>ARIMAForecast[[#This Row],[NVDA]]-Data!H627</f>
        <v>-5.4147937846299783</v>
      </c>
      <c r="I628" s="2">
        <f>ARIMAForecast[[#This Row],[GOOG]]-Data!I627</f>
        <v>9.7653794917007986E-2</v>
      </c>
      <c r="J628" s="2">
        <f>ARIMAForecast[[#This Row],[UNH]]-Data!J627</f>
        <v>6.5713905028859472</v>
      </c>
      <c r="K628" s="2">
        <f>ARIMAForecast[[#This Row],[JPM]]-Data!K627</f>
        <v>0.7584785163709995</v>
      </c>
      <c r="L628" s="2">
        <f>ARIMAForecast[[#This Row],[AVGO]]-Data!L627</f>
        <v>-7.9039621890690341</v>
      </c>
      <c r="M628" s="2">
        <f>ARIMAForecast[[#This Row],[V]]-Data!M627</f>
        <v>1.6163973993290028</v>
      </c>
      <c r="N628" s="2">
        <f>ARIMAForecast[[#This Row],[BAC]]-Data!N627</f>
        <v>0.34917309173950173</v>
      </c>
      <c r="O628" s="2">
        <f>ARIMAForecast[[#This Row],[HD]]-Data!O627</f>
        <v>4.5599393288850365</v>
      </c>
      <c r="P628" s="2">
        <f>ARIMAForecast[[#This Row],[MA]]-Data!P627</f>
        <v>1.9757430501130102</v>
      </c>
      <c r="Q628" s="2">
        <f>ARIMAForecast[[#This Row],[MRK]]-Data!Q627</f>
        <v>1.5135346074131064</v>
      </c>
      <c r="R628" s="2">
        <f>ARIMAForecast[[#This Row],[ABBV]]-Data!R627</f>
        <v>0.59472496129200181</v>
      </c>
      <c r="S628" s="2">
        <f>ARIMAForecast[[#This Row],[LLY]]-Data!S627</f>
        <v>-2.0318848459879746</v>
      </c>
      <c r="T628" s="2">
        <f>ARIMAForecast[[#This Row],[UPS]]-Data!T627</f>
        <v>3.242055032839005</v>
      </c>
      <c r="U628" s="2">
        <f>ARIMAForecast[[#This Row],[CAT]]-Data!U627</f>
        <v>0.52225942055798669</v>
      </c>
      <c r="X628" s="1">
        <v>44742</v>
      </c>
      <c r="Y628" s="2">
        <f>Data!Y628-Data!Y627</f>
        <v>-1.5666688000000022</v>
      </c>
      <c r="Z628" s="2">
        <f>Data!Z628-Data!Z627</f>
        <v>-3.0844147000000248</v>
      </c>
      <c r="AA628" s="2">
        <f>Data!AA628-Data!AA627</f>
        <v>-2.0142183999999901</v>
      </c>
      <c r="AB628" s="2">
        <f>Data!AB628-Data!AB627</f>
        <v>-2.2905140999999958</v>
      </c>
      <c r="AC628" s="2">
        <f>Data!AC628-Data!AC627</f>
        <v>-0.44480490000000827</v>
      </c>
      <c r="AD628" s="2">
        <f>Data!AD628-Data!AD627</f>
        <v>-4.1537273999999798</v>
      </c>
      <c r="AE628" s="2">
        <f>Data!AE628-Data!AE627</f>
        <v>-3.9681819000000189</v>
      </c>
      <c r="AF628" s="2">
        <f>Data!AF628-Data!AF627</f>
        <v>-2.4413073999999995</v>
      </c>
      <c r="AG628" s="2">
        <f>Data!AG628-Data!AG627</f>
        <v>-0.14850219999993897</v>
      </c>
      <c r="AH628" s="2">
        <f>Data!AH628-Data!AH627</f>
        <v>-2.4048786000000035</v>
      </c>
      <c r="AI628" s="2">
        <f>Data!AI628-Data!AI627</f>
        <v>-5.4020340999999803</v>
      </c>
      <c r="AJ628" s="2">
        <f>Data!AJ628-Data!AJ627</f>
        <v>-2.2315032999999858</v>
      </c>
      <c r="AK628" s="2">
        <f>Data!AK628-Data!AK627</f>
        <v>-0.72700204000000213</v>
      </c>
      <c r="AL628" s="2">
        <f>Data!AL628-Data!AL627</f>
        <v>1.1495594000000438</v>
      </c>
      <c r="AM628" s="2">
        <f>Data!AM628-Data!AM627</f>
        <v>-4.9460805999999593</v>
      </c>
      <c r="AN628" s="2">
        <f>Data!AN628-Data!AN627</f>
        <v>-0.99671777999999733</v>
      </c>
      <c r="AO628" s="2">
        <f>Data!AO628-Data!AO627</f>
        <v>-0.80601029999999696</v>
      </c>
      <c r="AP628" s="2">
        <f>Data!AP628-Data!AP627</f>
        <v>2.2350695000000087</v>
      </c>
      <c r="AQ628" s="2">
        <f>Data!AQ628-Data!AQ627</f>
        <v>1.3647160000000156</v>
      </c>
      <c r="AR628" s="2">
        <f>Data!AR628-Data!AR627</f>
        <v>-4.5865043000000014</v>
      </c>
      <c r="AS628" s="2"/>
      <c r="AT628" s="1">
        <v>44742</v>
      </c>
      <c r="AU628" s="2">
        <f>Data!AV632-FaktiskeKurser[[#This Row],[AAPL]]</f>
        <v>-4.9400029999999902</v>
      </c>
      <c r="AV628" s="2">
        <f>Data!AW632-FaktiskeKurser[[#This Row],[MSFT]]</f>
        <v>-10.870024999999998</v>
      </c>
      <c r="AW628" s="2">
        <f>Data!AX632-FaktiskeKurser[[#This Row],[AMZN]]</f>
        <v>-10.25</v>
      </c>
      <c r="AX628" s="2">
        <f>Data!AY632-FaktiskeKurser[[#This Row],[GOOGL]]</f>
        <v>-9.0120009999999979</v>
      </c>
      <c r="AY628" s="2">
        <f>Data!AZ632-FaktiskeKurser[[#This Row],[BRK-B]]</f>
        <v>-5.2600099999999657</v>
      </c>
      <c r="AZ628" s="2">
        <f>Data!BA632-FaktiskeKurser[[#This Row],[TSLA]]</f>
        <v>-21.233336999999977</v>
      </c>
      <c r="BA628" s="2">
        <f>Data!BB632-FaktiskeKurser[[#This Row],[NVDA]]</f>
        <v>-19.66999899999999</v>
      </c>
      <c r="BB628" s="2">
        <f>Data!BC632-FaktiskeKurser[[#This Row],[GOOG]]</f>
        <v>-9.1655040000000128</v>
      </c>
      <c r="BC628" s="2">
        <f>Data!BD632-FaktiskeKurser[[#This Row],[UNH]]</f>
        <v>17.989989999999977</v>
      </c>
      <c r="BD628" s="2">
        <f>Data!BE632-FaktiskeKurser[[#This Row],[JPM]]</f>
        <v>-4.7099989999999963</v>
      </c>
      <c r="BE628" s="2">
        <f>Data!BF632-FaktiskeKurser[[#This Row],[AVGO]]</f>
        <v>-23.279997999999978</v>
      </c>
      <c r="BF628" s="2">
        <f>Data!BG632-FaktiskeKurser[[#This Row],[V]]</f>
        <v>-8.6199960000000146</v>
      </c>
      <c r="BG628" s="2">
        <f>Data!BH632-FaktiskeKurser[[#This Row],[BAC]]</f>
        <v>-1.1800019999999982</v>
      </c>
      <c r="BH628" s="2">
        <f>Data!BI632-FaktiskeKurser[[#This Row],[HD]]</f>
        <v>-8.7300109999999904</v>
      </c>
      <c r="BI628" s="2">
        <f>Data!BJ632-FaktiskeKurser[[#This Row],[MA]]</f>
        <v>-15.01998900000001</v>
      </c>
      <c r="BJ628" s="2">
        <f>Data!BK632-FaktiskeKurser[[#This Row],[MRK]]</f>
        <v>-1.9599989999999963</v>
      </c>
      <c r="BK628" s="2">
        <f>Data!BL632-FaktiskeKurser[[#This Row],[ABBV]]</f>
        <v>0.82000799999997298</v>
      </c>
      <c r="BL628" s="2">
        <f>Data!BM632-FaktiskeKurser[[#This Row],[LLY]]</f>
        <v>-1.3899840000000268</v>
      </c>
      <c r="BM628" s="2">
        <f>Data!BN632-FaktiskeKurser[[#This Row],[UPS]]</f>
        <v>-0.76000999999999408</v>
      </c>
      <c r="BN628" s="2">
        <f>Data!BO632-FaktiskeKurser[[#This Row],[CAT]]</f>
        <v>-6.7300099999999929</v>
      </c>
    </row>
    <row r="629" spans="1:66" x14ac:dyDescent="0.35">
      <c r="A629" s="1">
        <v>44743</v>
      </c>
      <c r="B629" s="2">
        <f>ARIMAForecast[[#This Row],[AAPL]]-FaktiskeKurser[[#This Row],[AAPL]]</f>
        <v>-0.1258777005240006</v>
      </c>
      <c r="C629" s="2">
        <f>ARIMAForecast[[#This Row],[MSFT]]-Data!C628</f>
        <v>2.7820928736979909</v>
      </c>
      <c r="D629" s="2">
        <f>ARIMAForecast[[#This Row],[AMZN]]-Data!D628</f>
        <v>4.0958408346889996</v>
      </c>
      <c r="E629" s="2">
        <f>ARIMAForecast[[#This Row],[GOOGL]]-Data!E628</f>
        <v>4.3461906772059962</v>
      </c>
      <c r="F629" s="2">
        <f>ARIMAForecast[[#This Row],[BRK-B]]-Data!F628</f>
        <v>0.82981451723503596</v>
      </c>
      <c r="G629" s="2">
        <f>ARIMAForecast[[#This Row],[TSLA]]-Data!G628</f>
        <v>6.001456324481012</v>
      </c>
      <c r="H629" s="2">
        <f>ARIMAForecast[[#This Row],[NVDA]]-Data!H628</f>
        <v>4.1377872484379736</v>
      </c>
      <c r="I629" s="2">
        <f>ARIMAForecast[[#This Row],[GOOG]]-Data!I628</f>
        <v>4.8019765427989967</v>
      </c>
      <c r="J629" s="2">
        <f>ARIMAForecast[[#This Row],[UNH]]-Data!J628</f>
        <v>-14.599268571693926</v>
      </c>
      <c r="K629" s="2">
        <f>ARIMAForecast[[#This Row],[JPM]]-Data!K628</f>
        <v>-0.84886151378599095</v>
      </c>
      <c r="L629" s="2">
        <f>ARIMAForecast[[#This Row],[AVGO]]-Data!L628</f>
        <v>-1.9920805329409745</v>
      </c>
      <c r="M629" s="2">
        <f>ARIMAForecast[[#This Row],[V]]-Data!M628</f>
        <v>1.5351147510100134</v>
      </c>
      <c r="N629" s="2">
        <f>ARIMAForecast[[#This Row],[BAC]]-Data!N628</f>
        <v>-0.11672351453790242</v>
      </c>
      <c r="O629" s="2">
        <f>ARIMAForecast[[#This Row],[HD]]-Data!O628</f>
        <v>3.8522943923679804</v>
      </c>
      <c r="P629" s="2">
        <f>ARIMAForecast[[#This Row],[MA]]-Data!P628</f>
        <v>1.1366951263660212</v>
      </c>
      <c r="Q629" s="2">
        <f>ARIMAForecast[[#This Row],[MRK]]-Data!Q628</f>
        <v>2.7378198100791451E-2</v>
      </c>
      <c r="R629" s="2">
        <f>ARIMAForecast[[#This Row],[ABBV]]-Data!R628</f>
        <v>0.26614224012999443</v>
      </c>
      <c r="S629" s="2">
        <f>ARIMAForecast[[#This Row],[LLY]]-Data!S628</f>
        <v>4.0413793898169956</v>
      </c>
      <c r="T629" s="2">
        <f>ARIMAForecast[[#This Row],[UPS]]-Data!T628</f>
        <v>-0.77169762490899529</v>
      </c>
      <c r="U629" s="2">
        <f>ARIMAForecast[[#This Row],[CAT]]-Data!U628</f>
        <v>-3.68836354022298</v>
      </c>
      <c r="X629" s="1">
        <v>44743</v>
      </c>
      <c r="Y629" s="2">
        <f>Data!Y629-Data!Y628</f>
        <v>1.2177594000000056</v>
      </c>
      <c r="Z629" s="2">
        <f>Data!Z629-Data!Z628</f>
        <v>2.4474736999999891</v>
      </c>
      <c r="AA629" s="2">
        <f>Data!AA629-Data!AA628</f>
        <v>2.2618076999999914</v>
      </c>
      <c r="AB629" s="2">
        <f>Data!AB629-Data!AB628</f>
        <v>-0.68686960000000852</v>
      </c>
      <c r="AC629" s="2">
        <f>Data!AC629-Data!AC628</f>
        <v>3.612476900000047</v>
      </c>
      <c r="AD629" s="2">
        <f>Data!AD629-Data!AD628</f>
        <v>0.45265129999998521</v>
      </c>
      <c r="AE629" s="2">
        <f>Data!AE629-Data!AE628</f>
        <v>-5.4611798999999905</v>
      </c>
      <c r="AF629" s="2">
        <f>Data!AF629-Data!AF628</f>
        <v>-0.73389330000000541</v>
      </c>
      <c r="AG629" s="2">
        <f>Data!AG629-Data!AG628</f>
        <v>2.4916716999999835</v>
      </c>
      <c r="AH629" s="2">
        <f>Data!AH629-Data!AH628</f>
        <v>1.0952948000000049</v>
      </c>
      <c r="AI629" s="2">
        <f>Data!AI629-Data!AI628</f>
        <v>-7.1829215000000204</v>
      </c>
      <c r="AJ629" s="2">
        <f>Data!AJ629-Data!AJ628</f>
        <v>1.6590563000000031</v>
      </c>
      <c r="AK629" s="2">
        <f>Data!AK629-Data!AK628</f>
        <v>0.326788030000003</v>
      </c>
      <c r="AL629" s="2">
        <f>Data!AL629-Data!AL628</f>
        <v>3.8689762999999857</v>
      </c>
      <c r="AM629" s="2">
        <f>Data!AM629-Data!AM628</f>
        <v>0.69125059999998939</v>
      </c>
      <c r="AN629" s="2">
        <f>Data!AN629-Data!AN628</f>
        <v>0.77538514999999109</v>
      </c>
      <c r="AO629" s="2">
        <f>Data!AO629-Data!AO628</f>
        <v>0.70400860000000876</v>
      </c>
      <c r="AP629" s="2">
        <f>Data!AP629-Data!AP628</f>
        <v>0.53336989999996831</v>
      </c>
      <c r="AQ629" s="2">
        <f>Data!AQ629-Data!AQ628</f>
        <v>2.301049799999987</v>
      </c>
      <c r="AR629" s="2">
        <f>Data!AR629-Data!AR628</f>
        <v>-1.2635949000000153</v>
      </c>
      <c r="AS629" s="2"/>
      <c r="AT629" s="1">
        <v>44743</v>
      </c>
      <c r="AU629" s="2">
        <f>Data!AV633-FaktiskeKurser[[#This Row],[AAPL]]</f>
        <v>-2.7300109999999904</v>
      </c>
      <c r="AV629" s="2">
        <f>Data!AW633-FaktiskeKurser[[#This Row],[MSFT]]</f>
        <v>-5.3100279999999884</v>
      </c>
      <c r="AW629" s="2">
        <f>Data!AX633-FaktiskeKurser[[#This Row],[AMZN]]</f>
        <v>-3.6600030000000032</v>
      </c>
      <c r="AX629" s="2">
        <f>Data!AY633-FaktiskeKurser[[#This Row],[GOOGL]]</f>
        <v>-7.0960010000000011</v>
      </c>
      <c r="AY629" s="2">
        <f>Data!AZ633-FaktiskeKurser[[#This Row],[BRK-B]]</f>
        <v>-0.89999399999999241</v>
      </c>
      <c r="AZ629" s="2">
        <f>Data!BA633-FaktiskeKurser[[#This Row],[TSLA]]</f>
        <v>-17.656661999999983</v>
      </c>
      <c r="BA629" s="2">
        <f>Data!BB633-FaktiskeKurser[[#This Row],[NVDA]]</f>
        <v>-23.460005999999993</v>
      </c>
      <c r="BB629" s="2">
        <f>Data!BC633-FaktiskeKurser[[#This Row],[GOOG]]</f>
        <v>-7.5414969999999926</v>
      </c>
      <c r="BC629" s="2">
        <f>Data!BD633-FaktiskeKurser[[#This Row],[UNH]]</f>
        <v>11.740020000000015</v>
      </c>
      <c r="BD629" s="2">
        <f>Data!BE633-FaktiskeKurser[[#This Row],[JPM]]</f>
        <v>-2.3299939999999992</v>
      </c>
      <c r="BE629" s="2">
        <f>Data!BF633-FaktiskeKurser[[#This Row],[AVGO]]</f>
        <v>-27.869995000000017</v>
      </c>
      <c r="BF629" s="2">
        <f>Data!BG633-FaktiskeKurser[[#This Row],[V]]</f>
        <v>-4.3800050000000113</v>
      </c>
      <c r="BG629" s="2">
        <f>Data!BH633-FaktiskeKurser[[#This Row],[BAC]]</f>
        <v>-0.78999899999999812</v>
      </c>
      <c r="BH629" s="2">
        <f>Data!BI633-FaktiskeKurser[[#This Row],[HD]]</f>
        <v>-3.6100149999999758</v>
      </c>
      <c r="BI629" s="2">
        <f>Data!BJ633-FaktiskeKurser[[#This Row],[MA]]</f>
        <v>-10.589997000000039</v>
      </c>
      <c r="BJ629" s="2">
        <f>Data!BK633-FaktiskeKurser[[#This Row],[MRK]]</f>
        <v>-1.9900059999999939</v>
      </c>
      <c r="BK629" s="2">
        <f>Data!BL633-FaktiskeKurser[[#This Row],[ABBV]]</f>
        <v>0.66000400000001491</v>
      </c>
      <c r="BL629" s="2">
        <f>Data!BM633-FaktiskeKurser[[#This Row],[LLY]]</f>
        <v>-2.5599980000000073</v>
      </c>
      <c r="BM629" s="2">
        <f>Data!BN633-FaktiskeKurser[[#This Row],[UPS]]</f>
        <v>3.1800069999999891</v>
      </c>
      <c r="BN629" s="2">
        <f>Data!BO633-FaktiskeKurser[[#This Row],[CAT]]</f>
        <v>-9.3000030000000038</v>
      </c>
    </row>
    <row r="630" spans="1:66" x14ac:dyDescent="0.35">
      <c r="A630" s="1">
        <v>44747</v>
      </c>
      <c r="B630" s="2">
        <f>ARIMAForecast[[#This Row],[AAPL]]-FaktiskeKurser[[#This Row],[AAPL]]</f>
        <v>5.7983464099970092</v>
      </c>
      <c r="C630" s="2">
        <f>ARIMAForecast[[#This Row],[MSFT]]-Data!C629</f>
        <v>4.2512894116770212</v>
      </c>
      <c r="D630" s="2">
        <f>ARIMAForecast[[#This Row],[AMZN]]-Data!D629</f>
        <v>0.48796121166699891</v>
      </c>
      <c r="E630" s="2">
        <f>ARIMAForecast[[#This Row],[GOOGL]]-Data!E629</f>
        <v>0.74178007527200407</v>
      </c>
      <c r="F630" s="2">
        <f>ARIMAForecast[[#This Row],[BRK-B]]-Data!F629</f>
        <v>-1.7910194183210137</v>
      </c>
      <c r="G630" s="2">
        <f>ARIMAForecast[[#This Row],[TSLA]]-Data!G629</f>
        <v>-1.2634896902530102</v>
      </c>
      <c r="H630" s="2">
        <f>ARIMAForecast[[#This Row],[NVDA]]-Data!H629</f>
        <v>1.6945493951460264</v>
      </c>
      <c r="I630" s="2">
        <f>ARIMAForecast[[#This Row],[GOOG]]-Data!I629</f>
        <v>0.6806655894420004</v>
      </c>
      <c r="J630" s="2">
        <f>ARIMAForecast[[#This Row],[UNH]]-Data!J629</f>
        <v>10.851301181982933</v>
      </c>
      <c r="K630" s="2">
        <f>ARIMAForecast[[#This Row],[JPM]]-Data!K629</f>
        <v>-0.8373536097419958</v>
      </c>
      <c r="L630" s="2">
        <f>ARIMAForecast[[#This Row],[AVGO]]-Data!L629</f>
        <v>5.8763432537339781</v>
      </c>
      <c r="M630" s="2">
        <f>ARIMAForecast[[#This Row],[V]]-Data!M629</f>
        <v>0.62166499174699652</v>
      </c>
      <c r="N630" s="2">
        <f>ARIMAForecast[[#This Row],[BAC]]-Data!N629</f>
        <v>-0.30172670162519921</v>
      </c>
      <c r="O630" s="2">
        <f>ARIMAForecast[[#This Row],[HD]]-Data!O629</f>
        <v>1.7870909015879874</v>
      </c>
      <c r="P630" s="2">
        <f>ARIMAForecast[[#This Row],[MA]]-Data!P629</f>
        <v>0.92659775681994461</v>
      </c>
      <c r="Q630" s="2">
        <f>ARIMAForecast[[#This Row],[MRK]]-Data!Q629</f>
        <v>0.8956129137541069</v>
      </c>
      <c r="R630" s="2">
        <f>ARIMAForecast[[#This Row],[ABBV]]-Data!R629</f>
        <v>-1.429979980658004</v>
      </c>
      <c r="S630" s="2">
        <f>ARIMAForecast[[#This Row],[LLY]]-Data!S629</f>
        <v>2.9204050464749685</v>
      </c>
      <c r="T630" s="2">
        <f>ARIMAForecast[[#This Row],[UPS]]-Data!T629</f>
        <v>0.34258486541500588</v>
      </c>
      <c r="U630" s="2">
        <f>ARIMAForecast[[#This Row],[CAT]]-Data!U629</f>
        <v>-2.9645489549430124</v>
      </c>
      <c r="X630" s="1">
        <v>44747</v>
      </c>
      <c r="Y630" s="2">
        <f>Data!Y630-Data!Y629</f>
        <v>2.5663695000000075</v>
      </c>
      <c r="Z630" s="2">
        <f>Data!Z630-Data!Z629</f>
        <v>3.2751124000000118</v>
      </c>
      <c r="AA630" s="2">
        <f>Data!AA630-Data!AA629</f>
        <v>3.8455179999999984</v>
      </c>
      <c r="AB630" s="2">
        <f>Data!AB630-Data!AB629</f>
        <v>3.7533378000000113</v>
      </c>
      <c r="AC630" s="2">
        <f>Data!AC630-Data!AC629</f>
        <v>-0.79736100000002352</v>
      </c>
      <c r="AD630" s="2">
        <f>Data!AD630-Data!AD629</f>
        <v>4.0126908000000014</v>
      </c>
      <c r="AE630" s="2">
        <f>Data!AE630-Data!AE629</f>
        <v>2.5891698000000076</v>
      </c>
      <c r="AF630" s="2">
        <f>Data!AF630-Data!AF629</f>
        <v>4.159232700000004</v>
      </c>
      <c r="AG630" s="2">
        <f>Data!AG630-Data!AG629</f>
        <v>-9.9370534000000248</v>
      </c>
      <c r="AH630" s="2">
        <f>Data!AH630-Data!AH629</f>
        <v>-1.1575034000000102</v>
      </c>
      <c r="AI630" s="2">
        <f>Data!AI630-Data!AI629</f>
        <v>-3.5969498999999701</v>
      </c>
      <c r="AJ630" s="2">
        <f>Data!AJ630-Data!AJ629</f>
        <v>1.620315799999986</v>
      </c>
      <c r="AK630" s="2">
        <f>Data!AK630-Data!AK629</f>
        <v>-0.23395713000000029</v>
      </c>
      <c r="AL630" s="2">
        <f>Data!AL630-Data!AL629</f>
        <v>4.6703600999999821</v>
      </c>
      <c r="AM630" s="2">
        <f>Data!AM630-Data!AM629</f>
        <v>1.4189518000000021</v>
      </c>
      <c r="AN630" s="2">
        <f>Data!AN630-Data!AN629</f>
        <v>0.47294220999999936</v>
      </c>
      <c r="AO630" s="2">
        <f>Data!AO630-Data!AO629</f>
        <v>0.17344739999998637</v>
      </c>
      <c r="AP630" s="2">
        <f>Data!AP630-Data!AP629</f>
        <v>2.3946804999999927</v>
      </c>
      <c r="AQ630" s="2">
        <f>Data!AQ630-Data!AQ629</f>
        <v>-0.1122504999999876</v>
      </c>
      <c r="AR630" s="2">
        <f>Data!AR630-Data!AR629</f>
        <v>-3.7687109999999961</v>
      </c>
      <c r="AS630" s="2"/>
      <c r="AT630" s="1">
        <v>44747</v>
      </c>
      <c r="AU630" s="2">
        <f>Data!AV634-FaktiskeKurser[[#This Row],[AAPL]]</f>
        <v>4.1199960000000146</v>
      </c>
      <c r="AV630" s="2">
        <f>Data!AW634-FaktiskeKurser[[#This Row],[MSFT]]</f>
        <v>6.3699950000000172</v>
      </c>
      <c r="AW630" s="2">
        <f>Data!AX634-FaktiskeKurser[[#This Row],[AMZN]]</f>
        <v>6.0999979999999994</v>
      </c>
      <c r="AX630" s="2">
        <f>Data!AY634-FaktiskeKurser[[#This Row],[GOOGL]]</f>
        <v>1.2555000000000121</v>
      </c>
      <c r="AY630" s="2">
        <f>Data!AZ634-FaktiskeKurser[[#This Row],[BRK-B]]</f>
        <v>1.830016999999998</v>
      </c>
      <c r="AZ630" s="2">
        <f>Data!BA634-FaktiskeKurser[[#This Row],[TSLA]]</f>
        <v>0.40333599999999592</v>
      </c>
      <c r="BA630" s="2">
        <f>Data!BB634-FaktiskeKurser[[#This Row],[NVDA]]</f>
        <v>-10.180008000000015</v>
      </c>
      <c r="BB630" s="2">
        <f>Data!BC634-FaktiskeKurser[[#This Row],[GOOG]]</f>
        <v>1.315497999999991</v>
      </c>
      <c r="BC630" s="2">
        <f>Data!BD634-FaktiskeKurser[[#This Row],[UNH]]</f>
        <v>-3.2000120000000152</v>
      </c>
      <c r="BD630" s="2">
        <f>Data!BE634-FaktiskeKurser[[#This Row],[JPM]]</f>
        <v>-3.1999969999999962</v>
      </c>
      <c r="BE630" s="2">
        <f>Data!BF634-FaktiskeKurser[[#This Row],[AVGO]]</f>
        <v>-22.15002400000003</v>
      </c>
      <c r="BF630" s="2">
        <f>Data!BG634-FaktiskeKurser[[#This Row],[V]]</f>
        <v>2.419998000000021</v>
      </c>
      <c r="BG630" s="2">
        <f>Data!BH634-FaktiskeKurser[[#This Row],[BAC]]</f>
        <v>-1.0199980000000046</v>
      </c>
      <c r="BH630" s="2">
        <f>Data!BI634-FaktiskeKurser[[#This Row],[HD]]</f>
        <v>13.580016999999998</v>
      </c>
      <c r="BI630" s="2">
        <f>Data!BJ634-FaktiskeKurser[[#This Row],[MA]]</f>
        <v>0.97000100000002476</v>
      </c>
      <c r="BJ630" s="2">
        <f>Data!BK634-FaktiskeKurser[[#This Row],[MRK]]</f>
        <v>0.75</v>
      </c>
      <c r="BK630" s="2">
        <f>Data!BL634-FaktiskeKurser[[#This Row],[ABBV]]</f>
        <v>1.4399879999999996</v>
      </c>
      <c r="BL630" s="2">
        <f>Data!BM634-FaktiskeKurser[[#This Row],[LLY]]</f>
        <v>9.5599980000000073</v>
      </c>
      <c r="BM630" s="2">
        <f>Data!BN634-FaktiskeKurser[[#This Row],[UPS]]</f>
        <v>4.7100070000000187</v>
      </c>
      <c r="BN630" s="2">
        <f>Data!BO634-FaktiskeKurser[[#This Row],[CAT]]</f>
        <v>-13.680006999999989</v>
      </c>
    </row>
    <row r="631" spans="1:66" x14ac:dyDescent="0.35">
      <c r="A631" s="1">
        <v>44748</v>
      </c>
      <c r="B631" s="2">
        <f>ARIMAForecast[[#This Row],[AAPL]]-FaktiskeKurser[[#This Row],[AAPL]]</f>
        <v>6.4959751802689993</v>
      </c>
      <c r="C631" s="2">
        <f>ARIMAForecast[[#This Row],[MSFT]]-Data!C630</f>
        <v>0.85893756760600581</v>
      </c>
      <c r="D631" s="2">
        <f>ARIMAForecast[[#This Row],[AMZN]]-Data!D630</f>
        <v>2.1322162460800058</v>
      </c>
      <c r="E631" s="2">
        <f>ARIMAForecast[[#This Row],[GOOGL]]-Data!E630</f>
        <v>4.6150153456419929</v>
      </c>
      <c r="F631" s="2">
        <f>ARIMAForecast[[#This Row],[BRK-B]]-Data!F630</f>
        <v>2.4831637421759751</v>
      </c>
      <c r="G631" s="2">
        <f>ARIMAForecast[[#This Row],[TSLA]]-Data!G630</f>
        <v>12.82325949717</v>
      </c>
      <c r="H631" s="2">
        <f>ARIMAForecast[[#This Row],[NVDA]]-Data!H630</f>
        <v>6.6578009759609813</v>
      </c>
      <c r="I631" s="2">
        <f>ARIMAForecast[[#This Row],[GOOG]]-Data!I630</f>
        <v>4.299398166943007</v>
      </c>
      <c r="J631" s="2">
        <f>ARIMAForecast[[#This Row],[UNH]]-Data!J630</f>
        <v>-0.54999564868296602</v>
      </c>
      <c r="K631" s="2">
        <f>ARIMAForecast[[#This Row],[JPM]]-Data!K630</f>
        <v>2.2466990149339949</v>
      </c>
      <c r="L631" s="2">
        <f>ARIMAForecast[[#This Row],[AVGO]]-Data!L630</f>
        <v>15.345441435014038</v>
      </c>
      <c r="M631" s="2">
        <f>ARIMAForecast[[#This Row],[V]]-Data!M630</f>
        <v>1.5002214541219985</v>
      </c>
      <c r="N631" s="2">
        <f>ARIMAForecast[[#This Row],[BAC]]-Data!N630</f>
        <v>0.70357909140140151</v>
      </c>
      <c r="O631" s="2">
        <f>ARIMAForecast[[#This Row],[HD]]-Data!O630</f>
        <v>0.4733692281409958</v>
      </c>
      <c r="P631" s="2">
        <f>ARIMAForecast[[#This Row],[MA]]-Data!P630</f>
        <v>3.6524263629430038</v>
      </c>
      <c r="Q631" s="2">
        <f>ARIMAForecast[[#This Row],[MRK]]-Data!Q630</f>
        <v>-0.59638825641420112</v>
      </c>
      <c r="R631" s="2">
        <f>ARIMAForecast[[#This Row],[ABBV]]-Data!R630</f>
        <v>-0.54584496652699954</v>
      </c>
      <c r="S631" s="2">
        <f>ARIMAForecast[[#This Row],[LLY]]-Data!S630</f>
        <v>-2.6075631490579667</v>
      </c>
      <c r="T631" s="2">
        <f>ARIMAForecast[[#This Row],[UPS]]-Data!T630</f>
        <v>1.1649512959209858</v>
      </c>
      <c r="U631" s="2">
        <f>ARIMAForecast[[#This Row],[CAT]]-Data!U630</f>
        <v>8.7123168593790012</v>
      </c>
      <c r="X631" s="1">
        <v>44748</v>
      </c>
      <c r="Y631" s="2">
        <f>Data!Y631-Data!Y630</f>
        <v>1.5234330000000114</v>
      </c>
      <c r="Z631" s="2">
        <f>Data!Z631-Data!Z630</f>
        <v>3.3567217000000369</v>
      </c>
      <c r="AA631" s="2">
        <f>Data!AA631-Data!AA630</f>
        <v>1.3733140000000077</v>
      </c>
      <c r="AB631" s="2">
        <f>Data!AB631-Data!AB630</f>
        <v>2.0198543999999998</v>
      </c>
      <c r="AC631" s="2">
        <f>Data!AC631-Data!AC630</f>
        <v>-0.17487670000002709</v>
      </c>
      <c r="AD631" s="2">
        <f>Data!AD631-Data!AD630</f>
        <v>1.2795857000000126</v>
      </c>
      <c r="AE631" s="2">
        <f>Data!AE631-Data!AE630</f>
        <v>2.1688274999999919</v>
      </c>
      <c r="AF631" s="2">
        <f>Data!AF631-Data!AF630</f>
        <v>1.9480701000000096</v>
      </c>
      <c r="AG631" s="2">
        <f>Data!AG631-Data!AG630</f>
        <v>6.5547044000000483</v>
      </c>
      <c r="AH631" s="2">
        <f>Data!AH631-Data!AH630</f>
        <v>-0.91357519999999681</v>
      </c>
      <c r="AI631" s="2">
        <f>Data!AI631-Data!AI630</f>
        <v>5.1615186999999878</v>
      </c>
      <c r="AJ631" s="2">
        <f>Data!AJ631-Data!AJ630</f>
        <v>0.85110050000000115</v>
      </c>
      <c r="AK631" s="2">
        <f>Data!AK631-Data!AK630</f>
        <v>-0.27710388000000208</v>
      </c>
      <c r="AL631" s="2">
        <f>Data!AL631-Data!AL630</f>
        <v>0.66373950000001969</v>
      </c>
      <c r="AM631" s="2">
        <f>Data!AM631-Data!AM630</f>
        <v>0.93338940000001003</v>
      </c>
      <c r="AN631" s="2">
        <f>Data!AN631-Data!AN630</f>
        <v>0.40995976000000667</v>
      </c>
      <c r="AO631" s="2">
        <f>Data!AO631-Data!AO630</f>
        <v>-1.5228883999999994</v>
      </c>
      <c r="AP631" s="2">
        <f>Data!AP631-Data!AP630</f>
        <v>2.9265728000000308</v>
      </c>
      <c r="AQ631" s="2">
        <f>Data!AQ631-Data!AQ630</f>
        <v>0.65927809999999454</v>
      </c>
      <c r="AR631" s="2">
        <f>Data!AR631-Data!AR630</f>
        <v>-2.0842987000000051</v>
      </c>
      <c r="AS631" s="2"/>
      <c r="AT631" s="1">
        <v>44748</v>
      </c>
      <c r="AU631" s="2">
        <f>Data!AV635-FaktiskeKurser[[#This Row],[AAPL]]</f>
        <v>3.6900019999999927</v>
      </c>
      <c r="AV631" s="2">
        <f>Data!AW635-FaktiskeKurser[[#This Row],[MSFT]]</f>
        <v>5.9499809999999798</v>
      </c>
      <c r="AW631" s="2">
        <f>Data!AX635-FaktiskeKurser[[#This Row],[AMZN]]</f>
        <v>5.4100039999999865</v>
      </c>
      <c r="AX631" s="2">
        <f>Data!AY635-FaktiskeKurser[[#This Row],[GOOGL]]</f>
        <v>2.8704990000000095</v>
      </c>
      <c r="AY631" s="2">
        <f>Data!AZ635-FaktiskeKurser[[#This Row],[BRK-B]]</f>
        <v>2.1600040000000149</v>
      </c>
      <c r="AZ631" s="2">
        <f>Data!BA635-FaktiskeKurser[[#This Row],[TSLA]]</f>
        <v>3.2433320000000094</v>
      </c>
      <c r="BA631" s="2">
        <f>Data!BB635-FaktiskeKurser[[#This Row],[NVDA]]</f>
        <v>-4.1199949999999887</v>
      </c>
      <c r="BB631" s="2">
        <f>Data!BC635-FaktiskeKurser[[#This Row],[GOOG]]</f>
        <v>2.9570009999999911</v>
      </c>
      <c r="BC631" s="2">
        <f>Data!BD635-FaktiskeKurser[[#This Row],[UNH]]</f>
        <v>-0.42004399999996167</v>
      </c>
      <c r="BD631" s="2">
        <f>Data!BE635-FaktiskeKurser[[#This Row],[JPM]]</f>
        <v>-3.4100040000000007</v>
      </c>
      <c r="BE631" s="2">
        <f>Data!BF635-FaktiskeKurser[[#This Row],[AVGO]]</f>
        <v>-7.8000190000000202</v>
      </c>
      <c r="BF631" s="2">
        <f>Data!BG635-FaktiskeKurser[[#This Row],[V]]</f>
        <v>1.6199949999999887</v>
      </c>
      <c r="BG631" s="2">
        <f>Data!BH635-FaktiskeKurser[[#This Row],[BAC]]</f>
        <v>-0.88000100000000003</v>
      </c>
      <c r="BH631" s="2">
        <f>Data!BI635-FaktiskeKurser[[#This Row],[HD]]</f>
        <v>9.7099919999999997</v>
      </c>
      <c r="BI631" s="2">
        <f>Data!BJ635-FaktiskeKurser[[#This Row],[MA]]</f>
        <v>-2.419983000000002</v>
      </c>
      <c r="BJ631" s="2">
        <f>Data!BK635-FaktiskeKurser[[#This Row],[MRK]]</f>
        <v>0.61999500000000296</v>
      </c>
      <c r="BK631" s="2">
        <f>Data!BL635-FaktiskeKurser[[#This Row],[ABBV]]</f>
        <v>-1.6099999999999852</v>
      </c>
      <c r="BL631" s="2">
        <f>Data!BM635-FaktiskeKurser[[#This Row],[LLY]]</f>
        <v>7.1499939999999924</v>
      </c>
      <c r="BM631" s="2">
        <f>Data!BN635-FaktiskeKurser[[#This Row],[UPS]]</f>
        <v>4.0399929999999813</v>
      </c>
      <c r="BN631" s="2">
        <f>Data!BO635-FaktiskeKurser[[#This Row],[CAT]]</f>
        <v>-11.169997999999993</v>
      </c>
    </row>
    <row r="632" spans="1:66" x14ac:dyDescent="0.35">
      <c r="A632" s="1">
        <v>44749</v>
      </c>
      <c r="B632" s="2">
        <f>ARIMAForecast[[#This Row],[AAPL]]-FaktiskeKurser[[#This Row],[AAPL]]</f>
        <v>10.679246796570993</v>
      </c>
      <c r="C632" s="2">
        <f>ARIMAForecast[[#This Row],[MSFT]]-Data!C631</f>
        <v>0.21017679233295894</v>
      </c>
      <c r="D632" s="2">
        <f>ARIMAForecast[[#This Row],[AMZN]]-Data!D631</f>
        <v>-0.5419959430670076</v>
      </c>
      <c r="E632" s="2">
        <f>ARIMAForecast[[#This Row],[GOOGL]]-Data!E631</f>
        <v>0.82635845598200319</v>
      </c>
      <c r="F632" s="2">
        <f>ARIMAForecast[[#This Row],[BRK-B]]-Data!F631</f>
        <v>2.8005450057650023</v>
      </c>
      <c r="G632" s="2">
        <f>ARIMAForecast[[#This Row],[TSLA]]-Data!G631</f>
        <v>5.9725480218970119</v>
      </c>
      <c r="H632" s="2">
        <f>ARIMAForecast[[#This Row],[NVDA]]-Data!H631</f>
        <v>1.1612834382260075</v>
      </c>
      <c r="I632" s="2">
        <f>ARIMAForecast[[#This Row],[GOOG]]-Data!I631</f>
        <v>1.4753405893779927</v>
      </c>
      <c r="J632" s="2">
        <f>ARIMAForecast[[#This Row],[UNH]]-Data!J631</f>
        <v>4.2558996021140274</v>
      </c>
      <c r="K632" s="2">
        <f>ARIMAForecast[[#This Row],[JPM]]-Data!K631</f>
        <v>0.34702500483500387</v>
      </c>
      <c r="L632" s="2">
        <f>ARIMAForecast[[#This Row],[AVGO]]-Data!L631</f>
        <v>2.0272605087669717</v>
      </c>
      <c r="M632" s="2">
        <f>ARIMAForecast[[#This Row],[V]]-Data!M631</f>
        <v>0.87007962020598484</v>
      </c>
      <c r="N632" s="2">
        <f>ARIMAForecast[[#This Row],[BAC]]-Data!N631</f>
        <v>2.7035792984300144E-2</v>
      </c>
      <c r="O632" s="2">
        <f>ARIMAForecast[[#This Row],[HD]]-Data!O631</f>
        <v>2.4078067879900118</v>
      </c>
      <c r="P632" s="2">
        <f>ARIMAForecast[[#This Row],[MA]]-Data!P631</f>
        <v>-0.60343169946395392</v>
      </c>
      <c r="Q632" s="2">
        <f>ARIMAForecast[[#This Row],[MRK]]-Data!Q631</f>
        <v>0.17260234993109691</v>
      </c>
      <c r="R632" s="2">
        <f>ARIMAForecast[[#This Row],[ABBV]]-Data!R631</f>
        <v>1.1255298474320057</v>
      </c>
      <c r="S632" s="2">
        <f>ARIMAForecast[[#This Row],[LLY]]-Data!S631</f>
        <v>3.018986408158014</v>
      </c>
      <c r="T632" s="2">
        <f>ARIMAForecast[[#This Row],[UPS]]-Data!T631</f>
        <v>-1.049377554281989</v>
      </c>
      <c r="U632" s="2">
        <f>ARIMAForecast[[#This Row],[CAT]]-Data!U631</f>
        <v>-0.18021715012500295</v>
      </c>
      <c r="X632" s="1">
        <v>44749</v>
      </c>
      <c r="Y632" s="2">
        <f>Data!Y632-Data!Y631</f>
        <v>3.0602404999999919</v>
      </c>
      <c r="Z632" s="2">
        <f>Data!Z632-Data!Z631</f>
        <v>2.2012406000000055</v>
      </c>
      <c r="AA632" s="2">
        <f>Data!AA632-Data!AA631</f>
        <v>1.8435924999999997</v>
      </c>
      <c r="AB632" s="2">
        <f>Data!AB632-Data!AB631</f>
        <v>3.630102100000002</v>
      </c>
      <c r="AC632" s="2">
        <f>Data!AC632-Data!AC631</f>
        <v>2.9152390000000423</v>
      </c>
      <c r="AD632" s="2">
        <f>Data!AD632-Data!AD631</f>
        <v>3.5178783000000067</v>
      </c>
      <c r="AE632" s="2">
        <f>Data!AE632-Data!AE631</f>
        <v>5.6594800000000021</v>
      </c>
      <c r="AF632" s="2">
        <f>Data!AF632-Data!AF631</f>
        <v>3.8130726999999922</v>
      </c>
      <c r="AG632" s="2">
        <f>Data!AG632-Data!AG631</f>
        <v>1.4648404999999229</v>
      </c>
      <c r="AH632" s="2">
        <f>Data!AH632-Data!AH631</f>
        <v>2.5978032999999954</v>
      </c>
      <c r="AI632" s="2">
        <f>Data!AI632-Data!AI631</f>
        <v>14.947551099999998</v>
      </c>
      <c r="AJ632" s="2">
        <f>Data!AJ632-Data!AJ631</f>
        <v>1.3055266000000074</v>
      </c>
      <c r="AK632" s="2">
        <f>Data!AK632-Data!AK631</f>
        <v>0.74597587999999959</v>
      </c>
      <c r="AL632" s="2">
        <f>Data!AL632-Data!AL631</f>
        <v>2.553474499999993</v>
      </c>
      <c r="AM632" s="2">
        <f>Data!AM632-Data!AM631</f>
        <v>3.435237299999983</v>
      </c>
      <c r="AN632" s="2">
        <f>Data!AN632-Data!AN631</f>
        <v>-0.13225282000000504</v>
      </c>
      <c r="AO632" s="2">
        <f>Data!AO632-Data!AO631</f>
        <v>-0.52689399999999864</v>
      </c>
      <c r="AP632" s="2">
        <f>Data!AP632-Data!AP631</f>
        <v>-1.8301473000000215</v>
      </c>
      <c r="AQ632" s="2">
        <f>Data!AQ632-Data!AQ631</f>
        <v>0.89677040000000829</v>
      </c>
      <c r="AR632" s="2">
        <f>Data!AR632-Data!AR631</f>
        <v>6.3892973000000097</v>
      </c>
      <c r="AS632" s="2"/>
      <c r="AT632" s="1">
        <v>44749</v>
      </c>
      <c r="AU632" s="2">
        <f>Data!AV636-FaktiskeKurser[[#This Row],[AAPL]]</f>
        <v>9.6300050000000113</v>
      </c>
      <c r="AV632" s="2">
        <f>Data!AW636-FaktiskeKurser[[#This Row],[MSFT]]</f>
        <v>11.570006999999976</v>
      </c>
      <c r="AW632" s="2">
        <f>Data!AX636-FaktiskeKurser[[#This Row],[AMZN]]</f>
        <v>10.120002999999997</v>
      </c>
      <c r="AX632" s="2">
        <f>Data!AY636-FaktiskeKurser[[#This Row],[GOOGL]]</f>
        <v>9.8199999999999932</v>
      </c>
      <c r="AY632" s="2">
        <f>Data!AZ636-FaktiskeKurser[[#This Row],[BRK-B]]</f>
        <v>6.2600099999999657</v>
      </c>
      <c r="AZ632" s="2">
        <f>Data!BA636-FaktiskeKurser[[#This Row],[TSLA]]</f>
        <v>20.070007000000004</v>
      </c>
      <c r="BA632" s="2">
        <f>Data!BB636-FaktiskeKurser[[#This Row],[NVDA]]</f>
        <v>6.9900059999999939</v>
      </c>
      <c r="BB632" s="2">
        <f>Data!BC636-FaktiskeKurser[[#This Row],[GOOG]]</f>
        <v>9.9335020000000043</v>
      </c>
      <c r="BC632" s="2">
        <f>Data!BD636-FaktiskeKurser[[#This Row],[UNH]]</f>
        <v>0.75</v>
      </c>
      <c r="BD632" s="2">
        <f>Data!BE636-FaktiskeKurser[[#This Row],[JPM]]</f>
        <v>2.1099999999999994</v>
      </c>
      <c r="BE632" s="2">
        <f>Data!BF636-FaktiskeKurser[[#This Row],[AVGO]]</f>
        <v>12.73001099999999</v>
      </c>
      <c r="BF632" s="2">
        <f>Data!BG636-FaktiskeKurser[[#This Row],[V]]</f>
        <v>5.9100040000000149</v>
      </c>
      <c r="BG632" s="2">
        <f>Data!BH636-FaktiskeKurser[[#This Row],[BAC]]</f>
        <v>0.73000199999999893</v>
      </c>
      <c r="BH632" s="2">
        <f>Data!BI636-FaktiskeKurser[[#This Row],[HD]]</f>
        <v>12.420012999999983</v>
      </c>
      <c r="BI632" s="2">
        <f>Data!BJ636-FaktiskeKurser[[#This Row],[MA]]</f>
        <v>8.5899959999999851</v>
      </c>
      <c r="BJ632" s="2">
        <f>Data!BK636-FaktiskeKurser[[#This Row],[MRK]]</f>
        <v>1.8400039999999933</v>
      </c>
      <c r="BK632" s="2">
        <f>Data!BL636-FaktiskeKurser[[#This Row],[ABBV]]</f>
        <v>-1.1600039999999865</v>
      </c>
      <c r="BL632" s="2">
        <f>Data!BM636-FaktiskeKurser[[#This Row],[LLY]]</f>
        <v>3.7200010000000248</v>
      </c>
      <c r="BM632" s="2">
        <f>Data!BN636-FaktiskeKurser[[#This Row],[UPS]]</f>
        <v>3.650008999999983</v>
      </c>
      <c r="BN632" s="2">
        <f>Data!BO636-FaktiskeKurser[[#This Row],[CAT]]</f>
        <v>1.5200040000000001</v>
      </c>
    </row>
    <row r="633" spans="1:66" x14ac:dyDescent="0.35">
      <c r="A633" s="1">
        <v>44750</v>
      </c>
      <c r="B633" s="2">
        <f>ARIMAForecast[[#This Row],[AAPL]]-FaktiskeKurser[[#This Row],[AAPL]]</f>
        <v>5.489521193947013</v>
      </c>
      <c r="C633" s="2">
        <f>ARIMAForecast[[#This Row],[MSFT]]-Data!C632</f>
        <v>-3.3925793694199911</v>
      </c>
      <c r="D633" s="2">
        <f>ARIMAForecast[[#This Row],[AMZN]]-Data!D632</f>
        <v>-3.7119578484719966</v>
      </c>
      <c r="E633" s="2">
        <f>ARIMAForecast[[#This Row],[GOOGL]]-Data!E632</f>
        <v>-3.9930113961410001</v>
      </c>
      <c r="F633" s="2">
        <f>ARIMAForecast[[#This Row],[BRK-B]]-Data!F632</f>
        <v>-2.0418262947769676</v>
      </c>
      <c r="G633" s="2">
        <f>ARIMAForecast[[#This Row],[TSLA]]-Data!G632</f>
        <v>-16.582080452727013</v>
      </c>
      <c r="H633" s="2">
        <f>ARIMAForecast[[#This Row],[NVDA]]-Data!H632</f>
        <v>-6.7518176347599876</v>
      </c>
      <c r="I633" s="2">
        <f>ARIMAForecast[[#This Row],[GOOG]]-Data!I632</f>
        <v>-4.7090539163859972</v>
      </c>
      <c r="J633" s="2">
        <f>ARIMAForecast[[#This Row],[UNH]]-Data!J632</f>
        <v>-2.3823458052110027</v>
      </c>
      <c r="K633" s="2">
        <f>ARIMAForecast[[#This Row],[JPM]]-Data!K632</f>
        <v>-1.6465911658350052</v>
      </c>
      <c r="L633" s="2">
        <f>ARIMAForecast[[#This Row],[AVGO]]-Data!L632</f>
        <v>-15.159589222324996</v>
      </c>
      <c r="M633" s="2">
        <f>ARIMAForecast[[#This Row],[V]]-Data!M632</f>
        <v>1.3543066830770272</v>
      </c>
      <c r="N633" s="2">
        <f>ARIMAForecast[[#This Row],[BAC]]-Data!N632</f>
        <v>-0.38608908345830173</v>
      </c>
      <c r="O633" s="2">
        <f>ARIMAForecast[[#This Row],[HD]]-Data!O632</f>
        <v>-2.1487775925519941</v>
      </c>
      <c r="P633" s="2">
        <f>ARIMAForecast[[#This Row],[MA]]-Data!P632</f>
        <v>0.96912592396495256</v>
      </c>
      <c r="Q633" s="2">
        <f>ARIMAForecast[[#This Row],[MRK]]-Data!Q632</f>
        <v>0.90689766179750109</v>
      </c>
      <c r="R633" s="2">
        <f>ARIMAForecast[[#This Row],[ABBV]]-Data!R632</f>
        <v>0.41406115963198431</v>
      </c>
      <c r="S633" s="2">
        <f>ARIMAForecast[[#This Row],[LLY]]-Data!S632</f>
        <v>-0.27286302891701553</v>
      </c>
      <c r="T633" s="2">
        <f>ARIMAForecast[[#This Row],[UPS]]-Data!T632</f>
        <v>-0.38571456256201486</v>
      </c>
      <c r="U633" s="2">
        <f>ARIMAForecast[[#This Row],[CAT]]-Data!U632</f>
        <v>-4.8171749785169879</v>
      </c>
      <c r="X633" s="1">
        <v>44750</v>
      </c>
      <c r="Y633" s="2">
        <f>Data!Y633-Data!Y632</f>
        <v>1.1634043999999903</v>
      </c>
      <c r="Z633" s="2">
        <f>Data!Z633-Data!Z632</f>
        <v>-0.55877720000000863</v>
      </c>
      <c r="AA633" s="2">
        <f>Data!AA633-Data!AA632</f>
        <v>-0.4171685000000025</v>
      </c>
      <c r="AB633" s="2">
        <f>Data!AB633-Data!AB632</f>
        <v>1.2899874999999952</v>
      </c>
      <c r="AC633" s="2">
        <f>Data!AC633-Data!AC632</f>
        <v>2.0131445999999755</v>
      </c>
      <c r="AD633" s="2">
        <f>Data!AD633-Data!AD632</f>
        <v>12.541476699999976</v>
      </c>
      <c r="AE633" s="2">
        <f>Data!AE633-Data!AE632</f>
        <v>1.5652656000000036</v>
      </c>
      <c r="AF633" s="2">
        <f>Data!AF633-Data!AF632</f>
        <v>1.1676235999999989</v>
      </c>
      <c r="AG633" s="2">
        <f>Data!AG633-Data!AG632</f>
        <v>3.0915365000000747</v>
      </c>
      <c r="AH633" s="2">
        <f>Data!AH633-Data!AH632</f>
        <v>-0.15971919999999784</v>
      </c>
      <c r="AI633" s="2">
        <f>Data!AI633-Data!AI632</f>
        <v>2.3392233000000147</v>
      </c>
      <c r="AJ633" s="2">
        <f>Data!AJ633-Data!AJ632</f>
        <v>1.0914396000000011</v>
      </c>
      <c r="AK633" s="2">
        <f>Data!AK633-Data!AK632</f>
        <v>3.0448940000002978E-2</v>
      </c>
      <c r="AL633" s="2">
        <f>Data!AL633-Data!AL632</f>
        <v>0.32357200000001285</v>
      </c>
      <c r="AM633" s="2">
        <f>Data!AM633-Data!AM632</f>
        <v>-0.23124999999998863</v>
      </c>
      <c r="AN633" s="2">
        <f>Data!AN633-Data!AN632</f>
        <v>-0.1681544300000013</v>
      </c>
      <c r="AO633" s="2">
        <f>Data!AO633-Data!AO632</f>
        <v>0.85929730000000859</v>
      </c>
      <c r="AP633" s="2">
        <f>Data!AP633-Data!AP632</f>
        <v>2.1904627000000119</v>
      </c>
      <c r="AQ633" s="2">
        <f>Data!AQ633-Data!AQ632</f>
        <v>-0.71396010000000842</v>
      </c>
      <c r="AR633" s="2">
        <f>Data!AR633-Data!AR632</f>
        <v>0.37091039999998543</v>
      </c>
      <c r="AS633" s="2"/>
      <c r="AT633" s="1">
        <v>44750</v>
      </c>
      <c r="AU633" s="2">
        <f>Data!AV637-FaktiskeKurser[[#This Row],[AAPL]]</f>
        <v>8.1100000000000136</v>
      </c>
      <c r="AV633" s="2">
        <f>Data!AW637-FaktiskeKurser[[#This Row],[MSFT]]</f>
        <v>8.080016999999998</v>
      </c>
      <c r="AW633" s="2">
        <f>Data!AX637-FaktiskeKurser[[#This Row],[AMZN]]</f>
        <v>5.9800030000000106</v>
      </c>
      <c r="AX633" s="2">
        <f>Data!AY637-FaktiskeKurser[[#This Row],[GOOGL]]</f>
        <v>10.615996999999993</v>
      </c>
      <c r="AY633" s="2">
        <f>Data!AZ637-FaktiskeKurser[[#This Row],[BRK-B]]</f>
        <v>3.3299870000000169</v>
      </c>
      <c r="AZ633" s="2">
        <f>Data!BA637-FaktiskeKurser[[#This Row],[TSLA]]</f>
        <v>23.5</v>
      </c>
      <c r="BA633" s="2">
        <f>Data!BB637-FaktiskeKurser[[#This Row],[NVDA]]</f>
        <v>13.150009000000011</v>
      </c>
      <c r="BB633" s="2">
        <f>Data!BC637-FaktiskeKurser[[#This Row],[GOOG]]</f>
        <v>11.087502000000001</v>
      </c>
      <c r="BC633" s="2">
        <f>Data!BD637-FaktiskeKurser[[#This Row],[UNH]]</f>
        <v>1.2299809999999525</v>
      </c>
      <c r="BD633" s="2">
        <f>Data!BE637-FaktiskeKurser[[#This Row],[JPM]]</f>
        <v>0.30999799999999311</v>
      </c>
      <c r="BE633" s="2">
        <f>Data!BF637-FaktiskeKurser[[#This Row],[AVGO]]</f>
        <v>20.850006000000008</v>
      </c>
      <c r="BF633" s="2">
        <f>Data!BG637-FaktiskeKurser[[#This Row],[V]]</f>
        <v>4.3900140000000079</v>
      </c>
      <c r="BG633" s="2">
        <f>Data!BH637-FaktiskeKurser[[#This Row],[BAC]]</f>
        <v>0.23000199999999893</v>
      </c>
      <c r="BH633" s="2">
        <f>Data!BI637-FaktiskeKurser[[#This Row],[HD]]</f>
        <v>7.3900140000000079</v>
      </c>
      <c r="BI633" s="2">
        <f>Data!BJ637-FaktiskeKurser[[#This Row],[MA]]</f>
        <v>4.8200080000000298</v>
      </c>
      <c r="BJ633" s="2">
        <f>Data!BK637-FaktiskeKurser[[#This Row],[MRK]]</f>
        <v>0.36000099999999691</v>
      </c>
      <c r="BK633" s="2">
        <f>Data!BL637-FaktiskeKurser[[#This Row],[ABBV]]</f>
        <v>-0.94999699999999621</v>
      </c>
      <c r="BL633" s="2">
        <f>Data!BM637-FaktiskeKurser[[#This Row],[LLY]]</f>
        <v>5.7600100000000225</v>
      </c>
      <c r="BM633" s="2">
        <f>Data!BN637-FaktiskeKurser[[#This Row],[UPS]]</f>
        <v>0.40998899999999594</v>
      </c>
      <c r="BN633" s="2">
        <f>Data!BO637-FaktiskeKurser[[#This Row],[CAT]]</f>
        <v>0.81001299999999787</v>
      </c>
    </row>
    <row r="634" spans="1:66" x14ac:dyDescent="0.35">
      <c r="A634" s="1">
        <v>44753</v>
      </c>
      <c r="B634" s="2">
        <f>ARIMAForecast[[#This Row],[AAPL]]-FaktiskeKurser[[#This Row],[AAPL]]</f>
        <v>5.1641029751679923</v>
      </c>
      <c r="C634" s="2">
        <f>ARIMAForecast[[#This Row],[MSFT]]-Data!C633</f>
        <v>-8.8488007736679606</v>
      </c>
      <c r="D634" s="2">
        <f>ARIMAForecast[[#This Row],[AMZN]]-Data!D633</f>
        <v>-2.6403198285219958</v>
      </c>
      <c r="E634" s="2">
        <f>ARIMAForecast[[#This Row],[GOOGL]]-Data!E633</f>
        <v>-1.5700369136829977</v>
      </c>
      <c r="F634" s="2">
        <f>ARIMAForecast[[#This Row],[BRK-B]]-Data!F633</f>
        <v>-0.47604768963901734</v>
      </c>
      <c r="G634" s="2">
        <f>ARIMAForecast[[#This Row],[TSLA]]-Data!G633</f>
        <v>-1.0849278529489936</v>
      </c>
      <c r="H634" s="2">
        <f>ARIMAForecast[[#This Row],[NVDA]]-Data!H633</f>
        <v>-2.1218886536230173</v>
      </c>
      <c r="I634" s="2">
        <f>ARIMAForecast[[#This Row],[GOOG]]-Data!I633</f>
        <v>-1.1548139269060016</v>
      </c>
      <c r="J634" s="2">
        <f>ARIMAForecast[[#This Row],[UNH]]-Data!J633</f>
        <v>-1.0571077331060224</v>
      </c>
      <c r="K634" s="2">
        <f>ARIMAForecast[[#This Row],[JPM]]-Data!K633</f>
        <v>-0.32098179172899677</v>
      </c>
      <c r="L634" s="2">
        <f>ARIMAForecast[[#This Row],[AVGO]]-Data!L633</f>
        <v>-4.1939601354799834</v>
      </c>
      <c r="M634" s="2">
        <f>ARIMAForecast[[#This Row],[V]]-Data!M633</f>
        <v>-3.581685266701129E-2</v>
      </c>
      <c r="N634" s="2">
        <f>ARIMAForecast[[#This Row],[BAC]]-Data!N633</f>
        <v>-7.0851440329199988E-2</v>
      </c>
      <c r="O634" s="2">
        <f>ARIMAForecast[[#This Row],[HD]]-Data!O633</f>
        <v>-0.11901015490099098</v>
      </c>
      <c r="P634" s="2">
        <f>ARIMAForecast[[#This Row],[MA]]-Data!P633</f>
        <v>-1.1286555579169999</v>
      </c>
      <c r="Q634" s="2">
        <f>ARIMAForecast[[#This Row],[MRK]]-Data!Q633</f>
        <v>-0.16728571230480327</v>
      </c>
      <c r="R634" s="2">
        <f>ARIMAForecast[[#This Row],[ABBV]]-Data!R633</f>
        <v>-0.62336003876899326</v>
      </c>
      <c r="S634" s="2">
        <f>ARIMAForecast[[#This Row],[LLY]]-Data!S633</f>
        <v>-5.8176229819829928</v>
      </c>
      <c r="T634" s="2">
        <f>ARIMAForecast[[#This Row],[UPS]]-Data!T633</f>
        <v>-5.2989758246649785</v>
      </c>
      <c r="U634" s="2">
        <f>ARIMAForecast[[#This Row],[CAT]]-Data!U633</f>
        <v>-0.44607277448000104</v>
      </c>
      <c r="X634" s="1">
        <v>44753</v>
      </c>
      <c r="Y634" s="2">
        <f>Data!Y634-Data!Y633</f>
        <v>-1.4846808000000067</v>
      </c>
      <c r="Z634" s="2">
        <f>Data!Z634-Data!Z633</f>
        <v>-3.1131435000000351</v>
      </c>
      <c r="AA634" s="2">
        <f>Data!AA634-Data!AA633</f>
        <v>-3.0531744000000032</v>
      </c>
      <c r="AB634" s="2">
        <f>Data!AB634-Data!AB633</f>
        <v>-2.7589030999999977</v>
      </c>
      <c r="AC634" s="2">
        <f>Data!AC634-Data!AC633</f>
        <v>-1.9054249999999797</v>
      </c>
      <c r="AD634" s="2">
        <f>Data!AD634-Data!AD633</f>
        <v>0.24375340000000278</v>
      </c>
      <c r="AE634" s="2">
        <f>Data!AE634-Data!AE633</f>
        <v>-5.434078999999997</v>
      </c>
      <c r="AF634" s="2">
        <f>Data!AF634-Data!AF633</f>
        <v>-2.7694738000000001</v>
      </c>
      <c r="AG634" s="2">
        <f>Data!AG634-Data!AG633</f>
        <v>-0.44933560000004036</v>
      </c>
      <c r="AH634" s="2">
        <f>Data!AH634-Data!AH633</f>
        <v>-1.278655399999991</v>
      </c>
      <c r="AI634" s="2">
        <f>Data!AI634-Data!AI633</f>
        <v>-13.226995200000033</v>
      </c>
      <c r="AJ634" s="2">
        <f>Data!AJ634-Data!AJ633</f>
        <v>1.2217453000000091</v>
      </c>
      <c r="AK634" s="2">
        <f>Data!AK634-Data!AK633</f>
        <v>-0.27645145000000326</v>
      </c>
      <c r="AL634" s="2">
        <f>Data!AL634-Data!AL633</f>
        <v>-2.81540000000291E-2</v>
      </c>
      <c r="AM634" s="2">
        <f>Data!AM634-Data!AM633</f>
        <v>0.76298859999997148</v>
      </c>
      <c r="AN634" s="2">
        <f>Data!AN634-Data!AN633</f>
        <v>1.2124793300000078</v>
      </c>
      <c r="AO634" s="2">
        <f>Data!AO634-Data!AO633</f>
        <v>0.49681240000001026</v>
      </c>
      <c r="AP634" s="2">
        <f>Data!AP634-Data!AP633</f>
        <v>0.66565150000002404</v>
      </c>
      <c r="AQ634" s="2">
        <f>Data!AQ634-Data!AQ633</f>
        <v>-0.76172510000000671</v>
      </c>
      <c r="AR634" s="2">
        <f>Data!AR634-Data!AR633</f>
        <v>-3.4952229999999815</v>
      </c>
      <c r="AS634" s="2"/>
      <c r="AT634" s="1">
        <v>44753</v>
      </c>
      <c r="AU634" s="2">
        <f>Data!AV638-FaktiskeKurser[[#This Row],[AAPL]]</f>
        <v>3.3099969999999814</v>
      </c>
      <c r="AV634" s="2">
        <f>Data!AW638-FaktiskeKurser[[#This Row],[MSFT]]</f>
        <v>1.6600040000000149</v>
      </c>
      <c r="AW634" s="2">
        <f>Data!AX638-FaktiskeKurser[[#This Row],[AMZN]]</f>
        <v>-1.75</v>
      </c>
      <c r="AX634" s="2">
        <f>Data!AY638-FaktiskeKurser[[#This Row],[GOOGL]]</f>
        <v>2.4134979999999899</v>
      </c>
      <c r="AY634" s="2">
        <f>Data!AZ638-FaktiskeKurser[[#This Row],[BRK-B]]</f>
        <v>2.8200080000000298</v>
      </c>
      <c r="AZ634" s="2">
        <f>Data!BA638-FaktiskeKurser[[#This Row],[TSLA]]</f>
        <v>1.2766719999999907</v>
      </c>
      <c r="BA634" s="2">
        <f>Data!BB638-FaktiskeKurser[[#This Row],[NVDA]]</f>
        <v>1.8800050000000113</v>
      </c>
      <c r="BB634" s="2">
        <f>Data!BC638-FaktiskeKurser[[#This Row],[GOOG]]</f>
        <v>2.6354979999999983</v>
      </c>
      <c r="BC634" s="2">
        <f>Data!BD638-FaktiskeKurser[[#This Row],[UNH]]</f>
        <v>11.710022000000038</v>
      </c>
      <c r="BD634" s="2">
        <f>Data!BE638-FaktiskeKurser[[#This Row],[JPM]]</f>
        <v>0.23999799999999993</v>
      </c>
      <c r="BE634" s="2">
        <f>Data!BF638-FaktiskeKurser[[#This Row],[AVGO]]</f>
        <v>6.5599970000000098</v>
      </c>
      <c r="BF634" s="2">
        <f>Data!BG638-FaktiskeKurser[[#This Row],[V]]</f>
        <v>4.5200049999999976</v>
      </c>
      <c r="BG634" s="2">
        <f>Data!BH638-FaktiskeKurser[[#This Row],[BAC]]</f>
        <v>0.21999900000000139</v>
      </c>
      <c r="BH634" s="2">
        <f>Data!BI638-FaktiskeKurser[[#This Row],[HD]]</f>
        <v>2.6600040000000149</v>
      </c>
      <c r="BI634" s="2">
        <f>Data!BJ638-FaktiskeKurser[[#This Row],[MA]]</f>
        <v>4.9299919999999702</v>
      </c>
      <c r="BJ634" s="2">
        <f>Data!BK638-FaktiskeKurser[[#This Row],[MRK]]</f>
        <v>1.6600040000000007</v>
      </c>
      <c r="BK634" s="2">
        <f>Data!BL638-FaktiskeKurser[[#This Row],[ABBV]]</f>
        <v>-0.69999699999999621</v>
      </c>
      <c r="BL634" s="2">
        <f>Data!BM638-FaktiskeKurser[[#This Row],[LLY]]</f>
        <v>3.890013999999951</v>
      </c>
      <c r="BM634" s="2">
        <f>Data!BN638-FaktiskeKurser[[#This Row],[UPS]]</f>
        <v>9.9939999999776319E-3</v>
      </c>
      <c r="BN634" s="2">
        <f>Data!BO638-FaktiskeKurser[[#This Row],[CAT]]</f>
        <v>1.2600089999999966</v>
      </c>
    </row>
    <row r="635" spans="1:66" x14ac:dyDescent="0.35">
      <c r="A635" s="1">
        <v>44754</v>
      </c>
      <c r="B635" s="2">
        <f>ARIMAForecast[[#This Row],[AAPL]]-FaktiskeKurser[[#This Row],[AAPL]]</f>
        <v>2.7576866984240098</v>
      </c>
      <c r="C635" s="2">
        <f>ARIMAForecast[[#This Row],[MSFT]]-Data!C634</f>
        <v>-2.6729583531440255</v>
      </c>
      <c r="D635" s="2">
        <f>ARIMAForecast[[#This Row],[AMZN]]-Data!D634</f>
        <v>1.1936531319639982</v>
      </c>
      <c r="E635" s="2">
        <f>ARIMAForecast[[#This Row],[GOOGL]]-Data!E634</f>
        <v>-2.555340872081004</v>
      </c>
      <c r="F635" s="2">
        <f>ARIMAForecast[[#This Row],[BRK-B]]-Data!F634</f>
        <v>-1.5393457915359932</v>
      </c>
      <c r="G635" s="2">
        <f>ARIMAForecast[[#This Row],[TSLA]]-Data!G634</f>
        <v>3.8802047190930011</v>
      </c>
      <c r="H635" s="2">
        <f>ARIMAForecast[[#This Row],[NVDA]]-Data!H634</f>
        <v>1.7015803027610161</v>
      </c>
      <c r="I635" s="2">
        <f>ARIMAForecast[[#This Row],[GOOG]]-Data!I634</f>
        <v>-2.3247929927400008</v>
      </c>
      <c r="J635" s="2">
        <f>ARIMAForecast[[#This Row],[UNH]]-Data!J634</f>
        <v>-14.777710198208013</v>
      </c>
      <c r="K635" s="2">
        <f>ARIMAForecast[[#This Row],[JPM]]-Data!K634</f>
        <v>-0.64958372808099796</v>
      </c>
      <c r="L635" s="2">
        <f>ARIMAForecast[[#This Row],[AVGO]]-Data!L634</f>
        <v>1.6162900448169921</v>
      </c>
      <c r="M635" s="2">
        <f>ARIMAForecast[[#This Row],[V]]-Data!M634</f>
        <v>-0.64811809337399495</v>
      </c>
      <c r="N635" s="2">
        <f>ARIMAForecast[[#This Row],[BAC]]-Data!N634</f>
        <v>-0.46738306475189972</v>
      </c>
      <c r="O635" s="2">
        <f>ARIMAForecast[[#This Row],[HD]]-Data!O634</f>
        <v>1.5957048569829908</v>
      </c>
      <c r="P635" s="2">
        <f>ARIMAForecast[[#This Row],[MA]]-Data!P634</f>
        <v>0.36486517573405308</v>
      </c>
      <c r="Q635" s="2">
        <f>ARIMAForecast[[#This Row],[MRK]]-Data!Q634</f>
        <v>-0.15681915493249221</v>
      </c>
      <c r="R635" s="2">
        <f>ARIMAForecast[[#This Row],[ABBV]]-Data!R634</f>
        <v>-0.23004662719299063</v>
      </c>
      <c r="S635" s="2">
        <f>ARIMAForecast[[#This Row],[LLY]]-Data!S634</f>
        <v>-3.1768930282810288</v>
      </c>
      <c r="T635" s="2">
        <f>ARIMAForecast[[#This Row],[UPS]]-Data!T634</f>
        <v>-1.8241411882450222</v>
      </c>
      <c r="U635" s="2">
        <f>ARIMAForecast[[#This Row],[CAT]]-Data!U634</f>
        <v>-1.1284488882450034</v>
      </c>
      <c r="X635" s="1">
        <v>44754</v>
      </c>
      <c r="Y635" s="2">
        <f>Data!Y635-Data!Y634</f>
        <v>0.24947010000002479</v>
      </c>
      <c r="Z635" s="2">
        <f>Data!Z635-Data!Z634</f>
        <v>-4.7396325999999931</v>
      </c>
      <c r="AA635" s="2">
        <f>Data!AA635-Data!AA634</f>
        <v>-2.8894894000000022</v>
      </c>
      <c r="AB635" s="2">
        <f>Data!AB635-Data!AB634</f>
        <v>-2.5131427999999971</v>
      </c>
      <c r="AC635" s="2">
        <f>Data!AC635-Data!AC634</f>
        <v>-1.2776235000000042</v>
      </c>
      <c r="AD635" s="2">
        <f>Data!AD635-Data!AD634</f>
        <v>-14.978455699999984</v>
      </c>
      <c r="AE635" s="2">
        <f>Data!AE635-Data!AE634</f>
        <v>-2.1697798000000148</v>
      </c>
      <c r="AF635" s="2">
        <f>Data!AF635-Data!AF634</f>
        <v>-2.474568099999999</v>
      </c>
      <c r="AG635" s="2">
        <f>Data!AG635-Data!AG634</f>
        <v>-2.3145909999999503</v>
      </c>
      <c r="AH635" s="2">
        <f>Data!AH635-Data!AH634</f>
        <v>-0.11363040000000524</v>
      </c>
      <c r="AI635" s="2">
        <f>Data!AI635-Data!AI634</f>
        <v>-4.1647304999999619</v>
      </c>
      <c r="AJ635" s="2">
        <f>Data!AJ635-Data!AJ634</f>
        <v>-1.6710900000020956E-2</v>
      </c>
      <c r="AK635" s="2">
        <f>Data!AK635-Data!AK634</f>
        <v>-0.14178051000000025</v>
      </c>
      <c r="AL635" s="2">
        <f>Data!AL635-Data!AL634</f>
        <v>-1.1563782999999717</v>
      </c>
      <c r="AM635" s="2">
        <f>Data!AM635-Data!AM634</f>
        <v>-0.93015499999995654</v>
      </c>
      <c r="AN635" s="2">
        <f>Data!AN635-Data!AN634</f>
        <v>-0.30476742000000456</v>
      </c>
      <c r="AO635" s="2">
        <f>Data!AO635-Data!AO634</f>
        <v>-0.87567480000001297</v>
      </c>
      <c r="AP635" s="2">
        <f>Data!AP635-Data!AP634</f>
        <v>-5.9081181000000242</v>
      </c>
      <c r="AQ635" s="2">
        <f>Data!AQ635-Data!AQ634</f>
        <v>-4.7696368999999947</v>
      </c>
      <c r="AR635" s="2">
        <f>Data!AR635-Data!AR634</f>
        <v>-1.1987483000000054</v>
      </c>
      <c r="AS635" s="2"/>
      <c r="AT635" s="1">
        <v>44754</v>
      </c>
      <c r="AU635" s="2">
        <f>Data!AV639-FaktiskeKurser[[#This Row],[AAPL]]</f>
        <v>2.9400030000000186</v>
      </c>
      <c r="AV635" s="2">
        <f>Data!AW639-FaktiskeKurser[[#This Row],[MSFT]]</f>
        <v>-12.53999300000001</v>
      </c>
      <c r="AW635" s="2">
        <f>Data!AX639-FaktiskeKurser[[#This Row],[AMZN]]</f>
        <v>-5.1100009999999969</v>
      </c>
      <c r="AX635" s="2">
        <f>Data!AY639-FaktiskeKurser[[#This Row],[GOOGL]]</f>
        <v>-0.55149900000000684</v>
      </c>
      <c r="AY635" s="2">
        <f>Data!AZ639-FaktiskeKurser[[#This Row],[BRK-B]]</f>
        <v>1.6300049999999828</v>
      </c>
      <c r="AZ635" s="2">
        <f>Data!BA639-FaktiskeKurser[[#This Row],[TSLA]]</f>
        <v>1.336669999999998</v>
      </c>
      <c r="BA635" s="2">
        <f>Data!BB639-FaktiskeKurser[[#This Row],[NVDA]]</f>
        <v>-0.47999599999999987</v>
      </c>
      <c r="BB635" s="2">
        <f>Data!BC639-FaktiskeKurser[[#This Row],[GOOG]]</f>
        <v>-0.36399799999999516</v>
      </c>
      <c r="BC635" s="2">
        <f>Data!BD639-FaktiskeKurser[[#This Row],[UNH]]</f>
        <v>-0.86999500000001717</v>
      </c>
      <c r="BD635" s="2">
        <f>Data!BE639-FaktiskeKurser[[#This Row],[JPM]]</f>
        <v>1.0800019999999932</v>
      </c>
      <c r="BE635" s="2">
        <f>Data!BF639-FaktiskeKurser[[#This Row],[AVGO]]</f>
        <v>-1.2399899999999775</v>
      </c>
      <c r="BF635" s="2">
        <f>Data!BG639-FaktiskeKurser[[#This Row],[V]]</f>
        <v>3.7000120000000152</v>
      </c>
      <c r="BG635" s="2">
        <f>Data!BH639-FaktiskeKurser[[#This Row],[BAC]]</f>
        <v>0.38000100000000003</v>
      </c>
      <c r="BH635" s="2">
        <f>Data!BI639-FaktiskeKurser[[#This Row],[HD]]</f>
        <v>1.5400080000000003</v>
      </c>
      <c r="BI635" s="2">
        <f>Data!BJ639-FaktiskeKurser[[#This Row],[MA]]</f>
        <v>2.6899720000000116</v>
      </c>
      <c r="BJ635" s="2">
        <f>Data!BK639-FaktiskeKurser[[#This Row],[MRK]]</f>
        <v>0.47000099999999634</v>
      </c>
      <c r="BK635" s="2">
        <f>Data!BL639-FaktiskeKurser[[#This Row],[ABBV]]</f>
        <v>-6.9992000000013377E-2</v>
      </c>
      <c r="BL635" s="2">
        <f>Data!BM639-FaktiskeKurser[[#This Row],[LLY]]</f>
        <v>-6.5599980000000073</v>
      </c>
      <c r="BM635" s="2">
        <f>Data!BN639-FaktiskeKurser[[#This Row],[UPS]]</f>
        <v>-5.8000030000000038</v>
      </c>
      <c r="BN635" s="2">
        <f>Data!BO639-FaktiskeKurser[[#This Row],[CAT]]</f>
        <v>2.1800069999999891</v>
      </c>
    </row>
    <row r="636" spans="1:66" x14ac:dyDescent="0.35">
      <c r="A636" s="1">
        <v>44755</v>
      </c>
      <c r="B636" s="2">
        <f>ARIMAForecast[[#This Row],[AAPL]]-FaktiskeKurser[[#This Row],[AAPL]]</f>
        <v>2.0263886443349861</v>
      </c>
      <c r="C636" s="2">
        <f>ARIMAForecast[[#This Row],[MSFT]]-Data!C635</f>
        <v>1.6362717086969951</v>
      </c>
      <c r="D636" s="2">
        <f>ARIMAForecast[[#This Row],[AMZN]]-Data!D635</f>
        <v>0.24383424868899795</v>
      </c>
      <c r="E636" s="2">
        <f>ARIMAForecast[[#This Row],[GOOGL]]-Data!E635</f>
        <v>-1.4532204459579958</v>
      </c>
      <c r="F636" s="2">
        <f>ARIMAForecast[[#This Row],[BRK-B]]-Data!F635</f>
        <v>-1.8530572602369944</v>
      </c>
      <c r="G636" s="2">
        <f>ARIMAForecast[[#This Row],[TSLA]]-Data!G635</f>
        <v>1.5027700284539947</v>
      </c>
      <c r="H636" s="2">
        <f>ARIMAForecast[[#This Row],[NVDA]]-Data!H635</f>
        <v>1.1531680217839835</v>
      </c>
      <c r="I636" s="2">
        <f>ARIMAForecast[[#This Row],[GOOG]]-Data!I635</f>
        <v>-1.4133258015869927</v>
      </c>
      <c r="J636" s="2">
        <f>ARIMAForecast[[#This Row],[UNH]]-Data!J635</f>
        <v>2.1259129976800182</v>
      </c>
      <c r="K636" s="2">
        <f>ARIMAForecast[[#This Row],[JPM]]-Data!K635</f>
        <v>-3.6631849946040091</v>
      </c>
      <c r="L636" s="2">
        <f>ARIMAForecast[[#This Row],[AVGO]]-Data!L635</f>
        <v>2.0445857492300092</v>
      </c>
      <c r="M636" s="2">
        <f>ARIMAForecast[[#This Row],[V]]-Data!M635</f>
        <v>1.4478924235820045</v>
      </c>
      <c r="N636" s="2">
        <f>ARIMAForecast[[#This Row],[BAC]]-Data!N635</f>
        <v>-0.74896053527410089</v>
      </c>
      <c r="O636" s="2">
        <f>ARIMAForecast[[#This Row],[HD]]-Data!O635</f>
        <v>2.0926599122479956</v>
      </c>
      <c r="P636" s="2">
        <f>ARIMAForecast[[#This Row],[MA]]-Data!P635</f>
        <v>1.5592967637279571</v>
      </c>
      <c r="Q636" s="2">
        <f>ARIMAForecast[[#This Row],[MRK]]-Data!Q635</f>
        <v>0.30861410312078874</v>
      </c>
      <c r="R636" s="2">
        <f>ARIMAForecast[[#This Row],[ABBV]]-Data!R635</f>
        <v>-1.4420924718030221</v>
      </c>
      <c r="S636" s="2">
        <f>ARIMAForecast[[#This Row],[LLY]]-Data!S635</f>
        <v>5.7201083328980076</v>
      </c>
      <c r="T636" s="2">
        <f>ARIMAForecast[[#This Row],[UPS]]-Data!T635</f>
        <v>0.79869845106802018</v>
      </c>
      <c r="U636" s="2">
        <f>ARIMAForecast[[#This Row],[CAT]]-Data!U635</f>
        <v>-4.0419180008439923</v>
      </c>
      <c r="X636" s="1">
        <v>44755</v>
      </c>
      <c r="Y636" s="2">
        <f>Data!Y636-Data!Y635</f>
        <v>-0.13490660000002208</v>
      </c>
      <c r="Z636" s="2">
        <f>Data!Z636-Data!Z635</f>
        <v>-7.0433285999999953</v>
      </c>
      <c r="AA636" s="2">
        <f>Data!AA636-Data!AA635</f>
        <v>0.56156710000000487</v>
      </c>
      <c r="AB636" s="2">
        <f>Data!AB636-Data!AB635</f>
        <v>-2.3761679000000129</v>
      </c>
      <c r="AC636" s="2">
        <f>Data!AC636-Data!AC635</f>
        <v>0.14142979999996896</v>
      </c>
      <c r="AD636" s="2">
        <f>Data!AD636-Data!AD635</f>
        <v>2.695387199999999</v>
      </c>
      <c r="AE636" s="2">
        <f>Data!AE636-Data!AE635</f>
        <v>0.89980460000001017</v>
      </c>
      <c r="AF636" s="2">
        <f>Data!AF636-Data!AF635</f>
        <v>-2.3969316999999961</v>
      </c>
      <c r="AG636" s="2">
        <f>Data!AG636-Data!AG635</f>
        <v>-11.858784100000037</v>
      </c>
      <c r="AH636" s="2">
        <f>Data!AH636-Data!AH635</f>
        <v>-0.93458060000000387</v>
      </c>
      <c r="AI636" s="2">
        <f>Data!AI636-Data!AI635</f>
        <v>0.44451449999996839</v>
      </c>
      <c r="AJ636" s="2">
        <f>Data!AJ636-Data!AJ635</f>
        <v>-0.58771839999999997</v>
      </c>
      <c r="AK636" s="2">
        <f>Data!AK636-Data!AK635</f>
        <v>-0.45568881999999888</v>
      </c>
      <c r="AL636" s="2">
        <f>Data!AL636-Data!AL635</f>
        <v>1.5692005999999878</v>
      </c>
      <c r="AM636" s="2">
        <f>Data!AM636-Data!AM635</f>
        <v>0.23546109999995224</v>
      </c>
      <c r="AN636" s="2">
        <f>Data!AN636-Data!AN635</f>
        <v>0.11353418000000204</v>
      </c>
      <c r="AO636" s="2">
        <f>Data!AO636-Data!AO635</f>
        <v>-0.36177359999999226</v>
      </c>
      <c r="AP636" s="2">
        <f>Data!AP636-Data!AP635</f>
        <v>-2.6241256000000135</v>
      </c>
      <c r="AQ636" s="2">
        <f>Data!AQ636-Data!AQ635</f>
        <v>-1.8441351000000168</v>
      </c>
      <c r="AR636" s="2">
        <f>Data!AR636-Data!AR635</f>
        <v>-0.62808230000001686</v>
      </c>
      <c r="AS636" s="2"/>
      <c r="AT636" s="1">
        <v>44755</v>
      </c>
      <c r="AU636" s="2">
        <f>Data!AV640-FaktiskeKurser[[#This Row],[AAPL]]</f>
        <v>-0.86000100000001112</v>
      </c>
      <c r="AV636" s="2">
        <f>Data!AW640-FaktiskeKurser[[#This Row],[MSFT]]</f>
        <v>-15.679992999999996</v>
      </c>
      <c r="AW636" s="2">
        <f>Data!AX640-FaktiskeKurser[[#This Row],[AMZN]]</f>
        <v>-5.9299999999999926</v>
      </c>
      <c r="AX636" s="2">
        <f>Data!AY640-FaktiskeKurser[[#This Row],[GOOGL]]</f>
        <v>-7.4294969999999978</v>
      </c>
      <c r="AY636" s="2">
        <f>Data!AZ640-FaktiskeKurser[[#This Row],[BRK-B]]</f>
        <v>-1.8099979999999505</v>
      </c>
      <c r="AZ636" s="2">
        <f>Data!BA640-FaktiskeKurser[[#This Row],[TSLA]]</f>
        <v>-7.5033420000000035</v>
      </c>
      <c r="BA636" s="2">
        <f>Data!BB640-FaktiskeKurser[[#This Row],[NVDA]]</f>
        <v>-6.9400030000000186</v>
      </c>
      <c r="BB636" s="2">
        <f>Data!BC640-FaktiskeKurser[[#This Row],[GOOG]]</f>
        <v>-7.1190040000000039</v>
      </c>
      <c r="BC636" s="2">
        <f>Data!BD640-FaktiskeKurser[[#This Row],[UNH]]</f>
        <v>-13.140015000000005</v>
      </c>
      <c r="BD636" s="2">
        <f>Data!BE640-FaktiskeKurser[[#This Row],[JPM]]</f>
        <v>-2.8099969999999956</v>
      </c>
      <c r="BE636" s="2">
        <f>Data!BF640-FaktiskeKurser[[#This Row],[AVGO]]</f>
        <v>-16.809998000000007</v>
      </c>
      <c r="BF636" s="2">
        <f>Data!BG640-FaktiskeKurser[[#This Row],[V]]</f>
        <v>1.3499909999999886</v>
      </c>
      <c r="BG636" s="2">
        <f>Data!BH640-FaktiskeKurser[[#This Row],[BAC]]</f>
        <v>-1.0200010000000006</v>
      </c>
      <c r="BH636" s="2">
        <f>Data!BI640-FaktiskeKurser[[#This Row],[HD]]</f>
        <v>0.48999100000003182</v>
      </c>
      <c r="BI636" s="2">
        <f>Data!BJ640-FaktiskeKurser[[#This Row],[MA]]</f>
        <v>-0.70001199999995833</v>
      </c>
      <c r="BJ636" s="2">
        <f>Data!BK640-FaktiskeKurser[[#This Row],[MRK]]</f>
        <v>0.75999500000000353</v>
      </c>
      <c r="BK636" s="2">
        <f>Data!BL640-FaktiskeKurser[[#This Row],[ABBV]]</f>
        <v>0.14999399999999241</v>
      </c>
      <c r="BL636" s="2">
        <f>Data!BM640-FaktiskeKurser[[#This Row],[LLY]]</f>
        <v>-5.4900210000000129</v>
      </c>
      <c r="BM636" s="2">
        <f>Data!BN640-FaktiskeKurser[[#This Row],[UPS]]</f>
        <v>-8.2700040000000001</v>
      </c>
      <c r="BN636" s="2">
        <f>Data!BO640-FaktiskeKurser[[#This Row],[CAT]]</f>
        <v>-6.4100040000000149</v>
      </c>
    </row>
    <row r="637" spans="1:66" x14ac:dyDescent="0.35">
      <c r="A637" s="1">
        <v>44756</v>
      </c>
      <c r="B637" s="2">
        <f>ARIMAForecast[[#This Row],[AAPL]]-FaktiskeKurser[[#This Row],[AAPL]]</f>
        <v>3.4103539289319826</v>
      </c>
      <c r="C637" s="2">
        <f>ARIMAForecast[[#This Row],[MSFT]]-Data!C636</f>
        <v>2.5503517141720238</v>
      </c>
      <c r="D637" s="2">
        <f>ARIMAForecast[[#This Row],[AMZN]]-Data!D636</f>
        <v>2.7262266323459983</v>
      </c>
      <c r="E637" s="2">
        <f>ARIMAForecast[[#This Row],[GOOGL]]-Data!E636</f>
        <v>2.094169806373003</v>
      </c>
      <c r="F637" s="2">
        <f>ARIMAForecast[[#This Row],[BRK-B]]-Data!F636</f>
        <v>3.3022616367049977</v>
      </c>
      <c r="G637" s="2">
        <f>ARIMAForecast[[#This Row],[TSLA]]-Data!G636</f>
        <v>1.5232913123140008</v>
      </c>
      <c r="H637" s="2">
        <f>ARIMAForecast[[#This Row],[NVDA]]-Data!H636</f>
        <v>4.8579841068620055</v>
      </c>
      <c r="I637" s="2">
        <f>ARIMAForecast[[#This Row],[GOOG]]-Data!I636</f>
        <v>2.2057072922169993</v>
      </c>
      <c r="J637" s="2">
        <f>ARIMAForecast[[#This Row],[UNH]]-Data!J636</f>
        <v>25.399225813677958</v>
      </c>
      <c r="K637" s="2">
        <f>ARIMAForecast[[#This Row],[JPM]]-Data!K636</f>
        <v>3.9777508457780044</v>
      </c>
      <c r="L637" s="2">
        <f>ARIMAForecast[[#This Row],[AVGO]]-Data!L636</f>
        <v>10.144468974197991</v>
      </c>
      <c r="M637" s="2">
        <f>ARIMAForecast[[#This Row],[V]]-Data!M636</f>
        <v>3.8282873434749831</v>
      </c>
      <c r="N637" s="2">
        <f>ARIMAForecast[[#This Row],[BAC]]-Data!N636</f>
        <v>2.0752152585967032</v>
      </c>
      <c r="O637" s="2">
        <f>ARIMAForecast[[#This Row],[HD]]-Data!O636</f>
        <v>3.7519686354689838</v>
      </c>
      <c r="P637" s="2">
        <f>ARIMAForecast[[#This Row],[MA]]-Data!P636</f>
        <v>7.0404717850710199</v>
      </c>
      <c r="Q637" s="2">
        <f>ARIMAForecast[[#This Row],[MRK]]-Data!Q636</f>
        <v>1.1065973199000041</v>
      </c>
      <c r="R637" s="2">
        <f>ARIMAForecast[[#This Row],[ABBV]]-Data!R636</f>
        <v>3.0374119531110182</v>
      </c>
      <c r="S637" s="2">
        <f>ARIMAForecast[[#This Row],[LLY]]-Data!S636</f>
        <v>4.2644762120780229</v>
      </c>
      <c r="T637" s="2">
        <f>ARIMAForecast[[#This Row],[UPS]]-Data!T636</f>
        <v>4.2648767425069991</v>
      </c>
      <c r="U637" s="2">
        <f>ARIMAForecast[[#This Row],[CAT]]-Data!U636</f>
        <v>3.3512564385199823</v>
      </c>
      <c r="X637" s="1">
        <v>44756</v>
      </c>
      <c r="Y637" s="2">
        <f>Data!Y637-Data!Y636</f>
        <v>2.4587093000000095</v>
      </c>
      <c r="Z637" s="2">
        <f>Data!Z637-Data!Z636</f>
        <v>1.2819772999999941</v>
      </c>
      <c r="AA637" s="2">
        <f>Data!AA637-Data!AA636</f>
        <v>0.35112150000000497</v>
      </c>
      <c r="AB637" s="2">
        <f>Data!AB637-Data!AB636</f>
        <v>-1.3183373999999901</v>
      </c>
      <c r="AC637" s="2">
        <f>Data!AC637-Data!AC636</f>
        <v>-2.9222381999999811</v>
      </c>
      <c r="AD637" s="2">
        <f>Data!AD637-Data!AD636</f>
        <v>2.0345164999999952</v>
      </c>
      <c r="AE637" s="2">
        <f>Data!AE637-Data!AE636</f>
        <v>1.8321723999999904</v>
      </c>
      <c r="AF637" s="2">
        <f>Data!AF637-Data!AF636</f>
        <v>-1.0278768000000014</v>
      </c>
      <c r="AG637" s="2">
        <f>Data!AG637-Data!AG636</f>
        <v>-0.73714610000001812</v>
      </c>
      <c r="AH637" s="2">
        <f>Data!AH637-Data!AH636</f>
        <v>-3.4906021999999979</v>
      </c>
      <c r="AI637" s="2">
        <f>Data!AI637-Data!AI636</f>
        <v>2.6611641000000077</v>
      </c>
      <c r="AJ637" s="2">
        <f>Data!AJ637-Data!AJ636</f>
        <v>1.3806014000000175</v>
      </c>
      <c r="AK637" s="2">
        <f>Data!AK637-Data!AK636</f>
        <v>-0.71738981000000024</v>
      </c>
      <c r="AL637" s="2">
        <f>Data!AL637-Data!AL636</f>
        <v>2.2453499000000079</v>
      </c>
      <c r="AM637" s="2">
        <f>Data!AM637-Data!AM636</f>
        <v>1.4179112000000487</v>
      </c>
      <c r="AN637" s="2">
        <f>Data!AN637-Data!AN636</f>
        <v>9.2416209999996113E-2</v>
      </c>
      <c r="AO637" s="2">
        <f>Data!AO637-Data!AO636</f>
        <v>-1.688984099999999</v>
      </c>
      <c r="AP637" s="2">
        <f>Data!AP637-Data!AP636</f>
        <v>3.808122400000002</v>
      </c>
      <c r="AQ637" s="2">
        <f>Data!AQ637-Data!AQ636</f>
        <v>0.31046270000001641</v>
      </c>
      <c r="AR637" s="2">
        <f>Data!AR637-Data!AR636</f>
        <v>-3.2805565999999828</v>
      </c>
      <c r="AS637" s="2"/>
      <c r="AT637" s="1">
        <v>44756</v>
      </c>
      <c r="AU637" s="2">
        <f>Data!AV641-FaktiskeKurser[[#This Row],[AAPL]]</f>
        <v>1.4300079999999866</v>
      </c>
      <c r="AV637" s="2">
        <f>Data!AW641-FaktiskeKurser[[#This Row],[MSFT]]</f>
        <v>-13.580002000000007</v>
      </c>
      <c r="AW637" s="2">
        <f>Data!AX641-FaktiskeKurser[[#This Row],[AMZN]]</f>
        <v>-4.9100040000000007</v>
      </c>
      <c r="AX637" s="2">
        <f>Data!AY641-FaktiskeKurser[[#This Row],[GOOGL]]</f>
        <v>-8.98599999999999</v>
      </c>
      <c r="AY637" s="2">
        <f>Data!AZ641-FaktiskeKurser[[#This Row],[BRK-B]]</f>
        <v>-6.419983000000002</v>
      </c>
      <c r="AZ637" s="2">
        <f>Data!BA641-FaktiskeKurser[[#This Row],[TSLA]]</f>
        <v>-12.449996999999996</v>
      </c>
      <c r="BA637" s="2">
        <f>Data!BB641-FaktiskeKurser[[#This Row],[NVDA]]</f>
        <v>-4.6600040000000149</v>
      </c>
      <c r="BB637" s="2">
        <f>Data!BC641-FaktiskeKurser[[#This Row],[GOOG]]</f>
        <v>-8.7285009999999943</v>
      </c>
      <c r="BC637" s="2">
        <f>Data!BD641-FaktiskeKurser[[#This Row],[UNH]]</f>
        <v>-16.200011999999958</v>
      </c>
      <c r="BD637" s="2">
        <f>Data!BE641-FaktiskeKurser[[#This Row],[JPM]]</f>
        <v>-6.3600009999999969</v>
      </c>
      <c r="BE637" s="2">
        <f>Data!BF641-FaktiskeKurser[[#This Row],[AVGO]]</f>
        <v>-14.049986999999987</v>
      </c>
      <c r="BF637" s="2">
        <f>Data!BG641-FaktiskeKurser[[#This Row],[V]]</f>
        <v>2.3399969999999826</v>
      </c>
      <c r="BG637" s="2">
        <f>Data!BH641-FaktiskeKurser[[#This Row],[BAC]]</f>
        <v>-1.6600019999999986</v>
      </c>
      <c r="BH637" s="2">
        <f>Data!BI641-FaktiskeKurser[[#This Row],[HD]]</f>
        <v>3.0100099999999657</v>
      </c>
      <c r="BI637" s="2">
        <f>Data!BJ641-FaktiskeKurser[[#This Row],[MA]]</f>
        <v>1.9700009999999679</v>
      </c>
      <c r="BJ637" s="2">
        <f>Data!BK641-FaktiskeKurser[[#This Row],[MRK]]</f>
        <v>1.0999979999999994</v>
      </c>
      <c r="BK637" s="2">
        <f>Data!BL641-FaktiskeKurser[[#This Row],[ABBV]]</f>
        <v>-2.4100040000000149</v>
      </c>
      <c r="BL637" s="2">
        <f>Data!BM641-FaktiskeKurser[[#This Row],[LLY]]</f>
        <v>-3.5799860000000194</v>
      </c>
      <c r="BM637" s="2">
        <f>Data!BN641-FaktiskeKurser[[#This Row],[UPS]]</f>
        <v>-7.1199949999999887</v>
      </c>
      <c r="BN637" s="2">
        <f>Data!BO641-FaktiskeKurser[[#This Row],[CAT]]</f>
        <v>-9.1600040000000149</v>
      </c>
    </row>
    <row r="638" spans="1:66" x14ac:dyDescent="0.35">
      <c r="A638" s="1">
        <v>44757</v>
      </c>
      <c r="B638" s="2">
        <f>ARIMAForecast[[#This Row],[AAPL]]-FaktiskeKurser[[#This Row],[AAPL]]</f>
        <v>1.7609871823360095</v>
      </c>
      <c r="C638" s="2">
        <f>ARIMAForecast[[#This Row],[MSFT]]-Data!C637</f>
        <v>-2.6992693171760038</v>
      </c>
      <c r="D638" s="2">
        <f>ARIMAForecast[[#This Row],[AMZN]]-Data!D637</f>
        <v>0.20654266229300333</v>
      </c>
      <c r="E638" s="2">
        <f>ARIMAForecast[[#This Row],[GOOGL]]-Data!E637</f>
        <v>-3.0271193081100023</v>
      </c>
      <c r="F638" s="2">
        <f>ARIMAForecast[[#This Row],[BRK-B]]-Data!F637</f>
        <v>-1.2801241801300307</v>
      </c>
      <c r="G638" s="2">
        <f>ARIMAForecast[[#This Row],[TSLA]]-Data!G637</f>
        <v>0.48883614565701805</v>
      </c>
      <c r="H638" s="2">
        <f>ARIMAForecast[[#This Row],[NVDA]]-Data!H637</f>
        <v>2.9620202708310046</v>
      </c>
      <c r="I638" s="2">
        <f>ARIMAForecast[[#This Row],[GOOG]]-Data!I637</f>
        <v>-3.1433616433280065</v>
      </c>
      <c r="J638" s="2">
        <f>ARIMAForecast[[#This Row],[UNH]]-Data!J637</f>
        <v>-5.0053174420569349</v>
      </c>
      <c r="K638" s="2">
        <f>ARIMAForecast[[#This Row],[JPM]]-Data!K637</f>
        <v>-0.26571601864600325</v>
      </c>
      <c r="L638" s="2">
        <f>ARIMAForecast[[#This Row],[AVGO]]-Data!L637</f>
        <v>-2.1582521715729968</v>
      </c>
      <c r="M638" s="2">
        <f>ARIMAForecast[[#This Row],[V]]-Data!M637</f>
        <v>-1.9690700684309945</v>
      </c>
      <c r="N638" s="2">
        <f>ARIMAForecast[[#This Row],[BAC]]-Data!N637</f>
        <v>0.16426725474859438</v>
      </c>
      <c r="O638" s="2">
        <f>ARIMAForecast[[#This Row],[HD]]-Data!O637</f>
        <v>-0.44313272015398297</v>
      </c>
      <c r="P638" s="2">
        <f>ARIMAForecast[[#This Row],[MA]]-Data!P637</f>
        <v>-0.80244869419198039</v>
      </c>
      <c r="Q638" s="2">
        <f>ARIMAForecast[[#This Row],[MRK]]-Data!Q637</f>
        <v>-2.6625483014165923</v>
      </c>
      <c r="R638" s="2">
        <f>ARIMAForecast[[#This Row],[ABBV]]-Data!R637</f>
        <v>-4.0020290856000145</v>
      </c>
      <c r="S638" s="2">
        <f>ARIMAForecast[[#This Row],[LLY]]-Data!S637</f>
        <v>-9.5525736794060094</v>
      </c>
      <c r="T638" s="2">
        <f>ARIMAForecast[[#This Row],[UPS]]-Data!T637</f>
        <v>-2.1233837392049963</v>
      </c>
      <c r="U638" s="2">
        <f>ARIMAForecast[[#This Row],[CAT]]-Data!U637</f>
        <v>0.20780487018700455</v>
      </c>
      <c r="X638" s="1">
        <v>44757</v>
      </c>
      <c r="Y638" s="2">
        <f>Data!Y638-Data!Y637</f>
        <v>1.8970098000000064</v>
      </c>
      <c r="Z638" s="2">
        <f>Data!Z638-Data!Z637</f>
        <v>2.4829420000000368</v>
      </c>
      <c r="AA638" s="2">
        <f>Data!AA638-Data!AA637</f>
        <v>2.4599244999999996</v>
      </c>
      <c r="AB638" s="2">
        <f>Data!AB638-Data!AB637</f>
        <v>1.2484223999999955</v>
      </c>
      <c r="AC638" s="2">
        <f>Data!AC638-Data!AC637</f>
        <v>3.0649627999999893</v>
      </c>
      <c r="AD638" s="2">
        <f>Data!AD638-Data!AD637</f>
        <v>1.6648127999999929</v>
      </c>
      <c r="AE638" s="2">
        <f>Data!AE638-Data!AE637</f>
        <v>3.5808949000000041</v>
      </c>
      <c r="AF638" s="2">
        <f>Data!AF638-Data!AF637</f>
        <v>1.2416570999999976</v>
      </c>
      <c r="AG638" s="2">
        <f>Data!AG638-Data!AG637</f>
        <v>10.930045200000052</v>
      </c>
      <c r="AH638" s="2">
        <f>Data!AH638-Data!AH637</f>
        <v>3.1263220000000018</v>
      </c>
      <c r="AI638" s="2">
        <f>Data!AI638-Data!AI637</f>
        <v>8.1599491000000057</v>
      </c>
      <c r="AJ638" s="2">
        <f>Data!AJ638-Data!AJ637</f>
        <v>3.5156681999999932</v>
      </c>
      <c r="AK638" s="2">
        <f>Data!AK638-Data!AK637</f>
        <v>1.2996526100000025</v>
      </c>
      <c r="AL638" s="2">
        <f>Data!AL638-Data!AL637</f>
        <v>2.78521539999997</v>
      </c>
      <c r="AM638" s="2">
        <f>Data!AM638-Data!AM637</f>
        <v>5.8341489000000024</v>
      </c>
      <c r="AN638" s="2">
        <f>Data!AN638-Data!AN637</f>
        <v>0.89592448000000502</v>
      </c>
      <c r="AO638" s="2">
        <f>Data!AO638-Data!AO637</f>
        <v>2.6820213000000024</v>
      </c>
      <c r="AP638" s="2">
        <f>Data!AP638-Data!AP637</f>
        <v>4.5777216999999837</v>
      </c>
      <c r="AQ638" s="2">
        <f>Data!AQ638-Data!AQ637</f>
        <v>3.7386794999999893</v>
      </c>
      <c r="AR638" s="2">
        <f>Data!AR638-Data!AR637</f>
        <v>1.9877991999999836</v>
      </c>
      <c r="AS638" s="2"/>
      <c r="AT638" s="1">
        <v>44757</v>
      </c>
      <c r="AU638" s="2">
        <f>Data!AV642-FaktiskeKurser[[#This Row],[AAPL]]</f>
        <v>5.3000030000000038</v>
      </c>
      <c r="AV638" s="2">
        <f>Data!AW642-FaktiskeKurser[[#This Row],[MSFT]]</f>
        <v>-7.7900089999999977</v>
      </c>
      <c r="AW638" s="2">
        <f>Data!AX642-FaktiskeKurser[[#This Row],[AMZN]]</f>
        <v>1.8000030000000038</v>
      </c>
      <c r="AX638" s="2">
        <f>Data!AY642-FaktiskeKurser[[#This Row],[GOOGL]]</f>
        <v>-3.8990019999999959</v>
      </c>
      <c r="AY638" s="2">
        <f>Data!AZ642-FaktiskeKurser[[#This Row],[BRK-B]]</f>
        <v>-2.9999000000032083E-2</v>
      </c>
      <c r="AZ638" s="2">
        <f>Data!BA642-FaktiskeKurser[[#This Row],[TSLA]]</f>
        <v>5.7233280000000093</v>
      </c>
      <c r="BA638" s="2">
        <f>Data!BB642-FaktiskeKurser[[#This Row],[NVDA]]</f>
        <v>6.0999909999999886</v>
      </c>
      <c r="BB638" s="2">
        <f>Data!BC642-FaktiskeKurser[[#This Row],[GOOG]]</f>
        <v>-3.7555009999999953</v>
      </c>
      <c r="BC638" s="2">
        <f>Data!BD642-FaktiskeKurser[[#This Row],[UNH]]</f>
        <v>12.799987999999985</v>
      </c>
      <c r="BD638" s="2">
        <f>Data!BE642-FaktiskeKurser[[#This Row],[JPM]]</f>
        <v>8.9995999999999299E-2</v>
      </c>
      <c r="BE638" s="2">
        <f>Data!BF642-FaktiskeKurser[[#This Row],[AVGO]]</f>
        <v>11.600006000000008</v>
      </c>
      <c r="BF638" s="2">
        <f>Data!BG642-FaktiskeKurser[[#This Row],[V]]</f>
        <v>4.9799950000000024</v>
      </c>
      <c r="BG638" s="2">
        <f>Data!BH642-FaktiskeKurser[[#This Row],[BAC]]</f>
        <v>0.79000100000000018</v>
      </c>
      <c r="BH638" s="2">
        <f>Data!BI642-FaktiskeKurser[[#This Row],[HD]]</f>
        <v>6.0199890000000096</v>
      </c>
      <c r="BI638" s="2">
        <f>Data!BJ642-FaktiskeKurser[[#This Row],[MA]]</f>
        <v>8.3800049999999828</v>
      </c>
      <c r="BJ638" s="2">
        <f>Data!BK642-FaktiskeKurser[[#This Row],[MRK]]</f>
        <v>0.65999599999999248</v>
      </c>
      <c r="BK638" s="2">
        <f>Data!BL642-FaktiskeKurser[[#This Row],[ABBV]]</f>
        <v>0.38999899999998888</v>
      </c>
      <c r="BL638" s="2">
        <f>Data!BM642-FaktiskeKurser[[#This Row],[LLY]]</f>
        <v>0.52999900000003208</v>
      </c>
      <c r="BM638" s="2">
        <f>Data!BN642-FaktiskeKurser[[#This Row],[UPS]]</f>
        <v>-2.0500029999999754</v>
      </c>
      <c r="BN638" s="2">
        <f>Data!BO642-FaktiskeKurser[[#This Row],[CAT]]</f>
        <v>-1.6399989999999889</v>
      </c>
    </row>
    <row r="639" spans="1:66" x14ac:dyDescent="0.35">
      <c r="A639" s="1">
        <v>44760</v>
      </c>
      <c r="B639" s="2">
        <f>ARIMAForecast[[#This Row],[AAPL]]-FaktiskeKurser[[#This Row],[AAPL]]</f>
        <v>5.2785074503599958</v>
      </c>
      <c r="C639" s="2">
        <f>ARIMAForecast[[#This Row],[MSFT]]-Data!C638</f>
        <v>5.4543367495639927</v>
      </c>
      <c r="D639" s="2">
        <f>ARIMAForecast[[#This Row],[AMZN]]-Data!D638</f>
        <v>4.376952273673993</v>
      </c>
      <c r="E639" s="2">
        <f>ARIMAForecast[[#This Row],[GOOGL]]-Data!E638</f>
        <v>4.6141237093220013</v>
      </c>
      <c r="F639" s="2">
        <f>ARIMAForecast[[#This Row],[BRK-B]]-Data!F638</f>
        <v>5.4781518606620239</v>
      </c>
      <c r="G639" s="2">
        <f>ARIMAForecast[[#This Row],[TSLA]]-Data!G638</f>
        <v>5.0419034856709857</v>
      </c>
      <c r="H639" s="2">
        <f>ARIMAForecast[[#This Row],[NVDA]]-Data!H638</f>
        <v>8.5261476808969974</v>
      </c>
      <c r="I639" s="2">
        <f>ARIMAForecast[[#This Row],[GOOG]]-Data!I638</f>
        <v>4.6103659939250008</v>
      </c>
      <c r="J639" s="2">
        <f>ARIMAForecast[[#This Row],[UNH]]-Data!J638</f>
        <v>6.7428313847100299</v>
      </c>
      <c r="K639" s="2">
        <f>ARIMAForecast[[#This Row],[JPM]]-Data!K638</f>
        <v>2.6607759033339988</v>
      </c>
      <c r="L639" s="2">
        <f>ARIMAForecast[[#This Row],[AVGO]]-Data!L638</f>
        <v>14.418351810663012</v>
      </c>
      <c r="M639" s="2">
        <f>ARIMAForecast[[#This Row],[V]]-Data!M638</f>
        <v>5.1432852869770045</v>
      </c>
      <c r="N639" s="2">
        <f>ARIMAForecast[[#This Row],[BAC]]-Data!N638</f>
        <v>0.94160832799610006</v>
      </c>
      <c r="O639" s="2">
        <f>ARIMAForecast[[#This Row],[HD]]-Data!O638</f>
        <v>7.6039892593889817</v>
      </c>
      <c r="P639" s="2">
        <f>ARIMAForecast[[#This Row],[MA]]-Data!P638</f>
        <v>8.4765833056189877</v>
      </c>
      <c r="Q639" s="2">
        <f>ARIMAForecast[[#This Row],[MRK]]-Data!Q638</f>
        <v>0.16053441348429942</v>
      </c>
      <c r="R639" s="2">
        <f>ARIMAForecast[[#This Row],[ABBV]]-Data!R638</f>
        <v>0.31646434409802282</v>
      </c>
      <c r="S639" s="2">
        <f>ARIMAForecast[[#This Row],[LLY]]-Data!S638</f>
        <v>3.9193454964599823</v>
      </c>
      <c r="T639" s="2">
        <f>ARIMAForecast[[#This Row],[UPS]]-Data!T638</f>
        <v>4.8405649899639798</v>
      </c>
      <c r="U639" s="2">
        <f>ARIMAForecast[[#This Row],[CAT]]-Data!U638</f>
        <v>6.2881927584300001</v>
      </c>
      <c r="X639" s="1">
        <v>44760</v>
      </c>
      <c r="Y639" s="2">
        <f>Data!Y639-Data!Y638</f>
        <v>-1.962402400000002</v>
      </c>
      <c r="Z639" s="2">
        <f>Data!Z639-Data!Z638</f>
        <v>-2.3081508000000213</v>
      </c>
      <c r="AA639" s="2">
        <f>Data!AA639-Data!AA638</f>
        <v>0.67238829999999439</v>
      </c>
      <c r="AB639" s="2">
        <f>Data!AB639-Data!AB638</f>
        <v>-2.2171201999999965</v>
      </c>
      <c r="AC639" s="2">
        <f>Data!AC639-Data!AC638</f>
        <v>-1.2616959000000065</v>
      </c>
      <c r="AD639" s="2">
        <f>Data!AD639-Data!AD638</f>
        <v>0.79342070000001286</v>
      </c>
      <c r="AE639" s="2">
        <f>Data!AE639-Data!AE638</f>
        <v>3.493952500000006</v>
      </c>
      <c r="AF639" s="2">
        <f>Data!AF639-Data!AF638</f>
        <v>-2.402459499999992</v>
      </c>
      <c r="AG639" s="2">
        <f>Data!AG639-Data!AG638</f>
        <v>6.8304621999999426</v>
      </c>
      <c r="AH639" s="2">
        <f>Data!AH639-Data!AH638</f>
        <v>0.28016089999999849</v>
      </c>
      <c r="AI639" s="2">
        <f>Data!AI639-Data!AI638</f>
        <v>-0.71473600000001625</v>
      </c>
      <c r="AJ639" s="2">
        <f>Data!AJ639-Data!AJ638</f>
        <v>-1.7054205999999965</v>
      </c>
      <c r="AK639" s="2">
        <f>Data!AK639-Data!AK638</f>
        <v>0.77602806000000157</v>
      </c>
      <c r="AL639" s="2">
        <f>Data!AL639-Data!AL638</f>
        <v>1.2375298000000043</v>
      </c>
      <c r="AM639" s="2">
        <f>Data!AM639-Data!AM638</f>
        <v>0.7097451999999862</v>
      </c>
      <c r="AN639" s="2">
        <f>Data!AN639-Data!AN638</f>
        <v>-1.9510711900000075</v>
      </c>
      <c r="AO639" s="2">
        <f>Data!AO639-Data!AO638</f>
        <v>-3.265417900000017</v>
      </c>
      <c r="AP639" s="2">
        <f>Data!AP639-Data!AP638</f>
        <v>-6.0537352999999712</v>
      </c>
      <c r="AQ639" s="2">
        <f>Data!AQ639-Data!AQ638</f>
        <v>-1.7758529999999837</v>
      </c>
      <c r="AR639" s="2">
        <f>Data!AR639-Data!AR638</f>
        <v>0.82365649999999846</v>
      </c>
      <c r="AS639" s="2"/>
      <c r="AT639" s="1">
        <v>44760</v>
      </c>
      <c r="AU639" s="2">
        <f>Data!AV643-FaktiskeKurser[[#This Row],[AAPL]]</f>
        <v>1.2100059999999928</v>
      </c>
      <c r="AV639" s="2">
        <f>Data!AW643-FaktiskeKurser[[#This Row],[MSFT]]</f>
        <v>0.58000200000000746</v>
      </c>
      <c r="AW639" s="2">
        <f>Data!AX643-FaktiskeKurser[[#This Row],[AMZN]]</f>
        <v>4.5400010000000037</v>
      </c>
      <c r="AX639" s="2">
        <f>Data!AY643-FaktiskeKurser[[#This Row],[GOOGL]]</f>
        <v>-4.9905009999999947</v>
      </c>
      <c r="AY639" s="2">
        <f>Data!AZ643-FaktiskeKurser[[#This Row],[BRK-B]]</f>
        <v>-1.0199889999999527</v>
      </c>
      <c r="AZ639" s="2">
        <f>Data!BA643-FaktiskeKurser[[#This Row],[TSLA]]</f>
        <v>7.4766539999999964</v>
      </c>
      <c r="BA639" s="2">
        <f>Data!BB643-FaktiskeKurser[[#This Row],[NVDA]]</f>
        <v>10.189988</v>
      </c>
      <c r="BB639" s="2">
        <f>Data!BC643-FaktiskeKurser[[#This Row],[GOOG]]</f>
        <v>-4.9394989999999979</v>
      </c>
      <c r="BC639" s="2">
        <f>Data!BD643-FaktiskeKurser[[#This Row],[UNH]]</f>
        <v>4.9500120000000152</v>
      </c>
      <c r="BD639" s="2">
        <f>Data!BE643-FaktiskeKurser[[#This Row],[JPM]]</f>
        <v>-1.1799999999999926</v>
      </c>
      <c r="BE639" s="2">
        <f>Data!BF643-FaktiskeKurser[[#This Row],[AVGO]]</f>
        <v>9.6900029999999902</v>
      </c>
      <c r="BF639" s="2">
        <f>Data!BG643-FaktiskeKurser[[#This Row],[V]]</f>
        <v>2.3899999999999864</v>
      </c>
      <c r="BG639" s="2">
        <f>Data!BH643-FaktiskeKurser[[#This Row],[BAC]]</f>
        <v>0.8999970000000026</v>
      </c>
      <c r="BH639" s="2">
        <f>Data!BI643-FaktiskeKurser[[#This Row],[HD]]</f>
        <v>7.9299929999999677</v>
      </c>
      <c r="BI639" s="2">
        <f>Data!BJ643-FaktiskeKurser[[#This Row],[MA]]</f>
        <v>8.1500250000000278</v>
      </c>
      <c r="BJ639" s="2">
        <f>Data!BK643-FaktiskeKurser[[#This Row],[MRK]]</f>
        <v>-1.2600020000000001</v>
      </c>
      <c r="BK639" s="2">
        <f>Data!BL643-FaktiskeKurser[[#This Row],[ABBV]]</f>
        <v>-2.8899999999999864</v>
      </c>
      <c r="BL639" s="2">
        <f>Data!BM643-FaktiskeKurser[[#This Row],[LLY]]</f>
        <v>-1.8200069999999755</v>
      </c>
      <c r="BM639" s="2">
        <f>Data!BN643-FaktiskeKurser[[#This Row],[UPS]]</f>
        <v>0.71000700000001871</v>
      </c>
      <c r="BN639" s="2">
        <f>Data!BO643-FaktiskeKurser[[#This Row],[CAT]]</f>
        <v>-1</v>
      </c>
    </row>
    <row r="640" spans="1:66" x14ac:dyDescent="0.35">
      <c r="A640" s="1">
        <v>44761</v>
      </c>
      <c r="B640" s="2">
        <f>ARIMAForecast[[#This Row],[AAPL]]-FaktiskeKurser[[#This Row],[AAPL]]</f>
        <v>7.8420440885980156</v>
      </c>
      <c r="C640" s="2">
        <f>ARIMAForecast[[#This Row],[MSFT]]-Data!C639</f>
        <v>1.4173336244949724</v>
      </c>
      <c r="D640" s="2">
        <f>ARIMAForecast[[#This Row],[AMZN]]-Data!D639</f>
        <v>4.6405834218390112</v>
      </c>
      <c r="E640" s="2">
        <f>ARIMAForecast[[#This Row],[GOOGL]]-Data!E639</f>
        <v>0.38510688629800427</v>
      </c>
      <c r="F640" s="2">
        <f>ARIMAForecast[[#This Row],[BRK-B]]-Data!F639</f>
        <v>3.1549647597510102</v>
      </c>
      <c r="G640" s="2">
        <f>ARIMAForecast[[#This Row],[TSLA]]-Data!G639</f>
        <v>2.1187326670539903</v>
      </c>
      <c r="H640" s="2">
        <f>ARIMAForecast[[#This Row],[NVDA]]-Data!H639</f>
        <v>8.9879298202349958</v>
      </c>
      <c r="I640" s="2">
        <f>ARIMAForecast[[#This Row],[GOOG]]-Data!I639</f>
        <v>9.6318778186997633E-2</v>
      </c>
      <c r="J640" s="2">
        <f>ARIMAForecast[[#This Row],[UNH]]-Data!J639</f>
        <v>-7.5275894891990447</v>
      </c>
      <c r="K640" s="2">
        <f>ARIMAForecast[[#This Row],[JPM]]-Data!K639</f>
        <v>-0.72496777695299386</v>
      </c>
      <c r="L640" s="2">
        <f>ARIMAForecast[[#This Row],[AVGO]]-Data!L639</f>
        <v>6.4228002081690079</v>
      </c>
      <c r="M640" s="2">
        <f>ARIMAForecast[[#This Row],[V]]-Data!M639</f>
        <v>0.65795200229598549</v>
      </c>
      <c r="N640" s="2">
        <f>ARIMAForecast[[#This Row],[BAC]]-Data!N639</f>
        <v>-6.9104795492499704E-2</v>
      </c>
      <c r="O640" s="2">
        <f>ARIMAForecast[[#This Row],[HD]]-Data!O639</f>
        <v>1.957840900013025</v>
      </c>
      <c r="P640" s="2">
        <f>ARIMAForecast[[#This Row],[MA]]-Data!P639</f>
        <v>1.5852866378439785</v>
      </c>
      <c r="Q640" s="2">
        <f>ARIMAForecast[[#This Row],[MRK]]-Data!Q639</f>
        <v>-2.8414183598605121</v>
      </c>
      <c r="R640" s="2">
        <f>ARIMAForecast[[#This Row],[ABBV]]-Data!R639</f>
        <v>-2.3044367836330082</v>
      </c>
      <c r="S640" s="2">
        <f>ARIMAForecast[[#This Row],[LLY]]-Data!S639</f>
        <v>-3.5727844926159946</v>
      </c>
      <c r="T640" s="2">
        <f>ARIMAForecast[[#This Row],[UPS]]-Data!T639</f>
        <v>0.72701132105601118</v>
      </c>
      <c r="U640" s="2">
        <f>ARIMAForecast[[#This Row],[CAT]]-Data!U639</f>
        <v>0.99171592248299589</v>
      </c>
      <c r="X640" s="1">
        <v>44761</v>
      </c>
      <c r="Y640" s="2">
        <f>Data!Y640-Data!Y639</f>
        <v>2.2653828999999917</v>
      </c>
      <c r="Z640" s="2">
        <f>Data!Z640-Data!Z639</f>
        <v>4.6372374999999693</v>
      </c>
      <c r="AA640" s="2">
        <f>Data!AA640-Data!AA639</f>
        <v>3.7482018000000039</v>
      </c>
      <c r="AB640" s="2">
        <f>Data!AB640-Data!AB639</f>
        <v>3.4277794999999998</v>
      </c>
      <c r="AC640" s="2">
        <f>Data!AC640-Data!AC639</f>
        <v>5.7661698000000001</v>
      </c>
      <c r="AD640" s="2">
        <f>Data!AD640-Data!AD639</f>
        <v>3.3265367999999853</v>
      </c>
      <c r="AE640" s="2">
        <f>Data!AE640-Data!AE639</f>
        <v>6.6384128999999916</v>
      </c>
      <c r="AF640" s="2">
        <f>Data!AF640-Data!AF639</f>
        <v>3.685853999999992</v>
      </c>
      <c r="AG640" s="2">
        <f>Data!AG640-Data!AG639</f>
        <v>9.0089553999999907</v>
      </c>
      <c r="AH640" s="2">
        <f>Data!AH640-Data!AH639</f>
        <v>2.4254755999999986</v>
      </c>
      <c r="AI640" s="2">
        <f>Data!AI640-Data!AI639</f>
        <v>14.695881299999996</v>
      </c>
      <c r="AJ640" s="2">
        <f>Data!AJ640-Data!AJ639</f>
        <v>4.6263912000000005</v>
      </c>
      <c r="AK640" s="2">
        <f>Data!AK640-Data!AK639</f>
        <v>0.93218353999999692</v>
      </c>
      <c r="AL640" s="2">
        <f>Data!AL640-Data!AL639</f>
        <v>5.7093856000000187</v>
      </c>
      <c r="AM640" s="2">
        <f>Data!AM640-Data!AM639</f>
        <v>5.9054774999999609</v>
      </c>
      <c r="AN640" s="2">
        <f>Data!AN640-Data!AN639</f>
        <v>-0.50660657000000242</v>
      </c>
      <c r="AO640" s="2">
        <f>Data!AO640-Data!AO639</f>
        <v>2.511459999999488E-2</v>
      </c>
      <c r="AP640" s="2">
        <f>Data!AP640-Data!AP639</f>
        <v>0.78601109999999608</v>
      </c>
      <c r="AQ640" s="2">
        <f>Data!AQ640-Data!AQ639</f>
        <v>4.6432415999999819</v>
      </c>
      <c r="AR640" s="2">
        <f>Data!AR640-Data!AR639</f>
        <v>5.0655990000000202</v>
      </c>
      <c r="AS640" s="2"/>
      <c r="AT640" s="1">
        <v>44761</v>
      </c>
      <c r="AU640" s="2">
        <f>Data!AV644-FaktiskeKurser[[#This Row],[AAPL]]</f>
        <v>5.5099950000000035</v>
      </c>
      <c r="AV640" s="2">
        <f>Data!AW644-FaktiskeKurser[[#This Row],[MSFT]]</f>
        <v>6.8099979999999789</v>
      </c>
      <c r="AW640" s="2">
        <f>Data!AX644-FaktiskeKurser[[#This Row],[AMZN]]</f>
        <v>7.8099969999999956</v>
      </c>
      <c r="AX640" s="2">
        <f>Data!AY644-FaktiskeKurser[[#This Row],[GOOGL]]</f>
        <v>2.4564979999999963</v>
      </c>
      <c r="AY640" s="2">
        <f>Data!AZ644-FaktiskeKurser[[#This Row],[BRK-B]]</f>
        <v>6.0799869999999601</v>
      </c>
      <c r="AZ640" s="2">
        <f>Data!BA644-FaktiskeKurser[[#This Row],[TSLA]]</f>
        <v>8.4900059999999939</v>
      </c>
      <c r="BA640" s="2">
        <f>Data!BB644-FaktiskeKurser[[#This Row],[NVDA]]</f>
        <v>18.279999000000004</v>
      </c>
      <c r="BB640" s="2">
        <f>Data!BC644-FaktiskeKurser[[#This Row],[GOOG]]</f>
        <v>2.4330070000000035</v>
      </c>
      <c r="BC640" s="2">
        <f>Data!BD644-FaktiskeKurser[[#This Row],[UNH]]</f>
        <v>32.210022000000038</v>
      </c>
      <c r="BD640" s="2">
        <f>Data!BE644-FaktiskeKurser[[#This Row],[JPM]]</f>
        <v>2.6499939999999924</v>
      </c>
      <c r="BE640" s="2">
        <f>Data!BF644-FaktiskeKurser[[#This Row],[AVGO]]</f>
        <v>27.26998900000001</v>
      </c>
      <c r="BF640" s="2">
        <f>Data!BG644-FaktiskeKurser[[#This Row],[V]]</f>
        <v>9.5100099999999941</v>
      </c>
      <c r="BG640" s="2">
        <f>Data!BH644-FaktiskeKurser[[#This Row],[BAC]]</f>
        <v>2.5099979999999995</v>
      </c>
      <c r="BH640" s="2">
        <f>Data!BI644-FaktiskeKurser[[#This Row],[HD]]</f>
        <v>12.649993999999992</v>
      </c>
      <c r="BI640" s="2">
        <f>Data!BJ644-FaktiskeKurser[[#This Row],[MA]]</f>
        <v>17.010009999999966</v>
      </c>
      <c r="BJ640" s="2">
        <f>Data!BK644-FaktiskeKurser[[#This Row],[MRK]]</f>
        <v>-1.4099960000000067</v>
      </c>
      <c r="BK640" s="2">
        <f>Data!BL644-FaktiskeKurser[[#This Row],[ABBV]]</f>
        <v>-2.4099889999999959</v>
      </c>
      <c r="BL640" s="2">
        <f>Data!BM644-FaktiskeKurser[[#This Row],[LLY]]</f>
        <v>3.7400210000000129</v>
      </c>
      <c r="BM640" s="2">
        <f>Data!BN644-FaktiskeKurser[[#This Row],[UPS]]</f>
        <v>7.8900000000000148</v>
      </c>
      <c r="BN640" s="2">
        <f>Data!BO644-FaktiskeKurser[[#This Row],[CAT]]</f>
        <v>5.6200100000000077</v>
      </c>
    </row>
    <row r="641" spans="1:66" x14ac:dyDescent="0.35">
      <c r="A641" s="1">
        <v>44762</v>
      </c>
      <c r="B641" s="2">
        <f>ARIMAForecast[[#This Row],[AAPL]]-FaktiskeKurser[[#This Row],[AAPL]]</f>
        <v>6.8107530284420079</v>
      </c>
      <c r="C641" s="2">
        <f>ARIMAForecast[[#This Row],[MSFT]]-Data!C640</f>
        <v>4.2236726749410423</v>
      </c>
      <c r="D641" s="2">
        <f>ARIMAForecast[[#This Row],[AMZN]]-Data!D640</f>
        <v>1.7976503854909964</v>
      </c>
      <c r="E641" s="2">
        <f>ARIMAForecast[[#This Row],[GOOGL]]-Data!E640</f>
        <v>0.17295314057099631</v>
      </c>
      <c r="F641" s="2">
        <f>ARIMAForecast[[#This Row],[BRK-B]]-Data!F640</f>
        <v>1.6350735447679767</v>
      </c>
      <c r="G641" s="2">
        <f>ARIMAForecast[[#This Row],[TSLA]]-Data!G640</f>
        <v>24.63321729252803</v>
      </c>
      <c r="H641" s="2">
        <f>ARIMAForecast[[#This Row],[NVDA]]-Data!H640</f>
        <v>2.2073734119259996</v>
      </c>
      <c r="I641" s="2">
        <f>ARIMAForecast[[#This Row],[GOOG]]-Data!I640</f>
        <v>0.2558631877869999</v>
      </c>
      <c r="J641" s="2">
        <f>ARIMAForecast[[#This Row],[UNH]]-Data!J640</f>
        <v>-1.4884009335889914</v>
      </c>
      <c r="K641" s="2">
        <f>ARIMAForecast[[#This Row],[JPM]]-Data!K640</f>
        <v>1.6225696202949962</v>
      </c>
      <c r="L641" s="2">
        <f>ARIMAForecast[[#This Row],[AVGO]]-Data!L640</f>
        <v>3.5684043205150147</v>
      </c>
      <c r="M641" s="2">
        <f>ARIMAForecast[[#This Row],[V]]-Data!M640</f>
        <v>2.2715163347930059</v>
      </c>
      <c r="N641" s="2">
        <f>ARIMAForecast[[#This Row],[BAC]]-Data!N640</f>
        <v>0.4016932629726</v>
      </c>
      <c r="O641" s="2">
        <f>ARIMAForecast[[#This Row],[HD]]-Data!O640</f>
        <v>3.1650481792569849</v>
      </c>
      <c r="P641" s="2">
        <f>ARIMAForecast[[#This Row],[MA]]-Data!P640</f>
        <v>5.281273521285982</v>
      </c>
      <c r="Q641" s="2">
        <f>ARIMAForecast[[#This Row],[MRK]]-Data!Q640</f>
        <v>0.56348834678040305</v>
      </c>
      <c r="R641" s="2">
        <f>ARIMAForecast[[#This Row],[ABBV]]-Data!R640</f>
        <v>0.24175763688799634</v>
      </c>
      <c r="S641" s="2">
        <f>ARIMAForecast[[#This Row],[LLY]]-Data!S640</f>
        <v>4.7467462559350224</v>
      </c>
      <c r="T641" s="2">
        <f>ARIMAForecast[[#This Row],[UPS]]-Data!T640</f>
        <v>1.2806008275800025</v>
      </c>
      <c r="U641" s="2">
        <f>ARIMAForecast[[#This Row],[CAT]]-Data!U640</f>
        <v>-4.8563825556982465E-2</v>
      </c>
      <c r="X641" s="1">
        <v>44762</v>
      </c>
      <c r="Y641" s="2">
        <f>Data!Y641-Data!Y640</f>
        <v>2.5286130000000071</v>
      </c>
      <c r="Z641" s="2">
        <f>Data!Z641-Data!Z640</f>
        <v>3.2181685000000471</v>
      </c>
      <c r="AA641" s="2">
        <f>Data!AA641-Data!AA640</f>
        <v>4.5495782999999932</v>
      </c>
      <c r="AB641" s="2">
        <f>Data!AB641-Data!AB640</f>
        <v>1.0310920999999951</v>
      </c>
      <c r="AC641" s="2">
        <f>Data!AC641-Data!AC640</f>
        <v>3.3670676000000412</v>
      </c>
      <c r="AD641" s="2">
        <f>Data!AD641-Data!AD640</f>
        <v>3.273001800000003</v>
      </c>
      <c r="AE641" s="2">
        <f>Data!AE641-Data!AE640</f>
        <v>8.6095305999999994</v>
      </c>
      <c r="AF641" s="2">
        <f>Data!AF641-Data!AF640</f>
        <v>0.76095970000000079</v>
      </c>
      <c r="AG641" s="2">
        <f>Data!AG641-Data!AG640</f>
        <v>-7.3588317999999617</v>
      </c>
      <c r="AH641" s="2">
        <f>Data!AH641-Data!AH640</f>
        <v>0.12844850000000463</v>
      </c>
      <c r="AI641" s="2">
        <f>Data!AI641-Data!AI640</f>
        <v>5.0272474000000216</v>
      </c>
      <c r="AJ641" s="2">
        <f>Data!AJ641-Data!AJ640</f>
        <v>1.3323752000000013</v>
      </c>
      <c r="AK641" s="2">
        <f>Data!AK641-Data!AK640</f>
        <v>0.16782177000000331</v>
      </c>
      <c r="AL641" s="2">
        <f>Data!AL641-Data!AL640</f>
        <v>3.0459026999999992</v>
      </c>
      <c r="AM641" s="2">
        <f>Data!AM641-Data!AM640</f>
        <v>3.966566499999999</v>
      </c>
      <c r="AN641" s="2">
        <f>Data!AN641-Data!AN640</f>
        <v>-2.1663694599999985</v>
      </c>
      <c r="AO641" s="2">
        <f>Data!AO641-Data!AO640</f>
        <v>-2.1564348999999936</v>
      </c>
      <c r="AP641" s="2">
        <f>Data!AP641-Data!AP640</f>
        <v>-3.2113147000000026</v>
      </c>
      <c r="AQ641" s="2">
        <f>Data!AQ641-Data!AQ640</f>
        <v>1.8273961000000156</v>
      </c>
      <c r="AR641" s="2">
        <f>Data!AR641-Data!AR640</f>
        <v>1.4061563999999862</v>
      </c>
      <c r="AS641" s="2"/>
      <c r="AT641" s="1">
        <v>44762</v>
      </c>
      <c r="AU641" s="2">
        <f>Data!AV645-FaktiskeKurser[[#This Row],[AAPL]]</f>
        <v>4.5699920000000134</v>
      </c>
      <c r="AV641" s="2">
        <f>Data!AW645-FaktiskeKurser[[#This Row],[MSFT]]</f>
        <v>8.1899870000000021</v>
      </c>
      <c r="AW641" s="2">
        <f>Data!AX645-FaktiskeKurser[[#This Row],[AMZN]]</f>
        <v>12.14</v>
      </c>
      <c r="AX641" s="2">
        <f>Data!AY645-FaktiskeKurser[[#This Row],[GOOGL]]</f>
        <v>3.5325019999999938</v>
      </c>
      <c r="AY641" s="2">
        <f>Data!AZ645-FaktiskeKurser[[#This Row],[BRK-B]]</f>
        <v>11.630004999999983</v>
      </c>
      <c r="AZ641" s="2">
        <f>Data!BA645-FaktiskeKurser[[#This Row],[TSLA]]</f>
        <v>9.1866609999999866</v>
      </c>
      <c r="BA641" s="2">
        <f>Data!BB645-FaktiskeKurser[[#This Row],[NVDA]]</f>
        <v>24.350006000000008</v>
      </c>
      <c r="BB641" s="2">
        <f>Data!BC645-FaktiskeKurser[[#This Row],[GOOG]]</f>
        <v>3.2599949999999893</v>
      </c>
      <c r="BC641" s="2">
        <f>Data!BD645-FaktiskeKurser[[#This Row],[UNH]]</f>
        <v>17.039977999999962</v>
      </c>
      <c r="BD641" s="2">
        <f>Data!BE645-FaktiskeKurser[[#This Row],[JPM]]</f>
        <v>6.5400010000000037</v>
      </c>
      <c r="BE641" s="2">
        <f>Data!BF645-FaktiskeKurser[[#This Row],[AVGO]]</f>
        <v>27.129974000000004</v>
      </c>
      <c r="BF641" s="2">
        <f>Data!BG645-FaktiskeKurser[[#This Row],[V]]</f>
        <v>7.4599910000000023</v>
      </c>
      <c r="BG641" s="2">
        <f>Data!BH645-FaktiskeKurser[[#This Row],[BAC]]</f>
        <v>3.2300019999999954</v>
      </c>
      <c r="BH641" s="2">
        <f>Data!BI645-FaktiskeKurser[[#This Row],[HD]]</f>
        <v>12.819976999999994</v>
      </c>
      <c r="BI641" s="2">
        <f>Data!BJ645-FaktiskeKurser[[#This Row],[MA]]</f>
        <v>16.239990000000034</v>
      </c>
      <c r="BJ641" s="2">
        <f>Data!BK645-FaktiskeKurser[[#This Row],[MRK]]</f>
        <v>-4.2299950000000024</v>
      </c>
      <c r="BK641" s="2">
        <f>Data!BL645-FaktiskeKurser[[#This Row],[ABBV]]</f>
        <v>-2.75</v>
      </c>
      <c r="BL641" s="2">
        <f>Data!BM645-FaktiskeKurser[[#This Row],[LLY]]</f>
        <v>-4.8600160000000301</v>
      </c>
      <c r="BM641" s="2">
        <f>Data!BN645-FaktiskeKurser[[#This Row],[UPS]]</f>
        <v>8.5700070000000039</v>
      </c>
      <c r="BN641" s="2">
        <f>Data!BO645-FaktiskeKurser[[#This Row],[CAT]]</f>
        <v>10.029999000000004</v>
      </c>
    </row>
    <row r="642" spans="1:66" x14ac:dyDescent="0.35">
      <c r="A642" s="1">
        <v>44763</v>
      </c>
      <c r="B642" s="2">
        <f>ARIMAForecast[[#This Row],[AAPL]]-FaktiskeKurser[[#This Row],[AAPL]]</f>
        <v>4.708773508874998</v>
      </c>
      <c r="C642" s="2">
        <f>ARIMAForecast[[#This Row],[MSFT]]-Data!C641</f>
        <v>-5.2337924522010439</v>
      </c>
      <c r="D642" s="2">
        <f>ARIMAForecast[[#This Row],[AMZN]]-Data!D641</f>
        <v>-2.1731616119580082</v>
      </c>
      <c r="E642" s="2">
        <f>ARIMAForecast[[#This Row],[GOOGL]]-Data!E641</f>
        <v>-6.1311680048929986</v>
      </c>
      <c r="F642" s="2">
        <f>ARIMAForecast[[#This Row],[BRK-B]]-Data!F641</f>
        <v>-1.8685488000309647</v>
      </c>
      <c r="G642" s="2">
        <f>ARIMAForecast[[#This Row],[TSLA]]-Data!G641</f>
        <v>3.807523873797436E-2</v>
      </c>
      <c r="H642" s="2">
        <f>ARIMAForecast[[#This Row],[NVDA]]-Data!H641</f>
        <v>-6.2630756208050116</v>
      </c>
      <c r="I642" s="2">
        <f>ARIMAForecast[[#This Row],[GOOG]]-Data!I641</f>
        <v>-6.4520174238950005</v>
      </c>
      <c r="J642" s="2">
        <f>ARIMAForecast[[#This Row],[UNH]]-Data!J641</f>
        <v>-0.47578509852905881</v>
      </c>
      <c r="K642" s="2">
        <f>ARIMAForecast[[#This Row],[JPM]]-Data!K641</f>
        <v>-1.3472208342659968</v>
      </c>
      <c r="L642" s="2">
        <f>ARIMAForecast[[#This Row],[AVGO]]-Data!L641</f>
        <v>-3.6245161518539817</v>
      </c>
      <c r="M642" s="2">
        <f>ARIMAForecast[[#This Row],[V]]-Data!M641</f>
        <v>-1.7843838859230061</v>
      </c>
      <c r="N642" s="2">
        <f>ARIMAForecast[[#This Row],[BAC]]-Data!N641</f>
        <v>-0.41333574544919571</v>
      </c>
      <c r="O642" s="2">
        <f>ARIMAForecast[[#This Row],[HD]]-Data!O641</f>
        <v>0.96161711370103831</v>
      </c>
      <c r="P642" s="2">
        <f>ARIMAForecast[[#This Row],[MA]]-Data!P641</f>
        <v>-2.3173796975409573</v>
      </c>
      <c r="Q642" s="2">
        <f>ARIMAForecast[[#This Row],[MRK]]-Data!Q641</f>
        <v>-0.2368052064697963</v>
      </c>
      <c r="R642" s="2">
        <f>ARIMAForecast[[#This Row],[ABBV]]-Data!R641</f>
        <v>0.15808149600999855</v>
      </c>
      <c r="S642" s="2">
        <f>ARIMAForecast[[#This Row],[LLY]]-Data!S641</f>
        <v>1.1253149036169816</v>
      </c>
      <c r="T642" s="2">
        <f>ARIMAForecast[[#This Row],[UPS]]-Data!T641</f>
        <v>-0.39576581113999509</v>
      </c>
      <c r="U642" s="2">
        <f>ARIMAForecast[[#This Row],[CAT]]-Data!U641</f>
        <v>-2.4569629145940155</v>
      </c>
      <c r="X642" s="1">
        <v>44763</v>
      </c>
      <c r="Y642" s="2">
        <f>Data!Y642-Data!Y641</f>
        <v>2.2761504000000059</v>
      </c>
      <c r="Z642" s="2">
        <f>Data!Z642-Data!Z641</f>
        <v>2.5737513999999919</v>
      </c>
      <c r="AA642" s="2">
        <f>Data!AA642-Data!AA641</f>
        <v>2.348037600000012</v>
      </c>
      <c r="AB642" s="2">
        <f>Data!AB642-Data!AB641</f>
        <v>0.50148749999999609</v>
      </c>
      <c r="AC642" s="2">
        <f>Data!AC642-Data!AC641</f>
        <v>1.2967591999999968</v>
      </c>
      <c r="AD642" s="2">
        <f>Data!AD642-Data!AD641</f>
        <v>4.2159292999999991</v>
      </c>
      <c r="AE642" s="2">
        <f>Data!AE642-Data!AE641</f>
        <v>4.4032263</v>
      </c>
      <c r="AF642" s="2">
        <f>Data!AF642-Data!AF641</f>
        <v>0.37239259999999774</v>
      </c>
      <c r="AG642" s="2">
        <f>Data!AG642-Data!AG641</f>
        <v>7.4928699999986748E-2</v>
      </c>
      <c r="AH642" s="2">
        <f>Data!AH642-Data!AH641</f>
        <v>0.8667652999999973</v>
      </c>
      <c r="AI642" s="2">
        <f>Data!AI642-Data!AI641</f>
        <v>4.9826508000000445</v>
      </c>
      <c r="AJ642" s="2">
        <f>Data!AJ642-Data!AJ641</f>
        <v>2.2413177999999903</v>
      </c>
      <c r="AK642" s="2">
        <f>Data!AK642-Data!AK641</f>
        <v>0.26705806999999737</v>
      </c>
      <c r="AL642" s="2">
        <f>Data!AL642-Data!AL641</f>
        <v>2.6379582000000141</v>
      </c>
      <c r="AM642" s="2">
        <f>Data!AM642-Data!AM641</f>
        <v>4.7277720000000159</v>
      </c>
      <c r="AN642" s="2">
        <f>Data!AN642-Data!AN641</f>
        <v>-7.5129979999999819E-2</v>
      </c>
      <c r="AO642" s="2">
        <f>Data!AO642-Data!AO641</f>
        <v>0.12882179999999721</v>
      </c>
      <c r="AP642" s="2">
        <f>Data!AP642-Data!AP641</f>
        <v>3.7067195000000197</v>
      </c>
      <c r="AQ642" s="2">
        <f>Data!AQ642-Data!AQ641</f>
        <v>0.25972640000000524</v>
      </c>
      <c r="AR642" s="2">
        <f>Data!AR642-Data!AR641</f>
        <v>0.89905620000001818</v>
      </c>
      <c r="AS642" s="2"/>
      <c r="AT642" s="1">
        <v>44763</v>
      </c>
      <c r="AU642" s="2">
        <f>Data!AV646-FaktiskeKurser[[#This Row],[AAPL]]</f>
        <v>5.180008000000015</v>
      </c>
      <c r="AV642" s="2">
        <f>Data!AW646-FaktiskeKurser[[#This Row],[MSFT]]</f>
        <v>8.1199949999999603</v>
      </c>
      <c r="AW642" s="2">
        <f>Data!AX646-FaktiskeKurser[[#This Row],[AMZN]]</f>
        <v>11.079993999999999</v>
      </c>
      <c r="AX642" s="2">
        <f>Data!AY646-FaktiskeKurser[[#This Row],[GOOGL]]</f>
        <v>2.5625</v>
      </c>
      <c r="AY642" s="2">
        <f>Data!AZ646-FaktiskeKurser[[#This Row],[BRK-B]]</f>
        <v>8.3699950000000172</v>
      </c>
      <c r="AZ642" s="2">
        <f>Data!BA646-FaktiskeKurser[[#This Row],[TSLA]]</f>
        <v>31.639998999999989</v>
      </c>
      <c r="BA642" s="2">
        <f>Data!BB646-FaktiskeKurser[[#This Row],[NVDA]]</f>
        <v>22.880005000000011</v>
      </c>
      <c r="BB642" s="2">
        <f>Data!BC646-FaktiskeKurser[[#This Row],[GOOG]]</f>
        <v>2.2730030000000028</v>
      </c>
      <c r="BC642" s="2">
        <f>Data!BD646-FaktiskeKurser[[#This Row],[UNH]]</f>
        <v>-7.2899780000000192</v>
      </c>
      <c r="BD642" s="2">
        <f>Data!BE646-FaktiskeKurser[[#This Row],[JPM]]</f>
        <v>2.370002999999997</v>
      </c>
      <c r="BE642" s="2">
        <f>Data!BF646-FaktiskeKurser[[#This Row],[AVGO]]</f>
        <v>23.220001999999965</v>
      </c>
      <c r="BF642" s="2">
        <f>Data!BG646-FaktiskeKurser[[#This Row],[V]]</f>
        <v>6.150008999999983</v>
      </c>
      <c r="BG642" s="2">
        <f>Data!BH646-FaktiskeKurser[[#This Row],[BAC]]</f>
        <v>1.4000020000000006</v>
      </c>
      <c r="BH642" s="2">
        <f>Data!BI646-FaktiskeKurser[[#This Row],[HD]]</f>
        <v>12.589995999999985</v>
      </c>
      <c r="BI642" s="2">
        <f>Data!BJ646-FaktiskeKurser[[#This Row],[MA]]</f>
        <v>14.350006000000008</v>
      </c>
      <c r="BJ642" s="2">
        <f>Data!BK646-FaktiskeKurser[[#This Row],[MRK]]</f>
        <v>-4.8199999999999932</v>
      </c>
      <c r="BK642" s="2">
        <f>Data!BL646-FaktiskeKurser[[#This Row],[ABBV]]</f>
        <v>-5.8699949999999887</v>
      </c>
      <c r="BL642" s="2">
        <f>Data!BM646-FaktiskeKurser[[#This Row],[LLY]]</f>
        <v>-4.6799930000000245</v>
      </c>
      <c r="BM642" s="2">
        <f>Data!BN646-FaktiskeKurser[[#This Row],[UPS]]</f>
        <v>4.41999899999999</v>
      </c>
      <c r="BN642" s="2">
        <f>Data!BO646-FaktiskeKurser[[#This Row],[CAT]]</f>
        <v>7.6099999999999852</v>
      </c>
    </row>
    <row r="643" spans="1:66" x14ac:dyDescent="0.35">
      <c r="A643" s="1">
        <v>44764</v>
      </c>
      <c r="B643" s="2">
        <f>ARIMAForecast[[#This Row],[AAPL]]-FaktiskeKurser[[#This Row],[AAPL]]</f>
        <v>5.7433866537359961</v>
      </c>
      <c r="C643" s="2">
        <f>ARIMAForecast[[#This Row],[MSFT]]-Data!C642</f>
        <v>-1.1750672937959621</v>
      </c>
      <c r="D643" s="2">
        <f>ARIMAForecast[[#This Row],[AMZN]]-Data!D642</f>
        <v>-1.199049945805001</v>
      </c>
      <c r="E643" s="2">
        <f>ARIMAForecast[[#This Row],[GOOGL]]-Data!E642</f>
        <v>-0.53959085982199895</v>
      </c>
      <c r="F643" s="2">
        <f>ARIMAForecast[[#This Row],[BRK-B]]-Data!F642</f>
        <v>3.0461297152169777</v>
      </c>
      <c r="G643" s="2">
        <f>ARIMAForecast[[#This Row],[TSLA]]-Data!G642</f>
        <v>-3.3613201095189993</v>
      </c>
      <c r="H643" s="2">
        <f>ARIMAForecast[[#This Row],[NVDA]]-Data!H642</f>
        <v>-4.2453012397240002</v>
      </c>
      <c r="I643" s="2">
        <f>ARIMAForecast[[#This Row],[GOOG]]-Data!I642</f>
        <v>-0.3679332190739899</v>
      </c>
      <c r="J643" s="2">
        <f>ARIMAForecast[[#This Row],[UNH]]-Data!J642</f>
        <v>11.293159016303093</v>
      </c>
      <c r="K643" s="2">
        <f>ARIMAForecast[[#This Row],[JPM]]-Data!K642</f>
        <v>1.1832561618879964</v>
      </c>
      <c r="L643" s="2">
        <f>ARIMAForecast[[#This Row],[AVGO]]-Data!L642</f>
        <v>0.24027253153496986</v>
      </c>
      <c r="M643" s="2">
        <f>ARIMAForecast[[#This Row],[V]]-Data!M642</f>
        <v>0.11572986822901044</v>
      </c>
      <c r="N643" s="2">
        <f>ARIMAForecast[[#This Row],[BAC]]-Data!N642</f>
        <v>0.73666991707949592</v>
      </c>
      <c r="O643" s="2">
        <f>ARIMAForecast[[#This Row],[HD]]-Data!O642</f>
        <v>0.2897983137160054</v>
      </c>
      <c r="P643" s="2">
        <f>ARIMAForecast[[#This Row],[MA]]-Data!P642</f>
        <v>7.7924108283980331E-2</v>
      </c>
      <c r="Q643" s="2">
        <f>ARIMAForecast[[#This Row],[MRK]]-Data!Q642</f>
        <v>0.81478679772219209</v>
      </c>
      <c r="R643" s="2">
        <f>ARIMAForecast[[#This Row],[ABBV]]-Data!R642</f>
        <v>2.265981107113987</v>
      </c>
      <c r="S643" s="2">
        <f>ARIMAForecast[[#This Row],[LLY]]-Data!S642</f>
        <v>4.1400307407740229</v>
      </c>
      <c r="T643" s="2">
        <f>ARIMAForecast[[#This Row],[UPS]]-Data!T642</f>
        <v>1.2889627783419826</v>
      </c>
      <c r="U643" s="2">
        <f>ARIMAForecast[[#This Row],[CAT]]-Data!U642</f>
        <v>3.4224302382120015</v>
      </c>
      <c r="X643" s="1">
        <v>44764</v>
      </c>
      <c r="Y643" s="2">
        <f>Data!Y643-Data!Y642</f>
        <v>-0.60701740000001791</v>
      </c>
      <c r="Z643" s="2">
        <f>Data!Z643-Data!Z642</f>
        <v>-3.7021245999999906</v>
      </c>
      <c r="AA643" s="2">
        <f>Data!AA643-Data!AA642</f>
        <v>-1.5616613000000115</v>
      </c>
      <c r="AB643" s="2">
        <f>Data!AB643-Data!AB642</f>
        <v>-3.3401058999999975</v>
      </c>
      <c r="AC643" s="2">
        <f>Data!AC643-Data!AC642</f>
        <v>-0.82525090000001455</v>
      </c>
      <c r="AD643" s="2">
        <f>Data!AD643-Data!AD642</f>
        <v>20.865286799999978</v>
      </c>
      <c r="AE643" s="2">
        <f>Data!AE643-Data!AE642</f>
        <v>-5.3660396999999875</v>
      </c>
      <c r="AF643" s="2">
        <f>Data!AF643-Data!AF642</f>
        <v>-3.5163891999999919</v>
      </c>
      <c r="AG643" s="2">
        <f>Data!AG643-Data!AG642</f>
        <v>-0.17264750000003914</v>
      </c>
      <c r="AH643" s="2">
        <f>Data!AH643-Data!AH642</f>
        <v>-0.60363540000000171</v>
      </c>
      <c r="AI643" s="2">
        <f>Data!AI643-Data!AI642</f>
        <v>-2.6590322000000697</v>
      </c>
      <c r="AJ643" s="2">
        <f>Data!AJ643-Data!AJ642</f>
        <v>-1.7328335999999922</v>
      </c>
      <c r="AK643" s="2">
        <f>Data!AK643-Data!AK642</f>
        <v>-0.18015697999999958</v>
      </c>
      <c r="AL643" s="2">
        <f>Data!AL643-Data!AL642</f>
        <v>1.855927099999974</v>
      </c>
      <c r="AM643" s="2">
        <f>Data!AM643-Data!AM642</f>
        <v>-1.3651878999999667</v>
      </c>
      <c r="AN643" s="2">
        <f>Data!AN643-Data!AN642</f>
        <v>-2.402166999999622E-2</v>
      </c>
      <c r="AO643" s="2">
        <f>Data!AO643-Data!AO642</f>
        <v>0.68000470000001201</v>
      </c>
      <c r="AP643" s="2">
        <f>Data!AP643-Data!AP642</f>
        <v>2.540554899999961</v>
      </c>
      <c r="AQ643" s="2">
        <f>Data!AQ643-Data!AQ642</f>
        <v>0.88996480000000133</v>
      </c>
      <c r="AR643" s="2">
        <f>Data!AR643-Data!AR642</f>
        <v>-1.8144908000000157</v>
      </c>
      <c r="AS643" s="2"/>
      <c r="AT643" s="1">
        <v>44764</v>
      </c>
      <c r="AU643" s="2">
        <f>Data!AV647-FaktiskeKurser[[#This Row],[AAPL]]</f>
        <v>7.0199890000000096</v>
      </c>
      <c r="AV643" s="2">
        <f>Data!AW647-FaktiskeKurser[[#This Row],[MSFT]]</f>
        <v>6.1099849999999947</v>
      </c>
      <c r="AW643" s="2">
        <f>Data!AX647-FaktiskeKurser[[#This Row],[AMZN]]</f>
        <v>8.6599960000000067</v>
      </c>
      <c r="AX643" s="2">
        <f>Data!AY647-FaktiskeKurser[[#This Row],[GOOGL]]</f>
        <v>-1.129997000000003</v>
      </c>
      <c r="AY643" s="2">
        <f>Data!AZ647-FaktiskeKurser[[#This Row],[BRK-B]]</f>
        <v>9.669983000000002</v>
      </c>
      <c r="AZ643" s="2">
        <f>Data!BA647-FaktiskeKurser[[#This Row],[TSLA]]</f>
        <v>31.696686000000028</v>
      </c>
      <c r="BA643" s="2">
        <f>Data!BB647-FaktiskeKurser[[#This Row],[NVDA]]</f>
        <v>12.180006999999989</v>
      </c>
      <c r="BB643" s="2">
        <f>Data!BC647-FaktiskeKurser[[#This Row],[GOOG]]</f>
        <v>-1.5500030000000038</v>
      </c>
      <c r="BC643" s="2">
        <f>Data!BD647-FaktiskeKurser[[#This Row],[UNH]]</f>
        <v>2.0399780000000192</v>
      </c>
      <c r="BD643" s="2">
        <f>Data!BE647-FaktiskeKurser[[#This Row],[JPM]]</f>
        <v>2.9700009999999963</v>
      </c>
      <c r="BE643" s="2">
        <f>Data!BF647-FaktiskeKurser[[#This Row],[AVGO]]</f>
        <v>21.460022000000038</v>
      </c>
      <c r="BF643" s="2">
        <f>Data!BG647-FaktiskeKurser[[#This Row],[V]]</f>
        <v>6.4899900000000059</v>
      </c>
      <c r="BG643" s="2">
        <f>Data!BH647-FaktiskeKurser[[#This Row],[BAC]]</f>
        <v>1.1700019999999967</v>
      </c>
      <c r="BH643" s="2">
        <f>Data!BI647-FaktiskeKurser[[#This Row],[HD]]</f>
        <v>13.540008</v>
      </c>
      <c r="BI643" s="2">
        <f>Data!BJ647-FaktiskeKurser[[#This Row],[MA]]</f>
        <v>12.86999499999996</v>
      </c>
      <c r="BJ643" s="2">
        <f>Data!BK647-FaktiskeKurser[[#This Row],[MRK]]</f>
        <v>-2.2299950000000024</v>
      </c>
      <c r="BK643" s="2">
        <f>Data!BL647-FaktiskeKurser[[#This Row],[ABBV]]</f>
        <v>-1.1000060000000076</v>
      </c>
      <c r="BL643" s="2">
        <f>Data!BM647-FaktiskeKurser[[#This Row],[LLY]]</f>
        <v>6.9800109999999904</v>
      </c>
      <c r="BM643" s="2">
        <f>Data!BN647-FaktiskeKurser[[#This Row],[UPS]]</f>
        <v>7.8999939999999924</v>
      </c>
      <c r="BN643" s="2">
        <f>Data!BO647-FaktiskeKurser[[#This Row],[CAT]]</f>
        <v>5.1299899999999923</v>
      </c>
    </row>
    <row r="644" spans="1:66" x14ac:dyDescent="0.35">
      <c r="A644" s="1">
        <v>44767</v>
      </c>
      <c r="B644" s="2">
        <f>ARIMAForecast[[#This Row],[AAPL]]-FaktiskeKurser[[#This Row],[AAPL]]</f>
        <v>0.27688381876600943</v>
      </c>
      <c r="C644" s="2">
        <f>ARIMAForecast[[#This Row],[MSFT]]-Data!C643</f>
        <v>-6.6667003884870155</v>
      </c>
      <c r="D644" s="2">
        <f>ARIMAForecast[[#This Row],[AMZN]]-Data!D643</f>
        <v>-6.0961392190449999</v>
      </c>
      <c r="E644" s="2">
        <f>ARIMAForecast[[#This Row],[GOOGL]]-Data!E643</f>
        <v>-2.8851788693170022</v>
      </c>
      <c r="F644" s="2">
        <f>ARIMAForecast[[#This Row],[BRK-B]]-Data!F643</f>
        <v>-3.4631311816769994</v>
      </c>
      <c r="G644" s="2">
        <f>ARIMAForecast[[#This Row],[TSLA]]-Data!G643</f>
        <v>-10.253617713055007</v>
      </c>
      <c r="H644" s="2">
        <f>ARIMAForecast[[#This Row],[NVDA]]-Data!H643</f>
        <v>-4.8023622896499774</v>
      </c>
      <c r="I644" s="2">
        <f>ARIMAForecast[[#This Row],[GOOG]]-Data!I643</f>
        <v>-2.9934682911250121</v>
      </c>
      <c r="J644" s="2">
        <f>ARIMAForecast[[#This Row],[UNH]]-Data!J643</f>
        <v>-3.3752543164650888</v>
      </c>
      <c r="K644" s="2">
        <f>ARIMAForecast[[#This Row],[JPM]]-Data!K643</f>
        <v>-2.2756640776780017</v>
      </c>
      <c r="L644" s="2">
        <f>ARIMAForecast[[#This Row],[AVGO]]-Data!L643</f>
        <v>-3.6320529314980377</v>
      </c>
      <c r="M644" s="2">
        <f>ARIMAForecast[[#This Row],[V]]-Data!M643</f>
        <v>-1.414254217911008</v>
      </c>
      <c r="N644" s="2">
        <f>ARIMAForecast[[#This Row],[BAC]]-Data!N643</f>
        <v>-0.90461725940259896</v>
      </c>
      <c r="O644" s="2">
        <f>ARIMAForecast[[#This Row],[HD]]-Data!O643</f>
        <v>-8.3778038366910437</v>
      </c>
      <c r="P644" s="2">
        <f>ARIMAForecast[[#This Row],[MA]]-Data!P643</f>
        <v>-2.6656351561609881</v>
      </c>
      <c r="Q644" s="2">
        <f>ARIMAForecast[[#This Row],[MRK]]-Data!Q643</f>
        <v>0.26490512083120166</v>
      </c>
      <c r="R644" s="2">
        <f>ARIMAForecast[[#This Row],[ABBV]]-Data!R643</f>
        <v>0.20341317200200137</v>
      </c>
      <c r="S644" s="2">
        <f>ARIMAForecast[[#This Row],[LLY]]-Data!S643</f>
        <v>-1.7257477460270252</v>
      </c>
      <c r="T644" s="2">
        <f>ARIMAForecast[[#This Row],[UPS]]-Data!T643</f>
        <v>-6.9726305776000004</v>
      </c>
      <c r="U644" s="2">
        <f>ARIMAForecast[[#This Row],[CAT]]-Data!U643</f>
        <v>-1.0916389868679914</v>
      </c>
      <c r="X644" s="1">
        <v>44767</v>
      </c>
      <c r="Y644" s="2">
        <f>Data!Y644-Data!Y643</f>
        <v>-1.1716346000000044</v>
      </c>
      <c r="Z644" s="2">
        <f>Data!Z644-Data!Z643</f>
        <v>-2.0863019000000236</v>
      </c>
      <c r="AA644" s="2">
        <f>Data!AA644-Data!AA643</f>
        <v>-1.5169612999999913</v>
      </c>
      <c r="AB644" s="2">
        <f>Data!AB644-Data!AB643</f>
        <v>-3.5781568999999962</v>
      </c>
      <c r="AC644" s="2">
        <f>Data!AC644-Data!AC643</f>
        <v>1.5606262000000015</v>
      </c>
      <c r="AD644" s="2">
        <f>Data!AD644-Data!AD643</f>
        <v>-2.1553035999999679</v>
      </c>
      <c r="AE644" s="2">
        <f>Data!AE644-Data!AE643</f>
        <v>-4.5026718000000017</v>
      </c>
      <c r="AF644" s="2">
        <f>Data!AF644-Data!AF643</f>
        <v>-3.4340391000000068</v>
      </c>
      <c r="AG644" s="2">
        <f>Data!AG644-Data!AG643</f>
        <v>6.1553432000000612</v>
      </c>
      <c r="AH644" s="2">
        <f>Data!AH644-Data!AH643</f>
        <v>0.51050970000000007</v>
      </c>
      <c r="AI644" s="2">
        <f>Data!AI644-Data!AI643</f>
        <v>-0.75800279999998565</v>
      </c>
      <c r="AJ644" s="2">
        <f>Data!AJ644-Data!AJ643</f>
        <v>0.4811236999999835</v>
      </c>
      <c r="AK644" s="2">
        <f>Data!AK644-Data!AK643</f>
        <v>0.25906243000000018</v>
      </c>
      <c r="AL644" s="2">
        <f>Data!AL644-Data!AL643</f>
        <v>-0.22564599999998336</v>
      </c>
      <c r="AM644" s="2">
        <f>Data!AM644-Data!AM643</f>
        <v>-0.32509530000004361</v>
      </c>
      <c r="AN644" s="2">
        <f>Data!AN644-Data!AN643</f>
        <v>0.43722205000000258</v>
      </c>
      <c r="AO644" s="2">
        <f>Data!AO644-Data!AO643</f>
        <v>1.526669499999997</v>
      </c>
      <c r="AP644" s="2">
        <f>Data!AP644-Data!AP643</f>
        <v>2.7706699000000299</v>
      </c>
      <c r="AQ644" s="2">
        <f>Data!AQ644-Data!AQ643</f>
        <v>-4.9403500000011036E-2</v>
      </c>
      <c r="AR644" s="2">
        <f>Data!AR644-Data!AR643</f>
        <v>2.099408000000011</v>
      </c>
      <c r="AS644" s="2"/>
      <c r="AT644" s="1">
        <v>44767</v>
      </c>
      <c r="AU644" s="2">
        <f>Data!AV648-FaktiskeKurser[[#This Row],[AAPL]]</f>
        <v>1.9499969999999962</v>
      </c>
      <c r="AV644" s="2">
        <f>Data!AW648-FaktiskeKurser[[#This Row],[MSFT]]</f>
        <v>-0.70001199999995833</v>
      </c>
      <c r="AW644" s="2">
        <f>Data!AX648-FaktiskeKurser[[#This Row],[AMZN]]</f>
        <v>2.9300000000000068</v>
      </c>
      <c r="AX644" s="2">
        <f>Data!AY648-FaktiskeKurser[[#This Row],[GOOGL]]</f>
        <v>-6.299995999999993</v>
      </c>
      <c r="AY644" s="2">
        <f>Data!AZ648-FaktiskeKurser[[#This Row],[BRK-B]]</f>
        <v>4.4400019999999927</v>
      </c>
      <c r="AZ644" s="2">
        <f>Data!BA648-FaktiskeKurser[[#This Row],[TSLA]]</f>
        <v>22.903319999999979</v>
      </c>
      <c r="BA644" s="2">
        <f>Data!BB648-FaktiskeKurser[[#This Row],[NVDA]]</f>
        <v>0.32000700000000393</v>
      </c>
      <c r="BB644" s="2">
        <f>Data!BC648-FaktiskeKurser[[#This Row],[GOOG]]</f>
        <v>-6.4100040000000007</v>
      </c>
      <c r="BC644" s="2">
        <f>Data!BD648-FaktiskeKurser[[#This Row],[UNH]]</f>
        <v>-3.9800410000000284</v>
      </c>
      <c r="BD644" s="2">
        <f>Data!BE648-FaktiskeKurser[[#This Row],[JPM]]</f>
        <v>0.66000300000000323</v>
      </c>
      <c r="BE644" s="2">
        <f>Data!BF648-FaktiskeKurser[[#This Row],[AVGO]]</f>
        <v>4.1099850000000515</v>
      </c>
      <c r="BF644" s="2">
        <f>Data!BG648-FaktiskeKurser[[#This Row],[V]]</f>
        <v>0.61000000000001364</v>
      </c>
      <c r="BG644" s="2">
        <f>Data!BH648-FaktiskeKurser[[#This Row],[BAC]]</f>
        <v>0.38000199999999751</v>
      </c>
      <c r="BH644" s="2">
        <f>Data!BI648-FaktiskeKurser[[#This Row],[HD]]</f>
        <v>6.3200069999999755</v>
      </c>
      <c r="BI644" s="2">
        <f>Data!BJ648-FaktiskeKurser[[#This Row],[MA]]</f>
        <v>3.8299860000000194</v>
      </c>
      <c r="BJ644" s="2">
        <f>Data!BK648-FaktiskeKurser[[#This Row],[MRK]]</f>
        <v>-1.8300019999999932</v>
      </c>
      <c r="BK644" s="2">
        <f>Data!BL648-FaktiskeKurser[[#This Row],[ABBV]]</f>
        <v>0.47999599999999987</v>
      </c>
      <c r="BL644" s="2">
        <f>Data!BM648-FaktiskeKurser[[#This Row],[LLY]]</f>
        <v>5.3499759999999696</v>
      </c>
      <c r="BM644" s="2">
        <f>Data!BN648-FaktiskeKurser[[#This Row],[UPS]]</f>
        <v>2.1000059999999792</v>
      </c>
      <c r="BN644" s="2">
        <f>Data!BO648-FaktiskeKurser[[#This Row],[CAT]]</f>
        <v>2.3199930000000109</v>
      </c>
    </row>
    <row r="645" spans="1:66" x14ac:dyDescent="0.35">
      <c r="A645" s="1">
        <v>44768</v>
      </c>
      <c r="B645" s="2">
        <f>ARIMAForecast[[#This Row],[AAPL]]-FaktiskeKurser[[#This Row],[AAPL]]</f>
        <v>4.0149054565139863</v>
      </c>
      <c r="C645" s="2">
        <f>ARIMAForecast[[#This Row],[MSFT]]-Data!C644</f>
        <v>14.746422130963026</v>
      </c>
      <c r="D645" s="2">
        <f>ARIMAForecast[[#This Row],[AMZN]]-Data!D644</f>
        <v>6.0062196726330086</v>
      </c>
      <c r="E645" s="2">
        <f>ARIMAForecast[[#This Row],[GOOGL]]-Data!E644</f>
        <v>8.7855757622429991</v>
      </c>
      <c r="F645" s="2">
        <f>ARIMAForecast[[#This Row],[BRK-B]]-Data!F644</f>
        <v>5.6565446338480001</v>
      </c>
      <c r="G645" s="2">
        <f>ARIMAForecast[[#This Row],[TSLA]]-Data!G644</f>
        <v>17.397476303448002</v>
      </c>
      <c r="H645" s="2">
        <f>ARIMAForecast[[#This Row],[NVDA]]-Data!H644</f>
        <v>11.584526117842984</v>
      </c>
      <c r="I645" s="2">
        <f>ARIMAForecast[[#This Row],[GOOG]]-Data!I644</f>
        <v>8.998446445426012</v>
      </c>
      <c r="J645" s="2">
        <f>ARIMAForecast[[#This Row],[UNH]]-Data!J644</f>
        <v>9.7528985556410817</v>
      </c>
      <c r="K645" s="2">
        <f>ARIMAForecast[[#This Row],[JPM]]-Data!K644</f>
        <v>2.1152236934340038</v>
      </c>
      <c r="L645" s="2">
        <f>ARIMAForecast[[#This Row],[AVGO]]-Data!L644</f>
        <v>17.955923480394063</v>
      </c>
      <c r="M645" s="2">
        <f>ARIMAForecast[[#This Row],[V]]-Data!M644</f>
        <v>-1.9939177489270037</v>
      </c>
      <c r="N645" s="2">
        <f>ARIMAForecast[[#This Row],[BAC]]-Data!N644</f>
        <v>0.6346981667492031</v>
      </c>
      <c r="O645" s="2">
        <f>ARIMAForecast[[#This Row],[HD]]-Data!O644</f>
        <v>0.32743879280099009</v>
      </c>
      <c r="P645" s="2">
        <f>ARIMAForecast[[#This Row],[MA]]-Data!P644</f>
        <v>1.5873551592779904</v>
      </c>
      <c r="Q645" s="2">
        <f>ARIMAForecast[[#This Row],[MRK]]-Data!Q644</f>
        <v>0.50813131902771147</v>
      </c>
      <c r="R645" s="2">
        <f>ARIMAForecast[[#This Row],[ABBV]]-Data!R644</f>
        <v>0.52304690526401032</v>
      </c>
      <c r="S645" s="2">
        <f>ARIMAForecast[[#This Row],[LLY]]-Data!S644</f>
        <v>-0.77546092832301383</v>
      </c>
      <c r="T645" s="2">
        <f>ARIMAForecast[[#This Row],[UPS]]-Data!T644</f>
        <v>2.9700836501010031</v>
      </c>
      <c r="U645" s="2">
        <f>ARIMAForecast[[#This Row],[CAT]]-Data!U644</f>
        <v>5.1482005064650025</v>
      </c>
      <c r="X645" s="1">
        <v>44768</v>
      </c>
      <c r="Y645" s="2">
        <f>Data!Y645-Data!Y644</f>
        <v>-1.2945680999999922</v>
      </c>
      <c r="Z645" s="2">
        <f>Data!Z645-Data!Z644</f>
        <v>-4.4962190999999905</v>
      </c>
      <c r="AA645" s="2">
        <f>Data!AA645-Data!AA644</f>
        <v>-4.5594612000000012</v>
      </c>
      <c r="AB645" s="2">
        <f>Data!AB645-Data!AB644</f>
        <v>-2.1623776999999933</v>
      </c>
      <c r="AC645" s="2">
        <f>Data!AC645-Data!AC644</f>
        <v>-2.0910848000000328</v>
      </c>
      <c r="AD645" s="2">
        <f>Data!AD645-Data!AD644</f>
        <v>-4.0408414999999991</v>
      </c>
      <c r="AE645" s="2">
        <f>Data!AE645-Data!AE644</f>
        <v>-4.4727350000000001</v>
      </c>
      <c r="AF645" s="2">
        <f>Data!AF645-Data!AF644</f>
        <v>-2.3795420000000007</v>
      </c>
      <c r="AG645" s="2">
        <f>Data!AG645-Data!AG644</f>
        <v>3.4398139999999557</v>
      </c>
      <c r="AH645" s="2">
        <f>Data!AH645-Data!AH644</f>
        <v>-1.6173344999999983</v>
      </c>
      <c r="AI645" s="2">
        <f>Data!AI645-Data!AI644</f>
        <v>-1.9342821000000185</v>
      </c>
      <c r="AJ645" s="2">
        <f>Data!AJ645-Data!AJ644</f>
        <v>-1.715894899999995</v>
      </c>
      <c r="AK645" s="2">
        <f>Data!AK645-Data!AK644</f>
        <v>-0.60017299000000435</v>
      </c>
      <c r="AL645" s="2">
        <f>Data!AL645-Data!AL644</f>
        <v>-6.5802621000000272</v>
      </c>
      <c r="AM645" s="2">
        <f>Data!AM645-Data!AM644</f>
        <v>-2.2889884999999595</v>
      </c>
      <c r="AN645" s="2">
        <f>Data!AN645-Data!AN644</f>
        <v>0.68213593000000117</v>
      </c>
      <c r="AO645" s="2">
        <f>Data!AO645-Data!AO644</f>
        <v>0.89345539999999346</v>
      </c>
      <c r="AP645" s="2">
        <f>Data!AP645-Data!AP644</f>
        <v>3.4515300000009574E-2</v>
      </c>
      <c r="AQ645" s="2">
        <f>Data!AQ645-Data!AQ644</f>
        <v>-5.6454749000000106</v>
      </c>
      <c r="AR645" s="2">
        <f>Data!AR645-Data!AR644</f>
        <v>0.17889170000000831</v>
      </c>
      <c r="AS645" s="2"/>
      <c r="AT645" s="1">
        <v>44768</v>
      </c>
      <c r="AU645" s="2">
        <f>Data!AV649-FaktiskeKurser[[#This Row],[AAPL]]</f>
        <v>-1.4399870000000021</v>
      </c>
      <c r="AV645" s="2">
        <f>Data!AW649-FaktiskeKurser[[#This Row],[MSFT]]</f>
        <v>-10.369995000000017</v>
      </c>
      <c r="AW645" s="2">
        <f>Data!AX649-FaktiskeKurser[[#This Row],[AMZN]]</f>
        <v>-7.9599990000000105</v>
      </c>
      <c r="AX645" s="2">
        <f>Data!AY649-FaktiskeKurser[[#This Row],[GOOGL]]</f>
        <v>-8.880004999999997</v>
      </c>
      <c r="AY645" s="2">
        <f>Data!AZ649-FaktiskeKurser[[#This Row],[BRK-B]]</f>
        <v>-0.73001099999999042</v>
      </c>
      <c r="AZ645" s="2">
        <f>Data!BA649-FaktiskeKurser[[#This Row],[TSLA]]</f>
        <v>11.359984999999995</v>
      </c>
      <c r="BA645" s="2">
        <f>Data!BB649-FaktiskeKurser[[#This Row],[NVDA]]</f>
        <v>-12.740004999999996</v>
      </c>
      <c r="BB645" s="2">
        <f>Data!BC649-FaktiskeKurser[[#This Row],[GOOG]]</f>
        <v>-9.2599949999999893</v>
      </c>
      <c r="BC645" s="2">
        <f>Data!BD649-FaktiskeKurser[[#This Row],[UNH]]</f>
        <v>12.120055999999977</v>
      </c>
      <c r="BD645" s="2">
        <f>Data!BE649-FaktiskeKurser[[#This Row],[JPM]]</f>
        <v>-1.120002999999997</v>
      </c>
      <c r="BE645" s="2">
        <f>Data!BF649-FaktiskeKurser[[#This Row],[AVGO]]</f>
        <v>-0.67999300000002449</v>
      </c>
      <c r="BF645" s="2">
        <f>Data!BG649-FaktiskeKurser[[#This Row],[V]]</f>
        <v>-0.87998999999999228</v>
      </c>
      <c r="BG645" s="2">
        <f>Data!BH649-FaktiskeKurser[[#This Row],[BAC]]</f>
        <v>-0.31000199999999722</v>
      </c>
      <c r="BH645" s="2">
        <f>Data!BI649-FaktiskeKurser[[#This Row],[HD]]</f>
        <v>-4.1199949999999603</v>
      </c>
      <c r="BI645" s="2">
        <f>Data!BJ649-FaktiskeKurser[[#This Row],[MA]]</f>
        <v>1.0009999999965657E-2</v>
      </c>
      <c r="BJ645" s="2">
        <f>Data!BK649-FaktiskeKurser[[#This Row],[MRK]]</f>
        <v>1.6399990000000031</v>
      </c>
      <c r="BK645" s="2">
        <f>Data!BL649-FaktiskeKurser[[#This Row],[ABBV]]</f>
        <v>3.1799929999999961</v>
      </c>
      <c r="BL645" s="2">
        <f>Data!BM649-FaktiskeKurser[[#This Row],[LLY]]</f>
        <v>9.5299990000000321</v>
      </c>
      <c r="BM645" s="2">
        <f>Data!BN649-FaktiskeKurser[[#This Row],[UPS]]</f>
        <v>-5.3200070000000039</v>
      </c>
      <c r="BN645" s="2">
        <f>Data!BO649-FaktiskeKurser[[#This Row],[CAT]]</f>
        <v>1.2599950000000035</v>
      </c>
    </row>
    <row r="646" spans="1:66" x14ac:dyDescent="0.35">
      <c r="A646" s="1">
        <v>44769</v>
      </c>
      <c r="B646" s="2">
        <f>ARIMAForecast[[#This Row],[AAPL]]-FaktiskeKurser[[#This Row],[AAPL]]</f>
        <v>1.6665121662569788</v>
      </c>
      <c r="C646" s="2">
        <f>ARIMAForecast[[#This Row],[MSFT]]-Data!C645</f>
        <v>8.0056843787089633</v>
      </c>
      <c r="D646" s="2">
        <f>ARIMAForecast[[#This Row],[AMZN]]-Data!D645</f>
        <v>1.5200984739989991</v>
      </c>
      <c r="E646" s="2">
        <f>ARIMAForecast[[#This Row],[GOOGL]]-Data!E645</f>
        <v>0.31527756638000426</v>
      </c>
      <c r="F646" s="2">
        <f>ARIMAForecast[[#This Row],[BRK-B]]-Data!F645</f>
        <v>2.8547658398650242</v>
      </c>
      <c r="G646" s="2">
        <f>ARIMAForecast[[#This Row],[TSLA]]-Data!G645</f>
        <v>4.7834546594550034</v>
      </c>
      <c r="H646" s="2">
        <f>ARIMAForecast[[#This Row],[NVDA]]-Data!H645</f>
        <v>2.9396408961970053</v>
      </c>
      <c r="I646" s="2">
        <f>ARIMAForecast[[#This Row],[GOOG]]-Data!I645</f>
        <v>0.14391835096999728</v>
      </c>
      <c r="J646" s="2">
        <f>ARIMAForecast[[#This Row],[UNH]]-Data!J645</f>
        <v>-0.51937000427903968</v>
      </c>
      <c r="K646" s="2">
        <f>ARIMAForecast[[#This Row],[JPM]]-Data!K645</f>
        <v>-0.73904009941900028</v>
      </c>
      <c r="L646" s="2">
        <f>ARIMAForecast[[#This Row],[AVGO]]-Data!L645</f>
        <v>4.4714514880859042</v>
      </c>
      <c r="M646" s="2">
        <f>ARIMAForecast[[#This Row],[V]]-Data!M645</f>
        <v>0.54554331383002364</v>
      </c>
      <c r="N646" s="2">
        <f>ARIMAForecast[[#This Row],[BAC]]-Data!N645</f>
        <v>-0.32595632589160317</v>
      </c>
      <c r="O646" s="2">
        <f>ARIMAForecast[[#This Row],[HD]]-Data!O645</f>
        <v>1.2342378607090154</v>
      </c>
      <c r="P646" s="2">
        <f>ARIMAForecast[[#This Row],[MA]]-Data!P645</f>
        <v>8.5484056580709762</v>
      </c>
      <c r="Q646" s="2">
        <f>ARIMAForecast[[#This Row],[MRK]]-Data!Q645</f>
        <v>-1.8267779630198078</v>
      </c>
      <c r="R646" s="2">
        <f>ARIMAForecast[[#This Row],[ABBV]]-Data!R645</f>
        <v>-1.7681163135659972</v>
      </c>
      <c r="S646" s="2">
        <f>ARIMAForecast[[#This Row],[LLY]]-Data!S645</f>
        <v>0.11340213230801055</v>
      </c>
      <c r="T646" s="2">
        <f>ARIMAForecast[[#This Row],[UPS]]-Data!T645</f>
        <v>3.5016525176399966</v>
      </c>
      <c r="U646" s="2">
        <f>ARIMAForecast[[#This Row],[CAT]]-Data!U645</f>
        <v>2.5554509534089789</v>
      </c>
      <c r="X646" s="1">
        <v>44769</v>
      </c>
      <c r="Y646" s="2">
        <f>Data!Y646-Data!Y645</f>
        <v>3.3446483000000171</v>
      </c>
      <c r="Z646" s="2">
        <f>Data!Z646-Data!Z645</f>
        <v>3.7508578999999997</v>
      </c>
      <c r="AA646" s="2">
        <f>Data!AA646-Data!AA645</f>
        <v>3.4015375000000034</v>
      </c>
      <c r="AB646" s="2">
        <f>Data!AB646-Data!AB645</f>
        <v>4.7414333999999911</v>
      </c>
      <c r="AC646" s="2">
        <f>Data!AC646-Data!AC645</f>
        <v>3.8382437000000209</v>
      </c>
      <c r="AD646" s="2">
        <f>Data!AD646-Data!AD645</f>
        <v>-3.3299630000000207</v>
      </c>
      <c r="AE646" s="2">
        <f>Data!AE646-Data!AE645</f>
        <v>6.6475230000000067</v>
      </c>
      <c r="AF646" s="2">
        <f>Data!AF646-Data!AF645</f>
        <v>4.5975717000000031</v>
      </c>
      <c r="AG646" s="2">
        <f>Data!AG646-Data!AG645</f>
        <v>2.7194200999999794</v>
      </c>
      <c r="AH646" s="2">
        <f>Data!AH646-Data!AH645</f>
        <v>1.5046951000000064</v>
      </c>
      <c r="AI646" s="2">
        <f>Data!AI646-Data!AI645</f>
        <v>14.308286400000043</v>
      </c>
      <c r="AJ646" s="2">
        <f>Data!AJ646-Data!AJ645</f>
        <v>-2.0146475999999893</v>
      </c>
      <c r="AK646" s="2">
        <f>Data!AK646-Data!AK645</f>
        <v>0.41811352000000568</v>
      </c>
      <c r="AL646" s="2">
        <f>Data!AL646-Data!AL645</f>
        <v>-0.59675649999996949</v>
      </c>
      <c r="AM646" s="2">
        <f>Data!AM646-Data!AM645</f>
        <v>0.99476139999995894</v>
      </c>
      <c r="AN646" s="2">
        <f>Data!AN646-Data!AN645</f>
        <v>-7.4671499999965363E-3</v>
      </c>
      <c r="AO646" s="2">
        <f>Data!AO646-Data!AO645</f>
        <v>0.34772720000000845</v>
      </c>
      <c r="AP646" s="2">
        <f>Data!AP646-Data!AP645</f>
        <v>-2.2611552000000188</v>
      </c>
      <c r="AQ646" s="2">
        <f>Data!AQ646-Data!AQ645</f>
        <v>1.364753300000018</v>
      </c>
      <c r="AR646" s="2">
        <f>Data!AR646-Data!AR645</f>
        <v>3.1152709999999786</v>
      </c>
      <c r="AS646" s="2"/>
      <c r="AT646" s="1">
        <v>44769</v>
      </c>
      <c r="AU646" s="2">
        <f>Data!AV650-FaktiskeKurser[[#This Row],[AAPL]]</f>
        <v>1.4399870000000021</v>
      </c>
      <c r="AV646" s="2">
        <f>Data!AW650-FaktiskeKurser[[#This Row],[MSFT]]</f>
        <v>3.8999939999999924</v>
      </c>
      <c r="AW646" s="2">
        <f>Data!AX650-FaktiskeKurser[[#This Row],[AMZN]]</f>
        <v>-3.6599960000000067</v>
      </c>
      <c r="AX646" s="2">
        <f>Data!AY650-FaktiskeKurser[[#This Row],[GOOGL]]</f>
        <v>-1.2799980000000062</v>
      </c>
      <c r="AY646" s="2">
        <f>Data!AZ650-FaktiskeKurser[[#This Row],[BRK-B]]</f>
        <v>3.4499819999999772</v>
      </c>
      <c r="AZ646" s="2">
        <f>Data!BA650-FaktiskeKurser[[#This Row],[TSLA]]</f>
        <v>3.1133419999999887</v>
      </c>
      <c r="BA646" s="2">
        <f>Data!BB650-FaktiskeKurser[[#This Row],[NVDA]]</f>
        <v>-2.6000060000000076</v>
      </c>
      <c r="BB646" s="2">
        <f>Data!BC650-FaktiskeKurser[[#This Row],[GOOG]]</f>
        <v>-1.4400030000000044</v>
      </c>
      <c r="BC646" s="2">
        <f>Data!BD650-FaktiskeKurser[[#This Row],[UNH]]</f>
        <v>12.149963000000071</v>
      </c>
      <c r="BD646" s="2">
        <f>Data!BE650-FaktiskeKurser[[#This Row],[JPM]]</f>
        <v>-8.0001999999993245E-2</v>
      </c>
      <c r="BE646" s="2">
        <f>Data!BF650-FaktiskeKurser[[#This Row],[AVGO]]</f>
        <v>10.109985000000052</v>
      </c>
      <c r="BF646" s="2">
        <f>Data!BG650-FaktiskeKurser[[#This Row],[V]]</f>
        <v>-5.7200009999999963</v>
      </c>
      <c r="BG646" s="2">
        <f>Data!BH650-FaktiskeKurser[[#This Row],[BAC]]</f>
        <v>-6.0001999999997224E-2</v>
      </c>
      <c r="BH646" s="2">
        <f>Data!BI650-FaktiskeKurser[[#This Row],[HD]]</f>
        <v>-6.0899959999999851</v>
      </c>
      <c r="BI646" s="2">
        <f>Data!BJ650-FaktiskeKurser[[#This Row],[MA]]</f>
        <v>-3.6500239999999735</v>
      </c>
      <c r="BJ646" s="2">
        <f>Data!BK650-FaktiskeKurser[[#This Row],[MRK]]</f>
        <v>1.0900039999999933</v>
      </c>
      <c r="BK646" s="2">
        <f>Data!BL650-FaktiskeKurser[[#This Row],[ABBV]]</f>
        <v>3.3999939999999924</v>
      </c>
      <c r="BL646" s="2">
        <f>Data!BM650-FaktiskeKurser[[#This Row],[LLY]]</f>
        <v>2.0199890000000096</v>
      </c>
      <c r="BM646" s="2">
        <f>Data!BN650-FaktiskeKurser[[#This Row],[UPS]]</f>
        <v>-3.1100010000000111</v>
      </c>
      <c r="BN646" s="2">
        <f>Data!BO650-FaktiskeKurser[[#This Row],[CAT]]</f>
        <v>4.2599950000000035</v>
      </c>
    </row>
    <row r="647" spans="1:66" x14ac:dyDescent="0.35">
      <c r="A647" s="1">
        <v>44770</v>
      </c>
      <c r="B647" s="2">
        <f>ARIMAForecast[[#This Row],[AAPL]]-FaktiskeKurser[[#This Row],[AAPL]]</f>
        <v>9.2450408043479797</v>
      </c>
      <c r="C647" s="2">
        <f>ARIMAForecast[[#This Row],[MSFT]]-Data!C646</f>
        <v>4.7362265777670132</v>
      </c>
      <c r="D647" s="2">
        <f>ARIMAForecast[[#This Row],[AMZN]]-Data!D646</f>
        <v>12.104783760063</v>
      </c>
      <c r="E647" s="2">
        <f>ARIMAForecast[[#This Row],[GOOGL]]-Data!E646</f>
        <v>3.0355415706089985</v>
      </c>
      <c r="F647" s="2">
        <f>ARIMAForecast[[#This Row],[BRK-B]]-Data!F646</f>
        <v>6.5056638949979515</v>
      </c>
      <c r="G647" s="2">
        <f>ARIMAForecast[[#This Row],[TSLA]]-Data!G646</f>
        <v>18.369169489013984</v>
      </c>
      <c r="H647" s="2">
        <f>ARIMAForecast[[#This Row],[NVDA]]-Data!H646</f>
        <v>2.4545916296449946</v>
      </c>
      <c r="I647" s="2">
        <f>ARIMAForecast[[#This Row],[GOOG]]-Data!I646</f>
        <v>2.6666540067989928</v>
      </c>
      <c r="J647" s="2">
        <f>ARIMAForecast[[#This Row],[UNH]]-Data!J646</f>
        <v>7.5265211542280213</v>
      </c>
      <c r="K647" s="2">
        <f>ARIMAForecast[[#This Row],[JPM]]-Data!K646</f>
        <v>1.125298047954999</v>
      </c>
      <c r="L647" s="2">
        <f>ARIMAForecast[[#This Row],[AVGO]]-Data!L646</f>
        <v>4.5380477665820536</v>
      </c>
      <c r="M647" s="2">
        <f>ARIMAForecast[[#This Row],[V]]-Data!M646</f>
        <v>0.82066940998097948</v>
      </c>
      <c r="N647" s="2">
        <f>ARIMAForecast[[#This Row],[BAC]]-Data!N646</f>
        <v>0.54729477093970047</v>
      </c>
      <c r="O647" s="2">
        <f>ARIMAForecast[[#This Row],[HD]]-Data!O646</f>
        <v>1.2549989147080396</v>
      </c>
      <c r="P647" s="2">
        <f>ARIMAForecast[[#This Row],[MA]]-Data!P646</f>
        <v>1.9672921873760174</v>
      </c>
      <c r="Q647" s="2">
        <f>ARIMAForecast[[#This Row],[MRK]]-Data!Q646</f>
        <v>-0.30276122093019353</v>
      </c>
      <c r="R647" s="2">
        <f>ARIMAForecast[[#This Row],[ABBV]]-Data!R646</f>
        <v>-5.9284611479830005</v>
      </c>
      <c r="S647" s="2">
        <f>ARIMAForecast[[#This Row],[LLY]]-Data!S646</f>
        <v>0.53219434430201318</v>
      </c>
      <c r="T647" s="2">
        <f>ARIMAForecast[[#This Row],[UPS]]-Data!T646</f>
        <v>8.0691339697640103</v>
      </c>
      <c r="U647" s="2">
        <f>ARIMAForecast[[#This Row],[CAT]]-Data!U646</f>
        <v>10.072396304956015</v>
      </c>
      <c r="X647" s="1">
        <v>44770</v>
      </c>
      <c r="Y647" s="2">
        <f>Data!Y647-Data!Y646</f>
        <v>1.9744117999999844</v>
      </c>
      <c r="Z647" s="2">
        <f>Data!Z647-Data!Z646</f>
        <v>16.070284500000014</v>
      </c>
      <c r="AA647" s="2">
        <f>Data!AA647-Data!AA646</f>
        <v>1.9796778999999987</v>
      </c>
      <c r="AB647" s="2">
        <f>Data!AB647-Data!AB646</f>
        <v>4.0470210000000009</v>
      </c>
      <c r="AC647" s="2">
        <f>Data!AC647-Data!AC646</f>
        <v>3.8608379000000355</v>
      </c>
      <c r="AD647" s="2">
        <f>Data!AD647-Data!AD646</f>
        <v>15.650237199999992</v>
      </c>
      <c r="AE647" s="2">
        <f>Data!AE647-Data!AE646</f>
        <v>7.1097632000000033</v>
      </c>
      <c r="AF647" s="2">
        <f>Data!AF647-Data!AF646</f>
        <v>4.1500322999999923</v>
      </c>
      <c r="AG647" s="2">
        <f>Data!AG647-Data!AG646</f>
        <v>6.0597587000000885</v>
      </c>
      <c r="AH647" s="2">
        <f>Data!AH647-Data!AH646</f>
        <v>-0.35403160000001321</v>
      </c>
      <c r="AI647" s="2">
        <f>Data!AI647-Data!AI646</f>
        <v>6.9904364000000214</v>
      </c>
      <c r="AJ647" s="2">
        <f>Data!AJ647-Data!AJ646</f>
        <v>0.71653659999998354</v>
      </c>
      <c r="AK647" s="2">
        <f>Data!AK647-Data!AK646</f>
        <v>-0.18226446999999979</v>
      </c>
      <c r="AL647" s="2">
        <f>Data!AL647-Data!AL646</f>
        <v>0.72145660000001044</v>
      </c>
      <c r="AM647" s="2">
        <f>Data!AM647-Data!AM646</f>
        <v>6.4931654000000094</v>
      </c>
      <c r="AN647" s="2">
        <f>Data!AN647-Data!AN646</f>
        <v>-0.99633110000000613</v>
      </c>
      <c r="AO647" s="2">
        <f>Data!AO647-Data!AO646</f>
        <v>-1.5447439000000145</v>
      </c>
      <c r="AP647" s="2">
        <f>Data!AP647-Data!AP646</f>
        <v>1.5067687000000092</v>
      </c>
      <c r="AQ647" s="2">
        <f>Data!AQ647-Data!AQ646</f>
        <v>4.1306654999999921</v>
      </c>
      <c r="AR647" s="2">
        <f>Data!AR647-Data!AR646</f>
        <v>2.8698104000000058</v>
      </c>
      <c r="AS647" s="2"/>
      <c r="AT647" s="1">
        <v>44770</v>
      </c>
      <c r="AU647" s="2">
        <f>Data!AV651-FaktiskeKurser[[#This Row],[AAPL]]</f>
        <v>3.2600099999999941</v>
      </c>
      <c r="AV647" s="2">
        <f>Data!AW651-FaktiskeKurser[[#This Row],[MSFT]]</f>
        <v>16.05001900000002</v>
      </c>
      <c r="AW647" s="2">
        <f>Data!AX651-FaktiskeKurser[[#This Row],[AMZN]]</f>
        <v>-0.13999900000000309</v>
      </c>
      <c r="AX647" s="2">
        <f>Data!AY651-FaktiskeKurser[[#This Row],[GOOGL]]</f>
        <v>6.3199989999999957</v>
      </c>
      <c r="AY647" s="2">
        <f>Data!AZ651-FaktiskeKurser[[#This Row],[BRK-B]]</f>
        <v>7.9700009999999679</v>
      </c>
      <c r="AZ647" s="2">
        <f>Data!BA651-FaktiskeKurser[[#This Row],[TSLA]]</f>
        <v>8.656646999999964</v>
      </c>
      <c r="BA647" s="2">
        <f>Data!BB651-FaktiskeKurser[[#This Row],[NVDA]]</f>
        <v>6.6499940000000208</v>
      </c>
      <c r="BB647" s="2">
        <f>Data!BC651-FaktiskeKurser[[#This Row],[GOOG]]</f>
        <v>6.2299950000000024</v>
      </c>
      <c r="BC647" s="2">
        <f>Data!BD651-FaktiskeKurser[[#This Row],[UNH]]</f>
        <v>20.080016999999998</v>
      </c>
      <c r="BD647" s="2">
        <f>Data!BE651-FaktiskeKurser[[#This Row],[JPM]]</f>
        <v>4.9995999999993046E-2</v>
      </c>
      <c r="BE647" s="2">
        <f>Data!BF651-FaktiskeKurser[[#This Row],[AVGO]]</f>
        <v>21.089965000000007</v>
      </c>
      <c r="BF647" s="2">
        <f>Data!BG651-FaktiskeKurser[[#This Row],[V]]</f>
        <v>-2.3499909999999886</v>
      </c>
      <c r="BG647" s="2">
        <f>Data!BH651-FaktiskeKurser[[#This Row],[BAC]]</f>
        <v>-0.10999999999999943</v>
      </c>
      <c r="BH647" s="2">
        <f>Data!BI651-FaktiskeKurser[[#This Row],[HD]]</f>
        <v>-6.9599910000000023</v>
      </c>
      <c r="BI647" s="2">
        <f>Data!BJ651-FaktiskeKurser[[#This Row],[MA]]</f>
        <v>8.5700070000000323</v>
      </c>
      <c r="BJ647" s="2">
        <f>Data!BK651-FaktiskeKurser[[#This Row],[MRK]]</f>
        <v>-0.16999899999999002</v>
      </c>
      <c r="BK647" s="2">
        <f>Data!BL651-FaktiskeKurser[[#This Row],[ABBV]]</f>
        <v>1.2799990000000037</v>
      </c>
      <c r="BL647" s="2">
        <f>Data!BM651-FaktiskeKurser[[#This Row],[LLY]]</f>
        <v>2.0499879999999848</v>
      </c>
      <c r="BM647" s="2">
        <f>Data!BN651-FaktiskeKurser[[#This Row],[UPS]]</f>
        <v>0.2600089999999966</v>
      </c>
      <c r="BN647" s="2">
        <f>Data!BO651-FaktiskeKurser[[#This Row],[CAT]]</f>
        <v>9.2200010000000248</v>
      </c>
    </row>
    <row r="648" spans="1:66" x14ac:dyDescent="0.35">
      <c r="A648" s="1">
        <v>44771</v>
      </c>
      <c r="B648" s="2">
        <f>ARIMAForecast[[#This Row],[AAPL]]-FaktiskeKurser[[#This Row],[AAPL]]</f>
        <v>8.7098875166450114</v>
      </c>
      <c r="C648" s="2">
        <f>ARIMAForecast[[#This Row],[MSFT]]-Data!C647</f>
        <v>-3.4248394212600033</v>
      </c>
      <c r="D648" s="2">
        <f>ARIMAForecast[[#This Row],[AMZN]]-Data!D647</f>
        <v>0.57475985986900469</v>
      </c>
      <c r="E648" s="2">
        <f>ARIMAForecast[[#This Row],[GOOGL]]-Data!E647</f>
        <v>-2.7574523943450089</v>
      </c>
      <c r="F648" s="2">
        <f>ARIMAForecast[[#This Row],[BRK-B]]-Data!F647</f>
        <v>-3.575245659488985</v>
      </c>
      <c r="G648" s="2">
        <f>ARIMAForecast[[#This Row],[TSLA]]-Data!G647</f>
        <v>-2.3369164236209485</v>
      </c>
      <c r="H648" s="2">
        <f>ARIMAForecast[[#This Row],[NVDA]]-Data!H647</f>
        <v>1.6849802768039979</v>
      </c>
      <c r="I648" s="2">
        <f>ARIMAForecast[[#This Row],[GOOG]]-Data!I647</f>
        <v>-2.3182123836609918</v>
      </c>
      <c r="J648" s="2">
        <f>ARIMAForecast[[#This Row],[UNH]]-Data!J647</f>
        <v>-11.556844427681995</v>
      </c>
      <c r="K648" s="2">
        <f>ARIMAForecast[[#This Row],[JPM]]-Data!K647</f>
        <v>-1.8051527118669952</v>
      </c>
      <c r="L648" s="2">
        <f>ARIMAForecast[[#This Row],[AVGO]]-Data!L647</f>
        <v>-1.720956249082974</v>
      </c>
      <c r="M648" s="2">
        <f>ARIMAForecast[[#This Row],[V]]-Data!M647</f>
        <v>-0.56942960903700168</v>
      </c>
      <c r="N648" s="2">
        <f>ARIMAForecast[[#This Row],[BAC]]-Data!N647</f>
        <v>-0.29459878643969972</v>
      </c>
      <c r="O648" s="2">
        <f>ARIMAForecast[[#This Row],[HD]]-Data!O647</f>
        <v>4.3828313811109751</v>
      </c>
      <c r="P648" s="2">
        <f>ARIMAForecast[[#This Row],[MA]]-Data!P647</f>
        <v>-2.8118077637760166</v>
      </c>
      <c r="Q648" s="2">
        <f>ARIMAForecast[[#This Row],[MRK]]-Data!Q647</f>
        <v>-0.99588913661661138</v>
      </c>
      <c r="R648" s="2">
        <f>ARIMAForecast[[#This Row],[ABBV]]-Data!R647</f>
        <v>-3.4203125089630078</v>
      </c>
      <c r="S648" s="2">
        <f>ARIMAForecast[[#This Row],[LLY]]-Data!S647</f>
        <v>-6.1020193211480205</v>
      </c>
      <c r="T648" s="2">
        <f>ARIMAForecast[[#This Row],[UPS]]-Data!T647</f>
        <v>-5.797106163899457E-2</v>
      </c>
      <c r="U648" s="2">
        <f>ARIMAForecast[[#This Row],[CAT]]-Data!U647</f>
        <v>-3.6273983471000122</v>
      </c>
      <c r="X648" s="1">
        <v>44771</v>
      </c>
      <c r="Y648" s="2">
        <f>Data!Y648-Data!Y647</f>
        <v>3.7655920999999921</v>
      </c>
      <c r="Z648" s="2">
        <f>Data!Z648-Data!Z647</f>
        <v>6.2197084999999674</v>
      </c>
      <c r="AA648" s="2">
        <f>Data!AA648-Data!AA647</f>
        <v>10.688617699999995</v>
      </c>
      <c r="AB648" s="2">
        <f>Data!AB648-Data!AB647</f>
        <v>2.0413146000000069</v>
      </c>
      <c r="AC648" s="2">
        <f>Data!AC648-Data!AC647</f>
        <v>6.1492678999999839</v>
      </c>
      <c r="AD648" s="2">
        <f>Data!AD648-Data!AD647</f>
        <v>6.3911626999999953</v>
      </c>
      <c r="AE648" s="2">
        <f>Data!AE648-Data!AE647</f>
        <v>1.813932699999981</v>
      </c>
      <c r="AF648" s="2">
        <f>Data!AF648-Data!AF647</f>
        <v>2.0756325000000118</v>
      </c>
      <c r="AG648" s="2">
        <f>Data!AG648-Data!AG647</f>
        <v>2.3135503999999401</v>
      </c>
      <c r="AH648" s="2">
        <f>Data!AH648-Data!AH647</f>
        <v>0.61015600000000347</v>
      </c>
      <c r="AI648" s="2">
        <f>Data!AI648-Data!AI647</f>
        <v>2.9405117999999675</v>
      </c>
      <c r="AJ648" s="2">
        <f>Data!AJ648-Data!AJ647</f>
        <v>0.80127000000001658</v>
      </c>
      <c r="AK648" s="2">
        <f>Data!AK648-Data!AK647</f>
        <v>0.40802492999999629</v>
      </c>
      <c r="AL648" s="2">
        <f>Data!AL648-Data!AL647</f>
        <v>1.1192932999999812</v>
      </c>
      <c r="AM648" s="2">
        <f>Data!AM648-Data!AM647</f>
        <v>4.1962346999999909</v>
      </c>
      <c r="AN648" s="2">
        <f>Data!AN648-Data!AN647</f>
        <v>-0.77414684999999395</v>
      </c>
      <c r="AO648" s="2">
        <f>Data!AO648-Data!AO647</f>
        <v>-5.5505403999999885</v>
      </c>
      <c r="AP648" s="2">
        <f>Data!AP648-Data!AP647</f>
        <v>-0.97880650000001879</v>
      </c>
      <c r="AQ648" s="2">
        <f>Data!AQ648-Data!AQ647</f>
        <v>5.939187000000004</v>
      </c>
      <c r="AR648" s="2">
        <f>Data!AR648-Data!AR647</f>
        <v>8.3694283000000098</v>
      </c>
      <c r="AS648" s="2"/>
      <c r="AT648" s="1">
        <v>44771</v>
      </c>
      <c r="AU648" s="2">
        <f>Data!AV652-FaktiskeKurser[[#This Row],[AAPL]]</f>
        <v>9.5599980000000073</v>
      </c>
      <c r="AV648" s="2">
        <f>Data!AW652-FaktiskeKurser[[#This Row],[MSFT]]</f>
        <v>21.910002999999961</v>
      </c>
      <c r="AW648" s="2">
        <f>Data!AX652-FaktiskeKurser[[#This Row],[AMZN]]</f>
        <v>13.809997999999993</v>
      </c>
      <c r="AX648" s="2">
        <f>Data!AY652-FaktiskeKurser[[#This Row],[GOOGL]]</f>
        <v>8.8099979999999931</v>
      </c>
      <c r="AY648" s="2">
        <f>Data!AZ652-FaktiskeKurser[[#This Row],[BRK-B]]</f>
        <v>12.61001600000003</v>
      </c>
      <c r="AZ648" s="2">
        <f>Data!BA652-FaktiskeKurser[[#This Row],[TSLA]]</f>
        <v>28.716675000000009</v>
      </c>
      <c r="BA648" s="2">
        <f>Data!BB652-FaktiskeKurser[[#This Row],[NVDA]]</f>
        <v>11.390000000000015</v>
      </c>
      <c r="BB648" s="2">
        <f>Data!BC652-FaktiskeKurser[[#This Row],[GOOG]]</f>
        <v>8.4300000000000068</v>
      </c>
      <c r="BC648" s="2">
        <f>Data!BD652-FaktiskeKurser[[#This Row],[UNH]]</f>
        <v>12.870055999999977</v>
      </c>
      <c r="BD648" s="2">
        <f>Data!BE652-FaktiskeKurser[[#This Row],[JPM]]</f>
        <v>0.14000000000000057</v>
      </c>
      <c r="BE648" s="2">
        <f>Data!BF652-FaktiskeKurser[[#This Row],[AVGO]]</f>
        <v>22.369994999999903</v>
      </c>
      <c r="BF648" s="2">
        <f>Data!BG652-FaktiskeKurser[[#This Row],[V]]</f>
        <v>-2.160002999999989</v>
      </c>
      <c r="BG648" s="2">
        <f>Data!BH652-FaktiskeKurser[[#This Row],[BAC]]</f>
        <v>8.0001000000002875E-2</v>
      </c>
      <c r="BH648" s="2">
        <f>Data!BI652-FaktiskeKurser[[#This Row],[HD]]</f>
        <v>-5.2099919999999997</v>
      </c>
      <c r="BI648" s="2">
        <f>Data!BJ652-FaktiskeKurser[[#This Row],[MA]]</f>
        <v>9.5800179999999955</v>
      </c>
      <c r="BJ648" s="2">
        <f>Data!BK652-FaktiskeKurser[[#This Row],[MRK]]</f>
        <v>-1.1900030000000044</v>
      </c>
      <c r="BK648" s="2">
        <f>Data!BL652-FaktiskeKurser[[#This Row],[ABBV]]</f>
        <v>-6.7100059999999928</v>
      </c>
      <c r="BL648" s="2">
        <f>Data!BM652-FaktiskeKurser[[#This Row],[LLY]]</f>
        <v>-1.8599859999999921</v>
      </c>
      <c r="BM648" s="2">
        <f>Data!BN652-FaktiskeKurser[[#This Row],[UPS]]</f>
        <v>6.9799950000000024</v>
      </c>
      <c r="BN648" s="2">
        <f>Data!BO652-FaktiskeKurser[[#This Row],[CAT]]</f>
        <v>16.440001999999993</v>
      </c>
    </row>
    <row r="649" spans="1:66" x14ac:dyDescent="0.35">
      <c r="A649" s="1">
        <v>44774</v>
      </c>
      <c r="B649" s="2">
        <f>ARIMAForecast[[#This Row],[AAPL]]-FaktiskeKurser[[#This Row],[AAPL]]</f>
        <v>8.5865782509569897</v>
      </c>
      <c r="C649" s="2">
        <f>ARIMAForecast[[#This Row],[MSFT]]-Data!C648</f>
        <v>-1.647309283041011</v>
      </c>
      <c r="D649" s="2">
        <f>ARIMAForecast[[#This Row],[AMZN]]-Data!D648</f>
        <v>-1.5475807654439961</v>
      </c>
      <c r="E649" s="2">
        <f>ARIMAForecast[[#This Row],[GOOGL]]-Data!E648</f>
        <v>1.5457628482640047</v>
      </c>
      <c r="F649" s="2">
        <f>ARIMAForecast[[#This Row],[BRK-B]]-Data!F648</f>
        <v>-3.7827074809810028</v>
      </c>
      <c r="G649" s="2">
        <f>ARIMAForecast[[#This Row],[TSLA]]-Data!G648</f>
        <v>5.9511814842579724</v>
      </c>
      <c r="H649" s="2">
        <f>ARIMAForecast[[#This Row],[NVDA]]-Data!H648</f>
        <v>2.0458328635590135</v>
      </c>
      <c r="I649" s="2">
        <f>ARIMAForecast[[#This Row],[GOOG]]-Data!I648</f>
        <v>1.8118750504319934</v>
      </c>
      <c r="J649" s="2">
        <f>ARIMAForecast[[#This Row],[UNH]]-Data!J648</f>
        <v>1.5045243592210227</v>
      </c>
      <c r="K649" s="2">
        <f>ARIMAForecast[[#This Row],[JPM]]-Data!K648</f>
        <v>-1.0658206240720034</v>
      </c>
      <c r="L649" s="2">
        <f>ARIMAForecast[[#This Row],[AVGO]]-Data!L648</f>
        <v>-3.0041132565739872</v>
      </c>
      <c r="M649" s="2">
        <f>ARIMAForecast[[#This Row],[V]]-Data!M648</f>
        <v>-4.5437481372609909</v>
      </c>
      <c r="N649" s="2">
        <f>ARIMAForecast[[#This Row],[BAC]]-Data!N648</f>
        <v>-0.46313601949940164</v>
      </c>
      <c r="O649" s="2">
        <f>ARIMAForecast[[#This Row],[HD]]-Data!O648</f>
        <v>-3.8322139818640153</v>
      </c>
      <c r="P649" s="2">
        <f>ARIMAForecast[[#This Row],[MA]]-Data!P648</f>
        <v>-1.6319481387739643</v>
      </c>
      <c r="Q649" s="2">
        <f>ARIMAForecast[[#This Row],[MRK]]-Data!Q648</f>
        <v>-0.84402281960979053</v>
      </c>
      <c r="R649" s="2">
        <f>ARIMAForecast[[#This Row],[ABBV]]-Data!R648</f>
        <v>-0.17892006952598649</v>
      </c>
      <c r="S649" s="2">
        <f>ARIMAForecast[[#This Row],[LLY]]-Data!S648</f>
        <v>-4.0481315845509585</v>
      </c>
      <c r="T649" s="2">
        <f>ARIMAForecast[[#This Row],[UPS]]-Data!T648</f>
        <v>-2.8550969168270228</v>
      </c>
      <c r="U649" s="2">
        <f>ARIMAForecast[[#This Row],[CAT]]-Data!U648</f>
        <v>-11.84292676559599</v>
      </c>
      <c r="X649" s="1">
        <v>44774</v>
      </c>
      <c r="Y649" s="2">
        <f>Data!Y649-Data!Y648</f>
        <v>0.73310850000001437</v>
      </c>
      <c r="Z649" s="2">
        <f>Data!Z649-Data!Z648</f>
        <v>-2.4153312999999912</v>
      </c>
      <c r="AA649" s="2">
        <f>Data!AA649-Data!AA648</f>
        <v>2.523828199999997</v>
      </c>
      <c r="AB649" s="2">
        <f>Data!AB649-Data!AB648</f>
        <v>-1.2269824000000114</v>
      </c>
      <c r="AC649" s="2">
        <f>Data!AC649-Data!AC648</f>
        <v>-3.1811538000000041</v>
      </c>
      <c r="AD649" s="2">
        <f>Data!AD649-Data!AD648</f>
        <v>12.600183100000038</v>
      </c>
      <c r="AE649" s="2">
        <f>Data!AE649-Data!AE648</f>
        <v>2.6249949000000186</v>
      </c>
      <c r="AF649" s="2">
        <f>Data!AF649-Data!AF648</f>
        <v>-1.1106789000000106</v>
      </c>
      <c r="AG649" s="2">
        <f>Data!AG649-Data!AG648</f>
        <v>-6.5056595999999445</v>
      </c>
      <c r="AH649" s="2">
        <f>Data!AH649-Data!AH648</f>
        <v>-1.0546030999999942</v>
      </c>
      <c r="AI649" s="2">
        <f>Data!AI649-Data!AI648</f>
        <v>0.96025669999994534</v>
      </c>
      <c r="AJ649" s="2">
        <f>Data!AJ649-Data!AJ648</f>
        <v>-0.69650329999998917</v>
      </c>
      <c r="AK649" s="2">
        <f>Data!AK649-Data!AK648</f>
        <v>-4.2272249999996347E-2</v>
      </c>
      <c r="AL649" s="2">
        <f>Data!AL649-Data!AL648</f>
        <v>4.1803800999999794</v>
      </c>
      <c r="AM649" s="2">
        <f>Data!AM649-Data!AM648</f>
        <v>-2.3821571999999946</v>
      </c>
      <c r="AN649" s="2">
        <f>Data!AN649-Data!AN648</f>
        <v>-0.75507674000000691</v>
      </c>
      <c r="AO649" s="2">
        <f>Data!AO649-Data!AO648</f>
        <v>-3.8100254999999947</v>
      </c>
      <c r="AP649" s="2">
        <f>Data!AP649-Data!AP648</f>
        <v>-4.8946411999999668</v>
      </c>
      <c r="AQ649" s="2">
        <f>Data!AQ649-Data!AQ648</f>
        <v>1.7359930000000077</v>
      </c>
      <c r="AR649" s="2">
        <f>Data!AR649-Data!AR648</f>
        <v>-0.18315270000002215</v>
      </c>
      <c r="AS649" s="2"/>
      <c r="AT649" s="1">
        <v>44774</v>
      </c>
      <c r="AU649" s="2">
        <f>Data!AV653-FaktiskeKurser[[#This Row],[AAPL]]</f>
        <v>9.9099889999999959</v>
      </c>
      <c r="AV649" s="2">
        <f>Data!AW653-FaktiskeKurser[[#This Row],[MSFT]]</f>
        <v>26.11001600000003</v>
      </c>
      <c r="AW649" s="2">
        <f>Data!AX653-FaktiskeKurser[[#This Row],[AMZN]]</f>
        <v>20.580000999999996</v>
      </c>
      <c r="AX649" s="2">
        <f>Data!AY653-FaktiskeKurser[[#This Row],[GOOGL]]</f>
        <v>9.8400039999999933</v>
      </c>
      <c r="AY649" s="2">
        <f>Data!AZ653-FaktiskeKurser[[#This Row],[BRK-B]]</f>
        <v>10.549986999999987</v>
      </c>
      <c r="AZ649" s="2">
        <f>Data!BA653-FaktiskeKurser[[#This Row],[TSLA]]</f>
        <v>38.416687000000024</v>
      </c>
      <c r="BA649" s="2">
        <f>Data!BB653-FaktiskeKurser[[#This Row],[NVDA]]</f>
        <v>19.080001999999979</v>
      </c>
      <c r="BB649" s="2">
        <f>Data!BC653-FaktiskeKurser[[#This Row],[GOOG]]</f>
        <v>10.04000099999999</v>
      </c>
      <c r="BC649" s="2">
        <f>Data!BD653-FaktiskeKurser[[#This Row],[UNH]]</f>
        <v>3.7899780000000192</v>
      </c>
      <c r="BD649" s="2">
        <f>Data!BE653-FaktiskeKurser[[#This Row],[JPM]]</f>
        <v>0.79000099999998952</v>
      </c>
      <c r="BE649" s="2">
        <f>Data!BF653-FaktiskeKurser[[#This Row],[AVGO]]</f>
        <v>25.279999000000032</v>
      </c>
      <c r="BF649" s="2">
        <f>Data!BG653-FaktiskeKurser[[#This Row],[V]]</f>
        <v>-1.1300039999999854</v>
      </c>
      <c r="BG649" s="2">
        <f>Data!BH653-FaktiskeKurser[[#This Row],[BAC]]</f>
        <v>0.66000000000000369</v>
      </c>
      <c r="BH649" s="2">
        <f>Data!BI653-FaktiskeKurser[[#This Row],[HD]]</f>
        <v>7.640013999999951</v>
      </c>
      <c r="BI649" s="2">
        <f>Data!BJ653-FaktiskeKurser[[#This Row],[MA]]</f>
        <v>9.2600100000000225</v>
      </c>
      <c r="BJ649" s="2">
        <f>Data!BK653-FaktiskeKurser[[#This Row],[MRK]]</f>
        <v>-2.7600020000000001</v>
      </c>
      <c r="BK649" s="2">
        <f>Data!BL653-FaktiskeKurser[[#This Row],[ABBV]]</f>
        <v>-10.649993999999992</v>
      </c>
      <c r="BL649" s="2">
        <f>Data!BM653-FaktiskeKurser[[#This Row],[LLY]]</f>
        <v>-7.4100040000000149</v>
      </c>
      <c r="BM649" s="2">
        <f>Data!BN653-FaktiskeKurser[[#This Row],[UPS]]</f>
        <v>13.80999700000001</v>
      </c>
      <c r="BN649" s="2">
        <f>Data!BO653-FaktiskeKurser[[#This Row],[CAT]]</f>
        <v>13.630005000000011</v>
      </c>
    </row>
    <row r="650" spans="1:66" x14ac:dyDescent="0.35">
      <c r="A650" s="1">
        <v>44775</v>
      </c>
      <c r="B650" s="2">
        <f>ARIMAForecast[[#This Row],[AAPL]]-FaktiskeKurser[[#This Row],[AAPL]]</f>
        <v>8.8107285450819859</v>
      </c>
      <c r="C650" s="2">
        <f>ARIMAForecast[[#This Row],[MSFT]]-Data!C649</f>
        <v>6.0910617675540379</v>
      </c>
      <c r="D650" s="2">
        <f>ARIMAForecast[[#This Row],[AMZN]]-Data!D649</f>
        <v>5.6498008246019822</v>
      </c>
      <c r="E650" s="2">
        <f>ARIMAForecast[[#This Row],[GOOGL]]-Data!E649</f>
        <v>1.7671615349079985</v>
      </c>
      <c r="F650" s="2">
        <f>ARIMAForecast[[#This Row],[BRK-B]]-Data!F649</f>
        <v>1.3143559999780337</v>
      </c>
      <c r="G650" s="2">
        <f>ARIMAForecast[[#This Row],[TSLA]]-Data!G649</f>
        <v>4.1750097459989775</v>
      </c>
      <c r="H650" s="2">
        <f>ARIMAForecast[[#This Row],[NVDA]]-Data!H649</f>
        <v>1.8925754013889957</v>
      </c>
      <c r="I650" s="2">
        <f>ARIMAForecast[[#This Row],[GOOG]]-Data!I649</f>
        <v>1.3336154933700044</v>
      </c>
      <c r="J650" s="2">
        <f>ARIMAForecast[[#This Row],[UNH]]-Data!J649</f>
        <v>5.7287272889769838</v>
      </c>
      <c r="K650" s="2">
        <f>ARIMAForecast[[#This Row],[JPM]]-Data!K649</f>
        <v>0.3007082530209999</v>
      </c>
      <c r="L650" s="2">
        <f>ARIMAForecast[[#This Row],[AVGO]]-Data!L649</f>
        <v>11.982151009120912</v>
      </c>
      <c r="M650" s="2">
        <f>ARIMAForecast[[#This Row],[V]]-Data!M649</f>
        <v>1.2909650016169962</v>
      </c>
      <c r="N650" s="2">
        <f>ARIMAForecast[[#This Row],[BAC]]-Data!N649</f>
        <v>0.29542885763400051</v>
      </c>
      <c r="O650" s="2">
        <f>ARIMAForecast[[#This Row],[HD]]-Data!O649</f>
        <v>3.6629901293480316</v>
      </c>
      <c r="P650" s="2">
        <f>ARIMAForecast[[#This Row],[MA]]-Data!P649</f>
        <v>4.5484060705389879</v>
      </c>
      <c r="Q650" s="2">
        <f>ARIMAForecast[[#This Row],[MRK]]-Data!Q649</f>
        <v>8.6463037955695654E-2</v>
      </c>
      <c r="R650" s="2">
        <f>ARIMAForecast[[#This Row],[ABBV]]-Data!R649</f>
        <v>1.0844578787109924</v>
      </c>
      <c r="S650" s="2">
        <f>ARIMAForecast[[#This Row],[LLY]]-Data!S649</f>
        <v>-5.5775301919470053</v>
      </c>
      <c r="T650" s="2">
        <f>ARIMAForecast[[#This Row],[UPS]]-Data!T649</f>
        <v>-0.4539579964049949</v>
      </c>
      <c r="U650" s="2">
        <f>ARIMAForecast[[#This Row],[CAT]]-Data!U649</f>
        <v>-1.0037495153979989</v>
      </c>
      <c r="X650" s="1">
        <v>44775</v>
      </c>
      <c r="Y650" s="2">
        <f>Data!Y650-Data!Y649</f>
        <v>-1.3679276000000016</v>
      </c>
      <c r="Z650" s="2">
        <f>Data!Z650-Data!Z649</f>
        <v>-3.1252877000000012</v>
      </c>
      <c r="AA650" s="2">
        <f>Data!AA650-Data!AA649</f>
        <v>-1.0297727999999893</v>
      </c>
      <c r="AB650" s="2">
        <f>Data!AB650-Data!AB649</f>
        <v>0.27460350000001199</v>
      </c>
      <c r="AC650" s="2">
        <f>Data!AC650-Data!AC649</f>
        <v>-3.7415624000000207</v>
      </c>
      <c r="AD650" s="2">
        <f>Data!AD650-Data!AD649</f>
        <v>2.5659545999999978</v>
      </c>
      <c r="AE650" s="2">
        <f>Data!AE650-Data!AE649</f>
        <v>1.2023430999999789</v>
      </c>
      <c r="AF650" s="2">
        <f>Data!AF650-Data!AF649</f>
        <v>0.46352890000000002</v>
      </c>
      <c r="AG650" s="2">
        <f>Data!AG650-Data!AG649</f>
        <v>-0.40023450000001048</v>
      </c>
      <c r="AH650" s="2">
        <f>Data!AH650-Data!AH649</f>
        <v>-1.6971574000000089</v>
      </c>
      <c r="AI650" s="2">
        <f>Data!AI650-Data!AI649</f>
        <v>-3.8172043999999232</v>
      </c>
      <c r="AJ650" s="2">
        <f>Data!AJ650-Data!AJ649</f>
        <v>-4.636592300000018</v>
      </c>
      <c r="AK650" s="2">
        <f>Data!AK650-Data!AK649</f>
        <v>-0.61106123000000423</v>
      </c>
      <c r="AL650" s="2">
        <f>Data!AL650-Data!AL649</f>
        <v>-3.1358549999999923</v>
      </c>
      <c r="AM650" s="2">
        <f>Data!AM650-Data!AM649</f>
        <v>-1.9325074999999856</v>
      </c>
      <c r="AN650" s="2">
        <f>Data!AN650-Data!AN649</f>
        <v>-0.87961036999999465</v>
      </c>
      <c r="AO650" s="2">
        <f>Data!AO650-Data!AO649</f>
        <v>0.13506010000000401</v>
      </c>
      <c r="AP650" s="2">
        <f>Data!AP650-Data!AP649</f>
        <v>-4.2813988999999992</v>
      </c>
      <c r="AQ650" s="2">
        <f>Data!AQ650-Data!AQ649</f>
        <v>-1.7143619000000001</v>
      </c>
      <c r="AR650" s="2">
        <f>Data!AR650-Data!AR649</f>
        <v>-9.6850993999999844</v>
      </c>
      <c r="AS650" s="2"/>
      <c r="AT650" s="1">
        <v>44775</v>
      </c>
      <c r="AU650" s="2">
        <f>Data!AV654-FaktiskeKurser[[#This Row],[AAPL]]</f>
        <v>3.2200019999999938</v>
      </c>
      <c r="AV650" s="2">
        <f>Data!AW654-FaktiskeKurser[[#This Row],[MSFT]]</f>
        <v>6.080016999999998</v>
      </c>
      <c r="AW650" s="2">
        <f>Data!AX654-FaktiskeKurser[[#This Row],[AMZN]]</f>
        <v>13.19000299999999</v>
      </c>
      <c r="AX650" s="2">
        <f>Data!AY654-FaktiskeKurser[[#This Row],[GOOGL]]</f>
        <v>2.0699990000000099</v>
      </c>
      <c r="AY650" s="2">
        <f>Data!AZ654-FaktiskeKurser[[#This Row],[BRK-B]]</f>
        <v>1.8700249999999983</v>
      </c>
      <c r="AZ650" s="2">
        <f>Data!BA654-FaktiskeKurser[[#This Row],[TSLA]]</f>
        <v>25.766663000000051</v>
      </c>
      <c r="BA650" s="2">
        <f>Data!BB654-FaktiskeKurser[[#This Row],[NVDA]]</f>
        <v>7.3600010000000111</v>
      </c>
      <c r="BB650" s="2">
        <f>Data!BC654-FaktiskeKurser[[#This Row],[GOOG]]</f>
        <v>2.3000040000000013</v>
      </c>
      <c r="BC650" s="2">
        <f>Data!BD654-FaktiskeKurser[[#This Row],[UNH]]</f>
        <v>0.85003699999992932</v>
      </c>
      <c r="BD650" s="2">
        <f>Data!BE654-FaktiskeKurser[[#This Row],[JPM]]</f>
        <v>-2.8099979999999931</v>
      </c>
      <c r="BE650" s="2">
        <f>Data!BF654-FaktiskeKurser[[#This Row],[AVGO]]</f>
        <v>3.4200439999999617</v>
      </c>
      <c r="BF650" s="2">
        <f>Data!BG654-FaktiskeKurser[[#This Row],[V]]</f>
        <v>-4.2100059999999928</v>
      </c>
      <c r="BG650" s="2">
        <f>Data!BH654-FaktiskeKurser[[#This Row],[BAC]]</f>
        <v>-0.54999900000000679</v>
      </c>
      <c r="BH650" s="2">
        <f>Data!BI654-FaktiskeKurser[[#This Row],[HD]]</f>
        <v>1.7999869999999873</v>
      </c>
      <c r="BI650" s="2">
        <f>Data!BJ654-FaktiskeKurser[[#This Row],[MA]]</f>
        <v>5.7400210000000129</v>
      </c>
      <c r="BJ650" s="2">
        <f>Data!BK654-FaktiskeKurser[[#This Row],[MRK]]</f>
        <v>-3.6200019999999995</v>
      </c>
      <c r="BK650" s="2">
        <f>Data!BL654-FaktiskeKurser[[#This Row],[ABBV]]</f>
        <v>-10.759995000000004</v>
      </c>
      <c r="BL650" s="2">
        <f>Data!BM654-FaktiskeKurser[[#This Row],[LLY]]</f>
        <v>-8.7399899999999775</v>
      </c>
      <c r="BM650" s="2">
        <f>Data!BN654-FaktiskeKurser[[#This Row],[UPS]]</f>
        <v>9.6300050000000113</v>
      </c>
      <c r="BN650" s="2">
        <f>Data!BO654-FaktiskeKurser[[#This Row],[CAT]]</f>
        <v>-1.7400049999999965</v>
      </c>
    </row>
    <row r="651" spans="1:66" x14ac:dyDescent="0.35">
      <c r="A651" s="1">
        <v>44776</v>
      </c>
      <c r="B651" s="2">
        <f>ARIMAForecast[[#This Row],[AAPL]]-FaktiskeKurser[[#This Row],[AAPL]]</f>
        <v>8.6160786597019978</v>
      </c>
      <c r="C651" s="2">
        <f>ARIMAForecast[[#This Row],[MSFT]]-Data!C650</f>
        <v>2.6940552171619743</v>
      </c>
      <c r="D651" s="2">
        <f>ARIMAForecast[[#This Row],[AMZN]]-Data!D650</f>
        <v>3.5041610111280193</v>
      </c>
      <c r="E651" s="2">
        <f>ARIMAForecast[[#This Row],[GOOGL]]-Data!E650</f>
        <v>1.7036344709850084</v>
      </c>
      <c r="F651" s="2">
        <f>ARIMAForecast[[#This Row],[BRK-B]]-Data!F650</f>
        <v>-1.3035395733027144E-2</v>
      </c>
      <c r="G651" s="2">
        <f>ARIMAForecast[[#This Row],[TSLA]]-Data!G650</f>
        <v>3.9571387754740499</v>
      </c>
      <c r="H651" s="2">
        <f>ARIMAForecast[[#This Row],[NVDA]]-Data!H650</f>
        <v>5.2465837174310082</v>
      </c>
      <c r="I651" s="2">
        <f>ARIMAForecast[[#This Row],[GOOG]]-Data!I650</f>
        <v>1.5997944393949979</v>
      </c>
      <c r="J651" s="2">
        <f>ARIMAForecast[[#This Row],[UNH]]-Data!J650</f>
        <v>-7.5029552346210266</v>
      </c>
      <c r="K651" s="2">
        <f>ARIMAForecast[[#This Row],[JPM]]-Data!K650</f>
        <v>-0.32910307380799964</v>
      </c>
      <c r="L651" s="2">
        <f>ARIMAForecast[[#This Row],[AVGO]]-Data!L650</f>
        <v>9.1107203600200819</v>
      </c>
      <c r="M651" s="2">
        <f>ARIMAForecast[[#This Row],[V]]-Data!M650</f>
        <v>4.7217066488300077</v>
      </c>
      <c r="N651" s="2">
        <f>ARIMAForecast[[#This Row],[BAC]]-Data!N650</f>
        <v>0.11329060947659997</v>
      </c>
      <c r="O651" s="2">
        <f>ARIMAForecast[[#This Row],[HD]]-Data!O650</f>
        <v>2.6491919866019771</v>
      </c>
      <c r="P651" s="2">
        <f>ARIMAForecast[[#This Row],[MA]]-Data!P650</f>
        <v>2.1611989035309875</v>
      </c>
      <c r="Q651" s="2">
        <f>ARIMAForecast[[#This Row],[MRK]]-Data!Q650</f>
        <v>-0.78667031666890352</v>
      </c>
      <c r="R651" s="2">
        <f>ARIMAForecast[[#This Row],[ABBV]]-Data!R650</f>
        <v>-2.1709295496060008</v>
      </c>
      <c r="S651" s="2">
        <f>ARIMAForecast[[#This Row],[LLY]]-Data!S650</f>
        <v>-8.8310032741200075</v>
      </c>
      <c r="T651" s="2">
        <f>ARIMAForecast[[#This Row],[UPS]]-Data!T650</f>
        <v>1.3640340315960202</v>
      </c>
      <c r="U651" s="2">
        <f>ARIMAForecast[[#This Row],[CAT]]-Data!U650</f>
        <v>2.3141311794549893</v>
      </c>
      <c r="X651" s="1">
        <v>44776</v>
      </c>
      <c r="Y651" s="2">
        <f>Data!Y651-Data!Y650</f>
        <v>3.5600581999999861</v>
      </c>
      <c r="Z651" s="2">
        <f>Data!Z651-Data!Z650</f>
        <v>5.3963942999999972</v>
      </c>
      <c r="AA651" s="2">
        <f>Data!AA651-Data!AA650</f>
        <v>4.4211202999999841</v>
      </c>
      <c r="AB651" s="2">
        <f>Data!AB651-Data!AB650</f>
        <v>2.5707898</v>
      </c>
      <c r="AC651" s="2">
        <f>Data!AC651-Data!AC650</f>
        <v>1.9945590000000379</v>
      </c>
      <c r="AD651" s="2">
        <f>Data!AD651-Data!AD650</f>
        <v>4.2919119000000023</v>
      </c>
      <c r="AE651" s="2">
        <f>Data!AE651-Data!AE650</f>
        <v>3.1567454000000055</v>
      </c>
      <c r="AF651" s="2">
        <f>Data!AF651-Data!AF650</f>
        <v>2.7782880000000034</v>
      </c>
      <c r="AG651" s="2">
        <f>Data!AG651-Data!AG650</f>
        <v>4.0904648999999154</v>
      </c>
      <c r="AH651" s="2">
        <f>Data!AH651-Data!AH650</f>
        <v>0.91984340000000486</v>
      </c>
      <c r="AI651" s="2">
        <f>Data!AI651-Data!AI650</f>
        <v>12.004843299999948</v>
      </c>
      <c r="AJ651" s="2">
        <f>Data!AJ651-Data!AJ650</f>
        <v>1.2385366999999974</v>
      </c>
      <c r="AK651" s="2">
        <f>Data!AK651-Data!AK650</f>
        <v>0.46648022000000111</v>
      </c>
      <c r="AL651" s="2">
        <f>Data!AL651-Data!AL650</f>
        <v>3.615016799999978</v>
      </c>
      <c r="AM651" s="2">
        <f>Data!AM651-Data!AM650</f>
        <v>4.0135804000000235</v>
      </c>
      <c r="AN651" s="2">
        <f>Data!AN651-Data!AN650</f>
        <v>-0.18497518000000923</v>
      </c>
      <c r="AO651" s="2">
        <f>Data!AO651-Data!AO650</f>
        <v>0.70193139999997811</v>
      </c>
      <c r="AP651" s="2">
        <f>Data!AP651-Data!AP650</f>
        <v>-5.7302073000000178</v>
      </c>
      <c r="AQ651" s="2">
        <f>Data!AQ651-Data!AQ650</f>
        <v>-0.31164780000000292</v>
      </c>
      <c r="AR651" s="2">
        <f>Data!AR651-Data!AR650</f>
        <v>-2.8531227999999942</v>
      </c>
      <c r="AS651" s="2"/>
      <c r="AT651" s="1">
        <v>44776</v>
      </c>
      <c r="AU651" s="2">
        <f>Data!AV655-FaktiskeKurser[[#This Row],[AAPL]]</f>
        <v>8.7799990000000037</v>
      </c>
      <c r="AV651" s="2">
        <f>Data!AW655-FaktiskeKurser[[#This Row],[MSFT]]</f>
        <v>6.0599970000000098</v>
      </c>
      <c r="AW651" s="2">
        <f>Data!AX655-FaktiskeKurser[[#This Row],[AMZN]]</f>
        <v>17.240004999999996</v>
      </c>
      <c r="AX651" s="2">
        <f>Data!AY655-FaktiskeKurser[[#This Row],[GOOGL]]</f>
        <v>3.8600009999999969</v>
      </c>
      <c r="AY651" s="2">
        <f>Data!AZ655-FaktiskeKurser[[#This Row],[BRK-B]]</f>
        <v>1.0599970000000098</v>
      </c>
      <c r="AZ651" s="2">
        <f>Data!BA655-FaktiskeKurser[[#This Row],[TSLA]]</f>
        <v>26.496672999999987</v>
      </c>
      <c r="BA651" s="2">
        <f>Data!BB655-FaktiskeKurser[[#This Row],[NVDA]]</f>
        <v>9.0899969999999826</v>
      </c>
      <c r="BB651" s="2">
        <f>Data!BC655-FaktiskeKurser[[#This Row],[GOOG]]</f>
        <v>4.1900030000000044</v>
      </c>
      <c r="BC651" s="2">
        <f>Data!BD655-FaktiskeKurser[[#This Row],[UNH]]</f>
        <v>-0.83996600000000399</v>
      </c>
      <c r="BD651" s="2">
        <f>Data!BE655-FaktiskeKurser[[#This Row],[JPM]]</f>
        <v>-1.1999969999999962</v>
      </c>
      <c r="BE651" s="2">
        <f>Data!BF655-FaktiskeKurser[[#This Row],[AVGO]]</f>
        <v>13.130004999999983</v>
      </c>
      <c r="BF651" s="2">
        <f>Data!BG655-FaktiskeKurser[[#This Row],[V]]</f>
        <v>-2.8700100000000077</v>
      </c>
      <c r="BG651" s="2">
        <f>Data!BH655-FaktiskeKurser[[#This Row],[BAC]]</f>
        <v>0.31999900000000281</v>
      </c>
      <c r="BH651" s="2">
        <f>Data!BI655-FaktiskeKurser[[#This Row],[HD]]</f>
        <v>6.7399900000000343</v>
      </c>
      <c r="BI651" s="2">
        <f>Data!BJ655-FaktiskeKurser[[#This Row],[MA]]</f>
        <v>1.6799929999999677</v>
      </c>
      <c r="BJ651" s="2">
        <f>Data!BK655-FaktiskeKurser[[#This Row],[MRK]]</f>
        <v>-2.3199990000000099</v>
      </c>
      <c r="BK651" s="2">
        <f>Data!BL655-FaktiskeKurser[[#This Row],[ABBV]]</f>
        <v>-8.5500030000000038</v>
      </c>
      <c r="BL651" s="2">
        <f>Data!BM655-FaktiskeKurser[[#This Row],[LLY]]</f>
        <v>-16.970000999999968</v>
      </c>
      <c r="BM651" s="2">
        <f>Data!BN655-FaktiskeKurser[[#This Row],[UPS]]</f>
        <v>5.1799929999999961</v>
      </c>
      <c r="BN651" s="2">
        <f>Data!BO655-FaktiskeKurser[[#This Row],[CAT]]</f>
        <v>-4.9700010000000248</v>
      </c>
    </row>
    <row r="652" spans="1:66" x14ac:dyDescent="0.35">
      <c r="A652" s="1">
        <v>44777</v>
      </c>
      <c r="B652" s="2">
        <f>ARIMAForecast[[#This Row],[AAPL]]-FaktiskeKurser[[#This Row],[AAPL]]</f>
        <v>2.6534583077319951</v>
      </c>
      <c r="C652" s="2">
        <f>ARIMAForecast[[#This Row],[MSFT]]-Data!C651</f>
        <v>-1.2215543190359881</v>
      </c>
      <c r="D652" s="2">
        <f>ARIMAForecast[[#This Row],[AMZN]]-Data!D651</f>
        <v>-1.8829493490260063</v>
      </c>
      <c r="E652" s="2">
        <f>ARIMAForecast[[#This Row],[GOOGL]]-Data!E651</f>
        <v>-2.1660412978780101</v>
      </c>
      <c r="F652" s="2">
        <f>ARIMAForecast[[#This Row],[BRK-B]]-Data!F651</f>
        <v>-1.6871812521540051</v>
      </c>
      <c r="G652" s="2">
        <f>ARIMAForecast[[#This Row],[TSLA]]-Data!G651</f>
        <v>-23.628929295375997</v>
      </c>
      <c r="H652" s="2">
        <f>ARIMAForecast[[#This Row],[NVDA]]-Data!H651</f>
        <v>-3.5125635189340016</v>
      </c>
      <c r="I652" s="2">
        <f>ARIMAForecast[[#This Row],[GOOG]]-Data!I651</f>
        <v>-1.8622948353399948</v>
      </c>
      <c r="J652" s="2">
        <f>ARIMAForecast[[#This Row],[UNH]]-Data!J651</f>
        <v>1.8971648818640006</v>
      </c>
      <c r="K652" s="2">
        <f>ARIMAForecast[[#This Row],[JPM]]-Data!K651</f>
        <v>2.5661402980310015</v>
      </c>
      <c r="L652" s="2">
        <f>ARIMAForecast[[#This Row],[AVGO]]-Data!L651</f>
        <v>-1.7675427868450697</v>
      </c>
      <c r="M652" s="2">
        <f>ARIMAForecast[[#This Row],[V]]-Data!M651</f>
        <v>2.6827386704999867</v>
      </c>
      <c r="N652" s="2">
        <f>ARIMAForecast[[#This Row],[BAC]]-Data!N651</f>
        <v>0.37129971701430264</v>
      </c>
      <c r="O652" s="2">
        <f>ARIMAForecast[[#This Row],[HD]]-Data!O651</f>
        <v>1.5697109050939844</v>
      </c>
      <c r="P652" s="2">
        <f>ARIMAForecast[[#This Row],[MA]]-Data!P651</f>
        <v>1.5060888924080018</v>
      </c>
      <c r="Q652" s="2">
        <f>ARIMAForecast[[#This Row],[MRK]]-Data!Q651</f>
        <v>0.5660290991193051</v>
      </c>
      <c r="R652" s="2">
        <f>ARIMAForecast[[#This Row],[ABBV]]-Data!R651</f>
        <v>-0.53821096694301218</v>
      </c>
      <c r="S652" s="2">
        <f>ARIMAForecast[[#This Row],[LLY]]-Data!S651</f>
        <v>-3.8752817338170189</v>
      </c>
      <c r="T652" s="2">
        <f>ARIMAForecast[[#This Row],[UPS]]-Data!T651</f>
        <v>2.5716273656189799</v>
      </c>
      <c r="U652" s="2">
        <f>ARIMAForecast[[#This Row],[CAT]]-Data!U651</f>
        <v>1.6336655150710158</v>
      </c>
      <c r="X652" s="1">
        <v>44777</v>
      </c>
      <c r="Y652" s="2">
        <f>Data!Y652-Data!Y651</f>
        <v>1.9040401000000031</v>
      </c>
      <c r="Z652" s="2">
        <f>Data!Z652-Data!Z651</f>
        <v>3.3994021999999973</v>
      </c>
      <c r="AA652" s="2">
        <f>Data!AA652-Data!AA651</f>
        <v>3.327842099999998</v>
      </c>
      <c r="AB652" s="2">
        <f>Data!AB652-Data!AB651</f>
        <v>0.42989179999999294</v>
      </c>
      <c r="AC652" s="2">
        <f>Data!AC652-Data!AC651</f>
        <v>-1.3534492</v>
      </c>
      <c r="AD652" s="2">
        <f>Data!AD652-Data!AD651</f>
        <v>4.2155462000000057</v>
      </c>
      <c r="AE652" s="2">
        <f>Data!AE652-Data!AE651</f>
        <v>3.3061361999999974</v>
      </c>
      <c r="AF652" s="2">
        <f>Data!AF652-Data!AF651</f>
        <v>0.18018229999999846</v>
      </c>
      <c r="AG652" s="2">
        <f>Data!AG652-Data!AG651</f>
        <v>-5.3164147999999614</v>
      </c>
      <c r="AH652" s="2">
        <f>Data!AH652-Data!AH651</f>
        <v>-1.0378539999999958</v>
      </c>
      <c r="AI652" s="2">
        <f>Data!AI652-Data!AI651</f>
        <v>7.0543776000000662</v>
      </c>
      <c r="AJ652" s="2">
        <f>Data!AJ652-Data!AJ651</f>
        <v>4.2429246000000091</v>
      </c>
      <c r="AK652" s="2">
        <f>Data!AK652-Data!AK651</f>
        <v>-0.14636034000000109</v>
      </c>
      <c r="AL652" s="2">
        <f>Data!AL652-Data!AL651</f>
        <v>1.7478701000000001</v>
      </c>
      <c r="AM652" s="2">
        <f>Data!AM652-Data!AM651</f>
        <v>2.4232043999999746</v>
      </c>
      <c r="AN652" s="2">
        <f>Data!AN652-Data!AN651</f>
        <v>-0.64872740999999223</v>
      </c>
      <c r="AO652" s="2">
        <f>Data!AO652-Data!AO651</f>
        <v>-2.2543236999999863</v>
      </c>
      <c r="AP652" s="2">
        <f>Data!AP652-Data!AP651</f>
        <v>-7.1721408000000224</v>
      </c>
      <c r="AQ652" s="2">
        <f>Data!AQ652-Data!AQ651</f>
        <v>1.0544490999999994</v>
      </c>
      <c r="AR652" s="2">
        <f>Data!AR652-Data!AR651</f>
        <v>0.61659919999999602</v>
      </c>
      <c r="AS652" s="2"/>
      <c r="AT652" s="1">
        <v>44777</v>
      </c>
      <c r="AU652" s="2">
        <f>Data!AV656-FaktiskeKurser[[#This Row],[AAPL]]</f>
        <v>3.3000030000000038</v>
      </c>
      <c r="AV652" s="2">
        <f>Data!AW656-FaktiskeKurser[[#This Row],[MSFT]]</f>
        <v>2.9100040000000149</v>
      </c>
      <c r="AW652" s="2">
        <f>Data!AX656-FaktiskeKurser[[#This Row],[AMZN]]</f>
        <v>7.6200100000000077</v>
      </c>
      <c r="AX652" s="2">
        <f>Data!AY656-FaktiskeKurser[[#This Row],[GOOGL]]</f>
        <v>1.8700020000000137</v>
      </c>
      <c r="AY652" s="2">
        <f>Data!AZ656-FaktiskeKurser[[#This Row],[BRK-B]]</f>
        <v>-7.6900019999999927</v>
      </c>
      <c r="AZ652" s="2">
        <f>Data!BA656-FaktiskeKurser[[#This Row],[TSLA]]</f>
        <v>11.483337000000006</v>
      </c>
      <c r="BA652" s="2">
        <f>Data!BB656-FaktiskeKurser[[#This Row],[NVDA]]</f>
        <v>10.519988999999981</v>
      </c>
      <c r="BB652" s="2">
        <f>Data!BC656-FaktiskeKurser[[#This Row],[GOOG]]</f>
        <v>2.2300039999999939</v>
      </c>
      <c r="BC652" s="2">
        <f>Data!BD656-FaktiskeKurser[[#This Row],[UNH]]</f>
        <v>-8.5900269999999637</v>
      </c>
      <c r="BD652" s="2">
        <f>Data!BE656-FaktiskeKurser[[#This Row],[JPM]]</f>
        <v>-3</v>
      </c>
      <c r="BE652" s="2">
        <f>Data!BF656-FaktiskeKurser[[#This Row],[AVGO]]</f>
        <v>17.32000800000003</v>
      </c>
      <c r="BF652" s="2">
        <f>Data!BG656-FaktiskeKurser[[#This Row],[V]]</f>
        <v>1.3599999999999852</v>
      </c>
      <c r="BG652" s="2">
        <f>Data!BH656-FaktiskeKurser[[#This Row],[BAC]]</f>
        <v>-0.40999899999999911</v>
      </c>
      <c r="BH652" s="2">
        <f>Data!BI656-FaktiskeKurser[[#This Row],[HD]]</f>
        <v>6.2300109999999904</v>
      </c>
      <c r="BI652" s="2">
        <f>Data!BJ656-FaktiskeKurser[[#This Row],[MA]]</f>
        <v>2.2799979999999778</v>
      </c>
      <c r="BJ652" s="2">
        <f>Data!BK656-FaktiskeKurser[[#This Row],[MRK]]</f>
        <v>-2.5199960000000061</v>
      </c>
      <c r="BK652" s="2">
        <f>Data!BL656-FaktiskeKurser[[#This Row],[ABBV]]</f>
        <v>-4.589997000000011</v>
      </c>
      <c r="BL652" s="2">
        <f>Data!BM656-FaktiskeKurser[[#This Row],[LLY]]</f>
        <v>-23.899992999999995</v>
      </c>
      <c r="BM652" s="2">
        <f>Data!BN656-FaktiskeKurser[[#This Row],[UPS]]</f>
        <v>-0.36999499999998875</v>
      </c>
      <c r="BN652" s="2">
        <f>Data!BO656-FaktiskeKurser[[#This Row],[CAT]]</f>
        <v>-14.610001000000011</v>
      </c>
    </row>
    <row r="653" spans="1:66" x14ac:dyDescent="0.35">
      <c r="A653" s="1">
        <v>44778</v>
      </c>
      <c r="B653" s="2">
        <f>ARIMAForecast[[#This Row],[AAPL]]-FaktiskeKurser[[#This Row],[AAPL]]</f>
        <v>4.6811999681270038</v>
      </c>
      <c r="C653" s="2">
        <f>ARIMAForecast[[#This Row],[MSFT]]-Data!C652</f>
        <v>-2.4331793476640087</v>
      </c>
      <c r="D653" s="2">
        <f>ARIMAForecast[[#This Row],[AMZN]]-Data!D652</f>
        <v>-1.5417581032490091</v>
      </c>
      <c r="E653" s="2">
        <f>ARIMAForecast[[#This Row],[GOOGL]]-Data!E652</f>
        <v>0.65520977755299725</v>
      </c>
      <c r="F653" s="2">
        <f>ARIMAForecast[[#This Row],[BRK-B]]-Data!F652</f>
        <v>0.71000733729903232</v>
      </c>
      <c r="G653" s="2">
        <f>ARIMAForecast[[#This Row],[TSLA]]-Data!G652</f>
        <v>5.3170990020629461</v>
      </c>
      <c r="H653" s="2">
        <f>ARIMAForecast[[#This Row],[NVDA]]-Data!H652</f>
        <v>-10.715297487799006</v>
      </c>
      <c r="I653" s="2">
        <f>ARIMAForecast[[#This Row],[GOOG]]-Data!I652</f>
        <v>0.69818632661299773</v>
      </c>
      <c r="J653" s="2">
        <f>ARIMAForecast[[#This Row],[UNH]]-Data!J652</f>
        <v>0.66114517236803749</v>
      </c>
      <c r="K653" s="2">
        <f>ARIMAForecast[[#This Row],[JPM]]-Data!K652</f>
        <v>-0.77552710653800716</v>
      </c>
      <c r="L653" s="2">
        <f>ARIMAForecast[[#This Row],[AVGO]]-Data!L652</f>
        <v>-6.142208141019978</v>
      </c>
      <c r="M653" s="2">
        <f>ARIMAForecast[[#This Row],[V]]-Data!M652</f>
        <v>-2.0102097498389924</v>
      </c>
      <c r="N653" s="2">
        <f>ARIMAForecast[[#This Row],[BAC]]-Data!N652</f>
        <v>-0.42143906424740152</v>
      </c>
      <c r="O653" s="2">
        <f>ARIMAForecast[[#This Row],[HD]]-Data!O652</f>
        <v>2.0896681509950099</v>
      </c>
      <c r="P653" s="2">
        <f>ARIMAForecast[[#This Row],[MA]]-Data!P652</f>
        <v>-4.8004464089900125</v>
      </c>
      <c r="Q653" s="2">
        <f>ARIMAForecast[[#This Row],[MRK]]-Data!Q652</f>
        <v>0.98828350916390661</v>
      </c>
      <c r="R653" s="2">
        <f>ARIMAForecast[[#This Row],[ABBV]]-Data!R652</f>
        <v>1.881424634102018</v>
      </c>
      <c r="S653" s="2">
        <f>ARIMAForecast[[#This Row],[LLY]]-Data!S652</f>
        <v>0.27628544127702526</v>
      </c>
      <c r="T653" s="2">
        <f>ARIMAForecast[[#This Row],[UPS]]-Data!T652</f>
        <v>0.14531220223301489</v>
      </c>
      <c r="U653" s="2">
        <f>ARIMAForecast[[#This Row],[CAT]]-Data!U652</f>
        <v>0.90951881069898377</v>
      </c>
      <c r="X653" s="1">
        <v>44778</v>
      </c>
      <c r="Y653" s="2">
        <f>Data!Y653-Data!Y652</f>
        <v>-0.42358169999999973</v>
      </c>
      <c r="Z653" s="2">
        <f>Data!Z653-Data!Z652</f>
        <v>-0.75120399999997289</v>
      </c>
      <c r="AA653" s="2">
        <f>Data!AA653-Data!AA652</f>
        <v>-0.93315949999998793</v>
      </c>
      <c r="AB653" s="2">
        <f>Data!AB653-Data!AB652</f>
        <v>-0.70297639999999717</v>
      </c>
      <c r="AC653" s="2">
        <f>Data!AC653-Data!AC652</f>
        <v>-0.91136540000002242</v>
      </c>
      <c r="AD653" s="2">
        <f>Data!AD653-Data!AD652</f>
        <v>-2.2140961000000061</v>
      </c>
      <c r="AE653" s="2">
        <f>Data!AE653-Data!AE652</f>
        <v>-1.8051119999999798</v>
      </c>
      <c r="AF653" s="2">
        <f>Data!AF653-Data!AF652</f>
        <v>-0.69262489999999843</v>
      </c>
      <c r="AG653" s="2">
        <f>Data!AG653-Data!AG652</f>
        <v>0.71911699999998291</v>
      </c>
      <c r="AH653" s="2">
        <f>Data!AH653-Data!AH652</f>
        <v>2.8181963999999908</v>
      </c>
      <c r="AI653" s="2">
        <f>Data!AI653-Data!AI652</f>
        <v>-0.31159440000010363</v>
      </c>
      <c r="AJ653" s="2">
        <f>Data!AJ653-Data!AJ652</f>
        <v>3.1017894999999953</v>
      </c>
      <c r="AK653" s="2">
        <f>Data!AK653-Data!AK652</f>
        <v>0.47427325000000309</v>
      </c>
      <c r="AL653" s="2">
        <f>Data!AL653-Data!AL652</f>
        <v>2.0379602000000432</v>
      </c>
      <c r="AM653" s="2">
        <f>Data!AM653-Data!AM652</f>
        <v>1.5676394000000187</v>
      </c>
      <c r="AN653" s="2">
        <f>Data!AN653-Data!AN652</f>
        <v>0.38439523999998926</v>
      </c>
      <c r="AO653" s="2">
        <f>Data!AO653-Data!AO652</f>
        <v>-0.90536240000000134</v>
      </c>
      <c r="AP653" s="2">
        <f>Data!AP653-Data!AP652</f>
        <v>-5.9053978000000029</v>
      </c>
      <c r="AQ653" s="2">
        <f>Data!AQ653-Data!AQ652</f>
        <v>2.0393307999999877</v>
      </c>
      <c r="AR653" s="2">
        <f>Data!AR653-Data!AR652</f>
        <v>1.4932523999999887</v>
      </c>
      <c r="AS653" s="2"/>
      <c r="AT653" s="1">
        <v>44778</v>
      </c>
      <c r="AU653" s="2">
        <f>Data!AV657-FaktiskeKurser[[#This Row],[AAPL]]</f>
        <v>3.8400110000000041</v>
      </c>
      <c r="AV653" s="2">
        <f>Data!AW657-FaktiskeKurser[[#This Row],[MSFT]]</f>
        <v>4.8999939999999924</v>
      </c>
      <c r="AW653" s="2">
        <f>Data!AX657-FaktiskeKurser[[#This Row],[AMZN]]</f>
        <v>5.4100040000000149</v>
      </c>
      <c r="AX653" s="2">
        <f>Data!AY657-FaktiskeKurser[[#This Row],[GOOGL]]</f>
        <v>2.6099999999999994</v>
      </c>
      <c r="AY653" s="2">
        <f>Data!AZ657-FaktiskeKurser[[#This Row],[BRK-B]]</f>
        <v>-3.7899780000000192</v>
      </c>
      <c r="AZ653" s="2">
        <f>Data!BA657-FaktiskeKurser[[#This Row],[TSLA]]</f>
        <v>-9.106659000000036</v>
      </c>
      <c r="BA653" s="2">
        <f>Data!BB657-FaktiskeKurser[[#This Row],[NVDA]]</f>
        <v>5.4799950000000024</v>
      </c>
      <c r="BB653" s="2">
        <f>Data!BC657-FaktiskeKurser[[#This Row],[GOOG]]</f>
        <v>2.7399979999999999</v>
      </c>
      <c r="BC653" s="2">
        <f>Data!BD657-FaktiskeKurser[[#This Row],[UNH]]</f>
        <v>-0.32000700000003235</v>
      </c>
      <c r="BD653" s="2">
        <f>Data!BE657-FaktiskeKurser[[#This Row],[JPM]]</f>
        <v>1.5500030000000038</v>
      </c>
      <c r="BE653" s="2">
        <f>Data!BF657-FaktiskeKurser[[#This Row],[AVGO]]</f>
        <v>15.070007000000032</v>
      </c>
      <c r="BF653" s="2">
        <f>Data!BG657-FaktiskeKurser[[#This Row],[V]]</f>
        <v>4.5099939999999776</v>
      </c>
      <c r="BG653" s="2">
        <f>Data!BH657-FaktiskeKurser[[#This Row],[BAC]]</f>
        <v>0.25</v>
      </c>
      <c r="BH653" s="2">
        <f>Data!BI657-FaktiskeKurser[[#This Row],[HD]]</f>
        <v>3.8699950000000172</v>
      </c>
      <c r="BI653" s="2">
        <f>Data!BJ657-FaktiskeKurser[[#This Row],[MA]]</f>
        <v>6.9700010000000248</v>
      </c>
      <c r="BJ653" s="2">
        <f>Data!BK657-FaktiskeKurser[[#This Row],[MRK]]</f>
        <v>-1.119995000000003</v>
      </c>
      <c r="BK653" s="2">
        <f>Data!BL657-FaktiskeKurser[[#This Row],[ABBV]]</f>
        <v>-2.1800079999999866</v>
      </c>
      <c r="BL653" s="2">
        <f>Data!BM657-FaktiskeKurser[[#This Row],[LLY]]</f>
        <v>-22.829987000000017</v>
      </c>
      <c r="BM653" s="2">
        <f>Data!BN657-FaktiskeKurser[[#This Row],[UPS]]</f>
        <v>1.41999899999999</v>
      </c>
      <c r="BN653" s="2">
        <f>Data!BO657-FaktiskeKurser[[#This Row],[CAT]]</f>
        <v>-9.4700020000000222</v>
      </c>
    </row>
    <row r="654" spans="1:66" x14ac:dyDescent="0.35">
      <c r="A654" s="1">
        <v>44781</v>
      </c>
      <c r="B654" s="2">
        <f>ARIMAForecast[[#This Row],[AAPL]]-FaktiskeKurser[[#This Row],[AAPL]]</f>
        <v>4.7993891598939911</v>
      </c>
      <c r="C654" s="2">
        <f>ARIMAForecast[[#This Row],[MSFT]]-Data!C653</f>
        <v>1.6934257323790121</v>
      </c>
      <c r="D654" s="2">
        <f>ARIMAForecast[[#This Row],[AMZN]]-Data!D653</f>
        <v>-1.5343807629049877</v>
      </c>
      <c r="E654" s="2">
        <f>ARIMAForecast[[#This Row],[GOOGL]]-Data!E653</f>
        <v>-1.1610338695759879</v>
      </c>
      <c r="F654" s="2">
        <f>ARIMAForecast[[#This Row],[BRK-B]]-Data!F653</f>
        <v>-0.82770778461804184</v>
      </c>
      <c r="G654" s="2">
        <f>ARIMAForecast[[#This Row],[TSLA]]-Data!G653</f>
        <v>-10.510995150297958</v>
      </c>
      <c r="H654" s="2">
        <f>ARIMAForecast[[#This Row],[NVDA]]-Data!H653</f>
        <v>-7.6915222356520019</v>
      </c>
      <c r="I654" s="2">
        <f>ARIMAForecast[[#This Row],[GOOG]]-Data!I653</f>
        <v>-0.61954001354200727</v>
      </c>
      <c r="J654" s="2">
        <f>ARIMAForecast[[#This Row],[UNH]]-Data!J653</f>
        <v>2.3143364008049048</v>
      </c>
      <c r="K654" s="2">
        <f>ARIMAForecast[[#This Row],[JPM]]-Data!K653</f>
        <v>0.72145007282200879</v>
      </c>
      <c r="L654" s="2">
        <f>ARIMAForecast[[#This Row],[AVGO]]-Data!L653</f>
        <v>-11.313400033722019</v>
      </c>
      <c r="M654" s="2">
        <f>ARIMAForecast[[#This Row],[V]]-Data!M653</f>
        <v>-3.024429971499984</v>
      </c>
      <c r="N654" s="2">
        <f>ARIMAForecast[[#This Row],[BAC]]-Data!N653</f>
        <v>0.33739505123280367</v>
      </c>
      <c r="O654" s="2">
        <f>ARIMAForecast[[#This Row],[HD]]-Data!O653</f>
        <v>-5.2989834900490109</v>
      </c>
      <c r="P654" s="2">
        <f>ARIMAForecast[[#This Row],[MA]]-Data!P653</f>
        <v>-5.5077680639389541</v>
      </c>
      <c r="Q654" s="2">
        <f>ARIMAForecast[[#This Row],[MRK]]-Data!Q653</f>
        <v>1.066362902806091</v>
      </c>
      <c r="R654" s="2">
        <f>ARIMAForecast[[#This Row],[ABBV]]-Data!R653</f>
        <v>0.31154506795198245</v>
      </c>
      <c r="S654" s="2">
        <f>ARIMAForecast[[#This Row],[LLY]]-Data!S653</f>
        <v>1.0828070476289895</v>
      </c>
      <c r="T654" s="2">
        <f>ARIMAForecast[[#This Row],[UPS]]-Data!T653</f>
        <v>3.8935480799864308E-3</v>
      </c>
      <c r="U654" s="2">
        <f>ARIMAForecast[[#This Row],[CAT]]-Data!U653</f>
        <v>-1.1081163023719967</v>
      </c>
      <c r="X654" s="1">
        <v>44781</v>
      </c>
      <c r="Y654" s="2">
        <f>Data!Y654-Data!Y653</f>
        <v>-0.47414809999997942</v>
      </c>
      <c r="Z654" s="2">
        <f>Data!Z654-Data!Z653</f>
        <v>-2.6174599000000285</v>
      </c>
      <c r="AA654" s="2">
        <f>Data!AA654-Data!AA653</f>
        <v>-1.5134816999999998</v>
      </c>
      <c r="AB654" s="2">
        <f>Data!AB654-Data!AB653</f>
        <v>-0.25774970000000508</v>
      </c>
      <c r="AC654" s="2">
        <f>Data!AC654-Data!AC653</f>
        <v>0.2670659999999998</v>
      </c>
      <c r="AD654" s="2">
        <f>Data!AD654-Data!AD653</f>
        <v>-16.185735599999987</v>
      </c>
      <c r="AE654" s="2">
        <f>Data!AE654-Data!AE653</f>
        <v>-6.9722936000000004</v>
      </c>
      <c r="AF654" s="2">
        <f>Data!AF654-Data!AF653</f>
        <v>-0.12622799999999756</v>
      </c>
      <c r="AG654" s="2">
        <f>Data!AG654-Data!AG653</f>
        <v>1.4745955000000777</v>
      </c>
      <c r="AH654" s="2">
        <f>Data!AH654-Data!AH653</f>
        <v>-0.80483169999999404</v>
      </c>
      <c r="AI654" s="2">
        <f>Data!AI654-Data!AI653</f>
        <v>-4.2256586999999399</v>
      </c>
      <c r="AJ654" s="2">
        <f>Data!AJ654-Data!AJ653</f>
        <v>-1.8950810000000047</v>
      </c>
      <c r="AK654" s="2">
        <f>Data!AK654-Data!AK653</f>
        <v>-0.34345030000000065</v>
      </c>
      <c r="AL654" s="2">
        <f>Data!AL654-Data!AL653</f>
        <v>2.3395404999999982</v>
      </c>
      <c r="AM654" s="2">
        <f>Data!AM654-Data!AM653</f>
        <v>-4.1207001999999875</v>
      </c>
      <c r="AN654" s="2">
        <f>Data!AN654-Data!AN653</f>
        <v>0.99578175999999985</v>
      </c>
      <c r="AO654" s="2">
        <f>Data!AO654-Data!AO653</f>
        <v>2.0227880999999854</v>
      </c>
      <c r="AP654" s="2">
        <f>Data!AP654-Data!AP653</f>
        <v>0.68790720000004058</v>
      </c>
      <c r="AQ654" s="2">
        <f>Data!AQ654-Data!AQ653</f>
        <v>-0.38113429999998516</v>
      </c>
      <c r="AR654" s="2">
        <f>Data!AR654-Data!AR653</f>
        <v>0.7490692000000081</v>
      </c>
      <c r="AS654" s="2"/>
      <c r="AT654" s="1">
        <v>44781</v>
      </c>
      <c r="AU654" s="2">
        <f>Data!AV658-FaktiskeKurser[[#This Row],[AAPL]]</f>
        <v>4.8599999999999852</v>
      </c>
      <c r="AV654" s="2">
        <f>Data!AW658-FaktiskeKurser[[#This Row],[MSFT]]</f>
        <v>5.5</v>
      </c>
      <c r="AW654" s="2">
        <f>Data!AX658-FaktiskeKurser[[#This Row],[AMZN]]</f>
        <v>5.25</v>
      </c>
      <c r="AX654" s="2">
        <f>Data!AY658-FaktiskeKurser[[#This Row],[GOOGL]]</f>
        <v>2.1700060000000008</v>
      </c>
      <c r="AY654" s="2">
        <f>Data!AZ658-FaktiskeKurser[[#This Row],[BRK-B]]</f>
        <v>0.16998300000000199</v>
      </c>
      <c r="AZ654" s="2">
        <f>Data!BA658-FaktiskeKurser[[#This Row],[TSLA]]</f>
        <v>-10.16333000000003</v>
      </c>
      <c r="BA654" s="2">
        <f>Data!BB658-FaktiskeKurser[[#This Row],[NVDA]]</f>
        <v>-7.3300020000000075</v>
      </c>
      <c r="BB654" s="2">
        <f>Data!BC658-FaktiskeKurser[[#This Row],[GOOG]]</f>
        <v>2.2399970000000025</v>
      </c>
      <c r="BC654" s="2">
        <f>Data!BD658-FaktiskeKurser[[#This Row],[UNH]]</f>
        <v>1.1399539999999888</v>
      </c>
      <c r="BD654" s="2">
        <f>Data!BE658-FaktiskeKurser[[#This Row],[JPM]]</f>
        <v>1.9199979999999925</v>
      </c>
      <c r="BE654" s="2">
        <f>Data!BF658-FaktiskeKurser[[#This Row],[AVGO]]</f>
        <v>14.320007000000032</v>
      </c>
      <c r="BF654" s="2">
        <f>Data!BG658-FaktiskeKurser[[#This Row],[V]]</f>
        <v>7.0600120000000004</v>
      </c>
      <c r="BG654" s="2">
        <f>Data!BH658-FaktiskeKurser[[#This Row],[BAC]]</f>
        <v>0.45000100000000032</v>
      </c>
      <c r="BH654" s="2">
        <f>Data!BI658-FaktiskeKurser[[#This Row],[HD]]</f>
        <v>11.260010000000023</v>
      </c>
      <c r="BI654" s="2">
        <f>Data!BJ658-FaktiskeKurser[[#This Row],[MA]]</f>
        <v>3.1499939999999924</v>
      </c>
      <c r="BJ654" s="2">
        <f>Data!BK658-FaktiskeKurser[[#This Row],[MRK]]</f>
        <v>0.87999700000000303</v>
      </c>
      <c r="BK654" s="2">
        <f>Data!BL658-FaktiskeKurser[[#This Row],[ABBV]]</f>
        <v>-5.0002999999975373E-2</v>
      </c>
      <c r="BL654" s="2">
        <f>Data!BM658-FaktiskeKurser[[#This Row],[LLY]]</f>
        <v>-17.700012000000015</v>
      </c>
      <c r="BM654" s="2">
        <f>Data!BN658-FaktiskeKurser[[#This Row],[UPS]]</f>
        <v>2.5599970000000098</v>
      </c>
      <c r="BN654" s="2">
        <f>Data!BO658-FaktiskeKurser[[#This Row],[CAT]]</f>
        <v>2.3000030000000038</v>
      </c>
    </row>
    <row r="655" spans="1:66" x14ac:dyDescent="0.35">
      <c r="A655" s="1">
        <v>44782</v>
      </c>
      <c r="B655" s="2">
        <f>ARIMAForecast[[#This Row],[AAPL]]-FaktiskeKurser[[#This Row],[AAPL]]</f>
        <v>2.9643578466489942</v>
      </c>
      <c r="C655" s="2">
        <f>ARIMAForecast[[#This Row],[MSFT]]-Data!C654</f>
        <v>6.0224833832949685</v>
      </c>
      <c r="D655" s="2">
        <f>ARIMAForecast[[#This Row],[AMZN]]-Data!D654</f>
        <v>4.9146192270719951</v>
      </c>
      <c r="E655" s="2">
        <f>ARIMAForecast[[#This Row],[GOOGL]]-Data!E654</f>
        <v>3.1995780862229992</v>
      </c>
      <c r="F655" s="2">
        <f>ARIMAForecast[[#This Row],[BRK-B]]-Data!F654</f>
        <v>2.3451249941149968</v>
      </c>
      <c r="G655" s="2">
        <f>ARIMAForecast[[#This Row],[TSLA]]-Data!G654</f>
        <v>14.83874020177899</v>
      </c>
      <c r="H655" s="2">
        <f>ARIMAForecast[[#This Row],[NVDA]]-Data!H654</f>
        <v>8.1438375569869947</v>
      </c>
      <c r="I655" s="2">
        <f>ARIMAForecast[[#This Row],[GOOG]]-Data!I654</f>
        <v>2.781793263391009</v>
      </c>
      <c r="J655" s="2">
        <f>ARIMAForecast[[#This Row],[UNH]]-Data!J654</f>
        <v>-1.4036768147728935</v>
      </c>
      <c r="K655" s="2">
        <f>ARIMAForecast[[#This Row],[JPM]]-Data!K654</f>
        <v>2.5072526946039915</v>
      </c>
      <c r="L655" s="2">
        <f>ARIMAForecast[[#This Row],[AVGO]]-Data!L654</f>
        <v>12.630041698927016</v>
      </c>
      <c r="M655" s="2">
        <f>ARIMAForecast[[#This Row],[V]]-Data!M654</f>
        <v>1.2664746061359722</v>
      </c>
      <c r="N655" s="2">
        <f>ARIMAForecast[[#This Row],[BAC]]-Data!N654</f>
        <v>1.0693540109646946</v>
      </c>
      <c r="O655" s="2">
        <f>ARIMAForecast[[#This Row],[HD]]-Data!O654</f>
        <v>3.5365091620030285</v>
      </c>
      <c r="P655" s="2">
        <f>ARIMAForecast[[#This Row],[MA]]-Data!P654</f>
        <v>6.1472887192329608</v>
      </c>
      <c r="Q655" s="2">
        <f>ARIMAForecast[[#This Row],[MRK]]-Data!Q654</f>
        <v>-0.41800775579669391</v>
      </c>
      <c r="R655" s="2">
        <f>ARIMAForecast[[#This Row],[ABBV]]-Data!R654</f>
        <v>0.71490689191901424</v>
      </c>
      <c r="S655" s="2">
        <f>ARIMAForecast[[#This Row],[LLY]]-Data!S654</f>
        <v>1.3601938045649717</v>
      </c>
      <c r="T655" s="2">
        <f>ARIMAForecast[[#This Row],[UPS]]-Data!T654</f>
        <v>6.2470103444539973</v>
      </c>
      <c r="U655" s="2">
        <f>ARIMAForecast[[#This Row],[CAT]]-Data!U654</f>
        <v>4.0974741984290119</v>
      </c>
      <c r="X655" s="1">
        <v>44782</v>
      </c>
      <c r="Y655" s="2">
        <f>Data!Y655-Data!Y654</f>
        <v>-2.7727300000009336E-2</v>
      </c>
      <c r="Z655" s="2">
        <f>Data!Z655-Data!Z654</f>
        <v>1.8574696000000017</v>
      </c>
      <c r="AA655" s="2">
        <f>Data!AA655-Data!AA654</f>
        <v>-1.5098658999999941</v>
      </c>
      <c r="AB655" s="2">
        <f>Data!AB655-Data!AB654</f>
        <v>-0.58757099999999696</v>
      </c>
      <c r="AC655" s="2">
        <f>Data!AC655-Data!AC654</f>
        <v>0.41157040000001643</v>
      </c>
      <c r="AD655" s="2">
        <f>Data!AD655-Data!AD654</f>
        <v>-1.9644128000000478</v>
      </c>
      <c r="AE655" s="2">
        <f>Data!AE655-Data!AE654</f>
        <v>-10.575315700000004</v>
      </c>
      <c r="AF655" s="2">
        <f>Data!AF655-Data!AF654</f>
        <v>-0.59454909999999472</v>
      </c>
      <c r="AG655" s="2">
        <f>Data!AG655-Data!AG654</f>
        <v>0.8967913999999837</v>
      </c>
      <c r="AH655" s="2">
        <f>Data!AH655-Data!AH654</f>
        <v>0.81745770000000562</v>
      </c>
      <c r="AI655" s="2">
        <f>Data!AI655-Data!AI654</f>
        <v>-11.74439140000004</v>
      </c>
      <c r="AJ655" s="2">
        <f>Data!AJ655-Data!AJ654</f>
        <v>-3.0209202000000062</v>
      </c>
      <c r="AK655" s="2">
        <f>Data!AK655-Data!AK654</f>
        <v>0.32298684999999949</v>
      </c>
      <c r="AL655" s="2">
        <f>Data!AL655-Data!AL654</f>
        <v>-5.0225728000000345</v>
      </c>
      <c r="AM655" s="2">
        <f>Data!AM655-Data!AM654</f>
        <v>-5.5573513000000503</v>
      </c>
      <c r="AN655" s="2">
        <f>Data!AN655-Data!AN654</f>
        <v>1.0446025400000138</v>
      </c>
      <c r="AO655" s="2">
        <f>Data!AO655-Data!AO654</f>
        <v>0.1846233000000268</v>
      </c>
      <c r="AP655" s="2">
        <f>Data!AP655-Data!AP654</f>
        <v>0.56314209999999321</v>
      </c>
      <c r="AQ655" s="2">
        <f>Data!AQ655-Data!AQ654</f>
        <v>0.61267419999998651</v>
      </c>
      <c r="AR655" s="2">
        <f>Data!AR655-Data!AR654</f>
        <v>0.26087989999999195</v>
      </c>
      <c r="AS655" s="2"/>
      <c r="AT655" s="1">
        <v>44782</v>
      </c>
      <c r="AU655" s="2">
        <f>Data!AV659-FaktiskeKurser[[#This Row],[AAPL]]</f>
        <v>-1.2100070000000187</v>
      </c>
      <c r="AV655" s="2">
        <f>Data!AW659-FaktiskeKurser[[#This Row],[MSFT]]</f>
        <v>-0.17001300000003994</v>
      </c>
      <c r="AW655" s="2">
        <f>Data!AX659-FaktiskeKurser[[#This Row],[AMZN]]</f>
        <v>-1.6900019999999927</v>
      </c>
      <c r="AX655" s="2">
        <f>Data!AY659-FaktiskeKurser[[#This Row],[GOOGL]]</f>
        <v>-1.4500049999999902</v>
      </c>
      <c r="AY655" s="2">
        <f>Data!AZ659-FaktiskeKurser[[#This Row],[BRK-B]]</f>
        <v>-2.1900019999999927</v>
      </c>
      <c r="AZ655" s="2">
        <f>Data!BA659-FaktiskeKurser[[#This Row],[TSLA]]</f>
        <v>-24.063322999999968</v>
      </c>
      <c r="BA655" s="2">
        <f>Data!BB659-FaktiskeKurser[[#This Row],[NVDA]]</f>
        <v>-18.069991999999985</v>
      </c>
      <c r="BB655" s="2">
        <f>Data!BC659-FaktiskeKurser[[#This Row],[GOOG]]</f>
        <v>-1.2799990000000037</v>
      </c>
      <c r="BC655" s="2">
        <f>Data!BD659-FaktiskeKurser[[#This Row],[UNH]]</f>
        <v>-3.3900140000000647</v>
      </c>
      <c r="BD655" s="2">
        <f>Data!BE659-FaktiskeKurser[[#This Row],[JPM]]</f>
        <v>1.7699960000000061</v>
      </c>
      <c r="BE655" s="2">
        <f>Data!BF659-FaktiskeKurser[[#This Row],[AVGO]]</f>
        <v>-13.94000200000005</v>
      </c>
      <c r="BF655" s="2">
        <f>Data!BG659-FaktiskeKurser[[#This Row],[V]]</f>
        <v>1.7799990000000037</v>
      </c>
      <c r="BG655" s="2">
        <f>Data!BH659-FaktiskeKurser[[#This Row],[BAC]]</f>
        <v>0.27999899999999656</v>
      </c>
      <c r="BH655" s="2">
        <f>Data!BI659-FaktiskeKurser[[#This Row],[HD]]</f>
        <v>-1.1600040000000149</v>
      </c>
      <c r="BI655" s="2">
        <f>Data!BJ659-FaktiskeKurser[[#This Row],[MA]]</f>
        <v>-7.5899959999999851</v>
      </c>
      <c r="BJ655" s="2">
        <f>Data!BK659-FaktiskeKurser[[#This Row],[MRK]]</f>
        <v>1.8999940000000066</v>
      </c>
      <c r="BK655" s="2">
        <f>Data!BL659-FaktiskeKurser[[#This Row],[ABBV]]</f>
        <v>-0.94999699999999621</v>
      </c>
      <c r="BL655" s="2">
        <f>Data!BM659-FaktiskeKurser[[#This Row],[LLY]]</f>
        <v>-10.809998000000007</v>
      </c>
      <c r="BM655" s="2">
        <f>Data!BN659-FaktiskeKurser[[#This Row],[UPS]]</f>
        <v>3.2299959999999999</v>
      </c>
      <c r="BN655" s="2">
        <f>Data!BO659-FaktiskeKurser[[#This Row],[CAT]]</f>
        <v>3.1600040000000149</v>
      </c>
    </row>
    <row r="656" spans="1:66" x14ac:dyDescent="0.35">
      <c r="A656" s="1">
        <v>44783</v>
      </c>
      <c r="B656" s="2">
        <f>ARIMAForecast[[#This Row],[AAPL]]-FaktiskeKurser[[#This Row],[AAPL]]</f>
        <v>2.9311392064719826</v>
      </c>
      <c r="C656" s="2">
        <f>ARIMAForecast[[#This Row],[MSFT]]-Data!C655</f>
        <v>-0.28920169223096082</v>
      </c>
      <c r="D656" s="2">
        <f>ARIMAForecast[[#This Row],[AMZN]]-Data!D655</f>
        <v>-1.9017153924519903</v>
      </c>
      <c r="E656" s="2">
        <f>ARIMAForecast[[#This Row],[GOOGL]]-Data!E655</f>
        <v>-0.37062681372201212</v>
      </c>
      <c r="F656" s="2">
        <f>ARIMAForecast[[#This Row],[BRK-B]]-Data!F655</f>
        <v>2.6681591139480361</v>
      </c>
      <c r="G656" s="2">
        <f>ARIMAForecast[[#This Row],[TSLA]]-Data!G655</f>
        <v>-11.784044319309032</v>
      </c>
      <c r="H656" s="2">
        <f>ARIMAForecast[[#This Row],[NVDA]]-Data!H655</f>
        <v>0.70065393221202044</v>
      </c>
      <c r="I656" s="2">
        <f>ARIMAForecast[[#This Row],[GOOG]]-Data!I655</f>
        <v>-0.18109135161699896</v>
      </c>
      <c r="J656" s="2">
        <f>ARIMAForecast[[#This Row],[UNH]]-Data!J655</f>
        <v>-2.7472911512160181</v>
      </c>
      <c r="K656" s="2">
        <f>ARIMAForecast[[#This Row],[JPM]]-Data!K655</f>
        <v>2.510726931442008</v>
      </c>
      <c r="L656" s="2">
        <f>ARIMAForecast[[#This Row],[AVGO]]-Data!L655</f>
        <v>1.1518267108269811</v>
      </c>
      <c r="M656" s="2">
        <f>ARIMAForecast[[#This Row],[V]]-Data!M655</f>
        <v>-0.58976408238797262</v>
      </c>
      <c r="N656" s="2">
        <f>ARIMAForecast[[#This Row],[BAC]]-Data!N655</f>
        <v>1.1437190006020046</v>
      </c>
      <c r="O656" s="2">
        <f>ARIMAForecast[[#This Row],[HD]]-Data!O655</f>
        <v>2.3374480826889794</v>
      </c>
      <c r="P656" s="2">
        <f>ARIMAForecast[[#This Row],[MA]]-Data!P655</f>
        <v>-2.4705035356279836</v>
      </c>
      <c r="Q656" s="2">
        <f>ARIMAForecast[[#This Row],[MRK]]-Data!Q655</f>
        <v>-0.1686088446693077</v>
      </c>
      <c r="R656" s="2">
        <f>ARIMAForecast[[#This Row],[ABBV]]-Data!R655</f>
        <v>1.0130537905359915</v>
      </c>
      <c r="S656" s="2">
        <f>ARIMAForecast[[#This Row],[LLY]]-Data!S655</f>
        <v>-3.4610572056969886</v>
      </c>
      <c r="T656" s="2">
        <f>ARIMAForecast[[#This Row],[UPS]]-Data!T655</f>
        <v>1.9140147738289954</v>
      </c>
      <c r="U656" s="2">
        <f>ARIMAForecast[[#This Row],[CAT]]-Data!U655</f>
        <v>4.1274610904039832</v>
      </c>
      <c r="X656" s="1">
        <v>44783</v>
      </c>
      <c r="Y656" s="2">
        <f>Data!Y656-Data!Y655</f>
        <v>3.3294313000000102</v>
      </c>
      <c r="Z656" s="2">
        <f>Data!Z656-Data!Z655</f>
        <v>5.3885154000000171</v>
      </c>
      <c r="AA656" s="2">
        <f>Data!AA656-Data!AA655</f>
        <v>3.82917759999998</v>
      </c>
      <c r="AB656" s="2">
        <f>Data!AB656-Data!AB655</f>
        <v>2.7111387000000065</v>
      </c>
      <c r="AC656" s="2">
        <f>Data!AC656-Data!AC655</f>
        <v>1.8238508000000024</v>
      </c>
      <c r="AD656" s="2">
        <f>Data!AD656-Data!AD655</f>
        <v>-0.9247154999999907</v>
      </c>
      <c r="AE656" s="2">
        <f>Data!AE656-Data!AE655</f>
        <v>5.0695993999999871</v>
      </c>
      <c r="AF656" s="2">
        <f>Data!AF656-Data!AF655</f>
        <v>3.0672105999999957</v>
      </c>
      <c r="AG656" s="2">
        <f>Data!AG656-Data!AG655</f>
        <v>0.4951251999999613</v>
      </c>
      <c r="AH656" s="2">
        <f>Data!AH656-Data!AH655</f>
        <v>2.7580190999999985</v>
      </c>
      <c r="AI656" s="2">
        <f>Data!AI656-Data!AI655</f>
        <v>12.642753299999981</v>
      </c>
      <c r="AJ656" s="2">
        <f>Data!AJ656-Data!AJ655</f>
        <v>1.2891897000000085</v>
      </c>
      <c r="AK656" s="2">
        <f>Data!AK656-Data!AK655</f>
        <v>1.0230209799999983</v>
      </c>
      <c r="AL656" s="2">
        <f>Data!AL656-Data!AL655</f>
        <v>4.0487243000000035</v>
      </c>
      <c r="AM656" s="2">
        <f>Data!AM656-Data!AM655</f>
        <v>4.1791151000000468</v>
      </c>
      <c r="AN656" s="2">
        <f>Data!AN656-Data!AN655</f>
        <v>-0.12946423000001062</v>
      </c>
      <c r="AO656" s="2">
        <f>Data!AO656-Data!AO655</f>
        <v>0.73237129999998274</v>
      </c>
      <c r="AP656" s="2">
        <f>Data!AP656-Data!AP655</f>
        <v>1.5135033999999905</v>
      </c>
      <c r="AQ656" s="2">
        <f>Data!AQ656-Data!AQ655</f>
        <v>4.8112441000000103</v>
      </c>
      <c r="AR656" s="2">
        <f>Data!AR656-Data!AR655</f>
        <v>3.8087757000000124</v>
      </c>
      <c r="AS656" s="2"/>
      <c r="AT656" s="1">
        <v>44783</v>
      </c>
      <c r="AU656" s="2">
        <f>Data!AV660-FaktiskeKurser[[#This Row],[AAPL]]</f>
        <v>3.4300069999999891</v>
      </c>
      <c r="AV656" s="2">
        <f>Data!AW660-FaktiskeKurser[[#This Row],[MSFT]]</f>
        <v>5.5100100000000225</v>
      </c>
      <c r="AW656" s="2">
        <f>Data!AX660-FaktiskeKurser[[#This Row],[AMZN]]</f>
        <v>0.11999499999998875</v>
      </c>
      <c r="AX656" s="2">
        <f>Data!AY660-FaktiskeKurser[[#This Row],[GOOGL]]</f>
        <v>1.5099949999999893</v>
      </c>
      <c r="AY656" s="2">
        <f>Data!AZ660-FaktiskeKurser[[#This Row],[BRK-B]]</f>
        <v>2.1999809999999798</v>
      </c>
      <c r="AZ656" s="2">
        <f>Data!BA660-FaktiskeKurser[[#This Row],[TSLA]]</f>
        <v>-14.276672000000019</v>
      </c>
      <c r="BA656" s="2">
        <f>Data!BB660-FaktiskeKurser[[#This Row],[NVDA]]</f>
        <v>-11.179992999999996</v>
      </c>
      <c r="BB656" s="2">
        <f>Data!BC660-FaktiskeKurser[[#This Row],[GOOG]]</f>
        <v>1.7799990000000037</v>
      </c>
      <c r="BC656" s="2">
        <f>Data!BD660-FaktiskeKurser[[#This Row],[UNH]]</f>
        <v>3.9699709999999868</v>
      </c>
      <c r="BD656" s="2">
        <f>Data!BE660-FaktiskeKurser[[#This Row],[JPM]]</f>
        <v>6.0299980000000062</v>
      </c>
      <c r="BE656" s="2">
        <f>Data!BF660-FaktiskeKurser[[#This Row],[AVGO]]</f>
        <v>-2.3900149999999485</v>
      </c>
      <c r="BF656" s="2">
        <f>Data!BG660-FaktiskeKurser[[#This Row],[V]]</f>
        <v>-1.3699949999999887</v>
      </c>
      <c r="BG656" s="2">
        <f>Data!BH660-FaktiskeKurser[[#This Row],[BAC]]</f>
        <v>1.6699979999999996</v>
      </c>
      <c r="BH656" s="2">
        <f>Data!BI660-FaktiskeKurser[[#This Row],[HD]]</f>
        <v>4.4099740000000338</v>
      </c>
      <c r="BI656" s="2">
        <f>Data!BJ660-FaktiskeKurser[[#This Row],[MA]]</f>
        <v>-2.6900019999999927</v>
      </c>
      <c r="BJ656" s="2">
        <f>Data!BK660-FaktiskeKurser[[#This Row],[MRK]]</f>
        <v>2.3700020000000137</v>
      </c>
      <c r="BK656" s="2">
        <f>Data!BL660-FaktiskeKurser[[#This Row],[ABBV]]</f>
        <v>2.0200040000000001</v>
      </c>
      <c r="BL656" s="2">
        <f>Data!BM660-FaktiskeKurser[[#This Row],[LLY]]</f>
        <v>-1.1800240000000031</v>
      </c>
      <c r="BM656" s="2">
        <f>Data!BN660-FaktiskeKurser[[#This Row],[UPS]]</f>
        <v>7.8499909999999886</v>
      </c>
      <c r="BN656" s="2">
        <f>Data!BO660-FaktiskeKurser[[#This Row],[CAT]]</f>
        <v>7.0800020000000075</v>
      </c>
    </row>
    <row r="657" spans="1:66" x14ac:dyDescent="0.35">
      <c r="A657" s="1">
        <v>44784</v>
      </c>
      <c r="B657" s="2">
        <f>ARIMAForecast[[#This Row],[AAPL]]-FaktiskeKurser[[#This Row],[AAPL]]</f>
        <v>5.7505482555779963</v>
      </c>
      <c r="C657" s="2">
        <f>ARIMAForecast[[#This Row],[MSFT]]-Data!C656</f>
        <v>2.8075896337790027</v>
      </c>
      <c r="D657" s="2">
        <f>ARIMAForecast[[#This Row],[AMZN]]-Data!D656</f>
        <v>2.5874496551229811</v>
      </c>
      <c r="E657" s="2">
        <f>ARIMAForecast[[#This Row],[GOOGL]]-Data!E656</f>
        <v>1.8835107152320063</v>
      </c>
      <c r="F657" s="2">
        <f>ARIMAForecast[[#This Row],[BRK-B]]-Data!F656</f>
        <v>3.6352267674469658</v>
      </c>
      <c r="G657" s="2">
        <f>ARIMAForecast[[#This Row],[TSLA]]-Data!G656</f>
        <v>18.007496971323008</v>
      </c>
      <c r="H657" s="2">
        <f>ARIMAForecast[[#This Row],[NVDA]]-Data!H656</f>
        <v>6.5433622619219989</v>
      </c>
      <c r="I657" s="2">
        <f>ARIMAForecast[[#This Row],[GOOG]]-Data!I656</f>
        <v>1.806071261944993</v>
      </c>
      <c r="J657" s="2">
        <f>ARIMAForecast[[#This Row],[UNH]]-Data!J656</f>
        <v>8.0624067815509761</v>
      </c>
      <c r="K657" s="2">
        <f>ARIMAForecast[[#This Row],[JPM]]-Data!K656</f>
        <v>1.4827217363649936</v>
      </c>
      <c r="L657" s="2">
        <f>ARIMAForecast[[#This Row],[AVGO]]-Data!L656</f>
        <v>7.8185483911290703</v>
      </c>
      <c r="M657" s="2">
        <f>ARIMAForecast[[#This Row],[V]]-Data!M656</f>
        <v>5.5264918914986083E-2</v>
      </c>
      <c r="N657" s="2">
        <f>ARIMAForecast[[#This Row],[BAC]]-Data!N656</f>
        <v>0.2163816230390978</v>
      </c>
      <c r="O657" s="2">
        <f>ARIMAForecast[[#This Row],[HD]]-Data!O656</f>
        <v>1.6786234026390048</v>
      </c>
      <c r="P657" s="2">
        <f>ARIMAForecast[[#This Row],[MA]]-Data!P656</f>
        <v>3.3605770539019773</v>
      </c>
      <c r="Q657" s="2">
        <f>ARIMAForecast[[#This Row],[MRK]]-Data!Q656</f>
        <v>1.8061818566117012</v>
      </c>
      <c r="R657" s="2">
        <f>ARIMAForecast[[#This Row],[ABBV]]-Data!R656</f>
        <v>0.55368738969499987</v>
      </c>
      <c r="S657" s="2">
        <f>ARIMAForecast[[#This Row],[LLY]]-Data!S656</f>
        <v>6.3134303836309869</v>
      </c>
      <c r="T657" s="2">
        <f>ARIMAForecast[[#This Row],[UPS]]-Data!T656</f>
        <v>0.26303772949100335</v>
      </c>
      <c r="U657" s="2">
        <f>ARIMAForecast[[#This Row],[CAT]]-Data!U656</f>
        <v>2.4553615389080221</v>
      </c>
      <c r="X657" s="1">
        <v>44784</v>
      </c>
      <c r="Y657" s="2">
        <f>Data!Y657-Data!Y656</f>
        <v>0.41070469999999659</v>
      </c>
      <c r="Z657" s="2">
        <f>Data!Z657-Data!Z656</f>
        <v>-0.54261960000002318</v>
      </c>
      <c r="AA657" s="2">
        <f>Data!AA657-Data!AA656</f>
        <v>-0.91968609999997852</v>
      </c>
      <c r="AB657" s="2">
        <f>Data!AB657-Data!AB656</f>
        <v>-0.48440810000001022</v>
      </c>
      <c r="AC657" s="2">
        <f>Data!AC657-Data!AC656</f>
        <v>1.6276532999999631</v>
      </c>
      <c r="AD657" s="2">
        <f>Data!AD657-Data!AD656</f>
        <v>4.8469289000000231</v>
      </c>
      <c r="AE657" s="2">
        <f>Data!AE657-Data!AE656</f>
        <v>1.9538467000000139</v>
      </c>
      <c r="AF657" s="2">
        <f>Data!AF657-Data!AF656</f>
        <v>-0.72995509999999797</v>
      </c>
      <c r="AG657" s="2">
        <f>Data!AG657-Data!AG656</f>
        <v>-4.2678078999999798</v>
      </c>
      <c r="AH657" s="2">
        <f>Data!AH657-Data!AH656</f>
        <v>1.9267947000000021</v>
      </c>
      <c r="AI657" s="2">
        <f>Data!AI657-Data!AI656</f>
        <v>-1.2518771999999672</v>
      </c>
      <c r="AJ657" s="2">
        <f>Data!AJ657-Data!AJ656</f>
        <v>-0.56591069999998922</v>
      </c>
      <c r="AK657" s="2">
        <f>Data!AK657-Data!AK656</f>
        <v>0.90604924000000153</v>
      </c>
      <c r="AL657" s="2">
        <f>Data!AL657-Data!AL656</f>
        <v>0.18556920000003174</v>
      </c>
      <c r="AM657" s="2">
        <f>Data!AM657-Data!AM656</f>
        <v>-0.59130040000002282</v>
      </c>
      <c r="AN657" s="2">
        <f>Data!AN657-Data!AN656</f>
        <v>-0.28740497999999093</v>
      </c>
      <c r="AO657" s="2">
        <f>Data!AO657-Data!AO656</f>
        <v>0.97891599999999812</v>
      </c>
      <c r="AP657" s="2">
        <f>Data!AP657-Data!AP656</f>
        <v>-3.0314056999999934</v>
      </c>
      <c r="AQ657" s="2">
        <f>Data!AQ657-Data!AQ656</f>
        <v>2.6482491999999809</v>
      </c>
      <c r="AR657" s="2">
        <f>Data!AR657-Data!AR656</f>
        <v>3.4312089000000014</v>
      </c>
      <c r="AS657" s="2"/>
      <c r="AT657" s="1">
        <v>44784</v>
      </c>
      <c r="AU657" s="2">
        <f>Data!AV661-FaktiskeKurser[[#This Row],[AAPL]]</f>
        <v>3.1399989999999889</v>
      </c>
      <c r="AV657" s="2">
        <f>Data!AW661-FaktiskeKurser[[#This Row],[MSFT]]</f>
        <v>4.1099849999999947</v>
      </c>
      <c r="AW657" s="2">
        <f>Data!AX661-FaktiskeKurser[[#This Row],[AMZN]]</f>
        <v>-0.16000400000001491</v>
      </c>
      <c r="AX657" s="2">
        <f>Data!AY661-FaktiskeKurser[[#This Row],[GOOGL]]</f>
        <v>1.369995000000003</v>
      </c>
      <c r="AY657" s="2">
        <f>Data!AZ661-FaktiskeKurser[[#This Row],[BRK-B]]</f>
        <v>4.3999940000000493</v>
      </c>
      <c r="AZ657" s="2">
        <f>Data!BA661-FaktiskeKurser[[#This Row],[TSLA]]</f>
        <v>-1.5400080000000003</v>
      </c>
      <c r="BA657" s="2">
        <f>Data!BB661-FaktiskeKurser[[#This Row],[NVDA]]</f>
        <v>-10.470000999999996</v>
      </c>
      <c r="BB657" s="2">
        <f>Data!BC661-FaktiskeKurser[[#This Row],[GOOG]]</f>
        <v>1.5999989999999968</v>
      </c>
      <c r="BC657" s="2">
        <f>Data!BD661-FaktiskeKurser[[#This Row],[UNH]]</f>
        <v>-2.200012999999899</v>
      </c>
      <c r="BD657" s="2">
        <f>Data!BE661-FaktiskeKurser[[#This Row],[JPM]]</f>
        <v>4.379997000000003</v>
      </c>
      <c r="BE657" s="2">
        <f>Data!BF661-FaktiskeKurser[[#This Row],[AVGO]]</f>
        <v>-6.0100090000000819</v>
      </c>
      <c r="BF657" s="2">
        <f>Data!BG661-FaktiskeKurser[[#This Row],[V]]</f>
        <v>-4.7899929999999813</v>
      </c>
      <c r="BG657" s="2">
        <f>Data!BH661-FaktiskeKurser[[#This Row],[BAC]]</f>
        <v>1.9500009999999932</v>
      </c>
      <c r="BH657" s="2">
        <f>Data!BI661-FaktiskeKurser[[#This Row],[HD]]</f>
        <v>1</v>
      </c>
      <c r="BI657" s="2">
        <f>Data!BJ661-FaktiskeKurser[[#This Row],[MA]]</f>
        <v>-6.9300230000000056</v>
      </c>
      <c r="BJ657" s="2">
        <f>Data!BK661-FaktiskeKurser[[#This Row],[MRK]]</f>
        <v>1.5199960000000061</v>
      </c>
      <c r="BK657" s="2">
        <f>Data!BL661-FaktiskeKurser[[#This Row],[ABBV]]</f>
        <v>4.0400089999999977</v>
      </c>
      <c r="BL657" s="2">
        <f>Data!BM661-FaktiskeKurser[[#This Row],[LLY]]</f>
        <v>-0.14999399999999241</v>
      </c>
      <c r="BM657" s="2">
        <f>Data!BN661-FaktiskeKurser[[#This Row],[UPS]]</f>
        <v>7.6699979999999925</v>
      </c>
      <c r="BN657" s="2">
        <f>Data!BO661-FaktiskeKurser[[#This Row],[CAT]]</f>
        <v>8.6100010000000111</v>
      </c>
    </row>
    <row r="658" spans="1:66" x14ac:dyDescent="0.35">
      <c r="A658" s="1">
        <v>44785</v>
      </c>
      <c r="B658" s="2">
        <f>ARIMAForecast[[#This Row],[AAPL]]-FaktiskeKurser[[#This Row],[AAPL]]</f>
        <v>9.3623418602080051</v>
      </c>
      <c r="C658" s="2">
        <f>ARIMAForecast[[#This Row],[MSFT]]-Data!C657</f>
        <v>3.2657423549239866</v>
      </c>
      <c r="D658" s="2">
        <f>ARIMAForecast[[#This Row],[AMZN]]-Data!D657</f>
        <v>-0.28665747858698865</v>
      </c>
      <c r="E658" s="2">
        <f>ARIMAForecast[[#This Row],[GOOGL]]-Data!E657</f>
        <v>1.1590285780730056</v>
      </c>
      <c r="F658" s="2">
        <f>ARIMAForecast[[#This Row],[BRK-B]]-Data!F657</f>
        <v>2.1252680936450474</v>
      </c>
      <c r="G658" s="2">
        <f>ARIMAForecast[[#This Row],[TSLA]]-Data!G657</f>
        <v>4.7998093022530384</v>
      </c>
      <c r="H658" s="2">
        <f>ARIMAForecast[[#This Row],[NVDA]]-Data!H657</f>
        <v>4.4874383379809899</v>
      </c>
      <c r="I658" s="2">
        <f>ARIMAForecast[[#This Row],[GOOG]]-Data!I657</f>
        <v>1.0427263651349961</v>
      </c>
      <c r="J658" s="2">
        <f>ARIMAForecast[[#This Row],[UNH]]-Data!J657</f>
        <v>3.9914509451569984</v>
      </c>
      <c r="K658" s="2">
        <f>ARIMAForecast[[#This Row],[JPM]]-Data!K657</f>
        <v>0.5311482025149985</v>
      </c>
      <c r="L658" s="2">
        <f>ARIMAForecast[[#This Row],[AVGO]]-Data!L657</f>
        <v>3.8034917659529128</v>
      </c>
      <c r="M658" s="2">
        <f>ARIMAForecast[[#This Row],[V]]-Data!M657</f>
        <v>4.4655332042929956</v>
      </c>
      <c r="N658" s="2">
        <f>ARIMAForecast[[#This Row],[BAC]]-Data!N657</f>
        <v>-8.2800194775096259E-2</v>
      </c>
      <c r="O658" s="2">
        <f>ARIMAForecast[[#This Row],[HD]]-Data!O657</f>
        <v>1.1227225507749949</v>
      </c>
      <c r="P658" s="2">
        <f>ARIMAForecast[[#This Row],[MA]]-Data!P657</f>
        <v>5.3710403606610271</v>
      </c>
      <c r="Q658" s="2">
        <f>ARIMAForecast[[#This Row],[MRK]]-Data!Q657</f>
        <v>-9.4093640422201474E-2</v>
      </c>
      <c r="R658" s="2">
        <f>ARIMAForecast[[#This Row],[ABBV]]-Data!R657</f>
        <v>-0.4896664755870006</v>
      </c>
      <c r="S658" s="2">
        <f>ARIMAForecast[[#This Row],[LLY]]-Data!S657</f>
        <v>5.9441776853340116</v>
      </c>
      <c r="T658" s="2">
        <f>ARIMAForecast[[#This Row],[UPS]]-Data!T657</f>
        <v>0.67326286356299647</v>
      </c>
      <c r="U658" s="2">
        <f>ARIMAForecast[[#This Row],[CAT]]-Data!U657</f>
        <v>0.37412926850399231</v>
      </c>
      <c r="X658" s="1">
        <v>44785</v>
      </c>
      <c r="Y658" s="2">
        <f>Data!Y658-Data!Y657</f>
        <v>2.7727897999999982</v>
      </c>
      <c r="Z658" s="2">
        <f>Data!Z658-Data!Z657</f>
        <v>4.4069461000000274</v>
      </c>
      <c r="AA658" s="2">
        <f>Data!AA658-Data!AA657</f>
        <v>2.0561627999999814</v>
      </c>
      <c r="AB658" s="2">
        <f>Data!AB658-Data!AB657</f>
        <v>2.5146086000000025</v>
      </c>
      <c r="AC658" s="2">
        <f>Data!AC658-Data!AC657</f>
        <v>4.2869680000000017</v>
      </c>
      <c r="AD658" s="2">
        <f>Data!AD658-Data!AD657</f>
        <v>-1.5201200000000199</v>
      </c>
      <c r="AE658" s="2">
        <f>Data!AE658-Data!AE657</f>
        <v>5.6947688999999855</v>
      </c>
      <c r="AF658" s="2">
        <f>Data!AF658-Data!AF657</f>
        <v>2.7706232999999969</v>
      </c>
      <c r="AG658" s="2">
        <f>Data!AG658-Data!AG657</f>
        <v>7.711197699999957</v>
      </c>
      <c r="AH658" s="2">
        <f>Data!AH658-Data!AH657</f>
        <v>1.9815360999999996</v>
      </c>
      <c r="AI658" s="2">
        <f>Data!AI658-Data!AI657</f>
        <v>9.4959789000000683</v>
      </c>
      <c r="AJ658" s="2">
        <f>Data!AJ658-Data!AJ657</f>
        <v>0.3003699999999867</v>
      </c>
      <c r="AK658" s="2">
        <f>Data!AK658-Data!AK657</f>
        <v>0.45929086000000297</v>
      </c>
      <c r="AL658" s="2">
        <f>Data!AL658-Data!AL657</f>
        <v>3.3689466999999809</v>
      </c>
      <c r="AM658" s="2">
        <f>Data!AM658-Data!AM657</f>
        <v>2.5118438000000083</v>
      </c>
      <c r="AN658" s="2">
        <f>Data!AN658-Data!AN657</f>
        <v>1.6113941499999953</v>
      </c>
      <c r="AO658" s="2">
        <f>Data!AO658-Data!AO657</f>
        <v>0.71876340000000027</v>
      </c>
      <c r="AP658" s="2">
        <f>Data!AP658-Data!AP657</f>
        <v>4.4730510999999638</v>
      </c>
      <c r="AQ658" s="2">
        <f>Data!AQ658-Data!AQ657</f>
        <v>0.79098310000000538</v>
      </c>
      <c r="AR658" s="2">
        <f>Data!AR658-Data!AR657</f>
        <v>2.933707400000003</v>
      </c>
      <c r="AS658" s="2"/>
      <c r="AT658" s="1">
        <v>44785</v>
      </c>
      <c r="AU658" s="2">
        <f>Data!AV662-FaktiskeKurser[[#This Row],[AAPL]]</f>
        <v>7.2300110000000188</v>
      </c>
      <c r="AV658" s="2">
        <f>Data!AW662-FaktiskeKurser[[#This Row],[MSFT]]</f>
        <v>11.589997000000039</v>
      </c>
      <c r="AW658" s="2">
        <f>Data!AX662-FaktiskeKurser[[#This Row],[AMZN]]</f>
        <v>4.1399990000000173</v>
      </c>
      <c r="AX658" s="2">
        <f>Data!AY662-FaktiskeKurser[[#This Row],[GOOGL]]</f>
        <v>4.379997000000003</v>
      </c>
      <c r="AY658" s="2">
        <f>Data!AZ662-FaktiskeKurser[[#This Row],[BRK-B]]</f>
        <v>9.2099919999999997</v>
      </c>
      <c r="AZ658" s="2">
        <f>Data!BA662-FaktiskeKurser[[#This Row],[TSLA]]</f>
        <v>9.6066589999999792</v>
      </c>
      <c r="BA658" s="2">
        <f>Data!BB662-FaktiskeKurser[[#This Row],[NVDA]]</f>
        <v>9.1600030000000174</v>
      </c>
      <c r="BB658" s="2">
        <f>Data!BC662-FaktiskeKurser[[#This Row],[GOOG]]</f>
        <v>4.5100029999999975</v>
      </c>
      <c r="BC658" s="2">
        <f>Data!BD662-FaktiskeKurser[[#This Row],[UNH]]</f>
        <v>7.1000360000000455</v>
      </c>
      <c r="BD658" s="2">
        <f>Data!BE662-FaktiskeKurser[[#This Row],[JPM]]</f>
        <v>7.7799990000000037</v>
      </c>
      <c r="BE658" s="2">
        <f>Data!BF662-FaktiskeKurser[[#This Row],[AVGO]]</f>
        <v>12.699950999999942</v>
      </c>
      <c r="BF658" s="2">
        <f>Data!BG662-FaktiskeKurser[[#This Row],[V]]</f>
        <v>-1.9900049999999965</v>
      </c>
      <c r="BG658" s="2">
        <f>Data!BH662-FaktiskeKurser[[#This Row],[BAC]]</f>
        <v>2.8099970000000027</v>
      </c>
      <c r="BH658" s="2">
        <f>Data!BI662-FaktiskeKurser[[#This Row],[HD]]</f>
        <v>2.9200139999999806</v>
      </c>
      <c r="BI658" s="2">
        <f>Data!BJ662-FaktiskeKurser[[#This Row],[MA]]</f>
        <v>2.1099849999999947</v>
      </c>
      <c r="BJ658" s="2">
        <f>Data!BK662-FaktiskeKurser[[#This Row],[MRK]]</f>
        <v>2.5299990000000037</v>
      </c>
      <c r="BK658" s="2">
        <f>Data!BL662-FaktiskeKurser[[#This Row],[ABBV]]</f>
        <v>2.2600099999999941</v>
      </c>
      <c r="BL658" s="2">
        <f>Data!BM662-FaktiskeKurser[[#This Row],[LLY]]</f>
        <v>5.5799870000000169</v>
      </c>
      <c r="BM658" s="2">
        <f>Data!BN662-FaktiskeKurser[[#This Row],[UPS]]</f>
        <v>8.8000029999999754</v>
      </c>
      <c r="BN658" s="2">
        <f>Data!BO662-FaktiskeKurser[[#This Row],[CAT]]</f>
        <v>11.029998000000006</v>
      </c>
    </row>
    <row r="659" spans="1:66" x14ac:dyDescent="0.35">
      <c r="A659" s="1">
        <v>44788</v>
      </c>
      <c r="B659" s="2">
        <f>ARIMAForecast[[#This Row],[AAPL]]-FaktiskeKurser[[#This Row],[AAPL]]</f>
        <v>8.1508743577250016</v>
      </c>
      <c r="C659" s="2">
        <f>ARIMAForecast[[#This Row],[MSFT]]-Data!C658</f>
        <v>-1.4560008088590166</v>
      </c>
      <c r="D659" s="2">
        <f>ARIMAForecast[[#This Row],[AMZN]]-Data!D658</f>
        <v>1.5749125390719882</v>
      </c>
      <c r="E659" s="2">
        <f>ARIMAForecast[[#This Row],[GOOGL]]-Data!E658</f>
        <v>-0.84758140662999892</v>
      </c>
      <c r="F659" s="2">
        <f>ARIMAForecast[[#This Row],[BRK-B]]-Data!F658</f>
        <v>3.0483092223799986</v>
      </c>
      <c r="G659" s="2">
        <f>ARIMAForecast[[#This Row],[TSLA]]-Data!G658</f>
        <v>1.5927165532089589</v>
      </c>
      <c r="H659" s="2">
        <f>ARIMAForecast[[#This Row],[NVDA]]-Data!H658</f>
        <v>-2.1857444411650135</v>
      </c>
      <c r="I659" s="2">
        <f>ARIMAForecast[[#This Row],[GOOG]]-Data!I658</f>
        <v>-0.87626170627899569</v>
      </c>
      <c r="J659" s="2">
        <f>ARIMAForecast[[#This Row],[UNH]]-Data!J658</f>
        <v>-0.44754227564305893</v>
      </c>
      <c r="K659" s="2">
        <f>ARIMAForecast[[#This Row],[JPM]]-Data!K658</f>
        <v>0.96399296743599905</v>
      </c>
      <c r="L659" s="2">
        <f>ARIMAForecast[[#This Row],[AVGO]]-Data!L658</f>
        <v>-6.7614536752439562</v>
      </c>
      <c r="M659" s="2">
        <f>ARIMAForecast[[#This Row],[V]]-Data!M658</f>
        <v>1.2702111996489975</v>
      </c>
      <c r="N659" s="2">
        <f>ARIMAForecast[[#This Row],[BAC]]-Data!N658</f>
        <v>0.25783627901309814</v>
      </c>
      <c r="O659" s="2">
        <f>ARIMAForecast[[#This Row],[HD]]-Data!O658</f>
        <v>12.097799563123999</v>
      </c>
      <c r="P659" s="2">
        <f>ARIMAForecast[[#This Row],[MA]]-Data!P658</f>
        <v>-0.55622724389598943</v>
      </c>
      <c r="Q659" s="2">
        <f>ARIMAForecast[[#This Row],[MRK]]-Data!Q658</f>
        <v>-0.20195844278389075</v>
      </c>
      <c r="R659" s="2">
        <f>ARIMAForecast[[#This Row],[ABBV]]-Data!R658</f>
        <v>0.46648665890199936</v>
      </c>
      <c r="S659" s="2">
        <f>ARIMAForecast[[#This Row],[LLY]]-Data!S658</f>
        <v>-2.6709521068110007</v>
      </c>
      <c r="T659" s="2">
        <f>ARIMAForecast[[#This Row],[UPS]]-Data!T658</f>
        <v>-0.34214185650898798</v>
      </c>
      <c r="U659" s="2">
        <f>ARIMAForecast[[#This Row],[CAT]]-Data!U658</f>
        <v>1.2532408194570053</v>
      </c>
      <c r="X659" s="1">
        <v>44788</v>
      </c>
      <c r="Y659" s="2">
        <f>Data!Y659-Data!Y658</f>
        <v>1.5601848999999959</v>
      </c>
      <c r="Z659" s="2">
        <f>Data!Z659-Data!Z658</f>
        <v>1.9899249000000054</v>
      </c>
      <c r="AA659" s="2">
        <f>Data!AA659-Data!AA658</f>
        <v>0.12401049999999714</v>
      </c>
      <c r="AB659" s="2">
        <f>Data!AB659-Data!AB658</f>
        <v>0.75646729999999707</v>
      </c>
      <c r="AC659" s="2">
        <f>Data!AC659-Data!AC658</f>
        <v>2.0936869000000229</v>
      </c>
      <c r="AD659" s="2">
        <f>Data!AD659-Data!AD658</f>
        <v>13.328462000000002</v>
      </c>
      <c r="AE659" s="2">
        <f>Data!AE659-Data!AE658</f>
        <v>4.8027259000000129</v>
      </c>
      <c r="AF659" s="2">
        <f>Data!AF659-Data!AF658</f>
        <v>0.35130730000000199</v>
      </c>
      <c r="AG659" s="2">
        <f>Data!AG659-Data!AG658</f>
        <v>3.3827806000000464</v>
      </c>
      <c r="AH659" s="2">
        <f>Data!AH659-Data!AH658</f>
        <v>0.46609909999999388</v>
      </c>
      <c r="AI659" s="2">
        <f>Data!AI659-Data!AI658</f>
        <v>2.7473655999999664</v>
      </c>
      <c r="AJ659" s="2">
        <f>Data!AJ659-Data!AJ658</f>
        <v>3.7095975999999951</v>
      </c>
      <c r="AK659" s="2">
        <f>Data!AK659-Data!AK658</f>
        <v>-2.6236650000001305E-2</v>
      </c>
      <c r="AL659" s="2">
        <f>Data!AL659-Data!AL658</f>
        <v>0.43016599999998562</v>
      </c>
      <c r="AM659" s="2">
        <f>Data!AM659-Data!AM658</f>
        <v>5.2015058000000067</v>
      </c>
      <c r="AN659" s="2">
        <f>Data!AN659-Data!AN658</f>
        <v>9.9578800000003298E-2</v>
      </c>
      <c r="AO659" s="2">
        <f>Data!AO659-Data!AO658</f>
        <v>-0.44243629999999712</v>
      </c>
      <c r="AP659" s="2">
        <f>Data!AP659-Data!AP658</f>
        <v>6.6054479000000015</v>
      </c>
      <c r="AQ659" s="2">
        <f>Data!AQ659-Data!AQ658</f>
        <v>0.86877670000001217</v>
      </c>
      <c r="AR659" s="2">
        <f>Data!AR659-Data!AR658</f>
        <v>-0.17248490000000061</v>
      </c>
      <c r="AS659" s="2"/>
      <c r="AT659" s="1">
        <v>44788</v>
      </c>
      <c r="AU659" s="2">
        <f>Data!AV663-FaktiskeKurser[[#This Row],[AAPL]]</f>
        <v>8.2700040000000001</v>
      </c>
      <c r="AV659" s="2">
        <f>Data!AW663-FaktiskeKurser[[#This Row],[MSFT]]</f>
        <v>11.17001300000004</v>
      </c>
      <c r="AW659" s="2">
        <f>Data!AX663-FaktiskeKurser[[#This Row],[AMZN]]</f>
        <v>5.3499909999999886</v>
      </c>
      <c r="AX659" s="2">
        <f>Data!AY663-FaktiskeKurser[[#This Row],[GOOGL]]</f>
        <v>5.4500049999999902</v>
      </c>
      <c r="AY659" s="2">
        <f>Data!AZ663-FaktiskeKurser[[#This Row],[BRK-B]]</f>
        <v>10.050017999999966</v>
      </c>
      <c r="AZ659" s="2">
        <f>Data!BA663-FaktiskeKurser[[#This Row],[TSLA]]</f>
        <v>25.986662999999965</v>
      </c>
      <c r="BA659" s="2">
        <f>Data!BB663-FaktiskeKurser[[#This Row],[NVDA]]</f>
        <v>19.460005999999993</v>
      </c>
      <c r="BB659" s="2">
        <f>Data!BC663-FaktiskeKurser[[#This Row],[GOOG]]</f>
        <v>5.379997000000003</v>
      </c>
      <c r="BC659" s="2">
        <f>Data!BD663-FaktiskeKurser[[#This Row],[UNH]]</f>
        <v>7.3800049999999828</v>
      </c>
      <c r="BD659" s="2">
        <f>Data!BE663-FaktiskeKurser[[#This Row],[JPM]]</f>
        <v>7.0800019999999932</v>
      </c>
      <c r="BE659" s="2">
        <f>Data!BF663-FaktiskeKurser[[#This Row],[AVGO]]</f>
        <v>26.160033999999996</v>
      </c>
      <c r="BF659" s="2">
        <f>Data!BG663-FaktiskeKurser[[#This Row],[V]]</f>
        <v>6.160002999999989</v>
      </c>
      <c r="BG659" s="2">
        <f>Data!BH663-FaktiskeKurser[[#This Row],[BAC]]</f>
        <v>2.3300020000000004</v>
      </c>
      <c r="BH659" s="2">
        <f>Data!BI663-FaktiskeKurser[[#This Row],[HD]]</f>
        <v>9.3999939999999924</v>
      </c>
      <c r="BI659" s="2">
        <f>Data!BJ663-FaktiskeKurser[[#This Row],[MA]]</f>
        <v>13.410003000000017</v>
      </c>
      <c r="BJ659" s="2">
        <f>Data!BK663-FaktiskeKurser[[#This Row],[MRK]]</f>
        <v>1.0800009999999958</v>
      </c>
      <c r="BK659" s="2">
        <f>Data!BL663-FaktiskeKurser[[#This Row],[ABBV]]</f>
        <v>2.0399930000000097</v>
      </c>
      <c r="BL659" s="2">
        <f>Data!BM663-FaktiskeKurser[[#This Row],[LLY]]</f>
        <v>10.920012999999983</v>
      </c>
      <c r="BM659" s="2">
        <f>Data!BN663-FaktiskeKurser[[#This Row],[UPS]]</f>
        <v>9.2300110000000188</v>
      </c>
      <c r="BN659" s="2">
        <f>Data!BO663-FaktiskeKurser[[#This Row],[CAT]]</f>
        <v>9.9199979999999925</v>
      </c>
    </row>
    <row r="660" spans="1:66" x14ac:dyDescent="0.35">
      <c r="A660" s="1">
        <v>44789</v>
      </c>
      <c r="B660" s="2">
        <f>ARIMAForecast[[#This Row],[AAPL]]-FaktiskeKurser[[#This Row],[AAPL]]</f>
        <v>5.8061031088230095</v>
      </c>
      <c r="C660" s="2">
        <f>ARIMAForecast[[#This Row],[MSFT]]-Data!C659</f>
        <v>-1.1151287181900216</v>
      </c>
      <c r="D660" s="2">
        <f>ARIMAForecast[[#This Row],[AMZN]]-Data!D659</f>
        <v>-2.5326244376869909</v>
      </c>
      <c r="E660" s="2">
        <f>ARIMAForecast[[#This Row],[GOOGL]]-Data!E659</f>
        <v>-1.9703958805180122</v>
      </c>
      <c r="F660" s="2">
        <f>ARIMAForecast[[#This Row],[BRK-B]]-Data!F659</f>
        <v>-1.3124270829280249</v>
      </c>
      <c r="G660" s="2">
        <f>ARIMAForecast[[#This Row],[TSLA]]-Data!G659</f>
        <v>-6.8429251194589824</v>
      </c>
      <c r="H660" s="2">
        <f>ARIMAForecast[[#This Row],[NVDA]]-Data!H659</f>
        <v>-5.1641611021640017</v>
      </c>
      <c r="I660" s="2">
        <f>ARIMAForecast[[#This Row],[GOOG]]-Data!I659</f>
        <v>-1.9801442236420002</v>
      </c>
      <c r="J660" s="2">
        <f>ARIMAForecast[[#This Row],[UNH]]-Data!J659</f>
        <v>-0.97511520329499035</v>
      </c>
      <c r="K660" s="2">
        <f>ARIMAForecast[[#This Row],[JPM]]-Data!K659</f>
        <v>-0.72153308463398957</v>
      </c>
      <c r="L660" s="2">
        <f>ARIMAForecast[[#This Row],[AVGO]]-Data!L659</f>
        <v>-15.402586985932999</v>
      </c>
      <c r="M660" s="2">
        <f>ARIMAForecast[[#This Row],[V]]-Data!M659</f>
        <v>-2.2762498872619972</v>
      </c>
      <c r="N660" s="2">
        <f>ARIMAForecast[[#This Row],[BAC]]-Data!N659</f>
        <v>1.8800325993701961E-2</v>
      </c>
      <c r="O660" s="2">
        <f>ARIMAForecast[[#This Row],[HD]]-Data!O659</f>
        <v>-1.3354665904299736</v>
      </c>
      <c r="P660" s="2">
        <f>ARIMAForecast[[#This Row],[MA]]-Data!P659</f>
        <v>-3.5889579027989953</v>
      </c>
      <c r="Q660" s="2">
        <f>ARIMAForecast[[#This Row],[MRK]]-Data!Q659</f>
        <v>0.60409631938949815</v>
      </c>
      <c r="R660" s="2">
        <f>ARIMAForecast[[#This Row],[ABBV]]-Data!R659</f>
        <v>-1.5113652096210046</v>
      </c>
      <c r="S660" s="2">
        <f>ARIMAForecast[[#This Row],[LLY]]-Data!S659</f>
        <v>4.8144095966160307</v>
      </c>
      <c r="T660" s="2">
        <f>ARIMAForecast[[#This Row],[UPS]]-Data!T659</f>
        <v>-0.26157010010999215</v>
      </c>
      <c r="U660" s="2">
        <f>ARIMAForecast[[#This Row],[CAT]]-Data!U659</f>
        <v>-2.0958690831150193</v>
      </c>
      <c r="X660" s="1">
        <v>44789</v>
      </c>
      <c r="Y660" s="2">
        <f>Data!Y660-Data!Y659</f>
        <v>7.2376999999903546E-3</v>
      </c>
      <c r="Z660" s="2">
        <f>Data!Z660-Data!Z659</f>
        <v>-0.67815650000000005</v>
      </c>
      <c r="AA660" s="2">
        <f>Data!AA660-Data!AA659</f>
        <v>1.3965620000000172</v>
      </c>
      <c r="AB660" s="2">
        <f>Data!AB660-Data!AB659</f>
        <v>-0.47706180000000131</v>
      </c>
      <c r="AC660" s="2">
        <f>Data!AC660-Data!AC659</f>
        <v>3.2376934000000119</v>
      </c>
      <c r="AD660" s="2">
        <f>Data!AD660-Data!AD659</f>
        <v>3.6338809000000083</v>
      </c>
      <c r="AE660" s="2">
        <f>Data!AE660-Data!AE659</f>
        <v>-1.1291901000000166</v>
      </c>
      <c r="AF660" s="2">
        <f>Data!AF660-Data!AF659</f>
        <v>-0.48727790000000937</v>
      </c>
      <c r="AG660" s="2">
        <f>Data!AG660-Data!AG659</f>
        <v>1.3155543999999963</v>
      </c>
      <c r="AH660" s="2">
        <f>Data!AH660-Data!AH659</f>
        <v>1.0960235999999952</v>
      </c>
      <c r="AI660" s="2">
        <f>Data!AI660-Data!AI659</f>
        <v>-5.4776822000000038</v>
      </c>
      <c r="AJ660" s="2">
        <f>Data!AJ660-Data!AJ659</f>
        <v>1.9750931000000094</v>
      </c>
      <c r="AK660" s="2">
        <f>Data!AK660-Data!AK659</f>
        <v>0.36623664999999761</v>
      </c>
      <c r="AL660" s="2">
        <f>Data!AL660-Data!AL659</f>
        <v>9.656853300000023</v>
      </c>
      <c r="AM660" s="2">
        <f>Data!AM660-Data!AM659</f>
        <v>0.48483249999998179</v>
      </c>
      <c r="AN660" s="2">
        <f>Data!AN660-Data!AN659</f>
        <v>-0.10656484000000432</v>
      </c>
      <c r="AO660" s="2">
        <f>Data!AO660-Data!AO659</f>
        <v>0.43462859999999637</v>
      </c>
      <c r="AP660" s="2">
        <f>Data!AP660-Data!AP659</f>
        <v>-1.9243380999999999</v>
      </c>
      <c r="AQ660" s="2">
        <f>Data!AQ660-Data!AQ659</f>
        <v>0.59104510000000232</v>
      </c>
      <c r="AR660" s="2">
        <f>Data!AR660-Data!AR659</f>
        <v>1.1649622999999849</v>
      </c>
      <c r="AS660" s="2"/>
      <c r="AT660" s="1">
        <v>44789</v>
      </c>
      <c r="AU660" s="2">
        <f>Data!AV664-FaktiskeKurser[[#This Row],[AAPL]]</f>
        <v>3.7899940000000072</v>
      </c>
      <c r="AV660" s="2">
        <f>Data!AW664-FaktiskeKurser[[#This Row],[MSFT]]</f>
        <v>3.5499869999999873</v>
      </c>
      <c r="AW660" s="2">
        <f>Data!AX664-FaktiskeKurser[[#This Row],[AMZN]]</f>
        <v>2.089997000000011</v>
      </c>
      <c r="AX660" s="2">
        <f>Data!AY664-FaktiskeKurser[[#This Row],[GOOGL]]</f>
        <v>2</v>
      </c>
      <c r="AY660" s="2">
        <f>Data!AZ664-FaktiskeKurser[[#This Row],[BRK-B]]</f>
        <v>11.540008999999998</v>
      </c>
      <c r="AZ660" s="2">
        <f>Data!BA664-FaktiskeKurser[[#This Row],[TSLA]]</f>
        <v>12.206665000000044</v>
      </c>
      <c r="BA660" s="2">
        <f>Data!BB664-FaktiskeKurser[[#This Row],[NVDA]]</f>
        <v>7.8199920000000134</v>
      </c>
      <c r="BB660" s="2">
        <f>Data!BC664-FaktiskeKurser[[#This Row],[GOOG]]</f>
        <v>1.8599999999999994</v>
      </c>
      <c r="BC660" s="2">
        <f>Data!BD664-FaktiskeKurser[[#This Row],[UNH]]</f>
        <v>8.4000240000000304</v>
      </c>
      <c r="BD660" s="2">
        <f>Data!BE664-FaktiskeKurser[[#This Row],[JPM]]</f>
        <v>5.2399979999999999</v>
      </c>
      <c r="BE660" s="2">
        <f>Data!BF664-FaktiskeKurser[[#This Row],[AVGO]]</f>
        <v>1.240050999999994</v>
      </c>
      <c r="BF660" s="2">
        <f>Data!BG664-FaktiskeKurser[[#This Row],[V]]</f>
        <v>5.0399929999999813</v>
      </c>
      <c r="BG660" s="2">
        <f>Data!BH664-FaktiskeKurser[[#This Row],[BAC]]</f>
        <v>1.5699990000000028</v>
      </c>
      <c r="BH660" s="2">
        <f>Data!BI664-FaktiskeKurser[[#This Row],[HD]]</f>
        <v>15.800017999999966</v>
      </c>
      <c r="BI660" s="2">
        <f>Data!BJ664-FaktiskeKurser[[#This Row],[MA]]</f>
        <v>5.8699950000000172</v>
      </c>
      <c r="BJ660" s="2">
        <f>Data!BK664-FaktiskeKurser[[#This Row],[MRK]]</f>
        <v>1.3999939999999924</v>
      </c>
      <c r="BK660" s="2">
        <f>Data!BL664-FaktiskeKurser[[#This Row],[ABBV]]</f>
        <v>1.6100010000000111</v>
      </c>
      <c r="BL660" s="2">
        <f>Data!BM664-FaktiskeKurser[[#This Row],[LLY]]</f>
        <v>5.7000130000000127</v>
      </c>
      <c r="BM660" s="2">
        <f>Data!BN664-FaktiskeKurser[[#This Row],[UPS]]</f>
        <v>3.9800110000000188</v>
      </c>
      <c r="BN660" s="2">
        <f>Data!BO664-FaktiskeKurser[[#This Row],[CAT]]</f>
        <v>6.8000030000000038</v>
      </c>
    </row>
    <row r="661" spans="1:66" x14ac:dyDescent="0.35">
      <c r="A661" s="1">
        <v>44790</v>
      </c>
      <c r="B661" s="2">
        <f>ARIMAForecast[[#This Row],[AAPL]]-FaktiskeKurser[[#This Row],[AAPL]]</f>
        <v>6.1888352055150051</v>
      </c>
      <c r="C661" s="2">
        <f>ARIMAForecast[[#This Row],[MSFT]]-Data!C660</f>
        <v>-0.2816787748509455</v>
      </c>
      <c r="D661" s="2">
        <f>ARIMAForecast[[#This Row],[AMZN]]-Data!D660</f>
        <v>0.13958955928899286</v>
      </c>
      <c r="E661" s="2">
        <f>ARIMAForecast[[#This Row],[GOOGL]]-Data!E660</f>
        <v>0.8016081825420116</v>
      </c>
      <c r="F661" s="2">
        <f>ARIMAForecast[[#This Row],[BRK-B]]-Data!F660</f>
        <v>-0.14596703237998554</v>
      </c>
      <c r="G661" s="2">
        <f>ARIMAForecast[[#This Row],[TSLA]]-Data!G660</f>
        <v>2.991199502061022</v>
      </c>
      <c r="H661" s="2">
        <f>ARIMAForecast[[#This Row],[NVDA]]-Data!H660</f>
        <v>4.2475816989820032</v>
      </c>
      <c r="I661" s="2">
        <f>ARIMAForecast[[#This Row],[GOOG]]-Data!I660</f>
        <v>0.72103153535900333</v>
      </c>
      <c r="J661" s="2">
        <f>ARIMAForecast[[#This Row],[UNH]]-Data!J660</f>
        <v>1.3107461330259866</v>
      </c>
      <c r="K661" s="2">
        <f>ARIMAForecast[[#This Row],[JPM]]-Data!K660</f>
        <v>-0.96452041540500488</v>
      </c>
      <c r="L661" s="2">
        <f>ARIMAForecast[[#This Row],[AVGO]]-Data!L660</f>
        <v>20.631763580715983</v>
      </c>
      <c r="M661" s="2">
        <f>ARIMAForecast[[#This Row],[V]]-Data!M660</f>
        <v>0.30066715186799797</v>
      </c>
      <c r="N661" s="2">
        <f>ARIMAForecast[[#This Row],[BAC]]-Data!N660</f>
        <v>1.089551397797095E-3</v>
      </c>
      <c r="O661" s="2">
        <f>ARIMAForecast[[#This Row],[HD]]-Data!O660</f>
        <v>8.3224544361996777E-2</v>
      </c>
      <c r="P661" s="2">
        <f>ARIMAForecast[[#This Row],[MA]]-Data!P660</f>
        <v>1.9230988876069546</v>
      </c>
      <c r="Q661" s="2">
        <f>ARIMAForecast[[#This Row],[MRK]]-Data!Q660</f>
        <v>0.36716785736949475</v>
      </c>
      <c r="R661" s="2">
        <f>ARIMAForecast[[#This Row],[ABBV]]-Data!R660</f>
        <v>-4.7630118385995956E-2</v>
      </c>
      <c r="S661" s="2">
        <f>ARIMAForecast[[#This Row],[LLY]]-Data!S660</f>
        <v>1.8638161297259899</v>
      </c>
      <c r="T661" s="2">
        <f>ARIMAForecast[[#This Row],[UPS]]-Data!T660</f>
        <v>2.4487041061679804</v>
      </c>
      <c r="U661" s="2">
        <f>ARIMAForecast[[#This Row],[CAT]]-Data!U660</f>
        <v>1.4344468599920219</v>
      </c>
      <c r="X661" s="1">
        <v>44790</v>
      </c>
      <c r="Y661" s="2">
        <f>Data!Y661-Data!Y660</f>
        <v>1.2976269000000116</v>
      </c>
      <c r="Z661" s="2">
        <f>Data!Z661-Data!Z660</f>
        <v>-1.3472689000000173</v>
      </c>
      <c r="AA661" s="2">
        <f>Data!AA661-Data!AA660</f>
        <v>-1.9775891000000172</v>
      </c>
      <c r="AB661" s="2">
        <f>Data!AB661-Data!AB660</f>
        <v>-1.9358428999999973</v>
      </c>
      <c r="AC661" s="2">
        <f>Data!AC661-Data!AC660</f>
        <v>-1.4693651000000045</v>
      </c>
      <c r="AD661" s="2">
        <f>Data!AD661-Data!AD660</f>
        <v>-2.6778221999999801</v>
      </c>
      <c r="AE661" s="2">
        <f>Data!AE661-Data!AE660</f>
        <v>-4.6862123999999881</v>
      </c>
      <c r="AF661" s="2">
        <f>Data!AF661-Data!AF660</f>
        <v>-2.0285875999999945</v>
      </c>
      <c r="AG661" s="2">
        <f>Data!AG661-Data!AG660</f>
        <v>-0.68929239999999936</v>
      </c>
      <c r="AH661" s="2">
        <f>Data!AH661-Data!AH660</f>
        <v>-0.9033087999999907</v>
      </c>
      <c r="AI661" s="2">
        <f>Data!AI661-Data!AI660</f>
        <v>-12.356337599999961</v>
      </c>
      <c r="AJ661" s="2">
        <f>Data!AJ661-Data!AJ660</f>
        <v>-2.4830919000000051</v>
      </c>
      <c r="AK661" s="2">
        <f>Data!AK661-Data!AK660</f>
        <v>-0.17202733999999964</v>
      </c>
      <c r="AL661" s="2">
        <f>Data!AL661-Data!AL660</f>
        <v>1.7259108999999739</v>
      </c>
      <c r="AM661" s="2">
        <f>Data!AM661-Data!AM660</f>
        <v>-3.2926987000000167</v>
      </c>
      <c r="AN661" s="2">
        <f>Data!AN661-Data!AN660</f>
        <v>0.45173825000000534</v>
      </c>
      <c r="AO661" s="2">
        <f>Data!AO661-Data!AO660</f>
        <v>-1.2443829999999991</v>
      </c>
      <c r="AP661" s="2">
        <f>Data!AP661-Data!AP660</f>
        <v>4.3544692000000396</v>
      </c>
      <c r="AQ661" s="2">
        <f>Data!AQ661-Data!AQ660</f>
        <v>-1.3300196000000142</v>
      </c>
      <c r="AR661" s="2">
        <f>Data!AR661-Data!AR660</f>
        <v>-1.0670843999999988</v>
      </c>
      <c r="AS661" s="2"/>
      <c r="AT661" s="1">
        <v>44790</v>
      </c>
      <c r="AU661" s="2">
        <f>Data!AV665-FaktiskeKurser[[#This Row],[AAPL]]</f>
        <v>6.0599980000000073</v>
      </c>
      <c r="AV661" s="2">
        <f>Data!AW665-FaktiskeKurser[[#This Row],[MSFT]]</f>
        <v>4.3000179999999659</v>
      </c>
      <c r="AW661" s="2">
        <f>Data!AX665-FaktiskeKurser[[#This Row],[AMZN]]</f>
        <v>1.4600070000000187</v>
      </c>
      <c r="AX661" s="2">
        <f>Data!AY665-FaktiskeKurser[[#This Row],[GOOGL]]</f>
        <v>0.7100070000000045</v>
      </c>
      <c r="AY661" s="2">
        <f>Data!AZ665-FaktiskeKurser[[#This Row],[BRK-B]]</f>
        <v>7.7900089999999977</v>
      </c>
      <c r="AZ661" s="2">
        <f>Data!BA665-FaktiskeKurser[[#This Row],[TSLA]]</f>
        <v>17.366669000000002</v>
      </c>
      <c r="BA661" s="2">
        <f>Data!BB665-FaktiskeKurser[[#This Row],[NVDA]]</f>
        <v>3.930008000000015</v>
      </c>
      <c r="BB661" s="2">
        <f>Data!BC665-FaktiskeKurser[[#This Row],[GOOG]]</f>
        <v>0.5</v>
      </c>
      <c r="BC661" s="2">
        <f>Data!BD665-FaktiskeKurser[[#This Row],[UNH]]</f>
        <v>12.140014999999948</v>
      </c>
      <c r="BD661" s="2">
        <f>Data!BE665-FaktiskeKurser[[#This Row],[JPM]]</f>
        <v>2.4499969999999962</v>
      </c>
      <c r="BE661" s="2">
        <f>Data!BF665-FaktiskeKurser[[#This Row],[AVGO]]</f>
        <v>-6.839966000000004</v>
      </c>
      <c r="BF661" s="2">
        <f>Data!BG665-FaktiskeKurser[[#This Row],[V]]</f>
        <v>3.4400019999999927</v>
      </c>
      <c r="BG661" s="2">
        <f>Data!BH665-FaktiskeKurser[[#This Row],[BAC]]</f>
        <v>0.5</v>
      </c>
      <c r="BH661" s="2">
        <f>Data!BI665-FaktiskeKurser[[#This Row],[HD]]</f>
        <v>15.07000800000003</v>
      </c>
      <c r="BI661" s="2">
        <f>Data!BJ665-FaktiskeKurser[[#This Row],[MA]]</f>
        <v>4.75</v>
      </c>
      <c r="BJ661" s="2">
        <f>Data!BK665-FaktiskeKurser[[#This Row],[MRK]]</f>
        <v>2.1100009999999969</v>
      </c>
      <c r="BK661" s="2">
        <f>Data!BL665-FaktiskeKurser[[#This Row],[ABBV]]</f>
        <v>-0.64000000000001478</v>
      </c>
      <c r="BL661" s="2">
        <f>Data!BM665-FaktiskeKurser[[#This Row],[LLY]]</f>
        <v>15.649993999999992</v>
      </c>
      <c r="BM661" s="2">
        <f>Data!BN665-FaktiskeKurser[[#This Row],[UPS]]</f>
        <v>0.55000300000000379</v>
      </c>
      <c r="BN661" s="2">
        <f>Data!BO665-FaktiskeKurser[[#This Row],[CAT]]</f>
        <v>1.9299929999999961</v>
      </c>
    </row>
    <row r="662" spans="1:66" x14ac:dyDescent="0.35">
      <c r="A662" s="1">
        <v>44791</v>
      </c>
      <c r="B662" s="2">
        <f>ARIMAForecast[[#This Row],[AAPL]]-FaktiskeKurser[[#This Row],[AAPL]]</f>
        <v>-1.4292188831290105</v>
      </c>
      <c r="C662" s="2">
        <f>ARIMAForecast[[#This Row],[MSFT]]-Data!C661</f>
        <v>-4.335741092474052</v>
      </c>
      <c r="D662" s="2">
        <f>ARIMAForecast[[#This Row],[AMZN]]-Data!D661</f>
        <v>-3.9224209566129957</v>
      </c>
      <c r="E662" s="2">
        <f>ARIMAForecast[[#This Row],[GOOGL]]-Data!E661</f>
        <v>-3.4109076429080005</v>
      </c>
      <c r="F662" s="2">
        <f>ARIMAForecast[[#This Row],[BRK-B]]-Data!F661</f>
        <v>-6.5319314433330078</v>
      </c>
      <c r="G662" s="2">
        <f>ARIMAForecast[[#This Row],[TSLA]]-Data!G661</f>
        <v>-10.587898010298034</v>
      </c>
      <c r="H662" s="2">
        <f>ARIMAForecast[[#This Row],[NVDA]]-Data!H661</f>
        <v>-10.110297888977982</v>
      </c>
      <c r="I662" s="2">
        <f>ARIMAForecast[[#This Row],[GOOG]]-Data!I661</f>
        <v>-3.2380524212060067</v>
      </c>
      <c r="J662" s="2">
        <f>ARIMAForecast[[#This Row],[UNH]]-Data!J661</f>
        <v>0.85345518905501194</v>
      </c>
      <c r="K662" s="2">
        <f>ARIMAForecast[[#This Row],[JPM]]-Data!K661</f>
        <v>-2.9021934098740019</v>
      </c>
      <c r="L662" s="2">
        <f>ARIMAForecast[[#This Row],[AVGO]]-Data!L661</f>
        <v>-10.020924240260001</v>
      </c>
      <c r="M662" s="2">
        <f>ARIMAForecast[[#This Row],[V]]-Data!M661</f>
        <v>-1.9674063289990045</v>
      </c>
      <c r="N662" s="2">
        <f>ARIMAForecast[[#This Row],[BAC]]-Data!N661</f>
        <v>-0.84937489292170198</v>
      </c>
      <c r="O662" s="2">
        <f>ARIMAForecast[[#This Row],[HD]]-Data!O661</f>
        <v>-5.7739315442930206</v>
      </c>
      <c r="P662" s="2">
        <f>ARIMAForecast[[#This Row],[MA]]-Data!P661</f>
        <v>-2.8447362561310001</v>
      </c>
      <c r="Q662" s="2">
        <f>ARIMAForecast[[#This Row],[MRK]]-Data!Q661</f>
        <v>0.45997757637900349</v>
      </c>
      <c r="R662" s="2">
        <f>ARIMAForecast[[#This Row],[ABBV]]-Data!R661</f>
        <v>0.35892634151599623</v>
      </c>
      <c r="S662" s="2">
        <f>ARIMAForecast[[#This Row],[LLY]]-Data!S661</f>
        <v>4.4706348741619877</v>
      </c>
      <c r="T662" s="2">
        <f>ARIMAForecast[[#This Row],[UPS]]-Data!T661</f>
        <v>0.71629800931700061</v>
      </c>
      <c r="U662" s="2">
        <f>ARIMAForecast[[#This Row],[CAT]]-Data!U661</f>
        <v>-2.2089285102620124</v>
      </c>
      <c r="X662" s="1">
        <v>44791</v>
      </c>
      <c r="Y662" s="2">
        <f>Data!Y662-Data!Y661</f>
        <v>-8.896620000001576E-2</v>
      </c>
      <c r="Z662" s="2">
        <f>Data!Z662-Data!Z661</f>
        <v>-1.1271006000000057</v>
      </c>
      <c r="AA662" s="2">
        <f>Data!AA662-Data!AA661</f>
        <v>-0.33157019999998738</v>
      </c>
      <c r="AB662" s="2">
        <f>Data!AB662-Data!AB661</f>
        <v>0.44259569999999826</v>
      </c>
      <c r="AC662" s="2">
        <f>Data!AC662-Data!AC661</f>
        <v>-0.13669200000003912</v>
      </c>
      <c r="AD662" s="2">
        <f>Data!AD662-Data!AD661</f>
        <v>-1.608059800000035</v>
      </c>
      <c r="AE662" s="2">
        <f>Data!AE662-Data!AE661</f>
        <v>2.9772637000000088</v>
      </c>
      <c r="AF662" s="2">
        <f>Data!AF662-Data!AF661</f>
        <v>0.43454499999999996</v>
      </c>
      <c r="AG662" s="2">
        <f>Data!AG662-Data!AG661</f>
        <v>-4.947499999957472E-3</v>
      </c>
      <c r="AH662" s="2">
        <f>Data!AH662-Data!AH661</f>
        <v>-0.97983030000000326</v>
      </c>
      <c r="AI662" s="2">
        <f>Data!AI662-Data!AI661</f>
        <v>14.472471599999949</v>
      </c>
      <c r="AJ662" s="2">
        <f>Data!AJ662-Data!AJ661</f>
        <v>0.59057980000000043</v>
      </c>
      <c r="AK662" s="2">
        <f>Data!AK662-Data!AK661</f>
        <v>-0.13653879999999674</v>
      </c>
      <c r="AL662" s="2">
        <f>Data!AL662-Data!AL661</f>
        <v>-0.75185539999995399</v>
      </c>
      <c r="AM662" s="2">
        <f>Data!AM662-Data!AM661</f>
        <v>0.8867061999999919</v>
      </c>
      <c r="AN662" s="2">
        <f>Data!AN662-Data!AN661</f>
        <v>0.39338057999999876</v>
      </c>
      <c r="AO662" s="2">
        <f>Data!AO662-Data!AO661</f>
        <v>-0.16099349999998935</v>
      </c>
      <c r="AP662" s="2">
        <f>Data!AP662-Data!AP661</f>
        <v>1.6329735999999571</v>
      </c>
      <c r="AQ662" s="2">
        <f>Data!AQ662-Data!AQ661</f>
        <v>2.6030580999999984</v>
      </c>
      <c r="AR662" s="2">
        <f>Data!AR662-Data!AR661</f>
        <v>0.93363580000001889</v>
      </c>
      <c r="AS662" s="2"/>
      <c r="AT662" s="1">
        <v>44791</v>
      </c>
      <c r="AU662" s="2">
        <f>Data!AV666-FaktiskeKurser[[#This Row],[AAPL]]</f>
        <v>2.0499879999999848</v>
      </c>
      <c r="AV662" s="2">
        <f>Data!AW666-FaktiskeKurser[[#This Row],[MSFT]]</f>
        <v>-1.7399910000000318</v>
      </c>
      <c r="AW662" s="2">
        <f>Data!AX666-FaktiskeKurser[[#This Row],[AMZN]]</f>
        <v>-1.25</v>
      </c>
      <c r="AX662" s="2">
        <f>Data!AY666-FaktiskeKurser[[#This Row],[GOOGL]]</f>
        <v>-1.5100020000000001</v>
      </c>
      <c r="AY662" s="2">
        <f>Data!AZ666-FaktiskeKurser[[#This Row],[BRK-B]]</f>
        <v>2.7200010000000248</v>
      </c>
      <c r="AZ662" s="2">
        <f>Data!BA666-FaktiskeKurser[[#This Row],[TSLA]]</f>
        <v>2.8399960000000419</v>
      </c>
      <c r="BA662" s="2">
        <f>Data!BB666-FaktiskeKurser[[#This Row],[NVDA]]</f>
        <v>0.63999999999998636</v>
      </c>
      <c r="BB662" s="2">
        <f>Data!BC666-FaktiskeKurser[[#This Row],[GOOG]]</f>
        <v>-1.7900010000000037</v>
      </c>
      <c r="BC662" s="2">
        <f>Data!BD666-FaktiskeKurser[[#This Row],[UNH]]</f>
        <v>1.5199589999999716</v>
      </c>
      <c r="BD662" s="2">
        <f>Data!BE666-FaktiskeKurser[[#This Row],[JPM]]</f>
        <v>-0.48999799999999993</v>
      </c>
      <c r="BE662" s="2">
        <f>Data!BF666-FaktiskeKurser[[#This Row],[AVGO]]</f>
        <v>0.22003200000006018</v>
      </c>
      <c r="BF662" s="2">
        <f>Data!BG666-FaktiskeKurser[[#This Row],[V]]</f>
        <v>3.9199979999999925</v>
      </c>
      <c r="BG662" s="2">
        <f>Data!BH666-FaktiskeKurser[[#This Row],[BAC]]</f>
        <v>-2.0000000000003126E-2</v>
      </c>
      <c r="BH662" s="2">
        <f>Data!BI666-FaktiskeKurser[[#This Row],[HD]]</f>
        <v>10.319975999999997</v>
      </c>
      <c r="BI662" s="2">
        <f>Data!BJ666-FaktiskeKurser[[#This Row],[MA]]</f>
        <v>3.0899959999999851</v>
      </c>
      <c r="BJ662" s="2">
        <f>Data!BK666-FaktiskeKurser[[#This Row],[MRK]]</f>
        <v>0.38000499999999704</v>
      </c>
      <c r="BK662" s="2">
        <f>Data!BL666-FaktiskeKurser[[#This Row],[ABBV]]</f>
        <v>-1.3100129999999979</v>
      </c>
      <c r="BL662" s="2">
        <f>Data!BM666-FaktiskeKurser[[#This Row],[LLY]]</f>
        <v>8.6400140000000079</v>
      </c>
      <c r="BM662" s="2">
        <f>Data!BN666-FaktiskeKurser[[#This Row],[UPS]]</f>
        <v>3.1600040000000149</v>
      </c>
      <c r="BN662" s="2">
        <f>Data!BO666-FaktiskeKurser[[#This Row],[CAT]]</f>
        <v>0.51000999999999408</v>
      </c>
    </row>
    <row r="663" spans="1:66" x14ac:dyDescent="0.35">
      <c r="A663" s="1">
        <v>44792</v>
      </c>
      <c r="B663" s="2">
        <f>ARIMAForecast[[#This Row],[AAPL]]-FaktiskeKurser[[#This Row],[AAPL]]</f>
        <v>-4.8201574614020046</v>
      </c>
      <c r="C663" s="2">
        <f>ARIMAForecast[[#This Row],[MSFT]]-Data!C662</f>
        <v>-7.4267343259539871</v>
      </c>
      <c r="D663" s="2">
        <f>ARIMAForecast[[#This Row],[AMZN]]-Data!D662</f>
        <v>-5.0588359983069893</v>
      </c>
      <c r="E663" s="2">
        <f>ARIMAForecast[[#This Row],[GOOGL]]-Data!E662</f>
        <v>-2.0819236348300052</v>
      </c>
      <c r="F663" s="2">
        <f>ARIMAForecast[[#This Row],[BRK-B]]-Data!F662</f>
        <v>-7.7718506807640324</v>
      </c>
      <c r="G663" s="2">
        <f>ARIMAForecast[[#This Row],[TSLA]]-Data!G662</f>
        <v>-2.8898466981920023</v>
      </c>
      <c r="H663" s="2">
        <f>ARIMAForecast[[#This Row],[NVDA]]-Data!H662</f>
        <v>-6.2252137962280187</v>
      </c>
      <c r="I663" s="2">
        <f>ARIMAForecast[[#This Row],[GOOG]]-Data!I662</f>
        <v>-2.0775980952809903</v>
      </c>
      <c r="J663" s="2">
        <f>ARIMAForecast[[#This Row],[UNH]]-Data!J662</f>
        <v>-0.50208837487696201</v>
      </c>
      <c r="K663" s="2">
        <f>ARIMAForecast[[#This Row],[JPM]]-Data!K662</f>
        <v>-1.9133512839299982</v>
      </c>
      <c r="L663" s="2">
        <f>ARIMAForecast[[#This Row],[AVGO]]-Data!L662</f>
        <v>-16.129435602737999</v>
      </c>
      <c r="M663" s="2">
        <f>ARIMAForecast[[#This Row],[V]]-Data!M662</f>
        <v>-3.9704932120959882</v>
      </c>
      <c r="N663" s="2">
        <f>ARIMAForecast[[#This Row],[BAC]]-Data!N662</f>
        <v>-0.87152711520869985</v>
      </c>
      <c r="O663" s="2">
        <f>ARIMAForecast[[#This Row],[HD]]-Data!O662</f>
        <v>-6.3049193837180155</v>
      </c>
      <c r="P663" s="2">
        <f>ARIMAForecast[[#This Row],[MA]]-Data!P662</f>
        <v>-8.2306843739019655</v>
      </c>
      <c r="Q663" s="2">
        <f>ARIMAForecast[[#This Row],[MRK]]-Data!Q662</f>
        <v>-0.51630030508850666</v>
      </c>
      <c r="R663" s="2">
        <f>ARIMAForecast[[#This Row],[ABBV]]-Data!R662</f>
        <v>-1.3129892337489935</v>
      </c>
      <c r="S663" s="2">
        <f>ARIMAForecast[[#This Row],[LLY]]-Data!S662</f>
        <v>1.3654857055429943</v>
      </c>
      <c r="T663" s="2">
        <f>ARIMAForecast[[#This Row],[UPS]]-Data!T662</f>
        <v>-1.0378750538619954</v>
      </c>
      <c r="U663" s="2">
        <f>ARIMAForecast[[#This Row],[CAT]]-Data!U662</f>
        <v>-3.5427902883469926</v>
      </c>
      <c r="X663" s="1">
        <v>44792</v>
      </c>
      <c r="Y663" s="2">
        <f>Data!Y663-Data!Y662</f>
        <v>-1.9900351000000001</v>
      </c>
      <c r="Z663" s="2">
        <f>Data!Z663-Data!Z662</f>
        <v>-3.7495508000000086</v>
      </c>
      <c r="AA663" s="2">
        <f>Data!AA663-Data!AA662</f>
        <v>-3.1207066999999995</v>
      </c>
      <c r="AB663" s="2">
        <f>Data!AB663-Data!AB662</f>
        <v>-2.4526235000000014</v>
      </c>
      <c r="AC663" s="2">
        <f>Data!AC663-Data!AC662</f>
        <v>-6.7346414999999524</v>
      </c>
      <c r="AD663" s="2">
        <f>Data!AD663-Data!AD662</f>
        <v>-2.6094595999999797</v>
      </c>
      <c r="AE663" s="2">
        <f>Data!AE663-Data!AE662</f>
        <v>-5.660098000000005</v>
      </c>
      <c r="AF663" s="2">
        <f>Data!AF663-Data!AF662</f>
        <v>-2.4326092999999958</v>
      </c>
      <c r="AG663" s="2">
        <f>Data!AG663-Data!AG662</f>
        <v>2.4133279999999786</v>
      </c>
      <c r="AH663" s="2">
        <f>Data!AH663-Data!AH662</f>
        <v>-2.7704626000000019</v>
      </c>
      <c r="AI663" s="2">
        <f>Data!AI663-Data!AI662</f>
        <v>-4.8326409000000012</v>
      </c>
      <c r="AJ663" s="2">
        <f>Data!AJ663-Data!AJ662</f>
        <v>-2.3015824000000009</v>
      </c>
      <c r="AK663" s="2">
        <f>Data!AK663-Data!AK662</f>
        <v>-0.75832136000000361</v>
      </c>
      <c r="AL663" s="2">
        <f>Data!AL663-Data!AL662</f>
        <v>-3.0574512000000027</v>
      </c>
      <c r="AM663" s="2">
        <f>Data!AM663-Data!AM662</f>
        <v>-2.0565981999999963</v>
      </c>
      <c r="AN663" s="2">
        <f>Data!AN663-Data!AN662</f>
        <v>0.58403386999999896</v>
      </c>
      <c r="AO663" s="2">
        <f>Data!AO663-Data!AO662</f>
        <v>0.65530469999998786</v>
      </c>
      <c r="AP663" s="2">
        <f>Data!AP663-Data!AP662</f>
        <v>4.6397481000000198</v>
      </c>
      <c r="AQ663" s="2">
        <f>Data!AQ663-Data!AQ662</f>
        <v>0.80857520000000704</v>
      </c>
      <c r="AR663" s="2">
        <f>Data!AR663-Data!AR662</f>
        <v>-1.2240087000000131</v>
      </c>
      <c r="AS663" s="2"/>
      <c r="AT663" s="1">
        <v>44792</v>
      </c>
      <c r="AU663" s="2">
        <f>Data!AV667-FaktiskeKurser[[#This Row],[AAPL]]</f>
        <v>-1.6699979999999925</v>
      </c>
      <c r="AV663" s="2">
        <f>Data!AW667-FaktiskeKurser[[#This Row],[MSFT]]</f>
        <v>-7.3200070000000323</v>
      </c>
      <c r="AW663" s="2">
        <f>Data!AX667-FaktiskeKurser[[#This Row],[AMZN]]</f>
        <v>-4.9499969999999962</v>
      </c>
      <c r="AX663" s="2">
        <f>Data!AY667-FaktiskeKurser[[#This Row],[GOOGL]]</f>
        <v>-4.870002999999997</v>
      </c>
      <c r="AY663" s="2">
        <f>Data!AZ667-FaktiskeKurser[[#This Row],[BRK-B]]</f>
        <v>-5.5400080000000003</v>
      </c>
      <c r="AZ663" s="2">
        <f>Data!BA667-FaktiskeKurser[[#This Row],[TSLA]]</f>
        <v>-12.653350999999986</v>
      </c>
      <c r="BA663" s="2">
        <f>Data!BB667-FaktiskeKurser[[#This Row],[NVDA]]</f>
        <v>-11.830002000000007</v>
      </c>
      <c r="BB663" s="2">
        <f>Data!BC667-FaktiskeKurser[[#This Row],[GOOG]]</f>
        <v>-4.7599940000000061</v>
      </c>
      <c r="BC663" s="2">
        <f>Data!BD667-FaktiskeKurser[[#This Row],[UNH]]</f>
        <v>3.6799920000000839</v>
      </c>
      <c r="BD663" s="2">
        <f>Data!BE667-FaktiskeKurser[[#This Row],[JPM]]</f>
        <v>-3.8300019999999932</v>
      </c>
      <c r="BE663" s="2">
        <f>Data!BF667-FaktiskeKurser[[#This Row],[AVGO]]</f>
        <v>-10.530029000000013</v>
      </c>
      <c r="BF663" s="2">
        <f>Data!BG667-FaktiskeKurser[[#This Row],[V]]</f>
        <v>-3.5999909999999886</v>
      </c>
      <c r="BG663" s="2">
        <f>Data!BH667-FaktiskeKurser[[#This Row],[BAC]]</f>
        <v>-0.77000000000000313</v>
      </c>
      <c r="BH663" s="2">
        <f>Data!BI667-FaktiskeKurser[[#This Row],[HD]]</f>
        <v>6.7100219999999808</v>
      </c>
      <c r="BI663" s="2">
        <f>Data!BJ667-FaktiskeKurser[[#This Row],[MA]]</f>
        <v>-5.6700130000000399</v>
      </c>
      <c r="BJ663" s="2">
        <f>Data!BK667-FaktiskeKurser[[#This Row],[MRK]]</f>
        <v>1.4800039999999939</v>
      </c>
      <c r="BK663" s="2">
        <f>Data!BL667-FaktiskeKurser[[#This Row],[ABBV]]</f>
        <v>-0.43998700000000213</v>
      </c>
      <c r="BL663" s="2">
        <f>Data!BM667-FaktiskeKurser[[#This Row],[LLY]]</f>
        <v>8.8299870000000169</v>
      </c>
      <c r="BM663" s="2">
        <f>Data!BN667-FaktiskeKurser[[#This Row],[UPS]]</f>
        <v>2.5499879999999848</v>
      </c>
      <c r="BN663" s="2">
        <f>Data!BO667-FaktiskeKurser[[#This Row],[CAT]]</f>
        <v>-0.34999099999998862</v>
      </c>
    </row>
    <row r="664" spans="1:66" x14ac:dyDescent="0.35">
      <c r="A664" s="1">
        <v>44795</v>
      </c>
      <c r="B664" s="2">
        <f>ARIMAForecast[[#This Row],[AAPL]]-FaktiskeKurser[[#This Row],[AAPL]]</f>
        <v>-6.049595711198009</v>
      </c>
      <c r="C664" s="2">
        <f>ARIMAForecast[[#This Row],[MSFT]]-Data!C663</f>
        <v>-2.6476733418890035</v>
      </c>
      <c r="D664" s="2">
        <f>ARIMAForecast[[#This Row],[AMZN]]-Data!D663</f>
        <v>0.41697165565099681</v>
      </c>
      <c r="E664" s="2">
        <f>ARIMAForecast[[#This Row],[GOOGL]]-Data!E663</f>
        <v>-1.2047252616829951</v>
      </c>
      <c r="F664" s="2">
        <f>ARIMAForecast[[#This Row],[BRK-B]]-Data!F663</f>
        <v>-1.1196247840169917</v>
      </c>
      <c r="G664" s="2">
        <f>ARIMAForecast[[#This Row],[TSLA]]-Data!G663</f>
        <v>3.0203592738210432</v>
      </c>
      <c r="H664" s="2">
        <f>ARIMAForecast[[#This Row],[NVDA]]-Data!H663</f>
        <v>-0.55433753487298532</v>
      </c>
      <c r="I664" s="2">
        <f>ARIMAForecast[[#This Row],[GOOG]]-Data!I663</f>
        <v>-0.93602064147999897</v>
      </c>
      <c r="J664" s="2">
        <f>ARIMAForecast[[#This Row],[UNH]]-Data!J663</f>
        <v>-11.541598510311019</v>
      </c>
      <c r="K664" s="2">
        <f>ARIMAForecast[[#This Row],[JPM]]-Data!K663</f>
        <v>-1.2672927292410066</v>
      </c>
      <c r="L664" s="2">
        <f>ARIMAForecast[[#This Row],[AVGO]]-Data!L663</f>
        <v>-4.4878396363809543</v>
      </c>
      <c r="M664" s="2">
        <f>ARIMAForecast[[#This Row],[V]]-Data!M663</f>
        <v>-2.0474973183339955</v>
      </c>
      <c r="N664" s="2">
        <f>ARIMAForecast[[#This Row],[BAC]]-Data!N663</f>
        <v>-0.36381233646670097</v>
      </c>
      <c r="O664" s="2">
        <f>ARIMAForecast[[#This Row],[HD]]-Data!O663</f>
        <v>-8.5705561128079921</v>
      </c>
      <c r="P664" s="2">
        <f>ARIMAForecast[[#This Row],[MA]]-Data!P663</f>
        <v>-4.4432401422290013</v>
      </c>
      <c r="Q664" s="2">
        <f>ARIMAForecast[[#This Row],[MRK]]-Data!Q663</f>
        <v>-1.302811224826101</v>
      </c>
      <c r="R664" s="2">
        <f>ARIMAForecast[[#This Row],[ABBV]]-Data!R663</f>
        <v>-1.42496453199999</v>
      </c>
      <c r="S664" s="2">
        <f>ARIMAForecast[[#This Row],[LLY]]-Data!S663</f>
        <v>-7.5098448340149844</v>
      </c>
      <c r="T664" s="2">
        <f>ARIMAForecast[[#This Row],[UPS]]-Data!T663</f>
        <v>-2.160431022181001</v>
      </c>
      <c r="U664" s="2">
        <f>ARIMAForecast[[#This Row],[CAT]]-Data!U663</f>
        <v>5.3868080133829892</v>
      </c>
      <c r="X664" s="1">
        <v>44795</v>
      </c>
      <c r="Y664" s="2">
        <f>Data!Y664-Data!Y663</f>
        <v>-3.4225281999999879</v>
      </c>
      <c r="Z664" s="2">
        <f>Data!Z664-Data!Z663</f>
        <v>-4.9379000000000133</v>
      </c>
      <c r="AA664" s="2">
        <f>Data!AA664-Data!AA663</f>
        <v>-4.6436918999999932</v>
      </c>
      <c r="AB664" s="2">
        <f>Data!AB664-Data!AB663</f>
        <v>-2.964812699999996</v>
      </c>
      <c r="AC664" s="2">
        <f>Data!AC664-Data!AC663</f>
        <v>-8.554859399999998</v>
      </c>
      <c r="AD664" s="2">
        <f>Data!AD664-Data!AD663</f>
        <v>-6.2184191000000055</v>
      </c>
      <c r="AE664" s="2">
        <f>Data!AE664-Data!AE663</f>
        <v>-8.8912220999999931</v>
      </c>
      <c r="AF664" s="2">
        <f>Data!AF664-Data!AF663</f>
        <v>-2.8984286999999966</v>
      </c>
      <c r="AG664" s="2">
        <f>Data!AG664-Data!AG663</f>
        <v>-2.2926054000000704</v>
      </c>
      <c r="AH664" s="2">
        <f>Data!AH664-Data!AH663</f>
        <v>-2.0397483999999935</v>
      </c>
      <c r="AI664" s="2">
        <f>Data!AI664-Data!AI663</f>
        <v>-19.524564400000031</v>
      </c>
      <c r="AJ664" s="2">
        <f>Data!AJ664-Data!AJ663</f>
        <v>-4.0113078999999914</v>
      </c>
      <c r="AK664" s="2">
        <f>Data!AK664-Data!AK663</f>
        <v>-0.7592567100000025</v>
      </c>
      <c r="AL664" s="2">
        <f>Data!AL664-Data!AL663</f>
        <v>-8.5422270000000253</v>
      </c>
      <c r="AM664" s="2">
        <f>Data!AM664-Data!AM663</f>
        <v>-7.1501810999999975</v>
      </c>
      <c r="AN664" s="2">
        <f>Data!AN664-Data!AN663</f>
        <v>-0.65776555000000769</v>
      </c>
      <c r="AO664" s="2">
        <f>Data!AO664-Data!AO663</f>
        <v>-1.6085096999999848</v>
      </c>
      <c r="AP664" s="2">
        <f>Data!AP664-Data!AP663</f>
        <v>1.8217870999999946</v>
      </c>
      <c r="AQ664" s="2">
        <f>Data!AQ664-Data!AQ663</f>
        <v>-1.9111811999999873</v>
      </c>
      <c r="AR664" s="2">
        <f>Data!AR664-Data!AR663</f>
        <v>-3.4043897999999899</v>
      </c>
      <c r="AS664" s="2"/>
      <c r="AT664" s="1">
        <v>44795</v>
      </c>
      <c r="AU664" s="2">
        <f>Data!AV668-FaktiskeKurser[[#This Row],[AAPL]]</f>
        <v>-5.4599919999999997</v>
      </c>
      <c r="AV664" s="2">
        <f>Data!AW668-FaktiskeKurser[[#This Row],[MSFT]]</f>
        <v>-14.959991000000002</v>
      </c>
      <c r="AW664" s="2">
        <f>Data!AX668-FaktiskeKurser[[#This Row],[AMZN]]</f>
        <v>-11.559998000000007</v>
      </c>
      <c r="AX664" s="2">
        <f>Data!AY668-FaktiskeKurser[[#This Row],[GOOGL]]</f>
        <v>-7.4599989999999963</v>
      </c>
      <c r="AY664" s="2">
        <f>Data!AZ668-FaktiskeKurser[[#This Row],[BRK-B]]</f>
        <v>-17.959992</v>
      </c>
      <c r="AZ664" s="2">
        <f>Data!BA668-FaktiskeKurser[[#This Row],[TSLA]]</f>
        <v>-16.649994000000049</v>
      </c>
      <c r="BA664" s="2">
        <f>Data!BB668-FaktiskeKurser[[#This Row],[NVDA]]</f>
        <v>-18.449996999999996</v>
      </c>
      <c r="BB664" s="2">
        <f>Data!BC668-FaktiskeKurser[[#This Row],[GOOG]]</f>
        <v>-7.4400020000000069</v>
      </c>
      <c r="BC664" s="2">
        <f>Data!BD668-FaktiskeKurser[[#This Row],[UNH]]</f>
        <v>-1.5499879999999848</v>
      </c>
      <c r="BD664" s="2">
        <f>Data!BE668-FaktiskeKurser[[#This Row],[JPM]]</f>
        <v>-6.9599989999999963</v>
      </c>
      <c r="BE664" s="2">
        <f>Data!BF668-FaktiskeKurser[[#This Row],[AVGO]]</f>
        <v>-22.90002400000003</v>
      </c>
      <c r="BF664" s="2">
        <f>Data!BG668-FaktiskeKurser[[#This Row],[V]]</f>
        <v>-8.5299979999999778</v>
      </c>
      <c r="BG664" s="2">
        <f>Data!BH668-FaktiskeKurser[[#This Row],[BAC]]</f>
        <v>-1.9199979999999996</v>
      </c>
      <c r="BH664" s="2">
        <f>Data!BI668-FaktiskeKurser[[#This Row],[HD]]</f>
        <v>-15.170013999999981</v>
      </c>
      <c r="BI664" s="2">
        <f>Data!BJ668-FaktiskeKurser[[#This Row],[MA]]</f>
        <v>-13.739989999999977</v>
      </c>
      <c r="BJ664" s="2">
        <f>Data!BK668-FaktiskeKurser[[#This Row],[MRK]]</f>
        <v>0.5700080000000014</v>
      </c>
      <c r="BK664" s="2">
        <f>Data!BL668-FaktiskeKurser[[#This Row],[ABBV]]</f>
        <v>-2.2100069999999903</v>
      </c>
      <c r="BL664" s="2">
        <f>Data!BM668-FaktiskeKurser[[#This Row],[LLY]]</f>
        <v>12.790008</v>
      </c>
      <c r="BM664" s="2">
        <f>Data!BN668-FaktiskeKurser[[#This Row],[UPS]]</f>
        <v>4.9987999999984822E-2</v>
      </c>
      <c r="BN664" s="2">
        <f>Data!BO668-FaktiskeKurser[[#This Row],[CAT]]</f>
        <v>-5.7600089999999966</v>
      </c>
    </row>
    <row r="665" spans="1:66" x14ac:dyDescent="0.35">
      <c r="A665" s="1">
        <v>44796</v>
      </c>
      <c r="B665" s="2">
        <f>ARIMAForecast[[#This Row],[AAPL]]-FaktiskeKurser[[#This Row],[AAPL]]</f>
        <v>-6.3257818050699939</v>
      </c>
      <c r="C665" s="2">
        <f>ARIMAForecast[[#This Row],[MSFT]]-Data!C664</f>
        <v>0.43582320951799147</v>
      </c>
      <c r="D665" s="2">
        <f>ARIMAForecast[[#This Row],[AMZN]]-Data!D664</f>
        <v>0.23583247242498828</v>
      </c>
      <c r="E665" s="2">
        <f>ARIMAForecast[[#This Row],[GOOGL]]-Data!E664</f>
        <v>0.43839841172899696</v>
      </c>
      <c r="F665" s="2">
        <f>ARIMAForecast[[#This Row],[BRK-B]]-Data!F664</f>
        <v>4.834341266277022</v>
      </c>
      <c r="G665" s="2">
        <f>ARIMAForecast[[#This Row],[TSLA]]-Data!G664</f>
        <v>4.1867661673089742</v>
      </c>
      <c r="H665" s="2">
        <f>ARIMAForecast[[#This Row],[NVDA]]-Data!H664</f>
        <v>1.5411411857940038</v>
      </c>
      <c r="I665" s="2">
        <f>ARIMAForecast[[#This Row],[GOOG]]-Data!I664</f>
        <v>0.24150354472999425</v>
      </c>
      <c r="J665" s="2">
        <f>ARIMAForecast[[#This Row],[UNH]]-Data!J664</f>
        <v>2.0537948877409917</v>
      </c>
      <c r="K665" s="2">
        <f>ARIMAForecast[[#This Row],[JPM]]-Data!K664</f>
        <v>0.46077021054401257</v>
      </c>
      <c r="L665" s="2">
        <f>ARIMAForecast[[#This Row],[AVGO]]-Data!L664</f>
        <v>4.4211452236969535</v>
      </c>
      <c r="M665" s="2">
        <f>ARIMAForecast[[#This Row],[V]]-Data!M664</f>
        <v>-0.26022220943801244</v>
      </c>
      <c r="N665" s="2">
        <f>ARIMAForecast[[#This Row],[BAC]]-Data!N664</f>
        <v>0.24921215837770205</v>
      </c>
      <c r="O665" s="2">
        <f>ARIMAForecast[[#This Row],[HD]]-Data!O664</f>
        <v>3.7796804548190153</v>
      </c>
      <c r="P665" s="2">
        <f>ARIMAForecast[[#This Row],[MA]]-Data!P664</f>
        <v>-1.2312972480279996</v>
      </c>
      <c r="Q665" s="2">
        <f>ARIMAForecast[[#This Row],[MRK]]-Data!Q664</f>
        <v>2.3795165248699846E-2</v>
      </c>
      <c r="R665" s="2">
        <f>ARIMAForecast[[#This Row],[ABBV]]-Data!R664</f>
        <v>-1.257733751231001</v>
      </c>
      <c r="S665" s="2">
        <f>ARIMAForecast[[#This Row],[LLY]]-Data!S664</f>
        <v>2.0226414994469906</v>
      </c>
      <c r="T665" s="2">
        <f>ARIMAForecast[[#This Row],[UPS]]-Data!T664</f>
        <v>-1.5026564476209785</v>
      </c>
      <c r="U665" s="2">
        <f>ARIMAForecast[[#This Row],[CAT]]-Data!U664</f>
        <v>-2.0792578650030009</v>
      </c>
      <c r="X665" s="1">
        <v>44796</v>
      </c>
      <c r="Y665" s="2">
        <f>Data!Y665-Data!Y664</f>
        <v>-1.5234610999999916</v>
      </c>
      <c r="Z665" s="2">
        <f>Data!Z665-Data!Z664</f>
        <v>-5.0568823999999495</v>
      </c>
      <c r="AA665" s="2">
        <f>Data!AA665-Data!AA664</f>
        <v>-0.94001140000000305</v>
      </c>
      <c r="AB665" s="2">
        <f>Data!AB665-Data!AB664</f>
        <v>-0.92931409999999914</v>
      </c>
      <c r="AC665" s="2">
        <f>Data!AC665-Data!AC664</f>
        <v>0.61393989999999121</v>
      </c>
      <c r="AD665" s="2">
        <f>Data!AD665-Data!AD664</f>
        <v>-0.80230230000000802</v>
      </c>
      <c r="AE665" s="2">
        <f>Data!AE665-Data!AE664</f>
        <v>-0.83503350000000864</v>
      </c>
      <c r="AF665" s="2">
        <f>Data!AF665-Data!AF664</f>
        <v>-0.82680009999999982</v>
      </c>
      <c r="AG665" s="2">
        <f>Data!AG665-Data!AG664</f>
        <v>-9.1006342999999106</v>
      </c>
      <c r="AH665" s="2">
        <f>Data!AH665-Data!AH664</f>
        <v>-1.2407792999999998</v>
      </c>
      <c r="AI665" s="2">
        <f>Data!AI665-Data!AI664</f>
        <v>-1.4759546999999884</v>
      </c>
      <c r="AJ665" s="2">
        <f>Data!AJ665-Data!AJ664</f>
        <v>-2.0297231000000124</v>
      </c>
      <c r="AK665" s="2">
        <f>Data!AK665-Data!AK664</f>
        <v>-0.32906152999999705</v>
      </c>
      <c r="AL665" s="2">
        <f>Data!AL665-Data!AL664</f>
        <v>-5.5600488999999698</v>
      </c>
      <c r="AM665" s="2">
        <f>Data!AM665-Data!AM664</f>
        <v>-6.023746200000005</v>
      </c>
      <c r="AN665" s="2">
        <f>Data!AN665-Data!AN664</f>
        <v>-0.94858189999999354</v>
      </c>
      <c r="AO665" s="2">
        <f>Data!AO665-Data!AO664</f>
        <v>-1.3162183999999968</v>
      </c>
      <c r="AP665" s="2">
        <f>Data!AP665-Data!AP664</f>
        <v>-6.1449551999999699</v>
      </c>
      <c r="AQ665" s="2">
        <f>Data!AQ665-Data!AQ664</f>
        <v>-1.2565334000000234</v>
      </c>
      <c r="AR665" s="2">
        <f>Data!AR665-Data!AR664</f>
        <v>3.8528048999999953</v>
      </c>
      <c r="AS665" s="2"/>
      <c r="AT665" s="1">
        <v>44796</v>
      </c>
      <c r="AU665" s="2">
        <f>Data!AV669-FaktiskeKurser[[#This Row],[AAPL]]</f>
        <v>-7.3200070000000039</v>
      </c>
      <c r="AV665" s="2">
        <f>Data!AW669-FaktiskeKurser[[#This Row],[MSFT]]</f>
        <v>-14.880004999999983</v>
      </c>
      <c r="AW665" s="2">
        <f>Data!AX669-FaktiskeKurser[[#This Row],[AMZN]]</f>
        <v>-8.4800110000000188</v>
      </c>
      <c r="AX665" s="2">
        <f>Data!AY669-FaktiskeKurser[[#This Row],[GOOGL]]</f>
        <v>-5.6900020000000069</v>
      </c>
      <c r="AY665" s="2">
        <f>Data!AZ669-FaktiskeKurser[[#This Row],[BRK-B]]</f>
        <v>-14.61001600000003</v>
      </c>
      <c r="AZ665" s="2">
        <f>Data!BA669-FaktiskeKurser[[#This Row],[TSLA]]</f>
        <v>-7.5433349999999564</v>
      </c>
      <c r="BA665" s="2">
        <f>Data!BB669-FaktiskeKurser[[#This Row],[NVDA]]</f>
        <v>-11.540008</v>
      </c>
      <c r="BB665" s="2">
        <f>Data!BC669-FaktiskeKurser[[#This Row],[GOOG]]</f>
        <v>-5.5500029999999896</v>
      </c>
      <c r="BC665" s="2">
        <f>Data!BD669-FaktiskeKurser[[#This Row],[UNH]]</f>
        <v>-9.2000120000000152</v>
      </c>
      <c r="BD665" s="2">
        <f>Data!BE669-FaktiskeKurser[[#This Row],[JPM]]</f>
        <v>-7.0699989999999957</v>
      </c>
      <c r="BE665" s="2">
        <f>Data!BF669-FaktiskeKurser[[#This Row],[AVGO]]</f>
        <v>-8.8099979999999505</v>
      </c>
      <c r="BF665" s="2">
        <f>Data!BG669-FaktiskeKurser[[#This Row],[V]]</f>
        <v>-7.7200009999999963</v>
      </c>
      <c r="BG665" s="2">
        <f>Data!BH669-FaktiskeKurser[[#This Row],[BAC]]</f>
        <v>-2</v>
      </c>
      <c r="BH665" s="2">
        <f>Data!BI669-FaktiskeKurser[[#This Row],[HD]]</f>
        <v>-18.86001600000003</v>
      </c>
      <c r="BI665" s="2">
        <f>Data!BJ669-FaktiskeKurser[[#This Row],[MA]]</f>
        <v>-14.439972000000012</v>
      </c>
      <c r="BJ665" s="2">
        <f>Data!BK669-FaktiskeKurser[[#This Row],[MRK]]</f>
        <v>-0.84000400000000752</v>
      </c>
      <c r="BK665" s="2">
        <f>Data!BL669-FaktiskeKurser[[#This Row],[ABBV]]</f>
        <v>-2.4199979999999925</v>
      </c>
      <c r="BL665" s="2">
        <f>Data!BM669-FaktiskeKurser[[#This Row],[LLY]]</f>
        <v>-1.7200009999999679</v>
      </c>
      <c r="BM665" s="2">
        <f>Data!BN669-FaktiskeKurser[[#This Row],[UPS]]</f>
        <v>0.29000800000000027</v>
      </c>
      <c r="BN665" s="2">
        <f>Data!BO669-FaktiskeKurser[[#This Row],[CAT]]</f>
        <v>1.2800139999999942</v>
      </c>
    </row>
    <row r="666" spans="1:66" x14ac:dyDescent="0.35">
      <c r="A666" s="1">
        <v>44797</v>
      </c>
      <c r="B666" s="2">
        <f>ARIMAForecast[[#This Row],[AAPL]]-FaktiskeKurser[[#This Row],[AAPL]]</f>
        <v>-3.5932762201429966</v>
      </c>
      <c r="C666" s="2">
        <f>ARIMAForecast[[#This Row],[MSFT]]-Data!C665</f>
        <v>2.1512308427519997</v>
      </c>
      <c r="D666" s="2">
        <f>ARIMAForecast[[#This Row],[AMZN]]-Data!D665</f>
        <v>3.2818881027420161</v>
      </c>
      <c r="E666" s="2">
        <f>ARIMAForecast[[#This Row],[GOOGL]]-Data!E665</f>
        <v>2.5826008891209966</v>
      </c>
      <c r="F666" s="2">
        <f>ARIMAForecast[[#This Row],[BRK-B]]-Data!F665</f>
        <v>3.7944278608820241</v>
      </c>
      <c r="G666" s="2">
        <f>ARIMAForecast[[#This Row],[TSLA]]-Data!G665</f>
        <v>-4.5906120670339874</v>
      </c>
      <c r="H666" s="2">
        <f>ARIMAForecast[[#This Row],[NVDA]]-Data!H665</f>
        <v>5.5597689722589791</v>
      </c>
      <c r="I666" s="2">
        <f>ARIMAForecast[[#This Row],[GOOG]]-Data!I665</f>
        <v>2.4900468569319969</v>
      </c>
      <c r="J666" s="2">
        <f>ARIMAForecast[[#This Row],[UNH]]-Data!J665</f>
        <v>4.8495886607900047</v>
      </c>
      <c r="K666" s="2">
        <f>ARIMAForecast[[#This Row],[JPM]]-Data!K665</f>
        <v>2.4177473182029985</v>
      </c>
      <c r="L666" s="2">
        <f>ARIMAForecast[[#This Row],[AVGO]]-Data!L665</f>
        <v>15.491802239960975</v>
      </c>
      <c r="M666" s="2">
        <f>ARIMAForecast[[#This Row],[V]]-Data!M665</f>
        <v>2.7518808602350191</v>
      </c>
      <c r="N666" s="2">
        <f>ARIMAForecast[[#This Row],[BAC]]-Data!N665</f>
        <v>0.56809831949310308</v>
      </c>
      <c r="O666" s="2">
        <f>ARIMAForecast[[#This Row],[HD]]-Data!O665</f>
        <v>0.18849440780502391</v>
      </c>
      <c r="P666" s="2">
        <f>ARIMAForecast[[#This Row],[MA]]-Data!P665</f>
        <v>4.5366859627300187</v>
      </c>
      <c r="Q666" s="2">
        <f>ARIMAForecast[[#This Row],[MRK]]-Data!Q665</f>
        <v>0.1202095039693063</v>
      </c>
      <c r="R666" s="2">
        <f>ARIMAForecast[[#This Row],[ABBV]]-Data!R665</f>
        <v>1.6372504763000109</v>
      </c>
      <c r="S666" s="2">
        <f>ARIMAForecast[[#This Row],[LLY]]-Data!S665</f>
        <v>6.1973711806759866</v>
      </c>
      <c r="T666" s="2">
        <f>ARIMAForecast[[#This Row],[UPS]]-Data!T665</f>
        <v>1.2042544285659744</v>
      </c>
      <c r="U666" s="2">
        <f>ARIMAForecast[[#This Row],[CAT]]-Data!U665</f>
        <v>4.0099655598360187</v>
      </c>
      <c r="X666" s="1">
        <v>44797</v>
      </c>
      <c r="Y666" s="2">
        <f>Data!Y666-Data!Y665</f>
        <v>0.20555399999997803</v>
      </c>
      <c r="Z666" s="2">
        <f>Data!Z666-Data!Z665</f>
        <v>-0.72870530000000144</v>
      </c>
      <c r="AA666" s="2">
        <f>Data!AA666-Data!AA665</f>
        <v>0.20529450000000793</v>
      </c>
      <c r="AB666" s="2">
        <f>Data!AB666-Data!AB665</f>
        <v>-0.20317710000000488</v>
      </c>
      <c r="AC666" s="2">
        <f>Data!AC666-Data!AC665</f>
        <v>3.1438104999999723</v>
      </c>
      <c r="AD666" s="2">
        <f>Data!AD666-Data!AD665</f>
        <v>3.5462062000000287</v>
      </c>
      <c r="AE666" s="2">
        <f>Data!AE666-Data!AE665</f>
        <v>0.61524610000000735</v>
      </c>
      <c r="AF666" s="2">
        <f>Data!AF666-Data!AF665</f>
        <v>-6.2644200000008254E-2</v>
      </c>
      <c r="AG666" s="2">
        <f>Data!AG666-Data!AG665</f>
        <v>0.23731359999999313</v>
      </c>
      <c r="AH666" s="2">
        <f>Data!AH666-Data!AH665</f>
        <v>0.16795639999999423</v>
      </c>
      <c r="AI666" s="2">
        <f>Data!AI666-Data!AI665</f>
        <v>1.0578632000000425</v>
      </c>
      <c r="AJ666" s="2">
        <f>Data!AJ666-Data!AJ665</f>
        <v>-0.29166529999997692</v>
      </c>
      <c r="AK666" s="2">
        <f>Data!AK666-Data!AK665</f>
        <v>8.6212519999996573E-2</v>
      </c>
      <c r="AL666" s="2">
        <f>Data!AL666-Data!AL665</f>
        <v>-6.3053600000046117E-2</v>
      </c>
      <c r="AM666" s="2">
        <f>Data!AM666-Data!AM665</f>
        <v>-1.82719469999995</v>
      </c>
      <c r="AN666" s="2">
        <f>Data!AN666-Data!AN665</f>
        <v>-0.39658246999999847</v>
      </c>
      <c r="AO666" s="2">
        <f>Data!AO666-Data!AO665</f>
        <v>-1.0995811000000231</v>
      </c>
      <c r="AP666" s="2">
        <f>Data!AP666-Data!AP665</f>
        <v>1.6092476000000033</v>
      </c>
      <c r="AQ666" s="2">
        <f>Data!AQ666-Data!AQ665</f>
        <v>-2.0826938999999811</v>
      </c>
      <c r="AR666" s="2">
        <f>Data!AR666-Data!AR665</f>
        <v>-1.6063589000000036</v>
      </c>
      <c r="AS666" s="2"/>
      <c r="AT666" s="1">
        <v>44797</v>
      </c>
      <c r="AU666" s="2">
        <f>Data!AV670-FaktiskeKurser[[#This Row],[AAPL]]</f>
        <v>-6.6199949999999887</v>
      </c>
      <c r="AV666" s="2">
        <f>Data!AW670-FaktiskeKurser[[#This Row],[MSFT]]</f>
        <v>-14.380003999999985</v>
      </c>
      <c r="AW666" s="2">
        <f>Data!AX670-FaktiskeKurser[[#This Row],[AMZN]]</f>
        <v>-8.5</v>
      </c>
      <c r="AX666" s="2">
        <f>Data!AY670-FaktiskeKurser[[#This Row],[GOOGL]]</f>
        <v>-6.4799959999999999</v>
      </c>
      <c r="AY666" s="2">
        <f>Data!AZ670-FaktiskeKurser[[#This Row],[BRK-B]]</f>
        <v>-10.75</v>
      </c>
      <c r="AZ666" s="2">
        <f>Data!BA670-FaktiskeKurser[[#This Row],[TSLA]]</f>
        <v>-5.7733150000000251</v>
      </c>
      <c r="BA666" s="2">
        <f>Data!BB670-FaktiskeKurser[[#This Row],[NVDA]]</f>
        <v>-15.509995000000004</v>
      </c>
      <c r="BB666" s="2">
        <f>Data!BC670-FaktiskeKurser[[#This Row],[GOOG]]</f>
        <v>-6.1600040000000007</v>
      </c>
      <c r="BC666" s="2">
        <f>Data!BD670-FaktiskeKurser[[#This Row],[UNH]]</f>
        <v>-8.759949000000006</v>
      </c>
      <c r="BD666" s="2">
        <f>Data!BE670-FaktiskeKurser[[#This Row],[JPM]]</f>
        <v>-5.8399959999999993</v>
      </c>
      <c r="BE666" s="2">
        <f>Data!BF670-FaktiskeKurser[[#This Row],[AVGO]]</f>
        <v>-27.609985000000052</v>
      </c>
      <c r="BF666" s="2">
        <f>Data!BG670-FaktiskeKurser[[#This Row],[V]]</f>
        <v>-8.5800020000000075</v>
      </c>
      <c r="BG666" s="2">
        <f>Data!BH670-FaktiskeKurser[[#This Row],[BAC]]</f>
        <v>-1.7599989999999934</v>
      </c>
      <c r="BH666" s="2">
        <f>Data!BI670-FaktiskeKurser[[#This Row],[HD]]</f>
        <v>-17.100006000000008</v>
      </c>
      <c r="BI666" s="2">
        <f>Data!BJ670-FaktiskeKurser[[#This Row],[MA]]</f>
        <v>-17.649993999999992</v>
      </c>
      <c r="BJ666" s="2">
        <f>Data!BK670-FaktiskeKurser[[#This Row],[MRK]]</f>
        <v>-1.3900000000000006</v>
      </c>
      <c r="BK666" s="2">
        <f>Data!BL670-FaktiskeKurser[[#This Row],[ABBV]]</f>
        <v>-3.3799890000000232</v>
      </c>
      <c r="BL666" s="2">
        <f>Data!BM670-FaktiskeKurser[[#This Row],[LLY]]</f>
        <v>2.1499939999999924</v>
      </c>
      <c r="BM666" s="2">
        <f>Data!BN670-FaktiskeKurser[[#This Row],[UPS]]</f>
        <v>-5.0100099999999941</v>
      </c>
      <c r="BN666" s="2">
        <f>Data!BO670-FaktiskeKurser[[#This Row],[CAT]]</f>
        <v>-3.1900020000000211</v>
      </c>
    </row>
    <row r="667" spans="1:66" x14ac:dyDescent="0.35">
      <c r="A667" s="1">
        <v>44798</v>
      </c>
      <c r="B667" s="2">
        <f>ARIMAForecast[[#This Row],[AAPL]]-FaktiskeKurser[[#This Row],[AAPL]]</f>
        <v>-7.7646344472620115</v>
      </c>
      <c r="C667" s="2">
        <f>ARIMAForecast[[#This Row],[MSFT]]-Data!C666</f>
        <v>-9.4142387644629935</v>
      </c>
      <c r="D667" s="2">
        <f>ARIMAForecast[[#This Row],[AMZN]]-Data!D666</f>
        <v>-6.4762268426400169</v>
      </c>
      <c r="E667" s="2">
        <f>ARIMAForecast[[#This Row],[GOOGL]]-Data!E666</f>
        <v>-5.7635680563110014</v>
      </c>
      <c r="F667" s="2">
        <f>ARIMAForecast[[#This Row],[BRK-B]]-Data!F666</f>
        <v>-6.1107632272560295</v>
      </c>
      <c r="G667" s="2">
        <f>ARIMAForecast[[#This Row],[TSLA]]-Data!G666</f>
        <v>-4.9584305721340343</v>
      </c>
      <c r="H667" s="2">
        <f>ARIMAForecast[[#This Row],[NVDA]]-Data!H666</f>
        <v>-13.626741113398992</v>
      </c>
      <c r="I667" s="2">
        <f>ARIMAForecast[[#This Row],[GOOG]]-Data!I666</f>
        <v>-5.7597225343219947</v>
      </c>
      <c r="J667" s="2">
        <f>ARIMAForecast[[#This Row],[UNH]]-Data!J666</f>
        <v>-11.055775859584969</v>
      </c>
      <c r="K667" s="2">
        <f>ARIMAForecast[[#This Row],[JPM]]-Data!K666</f>
        <v>-3.17117481374801</v>
      </c>
      <c r="L667" s="2">
        <f>ARIMAForecast[[#This Row],[AVGO]]-Data!L666</f>
        <v>-21.810368519253984</v>
      </c>
      <c r="M667" s="2">
        <f>ARIMAForecast[[#This Row],[V]]-Data!M666</f>
        <v>-5.6383459155520086</v>
      </c>
      <c r="N667" s="2">
        <f>ARIMAForecast[[#This Row],[BAC]]-Data!N666</f>
        <v>-1.0659480192553019</v>
      </c>
      <c r="O667" s="2">
        <f>ARIMAForecast[[#This Row],[HD]]-Data!O666</f>
        <v>-10.312831827150035</v>
      </c>
      <c r="P667" s="2">
        <f>ARIMAForecast[[#This Row],[MA]]-Data!P666</f>
        <v>-11.989960189753049</v>
      </c>
      <c r="Q667" s="2">
        <f>ARIMAForecast[[#This Row],[MRK]]-Data!Q666</f>
        <v>-0.90774320127910357</v>
      </c>
      <c r="R667" s="2">
        <f>ARIMAForecast[[#This Row],[ABBV]]-Data!R666</f>
        <v>-2.9685269547970279</v>
      </c>
      <c r="S667" s="2">
        <f>ARIMAForecast[[#This Row],[LLY]]-Data!S666</f>
        <v>-8.5672675668209877</v>
      </c>
      <c r="T667" s="2">
        <f>ARIMAForecast[[#This Row],[UPS]]-Data!T666</f>
        <v>-5.4459040090539759</v>
      </c>
      <c r="U667" s="2">
        <f>ARIMAForecast[[#This Row],[CAT]]-Data!U666</f>
        <v>-6.6191262643810092</v>
      </c>
      <c r="X667" s="1">
        <v>44798</v>
      </c>
      <c r="Y667" s="2">
        <f>Data!Y667-Data!Y666</f>
        <v>2.1779880000000276</v>
      </c>
      <c r="Z667" s="2">
        <f>Data!Z667-Data!Z666</f>
        <v>2.8930766999999946</v>
      </c>
      <c r="AA667" s="2">
        <f>Data!AA667-Data!AA666</f>
        <v>2.9072046</v>
      </c>
      <c r="AB667" s="2">
        <f>Data!AB667-Data!AB666</f>
        <v>2.7086540000000099</v>
      </c>
      <c r="AC667" s="2">
        <f>Data!AC667-Data!AC666</f>
        <v>4.4702358000000117</v>
      </c>
      <c r="AD667" s="2">
        <f>Data!AD667-Data!AD666</f>
        <v>-0.73399820000003047</v>
      </c>
      <c r="AE667" s="2">
        <f>Data!AE667-Data!AE666</f>
        <v>5.2357253999999784</v>
      </c>
      <c r="AF667" s="2">
        <f>Data!AF667-Data!AF666</f>
        <v>2.9821186000000068</v>
      </c>
      <c r="AG667" s="2">
        <f>Data!AG667-Data!AG666</f>
        <v>3.9635685999999168</v>
      </c>
      <c r="AH667" s="2">
        <f>Data!AH667-Data!AH666</f>
        <v>2.5257706999999954</v>
      </c>
      <c r="AI667" s="2">
        <f>Data!AI667-Data!AI666</f>
        <v>16.572750299999939</v>
      </c>
      <c r="AJ667" s="2">
        <f>Data!AJ667-Data!AJ666</f>
        <v>2.4948134999999922</v>
      </c>
      <c r="AK667" s="2">
        <f>Data!AK667-Data!AK666</f>
        <v>0.52844175000000604</v>
      </c>
      <c r="AL667" s="2">
        <f>Data!AL667-Data!AL666</f>
        <v>1.5259182000000351</v>
      </c>
      <c r="AM667" s="2">
        <f>Data!AM667-Data!AM666</f>
        <v>3.9544872999999825</v>
      </c>
      <c r="AN667" s="2">
        <f>Data!AN667-Data!AN666</f>
        <v>0.31869974999999329</v>
      </c>
      <c r="AO667" s="2">
        <f>Data!AO667-Data!AO666</f>
        <v>1.2693952000000195</v>
      </c>
      <c r="AP667" s="2">
        <f>Data!AP667-Data!AP666</f>
        <v>4.0841941999999563</v>
      </c>
      <c r="AQ667" s="2">
        <f>Data!AQ667-Data!AQ666</f>
        <v>1.5009924000000012</v>
      </c>
      <c r="AR667" s="2">
        <f>Data!AR667-Data!AR666</f>
        <v>3.3169302000000016</v>
      </c>
      <c r="AS667" s="2"/>
      <c r="AT667" s="1">
        <v>44798</v>
      </c>
      <c r="AU667" s="2">
        <f>Data!AV671-FaktiskeKurser[[#This Row],[AAPL]]</f>
        <v>-1.4900049999999965</v>
      </c>
      <c r="AV667" s="2">
        <f>Data!AW671-FaktiskeKurser[[#This Row],[MSFT]]</f>
        <v>-7.2999879999999848</v>
      </c>
      <c r="AW667" s="2">
        <f>Data!AX671-FaktiskeKurser[[#This Row],[AMZN]]</f>
        <v>-0.94999699999999621</v>
      </c>
      <c r="AX667" s="2">
        <f>Data!AY671-FaktiskeKurser[[#This Row],[GOOGL]]</f>
        <v>-0.55999699999999564</v>
      </c>
      <c r="AY667" s="2">
        <f>Data!AZ671-FaktiskeKurser[[#This Row],[BRK-B]]</f>
        <v>0.85000600000000759</v>
      </c>
      <c r="AZ667" s="2">
        <f>Data!BA671-FaktiskeKurser[[#This Row],[TSLA]]</f>
        <v>-0.59664900000001353</v>
      </c>
      <c r="BA667" s="2">
        <f>Data!BB671-FaktiskeKurser[[#This Row],[NVDA]]</f>
        <v>0.64000000000001478</v>
      </c>
      <c r="BB667" s="2">
        <f>Data!BC671-FaktiskeKurser[[#This Row],[GOOG]]</f>
        <v>-0.42000600000000077</v>
      </c>
      <c r="BC667" s="2">
        <f>Data!BD671-FaktiskeKurser[[#This Row],[UNH]]</f>
        <v>-6.75</v>
      </c>
      <c r="BD667" s="2">
        <f>Data!BE671-FaktiskeKurser[[#This Row],[JPM]]</f>
        <v>-7.9993999999999232E-2</v>
      </c>
      <c r="BE667" s="2">
        <f>Data!BF671-FaktiskeKurser[[#This Row],[AVGO]]</f>
        <v>1.7000120000000152</v>
      </c>
      <c r="BF667" s="2">
        <f>Data!BG671-FaktiskeKurser[[#This Row],[V]]</f>
        <v>-3</v>
      </c>
      <c r="BG667" s="2">
        <f>Data!BH671-FaktiskeKurser[[#This Row],[BAC]]</f>
        <v>-0.34000099999999378</v>
      </c>
      <c r="BH667" s="2">
        <f>Data!BI671-FaktiskeKurser[[#This Row],[HD]]</f>
        <v>-11.540008</v>
      </c>
      <c r="BI667" s="2">
        <f>Data!BJ671-FaktiskeKurser[[#This Row],[MA]]</f>
        <v>-9.6099859999999921</v>
      </c>
      <c r="BJ667" s="2">
        <f>Data!BK671-FaktiskeKurser[[#This Row],[MRK]]</f>
        <v>-1.8100049999999896</v>
      </c>
      <c r="BK667" s="2">
        <f>Data!BL671-FaktiskeKurser[[#This Row],[ABBV]]</f>
        <v>-2.5200040000000001</v>
      </c>
      <c r="BL667" s="2">
        <f>Data!BM671-FaktiskeKurser[[#This Row],[LLY]]</f>
        <v>0.37002599999999575</v>
      </c>
      <c r="BM667" s="2">
        <f>Data!BN671-FaktiskeKurser[[#This Row],[UPS]]</f>
        <v>-3.4299929999999961</v>
      </c>
      <c r="BN667" s="2">
        <f>Data!BO671-FaktiskeKurser[[#This Row],[CAT]]</f>
        <v>3.2799990000000037</v>
      </c>
    </row>
    <row r="668" spans="1:66" x14ac:dyDescent="0.35">
      <c r="A668" s="1">
        <v>44799</v>
      </c>
      <c r="B668" s="2">
        <f>ARIMAForecast[[#This Row],[AAPL]]-FaktiskeKurser[[#This Row],[AAPL]]</f>
        <v>-5.933289359000014</v>
      </c>
      <c r="C668" s="2">
        <f>ARIMAForecast[[#This Row],[MSFT]]-Data!C667</f>
        <v>-3.5284712535510039</v>
      </c>
      <c r="D668" s="2">
        <f>ARIMAForecast[[#This Row],[AMZN]]-Data!D667</f>
        <v>-1.1717230732329824</v>
      </c>
      <c r="E668" s="2">
        <f>ARIMAForecast[[#This Row],[GOOGL]]-Data!E667</f>
        <v>-1.3286546447819916</v>
      </c>
      <c r="F668" s="2">
        <f>ARIMAForecast[[#This Row],[BRK-B]]-Data!F667</f>
        <v>-4.6551846111700002</v>
      </c>
      <c r="G668" s="2">
        <f>ARIMAForecast[[#This Row],[TSLA]]-Data!G667</f>
        <v>-6.2740020704439985</v>
      </c>
      <c r="H668" s="2">
        <f>ARIMAForecast[[#This Row],[NVDA]]-Data!H667</f>
        <v>-6.7130801541100027</v>
      </c>
      <c r="I668" s="2">
        <f>ARIMAForecast[[#This Row],[GOOG]]-Data!I667</f>
        <v>-1.3250466658050044</v>
      </c>
      <c r="J668" s="2">
        <f>ARIMAForecast[[#This Row],[UNH]]-Data!J667</f>
        <v>-1.3092594506499609</v>
      </c>
      <c r="K668" s="2">
        <f>ARIMAForecast[[#This Row],[JPM]]-Data!K667</f>
        <v>-0.99842831377799257</v>
      </c>
      <c r="L668" s="2">
        <f>ARIMAForecast[[#This Row],[AVGO]]-Data!L667</f>
        <v>-12.255277889073</v>
      </c>
      <c r="M668" s="2">
        <f>ARIMAForecast[[#This Row],[V]]-Data!M667</f>
        <v>-1.3831934761020079</v>
      </c>
      <c r="N668" s="2">
        <f>ARIMAForecast[[#This Row],[BAC]]-Data!N667</f>
        <v>-0.38064318811880327</v>
      </c>
      <c r="O668" s="2">
        <f>ARIMAForecast[[#This Row],[HD]]-Data!O667</f>
        <v>-3.2730285116990103</v>
      </c>
      <c r="P668" s="2">
        <f>ARIMAForecast[[#This Row],[MA]]-Data!P667</f>
        <v>-2.6343873765959529</v>
      </c>
      <c r="Q668" s="2">
        <f>ARIMAForecast[[#This Row],[MRK]]-Data!Q667</f>
        <v>-1.5284535864305013</v>
      </c>
      <c r="R668" s="2">
        <f>ARIMAForecast[[#This Row],[ABBV]]-Data!R667</f>
        <v>-0.47904386999897497</v>
      </c>
      <c r="S668" s="2">
        <f>ARIMAForecast[[#This Row],[LLY]]-Data!S667</f>
        <v>-4.9065708685790241</v>
      </c>
      <c r="T668" s="2">
        <f>ARIMAForecast[[#This Row],[UPS]]-Data!T667</f>
        <v>-2.3457137537370158</v>
      </c>
      <c r="U668" s="2">
        <f>ARIMAForecast[[#This Row],[CAT]]-Data!U667</f>
        <v>-1.4426856525309972</v>
      </c>
      <c r="X668" s="1">
        <v>44799</v>
      </c>
      <c r="Y668" s="2">
        <f>Data!Y668-Data!Y667</f>
        <v>-3.3098364000000231</v>
      </c>
      <c r="Z668" s="2">
        <f>Data!Z668-Data!Z667</f>
        <v>-4.5107847000000447</v>
      </c>
      <c r="AA668" s="2">
        <f>Data!AA668-Data!AA667</f>
        <v>-3.891570999999999</v>
      </c>
      <c r="AB668" s="2">
        <f>Data!AB668-Data!AB667</f>
        <v>-2.9511798999999996</v>
      </c>
      <c r="AC668" s="2">
        <f>Data!AC668-Data!AC667</f>
        <v>-6.9864418000000228</v>
      </c>
      <c r="AD668" s="2">
        <f>Data!AD668-Data!AD667</f>
        <v>-2.6286397999999735</v>
      </c>
      <c r="AE668" s="2">
        <f>Data!AE668-Data!AE667</f>
        <v>-5.8719999999999857</v>
      </c>
      <c r="AF668" s="2">
        <f>Data!AF668-Data!AF667</f>
        <v>-3.3528979000000021</v>
      </c>
      <c r="AG668" s="2">
        <f>Data!AG668-Data!AG667</f>
        <v>-9.7930504999999357</v>
      </c>
      <c r="AH668" s="2">
        <f>Data!AH668-Data!AH667</f>
        <v>-3.1665863999999999</v>
      </c>
      <c r="AI668" s="2">
        <f>Data!AI668-Data!AI667</f>
        <v>-24.235114500000009</v>
      </c>
      <c r="AJ668" s="2">
        <f>Data!AJ668-Data!AJ667</f>
        <v>-5.1859690999999941</v>
      </c>
      <c r="AK668" s="2">
        <f>Data!AK668-Data!AK667</f>
        <v>-0.96101982000000419</v>
      </c>
      <c r="AL668" s="2">
        <f>Data!AL668-Data!AL667</f>
        <v>-9.5950746000000322</v>
      </c>
      <c r="AM668" s="2">
        <f>Data!AM668-Data!AM667</f>
        <v>-7.2572519000000284</v>
      </c>
      <c r="AN668" s="2">
        <f>Data!AN668-Data!AN667</f>
        <v>-0.85189608999999678</v>
      </c>
      <c r="AO668" s="2">
        <f>Data!AO668-Data!AO667</f>
        <v>-2.7109954000000016</v>
      </c>
      <c r="AP668" s="2">
        <f>Data!AP668-Data!AP667</f>
        <v>-5.477352499999995</v>
      </c>
      <c r="AQ668" s="2">
        <f>Data!AQ668-Data!AQ667</f>
        <v>-5.1724157000000162</v>
      </c>
      <c r="AR668" s="2">
        <f>Data!AR668-Data!AR667</f>
        <v>-4.8871367000000134</v>
      </c>
      <c r="AS668" s="2"/>
      <c r="AT668" s="1">
        <v>44799</v>
      </c>
      <c r="AU668" s="2">
        <f>Data!AV672-FaktiskeKurser[[#This Row],[AAPL]]</f>
        <v>-3.9500120000000152</v>
      </c>
      <c r="AV668" s="2">
        <f>Data!AW672-FaktiskeKurser[[#This Row],[MSFT]]</f>
        <v>-9.6600040000000149</v>
      </c>
      <c r="AW668" s="2">
        <f>Data!AX672-FaktiskeKurser[[#This Row],[AMZN]]</f>
        <v>-2.4700009999999963</v>
      </c>
      <c r="AX668" s="2">
        <f>Data!AY672-FaktiskeKurser[[#This Row],[GOOGL]]</f>
        <v>-3.9000020000000006</v>
      </c>
      <c r="AY668" s="2">
        <f>Data!AZ672-FaktiskeKurser[[#This Row],[BRK-B]]</f>
        <v>1.2699890000000096</v>
      </c>
      <c r="AZ668" s="2">
        <f>Data!BA672-FaktiskeKurser[[#This Row],[TSLA]]</f>
        <v>-1.8233339999999885</v>
      </c>
      <c r="BA668" s="2">
        <f>Data!BB672-FaktiskeKurser[[#This Row],[NVDA]]</f>
        <v>-7.7399900000000059</v>
      </c>
      <c r="BB668" s="2">
        <f>Data!BC672-FaktiskeKurser[[#This Row],[GOOG]]</f>
        <v>-3.7699969999999894</v>
      </c>
      <c r="BC668" s="2">
        <f>Data!BD672-FaktiskeKurser[[#This Row],[UNH]]</f>
        <v>-15.320007000000032</v>
      </c>
      <c r="BD668" s="2">
        <f>Data!BE672-FaktiskeKurser[[#This Row],[JPM]]</f>
        <v>-2</v>
      </c>
      <c r="BE668" s="2">
        <f>Data!BF672-FaktiskeKurser[[#This Row],[AVGO]]</f>
        <v>-7.8900149999999485</v>
      </c>
      <c r="BF668" s="2">
        <f>Data!BG672-FaktiskeKurser[[#This Row],[V]]</f>
        <v>-5.7200020000000222</v>
      </c>
      <c r="BG668" s="2">
        <f>Data!BH672-FaktiskeKurser[[#This Row],[BAC]]</f>
        <v>-0.69000200000000689</v>
      </c>
      <c r="BH668" s="2">
        <f>Data!BI672-FaktiskeKurser[[#This Row],[HD]]</f>
        <v>-14.109984999999995</v>
      </c>
      <c r="BI668" s="2">
        <f>Data!BJ672-FaktiskeKurser[[#This Row],[MA]]</f>
        <v>-13.55001900000002</v>
      </c>
      <c r="BJ668" s="2">
        <f>Data!BK672-FaktiskeKurser[[#This Row],[MRK]]</f>
        <v>-1.9000020000000006</v>
      </c>
      <c r="BK668" s="2">
        <f>Data!BL672-FaktiskeKurser[[#This Row],[ABBV]]</f>
        <v>-3.9899900000000059</v>
      </c>
      <c r="BL668" s="2">
        <f>Data!BM672-FaktiskeKurser[[#This Row],[LLY]]</f>
        <v>-7.5400080000000003</v>
      </c>
      <c r="BM668" s="2">
        <f>Data!BN672-FaktiskeKurser[[#This Row],[UPS]]</f>
        <v>-7.4700009999999963</v>
      </c>
      <c r="BN668" s="2">
        <f>Data!BO672-FaktiskeKurser[[#This Row],[CAT]]</f>
        <v>0.16000299999998902</v>
      </c>
    </row>
    <row r="669" spans="1:66" x14ac:dyDescent="0.35">
      <c r="A669" s="1">
        <v>44802</v>
      </c>
      <c r="B669" s="2">
        <f>ARIMAForecast[[#This Row],[AAPL]]-FaktiskeKurser[[#This Row],[AAPL]]</f>
        <v>-8.6451077309889968</v>
      </c>
      <c r="C669" s="2">
        <f>ARIMAForecast[[#This Row],[MSFT]]-Data!C668</f>
        <v>-2.5448240565719971</v>
      </c>
      <c r="D669" s="2">
        <f>ARIMAForecast[[#This Row],[AMZN]]-Data!D668</f>
        <v>-0.71093089396700293</v>
      </c>
      <c r="E669" s="2">
        <f>ARIMAForecast[[#This Row],[GOOGL]]-Data!E668</f>
        <v>-0.38600718672699941</v>
      </c>
      <c r="F669" s="2">
        <f>ARIMAForecast[[#This Row],[BRK-B]]-Data!F668</f>
        <v>-2.182384058532989</v>
      </c>
      <c r="G669" s="2">
        <f>ARIMAForecast[[#This Row],[TSLA]]-Data!G668</f>
        <v>-4.5790738206729884</v>
      </c>
      <c r="H669" s="2">
        <f>ARIMAForecast[[#This Row],[NVDA]]-Data!H668</f>
        <v>-3.9855554710079844</v>
      </c>
      <c r="I669" s="2">
        <f>ARIMAForecast[[#This Row],[GOOG]]-Data!I668</f>
        <v>-0.64985280727400152</v>
      </c>
      <c r="J669" s="2">
        <f>ARIMAForecast[[#This Row],[UNH]]-Data!J668</f>
        <v>-5.1113686634430451</v>
      </c>
      <c r="K669" s="2">
        <f>ARIMAForecast[[#This Row],[JPM]]-Data!K668</f>
        <v>-9.3580564294995838E-2</v>
      </c>
      <c r="L669" s="2">
        <f>ARIMAForecast[[#This Row],[AVGO]]-Data!L668</f>
        <v>-6.6207593481609592</v>
      </c>
      <c r="M669" s="2">
        <f>ARIMAForecast[[#This Row],[V]]-Data!M668</f>
        <v>-0.78483916887699934</v>
      </c>
      <c r="N669" s="2">
        <f>ARIMAForecast[[#This Row],[BAC]]-Data!N668</f>
        <v>0.16964557139420577</v>
      </c>
      <c r="O669" s="2">
        <f>ARIMAForecast[[#This Row],[HD]]-Data!O668</f>
        <v>-2.4667752532909617</v>
      </c>
      <c r="P669" s="2">
        <f>ARIMAForecast[[#This Row],[MA]]-Data!P668</f>
        <v>-1.6372221460680407</v>
      </c>
      <c r="Q669" s="2">
        <f>ARIMAForecast[[#This Row],[MRK]]-Data!Q668</f>
        <v>-0.90539228926370185</v>
      </c>
      <c r="R669" s="2">
        <f>ARIMAForecast[[#This Row],[ABBV]]-Data!R668</f>
        <v>-0.35592337069900282</v>
      </c>
      <c r="S669" s="2">
        <f>ARIMAForecast[[#This Row],[LLY]]-Data!S668</f>
        <v>-3.4336359985359763</v>
      </c>
      <c r="T669" s="2">
        <f>ARIMAForecast[[#This Row],[UPS]]-Data!T668</f>
        <v>-2.5246859634039822</v>
      </c>
      <c r="U669" s="2">
        <f>ARIMAForecast[[#This Row],[CAT]]-Data!U668</f>
        <v>-4.338630575977021</v>
      </c>
      <c r="X669" s="1">
        <v>44802</v>
      </c>
      <c r="Y669" s="2">
        <f>Data!Y669-Data!Y668</f>
        <v>-4.3893530999999939</v>
      </c>
      <c r="Z669" s="2">
        <f>Data!Z669-Data!Z668</f>
        <v>-8.9278508999999531</v>
      </c>
      <c r="AA669" s="2">
        <f>Data!AA669-Data!AA668</f>
        <v>-2.8980760000000032</v>
      </c>
      <c r="AB669" s="2">
        <f>Data!AB669-Data!AB668</f>
        <v>-3.9257300000000015</v>
      </c>
      <c r="AC669" s="2">
        <f>Data!AC669-Data!AC668</f>
        <v>-2.6190581999999836</v>
      </c>
      <c r="AD669" s="2">
        <f>Data!AD669-Data!AD668</f>
        <v>-7.6572879999999941</v>
      </c>
      <c r="AE669" s="2">
        <f>Data!AE669-Data!AE668</f>
        <v>-13.205653699999999</v>
      </c>
      <c r="AF669" s="2">
        <f>Data!AF669-Data!AF668</f>
        <v>-3.9295139000000034</v>
      </c>
      <c r="AG669" s="2">
        <f>Data!AG669-Data!AG668</f>
        <v>-0.84015010000007351</v>
      </c>
      <c r="AH669" s="2">
        <f>Data!AH669-Data!AH668</f>
        <v>-0.82304010000000005</v>
      </c>
      <c r="AI669" s="2">
        <f>Data!AI669-Data!AI668</f>
        <v>-7.2530689999999822</v>
      </c>
      <c r="AJ669" s="2">
        <f>Data!AJ669-Data!AJ668</f>
        <v>-1.5916349999999966</v>
      </c>
      <c r="AK669" s="2">
        <f>Data!AK669-Data!AK668</f>
        <v>-0.18699278999999791</v>
      </c>
      <c r="AL669" s="2">
        <f>Data!AL669-Data!AL668</f>
        <v>-3.3434047000000078</v>
      </c>
      <c r="AM669" s="2">
        <f>Data!AM669-Data!AM668</f>
        <v>-6.6951113999999734</v>
      </c>
      <c r="AN669" s="2">
        <f>Data!AN669-Data!AN668</f>
        <v>-1.5376371100000057</v>
      </c>
      <c r="AO669" s="2">
        <f>Data!AO669-Data!AO668</f>
        <v>-0.75752840000001243</v>
      </c>
      <c r="AP669" s="2">
        <f>Data!AP669-Data!AP668</f>
        <v>-6.3581795999999713</v>
      </c>
      <c r="AQ669" s="2">
        <f>Data!AQ669-Data!AQ668</f>
        <v>-2.1616152</v>
      </c>
      <c r="AR669" s="2">
        <f>Data!AR669-Data!AR668</f>
        <v>-1.4605234999999936</v>
      </c>
      <c r="AS669" s="2"/>
      <c r="AT669" s="1">
        <v>44802</v>
      </c>
      <c r="AU669" s="2">
        <f>Data!AV673-FaktiskeKurser[[#This Row],[AAPL]]</f>
        <v>-5.8499909999999886</v>
      </c>
      <c r="AV669" s="2">
        <f>Data!AW673-FaktiskeKurser[[#This Row],[MSFT]]</f>
        <v>-11.209991000000002</v>
      </c>
      <c r="AW669" s="2">
        <f>Data!AX673-FaktiskeKurser[[#This Row],[AMZN]]</f>
        <v>-3.830001999999979</v>
      </c>
      <c r="AX669" s="2">
        <f>Data!AY673-FaktiskeKurser[[#This Row],[GOOGL]]</f>
        <v>-4.4400029999999902</v>
      </c>
      <c r="AY669" s="2">
        <f>Data!AZ673-FaktiskeKurser[[#This Row],[BRK-B]]</f>
        <v>-2.1999819999999772</v>
      </c>
      <c r="AZ669" s="2">
        <f>Data!BA673-FaktiskeKurser[[#This Row],[TSLA]]</f>
        <v>-11.633332000000053</v>
      </c>
      <c r="BA669" s="2">
        <f>Data!BB673-FaktiskeKurser[[#This Row],[NVDA]]</f>
        <v>-13.800003000000004</v>
      </c>
      <c r="BB669" s="2">
        <f>Data!BC673-FaktiskeKurser[[#This Row],[GOOG]]</f>
        <v>-4.4300010000000043</v>
      </c>
      <c r="BC669" s="2">
        <f>Data!BD673-FaktiskeKurser[[#This Row],[UNH]]</f>
        <v>-6.0299679999999398</v>
      </c>
      <c r="BD669" s="2">
        <f>Data!BE673-FaktiskeKurser[[#This Row],[JPM]]</f>
        <v>-1.1299980000000005</v>
      </c>
      <c r="BE669" s="2">
        <f>Data!BF673-FaktiskeKurser[[#This Row],[AVGO]]</f>
        <v>-15.600036000000046</v>
      </c>
      <c r="BF669" s="2">
        <f>Data!BG673-FaktiskeKurser[[#This Row],[V]]</f>
        <v>-4.4700009999999963</v>
      </c>
      <c r="BG669" s="2">
        <f>Data!BH673-FaktiskeKurser[[#This Row],[BAC]]</f>
        <v>-0.50999799999999595</v>
      </c>
      <c r="BH669" s="2">
        <f>Data!BI673-FaktiskeKurser[[#This Row],[HD]]</f>
        <v>-10.579987000000017</v>
      </c>
      <c r="BI669" s="2">
        <f>Data!BJ673-FaktiskeKurser[[#This Row],[MA]]</f>
        <v>-11.540008999999998</v>
      </c>
      <c r="BJ669" s="2">
        <f>Data!BK673-FaktiskeKurser[[#This Row],[MRK]]</f>
        <v>-2.6100009999999969</v>
      </c>
      <c r="BK669" s="2">
        <f>Data!BL673-FaktiskeKurser[[#This Row],[ABBV]]</f>
        <v>-3.3099970000000098</v>
      </c>
      <c r="BL669" s="2">
        <f>Data!BM673-FaktiskeKurser[[#This Row],[LLY]]</f>
        <v>-4.9500120000000152</v>
      </c>
      <c r="BM669" s="2">
        <f>Data!BN673-FaktiskeKurser[[#This Row],[UPS]]</f>
        <v>-8</v>
      </c>
      <c r="BN669" s="2">
        <f>Data!BO673-FaktiskeKurser[[#This Row],[CAT]]</f>
        <v>-5.4300079999999866</v>
      </c>
    </row>
    <row r="670" spans="1:66" x14ac:dyDescent="0.35">
      <c r="A670" s="1">
        <v>44803</v>
      </c>
      <c r="B670" s="2">
        <f>ARIMAForecast[[#This Row],[AAPL]]-FaktiskeKurser[[#This Row],[AAPL]]</f>
        <v>-9.9359329478920131</v>
      </c>
      <c r="C670" s="2">
        <f>ARIMAForecast[[#This Row],[MSFT]]-Data!C669</f>
        <v>-0.60978517036500079</v>
      </c>
      <c r="D670" s="2">
        <f>ARIMAForecast[[#This Row],[AMZN]]-Data!D669</f>
        <v>-1.9298009999710075</v>
      </c>
      <c r="E670" s="2">
        <f>ARIMAForecast[[#This Row],[GOOGL]]-Data!E669</f>
        <v>-0.53712162987000056</v>
      </c>
      <c r="F670" s="2">
        <f>ARIMAForecast[[#This Row],[BRK-B]]-Data!F669</f>
        <v>-2.634582059934985</v>
      </c>
      <c r="G670" s="2">
        <f>ARIMAForecast[[#This Row],[TSLA]]-Data!G669</f>
        <v>-4.5679323431629655</v>
      </c>
      <c r="H670" s="2">
        <f>ARIMAForecast[[#This Row],[NVDA]]-Data!H669</f>
        <v>-2.0032277257199951</v>
      </c>
      <c r="I670" s="2">
        <f>ARIMAForecast[[#This Row],[GOOG]]-Data!I669</f>
        <v>-1.8871421833992486E-2</v>
      </c>
      <c r="J670" s="2">
        <f>ARIMAForecast[[#This Row],[UNH]]-Data!J669</f>
        <v>-4.0244622959579601</v>
      </c>
      <c r="K670" s="2">
        <f>ARIMAForecast[[#This Row],[JPM]]-Data!K669</f>
        <v>1.5645046940989005E-2</v>
      </c>
      <c r="L670" s="2">
        <f>ARIMAForecast[[#This Row],[AVGO]]-Data!L669</f>
        <v>-5.6031974698420299</v>
      </c>
      <c r="M670" s="2">
        <f>ARIMAForecast[[#This Row],[V]]-Data!M669</f>
        <v>-2.4362199140140035</v>
      </c>
      <c r="N670" s="2">
        <f>ARIMAForecast[[#This Row],[BAC]]-Data!N669</f>
        <v>-0.22874249523140122</v>
      </c>
      <c r="O670" s="2">
        <f>ARIMAForecast[[#This Row],[HD]]-Data!O669</f>
        <v>-4.1791939727399949</v>
      </c>
      <c r="P670" s="2">
        <f>ARIMAForecast[[#This Row],[MA]]-Data!P669</f>
        <v>-3.3953963613579958</v>
      </c>
      <c r="Q670" s="2">
        <f>ARIMAForecast[[#This Row],[MRK]]-Data!Q669</f>
        <v>-1.3123785474136866</v>
      </c>
      <c r="R670" s="2">
        <f>ARIMAForecast[[#This Row],[ABBV]]-Data!R669</f>
        <v>-0.7798510551920117</v>
      </c>
      <c r="S670" s="2">
        <f>ARIMAForecast[[#This Row],[LLY]]-Data!S669</f>
        <v>-5.9467639715110181</v>
      </c>
      <c r="T670" s="2">
        <f>ARIMAForecast[[#This Row],[UPS]]-Data!T669</f>
        <v>6.5799789453990343E-2</v>
      </c>
      <c r="U670" s="2">
        <f>ARIMAForecast[[#This Row],[CAT]]-Data!U669</f>
        <v>-1.5332314377369869</v>
      </c>
      <c r="X670" s="1">
        <v>44803</v>
      </c>
      <c r="Y670" s="2">
        <f>Data!Y670-Data!Y669</f>
        <v>-2.399782799999997</v>
      </c>
      <c r="Z670" s="2">
        <f>Data!Z670-Data!Z669</f>
        <v>-2.279823800000031</v>
      </c>
      <c r="AA670" s="2">
        <f>Data!AA670-Data!AA669</f>
        <v>-1.0532529000000181</v>
      </c>
      <c r="AB670" s="2">
        <f>Data!AB670-Data!AB669</f>
        <v>-0.52646889999999757</v>
      </c>
      <c r="AC670" s="2">
        <f>Data!AC670-Data!AC669</f>
        <v>-2.055129299999976</v>
      </c>
      <c r="AD670" s="2">
        <f>Data!AD670-Data!AD669</f>
        <v>-3.5785863000000404</v>
      </c>
      <c r="AE670" s="2">
        <f>Data!AE670-Data!AE669</f>
        <v>-3.6136532000000159</v>
      </c>
      <c r="AF670" s="2">
        <f>Data!AF670-Data!AF669</f>
        <v>-0.47298849999999959</v>
      </c>
      <c r="AG670" s="2">
        <f>Data!AG670-Data!AG669</f>
        <v>-6.5327899999999772</v>
      </c>
      <c r="AH670" s="2">
        <f>Data!AH670-Data!AH669</f>
        <v>-5.9859999998934654E-4</v>
      </c>
      <c r="AI670" s="2">
        <f>Data!AI670-Data!AI669</f>
        <v>-7.595997299999965</v>
      </c>
      <c r="AJ670" s="2">
        <f>Data!AJ670-Data!AJ669</f>
        <v>-0.88419040000002269</v>
      </c>
      <c r="AK670" s="2">
        <f>Data!AK670-Data!AK669</f>
        <v>0.16651858000000175</v>
      </c>
      <c r="AL670" s="2">
        <f>Data!AL670-Data!AL669</f>
        <v>-2.8267183999999475</v>
      </c>
      <c r="AM670" s="2">
        <f>Data!AM670-Data!AM669</f>
        <v>-1.847463600000026</v>
      </c>
      <c r="AN670" s="2">
        <f>Data!AN670-Data!AN669</f>
        <v>-0.93634180999998762</v>
      </c>
      <c r="AO670" s="2">
        <f>Data!AO670-Data!AO669</f>
        <v>-0.17543989999998644</v>
      </c>
      <c r="AP670" s="2">
        <f>Data!AP670-Data!AP669</f>
        <v>-3.466157399999986</v>
      </c>
      <c r="AQ670" s="2">
        <f>Data!AQ670-Data!AQ669</f>
        <v>-2.1579659999999876</v>
      </c>
      <c r="AR670" s="2">
        <f>Data!AR670-Data!AR669</f>
        <v>-3.8599581999999941</v>
      </c>
      <c r="AS670" s="2"/>
      <c r="AT670" s="1">
        <v>44803</v>
      </c>
      <c r="AU670" s="2">
        <f>Data!AV674-FaktiskeKurser[[#This Row],[AAPL]]</f>
        <v>-8.6199950000000172</v>
      </c>
      <c r="AV670" s="2">
        <f>Data!AW674-FaktiskeKurser[[#This Row],[MSFT]]</f>
        <v>-12.820007999999973</v>
      </c>
      <c r="AW670" s="2">
        <f>Data!AX674-FaktiskeKurser[[#This Row],[AMZN]]</f>
        <v>-5.0700070000000039</v>
      </c>
      <c r="AX670" s="2">
        <f>Data!AY674-FaktiskeKurser[[#This Row],[GOOGL]]</f>
        <v>-4.75</v>
      </c>
      <c r="AY670" s="2">
        <f>Data!AZ674-FaktiskeKurser[[#This Row],[BRK-B]]</f>
        <v>-8.0999760000000265</v>
      </c>
      <c r="AZ670" s="2">
        <f>Data!BA674-FaktiskeKurser[[#This Row],[TSLA]]</f>
        <v>-19.396667999999977</v>
      </c>
      <c r="BA670" s="2">
        <f>Data!BB674-FaktiskeKurser[[#This Row],[NVDA]]</f>
        <v>-17.540008</v>
      </c>
      <c r="BB670" s="2">
        <f>Data!BC674-FaktiskeKurser[[#This Row],[GOOG]]</f>
        <v>-4.7899929999999955</v>
      </c>
      <c r="BC670" s="2">
        <f>Data!BD674-FaktiskeKurser[[#This Row],[UNH]]</f>
        <v>-13.619995000000017</v>
      </c>
      <c r="BD670" s="2">
        <f>Data!BE674-FaktiskeKurser[[#This Row],[JPM]]</f>
        <v>-1.3899990000000031</v>
      </c>
      <c r="BE670" s="2">
        <f>Data!BF674-FaktiskeKurser[[#This Row],[AVGO]]</f>
        <v>-24.450011999999958</v>
      </c>
      <c r="BF670" s="2">
        <f>Data!BG674-FaktiskeKurser[[#This Row],[V]]</f>
        <v>-5.2899929999999813</v>
      </c>
      <c r="BG670" s="2">
        <f>Data!BH674-FaktiskeKurser[[#This Row],[BAC]]</f>
        <v>-0.42999999999999972</v>
      </c>
      <c r="BH670" s="2">
        <f>Data!BI674-FaktiskeKurser[[#This Row],[HD]]</f>
        <v>-15.009978999999987</v>
      </c>
      <c r="BI670" s="2">
        <f>Data!BJ674-FaktiskeKurser[[#This Row],[MA]]</f>
        <v>-11.899992999999995</v>
      </c>
      <c r="BJ670" s="2">
        <f>Data!BK674-FaktiskeKurser[[#This Row],[MRK]]</f>
        <v>-3.130004999999997</v>
      </c>
      <c r="BK670" s="2">
        <f>Data!BL674-FaktiskeKurser[[#This Row],[ABBV]]</f>
        <v>-2.3600009999999827</v>
      </c>
      <c r="BL670" s="2">
        <f>Data!BM674-FaktiskeKurser[[#This Row],[LLY]]</f>
        <v>-11.829986000000019</v>
      </c>
      <c r="BM670" s="2">
        <f>Data!BN674-FaktiskeKurser[[#This Row],[UPS]]</f>
        <v>-7.9899900000000059</v>
      </c>
      <c r="BN670" s="2">
        <f>Data!BO674-FaktiskeKurser[[#This Row],[CAT]]</f>
        <v>-7.2200019999999938</v>
      </c>
    </row>
    <row r="671" spans="1:66" x14ac:dyDescent="0.35">
      <c r="A671" s="1">
        <v>44804</v>
      </c>
      <c r="B671" s="2">
        <f>ARIMAForecast[[#This Row],[AAPL]]-FaktiskeKurser[[#This Row],[AAPL]]</f>
        <v>-11.742259121886008</v>
      </c>
      <c r="C671" s="2">
        <f>ARIMAForecast[[#This Row],[MSFT]]-Data!C670</f>
        <v>-2.5310389229259727</v>
      </c>
      <c r="D671" s="2">
        <f>ARIMAForecast[[#This Row],[AMZN]]-Data!D670</f>
        <v>0.90845349733498892</v>
      </c>
      <c r="E671" s="2">
        <f>ARIMAForecast[[#This Row],[GOOGL]]-Data!E670</f>
        <v>1.1138933244569955</v>
      </c>
      <c r="F671" s="2">
        <f>ARIMAForecast[[#This Row],[BRK-B]]-Data!F670</f>
        <v>0.49319613373597804</v>
      </c>
      <c r="G671" s="2">
        <f>ARIMAForecast[[#This Row],[TSLA]]-Data!G670</f>
        <v>4.0551578481129695</v>
      </c>
      <c r="H671" s="2">
        <f>ARIMAForecast[[#This Row],[NVDA]]-Data!H670</f>
        <v>-12.605107729629026</v>
      </c>
      <c r="I671" s="2">
        <f>ARIMAForecast[[#This Row],[GOOG]]-Data!I670</f>
        <v>0.65868472017498902</v>
      </c>
      <c r="J671" s="2">
        <f>ARIMAForecast[[#This Row],[UNH]]-Data!J670</f>
        <v>3.6926399285139269</v>
      </c>
      <c r="K671" s="2">
        <f>ARIMAForecast[[#This Row],[JPM]]-Data!K670</f>
        <v>0.15481555948800008</v>
      </c>
      <c r="L671" s="2">
        <f>ARIMAForecast[[#This Row],[AVGO]]-Data!L670</f>
        <v>-10.463581074783008</v>
      </c>
      <c r="M671" s="2">
        <f>ARIMAForecast[[#This Row],[V]]-Data!M670</f>
        <v>0.92087200080399612</v>
      </c>
      <c r="N671" s="2">
        <f>ARIMAForecast[[#This Row],[BAC]]-Data!N670</f>
        <v>-0.20951320573330179</v>
      </c>
      <c r="O671" s="2">
        <f>ARIMAForecast[[#This Row],[HD]]-Data!O670</f>
        <v>3.0593901414810034</v>
      </c>
      <c r="P671" s="2">
        <f>ARIMAForecast[[#This Row],[MA]]-Data!P670</f>
        <v>0.62999252523701443</v>
      </c>
      <c r="Q671" s="2">
        <f>ARIMAForecast[[#This Row],[MRK]]-Data!Q670</f>
        <v>1.3862658688406952</v>
      </c>
      <c r="R671" s="2">
        <f>ARIMAForecast[[#This Row],[ABBV]]-Data!R670</f>
        <v>3.7867644919739973</v>
      </c>
      <c r="S671" s="2">
        <f>ARIMAForecast[[#This Row],[LLY]]-Data!S670</f>
        <v>7.7115142862739958</v>
      </c>
      <c r="T671" s="2">
        <f>ARIMAForecast[[#This Row],[UPS]]-Data!T670</f>
        <v>1.5289194777730017</v>
      </c>
      <c r="U671" s="2">
        <f>ARIMAForecast[[#This Row],[CAT]]-Data!U670</f>
        <v>-3.1014960370090137</v>
      </c>
      <c r="X671" s="1">
        <v>44804</v>
      </c>
      <c r="Y671" s="2">
        <f>Data!Y671-Data!Y670</f>
        <v>-1.9151859000000115</v>
      </c>
      <c r="Z671" s="2">
        <f>Data!Z671-Data!Z670</f>
        <v>-1.4369732999999769</v>
      </c>
      <c r="AA671" s="2">
        <f>Data!AA671-Data!AA670</f>
        <v>-1.718602599999997</v>
      </c>
      <c r="AB671" s="2">
        <f>Data!AB671-Data!AB670</f>
        <v>-0.68752460000000326</v>
      </c>
      <c r="AC671" s="2">
        <f>Data!AC671-Data!AC670</f>
        <v>-4.4650756999999999</v>
      </c>
      <c r="AD671" s="2">
        <f>Data!AD671-Data!AD670</f>
        <v>-6.3260879000000045</v>
      </c>
      <c r="AE671" s="2">
        <f>Data!AE671-Data!AE670</f>
        <v>-3.6674648999999988</v>
      </c>
      <c r="AF671" s="2">
        <f>Data!AF671-Data!AF670</f>
        <v>-0.72254420000000152</v>
      </c>
      <c r="AG671" s="2">
        <f>Data!AG671-Data!AG670</f>
        <v>-3.2245028999999477</v>
      </c>
      <c r="AH671" s="2">
        <f>Data!AH671-Data!AH670</f>
        <v>-0.62533770000000288</v>
      </c>
      <c r="AI671" s="2">
        <f>Data!AI671-Data!AI670</f>
        <v>-7.3736787999999933</v>
      </c>
      <c r="AJ671" s="2">
        <f>Data!AJ671-Data!AJ670</f>
        <v>-2.5960264999999936</v>
      </c>
      <c r="AK671" s="2">
        <f>Data!AK671-Data!AK670</f>
        <v>-0.40833606000000344</v>
      </c>
      <c r="AL671" s="2">
        <f>Data!AL671-Data!AL670</f>
        <v>-4.2882982000000425</v>
      </c>
      <c r="AM671" s="2">
        <f>Data!AM671-Data!AM670</f>
        <v>-3.0139848000000029</v>
      </c>
      <c r="AN671" s="2">
        <f>Data!AN671-Data!AN670</f>
        <v>-1.3230959600000034</v>
      </c>
      <c r="AO671" s="2">
        <f>Data!AO671-Data!AO670</f>
        <v>-1.0744007000000124</v>
      </c>
      <c r="AP671" s="2">
        <f>Data!AP671-Data!AP670</f>
        <v>-5.3236511000000064</v>
      </c>
      <c r="AQ671" s="2">
        <f>Data!AQ671-Data!AQ670</f>
        <v>-0.77503169999999955</v>
      </c>
      <c r="AR671" s="2">
        <f>Data!AR671-Data!AR670</f>
        <v>-2.7317135000000121</v>
      </c>
      <c r="AS671" s="2"/>
      <c r="AT671" s="1">
        <v>44804</v>
      </c>
      <c r="AU671" s="2">
        <f>Data!AV675-FaktiskeKurser[[#This Row],[AAPL]]</f>
        <v>-12.809998000000007</v>
      </c>
      <c r="AV671" s="2">
        <f>Data!AW675-FaktiskeKurser[[#This Row],[MSFT]]</f>
        <v>-17.380004999999983</v>
      </c>
      <c r="AW671" s="2">
        <f>Data!AX675-FaktiskeKurser[[#This Row],[AMZN]]</f>
        <v>-10.510002</v>
      </c>
      <c r="AX671" s="2">
        <f>Data!AY675-FaktiskeKurser[[#This Row],[GOOGL]]</f>
        <v>-8.4300010000000043</v>
      </c>
      <c r="AY671" s="2">
        <f>Data!AZ675-FaktiskeKurser[[#This Row],[BRK-B]]</f>
        <v>-17.330016999999998</v>
      </c>
      <c r="AZ671" s="2">
        <f>Data!BA675-FaktiskeKurser[[#This Row],[TSLA]]</f>
        <v>-20.460021999999981</v>
      </c>
      <c r="BA671" s="2">
        <f>Data!BB675-FaktiskeKurser[[#This Row],[NVDA]]</f>
        <v>-28.190003000000019</v>
      </c>
      <c r="BB671" s="2">
        <f>Data!BC675-FaktiskeKurser[[#This Row],[GOOG]]</f>
        <v>-8.5499949999999956</v>
      </c>
      <c r="BC671" s="2">
        <f>Data!BD675-FaktiskeKurser[[#This Row],[UNH]]</f>
        <v>-22.239990000000034</v>
      </c>
      <c r="BD671" s="2">
        <f>Data!BE675-FaktiskeKurser[[#This Row],[JPM]]</f>
        <v>-4.8200000000000074</v>
      </c>
      <c r="BE671" s="2">
        <f>Data!BF675-FaktiskeKurser[[#This Row],[AVGO]]</f>
        <v>-51.020019999999988</v>
      </c>
      <c r="BF671" s="2">
        <f>Data!BG675-FaktiskeKurser[[#This Row],[V]]</f>
        <v>-11.110000000000014</v>
      </c>
      <c r="BG671" s="2">
        <f>Data!BH675-FaktiskeKurser[[#This Row],[BAC]]</f>
        <v>-1.5299980000000062</v>
      </c>
      <c r="BH671" s="2">
        <f>Data!BI675-FaktiskeKurser[[#This Row],[HD]]</f>
        <v>-21.359985999999992</v>
      </c>
      <c r="BI671" s="2">
        <f>Data!BJ675-FaktiskeKurser[[#This Row],[MA]]</f>
        <v>-20.300017999999966</v>
      </c>
      <c r="BJ671" s="2">
        <f>Data!BK675-FaktiskeKurser[[#This Row],[MRK]]</f>
        <v>-4.9099960000000067</v>
      </c>
      <c r="BK671" s="2">
        <f>Data!BL675-FaktiskeKurser[[#This Row],[ABBV]]</f>
        <v>-4.8699950000000172</v>
      </c>
      <c r="BL671" s="2">
        <f>Data!BM675-FaktiskeKurser[[#This Row],[LLY]]</f>
        <v>-21.910004000000015</v>
      </c>
      <c r="BM671" s="2">
        <f>Data!BN675-FaktiskeKurser[[#This Row],[UPS]]</f>
        <v>-10.490004999999996</v>
      </c>
      <c r="BN671" s="2">
        <f>Data!BO675-FaktiskeKurser[[#This Row],[CAT]]</f>
        <v>-14.169998000000021</v>
      </c>
    </row>
    <row r="672" spans="1:66" x14ac:dyDescent="0.35">
      <c r="A672" s="1">
        <v>44805</v>
      </c>
      <c r="B672" s="2">
        <f>ARIMAForecast[[#This Row],[AAPL]]-FaktiskeKurser[[#This Row],[AAPL]]</f>
        <v>-6.7770414114409903</v>
      </c>
      <c r="C672" s="2">
        <f>ARIMAForecast[[#This Row],[MSFT]]-Data!C671</f>
        <v>-2.75991679577902</v>
      </c>
      <c r="D672" s="2">
        <f>ARIMAForecast[[#This Row],[AMZN]]-Data!D671</f>
        <v>-0.3040791340169875</v>
      </c>
      <c r="E672" s="2">
        <f>ARIMAForecast[[#This Row],[GOOGL]]-Data!E671</f>
        <v>-1.1461310072349988</v>
      </c>
      <c r="F672" s="2">
        <f>ARIMAForecast[[#This Row],[BRK-B]]-Data!F671</f>
        <v>-3.3082456055549869</v>
      </c>
      <c r="G672" s="2">
        <f>ARIMAForecast[[#This Row],[TSLA]]-Data!G671</f>
        <v>-9.6351229377700065</v>
      </c>
      <c r="H672" s="2">
        <f>ARIMAForecast[[#This Row],[NVDA]]-Data!H671</f>
        <v>-1.7983686359820013</v>
      </c>
      <c r="I672" s="2">
        <f>ARIMAForecast[[#This Row],[GOOG]]-Data!I671</f>
        <v>-1.2196379166639986</v>
      </c>
      <c r="J672" s="2">
        <f>ARIMAForecast[[#This Row],[UNH]]-Data!J671</f>
        <v>-4.3562216009410122</v>
      </c>
      <c r="K672" s="2">
        <f>ARIMAForecast[[#This Row],[JPM]]-Data!K671</f>
        <v>-0.42065773030299169</v>
      </c>
      <c r="L672" s="2">
        <f>ARIMAForecast[[#This Row],[AVGO]]-Data!L671</f>
        <v>11.805353781245003</v>
      </c>
      <c r="M672" s="2">
        <f>ARIMAForecast[[#This Row],[V]]-Data!M671</f>
        <v>-1.855272492469993</v>
      </c>
      <c r="N672" s="2">
        <f>ARIMAForecast[[#This Row],[BAC]]-Data!N671</f>
        <v>-5.9492500043987206E-3</v>
      </c>
      <c r="O672" s="2">
        <f>ARIMAForecast[[#This Row],[HD]]-Data!O671</f>
        <v>1.3659302314949855</v>
      </c>
      <c r="P672" s="2">
        <f>ARIMAForecast[[#This Row],[MA]]-Data!P671</f>
        <v>-2.6664258500690039</v>
      </c>
      <c r="Q672" s="2">
        <f>ARIMAForecast[[#This Row],[MRK]]-Data!Q671</f>
        <v>-0.49249304609959665</v>
      </c>
      <c r="R672" s="2">
        <f>ARIMAForecast[[#This Row],[ABBV]]-Data!R671</f>
        <v>-1.8707713000789852</v>
      </c>
      <c r="S672" s="2">
        <f>ARIMAForecast[[#This Row],[LLY]]-Data!S671</f>
        <v>-6.8945247114450012</v>
      </c>
      <c r="T672" s="2">
        <f>ARIMAForecast[[#This Row],[UPS]]-Data!T671</f>
        <v>0.42866831816098738</v>
      </c>
      <c r="U672" s="2">
        <f>ARIMAForecast[[#This Row],[CAT]]-Data!U671</f>
        <v>-2.7584661961981283E-2</v>
      </c>
      <c r="X672" s="1">
        <v>44805</v>
      </c>
      <c r="Y672" s="2">
        <f>Data!Y672-Data!Y671</f>
        <v>0.18019400000000019</v>
      </c>
      <c r="Z672" s="2">
        <f>Data!Z672-Data!Z671</f>
        <v>-1.040557299999989</v>
      </c>
      <c r="AA672" s="2">
        <f>Data!AA672-Data!AA671</f>
        <v>0.55497000000001151</v>
      </c>
      <c r="AB672" s="2">
        <f>Data!AB672-Data!AB671</f>
        <v>1.3703622000000024</v>
      </c>
      <c r="AC672" s="2">
        <f>Data!AC672-Data!AC671</f>
        <v>1.0508619999999951</v>
      </c>
      <c r="AD672" s="2">
        <f>Data!AD672-Data!AD671</f>
        <v>0.7602427000000489</v>
      </c>
      <c r="AE672" s="2">
        <f>Data!AE672-Data!AE671</f>
        <v>-7.0941584999999918</v>
      </c>
      <c r="AF672" s="2">
        <f>Data!AF672-Data!AF671</f>
        <v>1.3149359000000089</v>
      </c>
      <c r="AG672" s="2">
        <f>Data!AG672-Data!AG671</f>
        <v>2.9144701000000168</v>
      </c>
      <c r="AH672" s="2">
        <f>Data!AH672-Data!AH671</f>
        <v>0.80608390000000441</v>
      </c>
      <c r="AI672" s="2">
        <f>Data!AI672-Data!AI671</f>
        <v>-7.1250284000000192</v>
      </c>
      <c r="AJ672" s="2">
        <f>Data!AJ672-Data!AJ671</f>
        <v>1.0220394000000113</v>
      </c>
      <c r="AK672" s="2">
        <f>Data!AK672-Data!AK671</f>
        <v>-0.18732745999999878</v>
      </c>
      <c r="AL672" s="2">
        <f>Data!AL672-Data!AL671</f>
        <v>3.0456192000000328</v>
      </c>
      <c r="AM672" s="2">
        <f>Data!AM672-Data!AM671</f>
        <v>7.575680000002194E-2</v>
      </c>
      <c r="AN672" s="2">
        <f>Data!AN672-Data!AN671</f>
        <v>1.1152588300000019</v>
      </c>
      <c r="AO672" s="2">
        <f>Data!AO672-Data!AO671</f>
        <v>3.2686211000000185</v>
      </c>
      <c r="AP672" s="2">
        <f>Data!AP672-Data!AP671</f>
        <v>4.2177299999999605</v>
      </c>
      <c r="AQ672" s="2">
        <f>Data!AQ672-Data!AQ671</f>
        <v>1.8591107999999963</v>
      </c>
      <c r="AR672" s="2">
        <f>Data!AR672-Data!AR671</f>
        <v>-2.2612687999999821</v>
      </c>
      <c r="AS672" s="2"/>
      <c r="AT672" s="1">
        <v>44805</v>
      </c>
      <c r="AU672" s="2">
        <f>Data!AV676-FaktiskeKurser[[#This Row],[AAPL]]</f>
        <v>-5.6599879999999985</v>
      </c>
      <c r="AV672" s="2">
        <f>Data!AW676-FaktiskeKurser[[#This Row],[MSFT]]</f>
        <v>-7.6900019999999927</v>
      </c>
      <c r="AW672" s="2">
        <f>Data!AX676-FaktiskeKurser[[#This Row],[AMZN]]</f>
        <v>-2.9300000000000068</v>
      </c>
      <c r="AX672" s="2">
        <f>Data!AY676-FaktiskeKurser[[#This Row],[GOOGL]]</f>
        <v>-0.59999799999999937</v>
      </c>
      <c r="AY672" s="2">
        <f>Data!AZ676-FaktiskeKurser[[#This Row],[BRK-B]]</f>
        <v>-7.5299979999999778</v>
      </c>
      <c r="AZ672" s="2">
        <f>Data!BA676-FaktiskeKurser[[#This Row],[TSLA]]</f>
        <v>-10.92999199999997</v>
      </c>
      <c r="BA672" s="2">
        <f>Data!BB676-FaktiskeKurser[[#This Row],[NVDA]]</f>
        <v>-23.230011000000019</v>
      </c>
      <c r="BB672" s="2">
        <f>Data!BC676-FaktiskeKurser[[#This Row],[GOOG]]</f>
        <v>-0.75</v>
      </c>
      <c r="BC672" s="2">
        <f>Data!BD676-FaktiskeKurser[[#This Row],[UNH]]</f>
        <v>-5.25</v>
      </c>
      <c r="BD672" s="2">
        <f>Data!BE676-FaktiskeKurser[[#This Row],[JPM]]</f>
        <v>-0.15999600000000669</v>
      </c>
      <c r="BE672" s="2">
        <f>Data!BF676-FaktiskeKurser[[#This Row],[AVGO]]</f>
        <v>-28.849975000000029</v>
      </c>
      <c r="BF672" s="2">
        <f>Data!BG676-FaktiskeKurser[[#This Row],[V]]</f>
        <v>-2.7599939999999776</v>
      </c>
      <c r="BG672" s="2">
        <f>Data!BH676-FaktiskeKurser[[#This Row],[BAC]]</f>
        <v>-0.55999799999999311</v>
      </c>
      <c r="BH672" s="2">
        <f>Data!BI676-FaktiskeKurser[[#This Row],[HD]]</f>
        <v>-4.7300109999999904</v>
      </c>
      <c r="BI672" s="2">
        <f>Data!BJ676-FaktiskeKurser[[#This Row],[MA]]</f>
        <v>-6.7099910000000023</v>
      </c>
      <c r="BJ672" s="2">
        <f>Data!BK676-FaktiskeKurser[[#This Row],[MRK]]</f>
        <v>-2.1099999999999994</v>
      </c>
      <c r="BK672" s="2">
        <f>Data!BL676-FaktiskeKurser[[#This Row],[ABBV]]</f>
        <v>2.0999909999999886</v>
      </c>
      <c r="BL672" s="2">
        <f>Data!BM676-FaktiskeKurser[[#This Row],[LLY]]</f>
        <v>-6.4299930000000245</v>
      </c>
      <c r="BM672" s="2">
        <f>Data!BN676-FaktiskeKurser[[#This Row],[UPS]]</f>
        <v>-2.319991999999985</v>
      </c>
      <c r="BN672" s="2">
        <f>Data!BO676-FaktiskeKurser[[#This Row],[CAT]]</f>
        <v>-9.4799959999999999</v>
      </c>
    </row>
    <row r="673" spans="1:66" x14ac:dyDescent="0.35">
      <c r="A673" s="1">
        <v>44806</v>
      </c>
      <c r="B673" s="2">
        <f>ARIMAForecast[[#This Row],[AAPL]]-FaktiskeKurser[[#This Row],[AAPL]]</f>
        <v>-7.1106462105320247</v>
      </c>
      <c r="C673" s="2">
        <f>ARIMAForecast[[#This Row],[MSFT]]-Data!C672</f>
        <v>-4.3223908816349876</v>
      </c>
      <c r="D673" s="2">
        <f>ARIMAForecast[[#This Row],[AMZN]]-Data!D672</f>
        <v>-1.4863871494730034</v>
      </c>
      <c r="E673" s="2">
        <f>ARIMAForecast[[#This Row],[GOOGL]]-Data!E672</f>
        <v>-2.2549047177629973</v>
      </c>
      <c r="F673" s="2">
        <f>ARIMAForecast[[#This Row],[BRK-B]]-Data!F672</f>
        <v>-3.6935756690280073</v>
      </c>
      <c r="G673" s="2">
        <f>ARIMAForecast[[#This Row],[TSLA]]-Data!G672</f>
        <v>7.042089652409004</v>
      </c>
      <c r="H673" s="2">
        <f>ARIMAForecast[[#This Row],[NVDA]]-Data!H672</f>
        <v>-4.2293300903959903</v>
      </c>
      <c r="I673" s="2">
        <f>ARIMAForecast[[#This Row],[GOOG]]-Data!I672</f>
        <v>-2.0362997131960014</v>
      </c>
      <c r="J673" s="2">
        <f>ARIMAForecast[[#This Row],[UNH]]-Data!J672</f>
        <v>-2.8679067748039415</v>
      </c>
      <c r="K673" s="2">
        <f>ARIMAForecast[[#This Row],[JPM]]-Data!K672</f>
        <v>-0.23079680774100098</v>
      </c>
      <c r="L673" s="2">
        <f>ARIMAForecast[[#This Row],[AVGO]]-Data!L672</f>
        <v>-5.7006025375359854</v>
      </c>
      <c r="M673" s="2">
        <f>ARIMAForecast[[#This Row],[V]]-Data!M672</f>
        <v>0.45069771375500522</v>
      </c>
      <c r="N673" s="2">
        <f>ARIMAForecast[[#This Row],[BAC]]-Data!N672</f>
        <v>-0.50032160801830372</v>
      </c>
      <c r="O673" s="2">
        <f>ARIMAForecast[[#This Row],[HD]]-Data!O672</f>
        <v>-5.08471095521503</v>
      </c>
      <c r="P673" s="2">
        <f>ARIMAForecast[[#This Row],[MA]]-Data!P672</f>
        <v>1.2764473156939857</v>
      </c>
      <c r="Q673" s="2">
        <f>ARIMAForecast[[#This Row],[MRK]]-Data!Q672</f>
        <v>-4.7473993569610684E-2</v>
      </c>
      <c r="R673" s="2">
        <f>ARIMAForecast[[#This Row],[ABBV]]-Data!R672</f>
        <v>1.2140721080969854</v>
      </c>
      <c r="S673" s="2">
        <f>ARIMAForecast[[#This Row],[LLY]]-Data!S672</f>
        <v>4.499335658547011</v>
      </c>
      <c r="T673" s="2">
        <f>ARIMAForecast[[#This Row],[UPS]]-Data!T672</f>
        <v>-1.0300208858919859</v>
      </c>
      <c r="U673" s="2">
        <f>ARIMAForecast[[#This Row],[CAT]]-Data!U672</f>
        <v>-1.5923529112409938</v>
      </c>
      <c r="X673" s="1">
        <v>44806</v>
      </c>
      <c r="Y673" s="2">
        <f>Data!Y673-Data!Y672</f>
        <v>-1.4616674999999759</v>
      </c>
      <c r="Z673" s="2">
        <f>Data!Z673-Data!Z672</f>
        <v>-3.897089200000039</v>
      </c>
      <c r="AA673" s="2">
        <f>Data!AA673-Data!AA672</f>
        <v>-0.17865810000000693</v>
      </c>
      <c r="AB673" s="2">
        <f>Data!AB673-Data!AB672</f>
        <v>-1.6439949000000098</v>
      </c>
      <c r="AC673" s="2">
        <f>Data!AC673-Data!AC672</f>
        <v>-4.1847625000000335</v>
      </c>
      <c r="AD673" s="2">
        <f>Data!AD673-Data!AD672</f>
        <v>-2.0906438000000094</v>
      </c>
      <c r="AE673" s="2">
        <f>Data!AE673-Data!AE672</f>
        <v>-7.5063718000000108</v>
      </c>
      <c r="AF673" s="2">
        <f>Data!AF673-Data!AF672</f>
        <v>-1.7446121000000119</v>
      </c>
      <c r="AG673" s="2">
        <f>Data!AG673-Data!AG672</f>
        <v>-6.2096498000000793</v>
      </c>
      <c r="AH673" s="2">
        <f>Data!AH673-Data!AH672</f>
        <v>-0.80376520000000085</v>
      </c>
      <c r="AI673" s="2">
        <f>Data!AI673-Data!AI672</f>
        <v>4.7711795000000166</v>
      </c>
      <c r="AJ673" s="2">
        <f>Data!AJ673-Data!AJ672</f>
        <v>-1.9893413000000066</v>
      </c>
      <c r="AK673" s="2">
        <f>Data!AK673-Data!AK672</f>
        <v>-6.9030439999998805E-2</v>
      </c>
      <c r="AL673" s="2">
        <f>Data!AL673-Data!AL672</f>
        <v>-0.44074000000000524</v>
      </c>
      <c r="AM673" s="2">
        <f>Data!AM673-Data!AM672</f>
        <v>-1.9845263999999929</v>
      </c>
      <c r="AN673" s="2">
        <f>Data!AN673-Data!AN672</f>
        <v>-0.36982383000000141</v>
      </c>
      <c r="AO673" s="2">
        <f>Data!AO673-Data!AO672</f>
        <v>-1.4210930000000133</v>
      </c>
      <c r="AP673" s="2">
        <f>Data!AP673-Data!AP672</f>
        <v>-3.1740532999999687</v>
      </c>
      <c r="AQ673" s="2">
        <f>Data!AQ673-Data!AQ672</f>
        <v>-0.31354619999999045</v>
      </c>
      <c r="AR673" s="2">
        <f>Data!AR673-Data!AR672</f>
        <v>-1.7624647000000095</v>
      </c>
      <c r="AS673" s="2"/>
      <c r="AT673" s="1">
        <v>44806</v>
      </c>
      <c r="AU673" s="2">
        <f>Data!AV677-FaktiskeKurser[[#This Row],[AAPL]]</f>
        <v>-5.5700070000000039</v>
      </c>
      <c r="AV673" s="2">
        <f>Data!AW677-FaktiskeKurser[[#This Row],[MSFT]]</f>
        <v>-9.1700129999999831</v>
      </c>
      <c r="AW673" s="2">
        <f>Data!AX677-FaktiskeKurser[[#This Row],[AMZN]]</f>
        <v>-2.2799910000000096</v>
      </c>
      <c r="AX673" s="2">
        <f>Data!AY677-FaktiskeKurser[[#This Row],[GOOGL]]</f>
        <v>-1.5700000000000074</v>
      </c>
      <c r="AY673" s="2">
        <f>Data!AZ677-FaktiskeKurser[[#This Row],[BRK-B]]</f>
        <v>-9.7799990000000321</v>
      </c>
      <c r="AZ673" s="2">
        <f>Data!BA677-FaktiskeKurser[[#This Row],[TSLA]]</f>
        <v>-14.610015999999973</v>
      </c>
      <c r="BA673" s="2">
        <f>Data!BB677-FaktiskeKurser[[#This Row],[NVDA]]</f>
        <v>-21.539994000000007</v>
      </c>
      <c r="BB673" s="2">
        <f>Data!BC677-FaktiskeKurser[[#This Row],[GOOG]]</f>
        <v>-1.6599959999999925</v>
      </c>
      <c r="BC673" s="2">
        <f>Data!BD677-FaktiskeKurser[[#This Row],[UNH]]</f>
        <v>-13.420044000000075</v>
      </c>
      <c r="BD673" s="2">
        <f>Data!BE677-FaktiskeKurser[[#This Row],[JPM]]</f>
        <v>-0.68000000000000682</v>
      </c>
      <c r="BE673" s="2">
        <f>Data!BF677-FaktiskeKurser[[#This Row],[AVGO]]</f>
        <v>-13.959991999999943</v>
      </c>
      <c r="BF673" s="2">
        <f>Data!BG677-FaktiskeKurser[[#This Row],[V]]</f>
        <v>-4.5700070000000039</v>
      </c>
      <c r="BG673" s="2">
        <f>Data!BH677-FaktiskeKurser[[#This Row],[BAC]]</f>
        <v>-0.47000200000000092</v>
      </c>
      <c r="BH673" s="2">
        <f>Data!BI677-FaktiskeKurser[[#This Row],[HD]]</f>
        <v>-4.4200129999999831</v>
      </c>
      <c r="BI673" s="2">
        <f>Data!BJ677-FaktiskeKurser[[#This Row],[MA]]</f>
        <v>-6.7900080000000003</v>
      </c>
      <c r="BJ673" s="2">
        <f>Data!BK677-FaktiskeKurser[[#This Row],[MRK]]</f>
        <v>-1.3599930000000029</v>
      </c>
      <c r="BK673" s="2">
        <f>Data!BL677-FaktiskeKurser[[#This Row],[ABBV]]</f>
        <v>0.56999200000001338</v>
      </c>
      <c r="BL673" s="2">
        <f>Data!BM677-FaktiskeKurser[[#This Row],[LLY]]</f>
        <v>-8.8200069999999755</v>
      </c>
      <c r="BM673" s="2">
        <f>Data!BN677-FaktiskeKurser[[#This Row],[UPS]]</f>
        <v>-1.2200009999999963</v>
      </c>
      <c r="BN673" s="2">
        <f>Data!BO677-FaktiskeKurser[[#This Row],[CAT]]</f>
        <v>-10.949996999999996</v>
      </c>
    </row>
    <row r="674" spans="1:66" x14ac:dyDescent="0.35">
      <c r="A674" s="1">
        <v>44810</v>
      </c>
      <c r="B674" s="2">
        <f>ARIMAForecast[[#This Row],[AAPL]]-FaktiskeKurser[[#This Row],[AAPL]]</f>
        <v>-2.6591385016379832</v>
      </c>
      <c r="C674" s="2">
        <f>ARIMAForecast[[#This Row],[MSFT]]-Data!C673</f>
        <v>5.2944398076809875</v>
      </c>
      <c r="D674" s="2">
        <f>ARIMAForecast[[#This Row],[AMZN]]-Data!D673</f>
        <v>3.3143941318529926</v>
      </c>
      <c r="E674" s="2">
        <f>ARIMAForecast[[#This Row],[GOOGL]]-Data!E673</f>
        <v>3.5823947094949915</v>
      </c>
      <c r="F674" s="2">
        <f>ARIMAForecast[[#This Row],[BRK-B]]-Data!F673</f>
        <v>4.9646837575310201</v>
      </c>
      <c r="G674" s="2">
        <f>ARIMAForecast[[#This Row],[TSLA]]-Data!G673</f>
        <v>6.7587448274110216</v>
      </c>
      <c r="H674" s="2">
        <f>ARIMAForecast[[#This Row],[NVDA]]-Data!H673</f>
        <v>4.4087144093660129</v>
      </c>
      <c r="I674" s="2">
        <f>ARIMAForecast[[#This Row],[GOOG]]-Data!I673</f>
        <v>3.9155675208240126</v>
      </c>
      <c r="J674" s="2">
        <f>ARIMAForecast[[#This Row],[UNH]]-Data!J673</f>
        <v>7.5218992520630081</v>
      </c>
      <c r="K674" s="2">
        <f>ARIMAForecast[[#This Row],[JPM]]-Data!K673</f>
        <v>2.0333515959050033</v>
      </c>
      <c r="L674" s="2">
        <f>ARIMAForecast[[#This Row],[AVGO]]-Data!L673</f>
        <v>10.007941132303017</v>
      </c>
      <c r="M674" s="2">
        <f>ARIMAForecast[[#This Row],[V]]-Data!M673</f>
        <v>1.6873425610039874</v>
      </c>
      <c r="N674" s="2">
        <f>ARIMAForecast[[#This Row],[BAC]]-Data!N673</f>
        <v>0.51826528360410151</v>
      </c>
      <c r="O674" s="2">
        <f>ARIMAForecast[[#This Row],[HD]]-Data!O673</f>
        <v>9.2456916602920387</v>
      </c>
      <c r="P674" s="2">
        <f>ARIMAForecast[[#This Row],[MA]]-Data!P673</f>
        <v>4.1630909213300242</v>
      </c>
      <c r="Q674" s="2">
        <f>ARIMAForecast[[#This Row],[MRK]]-Data!Q673</f>
        <v>0.4407261162170073</v>
      </c>
      <c r="R674" s="2">
        <f>ARIMAForecast[[#This Row],[ABBV]]-Data!R673</f>
        <v>1.0029678455300086</v>
      </c>
      <c r="S674" s="2">
        <f>ARIMAForecast[[#This Row],[LLY]]-Data!S673</f>
        <v>4.6142175089700004</v>
      </c>
      <c r="T674" s="2">
        <f>ARIMAForecast[[#This Row],[UPS]]-Data!T673</f>
        <v>1.1786229467109877</v>
      </c>
      <c r="U674" s="2">
        <f>ARIMAForecast[[#This Row],[CAT]]-Data!U673</f>
        <v>0.90885844860099496</v>
      </c>
      <c r="X674" s="1">
        <v>44810</v>
      </c>
      <c r="Y674" s="2">
        <f>Data!Y674-Data!Y673</f>
        <v>-1.5178851000000009</v>
      </c>
      <c r="Z674" s="2">
        <f>Data!Z674-Data!Z673</f>
        <v>-3.3303639999999746</v>
      </c>
      <c r="AA674" s="2">
        <f>Data!AA674-Data!AA673</f>
        <v>-1.1865896000000049</v>
      </c>
      <c r="AB674" s="2">
        <f>Data!AB674-Data!AB673</f>
        <v>-1.1182370999999875</v>
      </c>
      <c r="AC674" s="2">
        <f>Data!AC674-Data!AC673</f>
        <v>-1.2640088999999648</v>
      </c>
      <c r="AD674" s="2">
        <f>Data!AD674-Data!AD673</f>
        <v>-1.4978083999999967</v>
      </c>
      <c r="AE674" s="2">
        <f>Data!AE674-Data!AE673</f>
        <v>-1.9134454000000005</v>
      </c>
      <c r="AF674" s="2">
        <f>Data!AF674-Data!AF673</f>
        <v>-1.2413007999999905</v>
      </c>
      <c r="AG674" s="2">
        <f>Data!AG674-Data!AG673</f>
        <v>0.76383190000001377</v>
      </c>
      <c r="AH674" s="2">
        <f>Data!AH674-Data!AH673</f>
        <v>-4.43554000000006E-2</v>
      </c>
      <c r="AI674" s="2">
        <f>Data!AI674-Data!AI673</f>
        <v>-0.30826469999999517</v>
      </c>
      <c r="AJ674" s="2">
        <f>Data!AJ674-Data!AJ673</f>
        <v>0.70332980000000589</v>
      </c>
      <c r="AK674" s="2">
        <f>Data!AK674-Data!AK673</f>
        <v>-0.30457647000000065</v>
      </c>
      <c r="AL674" s="2">
        <f>Data!AL674-Data!AL673</f>
        <v>-2.1074416000000156</v>
      </c>
      <c r="AM674" s="2">
        <f>Data!AM674-Data!AM673</f>
        <v>0.6721292999999946</v>
      </c>
      <c r="AN674" s="2">
        <f>Data!AN674-Data!AN673</f>
        <v>5.8958859999989954E-2</v>
      </c>
      <c r="AO674" s="2">
        <f>Data!AO674-Data!AO673</f>
        <v>1.1431024999999977</v>
      </c>
      <c r="AP674" s="2">
        <f>Data!AP674-Data!AP673</f>
        <v>2.6243595999999911</v>
      </c>
      <c r="AQ674" s="2">
        <f>Data!AQ674-Data!AQ673</f>
        <v>-0.10032060000000342</v>
      </c>
      <c r="AR674" s="2">
        <f>Data!AR674-Data!AR673</f>
        <v>-0.50775719999998614</v>
      </c>
      <c r="AS674" s="2"/>
      <c r="AT674" s="1">
        <v>44810</v>
      </c>
      <c r="AU674" s="2">
        <f>Data!AV678-FaktiskeKurser[[#This Row],[AAPL]]</f>
        <v>-4.3800049999999828</v>
      </c>
      <c r="AV674" s="2">
        <f>Data!AW678-FaktiskeKurser[[#This Row],[MSFT]]</f>
        <v>-9.7200010000000248</v>
      </c>
      <c r="AW674" s="2">
        <f>Data!AX678-FaktiskeKurser[[#This Row],[AMZN]]</f>
        <v>-2.619995000000003</v>
      </c>
      <c r="AX674" s="2">
        <f>Data!AY678-FaktiskeKurser[[#This Row],[GOOGL]]</f>
        <v>-2.1300040000000138</v>
      </c>
      <c r="AY674" s="2">
        <f>Data!AZ678-FaktiskeKurser[[#This Row],[BRK-B]]</f>
        <v>-8.830016999999998</v>
      </c>
      <c r="AZ674" s="2">
        <f>Data!BA678-FaktiskeKurser[[#This Row],[TSLA]]</f>
        <v>-3.2799990000000321</v>
      </c>
      <c r="BA674" s="2">
        <f>Data!BB678-FaktiskeKurser[[#This Row],[NVDA]]</f>
        <v>-20.029999000000004</v>
      </c>
      <c r="BB674" s="2">
        <f>Data!BC678-FaktiskeKurser[[#This Row],[GOOG]]</f>
        <v>-2.4300010000000043</v>
      </c>
      <c r="BC674" s="2">
        <f>Data!BD678-FaktiskeKurser[[#This Row],[UNH]]</f>
        <v>-5.160033999999996</v>
      </c>
      <c r="BD674" s="2">
        <f>Data!BE678-FaktiskeKurser[[#This Row],[JPM]]</f>
        <v>-0.67000600000000077</v>
      </c>
      <c r="BE674" s="2">
        <f>Data!BF678-FaktiskeKurser[[#This Row],[AVGO]]</f>
        <v>-8.1900029999999902</v>
      </c>
      <c r="BF674" s="2">
        <f>Data!BG678-FaktiskeKurser[[#This Row],[V]]</f>
        <v>-2.7400060000000224</v>
      </c>
      <c r="BG674" s="2">
        <f>Data!BH678-FaktiskeKurser[[#This Row],[BAC]]</f>
        <v>-1.0299990000000037</v>
      </c>
      <c r="BH674" s="2">
        <f>Data!BI678-FaktiskeKurser[[#This Row],[HD]]</f>
        <v>-3.5599970000000098</v>
      </c>
      <c r="BI674" s="2">
        <f>Data!BJ678-FaktiskeKurser[[#This Row],[MA]]</f>
        <v>-3.7300109999999904</v>
      </c>
      <c r="BJ674" s="2">
        <f>Data!BK678-FaktiskeKurser[[#This Row],[MRK]]</f>
        <v>-0.45999899999999627</v>
      </c>
      <c r="BK674" s="2">
        <f>Data!BL678-FaktiskeKurser[[#This Row],[ABBV]]</f>
        <v>2.0399930000000097</v>
      </c>
      <c r="BL674" s="2">
        <f>Data!BM678-FaktiskeKurser[[#This Row],[LLY]]</f>
        <v>-0.22000200000002224</v>
      </c>
      <c r="BM674" s="2">
        <f>Data!BN678-FaktiskeKurser[[#This Row],[UPS]]</f>
        <v>0.91000399999998649</v>
      </c>
      <c r="BN674" s="2">
        <f>Data!BO678-FaktiskeKurser[[#This Row],[CAT]]</f>
        <v>-6.2799980000000062</v>
      </c>
    </row>
    <row r="675" spans="1:66" x14ac:dyDescent="0.35">
      <c r="A675" s="1">
        <v>44811</v>
      </c>
      <c r="B675" s="2">
        <f>ARIMAForecast[[#This Row],[AAPL]]-FaktiskeKurser[[#This Row],[AAPL]]</f>
        <v>-3.0735127905709874</v>
      </c>
      <c r="C675" s="2">
        <f>ARIMAForecast[[#This Row],[MSFT]]-Data!C674</f>
        <v>9.8975663647991041E-2</v>
      </c>
      <c r="D675" s="2">
        <f>ARIMAForecast[[#This Row],[AMZN]]-Data!D674</f>
        <v>0.44180909036199978</v>
      </c>
      <c r="E675" s="2">
        <f>ARIMAForecast[[#This Row],[GOOGL]]-Data!E674</f>
        <v>-1.5547082325679895</v>
      </c>
      <c r="F675" s="2">
        <f>ARIMAForecast[[#This Row],[BRK-B]]-Data!F674</f>
        <v>2.9192210355639645</v>
      </c>
      <c r="G675" s="2">
        <f>ARIMAForecast[[#This Row],[TSLA]]-Data!G674</f>
        <v>8.2998534476369628</v>
      </c>
      <c r="H675" s="2">
        <f>ARIMAForecast[[#This Row],[NVDA]]-Data!H674</f>
        <v>1.887020957597997</v>
      </c>
      <c r="I675" s="2">
        <f>ARIMAForecast[[#This Row],[GOOG]]-Data!I674</f>
        <v>-1.8041524557880138</v>
      </c>
      <c r="J675" s="2">
        <f>ARIMAForecast[[#This Row],[UNH]]-Data!J674</f>
        <v>3.8658853669659266</v>
      </c>
      <c r="K675" s="2">
        <f>ARIMAForecast[[#This Row],[JPM]]-Data!K674</f>
        <v>2.7761523512979949</v>
      </c>
      <c r="L675" s="2">
        <f>ARIMAForecast[[#This Row],[AVGO]]-Data!L674</f>
        <v>4.1798692371419861</v>
      </c>
      <c r="M675" s="2">
        <f>ARIMAForecast[[#This Row],[V]]-Data!M674</f>
        <v>0.45022813439200604</v>
      </c>
      <c r="N675" s="2">
        <f>ARIMAForecast[[#This Row],[BAC]]-Data!N674</f>
        <v>1.1607779377726999</v>
      </c>
      <c r="O675" s="2">
        <f>ARIMAForecast[[#This Row],[HD]]-Data!O674</f>
        <v>2.7531141833499646</v>
      </c>
      <c r="P675" s="2">
        <f>ARIMAForecast[[#This Row],[MA]]-Data!P674</f>
        <v>1.3422194680329653</v>
      </c>
      <c r="Q675" s="2">
        <f>ARIMAForecast[[#This Row],[MRK]]-Data!Q674</f>
        <v>0.70395973380459509</v>
      </c>
      <c r="R675" s="2">
        <f>ARIMAForecast[[#This Row],[ABBV]]-Data!R674</f>
        <v>2.0302175660750095</v>
      </c>
      <c r="S675" s="2">
        <f>ARIMAForecast[[#This Row],[LLY]]-Data!S674</f>
        <v>4.8221423863640211</v>
      </c>
      <c r="T675" s="2">
        <f>ARIMAForecast[[#This Row],[UPS]]-Data!T674</f>
        <v>-0.82726216058100022</v>
      </c>
      <c r="U675" s="2">
        <f>ARIMAForecast[[#This Row],[CAT]]-Data!U674</f>
        <v>1.9846001325329894</v>
      </c>
      <c r="X675" s="1">
        <v>44811</v>
      </c>
      <c r="Y675" s="2">
        <f>Data!Y675-Data!Y674</f>
        <v>0.87595600000000218</v>
      </c>
      <c r="Z675" s="2">
        <f>Data!Z675-Data!Z674</f>
        <v>4.3646370000000161</v>
      </c>
      <c r="AA675" s="2">
        <f>Data!AA675-Data!AA674</f>
        <v>2.5913022999999953</v>
      </c>
      <c r="AB675" s="2">
        <f>Data!AB675-Data!AB674</f>
        <v>2.3458293999999995</v>
      </c>
      <c r="AC675" s="2">
        <f>Data!AC675-Data!AC674</f>
        <v>3.4630358999999657</v>
      </c>
      <c r="AD675" s="2">
        <f>Data!AD675-Data!AD674</f>
        <v>4.8784794000000034</v>
      </c>
      <c r="AE675" s="2">
        <f>Data!AE675-Data!AE674</f>
        <v>2.1887458000000208</v>
      </c>
      <c r="AF675" s="2">
        <f>Data!AF675-Data!AF674</f>
        <v>2.9289275000000004</v>
      </c>
      <c r="AG675" s="2">
        <f>Data!AG675-Data!AG674</f>
        <v>3.2427437999999711</v>
      </c>
      <c r="AH675" s="2">
        <f>Data!AH675-Data!AH674</f>
        <v>2.0967552999999981</v>
      </c>
      <c r="AI675" s="2">
        <f>Data!AI675-Data!AI674</f>
        <v>5.4682877999999846</v>
      </c>
      <c r="AJ675" s="2">
        <f>Data!AJ675-Data!AJ674</f>
        <v>1.4702074999999866</v>
      </c>
      <c r="AK675" s="2">
        <f>Data!AK675-Data!AK674</f>
        <v>0.40042067000000259</v>
      </c>
      <c r="AL675" s="2">
        <f>Data!AL675-Data!AL674</f>
        <v>6.3362677000000076</v>
      </c>
      <c r="AM675" s="2">
        <f>Data!AM675-Data!AM674</f>
        <v>4.1087701999999808</v>
      </c>
      <c r="AN675" s="2">
        <f>Data!AN675-Data!AN674</f>
        <v>0.38139483000000496</v>
      </c>
      <c r="AO675" s="2">
        <f>Data!AO675-Data!AO674</f>
        <v>1.1579624999999965</v>
      </c>
      <c r="AP675" s="2">
        <f>Data!AP675-Data!AP674</f>
        <v>5.1808335000000056</v>
      </c>
      <c r="AQ675" s="2">
        <f>Data!AQ675-Data!AQ674</f>
        <v>0.42800029999997946</v>
      </c>
      <c r="AR675" s="2">
        <f>Data!AR675-Data!AR674</f>
        <v>0.33128439999998704</v>
      </c>
      <c r="AS675" s="2"/>
      <c r="AT675" s="1">
        <v>44811</v>
      </c>
      <c r="AU675" s="2">
        <f>Data!AV679-FaktiskeKurser[[#This Row],[AAPL]]</f>
        <v>-1.2599940000000061</v>
      </c>
      <c r="AV675" s="2">
        <f>Data!AW679-FaktiskeKurser[[#This Row],[MSFT]]</f>
        <v>-3.3800050000000397</v>
      </c>
      <c r="AW675" s="2">
        <f>Data!AX679-FaktiskeKurser[[#This Row],[AMZN]]</f>
        <v>2.7099989999999963</v>
      </c>
      <c r="AX675" s="2">
        <f>Data!AY679-FaktiskeKurser[[#This Row],[GOOGL]]</f>
        <v>1.2299959999999999</v>
      </c>
      <c r="AY675" s="2">
        <f>Data!AZ679-FaktiskeKurser[[#This Row],[BRK-B]]</f>
        <v>0.24002100000001292</v>
      </c>
      <c r="AZ675" s="2">
        <f>Data!BA679-FaktiskeKurser[[#This Row],[TSLA]]</f>
        <v>8.0900270000000205</v>
      </c>
      <c r="BA675" s="2">
        <f>Data!BB679-FaktiskeKurser[[#This Row],[NVDA]]</f>
        <v>-13.800003000000004</v>
      </c>
      <c r="BB675" s="2">
        <f>Data!BC679-FaktiskeKurser[[#This Row],[GOOG]]</f>
        <v>1.3300009999999958</v>
      </c>
      <c r="BC675" s="2">
        <f>Data!BD679-FaktiskeKurser[[#This Row],[UNH]]</f>
        <v>2.3499759999999696</v>
      </c>
      <c r="BD675" s="2">
        <f>Data!BE679-FaktiskeKurser[[#This Row],[JPM]]</f>
        <v>2.1699990000000042</v>
      </c>
      <c r="BE675" s="2">
        <f>Data!BF679-FaktiskeKurser[[#This Row],[AVGO]]</f>
        <v>6.0200199999999882</v>
      </c>
      <c r="BF675" s="2">
        <f>Data!BG679-FaktiskeKurser[[#This Row],[V]]</f>
        <v>1.7099910000000023</v>
      </c>
      <c r="BG675" s="2">
        <f>Data!BH679-FaktiskeKurser[[#This Row],[BAC]]</f>
        <v>-4.0000999999996623E-2</v>
      </c>
      <c r="BH675" s="2">
        <f>Data!BI679-FaktiskeKurser[[#This Row],[HD]]</f>
        <v>9.0499880000000417</v>
      </c>
      <c r="BI675" s="2">
        <f>Data!BJ679-FaktiskeKurser[[#This Row],[MA]]</f>
        <v>4.25</v>
      </c>
      <c r="BJ675" s="2">
        <f>Data!BK679-FaktiskeKurser[[#This Row],[MRK]]</f>
        <v>1.5100020000000001</v>
      </c>
      <c r="BK675" s="2">
        <f>Data!BL679-FaktiskeKurser[[#This Row],[ABBV]]</f>
        <v>4.25</v>
      </c>
      <c r="BL675" s="2">
        <f>Data!BM679-FaktiskeKurser[[#This Row],[LLY]]</f>
        <v>10.369995000000017</v>
      </c>
      <c r="BM675" s="2">
        <f>Data!BN679-FaktiskeKurser[[#This Row],[UPS]]</f>
        <v>1.7799980000000062</v>
      </c>
      <c r="BN675" s="2">
        <f>Data!BO679-FaktiskeKurser[[#This Row],[CAT]]</f>
        <v>-3.8500059999999792</v>
      </c>
    </row>
    <row r="676" spans="1:66" x14ac:dyDescent="0.35">
      <c r="A676" s="1">
        <v>44812</v>
      </c>
      <c r="B676" s="2">
        <f>ARIMAForecast[[#This Row],[AAPL]]-FaktiskeKurser[[#This Row],[AAPL]]</f>
        <v>-0.60562537559798102</v>
      </c>
      <c r="C676" s="2">
        <f>ARIMAForecast[[#This Row],[MSFT]]-Data!C675</f>
        <v>5.3638542455390166</v>
      </c>
      <c r="D676" s="2">
        <f>ARIMAForecast[[#This Row],[AMZN]]-Data!D675</f>
        <v>3.2752306125530026</v>
      </c>
      <c r="E676" s="2">
        <f>ARIMAForecast[[#This Row],[GOOGL]]-Data!E675</f>
        <v>2.328348528056992</v>
      </c>
      <c r="F676" s="2">
        <f>ARIMAForecast[[#This Row],[BRK-B]]-Data!F675</f>
        <v>1.8810592611829975</v>
      </c>
      <c r="G676" s="2">
        <f>ARIMAForecast[[#This Row],[TSLA]]-Data!G675</f>
        <v>8.0622613756120245</v>
      </c>
      <c r="H676" s="2">
        <f>ARIMAForecast[[#This Row],[NVDA]]-Data!H675</f>
        <v>4.7708374914080025</v>
      </c>
      <c r="I676" s="2">
        <f>ARIMAForecast[[#This Row],[GOOG]]-Data!I675</f>
        <v>2.4802221787080043</v>
      </c>
      <c r="J676" s="2">
        <f>ARIMAForecast[[#This Row],[UNH]]-Data!J675</f>
        <v>-2.2639905680470065</v>
      </c>
      <c r="K676" s="2">
        <f>ARIMAForecast[[#This Row],[JPM]]-Data!K675</f>
        <v>0.76889217456900383</v>
      </c>
      <c r="L676" s="2">
        <f>ARIMAForecast[[#This Row],[AVGO]]-Data!L675</f>
        <v>11.468402402286017</v>
      </c>
      <c r="M676" s="2">
        <f>ARIMAForecast[[#This Row],[V]]-Data!M675</f>
        <v>3.9101075111599926</v>
      </c>
      <c r="N676" s="2">
        <f>ARIMAForecast[[#This Row],[BAC]]-Data!N675</f>
        <v>0.30653728478969811</v>
      </c>
      <c r="O676" s="2">
        <f>ARIMAForecast[[#This Row],[HD]]-Data!O675</f>
        <v>-0.95351385957098955</v>
      </c>
      <c r="P676" s="2">
        <f>ARIMAForecast[[#This Row],[MA]]-Data!P675</f>
        <v>5.4513733826220232</v>
      </c>
      <c r="Q676" s="2">
        <f>ARIMAForecast[[#This Row],[MRK]]-Data!Q675</f>
        <v>-0.49684272478619107</v>
      </c>
      <c r="R676" s="2">
        <f>ARIMAForecast[[#This Row],[ABBV]]-Data!R675</f>
        <v>0.33552660857898786</v>
      </c>
      <c r="S676" s="2">
        <f>ARIMAForecast[[#This Row],[LLY]]-Data!S675</f>
        <v>0.54847855241501975</v>
      </c>
      <c r="T676" s="2">
        <f>ARIMAForecast[[#This Row],[UPS]]-Data!T675</f>
        <v>3.0100187535840064</v>
      </c>
      <c r="U676" s="2">
        <f>ARIMAForecast[[#This Row],[CAT]]-Data!U675</f>
        <v>5.6906986912560171</v>
      </c>
      <c r="X676" s="1">
        <v>44812</v>
      </c>
      <c r="Y676" s="2">
        <f>Data!Y676-Data!Y675</f>
        <v>-0.88759510000002706</v>
      </c>
      <c r="Z676" s="2">
        <f>Data!Z676-Data!Z675</f>
        <v>1.1139634999999544</v>
      </c>
      <c r="AA676" s="2">
        <f>Data!AA676-Data!AA675</f>
        <v>0.87568540000000894</v>
      </c>
      <c r="AB676" s="2">
        <f>Data!AB676-Data!AB675</f>
        <v>-0.77489250000000709</v>
      </c>
      <c r="AC676" s="2">
        <f>Data!AC676-Data!AC675</f>
        <v>2.7198245000000156</v>
      </c>
      <c r="AD676" s="2">
        <f>Data!AD676-Data!AD675</f>
        <v>8.9774952999999869</v>
      </c>
      <c r="AE676" s="2">
        <f>Data!AE676-Data!AE675</f>
        <v>2.7173027000000047</v>
      </c>
      <c r="AF676" s="2">
        <f>Data!AF676-Data!AF675</f>
        <v>-0.98540660000000457</v>
      </c>
      <c r="AG676" s="2">
        <f>Data!AG676-Data!AG675</f>
        <v>5.4612400000000889</v>
      </c>
      <c r="AH676" s="2">
        <f>Data!AH676-Data!AH675</f>
        <v>2.6220684999999975</v>
      </c>
      <c r="AI676" s="2">
        <f>Data!AI676-Data!AI675</f>
        <v>6.8311502999999902</v>
      </c>
      <c r="AJ676" s="2">
        <f>Data!AJ676-Data!AJ675</f>
        <v>0.7870283000000029</v>
      </c>
      <c r="AK676" s="2">
        <f>Data!AK676-Data!AK675</f>
        <v>0.98731896999999691</v>
      </c>
      <c r="AL676" s="2">
        <f>Data!AL676-Data!AL675</f>
        <v>3.1678416999999968</v>
      </c>
      <c r="AM676" s="2">
        <f>Data!AM676-Data!AM675</f>
        <v>1.9002085000000193</v>
      </c>
      <c r="AN676" s="2">
        <f>Data!AN676-Data!AN675</f>
        <v>0.51496111999999528</v>
      </c>
      <c r="AO676" s="2">
        <f>Data!AO676-Data!AO675</f>
        <v>1.7257548000000043</v>
      </c>
      <c r="AP676" s="2">
        <f>Data!AP676-Data!AP675</f>
        <v>4.2779864999999972</v>
      </c>
      <c r="AQ676" s="2">
        <f>Data!AQ676-Data!AQ675</f>
        <v>-0.27261569999998869</v>
      </c>
      <c r="AR676" s="2">
        <f>Data!AR676-Data!AR675</f>
        <v>1.7877571999999873</v>
      </c>
      <c r="AS676" s="2"/>
      <c r="AT676" s="1">
        <v>44812</v>
      </c>
      <c r="AU676" s="2">
        <f>Data!AV680-FaktiskeKurser[[#This Row],[AAPL]]</f>
        <v>-3.5</v>
      </c>
      <c r="AV676" s="2">
        <f>Data!AW680-FaktiskeKurser[[#This Row],[MSFT]]</f>
        <v>-1.8800049999999828</v>
      </c>
      <c r="AW676" s="2">
        <f>Data!AX680-FaktiskeKurser[[#This Row],[AMZN]]</f>
        <v>2.0000070000000107</v>
      </c>
      <c r="AX676" s="2">
        <f>Data!AY680-FaktiskeKurser[[#This Row],[GOOGL]]</f>
        <v>-1.3600009999999969</v>
      </c>
      <c r="AY676" s="2">
        <f>Data!AZ680-FaktiskeKurser[[#This Row],[BRK-B]]</f>
        <v>0.91000299999996059</v>
      </c>
      <c r="AZ676" s="2">
        <f>Data!BA680-FaktiskeKurser[[#This Row],[TSLA]]</f>
        <v>12.100006000000008</v>
      </c>
      <c r="BA676" s="2">
        <f>Data!BB680-FaktiskeKurser[[#This Row],[NVDA]]</f>
        <v>0.52999900000000366</v>
      </c>
      <c r="BB676" s="2">
        <f>Data!BC680-FaktiskeKurser[[#This Row],[GOOG]]</f>
        <v>-1.130004999999997</v>
      </c>
      <c r="BC676" s="2">
        <f>Data!BD680-FaktiskeKurser[[#This Row],[UNH]]</f>
        <v>3.5100099999999657</v>
      </c>
      <c r="BD676" s="2">
        <f>Data!BE680-FaktiskeKurser[[#This Row],[JPM]]</f>
        <v>4.0899959999999993</v>
      </c>
      <c r="BE676" s="2">
        <f>Data!BF680-FaktiskeKurser[[#This Row],[AVGO]]</f>
        <v>19.919983000000002</v>
      </c>
      <c r="BF676" s="2">
        <f>Data!BG680-FaktiskeKurser[[#This Row],[V]]</f>
        <v>0.58000199999997903</v>
      </c>
      <c r="BG676" s="2">
        <f>Data!BH680-FaktiskeKurser[[#This Row],[BAC]]</f>
        <v>1.1800009999999972</v>
      </c>
      <c r="BH676" s="2">
        <f>Data!BI680-FaktiskeKurser[[#This Row],[HD]]</f>
        <v>6.5299989999999752</v>
      </c>
      <c r="BI676" s="2">
        <f>Data!BJ680-FaktiskeKurser[[#This Row],[MA]]</f>
        <v>4.8200069999999755</v>
      </c>
      <c r="BJ676" s="2">
        <f>Data!BK680-FaktiskeKurser[[#This Row],[MRK]]</f>
        <v>0.26999600000000612</v>
      </c>
      <c r="BK676" s="2">
        <f>Data!BL680-FaktiskeKurser[[#This Row],[ABBV]]</f>
        <v>2.0700070000000039</v>
      </c>
      <c r="BL676" s="2">
        <f>Data!BM680-FaktiskeKurser[[#This Row],[LLY]]</f>
        <v>6.3699950000000172</v>
      </c>
      <c r="BM676" s="2">
        <f>Data!BN680-FaktiskeKurser[[#This Row],[UPS]]</f>
        <v>-0.47999599999999987</v>
      </c>
      <c r="BN676" s="2">
        <f>Data!BO680-FaktiskeKurser[[#This Row],[CAT]]</f>
        <v>0.70999199999999973</v>
      </c>
    </row>
    <row r="677" spans="1:66" x14ac:dyDescent="0.35">
      <c r="A677" s="1">
        <v>44813</v>
      </c>
      <c r="B677" s="2">
        <f>ARIMAForecast[[#This Row],[AAPL]]-FaktiskeKurser[[#This Row],[AAPL]]</f>
        <v>8.0723347665490053</v>
      </c>
      <c r="C677" s="2">
        <f>ARIMAForecast[[#This Row],[MSFT]]-Data!C676</f>
        <v>2.4041945309430162</v>
      </c>
      <c r="D677" s="2">
        <f>ARIMAForecast[[#This Row],[AMZN]]-Data!D676</f>
        <v>3.2328536962200189</v>
      </c>
      <c r="E677" s="2">
        <f>ARIMAForecast[[#This Row],[GOOGL]]-Data!E676</f>
        <v>0.4211709660570051</v>
      </c>
      <c r="F677" s="2">
        <f>ARIMAForecast[[#This Row],[BRK-B]]-Data!F676</f>
        <v>3.4279943070590093</v>
      </c>
      <c r="G677" s="2">
        <f>ARIMAForecast[[#This Row],[TSLA]]-Data!G676</f>
        <v>7.264521562647019</v>
      </c>
      <c r="H677" s="2">
        <f>ARIMAForecast[[#This Row],[NVDA]]-Data!H676</f>
        <v>1.0539208556909898</v>
      </c>
      <c r="I677" s="2">
        <f>ARIMAForecast[[#This Row],[GOOG]]-Data!I676</f>
        <v>0.41475921065000421</v>
      </c>
      <c r="J677" s="2">
        <f>ARIMAForecast[[#This Row],[UNH]]-Data!J676</f>
        <v>6.2804731378000724</v>
      </c>
      <c r="K677" s="2">
        <f>ARIMAForecast[[#This Row],[JPM]]-Data!K676</f>
        <v>1.0265646889209989</v>
      </c>
      <c r="L677" s="2">
        <f>ARIMAForecast[[#This Row],[AVGO]]-Data!L676</f>
        <v>6.5829708511629406</v>
      </c>
      <c r="M677" s="2">
        <f>ARIMAForecast[[#This Row],[V]]-Data!M676</f>
        <v>1.784894936116018</v>
      </c>
      <c r="N677" s="2">
        <f>ARIMAForecast[[#This Row],[BAC]]-Data!N676</f>
        <v>0.21366081728720587</v>
      </c>
      <c r="O677" s="2">
        <f>ARIMAForecast[[#This Row],[HD]]-Data!O676</f>
        <v>-1.7786218118949932</v>
      </c>
      <c r="P677" s="2">
        <f>ARIMAForecast[[#This Row],[MA]]-Data!P676</f>
        <v>2.4754448761329968</v>
      </c>
      <c r="Q677" s="2">
        <f>ARIMAForecast[[#This Row],[MRK]]-Data!Q676</f>
        <v>1.2710081792154</v>
      </c>
      <c r="R677" s="2">
        <f>ARIMAForecast[[#This Row],[ABBV]]-Data!R676</f>
        <v>1.3235980807999965</v>
      </c>
      <c r="S677" s="2">
        <f>ARIMAForecast[[#This Row],[LLY]]-Data!S676</f>
        <v>-0.20500543453005093</v>
      </c>
      <c r="T677" s="2">
        <f>ARIMAForecast[[#This Row],[UPS]]-Data!T676</f>
        <v>1.5484256662720099</v>
      </c>
      <c r="U677" s="2">
        <f>ARIMAForecast[[#This Row],[CAT]]-Data!U676</f>
        <v>3.7768125528999974</v>
      </c>
      <c r="X677" s="1">
        <v>44813</v>
      </c>
      <c r="Y677" s="2">
        <f>Data!Y677-Data!Y676</f>
        <v>2.0853429000000006</v>
      </c>
      <c r="Z677" s="2">
        <f>Data!Z677-Data!Z676</f>
        <v>4.7252129000000309</v>
      </c>
      <c r="AA677" s="2">
        <f>Data!AA677-Data!AA676</f>
        <v>2.9000302000000033</v>
      </c>
      <c r="AB677" s="2">
        <f>Data!AB677-Data!AB676</f>
        <v>2.0326167999999996</v>
      </c>
      <c r="AC677" s="2">
        <f>Data!AC677-Data!AC676</f>
        <v>2.4050060000000144</v>
      </c>
      <c r="AD677" s="2">
        <f>Data!AD677-Data!AD676</f>
        <v>5.8924706999999898</v>
      </c>
      <c r="AE677" s="2">
        <f>Data!AE677-Data!AE676</f>
        <v>3.7412354999999877</v>
      </c>
      <c r="AF677" s="2">
        <f>Data!AF677-Data!AF676</f>
        <v>2.3196353000000016</v>
      </c>
      <c r="AG677" s="2">
        <f>Data!AG677-Data!AG676</f>
        <v>-1.2401077000000669</v>
      </c>
      <c r="AH677" s="2">
        <f>Data!AH677-Data!AH676</f>
        <v>0.79920989999999392</v>
      </c>
      <c r="AI677" s="2">
        <f>Data!AI677-Data!AI676</f>
        <v>9.8648635000000127</v>
      </c>
      <c r="AJ677" s="2">
        <f>Data!AJ677-Data!AJ676</f>
        <v>3.2816516000000036</v>
      </c>
      <c r="AK677" s="2">
        <f>Data!AK677-Data!AK676</f>
        <v>0.42201000000000022</v>
      </c>
      <c r="AL677" s="2">
        <f>Data!AL677-Data!AL676</f>
        <v>0.30104149999999663</v>
      </c>
      <c r="AM677" s="2">
        <f>Data!AM677-Data!AM676</f>
        <v>4.9241657000000032</v>
      </c>
      <c r="AN677" s="2">
        <f>Data!AN677-Data!AN676</f>
        <v>-6.5611249999989241E-2</v>
      </c>
      <c r="AO677" s="2">
        <f>Data!AO677-Data!AO676</f>
        <v>1.0670460999999989</v>
      </c>
      <c r="AP677" s="2">
        <f>Data!AP677-Data!AP676</f>
        <v>2.4799676999999747</v>
      </c>
      <c r="AQ677" s="2">
        <f>Data!AQ677-Data!AQ676</f>
        <v>2.290668299999993</v>
      </c>
      <c r="AR677" s="2">
        <f>Data!AR677-Data!AR676</f>
        <v>5.8216809000000183</v>
      </c>
      <c r="AS677" s="2"/>
      <c r="AT677" s="1">
        <v>44813</v>
      </c>
      <c r="AU677" s="2">
        <f>Data!AV681-FaktiskeKurser[[#This Row],[AAPL]]</f>
        <v>1.5599969999999814</v>
      </c>
      <c r="AV677" s="2">
        <f>Data!AW681-FaktiskeKurser[[#This Row],[MSFT]]</f>
        <v>8.3999929999999949</v>
      </c>
      <c r="AW677" s="2">
        <f>Data!AX681-FaktiskeKurser[[#This Row],[AMZN]]</f>
        <v>5.7600020000000001</v>
      </c>
      <c r="AX677" s="2">
        <f>Data!AY681-FaktiskeKurser[[#This Row],[GOOGL]]</f>
        <v>2.8000040000000013</v>
      </c>
      <c r="AY677" s="2">
        <f>Data!AZ681-FaktiskeKurser[[#This Row],[BRK-B]]</f>
        <v>8.0999760000000265</v>
      </c>
      <c r="AZ677" s="2">
        <f>Data!BA681-FaktiskeKurser[[#This Row],[TSLA]]</f>
        <v>29.470002000000022</v>
      </c>
      <c r="BA677" s="2">
        <f>Data!BB681-FaktiskeKurser[[#This Row],[NVDA]]</f>
        <v>7.3999939999999924</v>
      </c>
      <c r="BB677" s="2">
        <f>Data!BC681-FaktiskeKurser[[#This Row],[GOOG]]</f>
        <v>3.0999989999999968</v>
      </c>
      <c r="BC677" s="2">
        <f>Data!BD681-FaktiskeKurser[[#This Row],[UNH]]</f>
        <v>7.990050999999994</v>
      </c>
      <c r="BD677" s="2">
        <f>Data!BE681-FaktiskeKurser[[#This Row],[JPM]]</f>
        <v>5.4599990000000105</v>
      </c>
      <c r="BE677" s="2">
        <f>Data!BF681-FaktiskeKurser[[#This Row],[AVGO]]</f>
        <v>22.180023000000006</v>
      </c>
      <c r="BF677" s="2">
        <f>Data!BG681-FaktiskeKurser[[#This Row],[V]]</f>
        <v>7.4400019999999927</v>
      </c>
      <c r="BG677" s="2">
        <f>Data!BH681-FaktiskeKurser[[#This Row],[BAC]]</f>
        <v>1.5099990000000005</v>
      </c>
      <c r="BH677" s="2">
        <f>Data!BI681-FaktiskeKurser[[#This Row],[HD]]</f>
        <v>7.8699950000000172</v>
      </c>
      <c r="BI677" s="2">
        <f>Data!BJ681-FaktiskeKurser[[#This Row],[MA]]</f>
        <v>13.290008</v>
      </c>
      <c r="BJ677" s="2">
        <f>Data!BK681-FaktiskeKurser[[#This Row],[MRK]]</f>
        <v>1.1099930000000029</v>
      </c>
      <c r="BK677" s="2">
        <f>Data!BL681-FaktiskeKurser[[#This Row],[ABBV]]</f>
        <v>5.1399989999999889</v>
      </c>
      <c r="BL677" s="2">
        <f>Data!BM681-FaktiskeKurser[[#This Row],[LLY]]</f>
        <v>16.370024999999998</v>
      </c>
      <c r="BM677" s="2">
        <f>Data!BN681-FaktiskeKurser[[#This Row],[UPS]]</f>
        <v>2.6399989999999889</v>
      </c>
      <c r="BN677" s="2">
        <f>Data!BO681-FaktiskeKurser[[#This Row],[CAT]]</f>
        <v>8.660002999999989</v>
      </c>
    </row>
    <row r="678" spans="1:66" x14ac:dyDescent="0.35">
      <c r="A678" s="1">
        <v>44816</v>
      </c>
      <c r="B678" s="2">
        <f>ARIMAForecast[[#This Row],[AAPL]]-FaktiskeKurser[[#This Row],[AAPL]]</f>
        <v>-0.39957760849401325</v>
      </c>
      <c r="C678" s="2">
        <f>ARIMAForecast[[#This Row],[MSFT]]-Data!C677</f>
        <v>-13.677919016912</v>
      </c>
      <c r="D678" s="2">
        <f>ARIMAForecast[[#This Row],[AMZN]]-Data!D677</f>
        <v>-9.5124363470530113</v>
      </c>
      <c r="E678" s="2">
        <f>ARIMAForecast[[#This Row],[GOOGL]]-Data!E677</f>
        <v>-6.8250667476080054</v>
      </c>
      <c r="F678" s="2">
        <f>ARIMAForecast[[#This Row],[BRK-B]]-Data!F677</f>
        <v>-9.9513910299700115</v>
      </c>
      <c r="G678" s="2">
        <f>ARIMAForecast[[#This Row],[TSLA]]-Data!G677</f>
        <v>-15.272022253469004</v>
      </c>
      <c r="H678" s="2">
        <f>ARIMAForecast[[#This Row],[NVDA]]-Data!H677</f>
        <v>-13.115708859502007</v>
      </c>
      <c r="I678" s="2">
        <f>ARIMAForecast[[#This Row],[GOOG]]-Data!I677</f>
        <v>-6.9989116569639975</v>
      </c>
      <c r="J678" s="2">
        <f>ARIMAForecast[[#This Row],[UNH]]-Data!J677</f>
        <v>-16.419763175386038</v>
      </c>
      <c r="K678" s="2">
        <f>ARIMAForecast[[#This Row],[JPM]]-Data!K677</f>
        <v>-3.7142806372959996</v>
      </c>
      <c r="L678" s="2">
        <f>ARIMAForecast[[#This Row],[AVGO]]-Data!L677</f>
        <v>-22.501056596210958</v>
      </c>
      <c r="M678" s="2">
        <f>ARIMAForecast[[#This Row],[V]]-Data!M677</f>
        <v>-5.9672142288879968</v>
      </c>
      <c r="N678" s="2">
        <f>ARIMAForecast[[#This Row],[BAC]]-Data!N677</f>
        <v>-1.1782544094657013</v>
      </c>
      <c r="O678" s="2">
        <f>ARIMAForecast[[#This Row],[HD]]-Data!O677</f>
        <v>-19.454390074675018</v>
      </c>
      <c r="P678" s="2">
        <f>ARIMAForecast[[#This Row],[MA]]-Data!P677</f>
        <v>-12.06219109486301</v>
      </c>
      <c r="Q678" s="2">
        <f>ARIMAForecast[[#This Row],[MRK]]-Data!Q677</f>
        <v>-2.162928290449301</v>
      </c>
      <c r="R678" s="2">
        <f>ARIMAForecast[[#This Row],[ABBV]]-Data!R677</f>
        <v>-4.1510248969310055</v>
      </c>
      <c r="S678" s="2">
        <f>ARIMAForecast[[#This Row],[LLY]]-Data!S677</f>
        <v>-10.280053847337967</v>
      </c>
      <c r="T678" s="2">
        <f>ARIMAForecast[[#This Row],[UPS]]-Data!T677</f>
        <v>-7.697604902270001</v>
      </c>
      <c r="U678" s="2">
        <f>ARIMAForecast[[#This Row],[CAT]]-Data!U677</f>
        <v>-8.6466737261250159</v>
      </c>
      <c r="X678" s="1">
        <v>44816</v>
      </c>
      <c r="Y678" s="2">
        <f>Data!Y678-Data!Y677</f>
        <v>4.371040000000022</v>
      </c>
      <c r="Z678" s="2">
        <f>Data!Z678-Data!Z677</f>
        <v>3.0281183000000169</v>
      </c>
      <c r="AA678" s="2">
        <f>Data!AA678-Data!AA677</f>
        <v>3.2301320999999916</v>
      </c>
      <c r="AB678" s="2">
        <f>Data!AB678-Data!AB677</f>
        <v>0.46021090000000697</v>
      </c>
      <c r="AC678" s="2">
        <f>Data!AC678-Data!AC677</f>
        <v>2.6795194000000038</v>
      </c>
      <c r="AD678" s="2">
        <f>Data!AD678-Data!AD677</f>
        <v>9.8992327000000273</v>
      </c>
      <c r="AE678" s="2">
        <f>Data!AE678-Data!AE677</f>
        <v>1.6814730000000111</v>
      </c>
      <c r="AF678" s="2">
        <f>Data!AF678-Data!AF677</f>
        <v>0.15966539999999441</v>
      </c>
      <c r="AG678" s="2">
        <f>Data!AG678-Data!AG677</f>
        <v>4.7771278999999822</v>
      </c>
      <c r="AH678" s="2">
        <f>Data!AH678-Data!AH677</f>
        <v>1.2973036000000064</v>
      </c>
      <c r="AI678" s="2">
        <f>Data!AI678-Data!AI677</f>
        <v>7.2977812000000313</v>
      </c>
      <c r="AJ678" s="2">
        <f>Data!AJ678-Data!AJ677</f>
        <v>2.2432976000000053</v>
      </c>
      <c r="AK678" s="2">
        <f>Data!AK678-Data!AK677</f>
        <v>0.32262280999999859</v>
      </c>
      <c r="AL678" s="2">
        <f>Data!AL678-Data!AL677</f>
        <v>-1.8380927000000042</v>
      </c>
      <c r="AM678" s="2">
        <f>Data!AM678-Data!AM677</f>
        <v>3.1613674000000174</v>
      </c>
      <c r="AN678" s="2">
        <f>Data!AN678-Data!AN677</f>
        <v>0.76548459999999352</v>
      </c>
      <c r="AO678" s="2">
        <f>Data!AO678-Data!AO677</f>
        <v>0.84851370000001225</v>
      </c>
      <c r="AP678" s="2">
        <f>Data!AP678-Data!AP677</f>
        <v>-2.1395969999999807</v>
      </c>
      <c r="AQ678" s="2">
        <f>Data!AQ678-Data!AQ677</f>
        <v>1.6249124999999935</v>
      </c>
      <c r="AR678" s="2">
        <f>Data!AR678-Data!AR677</f>
        <v>3.2803749999999923</v>
      </c>
      <c r="AS678" s="2"/>
      <c r="AT678" s="1">
        <v>44816</v>
      </c>
      <c r="AU678" s="2">
        <f>Data!AV682-FaktiskeKurser[[#This Row],[AAPL]]</f>
        <v>8.8999939999999924</v>
      </c>
      <c r="AV678" s="2">
        <f>Data!AW682-FaktiskeKurser[[#This Row],[MSFT]]</f>
        <v>13.399993999999992</v>
      </c>
      <c r="AW678" s="2">
        <f>Data!AX682-FaktiskeKurser[[#This Row],[AMZN]]</f>
        <v>10.339995999999999</v>
      </c>
      <c r="AX678" s="2">
        <f>Data!AY682-FaktiskeKurser[[#This Row],[GOOGL]]</f>
        <v>4.0500030000000038</v>
      </c>
      <c r="AY678" s="2">
        <f>Data!AZ682-FaktiskeKurser[[#This Row],[BRK-B]]</f>
        <v>11.920014000000037</v>
      </c>
      <c r="AZ678" s="2">
        <f>Data!BA682-FaktiskeKurser[[#This Row],[TSLA]]</f>
        <v>30</v>
      </c>
      <c r="BA678" s="2">
        <f>Data!BB682-FaktiskeKurser[[#This Row],[NVDA]]</f>
        <v>10.400009000000011</v>
      </c>
      <c r="BB678" s="2">
        <f>Data!BC682-FaktiskeKurser[[#This Row],[GOOG]]</f>
        <v>4.3900000000000006</v>
      </c>
      <c r="BC678" s="2">
        <f>Data!BD682-FaktiskeKurser[[#This Row],[UNH]]</f>
        <v>13.570007000000032</v>
      </c>
      <c r="BD678" s="2">
        <f>Data!BE682-FaktiskeKurser[[#This Row],[JPM]]</f>
        <v>6.8400039999999933</v>
      </c>
      <c r="BE678" s="2">
        <f>Data!BF682-FaktiskeKurser[[#This Row],[AVGO]]</f>
        <v>30.859985999999935</v>
      </c>
      <c r="BF678" s="2">
        <f>Data!BG682-FaktiskeKurser[[#This Row],[V]]</f>
        <v>7.9900060000000224</v>
      </c>
      <c r="BG678" s="2">
        <f>Data!BH682-FaktiskeKurser[[#This Row],[BAC]]</f>
        <v>2.2099990000000034</v>
      </c>
      <c r="BH678" s="2">
        <f>Data!BI682-FaktiskeKurser[[#This Row],[HD]]</f>
        <v>8</v>
      </c>
      <c r="BI678" s="2">
        <f>Data!BJ682-FaktiskeKurser[[#This Row],[MA]]</f>
        <v>14.340025999999966</v>
      </c>
      <c r="BJ678" s="2">
        <f>Data!BK682-FaktiskeKurser[[#This Row],[MRK]]</f>
        <v>1.7400059999999939</v>
      </c>
      <c r="BK678" s="2">
        <f>Data!BL682-FaktiskeKurser[[#This Row],[ABBV]]</f>
        <v>4.650008999999983</v>
      </c>
      <c r="BL678" s="2">
        <f>Data!BM682-FaktiskeKurser[[#This Row],[LLY]]</f>
        <v>8.3999940000000493</v>
      </c>
      <c r="BM678" s="2">
        <f>Data!BN682-FaktiskeKurser[[#This Row],[UPS]]</f>
        <v>4.2099910000000023</v>
      </c>
      <c r="BN678" s="2">
        <f>Data!BO682-FaktiskeKurser[[#This Row],[CAT]]</f>
        <v>11.739990000000006</v>
      </c>
    </row>
    <row r="679" spans="1:66" x14ac:dyDescent="0.35">
      <c r="A679" s="1">
        <v>44817</v>
      </c>
      <c r="B679" s="2">
        <f>ARIMAForecast[[#This Row],[AAPL]]-FaktiskeKurser[[#This Row],[AAPL]]</f>
        <v>5.5628282002004426E-2</v>
      </c>
      <c r="C679" s="2">
        <f>ARIMAForecast[[#This Row],[MSFT]]-Data!C678</f>
        <v>-1.0834426202119971</v>
      </c>
      <c r="D679" s="2">
        <f>ARIMAForecast[[#This Row],[AMZN]]-Data!D678</f>
        <v>1.5445353398419854</v>
      </c>
      <c r="E679" s="2">
        <f>ARIMAForecast[[#This Row],[GOOGL]]-Data!E678</f>
        <v>0.96378819185099474</v>
      </c>
      <c r="F679" s="2">
        <f>ARIMAForecast[[#This Row],[BRK-B]]-Data!F678</f>
        <v>-0.71024007840497916</v>
      </c>
      <c r="G679" s="2">
        <f>ARIMAForecast[[#This Row],[TSLA]]-Data!G678</f>
        <v>13.885559723946983</v>
      </c>
      <c r="H679" s="2">
        <f>ARIMAForecast[[#This Row],[NVDA]]-Data!H678</f>
        <v>-1.1296705063449792</v>
      </c>
      <c r="I679" s="2">
        <f>ARIMAForecast[[#This Row],[GOOG]]-Data!I678</f>
        <v>0.91985207399999069</v>
      </c>
      <c r="J679" s="2">
        <f>ARIMAForecast[[#This Row],[UNH]]-Data!J678</f>
        <v>-5.2112630300599676</v>
      </c>
      <c r="K679" s="2">
        <f>ARIMAForecast[[#This Row],[JPM]]-Data!K678</f>
        <v>-0.60406712030000165</v>
      </c>
      <c r="L679" s="2">
        <f>ARIMAForecast[[#This Row],[AVGO]]-Data!L678</f>
        <v>2.3584290756689938</v>
      </c>
      <c r="M679" s="2">
        <f>ARIMAForecast[[#This Row],[V]]-Data!M678</f>
        <v>-1.0589413876409992</v>
      </c>
      <c r="N679" s="2">
        <f>ARIMAForecast[[#This Row],[BAC]]-Data!N678</f>
        <v>-0.23363130399390286</v>
      </c>
      <c r="O679" s="2">
        <f>ARIMAForecast[[#This Row],[HD]]-Data!O678</f>
        <v>-2.9182227163709626</v>
      </c>
      <c r="P679" s="2">
        <f>ARIMAForecast[[#This Row],[MA]]-Data!P678</f>
        <v>0.28614728433899472</v>
      </c>
      <c r="Q679" s="2">
        <f>ARIMAForecast[[#This Row],[MRK]]-Data!Q678</f>
        <v>0.80263957150499721</v>
      </c>
      <c r="R679" s="2">
        <f>ARIMAForecast[[#This Row],[ABBV]]-Data!R678</f>
        <v>1.1618281167729947</v>
      </c>
      <c r="S679" s="2">
        <f>ARIMAForecast[[#This Row],[LLY]]-Data!S678</f>
        <v>4.0359458035919715</v>
      </c>
      <c r="T679" s="2">
        <f>ARIMAForecast[[#This Row],[UPS]]-Data!T678</f>
        <v>-1.5358318367460129</v>
      </c>
      <c r="U679" s="2">
        <f>ARIMAForecast[[#This Row],[CAT]]-Data!U678</f>
        <v>0.43196691600499548</v>
      </c>
      <c r="X679" s="1">
        <v>44817</v>
      </c>
      <c r="Y679" s="2">
        <f>Data!Y679-Data!Y678</f>
        <v>-2.1324706000000049</v>
      </c>
      <c r="Z679" s="2">
        <f>Data!Z679-Data!Z678</f>
        <v>-4.5863907000000381</v>
      </c>
      <c r="AA679" s="2">
        <f>Data!AA679-Data!AA678</f>
        <v>-5.1249619999999823</v>
      </c>
      <c r="AB679" s="2">
        <f>Data!AB679-Data!AB678</f>
        <v>-3.3469842000000085</v>
      </c>
      <c r="AC679" s="2">
        <f>Data!AC679-Data!AC678</f>
        <v>-9.1009710000000155</v>
      </c>
      <c r="AD679" s="2">
        <f>Data!AD679-Data!AD678</f>
        <v>-0.93781830000000355</v>
      </c>
      <c r="AE679" s="2">
        <f>Data!AE679-Data!AE678</f>
        <v>-7.1289203000000043</v>
      </c>
      <c r="AF679" s="2">
        <f>Data!AF679-Data!AF678</f>
        <v>-3.4766865999999936</v>
      </c>
      <c r="AG679" s="2">
        <f>Data!AG679-Data!AG678</f>
        <v>-11.263933299999962</v>
      </c>
      <c r="AH679" s="2">
        <f>Data!AH679-Data!AH678</f>
        <v>-3.4929005000000046</v>
      </c>
      <c r="AI679" s="2">
        <f>Data!AI679-Data!AI678</f>
        <v>-21.77559610000003</v>
      </c>
      <c r="AJ679" s="2">
        <f>Data!AJ679-Data!AJ678</f>
        <v>-5.6559780999999987</v>
      </c>
      <c r="AK679" s="2">
        <f>Data!AK679-Data!AK678</f>
        <v>-1.1403930199999976</v>
      </c>
      <c r="AL679" s="2">
        <f>Data!AL679-Data!AL678</f>
        <v>-13.206554900000015</v>
      </c>
      <c r="AM679" s="2">
        <f>Data!AM679-Data!AM678</f>
        <v>-7.632062899999994</v>
      </c>
      <c r="AN679" s="2">
        <f>Data!AN679-Data!AN678</f>
        <v>-1.4103625500000021</v>
      </c>
      <c r="AO679" s="2">
        <f>Data!AO679-Data!AO678</f>
        <v>-3.5053067000000055</v>
      </c>
      <c r="AP679" s="2">
        <f>Data!AP679-Data!AP678</f>
        <v>-6.6880881000000159</v>
      </c>
      <c r="AQ679" s="2">
        <f>Data!AQ679-Data!AQ678</f>
        <v>-6.3380216999999845</v>
      </c>
      <c r="AR679" s="2">
        <f>Data!AR679-Data!AR678</f>
        <v>-6.0438422000000003</v>
      </c>
      <c r="AS679" s="2"/>
      <c r="AT679" s="1">
        <v>44817</v>
      </c>
      <c r="AU679" s="2">
        <f>Data!AV683-FaktiskeKurser[[#This Row],[AAPL]]</f>
        <v>-2.1200109999999768</v>
      </c>
      <c r="AV679" s="2">
        <f>Data!AW683-FaktiskeKurser[[#This Row],[MSFT]]</f>
        <v>-6.0999909999999886</v>
      </c>
      <c r="AW679" s="2">
        <f>Data!AX683-FaktiskeKurser[[#This Row],[AMZN]]</f>
        <v>-2.6599960000000067</v>
      </c>
      <c r="AX679" s="2">
        <f>Data!AY683-FaktiskeKurser[[#This Row],[GOOGL]]</f>
        <v>-5.129997000000003</v>
      </c>
      <c r="AY679" s="2">
        <f>Data!AZ683-FaktiskeKurser[[#This Row],[BRK-B]]</f>
        <v>-2.75</v>
      </c>
      <c r="AZ679" s="2">
        <f>Data!BA683-FaktiskeKurser[[#This Row],[TSLA]]</f>
        <v>8.4299929999999677</v>
      </c>
      <c r="BA679" s="2">
        <f>Data!BB683-FaktiskeKurser[[#This Row],[NVDA]]</f>
        <v>-5.8300009999999816</v>
      </c>
      <c r="BB679" s="2">
        <f>Data!BC683-FaktiskeKurser[[#This Row],[GOOG]]</f>
        <v>-5.1700050000000033</v>
      </c>
      <c r="BC679" s="2">
        <f>Data!BD683-FaktiskeKurser[[#This Row],[UNH]]</f>
        <v>-7.7199709999999868</v>
      </c>
      <c r="BD679" s="2">
        <f>Data!BE683-FaktiskeKurser[[#This Row],[JPM]]</f>
        <v>0.48999700000000246</v>
      </c>
      <c r="BE679" s="2">
        <f>Data!BF683-FaktiskeKurser[[#This Row],[AVGO]]</f>
        <v>-1.4800109999999904</v>
      </c>
      <c r="BF679" s="2">
        <f>Data!BG683-FaktiskeKurser[[#This Row],[V]]</f>
        <v>-0.75</v>
      </c>
      <c r="BG679" s="2">
        <f>Data!BH683-FaktiskeKurser[[#This Row],[BAC]]</f>
        <v>0.42999999999999972</v>
      </c>
      <c r="BH679" s="2">
        <f>Data!BI683-FaktiskeKurser[[#This Row],[HD]]</f>
        <v>-19.540008</v>
      </c>
      <c r="BI679" s="2">
        <f>Data!BJ683-FaktiskeKurser[[#This Row],[MA]]</f>
        <v>-3.1799930000000245</v>
      </c>
      <c r="BJ679" s="2">
        <f>Data!BK683-FaktiskeKurser[[#This Row],[MRK]]</f>
        <v>-0.59000399999999331</v>
      </c>
      <c r="BK679" s="2">
        <f>Data!BL683-FaktiskeKurser[[#This Row],[ABBV]]</f>
        <v>-0.18000799999998662</v>
      </c>
      <c r="BL679" s="2">
        <f>Data!BM683-FaktiskeKurser[[#This Row],[LLY]]</f>
        <v>-5.1199950000000172</v>
      </c>
      <c r="BM679" s="2">
        <f>Data!BN683-FaktiskeKurser[[#This Row],[UPS]]</f>
        <v>-3.5799860000000194</v>
      </c>
      <c r="BN679" s="2">
        <f>Data!BO683-FaktiskeKurser[[#This Row],[CAT]]</f>
        <v>3.4499969999999962</v>
      </c>
    </row>
    <row r="680" spans="1:66" x14ac:dyDescent="0.35">
      <c r="A680" s="1">
        <v>44818</v>
      </c>
      <c r="B680" s="2">
        <f>ARIMAForecast[[#This Row],[AAPL]]-FaktiskeKurser[[#This Row],[AAPL]]</f>
        <v>-2.2584074023579888</v>
      </c>
      <c r="C680" s="2">
        <f>ARIMAForecast[[#This Row],[MSFT]]-Data!C679</f>
        <v>-5.6624970449900047</v>
      </c>
      <c r="D680" s="2">
        <f>ARIMAForecast[[#This Row],[AMZN]]-Data!D679</f>
        <v>-1.9078802987749839</v>
      </c>
      <c r="E680" s="2">
        <f>ARIMAForecast[[#This Row],[GOOGL]]-Data!E679</f>
        <v>-2.1628967826139984</v>
      </c>
      <c r="F680" s="2">
        <f>ARIMAForecast[[#This Row],[BRK-B]]-Data!F679</f>
        <v>-0.87452416772600827</v>
      </c>
      <c r="G680" s="2">
        <f>ARIMAForecast[[#This Row],[TSLA]]-Data!G679</f>
        <v>-2.3241454117600142</v>
      </c>
      <c r="H680" s="2">
        <f>ARIMAForecast[[#This Row],[NVDA]]-Data!H679</f>
        <v>-2.5160454243250001</v>
      </c>
      <c r="I680" s="2">
        <f>ARIMAForecast[[#This Row],[GOOG]]-Data!I679</f>
        <v>-2.0886586493789991</v>
      </c>
      <c r="J680" s="2">
        <f>ARIMAForecast[[#This Row],[UNH]]-Data!J679</f>
        <v>11.996311547663026</v>
      </c>
      <c r="K680" s="2">
        <f>ARIMAForecast[[#This Row],[JPM]]-Data!K679</f>
        <v>1.528359640277003</v>
      </c>
      <c r="L680" s="2">
        <f>ARIMAForecast[[#This Row],[AVGO]]-Data!L679</f>
        <v>-6.8860863587950121</v>
      </c>
      <c r="M680" s="2">
        <f>ARIMAForecast[[#This Row],[V]]-Data!M679</f>
        <v>-3.4807663553130226</v>
      </c>
      <c r="N680" s="2">
        <f>ARIMAForecast[[#This Row],[BAC]]-Data!N679</f>
        <v>0.72713218473040087</v>
      </c>
      <c r="O680" s="2">
        <f>ARIMAForecast[[#This Row],[HD]]-Data!O679</f>
        <v>-3.218790710601013</v>
      </c>
      <c r="P680" s="2">
        <f>ARIMAForecast[[#This Row],[MA]]-Data!P679</f>
        <v>-8.4024037029929559</v>
      </c>
      <c r="Q680" s="2">
        <f>ARIMAForecast[[#This Row],[MRK]]-Data!Q679</f>
        <v>-0.24582481443070492</v>
      </c>
      <c r="R680" s="2">
        <f>ARIMAForecast[[#This Row],[ABBV]]-Data!R679</f>
        <v>2.3605971237080041</v>
      </c>
      <c r="S680" s="2">
        <f>ARIMAForecast[[#This Row],[LLY]]-Data!S679</f>
        <v>-0.46632631040597516</v>
      </c>
      <c r="T680" s="2">
        <f>ARIMAForecast[[#This Row],[UPS]]-Data!T679</f>
        <v>-6.6791778883720099</v>
      </c>
      <c r="U680" s="2">
        <f>ARIMAForecast[[#This Row],[CAT]]-Data!U679</f>
        <v>-1.9397534693389957</v>
      </c>
      <c r="X680" s="1">
        <v>44818</v>
      </c>
      <c r="Y680" s="2">
        <f>Data!Y680-Data!Y679</f>
        <v>-4.0912538999999981</v>
      </c>
      <c r="Z680" s="2">
        <f>Data!Z680-Data!Z679</f>
        <v>-9.5814520999999786</v>
      </c>
      <c r="AA680" s="2">
        <f>Data!AA680-Data!AA679</f>
        <v>-2.455988700000006</v>
      </c>
      <c r="AB680" s="2">
        <f>Data!AB680-Data!AB679</f>
        <v>-2.5787783999999903</v>
      </c>
      <c r="AC680" s="2">
        <f>Data!AC680-Data!AC679</f>
        <v>-0.39405119999997851</v>
      </c>
      <c r="AD680" s="2">
        <f>Data!AD680-Data!AD679</f>
        <v>-6.0901469000000361</v>
      </c>
      <c r="AE680" s="2">
        <f>Data!AE680-Data!AE679</f>
        <v>-6.5611051000000202</v>
      </c>
      <c r="AF680" s="2">
        <f>Data!AF680-Data!AF679</f>
        <v>-2.5543944000000067</v>
      </c>
      <c r="AG680" s="2">
        <f>Data!AG680-Data!AG679</f>
        <v>-8.0010503999999969</v>
      </c>
      <c r="AH680" s="2">
        <f>Data!AH680-Data!AH679</f>
        <v>-0.92646329999999466</v>
      </c>
      <c r="AI680" s="2">
        <f>Data!AI680-Data!AI679</f>
        <v>3.359789400000011</v>
      </c>
      <c r="AJ680" s="2">
        <f>Data!AJ680-Data!AJ679</f>
        <v>-1.3592178000000104</v>
      </c>
      <c r="AK680" s="2">
        <f>Data!AK680-Data!AK679</f>
        <v>-0.21922964000000178</v>
      </c>
      <c r="AL680" s="2">
        <f>Data!AL680-Data!AL679</f>
        <v>-8.1838382999999908</v>
      </c>
      <c r="AM680" s="2">
        <f>Data!AM680-Data!AM679</f>
        <v>-4.4642786000000001</v>
      </c>
      <c r="AN680" s="2">
        <f>Data!AN680-Data!AN679</f>
        <v>0.21331121000000053</v>
      </c>
      <c r="AO680" s="2">
        <f>Data!AO680-Data!AO679</f>
        <v>0.74177159999999276</v>
      </c>
      <c r="AP680" s="2">
        <f>Data!AP680-Data!AP679</f>
        <v>0.66145040000003519</v>
      </c>
      <c r="AQ680" s="2">
        <f>Data!AQ680-Data!AQ679</f>
        <v>-2.544331800000009</v>
      </c>
      <c r="AR680" s="2">
        <f>Data!AR680-Data!AR679</f>
        <v>-1.0760507999999902</v>
      </c>
      <c r="AS680" s="2"/>
      <c r="AT680" s="1">
        <v>44818</v>
      </c>
      <c r="AU680" s="2">
        <f>Data!AV684-FaktiskeKurser[[#This Row],[AAPL]]</f>
        <v>0.84999100000001704</v>
      </c>
      <c r="AV680" s="2">
        <f>Data!AW684-FaktiskeKurser[[#This Row],[MSFT]]</f>
        <v>-6.2999880000000132</v>
      </c>
      <c r="AW680" s="2">
        <f>Data!AX684-FaktiskeKurser[[#This Row],[AMZN]]</f>
        <v>-1.2700040000000001</v>
      </c>
      <c r="AX680" s="2">
        <f>Data!AY684-FaktiskeKurser[[#This Row],[GOOGL]]</f>
        <v>-3.379997000000003</v>
      </c>
      <c r="AY680" s="2">
        <f>Data!AZ684-FaktiskeKurser[[#This Row],[BRK-B]]</f>
        <v>-4.919983000000002</v>
      </c>
      <c r="AZ680" s="2">
        <f>Data!BA684-FaktiskeKurser[[#This Row],[TSLA]]</f>
        <v>13.349974999999972</v>
      </c>
      <c r="BA680" s="2">
        <f>Data!BB684-FaktiskeKurser[[#This Row],[NVDA]]</f>
        <v>-8.6199949999999887</v>
      </c>
      <c r="BB680" s="2">
        <f>Data!BC684-FaktiskeKurser[[#This Row],[GOOG]]</f>
        <v>-3.5499950000000098</v>
      </c>
      <c r="BC680" s="2">
        <f>Data!BD684-FaktiskeKurser[[#This Row],[UNH]]</f>
        <v>-17.740020999999956</v>
      </c>
      <c r="BD680" s="2">
        <f>Data!BE684-FaktiskeKurser[[#This Row],[JPM]]</f>
        <v>-2.4799950000000024</v>
      </c>
      <c r="BE680" s="2">
        <f>Data!BF684-FaktiskeKurser[[#This Row],[AVGO]]</f>
        <v>-1.1799930000000245</v>
      </c>
      <c r="BF680" s="2">
        <f>Data!BG684-FaktiskeKurser[[#This Row],[V]]</f>
        <v>-1.3000030000000038</v>
      </c>
      <c r="BG680" s="2">
        <f>Data!BH684-FaktiskeKurser[[#This Row],[BAC]]</f>
        <v>-0.78000300000000067</v>
      </c>
      <c r="BH680" s="2">
        <f>Data!BI684-FaktiskeKurser[[#This Row],[HD]]</f>
        <v>-23.559998000000007</v>
      </c>
      <c r="BI680" s="2">
        <f>Data!BJ684-FaktiskeKurser[[#This Row],[MA]]</f>
        <v>-4.2200009999999679</v>
      </c>
      <c r="BJ680" s="2">
        <f>Data!BK684-FaktiskeKurser[[#This Row],[MRK]]</f>
        <v>-0.47000100000001055</v>
      </c>
      <c r="BK680" s="2">
        <f>Data!BL684-FaktiskeKurser[[#This Row],[ABBV]]</f>
        <v>-0.97000099999999634</v>
      </c>
      <c r="BL680" s="2">
        <f>Data!BM684-FaktiskeKurser[[#This Row],[LLY]]</f>
        <v>-5.8900150000000053</v>
      </c>
      <c r="BM680" s="2">
        <f>Data!BN684-FaktiskeKurser[[#This Row],[UPS]]</f>
        <v>-5.169998000000021</v>
      </c>
      <c r="BN680" s="2">
        <f>Data!BO684-FaktiskeKurser[[#This Row],[CAT]]</f>
        <v>1.5</v>
      </c>
    </row>
    <row r="681" spans="1:66" x14ac:dyDescent="0.35">
      <c r="A681" s="1">
        <v>44819</v>
      </c>
      <c r="B681" s="2">
        <f>ARIMAForecast[[#This Row],[AAPL]]-FaktiskeKurser[[#This Row],[AAPL]]</f>
        <v>-7.2365204277299995</v>
      </c>
      <c r="C681" s="2">
        <f>ARIMAForecast[[#This Row],[MSFT]]-Data!C680</f>
        <v>-1.0730259006450069</v>
      </c>
      <c r="D681" s="2">
        <f>ARIMAForecast[[#This Row],[AMZN]]-Data!D680</f>
        <v>-2.7228711779400072</v>
      </c>
      <c r="E681" s="2">
        <f>ARIMAForecast[[#This Row],[GOOGL]]-Data!E680</f>
        <v>-8.195449178398917E-2</v>
      </c>
      <c r="F681" s="2">
        <f>ARIMAForecast[[#This Row],[BRK-B]]-Data!F680</f>
        <v>-1.7059278049420072</v>
      </c>
      <c r="G681" s="2">
        <f>ARIMAForecast[[#This Row],[TSLA]]-Data!G680</f>
        <v>2.9266343303580129</v>
      </c>
      <c r="H681" s="2">
        <f>ARIMAForecast[[#This Row],[NVDA]]-Data!H680</f>
        <v>3.4796242656929905</v>
      </c>
      <c r="I681" s="2">
        <f>ARIMAForecast[[#This Row],[GOOG]]-Data!I680</f>
        <v>-0.31032635677100018</v>
      </c>
      <c r="J681" s="2">
        <f>ARIMAForecast[[#This Row],[UNH]]-Data!J680</f>
        <v>2.5864474411789615</v>
      </c>
      <c r="K681" s="2">
        <f>ARIMAForecast[[#This Row],[JPM]]-Data!K680</f>
        <v>0.13805184313099517</v>
      </c>
      <c r="L681" s="2">
        <f>ARIMAForecast[[#This Row],[AVGO]]-Data!L680</f>
        <v>-2.5659445482972387E-2</v>
      </c>
      <c r="M681" s="2">
        <f>ARIMAForecast[[#This Row],[V]]-Data!M680</f>
        <v>-2.2880237569519863</v>
      </c>
      <c r="N681" s="2">
        <f>ARIMAForecast[[#This Row],[BAC]]-Data!N680</f>
        <v>-0.11107585458879754</v>
      </c>
      <c r="O681" s="2">
        <f>ARIMAForecast[[#This Row],[HD]]-Data!O680</f>
        <v>3.5953363795080122</v>
      </c>
      <c r="P681" s="2">
        <f>ARIMAForecast[[#This Row],[MA]]-Data!P680</f>
        <v>-1.8976340399120204</v>
      </c>
      <c r="Q681" s="2">
        <f>ARIMAForecast[[#This Row],[MRK]]-Data!Q680</f>
        <v>0.9730108576519001</v>
      </c>
      <c r="R681" s="2">
        <f>ARIMAForecast[[#This Row],[ABBV]]-Data!R680</f>
        <v>2.0543925014110016</v>
      </c>
      <c r="S681" s="2">
        <f>ARIMAForecast[[#This Row],[LLY]]-Data!S680</f>
        <v>-0.52721284429401294</v>
      </c>
      <c r="T681" s="2">
        <f>ARIMAForecast[[#This Row],[UPS]]-Data!T680</f>
        <v>-7.313589496962976</v>
      </c>
      <c r="U681" s="2">
        <f>ARIMAForecast[[#This Row],[CAT]]-Data!U680</f>
        <v>-3.2195874071190076</v>
      </c>
      <c r="X681" s="1">
        <v>44819</v>
      </c>
      <c r="Y681" s="2">
        <f>Data!Y681-Data!Y680</f>
        <v>-1.8884350000000154</v>
      </c>
      <c r="Z681" s="2">
        <f>Data!Z681-Data!Z680</f>
        <v>-4.5345655000000136</v>
      </c>
      <c r="AA681" s="2">
        <f>Data!AA681-Data!AA680</f>
        <v>-1.6372024000000067</v>
      </c>
      <c r="AB681" s="2">
        <f>Data!AB681-Data!AB680</f>
        <v>-1.9130885000000006</v>
      </c>
      <c r="AC681" s="2">
        <f>Data!AC681-Data!AC680</f>
        <v>-1.6481981000000019</v>
      </c>
      <c r="AD681" s="2">
        <f>Data!AD681-Data!AD680</f>
        <v>7.6415776000000051</v>
      </c>
      <c r="AE681" s="2">
        <f>Data!AE681-Data!AE680</f>
        <v>-1.9861622999999895</v>
      </c>
      <c r="AF681" s="2">
        <f>Data!AF681-Data!AF680</f>
        <v>-1.9119769999999932</v>
      </c>
      <c r="AG681" s="2">
        <f>Data!AG681-Data!AG680</f>
        <v>8.7033168999999475</v>
      </c>
      <c r="AH681" s="2">
        <f>Data!AH681-Data!AH680</f>
        <v>1.6883734999999973</v>
      </c>
      <c r="AI681" s="2">
        <f>Data!AI681-Data!AI680</f>
        <v>-6.7699188000000277</v>
      </c>
      <c r="AJ681" s="2">
        <f>Data!AJ681-Data!AJ680</f>
        <v>-3.6870008999999868</v>
      </c>
      <c r="AK681" s="2">
        <f>Data!AK681-Data!AK680</f>
        <v>0.54274980000000284</v>
      </c>
      <c r="AL681" s="2">
        <f>Data!AL681-Data!AL680</f>
        <v>-3.9310333999999898</v>
      </c>
      <c r="AM681" s="2">
        <f>Data!AM681-Data!AM680</f>
        <v>-6.5408647000000428</v>
      </c>
      <c r="AN681" s="2">
        <f>Data!AN681-Data!AN680</f>
        <v>-0.12543087000000241</v>
      </c>
      <c r="AO681" s="2">
        <f>Data!AO681-Data!AO680</f>
        <v>2.5682272999999896</v>
      </c>
      <c r="AP681" s="2">
        <f>Data!AP681-Data!AP680</f>
        <v>-8.188060000003361E-2</v>
      </c>
      <c r="AQ681" s="2">
        <f>Data!AQ681-Data!AQ680</f>
        <v>-5.4894694999999842</v>
      </c>
      <c r="AR681" s="2">
        <f>Data!AR681-Data!AR680</f>
        <v>-1.8050963000000024</v>
      </c>
      <c r="AS681" s="2"/>
      <c r="AT681" s="1">
        <v>44819</v>
      </c>
      <c r="AU681" s="2">
        <f>Data!AV685-FaktiskeKurser[[#This Row],[AAPL]]</f>
        <v>-5</v>
      </c>
      <c r="AV681" s="2">
        <f>Data!AW685-FaktiskeKurser[[#This Row],[MSFT]]</f>
        <v>-19.079985999999991</v>
      </c>
      <c r="AW681" s="2">
        <f>Data!AX685-FaktiskeKurser[[#This Row],[AMZN]]</f>
        <v>-6.9900049999999965</v>
      </c>
      <c r="AX681" s="2">
        <f>Data!AY685-FaktiskeKurser[[#This Row],[GOOGL]]</f>
        <v>-7.7399979999999999</v>
      </c>
      <c r="AY681" s="2">
        <f>Data!AZ685-FaktiskeKurser[[#This Row],[BRK-B]]</f>
        <v>-9.0699769999999944</v>
      </c>
      <c r="AZ681" s="2">
        <f>Data!BA685-FaktiskeKurser[[#This Row],[TSLA]]</f>
        <v>4.0700069999999755</v>
      </c>
      <c r="BA681" s="2">
        <f>Data!BB685-FaktiskeKurser[[#This Row],[NVDA]]</f>
        <v>-14.580001999999979</v>
      </c>
      <c r="BB681" s="2">
        <f>Data!BC685-FaktiskeKurser[[#This Row],[GOOG]]</f>
        <v>-7.879997000000003</v>
      </c>
      <c r="BC681" s="2">
        <f>Data!BD685-FaktiskeKurser[[#This Row],[UNH]]</f>
        <v>-1.4300539999999273</v>
      </c>
      <c r="BD681" s="2">
        <f>Data!BE685-FaktiskeKurser[[#This Row],[JPM]]</f>
        <v>-1.2999950000000098</v>
      </c>
      <c r="BE681" s="2">
        <f>Data!BF685-FaktiskeKurser[[#This Row],[AVGO]]</f>
        <v>-22.260009000000025</v>
      </c>
      <c r="BF681" s="2">
        <f>Data!BG685-FaktiskeKurser[[#This Row],[V]]</f>
        <v>-9.8300020000000075</v>
      </c>
      <c r="BG681" s="2">
        <f>Data!BH685-FaktiskeKurser[[#This Row],[BAC]]</f>
        <v>-0.43000099999999719</v>
      </c>
      <c r="BH681" s="2">
        <f>Data!BI685-FaktiskeKurser[[#This Row],[HD]]</f>
        <v>-28.229980000000012</v>
      </c>
      <c r="BI681" s="2">
        <f>Data!BJ685-FaktiskeKurser[[#This Row],[MA]]</f>
        <v>-18.890015000000005</v>
      </c>
      <c r="BJ681" s="2">
        <f>Data!BK685-FaktiskeKurser[[#This Row],[MRK]]</f>
        <v>-0.5899959999999993</v>
      </c>
      <c r="BK681" s="2">
        <f>Data!BL685-FaktiskeKurser[[#This Row],[ABBV]]</f>
        <v>1.089997000000011</v>
      </c>
      <c r="BL681" s="2">
        <f>Data!BM685-FaktiskeKurser[[#This Row],[LLY]]</f>
        <v>-8.2300109999999904</v>
      </c>
      <c r="BM681" s="2">
        <f>Data!BN685-FaktiskeKurser[[#This Row],[UPS]]</f>
        <v>-13.690001999999993</v>
      </c>
      <c r="BN681" s="2">
        <f>Data!BO685-FaktiskeKurser[[#This Row],[CAT]]</f>
        <v>-7</v>
      </c>
    </row>
    <row r="682" spans="1:66" x14ac:dyDescent="0.35">
      <c r="A682" s="1">
        <v>44820</v>
      </c>
      <c r="B682" s="2">
        <f>ARIMAForecast[[#This Row],[AAPL]]-FaktiskeKurser[[#This Row],[AAPL]]</f>
        <v>-9.1415841799179987</v>
      </c>
      <c r="C682" s="2">
        <f>ARIMAForecast[[#This Row],[MSFT]]-Data!C681</f>
        <v>-0.61455572714999107</v>
      </c>
      <c r="D682" s="2">
        <f>ARIMAForecast[[#This Row],[AMZN]]-Data!D681</f>
        <v>0.86423160292599732</v>
      </c>
      <c r="E682" s="2">
        <f>ARIMAForecast[[#This Row],[GOOGL]]-Data!E681</f>
        <v>0.42543767658300169</v>
      </c>
      <c r="F682" s="2">
        <f>ARIMAForecast[[#This Row],[BRK-B]]-Data!F681</f>
        <v>2.8984203405229891</v>
      </c>
      <c r="G682" s="2">
        <f>ARIMAForecast[[#This Row],[TSLA]]-Data!G681</f>
        <v>2.6590946630579992</v>
      </c>
      <c r="H682" s="2">
        <f>ARIMAForecast[[#This Row],[NVDA]]-Data!H681</f>
        <v>1.5705689518989914</v>
      </c>
      <c r="I682" s="2">
        <f>ARIMAForecast[[#This Row],[GOOG]]-Data!I681</f>
        <v>0.51612448268301137</v>
      </c>
      <c r="J682" s="2">
        <f>ARIMAForecast[[#This Row],[UNH]]-Data!J681</f>
        <v>-2.893563731647987</v>
      </c>
      <c r="K682" s="2">
        <f>ARIMAForecast[[#This Row],[JPM]]-Data!K681</f>
        <v>0.29888341069400326</v>
      </c>
      <c r="L682" s="2">
        <f>ARIMAForecast[[#This Row],[AVGO]]-Data!L681</f>
        <v>2.8904471720011315E-2</v>
      </c>
      <c r="M682" s="2">
        <f>ARIMAForecast[[#This Row],[V]]-Data!M681</f>
        <v>-0.34994260039499636</v>
      </c>
      <c r="N682" s="2">
        <f>ARIMAForecast[[#This Row],[BAC]]-Data!N681</f>
        <v>0.29026356028539624</v>
      </c>
      <c r="O682" s="2">
        <f>ARIMAForecast[[#This Row],[HD]]-Data!O681</f>
        <v>4.4859144664349628</v>
      </c>
      <c r="P682" s="2">
        <f>ARIMAForecast[[#This Row],[MA]]-Data!P681</f>
        <v>-1.1920770688989819</v>
      </c>
      <c r="Q682" s="2">
        <f>ARIMAForecast[[#This Row],[MRK]]-Data!Q681</f>
        <v>-0.98827913322060112</v>
      </c>
      <c r="R682" s="2">
        <f>ARIMAForecast[[#This Row],[ABBV]]-Data!R681</f>
        <v>-1.389984153987001</v>
      </c>
      <c r="S682" s="2">
        <f>ARIMAForecast[[#This Row],[LLY]]-Data!S681</f>
        <v>-3.7343281516729689</v>
      </c>
      <c r="T682" s="2">
        <f>ARIMAForecast[[#This Row],[UPS]]-Data!T681</f>
        <v>2.6489830154319804</v>
      </c>
      <c r="U682" s="2">
        <f>ARIMAForecast[[#This Row],[CAT]]-Data!U681</f>
        <v>3.1738610025270191</v>
      </c>
      <c r="X682" s="1">
        <v>44820</v>
      </c>
      <c r="Y682" s="2">
        <f>Data!Y682-Data!Y681</f>
        <v>-2.058638000000002</v>
      </c>
      <c r="Z682" s="2">
        <f>Data!Z682-Data!Z681</f>
        <v>-3.0518494000000089</v>
      </c>
      <c r="AA682" s="2">
        <f>Data!AA682-Data!AA681</f>
        <v>-2.6351554000000021</v>
      </c>
      <c r="AB682" s="2">
        <f>Data!AB682-Data!AB681</f>
        <v>-0.3466664000000037</v>
      </c>
      <c r="AC682" s="2">
        <f>Data!AC682-Data!AC681</f>
        <v>-1.8791454000000272</v>
      </c>
      <c r="AD682" s="2">
        <f>Data!AD682-Data!AD681</f>
        <v>-7.6494799999977658E-2</v>
      </c>
      <c r="AE682" s="2">
        <f>Data!AE682-Data!AE681</f>
        <v>2.344709899999998</v>
      </c>
      <c r="AF682" s="2">
        <f>Data!AF682-Data!AF681</f>
        <v>-0.38939229999999725</v>
      </c>
      <c r="AG682" s="2">
        <f>Data!AG682-Data!AG681</f>
        <v>2.1534475000000839</v>
      </c>
      <c r="AH682" s="2">
        <f>Data!AH682-Data!AH681</f>
        <v>-0.67222309999999652</v>
      </c>
      <c r="AI682" s="2">
        <f>Data!AI682-Data!AI681</f>
        <v>-0.19752149999999347</v>
      </c>
      <c r="AJ682" s="2">
        <f>Data!AJ682-Data!AJ681</f>
        <v>-2.2550487999999973</v>
      </c>
      <c r="AK682" s="2">
        <f>Data!AK682-Data!AK681</f>
        <v>-0.25335987000000415</v>
      </c>
      <c r="AL682" s="2">
        <f>Data!AL682-Data!AL681</f>
        <v>2.5821313000000146</v>
      </c>
      <c r="AM682" s="2">
        <f>Data!AM682-Data!AM681</f>
        <v>-3.7971512999999959</v>
      </c>
      <c r="AN682" s="2">
        <f>Data!AN682-Data!AN681</f>
        <v>0.85460794000000817</v>
      </c>
      <c r="AO682" s="2">
        <f>Data!AO682-Data!AO681</f>
        <v>1.8377113000000236</v>
      </c>
      <c r="AP682" s="2">
        <f>Data!AP682-Data!AP681</f>
        <v>-0.55438409999999294</v>
      </c>
      <c r="AQ682" s="2">
        <f>Data!AQ682-Data!AQ681</f>
        <v>-7.7427413999999999</v>
      </c>
      <c r="AR682" s="2">
        <f>Data!AR682-Data!AR681</f>
        <v>-2.8382967000000008</v>
      </c>
      <c r="AS682" s="2"/>
      <c r="AT682" s="1">
        <v>44820</v>
      </c>
      <c r="AU682" s="2">
        <f>Data!AV686-FaktiskeKurser[[#This Row],[AAPL]]</f>
        <v>-12.729996</v>
      </c>
      <c r="AV682" s="2">
        <f>Data!AW686-FaktiskeKurser[[#This Row],[MSFT]]</f>
        <v>-21.909988999999996</v>
      </c>
      <c r="AW682" s="2">
        <f>Data!AX686-FaktiskeKurser[[#This Row],[AMZN]]</f>
        <v>-12.919997999999993</v>
      </c>
      <c r="AX682" s="2">
        <f>Data!AY686-FaktiskeKurser[[#This Row],[GOOGL]]</f>
        <v>-8.0599979999999931</v>
      </c>
      <c r="AY682" s="2">
        <f>Data!AZ686-FaktiskeKurser[[#This Row],[BRK-B]]</f>
        <v>-13.700012000000015</v>
      </c>
      <c r="AZ682" s="2">
        <f>Data!BA686-FaktiskeKurser[[#This Row],[TSLA]]</f>
        <v>-1.0700069999999755</v>
      </c>
      <c r="BA682" s="2">
        <f>Data!BB686-FaktiskeKurser[[#This Row],[NVDA]]</f>
        <v>-13.070007000000004</v>
      </c>
      <c r="BB682" s="2">
        <f>Data!BC686-FaktiskeKurser[[#This Row],[GOOG]]</f>
        <v>-8.2400059999999939</v>
      </c>
      <c r="BC682" s="2">
        <f>Data!BD686-FaktiskeKurser[[#This Row],[UNH]]</f>
        <v>-10.229979999999955</v>
      </c>
      <c r="BD682" s="2">
        <f>Data!BE686-FaktiskeKurser[[#This Row],[JPM]]</f>
        <v>-3.5</v>
      </c>
      <c r="BE682" s="2">
        <f>Data!BF686-FaktiskeKurser[[#This Row],[AVGO]]</f>
        <v>-26.55999799999995</v>
      </c>
      <c r="BF682" s="2">
        <f>Data!BG686-FaktiskeKurser[[#This Row],[V]]</f>
        <v>-13.330002000000007</v>
      </c>
      <c r="BG682" s="2">
        <f>Data!BH686-FaktiskeKurser[[#This Row],[BAC]]</f>
        <v>-1.1500010000000032</v>
      </c>
      <c r="BH682" s="2">
        <f>Data!BI686-FaktiskeKurser[[#This Row],[HD]]</f>
        <v>-21.570007999999973</v>
      </c>
      <c r="BI682" s="2">
        <f>Data!BJ686-FaktiskeKurser[[#This Row],[MA]]</f>
        <v>-23.290008</v>
      </c>
      <c r="BJ682" s="2">
        <f>Data!BK686-FaktiskeKurser[[#This Row],[MRK]]</f>
        <v>-0.44000300000000436</v>
      </c>
      <c r="BK682" s="2">
        <f>Data!BL686-FaktiskeKurser[[#This Row],[ABBV]]</f>
        <v>1.8199930000000109</v>
      </c>
      <c r="BL682" s="2">
        <f>Data!BM686-FaktiskeKurser[[#This Row],[LLY]]</f>
        <v>-6.3299860000000194</v>
      </c>
      <c r="BM682" s="2">
        <f>Data!BN686-FaktiskeKurser[[#This Row],[UPS]]</f>
        <v>-23.459991000000002</v>
      </c>
      <c r="BN682" s="2">
        <f>Data!BO686-FaktiskeKurser[[#This Row],[CAT]]</f>
        <v>-12.929992999999996</v>
      </c>
    </row>
    <row r="683" spans="1:66" x14ac:dyDescent="0.35">
      <c r="A683" s="1">
        <v>44823</v>
      </c>
      <c r="B683" s="2">
        <f>ARIMAForecast[[#This Row],[AAPL]]-FaktiskeKurser[[#This Row],[AAPL]]</f>
        <v>4.2490505366659761</v>
      </c>
      <c r="C683" s="2">
        <f>ARIMAForecast[[#This Row],[MSFT]]-Data!C682</f>
        <v>-0.79481009625601473</v>
      </c>
      <c r="D683" s="2">
        <f>ARIMAForecast[[#This Row],[AMZN]]-Data!D682</f>
        <v>-2.3922972055239882</v>
      </c>
      <c r="E683" s="2">
        <f>ARIMAForecast[[#This Row],[GOOGL]]-Data!E682</f>
        <v>-2.0753070643870046</v>
      </c>
      <c r="F683" s="2">
        <f>ARIMAForecast[[#This Row],[BRK-B]]-Data!F682</f>
        <v>-0.79301724618397884</v>
      </c>
      <c r="G683" s="2">
        <f>ARIMAForecast[[#This Row],[TSLA]]-Data!G682</f>
        <v>2.6240598846420085</v>
      </c>
      <c r="H683" s="2">
        <f>ARIMAForecast[[#This Row],[NVDA]]-Data!H682</f>
        <v>-0.79866583545498315</v>
      </c>
      <c r="I683" s="2">
        <f>ARIMAForecast[[#This Row],[GOOG]]-Data!I682</f>
        <v>-2.2883154172640019</v>
      </c>
      <c r="J683" s="2">
        <f>ARIMAForecast[[#This Row],[UNH]]-Data!J682</f>
        <v>3.7042230211260403</v>
      </c>
      <c r="K683" s="2">
        <f>ARIMAForecast[[#This Row],[JPM]]-Data!K682</f>
        <v>-1.9178960971990051</v>
      </c>
      <c r="L683" s="2">
        <f>ARIMAForecast[[#This Row],[AVGO]]-Data!L682</f>
        <v>-6.3561682866460387</v>
      </c>
      <c r="M683" s="2">
        <f>ARIMAForecast[[#This Row],[V]]-Data!M682</f>
        <v>-0.92927352201201074</v>
      </c>
      <c r="N683" s="2">
        <f>ARIMAForecast[[#This Row],[BAC]]-Data!N682</f>
        <v>-0.44664536392669874</v>
      </c>
      <c r="O683" s="2">
        <f>ARIMAForecast[[#This Row],[HD]]-Data!O682</f>
        <v>-4.7340301994249785</v>
      </c>
      <c r="P683" s="2">
        <f>ARIMAForecast[[#This Row],[MA]]-Data!P682</f>
        <v>-0.86179039458102125</v>
      </c>
      <c r="Q683" s="2">
        <f>ARIMAForecast[[#This Row],[MRK]]-Data!Q682</f>
        <v>-0.58198312391789386</v>
      </c>
      <c r="R683" s="2">
        <f>ARIMAForecast[[#This Row],[ABBV]]-Data!R682</f>
        <v>-1.0290827433399841</v>
      </c>
      <c r="S683" s="2">
        <f>ARIMAForecast[[#This Row],[LLY]]-Data!S682</f>
        <v>-3.3168788215079985</v>
      </c>
      <c r="T683" s="2">
        <f>ARIMAForecast[[#This Row],[UPS]]-Data!T682</f>
        <v>-4.0877452563109955</v>
      </c>
      <c r="U683" s="2">
        <f>ARIMAForecast[[#This Row],[CAT]]-Data!U682</f>
        <v>-3.8983116924229932</v>
      </c>
      <c r="X683" s="1">
        <v>44823</v>
      </c>
      <c r="Y683" s="2">
        <f>Data!Y683-Data!Y682</f>
        <v>2.6280512000000158</v>
      </c>
      <c r="Z683" s="2">
        <f>Data!Z683-Data!Z682</f>
        <v>-0.26536179999999376</v>
      </c>
      <c r="AA683" s="2">
        <f>Data!AA683-Data!AA682</f>
        <v>0.45735570000000791</v>
      </c>
      <c r="AB683" s="2">
        <f>Data!AB683-Data!AB682</f>
        <v>0.40592060000000174</v>
      </c>
      <c r="AC683" s="2">
        <f>Data!AC683-Data!AC682</f>
        <v>3.1863182000000165</v>
      </c>
      <c r="AD683" s="2">
        <f>Data!AD683-Data!AD682</f>
        <v>3.3488557999999671</v>
      </c>
      <c r="AE683" s="2">
        <f>Data!AE683-Data!AE682</f>
        <v>1.9725040000000149</v>
      </c>
      <c r="AF683" s="2">
        <f>Data!AF683-Data!AF682</f>
        <v>0.34869569999999328</v>
      </c>
      <c r="AG683" s="2">
        <f>Data!AG683-Data!AG682</f>
        <v>1.6658950999999433</v>
      </c>
      <c r="AH683" s="2">
        <f>Data!AH683-Data!AH682</f>
        <v>1.0294138000000004</v>
      </c>
      <c r="AI683" s="2">
        <f>Data!AI683-Data!AI682</f>
        <v>-0.67744609999999739</v>
      </c>
      <c r="AJ683" s="2">
        <f>Data!AJ683-Data!AJ682</f>
        <v>-0.33933620000001952</v>
      </c>
      <c r="AK683" s="2">
        <f>Data!AK683-Data!AK682</f>
        <v>0.44949507999999838</v>
      </c>
      <c r="AL683" s="2">
        <f>Data!AL683-Data!AL682</f>
        <v>4.4460920999999871</v>
      </c>
      <c r="AM683" s="2">
        <f>Data!AM683-Data!AM682</f>
        <v>-1.2526313999999843</v>
      </c>
      <c r="AN683" s="2">
        <f>Data!AN683-Data!AN682</f>
        <v>-0.74136857999999961</v>
      </c>
      <c r="AO683" s="2">
        <f>Data!AO683-Data!AO682</f>
        <v>-1.2453509000000054</v>
      </c>
      <c r="AP683" s="2">
        <f>Data!AP683-Data!AP682</f>
        <v>-3.3814385999999672</v>
      </c>
      <c r="AQ683" s="2">
        <f>Data!AQ683-Data!AQ682</f>
        <v>1.7644680999999878</v>
      </c>
      <c r="AR683" s="2">
        <f>Data!AR683-Data!AR682</f>
        <v>1.53550469999999</v>
      </c>
      <c r="AS683" s="2"/>
      <c r="AT683" s="1">
        <v>44823</v>
      </c>
      <c r="AU683" s="2">
        <f>Data!AV687-FaktiskeKurser[[#This Row],[AAPL]]</f>
        <v>0.63999999999998636</v>
      </c>
      <c r="AV683" s="2">
        <f>Data!AW687-FaktiskeKurser[[#This Row],[MSFT]]</f>
        <v>-7.4700009999999963</v>
      </c>
      <c r="AW683" s="2">
        <f>Data!AX687-FaktiskeKurser[[#This Row],[AMZN]]</f>
        <v>-2.1599959999999925</v>
      </c>
      <c r="AX683" s="2">
        <f>Data!AY687-FaktiskeKurser[[#This Row],[GOOGL]]</f>
        <v>-1.25</v>
      </c>
      <c r="AY683" s="2">
        <f>Data!AZ687-FaktiskeKurser[[#This Row],[BRK-B]]</f>
        <v>0.66000300000001744</v>
      </c>
      <c r="AZ683" s="2">
        <f>Data!BA687-FaktiskeKurser[[#This Row],[TSLA]]</f>
        <v>16.940001999999993</v>
      </c>
      <c r="BA683" s="2">
        <f>Data!BB687-FaktiskeKurser[[#This Row],[NVDA]]</f>
        <v>2.5100089999999966</v>
      </c>
      <c r="BB683" s="2">
        <f>Data!BC687-FaktiskeKurser[[#This Row],[GOOG]]</f>
        <v>-1.4599999999999937</v>
      </c>
      <c r="BC683" s="2">
        <f>Data!BD687-FaktiskeKurser[[#This Row],[UNH]]</f>
        <v>9.589966000000004</v>
      </c>
      <c r="BD683" s="2">
        <f>Data!BE687-FaktiskeKurser[[#This Row],[JPM]]</f>
        <v>1.7700049999999976</v>
      </c>
      <c r="BE683" s="2">
        <f>Data!BF687-FaktiskeKurser[[#This Row],[AVGO]]</f>
        <v>-1.8099980000000073</v>
      </c>
      <c r="BF683" s="2">
        <f>Data!BG687-FaktiskeKurser[[#This Row],[V]]</f>
        <v>-6.5399929999999813</v>
      </c>
      <c r="BG683" s="2">
        <f>Data!BH687-FaktiskeKurser[[#This Row],[BAC]]</f>
        <v>0.68999900000000025</v>
      </c>
      <c r="BH683" s="2">
        <f>Data!BI687-FaktiskeKurser[[#This Row],[HD]]</f>
        <v>2.4900199999999586</v>
      </c>
      <c r="BI683" s="2">
        <f>Data!BJ687-FaktiskeKurser[[#This Row],[MA]]</f>
        <v>-11.410003000000017</v>
      </c>
      <c r="BJ683" s="2">
        <f>Data!BK687-FaktiskeKurser[[#This Row],[MRK]]</f>
        <v>0.35999999999999943</v>
      </c>
      <c r="BK683" s="2">
        <f>Data!BL687-FaktiskeKurser[[#This Row],[ABBV]]</f>
        <v>4.1300049999999828</v>
      </c>
      <c r="BL683" s="2">
        <f>Data!BM687-FaktiskeKurser[[#This Row],[LLY]]</f>
        <v>-1.3900150000000053</v>
      </c>
      <c r="BM683" s="2">
        <f>Data!BN687-FaktiskeKurser[[#This Row],[UPS]]</f>
        <v>-12.680007999999987</v>
      </c>
      <c r="BN683" s="2">
        <f>Data!BO687-FaktiskeKurser[[#This Row],[CAT]]</f>
        <v>-2.1999969999999962</v>
      </c>
    </row>
    <row r="684" spans="1:66" x14ac:dyDescent="0.35">
      <c r="A684" s="1">
        <v>44824</v>
      </c>
      <c r="B684" s="2">
        <f>ARIMAForecast[[#This Row],[AAPL]]-FaktiskeKurser[[#This Row],[AAPL]]</f>
        <v>-1.7113856310370181</v>
      </c>
      <c r="C684" s="2">
        <f>ARIMAForecast[[#This Row],[MSFT]]-Data!C683</f>
        <v>-4.8044126548670079</v>
      </c>
      <c r="D684" s="2">
        <f>ARIMAForecast[[#This Row],[AMZN]]-Data!D683</f>
        <v>-3.7091826233620111</v>
      </c>
      <c r="E684" s="2">
        <f>ARIMAForecast[[#This Row],[GOOGL]]-Data!E683</f>
        <v>-2.2491635200068032</v>
      </c>
      <c r="F684" s="2">
        <f>ARIMAForecast[[#This Row],[BRK-B]]-Data!F683</f>
        <v>-7.2433113203999824</v>
      </c>
      <c r="G684" s="2">
        <f>ARIMAForecast[[#This Row],[TSLA]]-Data!G683</f>
        <v>-11.12207224846702</v>
      </c>
      <c r="H684" s="2">
        <f>ARIMAForecast[[#This Row],[NVDA]]-Data!H683</f>
        <v>-0.90522727223100219</v>
      </c>
      <c r="I684" s="2">
        <f>ARIMAForecast[[#This Row],[GOOG]]-Data!I683</f>
        <v>-1.9836516708489995</v>
      </c>
      <c r="J684" s="2">
        <f>ARIMAForecast[[#This Row],[UNH]]-Data!J683</f>
        <v>-13.058843753498081</v>
      </c>
      <c r="K684" s="2">
        <f>ARIMAForecast[[#This Row],[JPM]]-Data!K683</f>
        <v>-3.3195134263930015</v>
      </c>
      <c r="L684" s="2">
        <f>ARIMAForecast[[#This Row],[AVGO]]-Data!L683</f>
        <v>-14.384858993373996</v>
      </c>
      <c r="M684" s="2">
        <f>ARIMAForecast[[#This Row],[V]]-Data!M683</f>
        <v>-4.5574428131959905</v>
      </c>
      <c r="N684" s="2">
        <f>ARIMAForecast[[#This Row],[BAC]]-Data!N683</f>
        <v>-1.1066314611204007</v>
      </c>
      <c r="O684" s="2">
        <f>ARIMAForecast[[#This Row],[HD]]-Data!O683</f>
        <v>-5.2516352143439917</v>
      </c>
      <c r="P684" s="2">
        <f>ARIMAForecast[[#This Row],[MA]]-Data!P683</f>
        <v>-8.3640141768569833</v>
      </c>
      <c r="Q684" s="2">
        <f>ARIMAForecast[[#This Row],[MRK]]-Data!Q683</f>
        <v>-1.6262044569810996</v>
      </c>
      <c r="R684" s="2">
        <f>ARIMAForecast[[#This Row],[ABBV]]-Data!R683</f>
        <v>-1.3566398761209939</v>
      </c>
      <c r="S684" s="2">
        <f>ARIMAForecast[[#This Row],[LLY]]-Data!S683</f>
        <v>-5.6308308162600156</v>
      </c>
      <c r="T684" s="2">
        <f>ARIMAForecast[[#This Row],[UPS]]-Data!T683</f>
        <v>-1.5042041373559982</v>
      </c>
      <c r="U684" s="2">
        <f>ARIMAForecast[[#This Row],[CAT]]-Data!U683</f>
        <v>-6.975118929426003</v>
      </c>
      <c r="X684" s="1">
        <v>44824</v>
      </c>
      <c r="Y684" s="2">
        <f>Data!Y684-Data!Y683</f>
        <v>2.7939515999999855</v>
      </c>
      <c r="Z684" s="2">
        <f>Data!Z684-Data!Z683</f>
        <v>-2.0198546999999962</v>
      </c>
      <c r="AA684" s="2">
        <f>Data!AA684-Data!AA683</f>
        <v>-1.8679282000000086</v>
      </c>
      <c r="AB684" s="2">
        <f>Data!AB684-Data!AB683</f>
        <v>-1.867633699999999</v>
      </c>
      <c r="AC684" s="2">
        <f>Data!AC684-Data!AC683</f>
        <v>-0.87058760000002167</v>
      </c>
      <c r="AD684" s="2">
        <f>Data!AD684-Data!AD683</f>
        <v>2.0178884000000039</v>
      </c>
      <c r="AE684" s="2">
        <f>Data!AE684-Data!AE683</f>
        <v>-1.8420416000000159</v>
      </c>
      <c r="AF684" s="2">
        <f>Data!AF684-Data!AF683</f>
        <v>-2.0187506999999982</v>
      </c>
      <c r="AG684" s="2">
        <f>Data!AG684-Data!AG683</f>
        <v>-4.6410599999944679E-2</v>
      </c>
      <c r="AH684" s="2">
        <f>Data!AH684-Data!AH683</f>
        <v>-2.0595209000000096</v>
      </c>
      <c r="AI684" s="2">
        <f>Data!AI684-Data!AI683</f>
        <v>-6.4934332999999924</v>
      </c>
      <c r="AJ684" s="2">
        <f>Data!AJ684-Data!AJ683</f>
        <v>-0.92191639999998642</v>
      </c>
      <c r="AK684" s="2">
        <f>Data!AK684-Data!AK683</f>
        <v>-0.38723882999999404</v>
      </c>
      <c r="AL684" s="2">
        <f>Data!AL684-Data!AL683</f>
        <v>-4.1839798999999971</v>
      </c>
      <c r="AM684" s="2">
        <f>Data!AM684-Data!AM683</f>
        <v>-0.81139940000002753</v>
      </c>
      <c r="AN684" s="2">
        <f>Data!AN684-Data!AN683</f>
        <v>-0.76518298999999956</v>
      </c>
      <c r="AO684" s="2">
        <f>Data!AO684-Data!AO683</f>
        <v>-0.86383879999999635</v>
      </c>
      <c r="AP684" s="2">
        <f>Data!AP684-Data!AP683</f>
        <v>-3.3944697000000019</v>
      </c>
      <c r="AQ684" s="2">
        <f>Data!AQ684-Data!AQ683</f>
        <v>-3.5762564000000054</v>
      </c>
      <c r="AR684" s="2">
        <f>Data!AR684-Data!AR683</f>
        <v>-2.8045953999999824</v>
      </c>
      <c r="AS684" s="2"/>
      <c r="AT684" s="1">
        <v>44824</v>
      </c>
      <c r="AU684" s="2">
        <f>Data!AV688-FaktiskeKurser[[#This Row],[AAPL]]</f>
        <v>1.5899959999999851</v>
      </c>
      <c r="AV684" s="2">
        <f>Data!AW688-FaktiskeKurser[[#This Row],[MSFT]]</f>
        <v>-9.7700040000000001</v>
      </c>
      <c r="AW684" s="2">
        <f>Data!AX688-FaktiskeKurser[[#This Row],[AMZN]]</f>
        <v>-6.3600009999999969</v>
      </c>
      <c r="AX684" s="2">
        <f>Data!AY688-FaktiskeKurser[[#This Row],[GOOGL]]</f>
        <v>-3.8600009999999969</v>
      </c>
      <c r="AY684" s="2">
        <f>Data!AZ688-FaktiskeKurser[[#This Row],[BRK-B]]</f>
        <v>-1.2900080000000003</v>
      </c>
      <c r="AZ684" s="2">
        <f>Data!BA688-FaktiskeKurser[[#This Row],[TSLA]]</f>
        <v>6.1200259999999957</v>
      </c>
      <c r="BA684" s="2">
        <f>Data!BB688-FaktiskeKurser[[#This Row],[NVDA]]</f>
        <v>0.47999599999999987</v>
      </c>
      <c r="BB684" s="2">
        <f>Data!BC688-FaktiskeKurser[[#This Row],[GOOG]]</f>
        <v>-4.0400010000000037</v>
      </c>
      <c r="BC684" s="2">
        <f>Data!BD688-FaktiskeKurser[[#This Row],[UNH]]</f>
        <v>13.029998999999975</v>
      </c>
      <c r="BD684" s="2">
        <f>Data!BE688-FaktiskeKurser[[#This Row],[JPM]]</f>
        <v>-0.29000100000000373</v>
      </c>
      <c r="BE684" s="2">
        <f>Data!BF688-FaktiskeKurser[[#This Row],[AVGO]]</f>
        <v>-17.690001999999993</v>
      </c>
      <c r="BF684" s="2">
        <f>Data!BG688-FaktiskeKurser[[#This Row],[V]]</f>
        <v>-7.3399969999999826</v>
      </c>
      <c r="BG684" s="2">
        <f>Data!BH688-FaktiskeKurser[[#This Row],[BAC]]</f>
        <v>0.29999899999999968</v>
      </c>
      <c r="BH684" s="2">
        <f>Data!BI688-FaktiskeKurser[[#This Row],[HD]]</f>
        <v>-2.169983000000002</v>
      </c>
      <c r="BI684" s="2">
        <f>Data!BJ688-FaktiskeKurser[[#This Row],[MA]]</f>
        <v>-12.580016999999998</v>
      </c>
      <c r="BJ684" s="2">
        <f>Data!BK688-FaktiskeKurser[[#This Row],[MRK]]</f>
        <v>-0.94999699999999621</v>
      </c>
      <c r="BK684" s="2">
        <f>Data!BL688-FaktiskeKurser[[#This Row],[ABBV]]</f>
        <v>2.2200009999999963</v>
      </c>
      <c r="BL684" s="2">
        <f>Data!BM688-FaktiskeKurser[[#This Row],[LLY]]</f>
        <v>-7.8799740000000043</v>
      </c>
      <c r="BM684" s="2">
        <f>Data!BN688-FaktiskeKurser[[#This Row],[UPS]]</f>
        <v>-15.280013999999994</v>
      </c>
      <c r="BN684" s="2">
        <f>Data!BO688-FaktiskeKurser[[#This Row],[CAT]]</f>
        <v>-6.6599889999999959</v>
      </c>
    </row>
    <row r="685" spans="1:66" x14ac:dyDescent="0.35">
      <c r="A685" s="1">
        <v>44825</v>
      </c>
      <c r="B685" s="2">
        <f>ARIMAForecast[[#This Row],[AAPL]]-FaktiskeKurser[[#This Row],[AAPL]]</f>
        <v>1.9054953810120026</v>
      </c>
      <c r="C685" s="2">
        <f>ARIMAForecast[[#This Row],[MSFT]]-Data!C684</f>
        <v>3.5311250688019982</v>
      </c>
      <c r="D685" s="2">
        <f>ARIMAForecast[[#This Row],[AMZN]]-Data!D684</f>
        <v>-1.1817623150599985</v>
      </c>
      <c r="E685" s="2">
        <f>ARIMAForecast[[#This Row],[GOOGL]]-Data!E684</f>
        <v>1.4606802148228013</v>
      </c>
      <c r="F685" s="2">
        <f>ARIMAForecast[[#This Row],[BRK-B]]-Data!F684</f>
        <v>-1.6178926772350337</v>
      </c>
      <c r="G685" s="2">
        <f>ARIMAForecast[[#This Row],[TSLA]]-Data!G684</f>
        <v>-9.7992413388269597</v>
      </c>
      <c r="H685" s="2">
        <f>ARIMAForecast[[#This Row],[NVDA]]-Data!H684</f>
        <v>-5.180562399555015</v>
      </c>
      <c r="I685" s="2">
        <f>ARIMAForecast[[#This Row],[GOOG]]-Data!I684</f>
        <v>0.95409113210899932</v>
      </c>
      <c r="J685" s="2">
        <f>ARIMAForecast[[#This Row],[UNH]]-Data!J684</f>
        <v>4.562753425239066</v>
      </c>
      <c r="K685" s="2">
        <f>ARIMAForecast[[#This Row],[JPM]]-Data!K684</f>
        <v>-1.5697727946659938</v>
      </c>
      <c r="L685" s="2">
        <f>ARIMAForecast[[#This Row],[AVGO]]-Data!L684</f>
        <v>-1.0422465352789914</v>
      </c>
      <c r="M685" s="2">
        <f>ARIMAForecast[[#This Row],[V]]-Data!M684</f>
        <v>-1.6679597645579918</v>
      </c>
      <c r="N685" s="2">
        <f>ARIMAForecast[[#This Row],[BAC]]-Data!N684</f>
        <v>-0.67575292473439674</v>
      </c>
      <c r="O685" s="2">
        <f>ARIMAForecast[[#This Row],[HD]]-Data!O684</f>
        <v>6.7441731014014294E-2</v>
      </c>
      <c r="P685" s="2">
        <f>ARIMAForecast[[#This Row],[MA]]-Data!P684</f>
        <v>-6.001246755289003</v>
      </c>
      <c r="Q685" s="2">
        <f>ARIMAForecast[[#This Row],[MRK]]-Data!Q684</f>
        <v>2.8853184838936983</v>
      </c>
      <c r="R685" s="2">
        <f>ARIMAForecast[[#This Row],[ABBV]]-Data!R684</f>
        <v>2.5993361382369926</v>
      </c>
      <c r="S685" s="2">
        <f>ARIMAForecast[[#This Row],[LLY]]-Data!S684</f>
        <v>13.738362563745</v>
      </c>
      <c r="T685" s="2">
        <f>ARIMAForecast[[#This Row],[UPS]]-Data!T684</f>
        <v>-6.6864188355909846</v>
      </c>
      <c r="U685" s="2">
        <f>ARIMAForecast[[#This Row],[CAT]]-Data!U684</f>
        <v>-0.59196439141399537</v>
      </c>
      <c r="X685" s="1">
        <v>44825</v>
      </c>
      <c r="Y685" s="2">
        <f>Data!Y685-Data!Y684</f>
        <v>-1.9237918999999977</v>
      </c>
      <c r="Z685" s="2">
        <f>Data!Z685-Data!Z684</f>
        <v>-3.3491128000000003</v>
      </c>
      <c r="AA685" s="2">
        <f>Data!AA685-Data!AA684</f>
        <v>-3.3218387000000007</v>
      </c>
      <c r="AB685" s="2">
        <f>Data!AB685-Data!AB684</f>
        <v>-1.8741809100000069</v>
      </c>
      <c r="AC685" s="2">
        <f>Data!AC685-Data!AC684</f>
        <v>-6.2427850999999919</v>
      </c>
      <c r="AD685" s="2">
        <f>Data!AD685-Data!AD684</f>
        <v>-2.5006806000000097</v>
      </c>
      <c r="AE685" s="2">
        <f>Data!AE685-Data!AE684</f>
        <v>0.83742920000000254</v>
      </c>
      <c r="AF685" s="2">
        <f>Data!AF685-Data!AF684</f>
        <v>-1.8569250000000039</v>
      </c>
      <c r="AG685" s="2">
        <f>Data!AG685-Data!AG684</f>
        <v>-10.090574700000047</v>
      </c>
      <c r="AH685" s="2">
        <f>Data!AH685-Data!AH684</f>
        <v>-3.217508599999988</v>
      </c>
      <c r="AI685" s="2">
        <f>Data!AI685-Data!AI684</f>
        <v>-10.608978100000002</v>
      </c>
      <c r="AJ685" s="2">
        <f>Data!AJ685-Data!AJ684</f>
        <v>-4.6369631999999967</v>
      </c>
      <c r="AK685" s="2">
        <f>Data!AK685-Data!AK684</f>
        <v>-1.0248812700000016</v>
      </c>
      <c r="AL685" s="2">
        <f>Data!AL685-Data!AL684</f>
        <v>-3.39738779999999</v>
      </c>
      <c r="AM685" s="2">
        <f>Data!AM685-Data!AM684</f>
        <v>-6.6592278999999621</v>
      </c>
      <c r="AN685" s="2">
        <f>Data!AN685-Data!AN684</f>
        <v>-1.2660550500000056</v>
      </c>
      <c r="AO685" s="2">
        <f>Data!AO685-Data!AO684</f>
        <v>-1.4872964000000195</v>
      </c>
      <c r="AP685" s="2">
        <f>Data!AP685-Data!AP684</f>
        <v>-4.9544916000000399</v>
      </c>
      <c r="AQ685" s="2">
        <f>Data!AQ685-Data!AQ684</f>
        <v>-2.0744100999999944</v>
      </c>
      <c r="AR685" s="2">
        <f>Data!AR685-Data!AR684</f>
        <v>-5.7233676000000173</v>
      </c>
      <c r="AS685" s="2"/>
      <c r="AT685" s="1">
        <v>44825</v>
      </c>
      <c r="AU685" s="2">
        <f>Data!AV689-FaktiskeKurser[[#This Row],[AAPL]]</f>
        <v>1.3500060000000076</v>
      </c>
      <c r="AV685" s="2">
        <f>Data!AW689-FaktiskeKurser[[#This Row],[MSFT]]</f>
        <v>-6.430008000000015</v>
      </c>
      <c r="AW685" s="2">
        <f>Data!AX689-FaktiskeKurser[[#This Row],[AMZN]]</f>
        <v>-7.7399979999999999</v>
      </c>
      <c r="AX685" s="2">
        <f>Data!AY689-FaktiskeKurser[[#This Row],[GOOGL]]</f>
        <v>-3.630004999999997</v>
      </c>
      <c r="AY685" s="2">
        <f>Data!AZ689-FaktiskeKurser[[#This Row],[BRK-B]]</f>
        <v>-5.9600220000000377</v>
      </c>
      <c r="AZ685" s="2">
        <f>Data!BA689-FaktiskeKurser[[#This Row],[TSLA]]</f>
        <v>-2.9500120000000152</v>
      </c>
      <c r="BA685" s="2">
        <f>Data!BB689-FaktiskeKurser[[#This Row],[NVDA]]</f>
        <v>3.3200080000000014</v>
      </c>
      <c r="BB685" s="2">
        <f>Data!BC689-FaktiskeKurser[[#This Row],[GOOG]]</f>
        <v>-3.8900000000000006</v>
      </c>
      <c r="BC685" s="2">
        <f>Data!BD689-FaktiskeKurser[[#This Row],[UNH]]</f>
        <v>-10.829956000000038</v>
      </c>
      <c r="BD685" s="2">
        <f>Data!BE689-FaktiskeKurser[[#This Row],[JPM]]</f>
        <v>-5.380004999999997</v>
      </c>
      <c r="BE685" s="2">
        <f>Data!BF689-FaktiskeKurser[[#This Row],[AVGO]]</f>
        <v>-18</v>
      </c>
      <c r="BF685" s="2">
        <f>Data!BG689-FaktiskeKurser[[#This Row],[V]]</f>
        <v>-8.3499909999999886</v>
      </c>
      <c r="BG685" s="2">
        <f>Data!BH689-FaktiskeKurser[[#This Row],[BAC]]</f>
        <v>-1.3599960000000024</v>
      </c>
      <c r="BH685" s="2">
        <f>Data!BI689-FaktiskeKurser[[#This Row],[HD]]</f>
        <v>2.9997999999977765E-2</v>
      </c>
      <c r="BI685" s="2">
        <f>Data!BJ689-FaktiskeKurser[[#This Row],[MA]]</f>
        <v>-12.459991000000002</v>
      </c>
      <c r="BJ685" s="2">
        <f>Data!BK689-FaktiskeKurser[[#This Row],[MRK]]</f>
        <v>-2.2200009999999963</v>
      </c>
      <c r="BK685" s="2">
        <f>Data!BL689-FaktiskeKurser[[#This Row],[ABBV]]</f>
        <v>-2.1999969999999962</v>
      </c>
      <c r="BL685" s="2">
        <f>Data!BM689-FaktiskeKurser[[#This Row],[LLY]]</f>
        <v>-12.989990000000034</v>
      </c>
      <c r="BM685" s="2">
        <f>Data!BN689-FaktiskeKurser[[#This Row],[UPS]]</f>
        <v>-11.169997999999993</v>
      </c>
      <c r="BN685" s="2">
        <f>Data!BO689-FaktiskeKurser[[#This Row],[CAT]]</f>
        <v>-10.540008</v>
      </c>
    </row>
    <row r="686" spans="1:66" x14ac:dyDescent="0.35">
      <c r="A686" s="1">
        <v>44826</v>
      </c>
      <c r="B686" s="2">
        <f>ARIMAForecast[[#This Row],[AAPL]]-FaktiskeKurser[[#This Row],[AAPL]]</f>
        <v>-0.54704422006199138</v>
      </c>
      <c r="C686" s="2">
        <f>ARIMAForecast[[#This Row],[MSFT]]-Data!C685</f>
        <v>-3.8572334144579941</v>
      </c>
      <c r="D686" s="2">
        <f>ARIMAForecast[[#This Row],[AMZN]]-Data!D685</f>
        <v>-3.420773920602997</v>
      </c>
      <c r="E686" s="2">
        <f>ARIMAForecast[[#This Row],[GOOGL]]-Data!E685</f>
        <v>-1.8547883495982944</v>
      </c>
      <c r="F686" s="2">
        <f>ARIMAForecast[[#This Row],[BRK-B]]-Data!F685</f>
        <v>-1.3219151915699854</v>
      </c>
      <c r="G686" s="2">
        <f>ARIMAForecast[[#This Row],[TSLA]]-Data!G685</f>
        <v>-15.902609196453</v>
      </c>
      <c r="H686" s="2">
        <f>ARIMAForecast[[#This Row],[NVDA]]-Data!H685</f>
        <v>-2.1454402980759966</v>
      </c>
      <c r="I686" s="2">
        <f>ARIMAForecast[[#This Row],[GOOG]]-Data!I685</f>
        <v>-1.8181123457329988</v>
      </c>
      <c r="J686" s="2">
        <f>ARIMAForecast[[#This Row],[UNH]]-Data!J685</f>
        <v>-0.73338031771504575</v>
      </c>
      <c r="K686" s="2">
        <f>ARIMAForecast[[#This Row],[JPM]]-Data!K685</f>
        <v>-1.7032173011239991</v>
      </c>
      <c r="L686" s="2">
        <f>ARIMAForecast[[#This Row],[AVGO]]-Data!L685</f>
        <v>-12.123363017877011</v>
      </c>
      <c r="M686" s="2">
        <f>ARIMAForecast[[#This Row],[V]]-Data!M685</f>
        <v>-1.7040335172190169</v>
      </c>
      <c r="N686" s="2">
        <f>ARIMAForecast[[#This Row],[BAC]]-Data!N685</f>
        <v>-0.5919545052960018</v>
      </c>
      <c r="O686" s="2">
        <f>ARIMAForecast[[#This Row],[HD]]-Data!O685</f>
        <v>-0.13883568318402695</v>
      </c>
      <c r="P686" s="2">
        <f>ARIMAForecast[[#This Row],[MA]]-Data!P685</f>
        <v>-4.7742593461820206</v>
      </c>
      <c r="Q686" s="2">
        <f>ARIMAForecast[[#This Row],[MRK]]-Data!Q685</f>
        <v>-0.59620470920249602</v>
      </c>
      <c r="R686" s="2">
        <f>ARIMAForecast[[#This Row],[ABBV]]-Data!R685</f>
        <v>0.34005181143800201</v>
      </c>
      <c r="S686" s="2">
        <f>ARIMAForecast[[#This Row],[LLY]]-Data!S685</f>
        <v>1.7916321034709881</v>
      </c>
      <c r="T686" s="2">
        <f>ARIMAForecast[[#This Row],[UPS]]-Data!T685</f>
        <v>-3.8003774784990014</v>
      </c>
      <c r="U686" s="2">
        <f>ARIMAForecast[[#This Row],[CAT]]-Data!U685</f>
        <v>-6.8080066377650041</v>
      </c>
      <c r="X686" s="1">
        <v>44826</v>
      </c>
      <c r="Y686" s="2">
        <f>Data!Y686-Data!Y685</f>
        <v>-1.6411225999999886</v>
      </c>
      <c r="Z686" s="2">
        <f>Data!Z686-Data!Z685</f>
        <v>1.742463100000009</v>
      </c>
      <c r="AA686" s="2">
        <f>Data!AA686-Data!AA685</f>
        <v>-1.8672655999999961</v>
      </c>
      <c r="AB686" s="2">
        <f>Data!AB686-Data!AB685</f>
        <v>0.68957570999999973</v>
      </c>
      <c r="AC686" s="2">
        <f>Data!AC686-Data!AC685</f>
        <v>-2.3544157999999697</v>
      </c>
      <c r="AD686" s="2">
        <f>Data!AD686-Data!AD685</f>
        <v>-7.9607268999999974</v>
      </c>
      <c r="AE686" s="2">
        <f>Data!AE686-Data!AE685</f>
        <v>-5.5287706000000014</v>
      </c>
      <c r="AF686" s="2">
        <f>Data!AF686-Data!AF685</f>
        <v>0.52834819999999638</v>
      </c>
      <c r="AG686" s="2">
        <f>Data!AG686-Data!AG685</f>
        <v>3.3902335999999877</v>
      </c>
      <c r="AH686" s="2">
        <f>Data!AH686-Data!AH685</f>
        <v>-1.4662710000000061</v>
      </c>
      <c r="AI686" s="2">
        <f>Data!AI686-Data!AI685</f>
        <v>-5.8124353000000042</v>
      </c>
      <c r="AJ686" s="2">
        <f>Data!AJ686-Data!AJ685</f>
        <v>-1.6236217000000011</v>
      </c>
      <c r="AK686" s="2">
        <f>Data!AK686-Data!AK685</f>
        <v>-0.64936261000000428</v>
      </c>
      <c r="AL686" s="2">
        <f>Data!AL686-Data!AL685</f>
        <v>-2.474467900000036</v>
      </c>
      <c r="AM686" s="2">
        <f>Data!AM686-Data!AM685</f>
        <v>-7.2037379000000215</v>
      </c>
      <c r="AN686" s="2">
        <f>Data!AN686-Data!AN685</f>
        <v>2.108845070000001</v>
      </c>
      <c r="AO686" s="2">
        <f>Data!AO686-Data!AO685</f>
        <v>2.3363163000000213</v>
      </c>
      <c r="AP686" s="2">
        <f>Data!AP686-Data!AP685</f>
        <v>4.9953679000000193</v>
      </c>
      <c r="AQ686" s="2">
        <f>Data!AQ686-Data!AQ685</f>
        <v>-5.5092429999999979</v>
      </c>
      <c r="AR686" s="2">
        <f>Data!AR686-Data!AR685</f>
        <v>-2.2868292999999937</v>
      </c>
      <c r="AS686" s="2"/>
      <c r="AT686" s="1">
        <v>44826</v>
      </c>
      <c r="AU686" s="2">
        <f>Data!AV690-FaktiskeKurser[[#This Row],[AAPL]]</f>
        <v>2.0400080000000003</v>
      </c>
      <c r="AV686" s="2">
        <f>Data!AW690-FaktiskeKurser[[#This Row],[MSFT]]</f>
        <v>-3.7600089999999966</v>
      </c>
      <c r="AW686" s="2">
        <f>Data!AX690-FaktiskeKurser[[#This Row],[AMZN]]</f>
        <v>-6.2200010000000105</v>
      </c>
      <c r="AX686" s="2">
        <f>Data!AY690-FaktiskeKurser[[#This Row],[GOOGL]]</f>
        <v>-2.6600040000000007</v>
      </c>
      <c r="AY686" s="2">
        <f>Data!AZ690-FaktiskeKurser[[#This Row],[BRK-B]]</f>
        <v>-6.2999879999999848</v>
      </c>
      <c r="AZ686" s="2">
        <f>Data!BA690-FaktiskeKurser[[#This Row],[TSLA]]</f>
        <v>-14.760010000000023</v>
      </c>
      <c r="BA686" s="2">
        <f>Data!BB690-FaktiskeKurser[[#This Row],[NVDA]]</f>
        <v>-6.369995000000003</v>
      </c>
      <c r="BB686" s="2">
        <f>Data!BC690-FaktiskeKurser[[#This Row],[GOOG]]</f>
        <v>-3.0599970000000098</v>
      </c>
      <c r="BC686" s="2">
        <f>Data!BD690-FaktiskeKurser[[#This Row],[UNH]]</f>
        <v>-3.5599980000000642</v>
      </c>
      <c r="BD686" s="2">
        <f>Data!BE690-FaktiskeKurser[[#This Row],[JPM]]</f>
        <v>-5.870002999999997</v>
      </c>
      <c r="BE686" s="2">
        <f>Data!BF690-FaktiskeKurser[[#This Row],[AVGO]]</f>
        <v>-24.890015000000005</v>
      </c>
      <c r="BF686" s="2">
        <f>Data!BG690-FaktiskeKurser[[#This Row],[V]]</f>
        <v>-7.5100099999999941</v>
      </c>
      <c r="BG686" s="2">
        <f>Data!BH690-FaktiskeKurser[[#This Row],[BAC]]</f>
        <v>-1.619999</v>
      </c>
      <c r="BH686" s="2">
        <f>Data!BI690-FaktiskeKurser[[#This Row],[HD]]</f>
        <v>-6.8299860000000194</v>
      </c>
      <c r="BI686" s="2">
        <f>Data!BJ690-FaktiskeKurser[[#This Row],[MA]]</f>
        <v>-16.770019999999988</v>
      </c>
      <c r="BJ686" s="2">
        <f>Data!BK690-FaktiskeKurser[[#This Row],[MRK]]</f>
        <v>-0.20999899999999627</v>
      </c>
      <c r="BK686" s="2">
        <f>Data!BL690-FaktiskeKurser[[#This Row],[ABBV]]</f>
        <v>-1.0500030000000038</v>
      </c>
      <c r="BL686" s="2">
        <f>Data!BM690-FaktiskeKurser[[#This Row],[LLY]]</f>
        <v>1.9799800000000118</v>
      </c>
      <c r="BM686" s="2">
        <f>Data!BN690-FaktiskeKurser[[#This Row],[UPS]]</f>
        <v>-8.8500059999999792</v>
      </c>
      <c r="BN686" s="2">
        <f>Data!BO690-FaktiskeKurser[[#This Row],[CAT]]</f>
        <v>-8.9199979999999925</v>
      </c>
    </row>
    <row r="687" spans="1:66" x14ac:dyDescent="0.35">
      <c r="A687" s="1">
        <v>44827</v>
      </c>
      <c r="B687" s="2">
        <f>ARIMAForecast[[#This Row],[AAPL]]-FaktiskeKurser[[#This Row],[AAPL]]</f>
        <v>-4.2490468472709892</v>
      </c>
      <c r="C687" s="2">
        <f>ARIMAForecast[[#This Row],[MSFT]]-Data!C686</f>
        <v>-0.28353202023998847</v>
      </c>
      <c r="D687" s="2">
        <f>ARIMAForecast[[#This Row],[AMZN]]-Data!D686</f>
        <v>1.2662616933940001</v>
      </c>
      <c r="E687" s="2">
        <f>ARIMAForecast[[#This Row],[GOOGL]]-Data!E686</f>
        <v>-6.6259864464910834E-2</v>
      </c>
      <c r="F687" s="2">
        <f>ARIMAForecast[[#This Row],[BRK-B]]-Data!F686</f>
        <v>-2.7065126549089769</v>
      </c>
      <c r="G687" s="2">
        <f>ARIMAForecast[[#This Row],[TSLA]]-Data!G686</f>
        <v>3.2761443585409893</v>
      </c>
      <c r="H687" s="2">
        <f>ARIMAForecast[[#This Row],[NVDA]]-Data!H686</f>
        <v>-2.1316495031990002</v>
      </c>
      <c r="I687" s="2">
        <f>ARIMAForecast[[#This Row],[GOOG]]-Data!I686</f>
        <v>2.9425366464991498E-2</v>
      </c>
      <c r="J687" s="2">
        <f>ARIMAForecast[[#This Row],[UNH]]-Data!J686</f>
        <v>-8.2815051589889777</v>
      </c>
      <c r="K687" s="2">
        <f>ARIMAForecast[[#This Row],[JPM]]-Data!K686</f>
        <v>-2.2968577571350011</v>
      </c>
      <c r="L687" s="2">
        <f>ARIMAForecast[[#This Row],[AVGO]]-Data!L686</f>
        <v>-3.7722402477330093</v>
      </c>
      <c r="M687" s="2">
        <f>ARIMAForecast[[#This Row],[V]]-Data!M686</f>
        <v>-3.1789055322470006</v>
      </c>
      <c r="N687" s="2">
        <f>ARIMAForecast[[#This Row],[BAC]]-Data!N686</f>
        <v>-0.79718204291620154</v>
      </c>
      <c r="O687" s="2">
        <f>ARIMAForecast[[#This Row],[HD]]-Data!O686</f>
        <v>-2.8528797704029785</v>
      </c>
      <c r="P687" s="2">
        <f>ARIMAForecast[[#This Row],[MA]]-Data!P686</f>
        <v>-3.5333708604180174</v>
      </c>
      <c r="Q687" s="2">
        <f>ARIMAForecast[[#This Row],[MRK]]-Data!Q686</f>
        <v>-0.49209512049270643</v>
      </c>
      <c r="R687" s="2">
        <f>ARIMAForecast[[#This Row],[ABBV]]-Data!R686</f>
        <v>-1.8470609111940064</v>
      </c>
      <c r="S687" s="2">
        <f>ARIMAForecast[[#This Row],[LLY]]-Data!S686</f>
        <v>-4.310089710918021</v>
      </c>
      <c r="T687" s="2">
        <f>ARIMAForecast[[#This Row],[UPS]]-Data!T686</f>
        <v>-2.2446523913320107</v>
      </c>
      <c r="U687" s="2">
        <f>ARIMAForecast[[#This Row],[CAT]]-Data!U686</f>
        <v>-1.8600462667420175</v>
      </c>
      <c r="X687" s="1">
        <v>44827</v>
      </c>
      <c r="Y687" s="2">
        <f>Data!Y687-Data!Y686</f>
        <v>-1.9457663000000025</v>
      </c>
      <c r="Z687" s="2">
        <f>Data!Z687-Data!Z686</f>
        <v>-2.8830063999999993</v>
      </c>
      <c r="AA687" s="2">
        <f>Data!AA687-Data!AA686</f>
        <v>-2.9305530999999974</v>
      </c>
      <c r="AB687" s="2">
        <f>Data!AB687-Data!AB686</f>
        <v>-1.2867149300000023</v>
      </c>
      <c r="AC687" s="2">
        <f>Data!AC687-Data!AC686</f>
        <v>-0.84302380000002586</v>
      </c>
      <c r="AD687" s="2">
        <f>Data!AD687-Data!AD686</f>
        <v>-12.213479599999971</v>
      </c>
      <c r="AE687" s="2">
        <f>Data!AE687-Data!AE686</f>
        <v>-1.9950544000000008</v>
      </c>
      <c r="AF687" s="2">
        <f>Data!AF687-Data!AF686</f>
        <v>-1.4021851399999861</v>
      </c>
      <c r="AG687" s="2">
        <f>Data!AG687-Data!AG686</f>
        <v>-1.8970647999999528</v>
      </c>
      <c r="AH687" s="2">
        <f>Data!AH687-Data!AH686</f>
        <v>-2.0188875000000053</v>
      </c>
      <c r="AI687" s="2">
        <f>Data!AI687-Data!AI686</f>
        <v>-7.9306912000000125</v>
      </c>
      <c r="AJ687" s="2">
        <f>Data!AJ687-Data!AJ686</f>
        <v>-1.8240796000000046</v>
      </c>
      <c r="AK687" s="2">
        <f>Data!AK687-Data!AK686</f>
        <v>-0.77523404999999812</v>
      </c>
      <c r="AL687" s="2">
        <f>Data!AL687-Data!AL686</f>
        <v>1.0612780000000157</v>
      </c>
      <c r="AM687" s="2">
        <f>Data!AM687-Data!AM686</f>
        <v>-5.0934998999999834</v>
      </c>
      <c r="AN687" s="2">
        <f>Data!AN687-Data!AN686</f>
        <v>-3.9690719999995849E-2</v>
      </c>
      <c r="AO687" s="2">
        <f>Data!AO687-Data!AO686</f>
        <v>0.50826369999998633</v>
      </c>
      <c r="AP687" s="2">
        <f>Data!AP687-Data!AP686</f>
        <v>9.3534023999999931</v>
      </c>
      <c r="AQ687" s="2">
        <f>Data!AQ687-Data!AQ686</f>
        <v>-3.8467276000000084</v>
      </c>
      <c r="AR687" s="2">
        <f>Data!AR687-Data!AR686</f>
        <v>-5.3804461000000003</v>
      </c>
      <c r="AS687" s="2"/>
      <c r="AT687" s="1">
        <v>44827</v>
      </c>
      <c r="AU687" s="2">
        <f>Data!AV691-FaktiskeKurser[[#This Row],[AAPL]]</f>
        <v>-4.0500030000000038</v>
      </c>
      <c r="AV687" s="2">
        <f>Data!AW691-FaktiskeKurser[[#This Row],[MSFT]]</f>
        <v>-6.6000060000000076</v>
      </c>
      <c r="AW687" s="2">
        <f>Data!AX691-FaktiskeKurser[[#This Row],[AMZN]]</f>
        <v>-10.880004999999997</v>
      </c>
      <c r="AX687" s="2">
        <f>Data!AY691-FaktiskeKurser[[#This Row],[GOOGL]]</f>
        <v>-4.3300019999999932</v>
      </c>
      <c r="AY687" s="2">
        <f>Data!AZ691-FaktiskeKurser[[#This Row],[BRK-B]]</f>
        <v>-11.180023000000006</v>
      </c>
      <c r="AZ687" s="2">
        <f>Data!BA691-FaktiskeKurser[[#This Row],[TSLA]]</f>
        <v>-33.740019999999959</v>
      </c>
      <c r="BA687" s="2">
        <f>Data!BB691-FaktiskeKurser[[#This Row],[NVDA]]</f>
        <v>-8.6600030000000032</v>
      </c>
      <c r="BB687" s="2">
        <f>Data!BC691-FaktiskeKurser[[#This Row],[GOOG]]</f>
        <v>-4.6799999999999926</v>
      </c>
      <c r="BC687" s="2">
        <f>Data!BD691-FaktiskeKurser[[#This Row],[UNH]]</f>
        <v>-9.9400029999999333</v>
      </c>
      <c r="BD687" s="2">
        <f>Data!BE691-FaktiskeKurser[[#This Row],[JPM]]</f>
        <v>-9.0200049999999976</v>
      </c>
      <c r="BE687" s="2">
        <f>Data!BF691-FaktiskeKurser[[#This Row],[AVGO]]</f>
        <v>-33.160002999999961</v>
      </c>
      <c r="BF687" s="2">
        <f>Data!BG691-FaktiskeKurser[[#This Row],[V]]</f>
        <v>-9.169998000000021</v>
      </c>
      <c r="BG687" s="2">
        <f>Data!BH691-FaktiskeKurser[[#This Row],[BAC]]</f>
        <v>-2.9599989999999998</v>
      </c>
      <c r="BH687" s="2">
        <f>Data!BI691-FaktiskeKurser[[#This Row],[HD]]</f>
        <v>-9.4800109999999904</v>
      </c>
      <c r="BI687" s="2">
        <f>Data!BJ691-FaktiskeKurser[[#This Row],[MA]]</f>
        <v>-20.450011999999958</v>
      </c>
      <c r="BJ687" s="2">
        <f>Data!BK691-FaktiskeKurser[[#This Row],[MRK]]</f>
        <v>0.14000000000000057</v>
      </c>
      <c r="BK687" s="2">
        <f>Data!BL691-FaktiskeKurser[[#This Row],[ABBV]]</f>
        <v>0.39999400000002083</v>
      </c>
      <c r="BL687" s="2">
        <f>Data!BM691-FaktiskeKurser[[#This Row],[LLY]]</f>
        <v>6.3699950000000172</v>
      </c>
      <c r="BM687" s="2">
        <f>Data!BN691-FaktiskeKurser[[#This Row],[UPS]]</f>
        <v>-15.699996999999996</v>
      </c>
      <c r="BN687" s="2">
        <f>Data!BO691-FaktiskeKurser[[#This Row],[CAT]]</f>
        <v>-17.869996000000015</v>
      </c>
    </row>
    <row r="688" spans="1:66" x14ac:dyDescent="0.35">
      <c r="A688" s="1">
        <v>44830</v>
      </c>
      <c r="B688" s="2">
        <f>ARIMAForecast[[#This Row],[AAPL]]-FaktiskeKurser[[#This Row],[AAPL]]</f>
        <v>-4.8594347387859784</v>
      </c>
      <c r="C688" s="2">
        <f>ARIMAForecast[[#This Row],[MSFT]]-Data!C687</f>
        <v>-1.2211043304010047</v>
      </c>
      <c r="D688" s="2">
        <f>ARIMAForecast[[#This Row],[AMZN]]-Data!D687</f>
        <v>-0.6860163186819932</v>
      </c>
      <c r="E688" s="2">
        <f>ARIMAForecast[[#This Row],[GOOGL]]-Data!E687</f>
        <v>-1.1173012745933022</v>
      </c>
      <c r="F688" s="2">
        <f>ARIMAForecast[[#This Row],[BRK-B]]-Data!F687</f>
        <v>0.85710195171895975</v>
      </c>
      <c r="G688" s="2">
        <f>ARIMAForecast[[#This Row],[TSLA]]-Data!G687</f>
        <v>4.6170496153659997</v>
      </c>
      <c r="H688" s="2">
        <f>ARIMAForecast[[#This Row],[NVDA]]-Data!H687</f>
        <v>1.6276894803820028</v>
      </c>
      <c r="I688" s="2">
        <f>ARIMAForecast[[#This Row],[GOOG]]-Data!I687</f>
        <v>-0.93999032613689337</v>
      </c>
      <c r="J688" s="2">
        <f>ARIMAForecast[[#This Row],[UNH]]-Data!J687</f>
        <v>1.867699202203994</v>
      </c>
      <c r="K688" s="2">
        <f>ARIMAForecast[[#This Row],[JPM]]-Data!K687</f>
        <v>-1.2099847729709978</v>
      </c>
      <c r="L688" s="2">
        <f>ARIMAForecast[[#This Row],[AVGO]]-Data!L687</f>
        <v>0.15447658361802041</v>
      </c>
      <c r="M688" s="2">
        <f>ARIMAForecast[[#This Row],[V]]-Data!M687</f>
        <v>-2.7805797605879832</v>
      </c>
      <c r="N688" s="2">
        <f>ARIMAForecast[[#This Row],[BAC]]-Data!N687</f>
        <v>-0.4102805530347986</v>
      </c>
      <c r="O688" s="2">
        <f>ARIMAForecast[[#This Row],[HD]]-Data!O687</f>
        <v>1.0509049824829617</v>
      </c>
      <c r="P688" s="2">
        <f>ARIMAForecast[[#This Row],[MA]]-Data!P687</f>
        <v>-3.6815273437029532</v>
      </c>
      <c r="Q688" s="2">
        <f>ARIMAForecast[[#This Row],[MRK]]-Data!Q687</f>
        <v>-0.52343739227009678</v>
      </c>
      <c r="R688" s="2">
        <f>ARIMAForecast[[#This Row],[ABBV]]-Data!R687</f>
        <v>0.6971999267090041</v>
      </c>
      <c r="S688" s="2">
        <f>ARIMAForecast[[#This Row],[LLY]]-Data!S687</f>
        <v>2.5683992718900299</v>
      </c>
      <c r="T688" s="2">
        <f>ARIMAForecast[[#This Row],[UPS]]-Data!T687</f>
        <v>3.1501145644139967</v>
      </c>
      <c r="U688" s="2">
        <f>ARIMAForecast[[#This Row],[CAT]]-Data!U687</f>
        <v>0.40116005223401885</v>
      </c>
      <c r="X688" s="1">
        <v>44830</v>
      </c>
      <c r="Y688" s="2">
        <f>Data!Y688-Data!Y687</f>
        <v>-0.31879839999999149</v>
      </c>
      <c r="Z688" s="2">
        <f>Data!Z688-Data!Z687</f>
        <v>-0.54436450000000036</v>
      </c>
      <c r="AA688" s="2">
        <f>Data!AA688-Data!AA687</f>
        <v>0.46361399999999264</v>
      </c>
      <c r="AB688" s="2">
        <f>Data!AB688-Data!AB687</f>
        <v>-0.62145286999999882</v>
      </c>
      <c r="AC688" s="2">
        <f>Data!AC688-Data!AC687</f>
        <v>-3.2748583000000053</v>
      </c>
      <c r="AD688" s="2">
        <f>Data!AD688-Data!AD687</f>
        <v>-10.22232009999999</v>
      </c>
      <c r="AE688" s="2">
        <f>Data!AE688-Data!AE687</f>
        <v>-2.7202029999999979</v>
      </c>
      <c r="AF688" s="2">
        <f>Data!AF688-Data!AF687</f>
        <v>-0.4103931400000107</v>
      </c>
      <c r="AG688" s="2">
        <f>Data!AG688-Data!AG687</f>
        <v>-5.4159381000000053</v>
      </c>
      <c r="AH688" s="2">
        <f>Data!AH688-Data!AH687</f>
        <v>-2.336398299999999</v>
      </c>
      <c r="AI688" s="2">
        <f>Data!AI688-Data!AI687</f>
        <v>-6.9053174000000013</v>
      </c>
      <c r="AJ688" s="2">
        <f>Data!AJ688-Data!AJ687</f>
        <v>-3.2714764000000116</v>
      </c>
      <c r="AK688" s="2">
        <f>Data!AK688-Data!AK687</f>
        <v>-0.69744143999999864</v>
      </c>
      <c r="AL688" s="2">
        <f>Data!AL688-Data!AL687</f>
        <v>-3.0976407999999651</v>
      </c>
      <c r="AM688" s="2">
        <f>Data!AM688-Data!AM687</f>
        <v>-3.6586260999999922</v>
      </c>
      <c r="AN688" s="2">
        <f>Data!AN688-Data!AN687</f>
        <v>-0.62917346999999779</v>
      </c>
      <c r="AO688" s="2">
        <f>Data!AO688-Data!AO687</f>
        <v>-1.9363031000000035</v>
      </c>
      <c r="AP688" s="2">
        <f>Data!AP688-Data!AP687</f>
        <v>-3.5732856000000197</v>
      </c>
      <c r="AQ688" s="2">
        <f>Data!AQ688-Data!AQ687</f>
        <v>-2.6549193999999829</v>
      </c>
      <c r="AR688" s="2">
        <f>Data!AR688-Data!AR687</f>
        <v>-2.497556000000003</v>
      </c>
      <c r="AS688" s="2"/>
      <c r="AT688" s="1">
        <v>44830</v>
      </c>
      <c r="AU688" s="2">
        <f>Data!AV692-FaktiskeKurser[[#This Row],[AAPL]]</f>
        <v>-6.1299899999999923</v>
      </c>
      <c r="AV688" s="2">
        <f>Data!AW692-FaktiskeKurser[[#This Row],[MSFT]]</f>
        <v>-5</v>
      </c>
      <c r="AW688" s="2">
        <f>Data!AX692-FaktiskeKurser[[#This Row],[AMZN]]</f>
        <v>-7.0400000000000063</v>
      </c>
      <c r="AX688" s="2">
        <f>Data!AY692-FaktiskeKurser[[#This Row],[GOOGL]]</f>
        <v>-2.9700009999999963</v>
      </c>
      <c r="AY688" s="2">
        <f>Data!AZ692-FaktiskeKurser[[#This Row],[BRK-B]]</f>
        <v>-12.809998000000007</v>
      </c>
      <c r="AZ688" s="2">
        <f>Data!BA692-FaktiskeKurser[[#This Row],[TSLA]]</f>
        <v>-32.720000999999968</v>
      </c>
      <c r="BA688" s="2">
        <f>Data!BB692-FaktiskeKurser[[#This Row],[NVDA]]</f>
        <v>-9.4799959999999999</v>
      </c>
      <c r="BB688" s="2">
        <f>Data!BC692-FaktiskeKurser[[#This Row],[GOOG]]</f>
        <v>-3.0200040000000001</v>
      </c>
      <c r="BC688" s="2">
        <f>Data!BD692-FaktiskeKurser[[#This Row],[UNH]]</f>
        <v>-14.44000299999999</v>
      </c>
      <c r="BD688" s="2">
        <f>Data!BE692-FaktiskeKurser[[#This Row],[JPM]]</f>
        <v>-9.0400009999999895</v>
      </c>
      <c r="BE688" s="2">
        <f>Data!BF692-FaktiskeKurser[[#This Row],[AVGO]]</f>
        <v>-30.799987999999985</v>
      </c>
      <c r="BF688" s="2">
        <f>Data!BG692-FaktiskeKurser[[#This Row],[V]]</f>
        <v>-11.48001099999999</v>
      </c>
      <c r="BG688" s="2">
        <f>Data!BH692-FaktiskeKurser[[#This Row],[BAC]]</f>
        <v>-3.139997000000001</v>
      </c>
      <c r="BH688" s="2">
        <f>Data!BI692-FaktiskeKurser[[#This Row],[HD]]</f>
        <v>-7.5900259999999662</v>
      </c>
      <c r="BI688" s="2">
        <f>Data!BJ692-FaktiskeKurser[[#This Row],[MA]]</f>
        <v>-23.160004000000015</v>
      </c>
      <c r="BJ688" s="2">
        <f>Data!BK692-FaktiskeKurser[[#This Row],[MRK]]</f>
        <v>0.18000000000000682</v>
      </c>
      <c r="BK688" s="2">
        <f>Data!BL692-FaktiskeKurser[[#This Row],[ABBV]]</f>
        <v>-0.55999700000000985</v>
      </c>
      <c r="BL688" s="2">
        <f>Data!BM692-FaktiskeKurser[[#This Row],[LLY]]</f>
        <v>5.7699890000000096</v>
      </c>
      <c r="BM688" s="2">
        <f>Data!BN692-FaktiskeKurser[[#This Row],[UPS]]</f>
        <v>-13.929992999999996</v>
      </c>
      <c r="BN688" s="2">
        <f>Data!BO692-FaktiskeKurser[[#This Row],[CAT]]</f>
        <v>-15.370010000000008</v>
      </c>
    </row>
    <row r="689" spans="1:66" x14ac:dyDescent="0.35">
      <c r="A689" s="1">
        <v>44831</v>
      </c>
      <c r="B689" s="2">
        <f>ARIMAForecast[[#This Row],[AAPL]]-FaktiskeKurser[[#This Row],[AAPL]]</f>
        <v>-3.0637623887130019</v>
      </c>
      <c r="C689" s="2">
        <f>ARIMAForecast[[#This Row],[MSFT]]-Data!C688</f>
        <v>4.1822640186850037</v>
      </c>
      <c r="D689" s="2">
        <f>ARIMAForecast[[#This Row],[AMZN]]-Data!D688</f>
        <v>3.3815538067759974</v>
      </c>
      <c r="E689" s="2">
        <f>ARIMAForecast[[#This Row],[GOOGL]]-Data!E688</f>
        <v>2.6286751884735082</v>
      </c>
      <c r="F689" s="2">
        <f>ARIMAForecast[[#This Row],[BRK-B]]-Data!F688</f>
        <v>4.9358193780510078</v>
      </c>
      <c r="G689" s="2">
        <f>ARIMAForecast[[#This Row],[TSLA]]-Data!G688</f>
        <v>7.3442934934629989</v>
      </c>
      <c r="H689" s="2">
        <f>ARIMAForecast[[#This Row],[NVDA]]-Data!H688</f>
        <v>2.6973647916919958</v>
      </c>
      <c r="I689" s="2">
        <f>ARIMAForecast[[#This Row],[GOOG]]-Data!I688</f>
        <v>2.6323652292359014</v>
      </c>
      <c r="J689" s="2">
        <f>ARIMAForecast[[#This Row],[UNH]]-Data!J688</f>
        <v>4.7248367614250242</v>
      </c>
      <c r="K689" s="2">
        <f>ARIMAForecast[[#This Row],[JPM]]-Data!K688</f>
        <v>2.0184708872129988</v>
      </c>
      <c r="L689" s="2">
        <f>ARIMAForecast[[#This Row],[AVGO]]-Data!L688</f>
        <v>2.2649653605560047</v>
      </c>
      <c r="M689" s="2">
        <f>ARIMAForecast[[#This Row],[V]]-Data!M688</f>
        <v>0.85870688053100253</v>
      </c>
      <c r="N689" s="2">
        <f>ARIMAForecast[[#This Row],[BAC]]-Data!N688</f>
        <v>0.42262974986159918</v>
      </c>
      <c r="O689" s="2">
        <f>ARIMAForecast[[#This Row],[HD]]-Data!O688</f>
        <v>13.246580364701003</v>
      </c>
      <c r="P689" s="2">
        <f>ARIMAForecast[[#This Row],[MA]]-Data!P688</f>
        <v>3.217561477510003</v>
      </c>
      <c r="Q689" s="2">
        <f>ARIMAForecast[[#This Row],[MRK]]-Data!Q688</f>
        <v>1.127332023531693</v>
      </c>
      <c r="R689" s="2">
        <f>ARIMAForecast[[#This Row],[ABBV]]-Data!R688</f>
        <v>2.7848933084939915</v>
      </c>
      <c r="S689" s="2">
        <f>ARIMAForecast[[#This Row],[LLY]]-Data!S688</f>
        <v>23.793841900505981</v>
      </c>
      <c r="T689" s="2">
        <f>ARIMAForecast[[#This Row],[UPS]]-Data!T688</f>
        <v>2.2227445399149985</v>
      </c>
      <c r="U689" s="2">
        <f>ARIMAForecast[[#This Row],[CAT]]-Data!U688</f>
        <v>4.3165712358429857</v>
      </c>
      <c r="X689" s="1">
        <v>44831</v>
      </c>
      <c r="Y689" s="2">
        <f>Data!Y689-Data!Y688</f>
        <v>0.86670559999998886</v>
      </c>
      <c r="Z689" s="2">
        <f>Data!Z689-Data!Z688</f>
        <v>-0.92589810000001194</v>
      </c>
      <c r="AA689" s="2">
        <f>Data!AA689-Data!AA688</f>
        <v>-0.49449649999999679</v>
      </c>
      <c r="AB689" s="2">
        <f>Data!AB689-Data!AB688</f>
        <v>-0.65720980999999767</v>
      </c>
      <c r="AC689" s="2">
        <f>Data!AC689-Data!AC688</f>
        <v>0.80844220000000178</v>
      </c>
      <c r="AD689" s="2">
        <f>Data!AD689-Data!AD688</f>
        <v>3.6868103999999562</v>
      </c>
      <c r="AE689" s="2">
        <f>Data!AE689-Data!AE688</f>
        <v>1.557032300000003</v>
      </c>
      <c r="AF689" s="2">
        <f>Data!AF689-Data!AF688</f>
        <v>-0.67181510000000344</v>
      </c>
      <c r="AG689" s="2">
        <f>Data!AG689-Data!AG688</f>
        <v>-0.63914330000000064</v>
      </c>
      <c r="AH689" s="2">
        <f>Data!AH689-Data!AH688</f>
        <v>-1.1212043000000023</v>
      </c>
      <c r="AI689" s="2">
        <f>Data!AI689-Data!AI688</f>
        <v>0.65139720000001944</v>
      </c>
      <c r="AJ689" s="2">
        <f>Data!AJ689-Data!AJ688</f>
        <v>-2.7801264999999944</v>
      </c>
      <c r="AK689" s="2">
        <f>Data!AK689-Data!AK688</f>
        <v>-0.45846995999999862</v>
      </c>
      <c r="AL689" s="2">
        <f>Data!AL689-Data!AL688</f>
        <v>0.78866819999996096</v>
      </c>
      <c r="AM689" s="2">
        <f>Data!AM689-Data!AM688</f>
        <v>-3.6056502000000137</v>
      </c>
      <c r="AN689" s="2">
        <f>Data!AN689-Data!AN688</f>
        <v>-0.35965094000000875</v>
      </c>
      <c r="AO689" s="2">
        <f>Data!AO689-Data!AO688</f>
        <v>0.60897080000000869</v>
      </c>
      <c r="AP689" s="2">
        <f>Data!AP689-Data!AP688</f>
        <v>2.9737896000000319</v>
      </c>
      <c r="AQ689" s="2">
        <f>Data!AQ689-Data!AQ688</f>
        <v>2.427511399999986</v>
      </c>
      <c r="AR689" s="2">
        <f>Data!AR689-Data!AR688</f>
        <v>-0.5206331999999918</v>
      </c>
      <c r="AS689" s="2"/>
      <c r="AT689" s="1">
        <v>44831</v>
      </c>
      <c r="AU689" s="2">
        <f>Data!AV693-FaktiskeKurser[[#This Row],[AAPL]]</f>
        <v>-1.9600059999999928</v>
      </c>
      <c r="AV689" s="2">
        <f>Data!AW693-FaktiskeKurser[[#This Row],[MSFT]]</f>
        <v>-2.5399930000000097</v>
      </c>
      <c r="AW689" s="2">
        <f>Data!AX693-FaktiskeKurser[[#This Row],[AMZN]]</f>
        <v>-4.129997000000003</v>
      </c>
      <c r="AX689" s="2">
        <f>Data!AY693-FaktiskeKurser[[#This Row],[GOOGL]]</f>
        <v>-1.7799990000000037</v>
      </c>
      <c r="AY689" s="2">
        <f>Data!AZ693-FaktiskeKurser[[#This Row],[BRK-B]]</f>
        <v>-5.2699889999999527</v>
      </c>
      <c r="AZ689" s="2">
        <f>Data!BA693-FaktiskeKurser[[#This Row],[TSLA]]</f>
        <v>-17.859985999999992</v>
      </c>
      <c r="BA689" s="2">
        <f>Data!BB693-FaktiskeKurser[[#This Row],[NVDA]]</f>
        <v>-8.4800040000000081</v>
      </c>
      <c r="BB689" s="2">
        <f>Data!BC693-FaktiskeKurser[[#This Row],[GOOG]]</f>
        <v>-1.9200060000000008</v>
      </c>
      <c r="BC689" s="2">
        <f>Data!BD693-FaktiskeKurser[[#This Row],[UNH]]</f>
        <v>-3.7100219999999808</v>
      </c>
      <c r="BD689" s="2">
        <f>Data!BE693-FaktiskeKurser[[#This Row],[JPM]]</f>
        <v>-6.6400000000000006</v>
      </c>
      <c r="BE689" s="2">
        <f>Data!BF693-FaktiskeKurser[[#This Row],[AVGO]]</f>
        <v>-17.390015000000005</v>
      </c>
      <c r="BF689" s="2">
        <f>Data!BG693-FaktiskeKurser[[#This Row],[V]]</f>
        <v>-9.1500090000000114</v>
      </c>
      <c r="BG689" s="2">
        <f>Data!BH693-FaktiskeKurser[[#This Row],[BAC]]</f>
        <v>-2.5800020000000004</v>
      </c>
      <c r="BH689" s="2">
        <f>Data!BI693-FaktiskeKurser[[#This Row],[HD]]</f>
        <v>-2.8800049999999828</v>
      </c>
      <c r="BI689" s="2">
        <f>Data!BJ693-FaktiskeKurser[[#This Row],[MA]]</f>
        <v>-18.01998900000001</v>
      </c>
      <c r="BJ689" s="2">
        <f>Data!BK693-FaktiskeKurser[[#This Row],[MRK]]</f>
        <v>1.3099969999999956</v>
      </c>
      <c r="BK689" s="2">
        <f>Data!BL693-FaktiskeKurser[[#This Row],[ABBV]]</f>
        <v>1.410002999999989</v>
      </c>
      <c r="BL689" s="2">
        <f>Data!BM693-FaktiskeKurser[[#This Row],[LLY]]</f>
        <v>14.619995000000017</v>
      </c>
      <c r="BM689" s="2">
        <f>Data!BN693-FaktiskeKurser[[#This Row],[UPS]]</f>
        <v>-9.0599980000000073</v>
      </c>
      <c r="BN689" s="2">
        <f>Data!BO693-FaktiskeKurser[[#This Row],[CAT]]</f>
        <v>-9.5099950000000035</v>
      </c>
    </row>
    <row r="690" spans="1:66" x14ac:dyDescent="0.35">
      <c r="A690" s="1">
        <v>44832</v>
      </c>
      <c r="B690" s="2">
        <f>ARIMAForecast[[#This Row],[AAPL]]-FaktiskeKurser[[#This Row],[AAPL]]</f>
        <v>-9.6361862758159873</v>
      </c>
      <c r="C690" s="2">
        <f>ARIMAForecast[[#This Row],[MSFT]]-Data!C689</f>
        <v>-3.3477041485830057</v>
      </c>
      <c r="D690" s="2">
        <f>ARIMAForecast[[#This Row],[AMZN]]-Data!D689</f>
        <v>-3.0933924324880024</v>
      </c>
      <c r="E690" s="2">
        <f>ARIMAForecast[[#This Row],[GOOGL]]-Data!E689</f>
        <v>-2.5241693818479973</v>
      </c>
      <c r="F690" s="2">
        <f>ARIMAForecast[[#This Row],[BRK-B]]-Data!F689</f>
        <v>-0.89348468544397974</v>
      </c>
      <c r="G690" s="2">
        <f>ARIMAForecast[[#This Row],[TSLA]]-Data!G689</f>
        <v>-22.646838619413018</v>
      </c>
      <c r="H690" s="2">
        <f>ARIMAForecast[[#This Row],[NVDA]]-Data!H689</f>
        <v>-3.5854917148009946</v>
      </c>
      <c r="I690" s="2">
        <f>ARIMAForecast[[#This Row],[GOOG]]-Data!I689</f>
        <v>-2.5658454793691021</v>
      </c>
      <c r="J690" s="2">
        <f>ARIMAForecast[[#This Row],[UNH]]-Data!J689</f>
        <v>-4.2648696278370153</v>
      </c>
      <c r="K690" s="2">
        <f>ARIMAForecast[[#This Row],[JPM]]-Data!K689</f>
        <v>-1.3696515017070112</v>
      </c>
      <c r="L690" s="2">
        <f>ARIMAForecast[[#This Row],[AVGO]]-Data!L689</f>
        <v>-13.994875396650002</v>
      </c>
      <c r="M690" s="2">
        <f>ARIMAForecast[[#This Row],[V]]-Data!M689</f>
        <v>0.94040389666199076</v>
      </c>
      <c r="N690" s="2">
        <f>ARIMAForecast[[#This Row],[BAC]]-Data!N689</f>
        <v>-0.41008335034539911</v>
      </c>
      <c r="O690" s="2">
        <f>ARIMAForecast[[#This Row],[HD]]-Data!O689</f>
        <v>-1.5708688726450077</v>
      </c>
      <c r="P690" s="2">
        <f>ARIMAForecast[[#This Row],[MA]]-Data!P689</f>
        <v>-3.3456984070090243</v>
      </c>
      <c r="Q690" s="2">
        <f>ARIMAForecast[[#This Row],[MRK]]-Data!Q689</f>
        <v>-0.51732240909349514</v>
      </c>
      <c r="R690" s="2">
        <f>ARIMAForecast[[#This Row],[ABBV]]-Data!R689</f>
        <v>-2.0313693944359841</v>
      </c>
      <c r="S690" s="2">
        <f>ARIMAForecast[[#This Row],[LLY]]-Data!S689</f>
        <v>-4.6133356676110111</v>
      </c>
      <c r="T690" s="2">
        <f>ARIMAForecast[[#This Row],[UPS]]-Data!T689</f>
        <v>-0.7021149268250042</v>
      </c>
      <c r="U690" s="2">
        <f>ARIMAForecast[[#This Row],[CAT]]-Data!U689</f>
        <v>-0.84960962111600224</v>
      </c>
      <c r="X690" s="1">
        <v>44832</v>
      </c>
      <c r="Y690" s="2">
        <f>Data!Y690-Data!Y689</f>
        <v>-1.2507235999999864</v>
      </c>
      <c r="Z690" s="2">
        <f>Data!Z690-Data!Z689</f>
        <v>4.1740503999999987</v>
      </c>
      <c r="AA690" s="2">
        <f>Data!AA690-Data!AA689</f>
        <v>2.8988257999999973</v>
      </c>
      <c r="AB690" s="2">
        <f>Data!AB690-Data!AB689</f>
        <v>2.2952360999999968</v>
      </c>
      <c r="AC690" s="2">
        <f>Data!AC690-Data!AC689</f>
        <v>5.2280357999999865</v>
      </c>
      <c r="AD690" s="2">
        <f>Data!AD690-Data!AD689</f>
        <v>6.6024159000000395</v>
      </c>
      <c r="AE690" s="2">
        <f>Data!AE690-Data!AE689</f>
        <v>3.0080887000000018</v>
      </c>
      <c r="AF690" s="2">
        <f>Data!AF690-Data!AF689</f>
        <v>2.6117467800000043</v>
      </c>
      <c r="AG690" s="2">
        <f>Data!AG690-Data!AG689</f>
        <v>4.3901506000000268</v>
      </c>
      <c r="AH690" s="2">
        <f>Data!AH690-Data!AH689</f>
        <v>1.9664120000000054</v>
      </c>
      <c r="AI690" s="2">
        <f>Data!AI690-Data!AI689</f>
        <v>1.3547542000000021</v>
      </c>
      <c r="AJ690" s="2">
        <f>Data!AJ690-Data!AJ689</f>
        <v>0.95171200000001477</v>
      </c>
      <c r="AK690" s="2">
        <f>Data!AK690-Data!AK689</f>
        <v>0.38244217999999819</v>
      </c>
      <c r="AL690" s="2">
        <f>Data!AL690-Data!AL689</f>
        <v>10.233720699999992</v>
      </c>
      <c r="AM690" s="2">
        <f>Data!AM690-Data!AM689</f>
        <v>2.4074456000000168</v>
      </c>
      <c r="AN690" s="2">
        <f>Data!AN690-Data!AN689</f>
        <v>0.75881958000000793</v>
      </c>
      <c r="AO690" s="2">
        <f>Data!AO690-Data!AO689</f>
        <v>2.3550548000000049</v>
      </c>
      <c r="AP690" s="2">
        <f>Data!AP690-Data!AP689</f>
        <v>6.0717068000000154</v>
      </c>
      <c r="AQ690" s="2">
        <f>Data!AQ690-Data!AQ689</f>
        <v>2.4093306000000041</v>
      </c>
      <c r="AR690" s="2">
        <f>Data!AR690-Data!AR689</f>
        <v>4.5402373000000011</v>
      </c>
      <c r="AS690" s="2"/>
      <c r="AT690" s="1">
        <v>44832</v>
      </c>
      <c r="AU690" s="2">
        <f>Data!AV694-FaktiskeKurser[[#This Row],[AAPL]]</f>
        <v>-2.900008999999983</v>
      </c>
      <c r="AV690" s="2">
        <f>Data!AW694-FaktiskeKurser[[#This Row],[MSFT]]</f>
        <v>9.001100000000406E-2</v>
      </c>
      <c r="AW690" s="2">
        <f>Data!AX694-FaktiskeKurser[[#This Row],[AMZN]]</f>
        <v>0.70000400000000695</v>
      </c>
      <c r="AX690" s="2">
        <f>Data!AY694-FaktiskeKurser[[#This Row],[GOOGL]]</f>
        <v>-8.9995999999999299E-2</v>
      </c>
      <c r="AY690" s="2">
        <f>Data!AZ694-FaktiskeKurser[[#This Row],[BRK-B]]</f>
        <v>3.2699889999999527</v>
      </c>
      <c r="AZ690" s="2">
        <f>Data!BA694-FaktiskeKurser[[#This Row],[TSLA]]</f>
        <v>-0.77999799999997776</v>
      </c>
      <c r="BA690" s="2">
        <f>Data!BB694-FaktiskeKurser[[#This Row],[NVDA]]</f>
        <v>1.75</v>
      </c>
      <c r="BB690" s="2">
        <f>Data!BC694-FaktiskeKurser[[#This Row],[GOOG]]</f>
        <v>0.16999800000000675</v>
      </c>
      <c r="BC690" s="2">
        <f>Data!BD694-FaktiskeKurser[[#This Row],[UNH]]</f>
        <v>-3.5200199999999313</v>
      </c>
      <c r="BD690" s="2">
        <f>Data!BE694-FaktiskeKurser[[#This Row],[JPM]]</f>
        <v>-3.2200009999999963</v>
      </c>
      <c r="BE690" s="2">
        <f>Data!BF694-FaktiskeKurser[[#This Row],[AVGO]]</f>
        <v>-11.649993999999992</v>
      </c>
      <c r="BF690" s="2">
        <f>Data!BG694-FaktiskeKurser[[#This Row],[V]]</f>
        <v>-6.6100000000000136</v>
      </c>
      <c r="BG690" s="2">
        <f>Data!BH694-FaktiskeKurser[[#This Row],[BAC]]</f>
        <v>-1.4299999999999997</v>
      </c>
      <c r="BH690" s="2">
        <f>Data!BI694-FaktiskeKurser[[#This Row],[HD]]</f>
        <v>13.049986999999987</v>
      </c>
      <c r="BI690" s="2">
        <f>Data!BJ694-FaktiskeKurser[[#This Row],[MA]]</f>
        <v>-8.1799919999999702</v>
      </c>
      <c r="BJ690" s="2">
        <f>Data!BK694-FaktiskeKurser[[#This Row],[MRK]]</f>
        <v>-0.7300029999999964</v>
      </c>
      <c r="BK690" s="2">
        <f>Data!BL694-FaktiskeKurser[[#This Row],[ABBV]]</f>
        <v>1.5900110000000041</v>
      </c>
      <c r="BL690" s="2">
        <f>Data!BM694-FaktiskeKurser[[#This Row],[LLY]]</f>
        <v>23.510009999999966</v>
      </c>
      <c r="BM690" s="2">
        <f>Data!BN694-FaktiskeKurser[[#This Row],[UPS]]</f>
        <v>-0.74000600000002237</v>
      </c>
      <c r="BN690" s="2">
        <f>Data!BO694-FaktiskeKurser[[#This Row],[CAT]]</f>
        <v>-2.7900080000000003</v>
      </c>
    </row>
    <row r="691" spans="1:66" x14ac:dyDescent="0.35">
      <c r="A691" s="1">
        <v>44833</v>
      </c>
      <c r="B691" s="2">
        <f>ARIMAForecast[[#This Row],[AAPL]]-FaktiskeKurser[[#This Row],[AAPL]]</f>
        <v>-11.963076750457986</v>
      </c>
      <c r="C691" s="2">
        <f>ARIMAForecast[[#This Row],[MSFT]]-Data!C690</f>
        <v>-4.515342493410003</v>
      </c>
      <c r="D691" s="2">
        <f>ARIMAForecast[[#This Row],[AMZN]]-Data!D690</f>
        <v>-1.8992170100270016</v>
      </c>
      <c r="E691" s="2">
        <f>ARIMAForecast[[#This Row],[GOOGL]]-Data!E690</f>
        <v>-1.7186217720623063</v>
      </c>
      <c r="F691" s="2">
        <f>ARIMAForecast[[#This Row],[BRK-B]]-Data!F690</f>
        <v>-2.7658183455370136</v>
      </c>
      <c r="G691" s="2">
        <f>ARIMAForecast[[#This Row],[TSLA]]-Data!G690</f>
        <v>-0.18786646800299422</v>
      </c>
      <c r="H691" s="2">
        <f>ARIMAForecast[[#This Row],[NVDA]]-Data!H690</f>
        <v>-2.6470566979260042</v>
      </c>
      <c r="I691" s="2">
        <f>ARIMAForecast[[#This Row],[GOOG]]-Data!I690</f>
        <v>-2.0831783032799081</v>
      </c>
      <c r="J691" s="2">
        <f>ARIMAForecast[[#This Row],[UNH]]-Data!J690</f>
        <v>-4.1629373296100312</v>
      </c>
      <c r="K691" s="2">
        <f>ARIMAForecast[[#This Row],[JPM]]-Data!K690</f>
        <v>-1.8843855243939913</v>
      </c>
      <c r="L691" s="2">
        <f>ARIMAForecast[[#This Row],[AVGO]]-Data!L690</f>
        <v>-8.6470769027749839</v>
      </c>
      <c r="M691" s="2">
        <f>ARIMAForecast[[#This Row],[V]]-Data!M690</f>
        <v>-2.0534160271419921</v>
      </c>
      <c r="N691" s="2">
        <f>ARIMAForecast[[#This Row],[BAC]]-Data!N690</f>
        <v>-0.49377229773780229</v>
      </c>
      <c r="O691" s="2">
        <f>ARIMAForecast[[#This Row],[HD]]-Data!O690</f>
        <v>-5.4507922366819912</v>
      </c>
      <c r="P691" s="2">
        <f>ARIMAForecast[[#This Row],[MA]]-Data!P690</f>
        <v>-2.4530523009369745</v>
      </c>
      <c r="Q691" s="2">
        <f>ARIMAForecast[[#This Row],[MRK]]-Data!Q690</f>
        <v>-4.8211985093900012E-2</v>
      </c>
      <c r="R691" s="2">
        <f>ARIMAForecast[[#This Row],[ABBV]]-Data!R690</f>
        <v>-8.0344799484410032</v>
      </c>
      <c r="S691" s="2">
        <f>ARIMAForecast[[#This Row],[LLY]]-Data!S690</f>
        <v>-5.5055112888910003</v>
      </c>
      <c r="T691" s="2">
        <f>ARIMAForecast[[#This Row],[UPS]]-Data!T690</f>
        <v>-5.386078604952985</v>
      </c>
      <c r="U691" s="2">
        <f>ARIMAForecast[[#This Row],[CAT]]-Data!U690</f>
        <v>-2.0446864933890083</v>
      </c>
      <c r="X691" s="1">
        <v>44833</v>
      </c>
      <c r="Y691" s="2">
        <f>Data!Y691-Data!Y690</f>
        <v>-4.3999590000000239</v>
      </c>
      <c r="Z691" s="2">
        <f>Data!Z691-Data!Z690</f>
        <v>-2.9896906999999828</v>
      </c>
      <c r="AA691" s="2">
        <f>Data!AA691-Data!AA690</f>
        <v>-1.9429758999999933</v>
      </c>
      <c r="AB691" s="2">
        <f>Data!AB691-Data!AB690</f>
        <v>-2.0373620199999891</v>
      </c>
      <c r="AC691" s="2">
        <f>Data!AC691-Data!AC690</f>
        <v>-0.85017279999999573</v>
      </c>
      <c r="AD691" s="2">
        <f>Data!AD691-Data!AD690</f>
        <v>-0.85771620000002713</v>
      </c>
      <c r="AE691" s="2">
        <f>Data!AE691-Data!AE690</f>
        <v>-4.1120315000000005</v>
      </c>
      <c r="AF691" s="2">
        <f>Data!AF691-Data!AF690</f>
        <v>-2.333707320000002</v>
      </c>
      <c r="AG691" s="2">
        <f>Data!AG691-Data!AG690</f>
        <v>-3.2643911000000116</v>
      </c>
      <c r="AH691" s="2">
        <f>Data!AH691-Data!AH690</f>
        <v>-1.499120199999993</v>
      </c>
      <c r="AI691" s="2">
        <f>Data!AI691-Data!AI690</f>
        <v>-13.237306499999988</v>
      </c>
      <c r="AJ691" s="2">
        <f>Data!AJ691-Data!AJ690</f>
        <v>1.0408672999999737</v>
      </c>
      <c r="AK691" s="2">
        <f>Data!AK691-Data!AK690</f>
        <v>-0.29727631000000088</v>
      </c>
      <c r="AL691" s="2">
        <f>Data!AL691-Data!AL690</f>
        <v>0.59322750000001179</v>
      </c>
      <c r="AM691" s="2">
        <f>Data!AM691-Data!AM690</f>
        <v>-2.1505470000000173</v>
      </c>
      <c r="AN691" s="2">
        <f>Data!AN691-Data!AN690</f>
        <v>-6.562437000000898E-2</v>
      </c>
      <c r="AO691" s="2">
        <f>Data!AO691-Data!AO690</f>
        <v>-1.4508724000000086</v>
      </c>
      <c r="AP691" s="2">
        <f>Data!AP691-Data!AP690</f>
        <v>13.519281199999966</v>
      </c>
      <c r="AQ691" s="2">
        <f>Data!AQ691-Data!AQ690</f>
        <v>-1.3416879000000108</v>
      </c>
      <c r="AR691" s="2">
        <f>Data!AR691-Data!AR690</f>
        <v>-0.6817724999999939</v>
      </c>
      <c r="AS691" s="2"/>
      <c r="AT691" s="1">
        <v>44833</v>
      </c>
      <c r="AU691" s="2">
        <f>Data!AV695-FaktiskeKurser[[#This Row],[AAPL]]</f>
        <v>-7.9499969999999962</v>
      </c>
      <c r="AV691" s="2">
        <f>Data!AW695-FaktiskeKurser[[#This Row],[MSFT]]</f>
        <v>-0.41999799999999254</v>
      </c>
      <c r="AW691" s="2">
        <f>Data!AX695-FaktiskeKurser[[#This Row],[AMZN]]</f>
        <v>1.0200040000000001</v>
      </c>
      <c r="AX691" s="2">
        <f>Data!AY695-FaktiskeKurser[[#This Row],[GOOGL]]</f>
        <v>-1.3199999999999932</v>
      </c>
      <c r="AY691" s="2">
        <f>Data!AZ695-FaktiskeKurser[[#This Row],[BRK-B]]</f>
        <v>1.8099980000000073</v>
      </c>
      <c r="AZ691" s="2">
        <f>Data!BA695-FaktiskeKurser[[#This Row],[TSLA]]</f>
        <v>-7.1199960000000146</v>
      </c>
      <c r="BA691" s="2">
        <f>Data!BB695-FaktiskeKurser[[#This Row],[NVDA]]</f>
        <v>-2.9600070000000045</v>
      </c>
      <c r="BB691" s="2">
        <f>Data!BC695-FaktiskeKurser[[#This Row],[GOOG]]</f>
        <v>-1.0800020000000075</v>
      </c>
      <c r="BC691" s="2">
        <f>Data!BD695-FaktiskeKurser[[#This Row],[UNH]]</f>
        <v>-4.7799980000000346</v>
      </c>
      <c r="BD691" s="2">
        <f>Data!BE695-FaktiskeKurser[[#This Row],[JPM]]</f>
        <v>-2.9799950000000024</v>
      </c>
      <c r="BE691" s="2">
        <f>Data!BF695-FaktiskeKurser[[#This Row],[AVGO]]</f>
        <v>-18.549988000000042</v>
      </c>
      <c r="BF691" s="2">
        <f>Data!BG695-FaktiskeKurser[[#This Row],[V]]</f>
        <v>-3.900008999999983</v>
      </c>
      <c r="BG691" s="2">
        <f>Data!BH695-FaktiskeKurser[[#This Row],[BAC]]</f>
        <v>-1.0700000000000003</v>
      </c>
      <c r="BH691" s="2">
        <f>Data!BI695-FaktiskeKurser[[#This Row],[HD]]</f>
        <v>7.3899850000000242</v>
      </c>
      <c r="BI691" s="2">
        <f>Data!BJ695-FaktiskeKurser[[#This Row],[MA]]</f>
        <v>-6.8099980000000073</v>
      </c>
      <c r="BJ691" s="2">
        <f>Data!BK695-FaktiskeKurser[[#This Row],[MRK]]</f>
        <v>-0.14000000000000057</v>
      </c>
      <c r="BK691" s="2">
        <f>Data!BL695-FaktiskeKurser[[#This Row],[ABBV]]</f>
        <v>-0.33999700000001098</v>
      </c>
      <c r="BL691" s="2">
        <f>Data!BM695-FaktiskeKurser[[#This Row],[LLY]]</f>
        <v>18.55001900000002</v>
      </c>
      <c r="BM691" s="2">
        <f>Data!BN695-FaktiskeKurser[[#This Row],[UPS]]</f>
        <v>0.99000499999999647</v>
      </c>
      <c r="BN691" s="2">
        <f>Data!BO695-FaktiskeKurser[[#This Row],[CAT]]</f>
        <v>1.6599889999999959</v>
      </c>
    </row>
    <row r="692" spans="1:66" x14ac:dyDescent="0.35">
      <c r="A692" s="1">
        <v>44834</v>
      </c>
      <c r="B692" s="2">
        <f>ARIMAForecast[[#This Row],[AAPL]]-FaktiskeKurser[[#This Row],[AAPL]]</f>
        <v>-8.3358045222649935</v>
      </c>
      <c r="C692" s="2">
        <f>ARIMAForecast[[#This Row],[MSFT]]-Data!C691</f>
        <v>6.6211561232479994</v>
      </c>
      <c r="D692" s="2">
        <f>ARIMAForecast[[#This Row],[AMZN]]-Data!D691</f>
        <v>2.9785135302289945</v>
      </c>
      <c r="E692" s="2">
        <f>ARIMAForecast[[#This Row],[GOOGL]]-Data!E691</f>
        <v>2.6719839216455057</v>
      </c>
      <c r="F692" s="2">
        <f>ARIMAForecast[[#This Row],[BRK-B]]-Data!F691</f>
        <v>4.7955589447270199</v>
      </c>
      <c r="G692" s="2">
        <f>ARIMAForecast[[#This Row],[TSLA]]-Data!G691</f>
        <v>-26.055607800942994</v>
      </c>
      <c r="H692" s="2">
        <f>ARIMAForecast[[#This Row],[NVDA]]-Data!H691</f>
        <v>4.9312926629529983</v>
      </c>
      <c r="I692" s="2">
        <f>ARIMAForecast[[#This Row],[GOOG]]-Data!I691</f>
        <v>3.0813549203671045</v>
      </c>
      <c r="J692" s="2">
        <f>ARIMAForecast[[#This Row],[UNH]]-Data!J691</f>
        <v>9.0115207104889805</v>
      </c>
      <c r="K692" s="2">
        <f>ARIMAForecast[[#This Row],[JPM]]-Data!K691</f>
        <v>2.4654415295579923</v>
      </c>
      <c r="L692" s="2">
        <f>ARIMAForecast[[#This Row],[AVGO]]-Data!L691</f>
        <v>12.473711076997006</v>
      </c>
      <c r="M692" s="2">
        <f>ARIMAForecast[[#This Row],[V]]-Data!M691</f>
        <v>3.2089067102919842</v>
      </c>
      <c r="N692" s="2">
        <f>ARIMAForecast[[#This Row],[BAC]]-Data!N691</f>
        <v>0.73227064084070292</v>
      </c>
      <c r="O692" s="2">
        <f>ARIMAForecast[[#This Row],[HD]]-Data!O691</f>
        <v>9.4886706565100098</v>
      </c>
      <c r="P692" s="2">
        <f>ARIMAForecast[[#This Row],[MA]]-Data!P691</f>
        <v>5.6294740778749883</v>
      </c>
      <c r="Q692" s="2">
        <f>ARIMAForecast[[#This Row],[MRK]]-Data!Q691</f>
        <v>0.94777958273469665</v>
      </c>
      <c r="R692" s="2">
        <f>ARIMAForecast[[#This Row],[ABBV]]-Data!R691</f>
        <v>3.7617565321649806</v>
      </c>
      <c r="S692" s="2">
        <f>ARIMAForecast[[#This Row],[LLY]]-Data!S691</f>
        <v>-2.8076775678169952</v>
      </c>
      <c r="T692" s="2">
        <f>ARIMAForecast[[#This Row],[UPS]]-Data!T691</f>
        <v>2.4605264843270049</v>
      </c>
      <c r="U692" s="2">
        <f>ARIMAForecast[[#This Row],[CAT]]-Data!U691</f>
        <v>6.5298615895690091</v>
      </c>
      <c r="X692" s="1">
        <v>44834</v>
      </c>
      <c r="Y692" s="2">
        <f>Data!Y692-Data!Y691</f>
        <v>-6.3355134999999905</v>
      </c>
      <c r="Z692" s="2">
        <f>Data!Z692-Data!Z691</f>
        <v>-4.09369030000002</v>
      </c>
      <c r="AA692" s="2">
        <f>Data!AA692-Data!AA691</f>
        <v>-2.1240977000000072</v>
      </c>
      <c r="AB692" s="2">
        <f>Data!AB692-Data!AB691</f>
        <v>-2.0280179700000076</v>
      </c>
      <c r="AC692" s="2">
        <f>Data!AC692-Data!AC691</f>
        <v>-2.5412119000000075</v>
      </c>
      <c r="AD692" s="2">
        <f>Data!AD692-Data!AD691</f>
        <v>-19.144884100000013</v>
      </c>
      <c r="AE692" s="2">
        <f>Data!AE692-Data!AE691</f>
        <v>-1.5068985000000055</v>
      </c>
      <c r="AF692" s="2">
        <f>Data!AF692-Data!AF691</f>
        <v>-2.1615321399999914</v>
      </c>
      <c r="AG692" s="2">
        <f>Data!AG692-Data!AG691</f>
        <v>-3.6340610000000311</v>
      </c>
      <c r="AH692" s="2">
        <f>Data!AH692-Data!AH691</f>
        <v>-1.668576800000011</v>
      </c>
      <c r="AI692" s="2">
        <f>Data!AI692-Data!AI691</f>
        <v>-7.0921122999999966</v>
      </c>
      <c r="AJ692" s="2">
        <f>Data!AJ692-Data!AJ691</f>
        <v>-2.2313584999999989</v>
      </c>
      <c r="AK692" s="2">
        <f>Data!AK692-Data!AK691</f>
        <v>-0.45516501999999903</v>
      </c>
      <c r="AL692" s="2">
        <f>Data!AL692-Data!AL691</f>
        <v>-2.789583499999992</v>
      </c>
      <c r="AM692" s="2">
        <f>Data!AM692-Data!AM691</f>
        <v>-2.5924171999999999</v>
      </c>
      <c r="AN692" s="2">
        <f>Data!AN692-Data!AN691</f>
        <v>-0.39962246999999707</v>
      </c>
      <c r="AO692" s="2">
        <f>Data!AO692-Data!AO691</f>
        <v>-7.3450962999999945</v>
      </c>
      <c r="AP692" s="2">
        <f>Data!AP692-Data!AP691</f>
        <v>-5.9475256999999715</v>
      </c>
      <c r="AQ692" s="2">
        <f>Data!AQ692-Data!AQ691</f>
        <v>-3.6079374999999914</v>
      </c>
      <c r="AR692" s="2">
        <f>Data!AR692-Data!AR691</f>
        <v>-1.8310591999999986</v>
      </c>
      <c r="AS692" s="2"/>
      <c r="AT692" s="1">
        <v>44834</v>
      </c>
      <c r="AU692" s="2">
        <f>Data!AV696-FaktiskeKurser[[#This Row],[AAPL]]</f>
        <v>-12.570007000000004</v>
      </c>
      <c r="AV692" s="2">
        <f>Data!AW696-FaktiskeKurser[[#This Row],[MSFT]]</f>
        <v>-4.5500030000000038</v>
      </c>
      <c r="AW692" s="2">
        <f>Data!AX696-FaktiskeKurser[[#This Row],[AMZN]]</f>
        <v>-2.1500020000000006</v>
      </c>
      <c r="AX692" s="2">
        <f>Data!AY696-FaktiskeKurser[[#This Row],[GOOGL]]</f>
        <v>-2.5199960000000061</v>
      </c>
      <c r="AY692" s="2">
        <f>Data!AZ696-FaktiskeKurser[[#This Row],[BRK-B]]</f>
        <v>2.6999820000000341</v>
      </c>
      <c r="AZ692" s="2">
        <f>Data!BA696-FaktiskeKurser[[#This Row],[TSLA]]</f>
        <v>-10.760010000000023</v>
      </c>
      <c r="BA692" s="2">
        <f>Data!BB696-FaktiskeKurser[[#This Row],[NVDA]]</f>
        <v>-0.89000000000000057</v>
      </c>
      <c r="BB692" s="2">
        <f>Data!BC696-FaktiskeKurser[[#This Row],[GOOG]]</f>
        <v>-2.6599959999999925</v>
      </c>
      <c r="BC692" s="2">
        <f>Data!BD696-FaktiskeKurser[[#This Row],[UNH]]</f>
        <v>-3.3199759999999969</v>
      </c>
      <c r="BD692" s="2">
        <f>Data!BE696-FaktiskeKurser[[#This Row],[JPM]]</f>
        <v>-2.2900010000000037</v>
      </c>
      <c r="BE692" s="2">
        <f>Data!BF696-FaktiskeKurser[[#This Row],[AVGO]]</f>
        <v>-18.25</v>
      </c>
      <c r="BF692" s="2">
        <f>Data!BG696-FaktiskeKurser[[#This Row],[V]]</f>
        <v>-2.9400020000000211</v>
      </c>
      <c r="BG692" s="2">
        <f>Data!BH696-FaktiskeKurser[[#This Row],[BAC]]</f>
        <v>-0.82999999999999829</v>
      </c>
      <c r="BH692" s="2">
        <f>Data!BI696-FaktiskeKurser[[#This Row],[HD]]</f>
        <v>9.3600149999999758</v>
      </c>
      <c r="BI692" s="2">
        <f>Data!BJ696-FaktiskeKurser[[#This Row],[MA]]</f>
        <v>-5.7699890000000096</v>
      </c>
      <c r="BJ692" s="2">
        <f>Data!BK696-FaktiskeKurser[[#This Row],[MRK]]</f>
        <v>-5.9997000000009848E-2</v>
      </c>
      <c r="BK692" s="2">
        <f>Data!BL696-FaktiskeKurser[[#This Row],[ABBV]]</f>
        <v>-7</v>
      </c>
      <c r="BL692" s="2">
        <f>Data!BM696-FaktiskeKurser[[#This Row],[LLY]]</f>
        <v>15.850006000000008</v>
      </c>
      <c r="BM692" s="2">
        <f>Data!BN696-FaktiskeKurser[[#This Row],[UPS]]</f>
        <v>-0.21000699999999028</v>
      </c>
      <c r="BN692" s="2">
        <f>Data!BO696-FaktiskeKurser[[#This Row],[CAT]]</f>
        <v>1.4600070000000187</v>
      </c>
    </row>
    <row r="693" spans="1:66" x14ac:dyDescent="0.35">
      <c r="A693" s="1">
        <v>44837</v>
      </c>
      <c r="B693" s="2">
        <f>ARIMAForecast[[#This Row],[AAPL]]-FaktiskeKurser[[#This Row],[AAPL]]</f>
        <v>-5.9940096493249939</v>
      </c>
      <c r="C693" s="2">
        <f>ARIMAForecast[[#This Row],[MSFT]]-Data!C692</f>
        <v>8.5686705328970163</v>
      </c>
      <c r="D693" s="2">
        <f>ARIMAForecast[[#This Row],[AMZN]]-Data!D692</f>
        <v>5.2977067871610046</v>
      </c>
      <c r="E693" s="2">
        <f>ARIMAForecast[[#This Row],[GOOGL]]-Data!E692</f>
        <v>3.1586974886847941</v>
      </c>
      <c r="F693" s="2">
        <f>ARIMAForecast[[#This Row],[BRK-B]]-Data!F692</f>
        <v>7.5478130503449847</v>
      </c>
      <c r="G693" s="2">
        <f>ARIMAForecast[[#This Row],[TSLA]]-Data!G692</f>
        <v>10.484714393811998</v>
      </c>
      <c r="H693" s="2">
        <f>ARIMAForecast[[#This Row],[NVDA]]-Data!H692</f>
        <v>5.2231463066550106</v>
      </c>
      <c r="I693" s="2">
        <f>ARIMAForecast[[#This Row],[GOOG]]-Data!I692</f>
        <v>3.2359983795359</v>
      </c>
      <c r="J693" s="2">
        <f>ARIMAForecast[[#This Row],[UNH]]-Data!J692</f>
        <v>10.309276112163047</v>
      </c>
      <c r="K693" s="2">
        <f>ARIMAForecast[[#This Row],[JPM]]-Data!K692</f>
        <v>5.5557418728839991</v>
      </c>
      <c r="L693" s="2">
        <f>ARIMAForecast[[#This Row],[AVGO]]-Data!L692</f>
        <v>22.126217756397978</v>
      </c>
      <c r="M693" s="2">
        <f>ARIMAForecast[[#This Row],[V]]-Data!M692</f>
        <v>3.9897326524809955</v>
      </c>
      <c r="N693" s="2">
        <f>ARIMAForecast[[#This Row],[BAC]]-Data!N692</f>
        <v>1.3943331306987972</v>
      </c>
      <c r="O693" s="2">
        <f>ARIMAForecast[[#This Row],[HD]]-Data!O692</f>
        <v>5.5475963383029807</v>
      </c>
      <c r="P693" s="2">
        <f>ARIMAForecast[[#This Row],[MA]]-Data!P692</f>
        <v>10.095140391907989</v>
      </c>
      <c r="Q693" s="2">
        <f>ARIMAForecast[[#This Row],[MRK]]-Data!Q692</f>
        <v>1.2361292340899013</v>
      </c>
      <c r="R693" s="2">
        <f>ARIMAForecast[[#This Row],[ABBV]]-Data!R692</f>
        <v>3.5365546919610154</v>
      </c>
      <c r="S693" s="2">
        <f>ARIMAForecast[[#This Row],[LLY]]-Data!S692</f>
        <v>9.2986800236020031</v>
      </c>
      <c r="T693" s="2">
        <f>ARIMAForecast[[#This Row],[UPS]]-Data!T692</f>
        <v>5.1479138646979834</v>
      </c>
      <c r="U693" s="2">
        <f>ARIMAForecast[[#This Row],[CAT]]-Data!U692</f>
        <v>9.370106202827003</v>
      </c>
      <c r="X693" s="1">
        <v>44837</v>
      </c>
      <c r="Y693" s="2">
        <f>Data!Y693-Data!Y692</f>
        <v>1.905840000000012</v>
      </c>
      <c r="Z693" s="2">
        <f>Data!Z693-Data!Z692</f>
        <v>4.8236597000000074</v>
      </c>
      <c r="AA693" s="2">
        <f>Data!AA693-Data!AA692</f>
        <v>2.0741832000000073</v>
      </c>
      <c r="AB693" s="2">
        <f>Data!AB693-Data!AB692</f>
        <v>2.5697171700000041</v>
      </c>
      <c r="AC693" s="2">
        <f>Data!AC693-Data!AC692</f>
        <v>4.4999561000000199</v>
      </c>
      <c r="AD693" s="2">
        <f>Data!AD693-Data!AD692</f>
        <v>-3.4177087999999571</v>
      </c>
      <c r="AE693" s="2">
        <f>Data!AE693-Data!AE692</f>
        <v>3.2821597000000082</v>
      </c>
      <c r="AF693" s="2">
        <f>Data!AF693-Data!AF692</f>
        <v>3.0027781699999991</v>
      </c>
      <c r="AG693" s="2">
        <f>Data!AG693-Data!AG692</f>
        <v>7.3727630000000204</v>
      </c>
      <c r="AH693" s="2">
        <f>Data!AH693-Data!AH692</f>
        <v>2.6728085000000021</v>
      </c>
      <c r="AI693" s="2">
        <f>Data!AI693-Data!AI692</f>
        <v>9.1604061999999544</v>
      </c>
      <c r="AJ693" s="2">
        <f>Data!AJ693-Data!AJ692</f>
        <v>2.9383440000000007</v>
      </c>
      <c r="AK693" s="2">
        <f>Data!AK693-Data!AK692</f>
        <v>0.71766841999999897</v>
      </c>
      <c r="AL693" s="2">
        <f>Data!AL693-Data!AL692</f>
        <v>6.1848641000000271</v>
      </c>
      <c r="AM693" s="2">
        <f>Data!AM693-Data!AM692</f>
        <v>4.3620707000000039</v>
      </c>
      <c r="AN693" s="2">
        <f>Data!AN693-Data!AN692</f>
        <v>1.0889158100000031</v>
      </c>
      <c r="AO693" s="2">
        <f>Data!AO693-Data!AO692</f>
        <v>2.2004358000000082</v>
      </c>
      <c r="AP693" s="2">
        <f>Data!AP693-Data!AP692</f>
        <v>-2.7408644000000209</v>
      </c>
      <c r="AQ693" s="2">
        <f>Data!AQ693-Data!AQ692</f>
        <v>1.0309061000000099</v>
      </c>
      <c r="AR693" s="2">
        <f>Data!AR693-Data!AR692</f>
        <v>5.7200962999999945</v>
      </c>
      <c r="AS693" s="2"/>
      <c r="AT693" s="1">
        <v>44837</v>
      </c>
      <c r="AU693" s="2">
        <f>Data!AV697-FaktiskeKurser[[#This Row],[AAPL]]</f>
        <v>-9.3099980000000073</v>
      </c>
      <c r="AV693" s="2">
        <f>Data!AW697-FaktiskeKurser[[#This Row],[MSFT]]</f>
        <v>4.33000100000001</v>
      </c>
      <c r="AW693" s="2">
        <f>Data!AX697-FaktiskeKurser[[#This Row],[AMZN]]</f>
        <v>1.4699930000000023</v>
      </c>
      <c r="AX693" s="2">
        <f>Data!AY697-FaktiskeKurser[[#This Row],[GOOGL]]</f>
        <v>1.1399990000000031</v>
      </c>
      <c r="AY693" s="2">
        <f>Data!AZ697-FaktiskeKurser[[#This Row],[BRK-B]]</f>
        <v>7.3299869999999601</v>
      </c>
      <c r="AZ693" s="2">
        <f>Data!BA697-FaktiskeKurser[[#This Row],[TSLA]]</f>
        <v>-40.540008</v>
      </c>
      <c r="BA693" s="2">
        <f>Data!BB697-FaktiskeKurser[[#This Row],[NVDA]]</f>
        <v>0.99000599999999395</v>
      </c>
      <c r="BB693" s="2">
        <f>Data!BC697-FaktiskeKurser[[#This Row],[GOOG]]</f>
        <v>1.2100070000000045</v>
      </c>
      <c r="BC693" s="2">
        <f>Data!BD697-FaktiskeKurser[[#This Row],[UNH]]</f>
        <v>7.1400149999999485</v>
      </c>
      <c r="BD693" s="2">
        <f>Data!BE697-FaktiskeKurser[[#This Row],[JPM]]</f>
        <v>1.880004999999997</v>
      </c>
      <c r="BE693" s="2">
        <f>Data!BF697-FaktiskeKurser[[#This Row],[AVGO]]</f>
        <v>-7.9700010000000248</v>
      </c>
      <c r="BF693" s="2">
        <f>Data!BG697-FaktiskeKurser[[#This Row],[V]]</f>
        <v>3.7799990000000037</v>
      </c>
      <c r="BG693" s="2">
        <f>Data!BH697-FaktiskeKurser[[#This Row],[BAC]]</f>
        <v>0.51999999999999957</v>
      </c>
      <c r="BH693" s="2">
        <f>Data!BI697-FaktiskeKurser[[#This Row],[HD]]</f>
        <v>15.010010000000023</v>
      </c>
      <c r="BI693" s="2">
        <f>Data!BJ697-FaktiskeKurser[[#This Row],[MA]]</f>
        <v>4</v>
      </c>
      <c r="BJ693" s="2">
        <f>Data!BK697-FaktiskeKurser[[#This Row],[MRK]]</f>
        <v>1.7100070000000045</v>
      </c>
      <c r="BK693" s="2">
        <f>Data!BL697-FaktiskeKurser[[#This Row],[ABBV]]</f>
        <v>-3.3999939999999924</v>
      </c>
      <c r="BL693" s="2">
        <f>Data!BM697-FaktiskeKurser[[#This Row],[LLY]]</f>
        <v>10.449981999999977</v>
      </c>
      <c r="BM693" s="2">
        <f>Data!BN697-FaktiskeKurser[[#This Row],[UPS]]</f>
        <v>-1.6800079999999866</v>
      </c>
      <c r="BN693" s="2">
        <f>Data!BO697-FaktiskeKurser[[#This Row],[CAT]]</f>
        <v>8.7899940000000072</v>
      </c>
    </row>
    <row r="694" spans="1:66" x14ac:dyDescent="0.35">
      <c r="A694" s="1">
        <v>44838</v>
      </c>
      <c r="B694" s="2">
        <f>ARIMAForecast[[#This Row],[AAPL]]-FaktiskeKurser[[#This Row],[AAPL]]</f>
        <v>-3.0805690447950269</v>
      </c>
      <c r="C694" s="2">
        <f>ARIMAForecast[[#This Row],[MSFT]]-Data!C693</f>
        <v>0.24616233274699084</v>
      </c>
      <c r="D694" s="2">
        <f>ARIMAForecast[[#This Row],[AMZN]]-Data!D693</f>
        <v>-0.16751633565600343</v>
      </c>
      <c r="E694" s="2">
        <f>ARIMAForecast[[#This Row],[GOOGL]]-Data!E693</f>
        <v>-0.2006873805299989</v>
      </c>
      <c r="F694" s="2">
        <f>ARIMAForecast[[#This Row],[BRK-B]]-Data!F693</f>
        <v>0.80586648871201305</v>
      </c>
      <c r="G694" s="2">
        <f>ARIMAForecast[[#This Row],[TSLA]]-Data!G693</f>
        <v>-12.267710170119017</v>
      </c>
      <c r="H694" s="2">
        <f>ARIMAForecast[[#This Row],[NVDA]]-Data!H693</f>
        <v>1.8026000578179833</v>
      </c>
      <c r="I694" s="2">
        <f>ARIMAForecast[[#This Row],[GOOG]]-Data!I693</f>
        <v>-0.1625561098490067</v>
      </c>
      <c r="J694" s="2">
        <f>ARIMAForecast[[#This Row],[UNH]]-Data!J693</f>
        <v>1.4390862713889874</v>
      </c>
      <c r="K694" s="2">
        <f>ARIMAForecast[[#This Row],[JPM]]-Data!K693</f>
        <v>-1.8467849939049898</v>
      </c>
      <c r="L694" s="2">
        <f>ARIMAForecast[[#This Row],[AVGO]]-Data!L693</f>
        <v>7.3684515704960063</v>
      </c>
      <c r="M694" s="2">
        <f>ARIMAForecast[[#This Row],[V]]-Data!M693</f>
        <v>2.1883841995390014</v>
      </c>
      <c r="N694" s="2">
        <f>ARIMAForecast[[#This Row],[BAC]]-Data!N693</f>
        <v>-0.32030289825819835</v>
      </c>
      <c r="O694" s="2">
        <f>ARIMAForecast[[#This Row],[HD]]-Data!O693</f>
        <v>5.7075889070006269E-2</v>
      </c>
      <c r="P694" s="2">
        <f>ARIMAForecast[[#This Row],[MA]]-Data!P693</f>
        <v>2.8896483589620061</v>
      </c>
      <c r="Q694" s="2">
        <f>ARIMAForecast[[#This Row],[MRK]]-Data!Q693</f>
        <v>-0.21503130077090304</v>
      </c>
      <c r="R694" s="2">
        <f>ARIMAForecast[[#This Row],[ABBV]]-Data!R693</f>
        <v>1.2461972238619978</v>
      </c>
      <c r="S694" s="2">
        <f>ARIMAForecast[[#This Row],[LLY]]-Data!S693</f>
        <v>0.31402294268002606</v>
      </c>
      <c r="T694" s="2">
        <f>ARIMAForecast[[#This Row],[UPS]]-Data!T693</f>
        <v>0.24229468665399168</v>
      </c>
      <c r="U694" s="2">
        <f>ARIMAForecast[[#This Row],[CAT]]-Data!U693</f>
        <v>-1.9353121846340002</v>
      </c>
      <c r="X694" s="1">
        <v>44838</v>
      </c>
      <c r="Y694" s="2">
        <f>Data!Y694-Data!Y693</f>
        <v>3.9216754999999921</v>
      </c>
      <c r="Z694" s="2">
        <f>Data!Z694-Data!Z693</f>
        <v>7.9014755999999977</v>
      </c>
      <c r="AA694" s="2">
        <f>Data!AA694-Data!AA693</f>
        <v>4.9046395000000018</v>
      </c>
      <c r="AB694" s="2">
        <f>Data!AB694-Data!AB693</f>
        <v>2.9977518299999986</v>
      </c>
      <c r="AC694" s="2">
        <f>Data!AC694-Data!AC693</f>
        <v>7.3498597000000245</v>
      </c>
      <c r="AD694" s="2">
        <f>Data!AD694-Data!AD693</f>
        <v>-16.782699000000008</v>
      </c>
      <c r="AE694" s="2">
        <f>Data!AE694-Data!AE693</f>
        <v>5.6312336000000016</v>
      </c>
      <c r="AF694" s="2">
        <f>Data!AF694-Data!AF693</f>
        <v>3.1165123899999969</v>
      </c>
      <c r="AG694" s="2">
        <f>Data!AG694-Data!AG693</f>
        <v>8.3727718999999752</v>
      </c>
      <c r="AH694" s="2">
        <f>Data!AH694-Data!AH693</f>
        <v>4.0203733000000028</v>
      </c>
      <c r="AI694" s="2">
        <f>Data!AI694-Data!AI693</f>
        <v>21.408548200000041</v>
      </c>
      <c r="AJ694" s="2">
        <f>Data!AJ694-Data!AJ693</f>
        <v>4</v>
      </c>
      <c r="AK694" s="2">
        <f>Data!AK694-Data!AK693</f>
        <v>1.1760132100000007</v>
      </c>
      <c r="AL694" s="2">
        <f>Data!AL694-Data!AL693</f>
        <v>6.0672911999999997</v>
      </c>
      <c r="AM694" s="2">
        <f>Data!AM694-Data!AM693</f>
        <v>7.8015606000000162</v>
      </c>
      <c r="AN694" s="2">
        <f>Data!AN694-Data!AN693</f>
        <v>1.0049248800000044</v>
      </c>
      <c r="AO694" s="2">
        <f>Data!AO694-Data!AO693</f>
        <v>3.7706185999999775</v>
      </c>
      <c r="AP694" s="2">
        <f>Data!AP694-Data!AP693</f>
        <v>4.8883382000000211</v>
      </c>
      <c r="AQ694" s="2">
        <f>Data!AQ694-Data!AQ693</f>
        <v>5.1058163999999806</v>
      </c>
      <c r="AR694" s="2">
        <f>Data!AR694-Data!AR693</f>
        <v>7.9970059000000049</v>
      </c>
      <c r="AS694" s="2"/>
      <c r="AT694" s="1">
        <v>44838</v>
      </c>
      <c r="AU694" s="2">
        <f>Data!AV698-FaktiskeKurser[[#This Row],[AAPL]]</f>
        <v>-3.7399900000000059</v>
      </c>
      <c r="AV694" s="2">
        <f>Data!AW698-FaktiskeKurser[[#This Row],[MSFT]]</f>
        <v>7.8099980000000073</v>
      </c>
      <c r="AW694" s="2">
        <f>Data!AX698-FaktiskeKurser[[#This Row],[AMZN]]</f>
        <v>3.0799939999999992</v>
      </c>
      <c r="AX694" s="2">
        <f>Data!AY698-FaktiskeKurser[[#This Row],[GOOGL]]</f>
        <v>1.5899959999999993</v>
      </c>
      <c r="AY694" s="2">
        <f>Data!AZ698-FaktiskeKurser[[#This Row],[BRK-B]]</f>
        <v>8.7099910000000023</v>
      </c>
      <c r="AZ694" s="2">
        <f>Data!BA698-FaktiskeKurser[[#This Row],[TSLA]]</f>
        <v>-38.369996000000015</v>
      </c>
      <c r="BA694" s="2">
        <f>Data!BB698-FaktiskeKurser[[#This Row],[NVDA]]</f>
        <v>4.3099969999999956</v>
      </c>
      <c r="BB694" s="2">
        <f>Data!BC698-FaktiskeKurser[[#This Row],[GOOG]]</f>
        <v>1.6700060000000008</v>
      </c>
      <c r="BC694" s="2">
        <f>Data!BD698-FaktiskeKurser[[#This Row],[UNH]]</f>
        <v>9.2299809999999525</v>
      </c>
      <c r="BD694" s="2">
        <f>Data!BE698-FaktiskeKurser[[#This Row],[JPM]]</f>
        <v>4.7799990000000037</v>
      </c>
      <c r="BE694" s="2">
        <f>Data!BF698-FaktiskeKurser[[#This Row],[AVGO]]</f>
        <v>13.899993999999992</v>
      </c>
      <c r="BF694" s="2">
        <f>Data!BG698-FaktiskeKurser[[#This Row],[V]]</f>
        <v>6.4700009999999963</v>
      </c>
      <c r="BG694" s="2">
        <f>Data!BH698-FaktiskeKurser[[#This Row],[BAC]]</f>
        <v>1.3100009999999997</v>
      </c>
      <c r="BH694" s="2">
        <f>Data!BI698-FaktiskeKurser[[#This Row],[HD]]</f>
        <v>7.3699960000000146</v>
      </c>
      <c r="BI694" s="2">
        <f>Data!BJ698-FaktiskeKurser[[#This Row],[MA]]</f>
        <v>11.089995999999985</v>
      </c>
      <c r="BJ694" s="2">
        <f>Data!BK698-FaktiskeKurser[[#This Row],[MRK]]</f>
        <v>1.6099999999999994</v>
      </c>
      <c r="BK694" s="2">
        <f>Data!BL698-FaktiskeKurser[[#This Row],[ABBV]]</f>
        <v>-2.6100010000000111</v>
      </c>
      <c r="BL694" s="2">
        <f>Data!BM698-FaktiskeKurser[[#This Row],[LLY]]</f>
        <v>-4.4899899999999775</v>
      </c>
      <c r="BM694" s="2">
        <f>Data!BN698-FaktiskeKurser[[#This Row],[UPS]]</f>
        <v>1.7700040000000001</v>
      </c>
      <c r="BN694" s="2">
        <f>Data!BO698-FaktiskeKurser[[#This Row],[CAT]]</f>
        <v>11.870010000000008</v>
      </c>
    </row>
    <row r="695" spans="1:66" x14ac:dyDescent="0.35">
      <c r="A695" s="1">
        <v>44839</v>
      </c>
      <c r="B695" s="2">
        <f>ARIMAForecast[[#This Row],[AAPL]]-FaktiskeKurser[[#This Row],[AAPL]]</f>
        <v>3.6907808005059906</v>
      </c>
      <c r="C695" s="2">
        <f>ARIMAForecast[[#This Row],[MSFT]]-Data!C694</f>
        <v>-2.4316524814049956</v>
      </c>
      <c r="D695" s="2">
        <f>ARIMAForecast[[#This Row],[AMZN]]-Data!D694</f>
        <v>-0.99368357582899591</v>
      </c>
      <c r="E695" s="2">
        <f>ARIMAForecast[[#This Row],[GOOGL]]-Data!E694</f>
        <v>0.13129550772600851</v>
      </c>
      <c r="F695" s="2">
        <f>ARIMAForecast[[#This Row],[BRK-B]]-Data!F694</f>
        <v>-2.7286914974829983</v>
      </c>
      <c r="G695" s="2">
        <f>ARIMAForecast[[#This Row],[TSLA]]-Data!G694</f>
        <v>0.70720457262001446</v>
      </c>
      <c r="H695" s="2">
        <f>ARIMAForecast[[#This Row],[NVDA]]-Data!H694</f>
        <v>-0.63405816631498624</v>
      </c>
      <c r="I695" s="2">
        <f>ARIMAForecast[[#This Row],[GOOG]]-Data!I694</f>
        <v>0.17703936571800227</v>
      </c>
      <c r="J695" s="2">
        <f>ARIMAForecast[[#This Row],[UNH]]-Data!J694</f>
        <v>-6.0253874616480516</v>
      </c>
      <c r="K695" s="2">
        <f>ARIMAForecast[[#This Row],[JPM]]-Data!K694</f>
        <v>-2.8158314174959997</v>
      </c>
      <c r="L695" s="2">
        <f>ARIMAForecast[[#This Row],[AVGO]]-Data!L694</f>
        <v>-5.149056403661973</v>
      </c>
      <c r="M695" s="2">
        <f>ARIMAForecast[[#This Row],[V]]-Data!M694</f>
        <v>-1.6485780881880032</v>
      </c>
      <c r="N695" s="2">
        <f>ARIMAForecast[[#This Row],[BAC]]-Data!N694</f>
        <v>-0.52001502480830197</v>
      </c>
      <c r="O695" s="2">
        <f>ARIMAForecast[[#This Row],[HD]]-Data!O694</f>
        <v>0.81397174578404474</v>
      </c>
      <c r="P695" s="2">
        <f>ARIMAForecast[[#This Row],[MA]]-Data!P694</f>
        <v>-4.509577935620996</v>
      </c>
      <c r="Q695" s="2">
        <f>ARIMAForecast[[#This Row],[MRK]]-Data!Q694</f>
        <v>-0.81429137576878929</v>
      </c>
      <c r="R695" s="2">
        <f>ARIMAForecast[[#This Row],[ABBV]]-Data!R694</f>
        <v>-2.7537812852930017</v>
      </c>
      <c r="S695" s="2">
        <f>ARIMAForecast[[#This Row],[LLY]]-Data!S694</f>
        <v>2.6681628195229905</v>
      </c>
      <c r="T695" s="2">
        <f>ARIMAForecast[[#This Row],[UPS]]-Data!T694</f>
        <v>-2.7796971006339959</v>
      </c>
      <c r="U695" s="2">
        <f>ARIMAForecast[[#This Row],[CAT]]-Data!U694</f>
        <v>0.90912576238901011</v>
      </c>
      <c r="X695" s="1">
        <v>44839</v>
      </c>
      <c r="Y695" s="2">
        <f>Data!Y695-Data!Y694</f>
        <v>0.9310322000000042</v>
      </c>
      <c r="Z695" s="2">
        <f>Data!Z695-Data!Z694</f>
        <v>3.0790568000000178</v>
      </c>
      <c r="AA695" s="2">
        <f>Data!AA695-Data!AA694</f>
        <v>0.58889709999999695</v>
      </c>
      <c r="AB695" s="2">
        <f>Data!AB695-Data!AB694</f>
        <v>5.5469000000002211E-2</v>
      </c>
      <c r="AC695" s="2">
        <f>Data!AC695-Data!AC694</f>
        <v>0.42890229999994745</v>
      </c>
      <c r="AD695" s="2">
        <f>Data!AD695-Data!AD694</f>
        <v>1.0118846000000019</v>
      </c>
      <c r="AE695" s="2">
        <f>Data!AE695-Data!AE694</f>
        <v>1.9251150999999993</v>
      </c>
      <c r="AF695" s="2">
        <f>Data!AF695-Data!AF694</f>
        <v>-0.16288129999999512</v>
      </c>
      <c r="AG695" s="2">
        <f>Data!AG695-Data!AG694</f>
        <v>4.6052578999999696</v>
      </c>
      <c r="AH695" s="2">
        <f>Data!AH695-Data!AH694</f>
        <v>-0.769217299999994</v>
      </c>
      <c r="AI695" s="2">
        <f>Data!AI695-Data!AI694</f>
        <v>7.7173508999999854</v>
      </c>
      <c r="AJ695" s="2">
        <f>Data!AJ695-Data!AJ694</f>
        <v>2.5303164999999979</v>
      </c>
      <c r="AK695" s="2">
        <f>Data!AK695-Data!AK694</f>
        <v>-0.17368248000000008</v>
      </c>
      <c r="AL695" s="2">
        <f>Data!AL695-Data!AL694</f>
        <v>1.3372288999999569</v>
      </c>
      <c r="AM695" s="2">
        <f>Data!AM695-Data!AM694</f>
        <v>6.5891996999999947</v>
      </c>
      <c r="AN695" s="2">
        <f>Data!AN695-Data!AN694</f>
        <v>7.8817969999988691E-2</v>
      </c>
      <c r="AO695" s="2">
        <f>Data!AO695-Data!AO694</f>
        <v>1.8442377000000079</v>
      </c>
      <c r="AP695" s="2">
        <f>Data!AP695-Data!AP694</f>
        <v>5.0697948999999767</v>
      </c>
      <c r="AQ695" s="2">
        <f>Data!AQ695-Data!AQ694</f>
        <v>-5.6366799999977957E-2</v>
      </c>
      <c r="AR695" s="2">
        <f>Data!AR695-Data!AR694</f>
        <v>0.46357999999997901</v>
      </c>
      <c r="AS695" s="2"/>
      <c r="AT695" s="1">
        <v>44839</v>
      </c>
      <c r="AU695" s="2">
        <f>Data!AV699-FaktiskeKurser[[#This Row],[AAPL]]</f>
        <v>3.9199979999999925</v>
      </c>
      <c r="AV695" s="2">
        <f>Data!AW699-FaktiskeKurser[[#This Row],[MSFT]]</f>
        <v>11.699996999999996</v>
      </c>
      <c r="AW695" s="2">
        <f>Data!AX699-FaktiskeKurser[[#This Row],[AMZN]]</f>
        <v>6.1499939999999924</v>
      </c>
      <c r="AX695" s="2">
        <f>Data!AY699-FaktiskeKurser[[#This Row],[GOOGL]]</f>
        <v>4.0100020000000001</v>
      </c>
      <c r="AY695" s="2">
        <f>Data!AZ699-FaktiskeKurser[[#This Row],[BRK-B]]</f>
        <v>9.7799979999999778</v>
      </c>
      <c r="AZ695" s="2">
        <f>Data!BA699-FaktiskeKurser[[#This Row],[TSLA]]</f>
        <v>-27.399992999999995</v>
      </c>
      <c r="BA695" s="2">
        <f>Data!BB699-FaktiskeKurser[[#This Row],[NVDA]]</f>
        <v>9.8899990000000173</v>
      </c>
      <c r="BB695" s="2">
        <f>Data!BC699-FaktiskeKurser[[#This Row],[GOOG]]</f>
        <v>4.130004999999997</v>
      </c>
      <c r="BC695" s="2">
        <f>Data!BD699-FaktiskeKurser[[#This Row],[UNH]]</f>
        <v>18.240020000000015</v>
      </c>
      <c r="BD695" s="2">
        <f>Data!BE699-FaktiskeKurser[[#This Row],[JPM]]</f>
        <v>4.2299950000000024</v>
      </c>
      <c r="BE695" s="2">
        <f>Data!BF699-FaktiskeKurser[[#This Row],[AVGO]]</f>
        <v>34.669983000000002</v>
      </c>
      <c r="BF695" s="2">
        <f>Data!BG699-FaktiskeKurser[[#This Row],[V]]</f>
        <v>7.6099999999999852</v>
      </c>
      <c r="BG695" s="2">
        <f>Data!BH699-FaktiskeKurser[[#This Row],[BAC]]</f>
        <v>1.2600000000000016</v>
      </c>
      <c r="BH695" s="2">
        <f>Data!BI699-FaktiskeKurser[[#This Row],[HD]]</f>
        <v>11.520018999999991</v>
      </c>
      <c r="BI695" s="2">
        <f>Data!BJ699-FaktiskeKurser[[#This Row],[MA]]</f>
        <v>17.430023000000006</v>
      </c>
      <c r="BJ695" s="2">
        <f>Data!BK699-FaktiskeKurser[[#This Row],[MRK]]</f>
        <v>1.75</v>
      </c>
      <c r="BK695" s="2">
        <f>Data!BL699-FaktiskeKurser[[#This Row],[ABBV]]</f>
        <v>0.61000100000001112</v>
      </c>
      <c r="BL695" s="2">
        <f>Data!BM699-FaktiskeKurser[[#This Row],[LLY]]</f>
        <v>1.7699889999999527</v>
      </c>
      <c r="BM695" s="2">
        <f>Data!BN699-FaktiskeKurser[[#This Row],[UPS]]</f>
        <v>2.6099859999999921</v>
      </c>
      <c r="BN695" s="2">
        <f>Data!BO699-FaktiskeKurser[[#This Row],[CAT]]</f>
        <v>12.480011000000019</v>
      </c>
    </row>
    <row r="696" spans="1:66" x14ac:dyDescent="0.35">
      <c r="A696" s="1">
        <v>44840</v>
      </c>
      <c r="B696" s="2">
        <f>ARIMAForecast[[#This Row],[AAPL]]-FaktiskeKurser[[#This Row],[AAPL]]</f>
        <v>2.4252138229450111</v>
      </c>
      <c r="C696" s="2">
        <f>ARIMAForecast[[#This Row],[MSFT]]-Data!C695</f>
        <v>-11.561396501861992</v>
      </c>
      <c r="D696" s="2">
        <f>ARIMAForecast[[#This Row],[AMZN]]-Data!D695</f>
        <v>-5.4825250800410004</v>
      </c>
      <c r="E696" s="2">
        <f>ARIMAForecast[[#This Row],[GOOGL]]-Data!E695</f>
        <v>-3.1942201520935072</v>
      </c>
      <c r="F696" s="2">
        <f>ARIMAForecast[[#This Row],[BRK-B]]-Data!F695</f>
        <v>-8.2652368764460107</v>
      </c>
      <c r="G696" s="2">
        <f>ARIMAForecast[[#This Row],[TSLA]]-Data!G695</f>
        <v>-18.589561698044008</v>
      </c>
      <c r="H696" s="2">
        <f>ARIMAForecast[[#This Row],[NVDA]]-Data!H695</f>
        <v>-11.107846185629001</v>
      </c>
      <c r="I696" s="2">
        <f>ARIMAForecast[[#This Row],[GOOG]]-Data!I695</f>
        <v>-3.2595374845897993</v>
      </c>
      <c r="J696" s="2">
        <f>ARIMAForecast[[#This Row],[UNH]]-Data!J695</f>
        <v>-15.585940910287945</v>
      </c>
      <c r="K696" s="2">
        <f>ARIMAForecast[[#This Row],[JPM]]-Data!K695</f>
        <v>-2.4177354549640029</v>
      </c>
      <c r="L696" s="2">
        <f>ARIMAForecast[[#This Row],[AVGO]]-Data!L695</f>
        <v>-19.094613064941029</v>
      </c>
      <c r="M696" s="2">
        <f>ARIMAForecast[[#This Row],[V]]-Data!M695</f>
        <v>-1.8096833444329832</v>
      </c>
      <c r="N696" s="2">
        <f>ARIMAForecast[[#This Row],[BAC]]-Data!N695</f>
        <v>-0.83200291023539918</v>
      </c>
      <c r="O696" s="2">
        <f>ARIMAForecast[[#This Row],[HD]]-Data!O695</f>
        <v>-6.3299627172060013</v>
      </c>
      <c r="P696" s="2">
        <f>ARIMAForecast[[#This Row],[MA]]-Data!P695</f>
        <v>-3.9474780452679852</v>
      </c>
      <c r="Q696" s="2">
        <f>ARIMAForecast[[#This Row],[MRK]]-Data!Q695</f>
        <v>0.11109162833109565</v>
      </c>
      <c r="R696" s="2">
        <f>ARIMAForecast[[#This Row],[ABBV]]-Data!R695</f>
        <v>-1.2008963567170099</v>
      </c>
      <c r="S696" s="2">
        <f>ARIMAForecast[[#This Row],[LLY]]-Data!S695</f>
        <v>-7.0827633766689928</v>
      </c>
      <c r="T696" s="2">
        <f>ARIMAForecast[[#This Row],[UPS]]-Data!T695</f>
        <v>-7.0874497944309951</v>
      </c>
      <c r="U696" s="2">
        <f>ARIMAForecast[[#This Row],[CAT]]-Data!U695</f>
        <v>-1.8799648241040074</v>
      </c>
      <c r="X696" s="1">
        <v>44840</v>
      </c>
      <c r="Y696" s="2">
        <f>Data!Y696-Data!Y695</f>
        <v>-0.68712809999999536</v>
      </c>
      <c r="Z696" s="2">
        <f>Data!Z696-Data!Z695</f>
        <v>-2.6031937000000198</v>
      </c>
      <c r="AA696" s="2">
        <f>Data!AA696-Data!AA695</f>
        <v>-0.52611969999999531</v>
      </c>
      <c r="AB696" s="2">
        <f>Data!AB696-Data!AB695</f>
        <v>-4.0407999999985122E-3</v>
      </c>
      <c r="AC696" s="2">
        <f>Data!AC696-Data!AC695</f>
        <v>-2.9603461999999467</v>
      </c>
      <c r="AD696" s="2">
        <f>Data!AD696-Data!AD695</f>
        <v>-8.1094152999999949</v>
      </c>
      <c r="AE696" s="2">
        <f>Data!AE696-Data!AE695</f>
        <v>-0.92782660000000305</v>
      </c>
      <c r="AF696" s="2">
        <f>Data!AF696-Data!AF695</f>
        <v>6.7187099999998168E-2</v>
      </c>
      <c r="AG696" s="2">
        <f>Data!AG696-Data!AG695</f>
        <v>-6.6274973999999247</v>
      </c>
      <c r="AH696" s="2">
        <f>Data!AH696-Data!AH695</f>
        <v>-2.2564251000000013</v>
      </c>
      <c r="AI696" s="2">
        <f>Data!AI696-Data!AI695</f>
        <v>-3.0120815999999877</v>
      </c>
      <c r="AJ696" s="2">
        <f>Data!AJ696-Data!AJ695</f>
        <v>-1.5420585999999901</v>
      </c>
      <c r="AK696" s="2">
        <f>Data!AK696-Data!AK695</f>
        <v>-0.46000099999999833</v>
      </c>
      <c r="AL696" s="2">
        <f>Data!AL696-Data!AL695</f>
        <v>0.49887499999999818</v>
      </c>
      <c r="AM696" s="2">
        <f>Data!AM696-Data!AM695</f>
        <v>-3.4689160000000356</v>
      </c>
      <c r="AN696" s="2">
        <f>Data!AN696-Data!AN695</f>
        <v>-0.74189057999998909</v>
      </c>
      <c r="AO696" s="2">
        <f>Data!AO696-Data!AO695</f>
        <v>-2.772786300000007</v>
      </c>
      <c r="AP696" s="2">
        <f>Data!AP696-Data!AP695</f>
        <v>1.1962990000000104</v>
      </c>
      <c r="AQ696" s="2">
        <f>Data!AQ696-Data!AQ695</f>
        <v>-2.1370670000000018</v>
      </c>
      <c r="AR696" s="2">
        <f>Data!AR696-Data!AR695</f>
        <v>0.25182399999999916</v>
      </c>
      <c r="AS696" s="2"/>
      <c r="AT696" s="1">
        <v>44840</v>
      </c>
      <c r="AU696" s="2">
        <f>Data!AV700-FaktiskeKurser[[#This Row],[AAPL]]</f>
        <v>7.2299959999999999</v>
      </c>
      <c r="AV696" s="2">
        <f>Data!AW700-FaktiskeKurser[[#This Row],[MSFT]]</f>
        <v>13.889999000000017</v>
      </c>
      <c r="AW696" s="2">
        <f>Data!AX700-FaktiskeKurser[[#This Row],[AMZN]]</f>
        <v>7.3000030000000038</v>
      </c>
      <c r="AX696" s="2">
        <f>Data!AY700-FaktiskeKurser[[#This Row],[GOOGL]]</f>
        <v>5.7699960000000061</v>
      </c>
      <c r="AY696" s="2">
        <f>Data!AZ700-FaktiskeKurser[[#This Row],[BRK-B]]</f>
        <v>9.2900089999999977</v>
      </c>
      <c r="AZ696" s="2">
        <f>Data!BA700-FaktiskeKurser[[#This Row],[TSLA]]</f>
        <v>-27.119994999999989</v>
      </c>
      <c r="BA696" s="2">
        <f>Data!BB700-FaktiskeKurser[[#This Row],[NVDA]]</f>
        <v>9.9100040000000007</v>
      </c>
      <c r="BB696" s="2">
        <f>Data!BC700-FaktiskeKurser[[#This Row],[GOOG]]</f>
        <v>6.0899959999999993</v>
      </c>
      <c r="BC696" s="2">
        <f>Data!BD700-FaktiskeKurser[[#This Row],[UNH]]</f>
        <v>14.089995999999985</v>
      </c>
      <c r="BD696" s="2">
        <f>Data!BE700-FaktiskeKurser[[#This Row],[JPM]]</f>
        <v>3.6399990000000031</v>
      </c>
      <c r="BE696" s="2">
        <f>Data!BF700-FaktiskeKurser[[#This Row],[AVGO]]</f>
        <v>35.489989999999977</v>
      </c>
      <c r="BF696" s="2">
        <f>Data!BG700-FaktiskeKurser[[#This Row],[V]]</f>
        <v>7.9400020000000211</v>
      </c>
      <c r="BG696" s="2">
        <f>Data!BH700-FaktiskeKurser[[#This Row],[BAC]]</f>
        <v>1.2599979999999995</v>
      </c>
      <c r="BH696" s="2">
        <f>Data!BI700-FaktiskeKurser[[#This Row],[HD]]</f>
        <v>14.450013000000013</v>
      </c>
      <c r="BI696" s="2">
        <f>Data!BJ700-FaktiskeKurser[[#This Row],[MA]]</f>
        <v>14.890015000000005</v>
      </c>
      <c r="BJ696" s="2">
        <f>Data!BK700-FaktiskeKurser[[#This Row],[MRK]]</f>
        <v>1.3199990000000099</v>
      </c>
      <c r="BK696" s="2">
        <f>Data!BL700-FaktiskeKurser[[#This Row],[ABBV]]</f>
        <v>6.0799860000000194</v>
      </c>
      <c r="BL696" s="2">
        <f>Data!BM700-FaktiskeKurser[[#This Row],[LLY]]</f>
        <v>9.6000060000000076</v>
      </c>
      <c r="BM696" s="2">
        <f>Data!BN700-FaktiskeKurser[[#This Row],[UPS]]</f>
        <v>4.0600129999999979</v>
      </c>
      <c r="BN696" s="2">
        <f>Data!BO700-FaktiskeKurser[[#This Row],[CAT]]</f>
        <v>14.729996</v>
      </c>
    </row>
    <row r="697" spans="1:66" x14ac:dyDescent="0.35">
      <c r="A697" s="1">
        <v>44841</v>
      </c>
      <c r="B697" s="2">
        <f>ARIMAForecast[[#This Row],[AAPL]]-FaktiskeKurser[[#This Row],[AAPL]]</f>
        <v>-1.8484166327829996</v>
      </c>
      <c r="C697" s="2">
        <f>ARIMAForecast[[#This Row],[MSFT]]-Data!C696</f>
        <v>-5.6582144821230145</v>
      </c>
      <c r="D697" s="2">
        <f>ARIMAForecast[[#This Row],[AMZN]]-Data!D696</f>
        <v>-0.88529835907199583</v>
      </c>
      <c r="E697" s="2">
        <f>ARIMAForecast[[#This Row],[GOOGL]]-Data!E696</f>
        <v>-0.50558109086949798</v>
      </c>
      <c r="F697" s="2">
        <f>ARIMAForecast[[#This Row],[BRK-B]]-Data!F696</f>
        <v>-2.5025937504789795</v>
      </c>
      <c r="G697" s="2">
        <f>ARIMAForecast[[#This Row],[TSLA]]-Data!G696</f>
        <v>3.3156273759140049</v>
      </c>
      <c r="H697" s="2">
        <f>ARIMAForecast[[#This Row],[NVDA]]-Data!H696</f>
        <v>-3.9193643862139993</v>
      </c>
      <c r="I697" s="2">
        <f>ARIMAForecast[[#This Row],[GOOG]]-Data!I696</f>
        <v>-0.40024982335579296</v>
      </c>
      <c r="J697" s="2">
        <f>ARIMAForecast[[#This Row],[UNH]]-Data!J696</f>
        <v>-6.3804382834609896</v>
      </c>
      <c r="K697" s="2">
        <f>ARIMAForecast[[#This Row],[JPM]]-Data!K696</f>
        <v>-0.37431195066800171</v>
      </c>
      <c r="L697" s="2">
        <f>ARIMAForecast[[#This Row],[AVGO]]-Data!L696</f>
        <v>-22.176354166049975</v>
      </c>
      <c r="M697" s="2">
        <f>ARIMAForecast[[#This Row],[V]]-Data!M696</f>
        <v>-1.6407202714680125</v>
      </c>
      <c r="N697" s="2">
        <f>ARIMAForecast[[#This Row],[BAC]]-Data!N696</f>
        <v>-2.3821171572798505E-2</v>
      </c>
      <c r="O697" s="2">
        <f>ARIMAForecast[[#This Row],[HD]]-Data!O696</f>
        <v>-1.7381581694700117</v>
      </c>
      <c r="P697" s="2">
        <f>ARIMAForecast[[#This Row],[MA]]-Data!P696</f>
        <v>-3.0245301366710464</v>
      </c>
      <c r="Q697" s="2">
        <f>ARIMAForecast[[#This Row],[MRK]]-Data!Q696</f>
        <v>2.5257331935915062</v>
      </c>
      <c r="R697" s="2">
        <f>ARIMAForecast[[#This Row],[ABBV]]-Data!R696</f>
        <v>-1.402511517557997</v>
      </c>
      <c r="S697" s="2">
        <f>ARIMAForecast[[#This Row],[LLY]]-Data!S696</f>
        <v>-1.8507938476089976</v>
      </c>
      <c r="T697" s="2">
        <f>ARIMAForecast[[#This Row],[UPS]]-Data!T696</f>
        <v>1.5530274026079951</v>
      </c>
      <c r="U697" s="2">
        <f>ARIMAForecast[[#This Row],[CAT]]-Data!U696</f>
        <v>1.2844426327959866</v>
      </c>
      <c r="X697" s="1">
        <v>44841</v>
      </c>
      <c r="Y697" s="2">
        <f>Data!Y697-Data!Y696</f>
        <v>-3.5719339000000048</v>
      </c>
      <c r="Z697" s="2">
        <f>Data!Z697-Data!Z696</f>
        <v>-4.7113560999999891</v>
      </c>
      <c r="AA697" s="2">
        <f>Data!AA697-Data!AA696</f>
        <v>-4.1839630000000056</v>
      </c>
      <c r="AB697" s="2">
        <f>Data!AB697-Data!AB696</f>
        <v>-2.2817185500000079</v>
      </c>
      <c r="AC697" s="2">
        <f>Data!AC697-Data!AC696</f>
        <v>-7.2054395000000113</v>
      </c>
      <c r="AD697" s="2">
        <f>Data!AD697-Data!AD696</f>
        <v>-3.2307563000000243</v>
      </c>
      <c r="AE697" s="2">
        <f>Data!AE697-Data!AE696</f>
        <v>-6.5894362000000086</v>
      </c>
      <c r="AF697" s="2">
        <f>Data!AF697-Data!AF696</f>
        <v>-2.3735275800000011</v>
      </c>
      <c r="AG697" s="2">
        <f>Data!AG697-Data!AG696</f>
        <v>-12.246383800000046</v>
      </c>
      <c r="AH697" s="2">
        <f>Data!AH697-Data!AH696</f>
        <v>-2.1645464000000061</v>
      </c>
      <c r="AI697" s="2">
        <f>Data!AI697-Data!AI696</f>
        <v>-17.881236800000011</v>
      </c>
      <c r="AJ697" s="2">
        <f>Data!AJ697-Data!AJ696</f>
        <v>-1.7674596999999892</v>
      </c>
      <c r="AK697" s="2">
        <f>Data!AK697-Data!AK696</f>
        <v>-0.71199638999999948</v>
      </c>
      <c r="AL697" s="2">
        <f>Data!AL697-Data!AL696</f>
        <v>-4.8778590000000008</v>
      </c>
      <c r="AM697" s="2">
        <f>Data!AM697-Data!AM696</f>
        <v>-4.3737002999999959</v>
      </c>
      <c r="AN697" s="2">
        <f>Data!AN697-Data!AN696</f>
        <v>1.6489289999995549E-2</v>
      </c>
      <c r="AO697" s="2">
        <f>Data!AO697-Data!AO696</f>
        <v>-1.6703445999999929</v>
      </c>
      <c r="AP697" s="2">
        <f>Data!AP697-Data!AP696</f>
        <v>-5.2657462999999893</v>
      </c>
      <c r="AQ697" s="2">
        <f>Data!AQ697-Data!AQ696</f>
        <v>-5.9542349000000172</v>
      </c>
      <c r="AR697" s="2">
        <f>Data!AR697-Data!AR696</f>
        <v>-1.0816136999999912</v>
      </c>
      <c r="AS697" s="2"/>
      <c r="AT697" s="1">
        <v>44841</v>
      </c>
      <c r="AU697" s="2">
        <f>Data!AV701-FaktiskeKurser[[#This Row],[AAPL]]</f>
        <v>-2.3600009999999827</v>
      </c>
      <c r="AV697" s="2">
        <f>Data!AW701-FaktiskeKurser[[#This Row],[MSFT]]</f>
        <v>-6.5</v>
      </c>
      <c r="AW697" s="2">
        <f>Data!AX701-FaktiskeKurser[[#This Row],[AMZN]]</f>
        <v>-1.3199990000000099</v>
      </c>
      <c r="AX697" s="2">
        <f>Data!AY701-FaktiskeKurser[[#This Row],[GOOGL]]</f>
        <v>4.0001000000003728E-2</v>
      </c>
      <c r="AY697" s="2">
        <f>Data!AZ701-FaktiskeKurser[[#This Row],[BRK-B]]</f>
        <v>-3.7599789999999871</v>
      </c>
      <c r="AZ697" s="2">
        <f>Data!BA701-FaktiskeKurser[[#This Row],[TSLA]]</f>
        <v>-19.329986999999988</v>
      </c>
      <c r="BA697" s="2">
        <f>Data!BB701-FaktiskeKurser[[#This Row],[NVDA]]</f>
        <v>-4.3600009999999969</v>
      </c>
      <c r="BB697" s="2">
        <f>Data!BC701-FaktiskeKurser[[#This Row],[GOOG]]</f>
        <v>0.26999699999998938</v>
      </c>
      <c r="BC697" s="2">
        <f>Data!BD701-FaktiskeKurser[[#This Row],[UNH]]</f>
        <v>-10.660003999999958</v>
      </c>
      <c r="BD697" s="2">
        <f>Data!BE701-FaktiskeKurser[[#This Row],[JPM]]</f>
        <v>-1.75</v>
      </c>
      <c r="BE697" s="2">
        <f>Data!BF701-FaktiskeKurser[[#This Row],[AVGO]]</f>
        <v>3.7000120000000152</v>
      </c>
      <c r="BF697" s="2">
        <f>Data!BG701-FaktiskeKurser[[#This Row],[V]]</f>
        <v>2.180008000000015</v>
      </c>
      <c r="BG697" s="2">
        <f>Data!BH701-FaktiskeKurser[[#This Row],[BAC]]</f>
        <v>-0.33999999999999986</v>
      </c>
      <c r="BH697" s="2">
        <f>Data!BI701-FaktiskeKurser[[#This Row],[HD]]</f>
        <v>0.61999499999996033</v>
      </c>
      <c r="BI697" s="2">
        <f>Data!BJ701-FaktiskeKurser[[#This Row],[MA]]</f>
        <v>4.4899900000000343</v>
      </c>
      <c r="BJ697" s="2">
        <f>Data!BK701-FaktiskeKurser[[#This Row],[MRK]]</f>
        <v>4.9994999999995571E-2</v>
      </c>
      <c r="BK697" s="2">
        <f>Data!BL701-FaktiskeKurser[[#This Row],[ABBV]]</f>
        <v>0.4399879999999996</v>
      </c>
      <c r="BL697" s="2">
        <f>Data!BM701-FaktiskeKurser[[#This Row],[LLY]]</f>
        <v>5.1100160000000301</v>
      </c>
      <c r="BM697" s="2">
        <f>Data!BN701-FaktiskeKurser[[#This Row],[UPS]]</f>
        <v>-3.9499970000000246</v>
      </c>
      <c r="BN697" s="2">
        <f>Data!BO701-FaktiskeKurser[[#This Row],[CAT]]</f>
        <v>6.3200070000000039</v>
      </c>
    </row>
    <row r="698" spans="1:66" x14ac:dyDescent="0.35">
      <c r="A698" s="1">
        <v>44844</v>
      </c>
      <c r="B698" s="2">
        <f>ARIMAForecast[[#This Row],[AAPL]]-FaktiskeKurser[[#This Row],[AAPL]]</f>
        <v>-7.0359052922819956</v>
      </c>
      <c r="C698" s="2">
        <f>ARIMAForecast[[#This Row],[MSFT]]-Data!C697</f>
        <v>-3.2111378798900034</v>
      </c>
      <c r="D698" s="2">
        <f>ARIMAForecast[[#This Row],[AMZN]]-Data!D697</f>
        <v>-1.1280803697219994</v>
      </c>
      <c r="E698" s="2">
        <f>ARIMAForecast[[#This Row],[GOOGL]]-Data!E697</f>
        <v>-0.59874330113130725</v>
      </c>
      <c r="F698" s="2">
        <f>ARIMAForecast[[#This Row],[BRK-B]]-Data!F697</f>
        <v>1.0039746509289671</v>
      </c>
      <c r="G698" s="2">
        <f>ARIMAForecast[[#This Row],[TSLA]]-Data!G697</f>
        <v>-9.8411237677759971</v>
      </c>
      <c r="H698" s="2">
        <f>ARIMAForecast[[#This Row],[NVDA]]-Data!H697</f>
        <v>-1.7312952666219985</v>
      </c>
      <c r="I698" s="2">
        <f>ARIMAForecast[[#This Row],[GOOG]]-Data!I697</f>
        <v>-0.49114611758339777</v>
      </c>
      <c r="J698" s="2">
        <f>ARIMAForecast[[#This Row],[UNH]]-Data!J697</f>
        <v>2.321277975077976</v>
      </c>
      <c r="K698" s="2">
        <f>ARIMAForecast[[#This Row],[JPM]]-Data!K697</f>
        <v>-3.0619591806430009</v>
      </c>
      <c r="L698" s="2">
        <f>ARIMAForecast[[#This Row],[AVGO]]-Data!L697</f>
        <v>-9.192642044985007</v>
      </c>
      <c r="M698" s="2">
        <f>ARIMAForecast[[#This Row],[V]]-Data!M697</f>
        <v>-2.8614095592070043</v>
      </c>
      <c r="N698" s="2">
        <f>ARIMAForecast[[#This Row],[BAC]]-Data!N697</f>
        <v>-0.67216955001829959</v>
      </c>
      <c r="O698" s="2">
        <f>ARIMAForecast[[#This Row],[HD]]-Data!O697</f>
        <v>2.6117224757967961E-2</v>
      </c>
      <c r="P698" s="2">
        <f>ARIMAForecast[[#This Row],[MA]]-Data!P697</f>
        <v>-5.4506273537739958</v>
      </c>
      <c r="Q698" s="2">
        <f>ARIMAForecast[[#This Row],[MRK]]-Data!Q697</f>
        <v>1.0604308877929896</v>
      </c>
      <c r="R698" s="2">
        <f>ARIMAForecast[[#This Row],[ABBV]]-Data!R697</f>
        <v>3.509718353135014</v>
      </c>
      <c r="S698" s="2">
        <f>ARIMAForecast[[#This Row],[LLY]]-Data!S697</f>
        <v>2.6330986639989646</v>
      </c>
      <c r="T698" s="2">
        <f>ARIMAForecast[[#This Row],[UPS]]-Data!T697</f>
        <v>-1.0151796197129954</v>
      </c>
      <c r="U698" s="2">
        <f>ARIMAForecast[[#This Row],[CAT]]-Data!U697</f>
        <v>1.4276744737110221</v>
      </c>
      <c r="X698" s="1">
        <v>44844</v>
      </c>
      <c r="Y698" s="2">
        <f>Data!Y698-Data!Y697</f>
        <v>-1.7278056000000106</v>
      </c>
      <c r="Z698" s="2">
        <f>Data!Z698-Data!Z697</f>
        <v>-11.885369400000002</v>
      </c>
      <c r="AA698" s="2">
        <f>Data!AA698-Data!AA697</f>
        <v>-2.4096873000000016</v>
      </c>
      <c r="AB698" s="2">
        <f>Data!AB698-Data!AB697</f>
        <v>-1.192829549999999</v>
      </c>
      <c r="AC698" s="2">
        <f>Data!AC698-Data!AC697</f>
        <v>-2.2264289000000304</v>
      </c>
      <c r="AD698" s="2">
        <f>Data!AD698-Data!AD697</f>
        <v>-12.685441999999995</v>
      </c>
      <c r="AE698" s="2">
        <f>Data!AE698-Data!AE697</f>
        <v>-7.6450266999999883</v>
      </c>
      <c r="AF698" s="2">
        <f>Data!AF698-Data!AF697</f>
        <v>-1.135001619999997</v>
      </c>
      <c r="AG698" s="2">
        <f>Data!AG698-Data!AG697</f>
        <v>-7.9121423999999934</v>
      </c>
      <c r="AH698" s="2">
        <f>Data!AH698-Data!AH697</f>
        <v>-1.1460776999999922</v>
      </c>
      <c r="AI698" s="2">
        <f>Data!AI698-Data!AI697</f>
        <v>-22.919018400000027</v>
      </c>
      <c r="AJ698" s="2">
        <f>Data!AJ698-Data!AJ697</f>
        <v>-1.6515703999999971</v>
      </c>
      <c r="AK698" s="2">
        <f>Data!AK698-Data!AK697</f>
        <v>-0.15064704999999989</v>
      </c>
      <c r="AL698" s="2">
        <f>Data!AL698-Data!AL697</f>
        <v>-2.8321722000000022</v>
      </c>
      <c r="AM698" s="2">
        <f>Data!AM698-Data!AM697</f>
        <v>-3.3384133000000134</v>
      </c>
      <c r="AN698" s="2">
        <f>Data!AN698-Data!AN697</f>
        <v>2.2675604300000032</v>
      </c>
      <c r="AO698" s="2">
        <f>Data!AO698-Data!AO697</f>
        <v>-0.45622639999999137</v>
      </c>
      <c r="AP698" s="2">
        <f>Data!AP698-Data!AP697</f>
        <v>-3.4592962000000398</v>
      </c>
      <c r="AQ698" s="2">
        <f>Data!AQ698-Data!AQ697</f>
        <v>-7.4695999999988771E-2</v>
      </c>
      <c r="AR698" s="2">
        <f>Data!AR698-Data!AR697</f>
        <v>0.78677310000000489</v>
      </c>
      <c r="AS698" s="2"/>
      <c r="AT698" s="1">
        <v>44844</v>
      </c>
      <c r="AU698" s="2">
        <f>Data!AV702-FaktiskeKurser[[#This Row],[AAPL]]</f>
        <v>-5.680008000000015</v>
      </c>
      <c r="AV698" s="2">
        <f>Data!AW702-FaktiskeKurser[[#This Row],[MSFT]]</f>
        <v>-19.630005000000011</v>
      </c>
      <c r="AW698" s="2">
        <f>Data!AX702-FaktiskeKurser[[#This Row],[AMZN]]</f>
        <v>-7.4199979999999925</v>
      </c>
      <c r="AX698" s="2">
        <f>Data!AY702-FaktiskeKurser[[#This Row],[GOOGL]]</f>
        <v>-3.7799980000000062</v>
      </c>
      <c r="AY698" s="2">
        <f>Data!AZ702-FaktiskeKurser[[#This Row],[BRK-B]]</f>
        <v>-13.559996999999953</v>
      </c>
      <c r="AZ698" s="2">
        <f>Data!BA702-FaktiskeKurser[[#This Row],[TSLA]]</f>
        <v>-26.479995000000002</v>
      </c>
      <c r="BA698" s="2">
        <f>Data!BB702-FaktiskeKurser[[#This Row],[NVDA]]</f>
        <v>-14.970000999999996</v>
      </c>
      <c r="BB698" s="2">
        <f>Data!BC702-FaktiskeKurser[[#This Row],[GOOG]]</f>
        <v>-3.7000050000000044</v>
      </c>
      <c r="BC698" s="2">
        <f>Data!BD702-FaktiskeKurser[[#This Row],[UNH]]</f>
        <v>-24.309998000000007</v>
      </c>
      <c r="BD698" s="2">
        <f>Data!BE702-FaktiskeKurser[[#This Row],[JPM]]</f>
        <v>-7.7799990000000037</v>
      </c>
      <c r="BE698" s="2">
        <f>Data!BF702-FaktiskeKurser[[#This Row],[AVGO]]</f>
        <v>-42.159972999999979</v>
      </c>
      <c r="BF698" s="2">
        <f>Data!BG702-FaktiskeKurser[[#This Row],[V]]</f>
        <v>-3.4700009999999963</v>
      </c>
      <c r="BG698" s="2">
        <f>Data!BH702-FaktiskeKurser[[#This Row],[BAC]]</f>
        <v>-1.7200009999999999</v>
      </c>
      <c r="BH698" s="2">
        <f>Data!BI702-FaktiskeKurser[[#This Row],[HD]]</f>
        <v>-7.1000070000000051</v>
      </c>
      <c r="BI698" s="2">
        <f>Data!BJ702-FaktiskeKurser[[#This Row],[MA]]</f>
        <v>-9.4899900000000343</v>
      </c>
      <c r="BJ698" s="2">
        <f>Data!BK702-FaktiskeKurser[[#This Row],[MRK]]</f>
        <v>2.0900039999999933</v>
      </c>
      <c r="BK698" s="2">
        <f>Data!BL702-FaktiskeKurser[[#This Row],[ABBV]]</f>
        <v>-3.6800069999999891</v>
      </c>
      <c r="BL698" s="2">
        <f>Data!BM702-FaktiskeKurser[[#This Row],[LLY]]</f>
        <v>-6</v>
      </c>
      <c r="BM698" s="2">
        <f>Data!BN702-FaktiskeKurser[[#This Row],[UPS]]</f>
        <v>-9.1499939999999924</v>
      </c>
      <c r="BN698" s="2">
        <f>Data!BO702-FaktiskeKurser[[#This Row],[CAT]]</f>
        <v>-0.96000700000001871</v>
      </c>
    </row>
    <row r="699" spans="1:66" x14ac:dyDescent="0.35">
      <c r="A699" s="1">
        <v>44845</v>
      </c>
      <c r="B699" s="2">
        <f>ARIMAForecast[[#This Row],[AAPL]]-FaktiskeKurser[[#This Row],[AAPL]]</f>
        <v>-8.4406103437499951</v>
      </c>
      <c r="C699" s="2">
        <f>ARIMAForecast[[#This Row],[MSFT]]-Data!C698</f>
        <v>0.25340054707001514</v>
      </c>
      <c r="D699" s="2">
        <f>ARIMAForecast[[#This Row],[AMZN]]-Data!D698</f>
        <v>0.4957544125719977</v>
      </c>
      <c r="E699" s="2">
        <f>ARIMAForecast[[#This Row],[GOOGL]]-Data!E698</f>
        <v>0.43197972838549958</v>
      </c>
      <c r="F699" s="2">
        <f>ARIMAForecast[[#This Row],[BRK-B]]-Data!F698</f>
        <v>-2.1565571457380202</v>
      </c>
      <c r="G699" s="2">
        <f>ARIMAForecast[[#This Row],[TSLA]]-Data!G698</f>
        <v>4.0670815185399931</v>
      </c>
      <c r="H699" s="2">
        <f>ARIMAForecast[[#This Row],[NVDA]]-Data!H698</f>
        <v>0.26473918864699897</v>
      </c>
      <c r="I699" s="2">
        <f>ARIMAForecast[[#This Row],[GOOG]]-Data!I698</f>
        <v>-6.9942100863400469E-2</v>
      </c>
      <c r="J699" s="2">
        <f>ARIMAForecast[[#This Row],[UNH]]-Data!J698</f>
        <v>-0.55123862498601284</v>
      </c>
      <c r="K699" s="2">
        <f>ARIMAForecast[[#This Row],[JPM]]-Data!K698</f>
        <v>1.4125261881149953</v>
      </c>
      <c r="L699" s="2">
        <f>ARIMAForecast[[#This Row],[AVGO]]-Data!L698</f>
        <v>1.5225109931359952</v>
      </c>
      <c r="M699" s="2">
        <f>ARIMAForecast[[#This Row],[V]]-Data!M698</f>
        <v>-1.1334287327979951</v>
      </c>
      <c r="N699" s="2">
        <f>ARIMAForecast[[#This Row],[BAC]]-Data!N698</f>
        <v>0.12544377825349784</v>
      </c>
      <c r="O699" s="2">
        <f>ARIMAForecast[[#This Row],[HD]]-Data!O698</f>
        <v>-1.4383836553830065</v>
      </c>
      <c r="P699" s="2">
        <f>ARIMAForecast[[#This Row],[MA]]-Data!P698</f>
        <v>-2.6413424959930012</v>
      </c>
      <c r="Q699" s="2">
        <f>ARIMAForecast[[#This Row],[MRK]]-Data!Q698</f>
        <v>-0.8863421077073923</v>
      </c>
      <c r="R699" s="2">
        <f>ARIMAForecast[[#This Row],[ABBV]]-Data!R698</f>
        <v>-1.6088248186329963</v>
      </c>
      <c r="S699" s="2">
        <f>ARIMAForecast[[#This Row],[LLY]]-Data!S698</f>
        <v>-1.9482740636989888</v>
      </c>
      <c r="T699" s="2">
        <f>ARIMAForecast[[#This Row],[UPS]]-Data!T698</f>
        <v>0.89537693163200061</v>
      </c>
      <c r="U699" s="2">
        <f>ARIMAForecast[[#This Row],[CAT]]-Data!U698</f>
        <v>-0.50319438087601043</v>
      </c>
      <c r="X699" s="1">
        <v>44845</v>
      </c>
      <c r="Y699" s="2">
        <f>Data!Y699-Data!Y698</f>
        <v>-1.0262797999999975</v>
      </c>
      <c r="Z699" s="2">
        <f>Data!Z699-Data!Z698</f>
        <v>-4.4954996000000165</v>
      </c>
      <c r="AA699" s="2">
        <f>Data!AA699-Data!AA698</f>
        <v>-1.3407418000000035</v>
      </c>
      <c r="AB699" s="2">
        <f>Data!AB699-Data!AB698</f>
        <v>-0.69308855999999253</v>
      </c>
      <c r="AC699" s="2">
        <f>Data!AC699-Data!AC698</f>
        <v>0.29825840000000881</v>
      </c>
      <c r="AD699" s="2">
        <f>Data!AD699-Data!AD698</f>
        <v>-2.4170627000000025</v>
      </c>
      <c r="AE699" s="2">
        <f>Data!AE699-Data!AE698</f>
        <v>-1.2073802000000029</v>
      </c>
      <c r="AF699" s="2">
        <f>Data!AF699-Data!AF698</f>
        <v>-0.67762905000000728</v>
      </c>
      <c r="AG699" s="2">
        <f>Data!AG699-Data!AG698</f>
        <v>0.39112610000000814</v>
      </c>
      <c r="AH699" s="2">
        <f>Data!AH699-Data!AH698</f>
        <v>-2.7999551999999994</v>
      </c>
      <c r="AI699" s="2">
        <f>Data!AI699-Data!AI698</f>
        <v>-7.5352354999999989</v>
      </c>
      <c r="AJ699" s="2">
        <f>Data!AJ699-Data!AJ698</f>
        <v>-2.97261850000001</v>
      </c>
      <c r="AK699" s="2">
        <f>Data!AK699-Data!AK698</f>
        <v>-0.83183328000000145</v>
      </c>
      <c r="AL699" s="2">
        <f>Data!AL699-Data!AL698</f>
        <v>0.23740570000001071</v>
      </c>
      <c r="AM699" s="2">
        <f>Data!AM699-Data!AM698</f>
        <v>-5.3005742999999939</v>
      </c>
      <c r="AN699" s="2">
        <f>Data!AN699-Data!AN698</f>
        <v>1.0742639699999899</v>
      </c>
      <c r="AO699" s="2">
        <f>Data!AO699-Data!AO698</f>
        <v>2.6980977999999993</v>
      </c>
      <c r="AP699" s="2">
        <f>Data!AP699-Data!AP698</f>
        <v>3.1351113000000055</v>
      </c>
      <c r="AQ699" s="2">
        <f>Data!AQ699-Data!AQ698</f>
        <v>-0.43736670000001254</v>
      </c>
      <c r="AR699" s="2">
        <f>Data!AR699-Data!AR698</f>
        <v>1.0894432999999992</v>
      </c>
      <c r="AS699" s="2"/>
      <c r="AT699" s="1">
        <v>44845</v>
      </c>
      <c r="AU699" s="2">
        <f>Data!AV703-FaktiskeKurser[[#This Row],[AAPL]]</f>
        <v>-7.4199979999999925</v>
      </c>
      <c r="AV699" s="2">
        <f>Data!AW703-FaktiskeKurser[[#This Row],[MSFT]]</f>
        <v>-23.78999300000001</v>
      </c>
      <c r="AW699" s="2">
        <f>Data!AX703-FaktiskeKurser[[#This Row],[AMZN]]</f>
        <v>-8.7399979999999999</v>
      </c>
      <c r="AX699" s="2">
        <f>Data!AY703-FaktiskeKurser[[#This Row],[GOOGL]]</f>
        <v>-4.25</v>
      </c>
      <c r="AY699" s="2">
        <f>Data!AZ703-FaktiskeKurser[[#This Row],[BRK-B]]</f>
        <v>-12.049986999999987</v>
      </c>
      <c r="AZ699" s="2">
        <f>Data!BA703-FaktiskeKurser[[#This Row],[TSLA]]</f>
        <v>-24.309998000000007</v>
      </c>
      <c r="BA699" s="2">
        <f>Data!BB703-FaktiskeKurser[[#This Row],[NVDA]]</f>
        <v>-16.229995000000017</v>
      </c>
      <c r="BB699" s="2">
        <f>Data!BC703-FaktiskeKurser[[#This Row],[GOOG]]</f>
        <v>-4.1699979999999925</v>
      </c>
      <c r="BC699" s="2">
        <f>Data!BD703-FaktiskeKurser[[#This Row],[UNH]]</f>
        <v>-27.260009000000025</v>
      </c>
      <c r="BD699" s="2">
        <f>Data!BE703-FaktiskeKurser[[#This Row],[JPM]]</f>
        <v>-8.4300000000000068</v>
      </c>
      <c r="BE699" s="2">
        <f>Data!BF703-FaktiskeKurser[[#This Row],[AVGO]]</f>
        <v>-54.039977999999962</v>
      </c>
      <c r="BF699" s="2">
        <f>Data!BG703-FaktiskeKurser[[#This Row],[V]]</f>
        <v>-8.5299990000000037</v>
      </c>
      <c r="BG699" s="2">
        <f>Data!BH703-FaktiskeKurser[[#This Row],[BAC]]</f>
        <v>-2.1500000000000021</v>
      </c>
      <c r="BH699" s="2">
        <f>Data!BI703-FaktiskeKurser[[#This Row],[HD]]</f>
        <v>-6.9599910000000023</v>
      </c>
      <c r="BI699" s="2">
        <f>Data!BJ703-FaktiskeKurser[[#This Row],[MA]]</f>
        <v>-18.15002400000003</v>
      </c>
      <c r="BJ699" s="2">
        <f>Data!BK703-FaktiskeKurser[[#This Row],[MRK]]</f>
        <v>2.6600040000000007</v>
      </c>
      <c r="BK699" s="2">
        <f>Data!BL703-FaktiskeKurser[[#This Row],[ABBV]]</f>
        <v>-1.8200070000000039</v>
      </c>
      <c r="BL699" s="2">
        <f>Data!BM703-FaktiskeKurser[[#This Row],[LLY]]</f>
        <v>-4.1799929999999677</v>
      </c>
      <c r="BM699" s="2">
        <f>Data!BN703-FaktiskeKurser[[#This Row],[UPS]]</f>
        <v>-8.5199890000000096</v>
      </c>
      <c r="BN699" s="2">
        <f>Data!BO703-FaktiskeKurser[[#This Row],[CAT]]</f>
        <v>1.3699949999999887</v>
      </c>
    </row>
    <row r="700" spans="1:66" x14ac:dyDescent="0.35">
      <c r="A700" s="1">
        <v>44846</v>
      </c>
      <c r="B700" s="2">
        <f>ARIMAForecast[[#This Row],[AAPL]]-FaktiskeKurser[[#This Row],[AAPL]]</f>
        <v>-2.7110639341939873</v>
      </c>
      <c r="C700" s="2">
        <f>ARIMAForecast[[#This Row],[MSFT]]-Data!C699</f>
        <v>7.7326294695279785</v>
      </c>
      <c r="D700" s="2">
        <f>ARIMAForecast[[#This Row],[AMZN]]-Data!D699</f>
        <v>-0.65476741006000339</v>
      </c>
      <c r="E700" s="2">
        <f>ARIMAForecast[[#This Row],[GOOGL]]-Data!E699</f>
        <v>1.3183314828207102</v>
      </c>
      <c r="F700" s="2">
        <f>ARIMAForecast[[#This Row],[BRK-B]]-Data!F699</f>
        <v>8.5901891271640238</v>
      </c>
      <c r="G700" s="2">
        <f>ARIMAForecast[[#This Row],[TSLA]]-Data!G699</f>
        <v>1.3685121669020077</v>
      </c>
      <c r="H700" s="2">
        <f>ARIMAForecast[[#This Row],[NVDA]]-Data!H699</f>
        <v>3.3495201214820014</v>
      </c>
      <c r="I700" s="2">
        <f>ARIMAForecast[[#This Row],[GOOG]]-Data!I699</f>
        <v>1.4758053198232943</v>
      </c>
      <c r="J700" s="2">
        <f>ARIMAForecast[[#This Row],[UNH]]-Data!J699</f>
        <v>10.328549256363033</v>
      </c>
      <c r="K700" s="2">
        <f>ARIMAForecast[[#This Row],[JPM]]-Data!K699</f>
        <v>5.2483838788830042</v>
      </c>
      <c r="L700" s="2">
        <f>ARIMAForecast[[#This Row],[AVGO]]-Data!L699</f>
        <v>5.9624032974080023</v>
      </c>
      <c r="M700" s="2">
        <f>ARIMAForecast[[#This Row],[V]]-Data!M699</f>
        <v>5.5515604552230116</v>
      </c>
      <c r="N700" s="2">
        <f>ARIMAForecast[[#This Row],[BAC]]-Data!N699</f>
        <v>1.5069190956092022</v>
      </c>
      <c r="O700" s="2">
        <f>ARIMAForecast[[#This Row],[HD]]-Data!O699</f>
        <v>1.062698725928044</v>
      </c>
      <c r="P700" s="2">
        <f>ARIMAForecast[[#This Row],[MA]]-Data!P699</f>
        <v>9.7733371521180175</v>
      </c>
      <c r="Q700" s="2">
        <f>ARIMAForecast[[#This Row],[MRK]]-Data!Q699</f>
        <v>2.1700705817182921</v>
      </c>
      <c r="R700" s="2">
        <f>ARIMAForecast[[#This Row],[ABBV]]-Data!R699</f>
        <v>3.6393086007939814</v>
      </c>
      <c r="S700" s="2">
        <f>ARIMAForecast[[#This Row],[LLY]]-Data!S699</f>
        <v>6.0995923627640423</v>
      </c>
      <c r="T700" s="2">
        <f>ARIMAForecast[[#This Row],[UPS]]-Data!T699</f>
        <v>3.5236198504910021</v>
      </c>
      <c r="U700" s="2">
        <f>ARIMAForecast[[#This Row],[CAT]]-Data!U699</f>
        <v>3.9257186859960029</v>
      </c>
      <c r="X700" s="1">
        <v>44846</v>
      </c>
      <c r="Y700" s="2">
        <f>Data!Y700-Data!Y699</f>
        <v>-0.86329000000000633</v>
      </c>
      <c r="Z700" s="2">
        <f>Data!Z700-Data!Z699</f>
        <v>0.26487050000000067</v>
      </c>
      <c r="AA700" s="2">
        <f>Data!AA700-Data!AA699</f>
        <v>0.36278529999999876</v>
      </c>
      <c r="AB700" s="2">
        <f>Data!AB700-Data!AB699</f>
        <v>0.42894271999999489</v>
      </c>
      <c r="AC700" s="2">
        <f>Data!AC700-Data!AC699</f>
        <v>-3.1594824000000017</v>
      </c>
      <c r="AD700" s="2">
        <f>Data!AD700-Data!AD699</f>
        <v>-3.4446470000000033</v>
      </c>
      <c r="AE700" s="2">
        <f>Data!AE700-Data!AE699</f>
        <v>-0.86006810000000655</v>
      </c>
      <c r="AF700" s="2">
        <f>Data!AF700-Data!AF699</f>
        <v>0.32541720999999768</v>
      </c>
      <c r="AG700" s="2">
        <f>Data!AG700-Data!AG699</f>
        <v>0.16550019999999677</v>
      </c>
      <c r="AH700" s="2">
        <f>Data!AH700-Data!AH699</f>
        <v>1.2488770999999872</v>
      </c>
      <c r="AI700" s="2">
        <f>Data!AI700-Data!AI699</f>
        <v>-2.041688699999952</v>
      </c>
      <c r="AJ700" s="2">
        <f>Data!AJ700-Data!AJ699</f>
        <v>-1.009841300000005</v>
      </c>
      <c r="AK700" s="2">
        <f>Data!AK700-Data!AK699</f>
        <v>5.267368000000161E-2</v>
      </c>
      <c r="AL700" s="2">
        <f>Data!AL700-Data!AL699</f>
        <v>-2.0407710999999722</v>
      </c>
      <c r="AM700" s="2">
        <f>Data!AM700-Data!AM699</f>
        <v>-3.1668250999999827</v>
      </c>
      <c r="AN700" s="2">
        <f>Data!AN700-Data!AN699</f>
        <v>-0.47893402999999068</v>
      </c>
      <c r="AO700" s="2">
        <f>Data!AO700-Data!AO699</f>
        <v>-1.0218705999999997</v>
      </c>
      <c r="AP700" s="2">
        <f>Data!AP700-Data!AP699</f>
        <v>-2.4410133000000087</v>
      </c>
      <c r="AQ700" s="2">
        <f>Data!AQ700-Data!AQ699</f>
        <v>0.13901599999999803</v>
      </c>
      <c r="AR700" s="2">
        <f>Data!AR700-Data!AR699</f>
        <v>-0.15541010000001165</v>
      </c>
      <c r="AS700" s="2"/>
      <c r="AT700" s="1">
        <v>44846</v>
      </c>
      <c r="AU700" s="2">
        <f>Data!AV704-FaktiskeKurser[[#This Row],[AAPL]]</f>
        <v>-7.0899969999999826</v>
      </c>
      <c r="AV700" s="2">
        <f>Data!AW704-FaktiskeKurser[[#This Row],[MSFT]]</f>
        <v>-21.03999300000001</v>
      </c>
      <c r="AW700" s="2">
        <f>Data!AX704-FaktiskeKurser[[#This Row],[AMZN]]</f>
        <v>-7.4000010000000032</v>
      </c>
      <c r="AX700" s="2">
        <f>Data!AY704-FaktiskeKurser[[#This Row],[GOOGL]]</f>
        <v>-3.8600000000000136</v>
      </c>
      <c r="AY700" s="2">
        <f>Data!AZ704-FaktiskeKurser[[#This Row],[BRK-B]]</f>
        <v>-12.309998000000007</v>
      </c>
      <c r="AZ700" s="2">
        <f>Data!BA704-FaktiskeKurser[[#This Row],[TSLA]]</f>
        <v>-20.890000000000015</v>
      </c>
      <c r="BA700" s="2">
        <f>Data!BB704-FaktiskeKurser[[#This Row],[NVDA]]</f>
        <v>-16.300003000000004</v>
      </c>
      <c r="BB700" s="2">
        <f>Data!BC704-FaktiskeKurser[[#This Row],[GOOG]]</f>
        <v>-3.9399949999999961</v>
      </c>
      <c r="BC700" s="2">
        <f>Data!BD704-FaktiskeKurser[[#This Row],[UNH]]</f>
        <v>-19.170013999999981</v>
      </c>
      <c r="BD700" s="2">
        <f>Data!BE704-FaktiskeKurser[[#This Row],[JPM]]</f>
        <v>-4.5299980000000062</v>
      </c>
      <c r="BE700" s="2">
        <f>Data!BF704-FaktiskeKurser[[#This Row],[AVGO]]</f>
        <v>-48.929993000000024</v>
      </c>
      <c r="BF700" s="2">
        <f>Data!BG704-FaktiskeKurser[[#This Row],[V]]</f>
        <v>-7.349991000000017</v>
      </c>
      <c r="BG700" s="2">
        <f>Data!BH704-FaktiskeKurser[[#This Row],[BAC]]</f>
        <v>-1.5999979999999994</v>
      </c>
      <c r="BH700" s="2">
        <f>Data!BI704-FaktiskeKurser[[#This Row],[HD]]</f>
        <v>-9.8700259999999957</v>
      </c>
      <c r="BI700" s="2">
        <f>Data!BJ704-FaktiskeKurser[[#This Row],[MA]]</f>
        <v>-15.850006000000008</v>
      </c>
      <c r="BJ700" s="2">
        <f>Data!BK704-FaktiskeKurser[[#This Row],[MRK]]</f>
        <v>2.9799959999999999</v>
      </c>
      <c r="BK700" s="2">
        <f>Data!BL704-FaktiskeKurser[[#This Row],[ABBV]]</f>
        <v>-0.30999700000000985</v>
      </c>
      <c r="BL700" s="2">
        <f>Data!BM704-FaktiskeKurser[[#This Row],[LLY]]</f>
        <v>-8.3800050000000397</v>
      </c>
      <c r="BM700" s="2">
        <f>Data!BN704-FaktiskeKurser[[#This Row],[UPS]]</f>
        <v>-6.1200100000000077</v>
      </c>
      <c r="BN700" s="2">
        <f>Data!BO704-FaktiskeKurser[[#This Row],[CAT]]</f>
        <v>0.69000199999999268</v>
      </c>
    </row>
    <row r="701" spans="1:66" x14ac:dyDescent="0.35">
      <c r="A701" s="1">
        <v>44847</v>
      </c>
      <c r="B701" s="2">
        <f>ARIMAForecast[[#This Row],[AAPL]]-FaktiskeKurser[[#This Row],[AAPL]]</f>
        <v>-1.2055632317560026</v>
      </c>
      <c r="C701" s="2">
        <f>ARIMAForecast[[#This Row],[MSFT]]-Data!C700</f>
        <v>-4.0270981580599994</v>
      </c>
      <c r="D701" s="2">
        <f>ARIMAForecast[[#This Row],[AMZN]]-Data!D700</f>
        <v>-5.747837246307995</v>
      </c>
      <c r="E701" s="2">
        <f>ARIMAForecast[[#This Row],[GOOGL]]-Data!E700</f>
        <v>-2.3709858862772109</v>
      </c>
      <c r="F701" s="2">
        <f>ARIMAForecast[[#This Row],[BRK-B]]-Data!F700</f>
        <v>-0.76887587854997719</v>
      </c>
      <c r="G701" s="2">
        <f>ARIMAForecast[[#This Row],[TSLA]]-Data!G700</f>
        <v>-14.300388231943998</v>
      </c>
      <c r="H701" s="2">
        <f>ARIMAForecast[[#This Row],[NVDA]]-Data!H700</f>
        <v>-5.4656072617480049</v>
      </c>
      <c r="I701" s="2">
        <f>ARIMAForecast[[#This Row],[GOOG]]-Data!I700</f>
        <v>-2.4290389773527039</v>
      </c>
      <c r="J701" s="2">
        <f>ARIMAForecast[[#This Row],[UNH]]-Data!J700</f>
        <v>3.5229094256819735</v>
      </c>
      <c r="K701" s="2">
        <f>ARIMAForecast[[#This Row],[JPM]]-Data!K700</f>
        <v>2.8543356371540085</v>
      </c>
      <c r="L701" s="2">
        <f>ARIMAForecast[[#This Row],[AVGO]]-Data!L700</f>
        <v>-8.3802782751309906</v>
      </c>
      <c r="M701" s="2">
        <f>ARIMAForecast[[#This Row],[V]]-Data!M700</f>
        <v>-1.0829455807810007</v>
      </c>
      <c r="N701" s="2">
        <f>ARIMAForecast[[#This Row],[BAC]]-Data!N700</f>
        <v>0.23031341393869909</v>
      </c>
      <c r="O701" s="2">
        <f>ARIMAForecast[[#This Row],[HD]]-Data!O700</f>
        <v>-4.9780637462150139</v>
      </c>
      <c r="P701" s="2">
        <f>ARIMAForecast[[#This Row],[MA]]-Data!P700</f>
        <v>-4.8892603152330025</v>
      </c>
      <c r="Q701" s="2">
        <f>ARIMAForecast[[#This Row],[MRK]]-Data!Q700</f>
        <v>-0.25398530161820077</v>
      </c>
      <c r="R701" s="2">
        <f>ARIMAForecast[[#This Row],[ABBV]]-Data!R700</f>
        <v>-0.67814162861398586</v>
      </c>
      <c r="S701" s="2">
        <f>ARIMAForecast[[#This Row],[LLY]]-Data!S700</f>
        <v>0.3471912657319649</v>
      </c>
      <c r="T701" s="2">
        <f>ARIMAForecast[[#This Row],[UPS]]-Data!T700</f>
        <v>-1.4340724909089886</v>
      </c>
      <c r="U701" s="2">
        <f>ARIMAForecast[[#This Row],[CAT]]-Data!U700</f>
        <v>-4.6173235075210073</v>
      </c>
      <c r="X701" s="1">
        <v>44847</v>
      </c>
      <c r="Y701" s="2">
        <f>Data!Y701-Data!Y700</f>
        <v>3.3435975000000155</v>
      </c>
      <c r="Z701" s="2">
        <f>Data!Z701-Data!Z700</f>
        <v>5.4266258000000107</v>
      </c>
      <c r="AA701" s="2">
        <f>Data!AA701-Data!AA700</f>
        <v>-0.25818280000000016</v>
      </c>
      <c r="AB701" s="2">
        <f>Data!AB701-Data!AB700</f>
        <v>1.3064923599999929</v>
      </c>
      <c r="AC701" s="2">
        <f>Data!AC701-Data!AC700</f>
        <v>8.7229866000000129</v>
      </c>
      <c r="AD701" s="2">
        <f>Data!AD701-Data!AD700</f>
        <v>3.2621713000000057</v>
      </c>
      <c r="AE701" s="2">
        <f>Data!AE701-Data!AE700</f>
        <v>3.9432297999999975</v>
      </c>
      <c r="AF701" s="2">
        <f>Data!AF701-Data!AF700</f>
        <v>1.2594746500000014</v>
      </c>
      <c r="AG701" s="2">
        <f>Data!AG701-Data!AG700</f>
        <v>7.8438178999999764</v>
      </c>
      <c r="AH701" s="2">
        <f>Data!AH701-Data!AH700</f>
        <v>3.9466063000000133</v>
      </c>
      <c r="AI701" s="2">
        <f>Data!AI701-Data!AI700</f>
        <v>5.9643055999999888</v>
      </c>
      <c r="AJ701" s="2">
        <f>Data!AJ701-Data!AJ700</f>
        <v>4.6973289999999963</v>
      </c>
      <c r="AK701" s="2">
        <f>Data!AK701-Data!AK700</f>
        <v>1.2697384699999965</v>
      </c>
      <c r="AL701" s="2">
        <f>Data!AL701-Data!AL700</f>
        <v>1.4812044999999898</v>
      </c>
      <c r="AM701" s="2">
        <f>Data!AM701-Data!AM700</f>
        <v>5.9099570999999855</v>
      </c>
      <c r="AN701" s="2">
        <f>Data!AN701-Data!AN700</f>
        <v>1.5412827600000014</v>
      </c>
      <c r="AO701" s="2">
        <f>Data!AO701-Data!AO700</f>
        <v>2.5061283999999944</v>
      </c>
      <c r="AP701" s="2">
        <f>Data!AP701-Data!AP700</f>
        <v>4.636547700000051</v>
      </c>
      <c r="AQ701" s="2">
        <f>Data!AQ701-Data!AQ700</f>
        <v>3.6878105000000119</v>
      </c>
      <c r="AR701" s="2">
        <f>Data!AR701-Data!AR700</f>
        <v>2.9357004000000018</v>
      </c>
      <c r="AS701" s="2"/>
      <c r="AT701" s="1">
        <v>44847</v>
      </c>
      <c r="AU701" s="2">
        <f>Data!AV705-FaktiskeKurser[[#This Row],[AAPL]]</f>
        <v>2.900008999999983</v>
      </c>
      <c r="AV701" s="2">
        <f>Data!AW705-FaktiskeKurser[[#This Row],[MSFT]]</f>
        <v>0</v>
      </c>
      <c r="AW701" s="2">
        <f>Data!AX705-FaktiskeKurser[[#This Row],[AMZN]]</f>
        <v>-2.0299989999999895</v>
      </c>
      <c r="AX701" s="2">
        <f>Data!AY705-FaktiskeKurser[[#This Row],[GOOGL]]</f>
        <v>0.37999799999998629</v>
      </c>
      <c r="AY701" s="2">
        <f>Data!AZ705-FaktiskeKurser[[#This Row],[BRK-B]]</f>
        <v>6.7399899999999775</v>
      </c>
      <c r="AZ701" s="2">
        <f>Data!BA705-FaktiskeKurser[[#This Row],[TSLA]]</f>
        <v>-1.3500060000000076</v>
      </c>
      <c r="BA701" s="2">
        <f>Data!BB705-FaktiskeKurser[[#This Row],[NVDA]]</f>
        <v>-1.1600040000000007</v>
      </c>
      <c r="BB701" s="2">
        <f>Data!BC705-FaktiskeKurser[[#This Row],[GOOG]]</f>
        <v>0.13999900000000309</v>
      </c>
      <c r="BC701" s="2">
        <f>Data!BD705-FaktiskeKurser[[#This Row],[UNH]]</f>
        <v>5.0599980000000073</v>
      </c>
      <c r="BD701" s="2">
        <f>Data!BE705-FaktiskeKurser[[#This Row],[JPM]]</f>
        <v>3.3900000000000006</v>
      </c>
      <c r="BE701" s="2">
        <f>Data!BF705-FaktiskeKurser[[#This Row],[AVGO]]</f>
        <v>-22.510009999999966</v>
      </c>
      <c r="BF701" s="2">
        <f>Data!BG705-FaktiskeKurser[[#This Row],[V]]</f>
        <v>0.83000199999997903</v>
      </c>
      <c r="BG701" s="2">
        <f>Data!BH705-FaktiskeKurser[[#This Row],[BAC]]</f>
        <v>0.94000099999999875</v>
      </c>
      <c r="BH701" s="2">
        <f>Data!BI705-FaktiskeKurser[[#This Row],[HD]]</f>
        <v>-1.4900199999999586</v>
      </c>
      <c r="BI701" s="2">
        <f>Data!BJ705-FaktiskeKurser[[#This Row],[MA]]</f>
        <v>-1.0100100000000225</v>
      </c>
      <c r="BJ701" s="2">
        <f>Data!BK705-FaktiskeKurser[[#This Row],[MRK]]</f>
        <v>4.8900000000000006</v>
      </c>
      <c r="BK701" s="2">
        <f>Data!BL705-FaktiskeKurser[[#This Row],[ABBV]]</f>
        <v>4.160002999999989</v>
      </c>
      <c r="BL701" s="2">
        <f>Data!BM705-FaktiskeKurser[[#This Row],[LLY]]</f>
        <v>5.4400019999999927</v>
      </c>
      <c r="BM701" s="2">
        <f>Data!BN705-FaktiskeKurser[[#This Row],[UPS]]</f>
        <v>4.5200049999999976</v>
      </c>
      <c r="BN701" s="2">
        <f>Data!BO705-FaktiskeKurser[[#This Row],[CAT]]</f>
        <v>5.5899959999999851</v>
      </c>
    </row>
    <row r="702" spans="1:66" x14ac:dyDescent="0.35">
      <c r="A702" s="1">
        <v>44848</v>
      </c>
      <c r="B702" s="2">
        <f>ARIMAForecast[[#This Row],[AAPL]]-FaktiskeKurser[[#This Row],[AAPL]]</f>
        <v>1.2681269461720035</v>
      </c>
      <c r="C702" s="2">
        <f>ARIMAForecast[[#This Row],[MSFT]]-Data!C701</f>
        <v>6.8219657082470064</v>
      </c>
      <c r="D702" s="2">
        <f>ARIMAForecast[[#This Row],[AMZN]]-Data!D701</f>
        <v>6.9739370398879998</v>
      </c>
      <c r="E702" s="2">
        <f>ARIMAForecast[[#This Row],[GOOGL]]-Data!E701</f>
        <v>3.1084204797284087</v>
      </c>
      <c r="F702" s="2">
        <f>ARIMAForecast[[#This Row],[BRK-B]]-Data!F701</f>
        <v>2.3097576496729744</v>
      </c>
      <c r="G702" s="2">
        <f>ARIMAForecast[[#This Row],[TSLA]]-Data!G701</f>
        <v>12.666514329839003</v>
      </c>
      <c r="H702" s="2">
        <f>ARIMAForecast[[#This Row],[NVDA]]-Data!H701</f>
        <v>4.6530011157339999</v>
      </c>
      <c r="I702" s="2">
        <f>ARIMAForecast[[#This Row],[GOOG]]-Data!I701</f>
        <v>3.3782573446768112</v>
      </c>
      <c r="J702" s="2">
        <f>ARIMAForecast[[#This Row],[UNH]]-Data!J701</f>
        <v>7.8538110069280265</v>
      </c>
      <c r="K702" s="2">
        <f>ARIMAForecast[[#This Row],[JPM]]-Data!K701</f>
        <v>3.5480544217319903</v>
      </c>
      <c r="L702" s="2">
        <f>ARIMAForecast[[#This Row],[AVGO]]-Data!L701</f>
        <v>5.2442504387140048</v>
      </c>
      <c r="M702" s="2">
        <f>ARIMAForecast[[#This Row],[V]]-Data!M701</f>
        <v>2.0401512142209981</v>
      </c>
      <c r="N702" s="2">
        <f>ARIMAForecast[[#This Row],[BAC]]-Data!N701</f>
        <v>1.6262906071835985</v>
      </c>
      <c r="O702" s="2">
        <f>ARIMAForecast[[#This Row],[HD]]-Data!O701</f>
        <v>3.2575406181119888</v>
      </c>
      <c r="P702" s="2">
        <f>ARIMAForecast[[#This Row],[MA]]-Data!P701</f>
        <v>5.889932353663994</v>
      </c>
      <c r="Q702" s="2">
        <f>ARIMAForecast[[#This Row],[MRK]]-Data!Q701</f>
        <v>1.5316498974670054</v>
      </c>
      <c r="R702" s="2">
        <f>ARIMAForecast[[#This Row],[ABBV]]-Data!R701</f>
        <v>1.5546508698730008</v>
      </c>
      <c r="S702" s="2">
        <f>ARIMAForecast[[#This Row],[LLY]]-Data!S701</f>
        <v>1.0151047854930084</v>
      </c>
      <c r="T702" s="2">
        <f>ARIMAForecast[[#This Row],[UPS]]-Data!T701</f>
        <v>2.7211864693049961</v>
      </c>
      <c r="U702" s="2">
        <f>ARIMAForecast[[#This Row],[CAT]]-Data!U701</f>
        <v>1.755608047218999</v>
      </c>
      <c r="X702" s="1">
        <v>44848</v>
      </c>
      <c r="Y702" s="2">
        <f>Data!Y702-Data!Y701</f>
        <v>-1.8692896000000019</v>
      </c>
      <c r="Z702" s="2">
        <f>Data!Z702-Data!Z701</f>
        <v>-1.378308799999985</v>
      </c>
      <c r="AA702" s="2">
        <f>Data!AA702-Data!AA701</f>
        <v>-4.0691560999999865</v>
      </c>
      <c r="AB702" s="2">
        <f>Data!AB702-Data!AB701</f>
        <v>-2.0724006999999887</v>
      </c>
      <c r="AC702" s="2">
        <f>Data!AC702-Data!AC701</f>
        <v>-6.6092599999990398E-2</v>
      </c>
      <c r="AD702" s="2">
        <f>Data!AD702-Data!AD701</f>
        <v>-1.127947799999987</v>
      </c>
      <c r="AE702" s="2">
        <f>Data!AE702-Data!AE701</f>
        <v>-4.9357106999999871</v>
      </c>
      <c r="AF702" s="2">
        <f>Data!AF702-Data!AF701</f>
        <v>-2.2195664500000021</v>
      </c>
      <c r="AG702" s="2">
        <f>Data!AG702-Data!AG701</f>
        <v>4.6326893000000382</v>
      </c>
      <c r="AH702" s="2">
        <f>Data!AH702-Data!AH701</f>
        <v>3.6294518999999923</v>
      </c>
      <c r="AI702" s="2">
        <f>Data!AI702-Data!AI701</f>
        <v>-6.9331372999999985</v>
      </c>
      <c r="AJ702" s="2">
        <f>Data!AJ702-Data!AJ701</f>
        <v>-0.26704559999998878</v>
      </c>
      <c r="AK702" s="2">
        <f>Data!AK702-Data!AK701</f>
        <v>0.55575170000000185</v>
      </c>
      <c r="AL702" s="2">
        <f>Data!AL702-Data!AL701</f>
        <v>-4.6962894000000119</v>
      </c>
      <c r="AM702" s="2">
        <f>Data!AM702-Data!AM701</f>
        <v>-0.21050259999998389</v>
      </c>
      <c r="AN702" s="2">
        <f>Data!AN702-Data!AN701</f>
        <v>0.18372897999999793</v>
      </c>
      <c r="AO702" s="2">
        <f>Data!AO702-Data!AO701</f>
        <v>0.54048099999999977</v>
      </c>
      <c r="AP702" s="2">
        <f>Data!AP702-Data!AP701</f>
        <v>1.8614141999999561</v>
      </c>
      <c r="AQ702" s="2">
        <f>Data!AQ702-Data!AQ701</f>
        <v>-1.3157118000000025</v>
      </c>
      <c r="AR702" s="2">
        <f>Data!AR702-Data!AR701</f>
        <v>-3.2832856999999933</v>
      </c>
      <c r="AS702" s="2"/>
      <c r="AT702" s="1">
        <v>44848</v>
      </c>
      <c r="AU702" s="2">
        <f>Data!AV706-FaktiskeKurser[[#This Row],[AAPL]]</f>
        <v>-2.0399929999999813</v>
      </c>
      <c r="AV702" s="2">
        <f>Data!AW706-FaktiskeKurser[[#This Row],[MSFT]]</f>
        <v>-0.69000199999999268</v>
      </c>
      <c r="AW702" s="2">
        <f>Data!AX706-FaktiskeKurser[[#This Row],[AMZN]]</f>
        <v>-6.7699960000000061</v>
      </c>
      <c r="AX702" s="2">
        <f>Data!AY706-FaktiskeKurser[[#This Row],[GOOGL]]</f>
        <v>-1.3000030000000038</v>
      </c>
      <c r="AY702" s="2">
        <f>Data!AZ706-FaktiskeKurser[[#This Row],[BRK-B]]</f>
        <v>5.7400199999999586</v>
      </c>
      <c r="AZ702" s="2">
        <f>Data!BA706-FaktiskeKurser[[#This Row],[TSLA]]</f>
        <v>-17.970001999999994</v>
      </c>
      <c r="BA702" s="2">
        <f>Data!BB706-FaktiskeKurser[[#This Row],[NVDA]]</f>
        <v>-4.4299999999999926</v>
      </c>
      <c r="BB702" s="2">
        <f>Data!BC706-FaktiskeKurser[[#This Row],[GOOG]]</f>
        <v>-1.5299989999999895</v>
      </c>
      <c r="BC702" s="2">
        <f>Data!BD706-FaktiskeKurser[[#This Row],[UNH]]</f>
        <v>14.270019999999988</v>
      </c>
      <c r="BD702" s="2">
        <f>Data!BE706-FaktiskeKurser[[#This Row],[JPM]]</f>
        <v>6.200004000000007</v>
      </c>
      <c r="BE702" s="2">
        <f>Data!BF706-FaktiskeKurser[[#This Row],[AVGO]]</f>
        <v>-10.600006000000008</v>
      </c>
      <c r="BF702" s="2">
        <f>Data!BG706-FaktiskeKurser[[#This Row],[V]]</f>
        <v>0.44000199999999268</v>
      </c>
      <c r="BG702" s="2">
        <f>Data!BH706-FaktiskeKurser[[#This Row],[BAC]]</f>
        <v>1.0400010000000002</v>
      </c>
      <c r="BH702" s="2">
        <f>Data!BI706-FaktiskeKurser[[#This Row],[HD]]</f>
        <v>-6.0299979999999778</v>
      </c>
      <c r="BI702" s="2">
        <f>Data!BJ706-FaktiskeKurser[[#This Row],[MA]]</f>
        <v>-3.0899969999999826</v>
      </c>
      <c r="BJ702" s="2">
        <f>Data!BK706-FaktiskeKurser[[#This Row],[MRK]]</f>
        <v>1.6999970000000104</v>
      </c>
      <c r="BK702" s="2">
        <f>Data!BL706-FaktiskeKurser[[#This Row],[ABBV]]</f>
        <v>4.6300039999999854</v>
      </c>
      <c r="BL702" s="2">
        <f>Data!BM706-FaktiskeKurser[[#This Row],[LLY]]</f>
        <v>7.5</v>
      </c>
      <c r="BM702" s="2">
        <f>Data!BN706-FaktiskeKurser[[#This Row],[UPS]]</f>
        <v>1.9399879999999996</v>
      </c>
      <c r="BN702" s="2">
        <f>Data!BO706-FaktiskeKurser[[#This Row],[CAT]]</f>
        <v>-0.47999599999999987</v>
      </c>
    </row>
    <row r="703" spans="1:66" x14ac:dyDescent="0.35">
      <c r="A703" s="1">
        <v>44851</v>
      </c>
      <c r="B703" s="2">
        <f>ARIMAForecast[[#This Row],[AAPL]]-FaktiskeKurser[[#This Row],[AAPL]]</f>
        <v>4.774795382547012</v>
      </c>
      <c r="C703" s="2">
        <f>ARIMAForecast[[#This Row],[MSFT]]-Data!C702</f>
        <v>2.2890768766480107</v>
      </c>
      <c r="D703" s="2">
        <f>ARIMAForecast[[#This Row],[AMZN]]-Data!D702</f>
        <v>3.0017127766350029</v>
      </c>
      <c r="E703" s="2">
        <f>ARIMAForecast[[#This Row],[GOOGL]]-Data!E702</f>
        <v>1.0829487351768989</v>
      </c>
      <c r="F703" s="2">
        <f>ARIMAForecast[[#This Row],[BRK-B]]-Data!F702</f>
        <v>5.5588374343150235</v>
      </c>
      <c r="G703" s="2">
        <f>ARIMAForecast[[#This Row],[TSLA]]-Data!G702</f>
        <v>2.4607015107239931</v>
      </c>
      <c r="H703" s="2">
        <f>ARIMAForecast[[#This Row],[NVDA]]-Data!H702</f>
        <v>1.7831467626450035</v>
      </c>
      <c r="I703" s="2">
        <f>ARIMAForecast[[#This Row],[GOOG]]-Data!I702</f>
        <v>0.68902144328399118</v>
      </c>
      <c r="J703" s="2">
        <f>ARIMAForecast[[#This Row],[UNH]]-Data!J702</f>
        <v>0.9049053677149459</v>
      </c>
      <c r="K703" s="2">
        <f>ARIMAForecast[[#This Row],[JPM]]-Data!K702</f>
        <v>3.085723745373997</v>
      </c>
      <c r="L703" s="2">
        <f>ARIMAForecast[[#This Row],[AVGO]]-Data!L702</f>
        <v>0.93931604903696098</v>
      </c>
      <c r="M703" s="2">
        <f>ARIMAForecast[[#This Row],[V]]-Data!M702</f>
        <v>1.9821261524720057</v>
      </c>
      <c r="N703" s="2">
        <f>ARIMAForecast[[#This Row],[BAC]]-Data!N702</f>
        <v>1.3287715404260041</v>
      </c>
      <c r="O703" s="2">
        <f>ARIMAForecast[[#This Row],[HD]]-Data!O702</f>
        <v>4.9527406738880018</v>
      </c>
      <c r="P703" s="2">
        <f>ARIMAForecast[[#This Row],[MA]]-Data!P702</f>
        <v>5.0663522936879986</v>
      </c>
      <c r="Q703" s="2">
        <f>ARIMAForecast[[#This Row],[MRK]]-Data!Q702</f>
        <v>0.95889781843540334</v>
      </c>
      <c r="R703" s="2">
        <f>ARIMAForecast[[#This Row],[ABBV]]-Data!R702</f>
        <v>0.39042587193100076</v>
      </c>
      <c r="S703" s="2">
        <f>ARIMAForecast[[#This Row],[LLY]]-Data!S702</f>
        <v>1.9157297132570079</v>
      </c>
      <c r="T703" s="2">
        <f>ARIMAForecast[[#This Row],[UPS]]-Data!T702</f>
        <v>2.2692189272559915</v>
      </c>
      <c r="U703" s="2">
        <f>ARIMAForecast[[#This Row],[CAT]]-Data!U702</f>
        <v>3.1530772011720103</v>
      </c>
      <c r="X703" s="1">
        <v>44851</v>
      </c>
      <c r="Y703" s="2">
        <f>Data!Y703-Data!Y702</f>
        <v>1.6176202999999987</v>
      </c>
      <c r="Z703" s="2">
        <f>Data!Z703-Data!Z702</f>
        <v>4.267614199999997</v>
      </c>
      <c r="AA703" s="2">
        <f>Data!AA703-Data!AA702</f>
        <v>4.4647717999999941</v>
      </c>
      <c r="AB703" s="2">
        <f>Data!AB703-Data!AB702</f>
        <v>2.6781491899999992</v>
      </c>
      <c r="AC703" s="2">
        <f>Data!AC703-Data!AC702</f>
        <v>3.2887109000000123</v>
      </c>
      <c r="AD703" s="2">
        <f>Data!AD703-Data!AD702</f>
        <v>-10.471336600000001</v>
      </c>
      <c r="AE703" s="2">
        <f>Data!AE703-Data!AE702</f>
        <v>3.4798844999999972</v>
      </c>
      <c r="AF703" s="2">
        <f>Data!AF703-Data!AF702</f>
        <v>3.1782108400000055</v>
      </c>
      <c r="AG703" s="2">
        <f>Data!AG703-Data!AG702</f>
        <v>7.6591525000000047</v>
      </c>
      <c r="AH703" s="2">
        <f>Data!AH703-Data!AH702</f>
        <v>3.6561295999999999</v>
      </c>
      <c r="AI703" s="2">
        <f>Data!AI703-Data!AI702</f>
        <v>4.1921782999999664</v>
      </c>
      <c r="AJ703" s="2">
        <f>Data!AJ703-Data!AJ702</f>
        <v>1.9395825999999943</v>
      </c>
      <c r="AK703" s="2">
        <f>Data!AK703-Data!AK702</f>
        <v>1.3087511800000016</v>
      </c>
      <c r="AL703" s="2">
        <f>Data!AL703-Data!AL702</f>
        <v>2.6852289000000269</v>
      </c>
      <c r="AM703" s="2">
        <f>Data!AM703-Data!AM702</f>
        <v>4.0173553999999854</v>
      </c>
      <c r="AN703" s="2">
        <f>Data!AN703-Data!AN702</f>
        <v>1.4769408100000021</v>
      </c>
      <c r="AO703" s="2">
        <f>Data!AO703-Data!AO702</f>
        <v>1.2413344999999936</v>
      </c>
      <c r="AP703" s="2">
        <f>Data!AP703-Data!AP702</f>
        <v>1.3100981000000047</v>
      </c>
      <c r="AQ703" s="2">
        <f>Data!AQ703-Data!AQ702</f>
        <v>2.5005098999999973</v>
      </c>
      <c r="AR703" s="2">
        <f>Data!AR703-Data!AR702</f>
        <v>1.1590699999999856</v>
      </c>
      <c r="AS703" s="2"/>
      <c r="AT703" s="1">
        <v>44851</v>
      </c>
      <c r="AU703" s="2">
        <f>Data!AV707-FaktiskeKurser[[#This Row],[AAPL]]</f>
        <v>3.4300079999999866</v>
      </c>
      <c r="AV703" s="2">
        <f>Data!AW707-FaktiskeKurser[[#This Row],[MSFT]]</f>
        <v>12.119995000000017</v>
      </c>
      <c r="AW703" s="2">
        <f>Data!AX707-FaktiskeKurser[[#This Row],[AMZN]]</f>
        <v>1.5800020000000075</v>
      </c>
      <c r="AX703" s="2">
        <f>Data!AY707-FaktiskeKurser[[#This Row],[GOOGL]]</f>
        <v>2.7900009999999895</v>
      </c>
      <c r="AY703" s="2">
        <f>Data!AZ707-FaktiskeKurser[[#This Row],[BRK-B]]</f>
        <v>9.7099910000000023</v>
      </c>
      <c r="AZ703" s="2">
        <f>Data!BA707-FaktiskeKurser[[#This Row],[TSLA]]</f>
        <v>2.8500060000000076</v>
      </c>
      <c r="BA703" s="2">
        <f>Data!BB707-FaktiskeKurser[[#This Row],[NVDA]]</f>
        <v>3.0199960000000061</v>
      </c>
      <c r="BB703" s="2">
        <f>Data!BC707-FaktiskeKurser[[#This Row],[GOOG]]</f>
        <v>2.7299959999999999</v>
      </c>
      <c r="BC703" s="2">
        <f>Data!BD707-FaktiskeKurser[[#This Row],[UNH]]</f>
        <v>22.070006999999976</v>
      </c>
      <c r="BD703" s="2">
        <f>Data!BE707-FaktiskeKurser[[#This Row],[JPM]]</f>
        <v>13.900002000000001</v>
      </c>
      <c r="BE703" s="2">
        <f>Data!BF707-FaktiskeKurser[[#This Row],[AVGO]]</f>
        <v>4.6099849999999947</v>
      </c>
      <c r="BF703" s="2">
        <f>Data!BG707-FaktiskeKurser[[#This Row],[V]]</f>
        <v>6.1100010000000111</v>
      </c>
      <c r="BG703" s="2">
        <f>Data!BH707-FaktiskeKurser[[#This Row],[BAC]]</f>
        <v>3.8499990000000004</v>
      </c>
      <c r="BH703" s="2">
        <f>Data!BI707-FaktiskeKurser[[#This Row],[HD]]</f>
        <v>-1.6300049999999828</v>
      </c>
      <c r="BI703" s="2">
        <f>Data!BJ707-FaktiskeKurser[[#This Row],[MA]]</f>
        <v>8.9900210000000129</v>
      </c>
      <c r="BJ703" s="2">
        <f>Data!BK707-FaktiskeKurser[[#This Row],[MRK]]</f>
        <v>3.0699999999999932</v>
      </c>
      <c r="BK703" s="2">
        <f>Data!BL707-FaktiskeKurser[[#This Row],[ABBV]]</f>
        <v>2.900008999999983</v>
      </c>
      <c r="BL703" s="2">
        <f>Data!BM707-FaktiskeKurser[[#This Row],[LLY]]</f>
        <v>5.1600040000000149</v>
      </c>
      <c r="BM703" s="2">
        <f>Data!BN707-FaktiskeKurser[[#This Row],[UPS]]</f>
        <v>5.3099970000000098</v>
      </c>
      <c r="BN703" s="2">
        <f>Data!BO707-FaktiskeKurser[[#This Row],[CAT]]</f>
        <v>1.0500030000000038</v>
      </c>
    </row>
    <row r="704" spans="1:66" x14ac:dyDescent="0.35">
      <c r="A704" s="1">
        <v>44852</v>
      </c>
      <c r="B704" s="2">
        <f>ARIMAForecast[[#This Row],[AAPL]]-FaktiskeKurser[[#This Row],[AAPL]]</f>
        <v>6.0289426382199736</v>
      </c>
      <c r="C704" s="2">
        <f>ARIMAForecast[[#This Row],[MSFT]]-Data!C703</f>
        <v>-2.1973837889560173</v>
      </c>
      <c r="D704" s="2">
        <f>ARIMAForecast[[#This Row],[AMZN]]-Data!D703</f>
        <v>-1.6385493583319999</v>
      </c>
      <c r="E704" s="2">
        <f>ARIMAForecast[[#This Row],[GOOGL]]-Data!E703</f>
        <v>-1.2339323773254023</v>
      </c>
      <c r="F704" s="2">
        <f>ARIMAForecast[[#This Row],[BRK-B]]-Data!F703</f>
        <v>-1.8840557887060072</v>
      </c>
      <c r="G704" s="2">
        <f>ARIMAForecast[[#This Row],[TSLA]]-Data!G703</f>
        <v>0.31644952210299948</v>
      </c>
      <c r="H704" s="2">
        <f>ARIMAForecast[[#This Row],[NVDA]]-Data!H703</f>
        <v>1.1603040644479989</v>
      </c>
      <c r="I704" s="2">
        <f>ARIMAForecast[[#This Row],[GOOG]]-Data!I703</f>
        <v>-1.0282542909610015</v>
      </c>
      <c r="J704" s="2">
        <f>ARIMAForecast[[#This Row],[UNH]]-Data!J703</f>
        <v>-2.3099324401749755</v>
      </c>
      <c r="K704" s="2">
        <f>ARIMAForecast[[#This Row],[JPM]]-Data!K703</f>
        <v>-1.7262428897839897</v>
      </c>
      <c r="L704" s="2">
        <f>ARIMAForecast[[#This Row],[AVGO]]-Data!L703</f>
        <v>0.65551500066999324</v>
      </c>
      <c r="M704" s="2">
        <f>ARIMAForecast[[#This Row],[V]]-Data!M703</f>
        <v>-0.47802339021200169</v>
      </c>
      <c r="N704" s="2">
        <f>ARIMAForecast[[#This Row],[BAC]]-Data!N703</f>
        <v>-0.84043159940030421</v>
      </c>
      <c r="O704" s="2">
        <f>ARIMAForecast[[#This Row],[HD]]-Data!O703</f>
        <v>-9.1182174377909746</v>
      </c>
      <c r="P704" s="2">
        <f>ARIMAForecast[[#This Row],[MA]]-Data!P703</f>
        <v>-2.3141767804719962</v>
      </c>
      <c r="Q704" s="2">
        <f>ARIMAForecast[[#This Row],[MRK]]-Data!Q703</f>
        <v>-1.4705050448496024</v>
      </c>
      <c r="R704" s="2">
        <f>ARIMAForecast[[#This Row],[ABBV]]-Data!R703</f>
        <v>-1.0190323753430164</v>
      </c>
      <c r="S704" s="2">
        <f>ARIMAForecast[[#This Row],[LLY]]-Data!S703</f>
        <v>-4.2913221608550316</v>
      </c>
      <c r="T704" s="2">
        <f>ARIMAForecast[[#This Row],[UPS]]-Data!T703</f>
        <v>-1.3795315069999958</v>
      </c>
      <c r="U704" s="2">
        <f>ARIMAForecast[[#This Row],[CAT]]-Data!U703</f>
        <v>0.68927224056199066</v>
      </c>
      <c r="X704" s="1">
        <v>44852</v>
      </c>
      <c r="Y704" s="2">
        <f>Data!Y704-Data!Y703</f>
        <v>1.9562817000000052</v>
      </c>
      <c r="Z704" s="2">
        <f>Data!Z704-Data!Z703</f>
        <v>4.3242798999999934</v>
      </c>
      <c r="AA704" s="2">
        <f>Data!AA704-Data!AA703</f>
        <v>3.0152125000000041</v>
      </c>
      <c r="AB704" s="2">
        <f>Data!AB704-Data!AB703</f>
        <v>1.1881717899999984</v>
      </c>
      <c r="AC704" s="2">
        <f>Data!AC704-Data!AC703</f>
        <v>4.5946931999999947</v>
      </c>
      <c r="AD704" s="2">
        <f>Data!AD704-Data!AD703</f>
        <v>11.255802799999998</v>
      </c>
      <c r="AE704" s="2">
        <f>Data!AE704-Data!AE703</f>
        <v>2.2701752999999911</v>
      </c>
      <c r="AF704" s="2">
        <f>Data!AF704-Data!AF703</f>
        <v>0.7938694000000055</v>
      </c>
      <c r="AG704" s="2">
        <f>Data!AG704-Data!AG703</f>
        <v>2.1793203999999378</v>
      </c>
      <c r="AH704" s="2">
        <f>Data!AH704-Data!AH703</f>
        <v>3.8281381999999979</v>
      </c>
      <c r="AI704" s="2">
        <f>Data!AI704-Data!AI703</f>
        <v>0.97921630000001869</v>
      </c>
      <c r="AJ704" s="2">
        <f>Data!AJ704-Data!AJ703</f>
        <v>2.1000759000000073</v>
      </c>
      <c r="AK704" s="2">
        <f>Data!AK704-Data!AK703</f>
        <v>1.6536798899999994</v>
      </c>
      <c r="AL704" s="2">
        <f>Data!AL704-Data!AL703</f>
        <v>3.9805764999999838</v>
      </c>
      <c r="AM704" s="2">
        <f>Data!AM704-Data!AM703</f>
        <v>5.7746893999999998</v>
      </c>
      <c r="AN704" s="2">
        <f>Data!AN704-Data!AN703</f>
        <v>0.86658491999999399</v>
      </c>
      <c r="AO704" s="2">
        <f>Data!AO704-Data!AO703</f>
        <v>0.47483850000000416</v>
      </c>
      <c r="AP704" s="2">
        <f>Data!AP704-Data!AP703</f>
        <v>2.2783846000000381</v>
      </c>
      <c r="AQ704" s="2">
        <f>Data!AQ704-Data!AQ703</f>
        <v>2.3393652000000031</v>
      </c>
      <c r="AR704" s="2">
        <f>Data!AR704-Data!AR703</f>
        <v>2.7169880000000148</v>
      </c>
      <c r="AS704" s="2"/>
      <c r="AT704" s="1">
        <v>44852</v>
      </c>
      <c r="AU704" s="2">
        <f>Data!AV708-FaktiskeKurser[[#This Row],[AAPL]]</f>
        <v>5.4100039999999865</v>
      </c>
      <c r="AV704" s="2">
        <f>Data!AW708-FaktiskeKurser[[#This Row],[MSFT]]</f>
        <v>12.75</v>
      </c>
      <c r="AW704" s="2">
        <f>Data!AX708-FaktiskeKurser[[#This Row],[AMZN]]</f>
        <v>3.4599989999999963</v>
      </c>
      <c r="AX704" s="2">
        <f>Data!AY708-FaktiskeKurser[[#This Row],[GOOGL]]</f>
        <v>3.2099990000000105</v>
      </c>
      <c r="AY704" s="2">
        <f>Data!AZ708-FaktiskeKurser[[#This Row],[BRK-B]]</f>
        <v>17.670012999999983</v>
      </c>
      <c r="AZ704" s="2">
        <f>Data!BA708-FaktiskeKurser[[#This Row],[TSLA]]</f>
        <v>2.9499969999999962</v>
      </c>
      <c r="BA704" s="2">
        <f>Data!BB708-FaktiskeKurser[[#This Row],[NVDA]]</f>
        <v>4.6699980000000068</v>
      </c>
      <c r="BB704" s="2">
        <f>Data!BC708-FaktiskeKurser[[#This Row],[GOOG]]</f>
        <v>3.0899959999999993</v>
      </c>
      <c r="BC704" s="2">
        <f>Data!BD708-FaktiskeKurser[[#This Row],[UNH]]</f>
        <v>22.250030999999979</v>
      </c>
      <c r="BD704" s="2">
        <f>Data!BE708-FaktiskeKurser[[#This Row],[JPM]]</f>
        <v>15.229995000000002</v>
      </c>
      <c r="BE704" s="2">
        <f>Data!BF708-FaktiskeKurser[[#This Row],[AVGO]]</f>
        <v>4.2599800000000414</v>
      </c>
      <c r="BF704" s="2">
        <f>Data!BG708-FaktiskeKurser[[#This Row],[V]]</f>
        <v>8.9299929999999961</v>
      </c>
      <c r="BG704" s="2">
        <f>Data!BH708-FaktiskeKurser[[#This Row],[BAC]]</f>
        <v>5.0199999999999996</v>
      </c>
      <c r="BH704" s="2">
        <f>Data!BI708-FaktiskeKurser[[#This Row],[HD]]</f>
        <v>4.5400089999999977</v>
      </c>
      <c r="BI704" s="2">
        <f>Data!BJ708-FaktiskeKurser[[#This Row],[MA]]</f>
        <v>17</v>
      </c>
      <c r="BJ704" s="2">
        <f>Data!BK708-FaktiskeKurser[[#This Row],[MRK]]</f>
        <v>4.1900029999999902</v>
      </c>
      <c r="BK704" s="2">
        <f>Data!BL708-FaktiskeKurser[[#This Row],[ABBV]]</f>
        <v>4.6200100000000077</v>
      </c>
      <c r="BL704" s="2">
        <f>Data!BM708-FaktiskeKurser[[#This Row],[LLY]]</f>
        <v>10.459992</v>
      </c>
      <c r="BM704" s="2">
        <f>Data!BN708-FaktiskeKurser[[#This Row],[UPS]]</f>
        <v>7.5100089999999966</v>
      </c>
      <c r="BN704" s="2">
        <f>Data!BO708-FaktiskeKurser[[#This Row],[CAT]]</f>
        <v>4.0500030000000038</v>
      </c>
    </row>
    <row r="705" spans="1:66" x14ac:dyDescent="0.35">
      <c r="A705" s="1">
        <v>44853</v>
      </c>
      <c r="B705" s="2">
        <f>ARIMAForecast[[#This Row],[AAPL]]-FaktiskeKurser[[#This Row],[AAPL]]</f>
        <v>0.51411899937801309</v>
      </c>
      <c r="C705" s="2">
        <f>ARIMAForecast[[#This Row],[MSFT]]-Data!C704</f>
        <v>-1.3049141246060003</v>
      </c>
      <c r="D705" s="2">
        <f>ARIMAForecast[[#This Row],[AMZN]]-Data!D704</f>
        <v>8.5860929180000767E-2</v>
      </c>
      <c r="E705" s="2">
        <f>ARIMAForecast[[#This Row],[GOOGL]]-Data!E704</f>
        <v>9.884105420390199E-2</v>
      </c>
      <c r="F705" s="2">
        <f>ARIMAForecast[[#This Row],[BRK-B]]-Data!F704</f>
        <v>-6.4583150858809972</v>
      </c>
      <c r="G705" s="2">
        <f>ARIMAForecast[[#This Row],[TSLA]]-Data!G704</f>
        <v>-13.664811964009999</v>
      </c>
      <c r="H705" s="2">
        <f>ARIMAForecast[[#This Row],[NVDA]]-Data!H704</f>
        <v>0.51178825930600169</v>
      </c>
      <c r="I705" s="2">
        <f>ARIMAForecast[[#This Row],[GOOG]]-Data!I704</f>
        <v>0.22478048824700636</v>
      </c>
      <c r="J705" s="2">
        <f>ARIMAForecast[[#This Row],[UNH]]-Data!J704</f>
        <v>-0.3616934646389609</v>
      </c>
      <c r="K705" s="2">
        <f>ARIMAForecast[[#This Row],[JPM]]-Data!K704</f>
        <v>-0.9533372407880023</v>
      </c>
      <c r="L705" s="2">
        <f>ARIMAForecast[[#This Row],[AVGO]]-Data!L704</f>
        <v>-6.0174029999629965</v>
      </c>
      <c r="M705" s="2">
        <f>ARIMAForecast[[#This Row],[V]]-Data!M704</f>
        <v>0.62022814212699018</v>
      </c>
      <c r="N705" s="2">
        <f>ARIMAForecast[[#This Row],[BAC]]-Data!N704</f>
        <v>-0.42214260213079768</v>
      </c>
      <c r="O705" s="2">
        <f>ARIMAForecast[[#This Row],[HD]]-Data!O704</f>
        <v>-7.8211518928490023</v>
      </c>
      <c r="P705" s="2">
        <f>ARIMAForecast[[#This Row],[MA]]-Data!P704</f>
        <v>-1.3187176808410186</v>
      </c>
      <c r="Q705" s="2">
        <f>ARIMAForecast[[#This Row],[MRK]]-Data!Q704</f>
        <v>-0.39640176794469539</v>
      </c>
      <c r="R705" s="2">
        <f>ARIMAForecast[[#This Row],[ABBV]]-Data!R704</f>
        <v>-0.73946027786098512</v>
      </c>
      <c r="S705" s="2">
        <f>ARIMAForecast[[#This Row],[LLY]]-Data!S704</f>
        <v>-2.1194065430939872</v>
      </c>
      <c r="T705" s="2">
        <f>ARIMAForecast[[#This Row],[UPS]]-Data!T704</f>
        <v>-4.7055373017780084</v>
      </c>
      <c r="U705" s="2">
        <f>ARIMAForecast[[#This Row],[CAT]]-Data!U704</f>
        <v>-3.8513668297599963</v>
      </c>
      <c r="X705" s="1">
        <v>44853</v>
      </c>
      <c r="Y705" s="2">
        <f>Data!Y705-Data!Y704</f>
        <v>0.34248109999998633</v>
      </c>
      <c r="Z705" s="2">
        <f>Data!Z705-Data!Z704</f>
        <v>-2.111523300000016</v>
      </c>
      <c r="AA705" s="2">
        <f>Data!AA705-Data!AA704</f>
        <v>-0.71417879999999911</v>
      </c>
      <c r="AB705" s="2">
        <f>Data!AB705-Data!AB704</f>
        <v>-1.0538627899999966</v>
      </c>
      <c r="AC705" s="2">
        <f>Data!AC705-Data!AC704</f>
        <v>-2.1989477000000193</v>
      </c>
      <c r="AD705" s="2">
        <f>Data!AD705-Data!AD704</f>
        <v>1.6314695000000086</v>
      </c>
      <c r="AE705" s="2">
        <f>Data!AE705-Data!AE704</f>
        <v>0.83304290000000947</v>
      </c>
      <c r="AF705" s="2">
        <f>Data!AF705-Data!AF704</f>
        <v>-1.0863353000000018</v>
      </c>
      <c r="AG705" s="2">
        <f>Data!AG705-Data!AG704</f>
        <v>-1.5950673999999481</v>
      </c>
      <c r="AH705" s="2">
        <f>Data!AH705-Data!AH704</f>
        <v>-1.8246080999999919</v>
      </c>
      <c r="AI705" s="2">
        <f>Data!AI705-Data!AI704</f>
        <v>0.57934929999998985</v>
      </c>
      <c r="AJ705" s="2">
        <f>Data!AJ705-Data!AJ704</f>
        <v>-0.31763810000001058</v>
      </c>
      <c r="AK705" s="2">
        <f>Data!AK705-Data!AK704</f>
        <v>-0.68925272999999976</v>
      </c>
      <c r="AL705" s="2">
        <f>Data!AL705-Data!AL704</f>
        <v>-7.4766139999999837</v>
      </c>
      <c r="AM705" s="2">
        <f>Data!AM705-Data!AM704</f>
        <v>-1.1249768999999787</v>
      </c>
      <c r="AN705" s="2">
        <f>Data!AN705-Data!AN704</f>
        <v>-1.0463077400000032</v>
      </c>
      <c r="AO705" s="2">
        <f>Data!AO705-Data!AO704</f>
        <v>-1.6114742999999976</v>
      </c>
      <c r="AP705" s="2">
        <f>Data!AP705-Data!AP704</f>
        <v>-4.9000897000000236</v>
      </c>
      <c r="AQ705" s="2">
        <f>Data!AQ705-Data!AQ704</f>
        <v>-0.83474649999999428</v>
      </c>
      <c r="AR705" s="2">
        <f>Data!AR705-Data!AR704</f>
        <v>1.3404415999999912</v>
      </c>
      <c r="AS705" s="2"/>
      <c r="AT705" s="1">
        <v>44853</v>
      </c>
      <c r="AU705" s="2">
        <f>Data!AV709-FaktiskeKurser[[#This Row],[AAPL]]</f>
        <v>0.86999600000001465</v>
      </c>
      <c r="AV705" s="2">
        <f>Data!AW709-FaktiskeKurser[[#This Row],[MSFT]]</f>
        <v>2.2399910000000034</v>
      </c>
      <c r="AW705" s="2">
        <f>Data!AX709-FaktiskeKurser[[#This Row],[AMZN]]</f>
        <v>2.5400009999999895</v>
      </c>
      <c r="AX705" s="2">
        <f>Data!AY709-FaktiskeKurser[[#This Row],[GOOGL]]</f>
        <v>0.56999900000000991</v>
      </c>
      <c r="AY705" s="2">
        <f>Data!AZ709-FaktiskeKurser[[#This Row],[BRK-B]]</f>
        <v>2.5599970000000098</v>
      </c>
      <c r="AZ705" s="2">
        <f>Data!BA709-FaktiskeKurser[[#This Row],[TSLA]]</f>
        <v>0.31999200000001338</v>
      </c>
      <c r="BA705" s="2">
        <f>Data!BB709-FaktiskeKurser[[#This Row],[NVDA]]</f>
        <v>0.9100040000000007</v>
      </c>
      <c r="BB705" s="2">
        <f>Data!BC709-FaktiskeKurser[[#This Row],[GOOG]]</f>
        <v>0.58000200000000746</v>
      </c>
      <c r="BC705" s="2">
        <f>Data!BD709-FaktiskeKurser[[#This Row],[UNH]]</f>
        <v>10.410003000000017</v>
      </c>
      <c r="BD705" s="2">
        <f>Data!BE709-FaktiskeKurser[[#This Row],[JPM]]</f>
        <v>7.1399990000000031</v>
      </c>
      <c r="BE705" s="2">
        <f>Data!BF709-FaktiskeKurser[[#This Row],[AVGO]]</f>
        <v>-2.6700130000000399</v>
      </c>
      <c r="BF705" s="2">
        <f>Data!BG709-FaktiskeKurser[[#This Row],[V]]</f>
        <v>1.75</v>
      </c>
      <c r="BG705" s="2">
        <f>Data!BH709-FaktiskeKurser[[#This Row],[BAC]]</f>
        <v>2.2299970000000009</v>
      </c>
      <c r="BH705" s="2">
        <f>Data!BI709-FaktiskeKurser[[#This Row],[HD]]</f>
        <v>-7.3399970000000394</v>
      </c>
      <c r="BI705" s="2">
        <f>Data!BJ709-FaktiskeKurser[[#This Row],[MA]]</f>
        <v>3.8000190000000202</v>
      </c>
      <c r="BJ705" s="2">
        <f>Data!BK709-FaktiskeKurser[[#This Row],[MRK]]</f>
        <v>0.77000400000000013</v>
      </c>
      <c r="BK705" s="2">
        <f>Data!BL709-FaktiskeKurser[[#This Row],[ABBV]]</f>
        <v>0.21000700000001871</v>
      </c>
      <c r="BL705" s="2">
        <f>Data!BM709-FaktiskeKurser[[#This Row],[LLY]]</f>
        <v>-2.8099970000000098</v>
      </c>
      <c r="BM705" s="2">
        <f>Data!BN709-FaktiskeKurser[[#This Row],[UPS]]</f>
        <v>2.1299890000000232</v>
      </c>
      <c r="BN705" s="2">
        <f>Data!BO709-FaktiskeKurser[[#This Row],[CAT]]</f>
        <v>1.2700049999999976</v>
      </c>
    </row>
    <row r="706" spans="1:66" x14ac:dyDescent="0.35">
      <c r="A706" s="1">
        <v>44854</v>
      </c>
      <c r="B706" s="2">
        <f>ARIMAForecast[[#This Row],[AAPL]]-FaktiskeKurser[[#This Row],[AAPL]]</f>
        <v>9.1666776287529785</v>
      </c>
      <c r="C706" s="2">
        <f>ARIMAForecast[[#This Row],[MSFT]]-Data!C705</f>
        <v>6.8371262603650109</v>
      </c>
      <c r="D706" s="2">
        <f>ARIMAForecast[[#This Row],[AMZN]]-Data!D705</f>
        <v>4.1924142751729931</v>
      </c>
      <c r="E706" s="2">
        <f>ARIMAForecast[[#This Row],[GOOGL]]-Data!E705</f>
        <v>1.4129243474445019</v>
      </c>
      <c r="F706" s="2">
        <f>ARIMAForecast[[#This Row],[BRK-B]]-Data!F705</f>
        <v>9.6764369696579706</v>
      </c>
      <c r="G706" s="2">
        <f>ARIMAForecast[[#This Row],[TSLA]]-Data!G705</f>
        <v>6.5105604342340087</v>
      </c>
      <c r="H706" s="2">
        <f>ARIMAForecast[[#This Row],[NVDA]]-Data!H705</f>
        <v>4.1396621621729963</v>
      </c>
      <c r="I706" s="2">
        <f>ARIMAForecast[[#This Row],[GOOG]]-Data!I705</f>
        <v>0.95651457847699817</v>
      </c>
      <c r="J706" s="2">
        <f>ARIMAForecast[[#This Row],[UNH]]-Data!J705</f>
        <v>13.565238017170032</v>
      </c>
      <c r="K706" s="2">
        <f>ARIMAForecast[[#This Row],[JPM]]-Data!K705</f>
        <v>5.7459629806409964</v>
      </c>
      <c r="L706" s="2">
        <f>ARIMAForecast[[#This Row],[AVGO]]-Data!L705</f>
        <v>19.247365457447017</v>
      </c>
      <c r="M706" s="2">
        <f>ARIMAForecast[[#This Row],[V]]-Data!M705</f>
        <v>2.8517327117280047</v>
      </c>
      <c r="N706" s="2">
        <f>ARIMAForecast[[#This Row],[BAC]]-Data!N705</f>
        <v>1.5278437522049018</v>
      </c>
      <c r="O706" s="2">
        <f>ARIMAForecast[[#This Row],[HD]]-Data!O705</f>
        <v>7.5331937503970039</v>
      </c>
      <c r="P706" s="2">
        <f>ARIMAForecast[[#This Row],[MA]]-Data!P705</f>
        <v>5.7194891945979975</v>
      </c>
      <c r="Q706" s="2">
        <f>ARIMAForecast[[#This Row],[MRK]]-Data!Q705</f>
        <v>2.7923161668182956</v>
      </c>
      <c r="R706" s="2">
        <f>ARIMAForecast[[#This Row],[ABBV]]-Data!R705</f>
        <v>3.8518570950489845</v>
      </c>
      <c r="S706" s="2">
        <f>ARIMAForecast[[#This Row],[LLY]]-Data!S705</f>
        <v>12.845169733445005</v>
      </c>
      <c r="T706" s="2">
        <f>ARIMAForecast[[#This Row],[UPS]]-Data!T705</f>
        <v>3.9175313588069969</v>
      </c>
      <c r="U706" s="2">
        <f>ARIMAForecast[[#This Row],[CAT]]-Data!U705</f>
        <v>10.142028035296988</v>
      </c>
      <c r="X706" s="1">
        <v>44854</v>
      </c>
      <c r="Y706" s="2">
        <f>Data!Y706-Data!Y705</f>
        <v>-0.39798600000000306</v>
      </c>
      <c r="Z706" s="2">
        <f>Data!Z706-Data!Z705</f>
        <v>-0.3833442999999761</v>
      </c>
      <c r="AA706" s="2">
        <f>Data!AA706-Data!AA705</f>
        <v>-8.3684000000090464E-3</v>
      </c>
      <c r="AB706" s="2">
        <f>Data!AB706-Data!AB705</f>
        <v>0.36532568999999171</v>
      </c>
      <c r="AC706" s="2">
        <f>Data!AC706-Data!AC705</f>
        <v>-4.7346961999999735</v>
      </c>
      <c r="AD706" s="2">
        <f>Data!AD706-Data!AD705</f>
        <v>-2.0923926000000108</v>
      </c>
      <c r="AE706" s="2">
        <f>Data!AE706-Data!AE705</f>
        <v>1.2921762999999942</v>
      </c>
      <c r="AF706" s="2">
        <f>Data!AF706-Data!AF705</f>
        <v>0.30548149999999907</v>
      </c>
      <c r="AG706" s="2">
        <f>Data!AG706-Data!AG705</f>
        <v>0.25450929999999516</v>
      </c>
      <c r="AH706" s="2">
        <f>Data!AH706-Data!AH705</f>
        <v>-0.64407570000000192</v>
      </c>
      <c r="AI706" s="2">
        <f>Data!AI706-Data!AI705</f>
        <v>-3.6897144999999796</v>
      </c>
      <c r="AJ706" s="2">
        <f>Data!AJ706-Data!AJ705</f>
        <v>0.73802220000001739</v>
      </c>
      <c r="AK706" s="2">
        <f>Data!AK706-Data!AK705</f>
        <v>-0.25627474000000205</v>
      </c>
      <c r="AL706" s="2">
        <f>Data!AL706-Data!AL705</f>
        <v>-6.2035445000000209</v>
      </c>
      <c r="AM706" s="2">
        <f>Data!AM706-Data!AM705</f>
        <v>-1.8102170000000228</v>
      </c>
      <c r="AN706" s="2">
        <f>Data!AN706-Data!AN705</f>
        <v>-0.53329620999998895</v>
      </c>
      <c r="AO706" s="2">
        <f>Data!AO706-Data!AO705</f>
        <v>-0.21309429999999452</v>
      </c>
      <c r="AP706" s="2">
        <f>Data!AP706-Data!AP705</f>
        <v>-1.0868282000000136</v>
      </c>
      <c r="AQ706" s="2">
        <f>Data!AQ706-Data!AQ705</f>
        <v>-4.4394865000000152</v>
      </c>
      <c r="AR706" s="2">
        <f>Data!AR706-Data!AR705</f>
        <v>-3.0548896999999897</v>
      </c>
      <c r="AS706" s="2"/>
      <c r="AT706" s="1">
        <v>44854</v>
      </c>
      <c r="AU706" s="2">
        <f>Data!AV710-FaktiskeKurser[[#This Row],[AAPL]]</f>
        <v>5.0099939999999776</v>
      </c>
      <c r="AV706" s="2">
        <f>Data!AW710-FaktiskeKurser[[#This Row],[MSFT]]</f>
        <v>7.5899959999999851</v>
      </c>
      <c r="AW706" s="2">
        <f>Data!AX710-FaktiskeKurser[[#This Row],[AMZN]]</f>
        <v>8.3499979999999994</v>
      </c>
      <c r="AX706" s="2">
        <f>Data!AY710-FaktiskeKurser[[#This Row],[GOOGL]]</f>
        <v>3.4100030000000032</v>
      </c>
      <c r="AY706" s="2">
        <f>Data!AZ710-FaktiskeKurser[[#This Row],[BRK-B]]</f>
        <v>0.85998599999999215</v>
      </c>
      <c r="AZ706" s="2">
        <f>Data!BA710-FaktiskeKurser[[#This Row],[TSLA]]</f>
        <v>2.2899940000000072</v>
      </c>
      <c r="BA706" s="2">
        <f>Data!BB710-FaktiskeKurser[[#This Row],[NVDA]]</f>
        <v>9.6700050000000033</v>
      </c>
      <c r="BB706" s="2">
        <f>Data!BC710-FaktiskeKurser[[#This Row],[GOOG]]</f>
        <v>3.3499989999999968</v>
      </c>
      <c r="BC706" s="2">
        <f>Data!BD710-FaktiskeKurser[[#This Row],[UNH]]</f>
        <v>7.75</v>
      </c>
      <c r="BD706" s="2">
        <f>Data!BE710-FaktiskeKurser[[#This Row],[JPM]]</f>
        <v>4.9399949999999961</v>
      </c>
      <c r="BE706" s="2">
        <f>Data!BF710-FaktiskeKurser[[#This Row],[AVGO]]</f>
        <v>3.1999819999999772</v>
      </c>
      <c r="BF706" s="2">
        <f>Data!BG710-FaktiskeKurser[[#This Row],[V]]</f>
        <v>4.6000060000000076</v>
      </c>
      <c r="BG706" s="2">
        <f>Data!BH710-FaktiskeKurser[[#This Row],[BAC]]</f>
        <v>2</v>
      </c>
      <c r="BH706" s="2">
        <f>Data!BI710-FaktiskeKurser[[#This Row],[HD]]</f>
        <v>-6.9700020000000222</v>
      </c>
      <c r="BI706" s="2">
        <f>Data!BJ710-FaktiskeKurser[[#This Row],[MA]]</f>
        <v>7.5899969999999826</v>
      </c>
      <c r="BJ706" s="2">
        <f>Data!BK710-FaktiskeKurser[[#This Row],[MRK]]</f>
        <v>0.76000200000000007</v>
      </c>
      <c r="BK706" s="2">
        <f>Data!BL710-FaktiskeKurser[[#This Row],[ABBV]]</f>
        <v>-1.0008999999996604E-2</v>
      </c>
      <c r="BL706" s="2">
        <f>Data!BM710-FaktiskeKurser[[#This Row],[LLY]]</f>
        <v>-2.3200080000000298</v>
      </c>
      <c r="BM706" s="2">
        <f>Data!BN710-FaktiskeKurser[[#This Row],[UPS]]</f>
        <v>-0.69999699999999621</v>
      </c>
      <c r="BN706" s="2">
        <f>Data!BO710-FaktiskeKurser[[#This Row],[CAT]]</f>
        <v>2.349991000000017</v>
      </c>
    </row>
    <row r="707" spans="1:66" x14ac:dyDescent="0.35">
      <c r="A707" s="1">
        <v>44855</v>
      </c>
      <c r="B707" s="2">
        <f>ARIMAForecast[[#This Row],[AAPL]]-FaktiskeKurser[[#This Row],[AAPL]]</f>
        <v>6.3665218675619997</v>
      </c>
      <c r="C707" s="2">
        <f>ARIMAForecast[[#This Row],[MSFT]]-Data!C706</f>
        <v>3.4830031443999871</v>
      </c>
      <c r="D707" s="2">
        <f>ARIMAForecast[[#This Row],[AMZN]]-Data!D706</f>
        <v>0.67490412217199491</v>
      </c>
      <c r="E707" s="2">
        <f>ARIMAForecast[[#This Row],[GOOGL]]-Data!E706</f>
        <v>1.0006873963979928</v>
      </c>
      <c r="F707" s="2">
        <f>ARIMAForecast[[#This Row],[BRK-B]]-Data!F706</f>
        <v>3.3983370849520043</v>
      </c>
      <c r="G707" s="2">
        <f>ARIMAForecast[[#This Row],[TSLA]]-Data!G706</f>
        <v>-2.6364396277070057</v>
      </c>
      <c r="H707" s="2">
        <f>ARIMAForecast[[#This Row],[NVDA]]-Data!H706</f>
        <v>-0.85372802400100056</v>
      </c>
      <c r="I707" s="2">
        <f>ARIMAForecast[[#This Row],[GOOG]]-Data!I706</f>
        <v>1.100608784401004</v>
      </c>
      <c r="J707" s="2">
        <f>ARIMAForecast[[#This Row],[UNH]]-Data!J706</f>
        <v>7.4854115629879061</v>
      </c>
      <c r="K707" s="2">
        <f>ARIMAForecast[[#This Row],[JPM]]-Data!K706</f>
        <v>1.3437557427370024</v>
      </c>
      <c r="L707" s="2">
        <f>ARIMAForecast[[#This Row],[AVGO]]-Data!L706</f>
        <v>6.4103047458739866</v>
      </c>
      <c r="M707" s="2">
        <f>ARIMAForecast[[#This Row],[V]]-Data!M706</f>
        <v>0.63344278449000058</v>
      </c>
      <c r="N707" s="2">
        <f>ARIMAForecast[[#This Row],[BAC]]-Data!N706</f>
        <v>0.16608721903480017</v>
      </c>
      <c r="O707" s="2">
        <f>ARIMAForecast[[#This Row],[HD]]-Data!O706</f>
        <v>6.8537031872180023</v>
      </c>
      <c r="P707" s="2">
        <f>ARIMAForecast[[#This Row],[MA]]-Data!P706</f>
        <v>3.1290564089820236</v>
      </c>
      <c r="Q707" s="2">
        <f>ARIMAForecast[[#This Row],[MRK]]-Data!Q706</f>
        <v>1.4860691505273991</v>
      </c>
      <c r="R707" s="2">
        <f>ARIMAForecast[[#This Row],[ABBV]]-Data!R706</f>
        <v>4.11372279819102</v>
      </c>
      <c r="S707" s="2">
        <f>ARIMAForecast[[#This Row],[LLY]]-Data!S706</f>
        <v>5.9723915695020082</v>
      </c>
      <c r="T707" s="2">
        <f>ARIMAForecast[[#This Row],[UPS]]-Data!T706</f>
        <v>2.0140015497570118</v>
      </c>
      <c r="U707" s="2">
        <f>ARIMAForecast[[#This Row],[CAT]]-Data!U706</f>
        <v>0.53416814663302148</v>
      </c>
      <c r="X707" s="1">
        <v>44855</v>
      </c>
      <c r="Y707" s="2">
        <f>Data!Y707-Data!Y706</f>
        <v>3.0273789999999963</v>
      </c>
      <c r="Z707" s="2">
        <f>Data!Z707-Data!Z706</f>
        <v>5.0041047999999932</v>
      </c>
      <c r="AA707" s="2">
        <f>Data!AA707-Data!AA706</f>
        <v>3.4087984000000091</v>
      </c>
      <c r="AB707" s="2">
        <f>Data!AB707-Data!AB706</f>
        <v>0.97673910000000319</v>
      </c>
      <c r="AC707" s="2">
        <f>Data!AC707-Data!AC706</f>
        <v>6.9288984999999457</v>
      </c>
      <c r="AD707" s="2">
        <f>Data!AD707-Data!AD706</f>
        <v>-8.6925999000000047</v>
      </c>
      <c r="AE707" s="2">
        <f>Data!AE707-Data!AE706</f>
        <v>2.5135886000000056</v>
      </c>
      <c r="AF707" s="2">
        <f>Data!AF707-Data!AF706</f>
        <v>0.81184229999999502</v>
      </c>
      <c r="AG707" s="2">
        <f>Data!AG707-Data!AG706</f>
        <v>9.2978005999999596</v>
      </c>
      <c r="AH707" s="2">
        <f>Data!AH707-Data!AH706</f>
        <v>3.9433480999999944</v>
      </c>
      <c r="AI707" s="2">
        <f>Data!AI707-Data!AI706</f>
        <v>15.37546789999999</v>
      </c>
      <c r="AJ707" s="2">
        <f>Data!AJ707-Data!AJ706</f>
        <v>2.4677063000000032</v>
      </c>
      <c r="AK707" s="2">
        <f>Data!AK707-Data!AK706</f>
        <v>1.0195245000000028</v>
      </c>
      <c r="AL707" s="2">
        <f>Data!AL707-Data!AL706</f>
        <v>3.8595412999999894</v>
      </c>
      <c r="AM707" s="2">
        <f>Data!AM707-Data!AM706</f>
        <v>4.6147366000000147</v>
      </c>
      <c r="AN707" s="2">
        <f>Data!AN707-Data!AN706</f>
        <v>2.1222373599999997</v>
      </c>
      <c r="AO707" s="2">
        <f>Data!AO707-Data!AO706</f>
        <v>3.4058119000000033</v>
      </c>
      <c r="AP707" s="2">
        <f>Data!AP707-Data!AP706</f>
        <v>5.557669800000042</v>
      </c>
      <c r="AQ707" s="2">
        <f>Data!AQ707-Data!AQ706</f>
        <v>3.5730345000000057</v>
      </c>
      <c r="AR707" s="2">
        <f>Data!AR707-Data!AR706</f>
        <v>6.8091445000000022</v>
      </c>
      <c r="AS707" s="2"/>
      <c r="AT707" s="1">
        <v>44855</v>
      </c>
      <c r="AU707" s="2">
        <f>Data!AV711-FaktiskeKurser[[#This Row],[AAPL]]</f>
        <v>4.8600000000000136</v>
      </c>
      <c r="AV707" s="2">
        <f>Data!AW711-FaktiskeKurser[[#This Row],[MSFT]]</f>
        <v>4.5899959999999851</v>
      </c>
      <c r="AW707" s="2">
        <f>Data!AX711-FaktiskeKurser[[#This Row],[AMZN]]</f>
        <v>5.5299989999999895</v>
      </c>
      <c r="AX707" s="2">
        <f>Data!AY711-FaktiskeKurser[[#This Row],[GOOGL]]</f>
        <v>1.1599960000000067</v>
      </c>
      <c r="AY707" s="2">
        <f>Data!AZ711-FaktiskeKurser[[#This Row],[BRK-B]]</f>
        <v>5.4900210000000129</v>
      </c>
      <c r="AZ707" s="2">
        <f>Data!BA711-FaktiskeKurser[[#This Row],[TSLA]]</f>
        <v>-4.9100040000000149</v>
      </c>
      <c r="BA707" s="2">
        <f>Data!BB711-FaktiskeKurser[[#This Row],[NVDA]]</f>
        <v>5.7800069999999977</v>
      </c>
      <c r="BB707" s="2">
        <f>Data!BC711-FaktiskeKurser[[#This Row],[GOOG]]</f>
        <v>0.70000399999999274</v>
      </c>
      <c r="BC707" s="2">
        <f>Data!BD711-FaktiskeKurser[[#This Row],[UNH]]</f>
        <v>11.849974999999972</v>
      </c>
      <c r="BD707" s="2">
        <f>Data!BE711-FaktiskeKurser[[#This Row],[JPM]]</f>
        <v>6.3700019999999995</v>
      </c>
      <c r="BE707" s="2">
        <f>Data!BF711-FaktiskeKurser[[#This Row],[AVGO]]</f>
        <v>14.360015999999973</v>
      </c>
      <c r="BF707" s="2">
        <f>Data!BG711-FaktiskeKurser[[#This Row],[V]]</f>
        <v>5.1199949999999887</v>
      </c>
      <c r="BG707" s="2">
        <f>Data!BH711-FaktiskeKurser[[#This Row],[BAC]]</f>
        <v>1.3300020000000004</v>
      </c>
      <c r="BH707" s="2">
        <f>Data!BI711-FaktiskeKurser[[#This Row],[HD]]</f>
        <v>-5.7300110000000473</v>
      </c>
      <c r="BI707" s="2">
        <f>Data!BJ711-FaktiskeKurser[[#This Row],[MA]]</f>
        <v>7.3299860000000194</v>
      </c>
      <c r="BJ707" s="2">
        <f>Data!BK711-FaktiskeKurser[[#This Row],[MRK]]</f>
        <v>1.5499950000000098</v>
      </c>
      <c r="BK707" s="2">
        <f>Data!BL711-FaktiskeKurser[[#This Row],[ABBV]]</f>
        <v>2.6499940000000208</v>
      </c>
      <c r="BL707" s="2">
        <f>Data!BM711-FaktiskeKurser[[#This Row],[LLY]]</f>
        <v>8.0099789999999871</v>
      </c>
      <c r="BM707" s="2">
        <f>Data!BN711-FaktiskeKurser[[#This Row],[UPS]]</f>
        <v>0.83000200000000746</v>
      </c>
      <c r="BN707" s="2">
        <f>Data!BO711-FaktiskeKurser[[#This Row],[CAT]]</f>
        <v>9.4199979999999925</v>
      </c>
    </row>
    <row r="708" spans="1:66" x14ac:dyDescent="0.35">
      <c r="A708" s="1">
        <v>44858</v>
      </c>
      <c r="B708" s="2">
        <f>ARIMAForecast[[#This Row],[AAPL]]-FaktiskeKurser[[#This Row],[AAPL]]</f>
        <v>9.1892560418629898</v>
      </c>
      <c r="C708" s="2">
        <f>ARIMAForecast[[#This Row],[MSFT]]-Data!C707</f>
        <v>4.940224081727024</v>
      </c>
      <c r="D708" s="2">
        <f>ARIMAForecast[[#This Row],[AMZN]]-Data!D707</f>
        <v>0.59877145648999885</v>
      </c>
      <c r="E708" s="2">
        <f>ARIMAForecast[[#This Row],[GOOGL]]-Data!E707</f>
        <v>2.7152733390700092</v>
      </c>
      <c r="F708" s="2">
        <f>ARIMAForecast[[#This Row],[BRK-B]]-Data!F707</f>
        <v>4.4548208193079972</v>
      </c>
      <c r="G708" s="2">
        <f>ARIMAForecast[[#This Row],[TSLA]]-Data!G707</f>
        <v>11.021179780767994</v>
      </c>
      <c r="H708" s="2">
        <f>ARIMAForecast[[#This Row],[NVDA]]-Data!H707</f>
        <v>8.9609580327760057</v>
      </c>
      <c r="I708" s="2">
        <f>ARIMAForecast[[#This Row],[GOOG]]-Data!I707</f>
        <v>2.9554016544559971</v>
      </c>
      <c r="J708" s="2">
        <f>ARIMAForecast[[#This Row],[UNH]]-Data!J707</f>
        <v>-0.59110885837992555</v>
      </c>
      <c r="K708" s="2">
        <f>ARIMAForecast[[#This Row],[JPM]]-Data!K707</f>
        <v>-1.9927113818994258E-2</v>
      </c>
      <c r="L708" s="2">
        <f>ARIMAForecast[[#This Row],[AVGO]]-Data!L707</f>
        <v>5.5495389468330245</v>
      </c>
      <c r="M708" s="2">
        <f>ARIMAForecast[[#This Row],[V]]-Data!M707</f>
        <v>3.2445184377239968</v>
      </c>
      <c r="N708" s="2">
        <f>ARIMAForecast[[#This Row],[BAC]]-Data!N707</f>
        <v>0.4252138886427943</v>
      </c>
      <c r="O708" s="2">
        <f>ARIMAForecast[[#This Row],[HD]]-Data!O707</f>
        <v>7.8317984943680017</v>
      </c>
      <c r="P708" s="2">
        <f>ARIMAForecast[[#This Row],[MA]]-Data!P707</f>
        <v>5.5683520802389808</v>
      </c>
      <c r="Q708" s="2">
        <f>ARIMAForecast[[#This Row],[MRK]]-Data!Q707</f>
        <v>0.74224846390619348</v>
      </c>
      <c r="R708" s="2">
        <f>ARIMAForecast[[#This Row],[ABBV]]-Data!R707</f>
        <v>-0.86204321215100776</v>
      </c>
      <c r="S708" s="2">
        <f>ARIMAForecast[[#This Row],[LLY]]-Data!S707</f>
        <v>3.9680575407940069</v>
      </c>
      <c r="T708" s="2">
        <f>ARIMAForecast[[#This Row],[UPS]]-Data!T707</f>
        <v>0.62808019596599252</v>
      </c>
      <c r="U708" s="2">
        <f>ARIMAForecast[[#This Row],[CAT]]-Data!U707</f>
        <v>4.2214153068389919</v>
      </c>
      <c r="X708" s="1">
        <v>44858</v>
      </c>
      <c r="Y708" s="2">
        <f>Data!Y708-Data!Y707</f>
        <v>2.6295622000000094</v>
      </c>
      <c r="Z708" s="2">
        <f>Data!Z708-Data!Z707</f>
        <v>5.5621523000000082</v>
      </c>
      <c r="AA708" s="2">
        <f>Data!AA708-Data!AA707</f>
        <v>1.1205961999999943</v>
      </c>
      <c r="AB708" s="2">
        <f>Data!AB708-Data!AB707</f>
        <v>1.3821827999999954</v>
      </c>
      <c r="AC708" s="2">
        <f>Data!AC708-Data!AC707</f>
        <v>5.7575107000000116</v>
      </c>
      <c r="AD708" s="2">
        <f>Data!AD708-Data!AD707</f>
        <v>1.4731625000000008</v>
      </c>
      <c r="AE708" s="2">
        <f>Data!AE708-Data!AE707</f>
        <v>1.5576350999999988</v>
      </c>
      <c r="AF708" s="2">
        <f>Data!AF708-Data!AF707</f>
        <v>1.4793005000000079</v>
      </c>
      <c r="AG708" s="2">
        <f>Data!AG708-Data!AG707</f>
        <v>9.7459425000000692</v>
      </c>
      <c r="AH708" s="2">
        <f>Data!AH708-Data!AH707</f>
        <v>2.3173541000000029</v>
      </c>
      <c r="AI708" s="2">
        <f>Data!AI708-Data!AI707</f>
        <v>8.1998212999999964</v>
      </c>
      <c r="AJ708" s="2">
        <f>Data!AJ708-Data!AJ707</f>
        <v>1.1858656999999937</v>
      </c>
      <c r="AK708" s="2">
        <f>Data!AK708-Data!AK707</f>
        <v>0.34031806000000131</v>
      </c>
      <c r="AL708" s="2">
        <f>Data!AL708-Data!AL707</f>
        <v>7.5442853000000127</v>
      </c>
      <c r="AM708" s="2">
        <f>Data!AM708-Data!AM707</f>
        <v>3.8922238000000107</v>
      </c>
      <c r="AN708" s="2">
        <f>Data!AN708-Data!AN707</f>
        <v>1.9052422899999897</v>
      </c>
      <c r="AO708" s="2">
        <f>Data!AO708-Data!AO707</f>
        <v>3.8966233999999815</v>
      </c>
      <c r="AP708" s="2">
        <f>Data!AP708-Data!AP707</f>
        <v>11.09254059999995</v>
      </c>
      <c r="AQ708" s="2">
        <f>Data!AQ708-Data!AQ707</f>
        <v>2.2931554000000176</v>
      </c>
      <c r="AR708" s="2">
        <f>Data!AR708-Data!AR707</f>
        <v>3.0822440000000029</v>
      </c>
      <c r="AS708" s="2"/>
      <c r="AT708" s="1">
        <v>44858</v>
      </c>
      <c r="AU708" s="2">
        <f>Data!AV712-FaktiskeKurser[[#This Row],[AAPL]]</f>
        <v>5.6999969999999962</v>
      </c>
      <c r="AV708" s="2">
        <f>Data!AW712-FaktiskeKurser[[#This Row],[MSFT]]</f>
        <v>8.75</v>
      </c>
      <c r="AW708" s="2">
        <f>Data!AX712-FaktiskeKurser[[#This Row],[AMZN]]</f>
        <v>3.4599989999999963</v>
      </c>
      <c r="AX708" s="2">
        <f>Data!AY712-FaktiskeKurser[[#This Row],[GOOGL]]</f>
        <v>1.75</v>
      </c>
      <c r="AY708" s="2">
        <f>Data!AZ712-FaktiskeKurser[[#This Row],[BRK-B]]</f>
        <v>5.8099980000000073</v>
      </c>
      <c r="AZ708" s="2">
        <f>Data!BA712-FaktiskeKurser[[#This Row],[TSLA]]</f>
        <v>-8.9400019999999927</v>
      </c>
      <c r="BA708" s="2">
        <f>Data!BB712-FaktiskeKurser[[#This Row],[NVDA]]</f>
        <v>6.3199999999999932</v>
      </c>
      <c r="BB708" s="2">
        <f>Data!BC712-FaktiskeKurser[[#This Row],[GOOG]]</f>
        <v>1.5800019999999932</v>
      </c>
      <c r="BC708" s="2">
        <f>Data!BD712-FaktiskeKurser[[#This Row],[UNH]]</f>
        <v>19.389953999999989</v>
      </c>
      <c r="BD708" s="2">
        <f>Data!BE712-FaktiskeKurser[[#This Row],[JPM]]</f>
        <v>3.5400010000000037</v>
      </c>
      <c r="BE708" s="2">
        <f>Data!BF712-FaktiskeKurser[[#This Row],[AVGO]]</f>
        <v>21.690001999999993</v>
      </c>
      <c r="BF708" s="2">
        <f>Data!BG712-FaktiskeKurser[[#This Row],[V]]</f>
        <v>3.5400089999999977</v>
      </c>
      <c r="BG708" s="2">
        <f>Data!BH712-FaktiskeKurser[[#This Row],[BAC]]</f>
        <v>0.18999900000000025</v>
      </c>
      <c r="BH708" s="2">
        <f>Data!BI712-FaktiskeKurser[[#This Row],[HD]]</f>
        <v>-1.7999879999999848</v>
      </c>
      <c r="BI708" s="2">
        <f>Data!BJ712-FaktiskeKurser[[#This Row],[MA]]</f>
        <v>5.2200010000000248</v>
      </c>
      <c r="BJ708" s="2">
        <f>Data!BK712-FaktiskeKurser[[#This Row],[MRK]]</f>
        <v>2.7600020000000001</v>
      </c>
      <c r="BK708" s="2">
        <f>Data!BL712-FaktiskeKurser[[#This Row],[ABBV]]</f>
        <v>6.2899929999999813</v>
      </c>
      <c r="BL708" s="2">
        <f>Data!BM712-FaktiskeKurser[[#This Row],[LLY]]</f>
        <v>12.869995000000017</v>
      </c>
      <c r="BM708" s="2">
        <f>Data!BN712-FaktiskeKurser[[#This Row],[UPS]]</f>
        <v>0.55999800000000732</v>
      </c>
      <c r="BN708" s="2">
        <f>Data!BO712-FaktiskeKurser[[#This Row],[CAT]]</f>
        <v>7.75</v>
      </c>
    </row>
    <row r="709" spans="1:66" x14ac:dyDescent="0.35">
      <c r="A709" s="1">
        <v>44859</v>
      </c>
      <c r="B709" s="2">
        <f>ARIMAForecast[[#This Row],[AAPL]]-FaktiskeKurser[[#This Row],[AAPL]]</f>
        <v>4.8031727627199814</v>
      </c>
      <c r="C709" s="2">
        <f>ARIMAForecast[[#This Row],[MSFT]]-Data!C708</f>
        <v>-19.214502355585012</v>
      </c>
      <c r="D709" s="2">
        <f>ARIMAForecast[[#This Row],[AMZN]]-Data!D708</f>
        <v>-4.8193626890929977</v>
      </c>
      <c r="E709" s="2">
        <f>ARIMAForecast[[#This Row],[GOOGL]]-Data!E708</f>
        <v>-9.9524097289936009</v>
      </c>
      <c r="F709" s="2">
        <f>ARIMAForecast[[#This Row],[BRK-B]]-Data!F708</f>
        <v>-1.9093090454899766</v>
      </c>
      <c r="G709" s="2">
        <f>ARIMAForecast[[#This Row],[TSLA]]-Data!G708</f>
        <v>2.4163634021979874</v>
      </c>
      <c r="H709" s="2">
        <f>ARIMAForecast[[#This Row],[NVDA]]-Data!H708</f>
        <v>-4.9385603044219977</v>
      </c>
      <c r="I709" s="2">
        <f>ARIMAForecast[[#This Row],[GOOG]]-Data!I708</f>
        <v>-10.864317922087196</v>
      </c>
      <c r="J709" s="2">
        <f>ARIMAForecast[[#This Row],[UNH]]-Data!J708</f>
        <v>0.85496938517792387</v>
      </c>
      <c r="K709" s="2">
        <f>ARIMAForecast[[#This Row],[JPM]]-Data!K708</f>
        <v>0.65626869867799087</v>
      </c>
      <c r="L709" s="2">
        <f>ARIMAForecast[[#This Row],[AVGO]]-Data!L708</f>
        <v>-1.3273700216359998</v>
      </c>
      <c r="M709" s="2">
        <f>ARIMAForecast[[#This Row],[V]]-Data!M708</f>
        <v>8.2403064100010113</v>
      </c>
      <c r="N709" s="2">
        <f>ARIMAForecast[[#This Row],[BAC]]-Data!N708</f>
        <v>0.19446575686779966</v>
      </c>
      <c r="O709" s="2">
        <f>ARIMAForecast[[#This Row],[HD]]-Data!O708</f>
        <v>-0.60390440953705138</v>
      </c>
      <c r="P709" s="2">
        <f>ARIMAForecast[[#This Row],[MA]]-Data!P708</f>
        <v>7.7624110597590175</v>
      </c>
      <c r="Q709" s="2">
        <f>ARIMAForecast[[#This Row],[MRK]]-Data!Q708</f>
        <v>0.4333195214898069</v>
      </c>
      <c r="R709" s="2">
        <f>ARIMAForecast[[#This Row],[ABBV]]-Data!R708</f>
        <v>2.618577564096995</v>
      </c>
      <c r="S709" s="2">
        <f>ARIMAForecast[[#This Row],[LLY]]-Data!S708</f>
        <v>6.3688316707300032</v>
      </c>
      <c r="T709" s="2">
        <f>ARIMAForecast[[#This Row],[UPS]]-Data!T708</f>
        <v>-4.3219655600523765E-4</v>
      </c>
      <c r="U709" s="2">
        <f>ARIMAForecast[[#This Row],[CAT]]-Data!U708</f>
        <v>1.5265573961900145</v>
      </c>
      <c r="X709" s="1">
        <v>44859</v>
      </c>
      <c r="Y709" s="2">
        <f>Data!Y709-Data!Y708</f>
        <v>2.7695668000000069</v>
      </c>
      <c r="Z709" s="2">
        <f>Data!Z709-Data!Z708</f>
        <v>3.8194881000000009</v>
      </c>
      <c r="AA709" s="2">
        <f>Data!AA709-Data!AA708</f>
        <v>0.72667859999999962</v>
      </c>
      <c r="AB709" s="2">
        <f>Data!AB709-Data!AB708</f>
        <v>1.924505400000001</v>
      </c>
      <c r="AC709" s="2">
        <f>Data!AC709-Data!AC708</f>
        <v>2.4092636999999968</v>
      </c>
      <c r="AD709" s="2">
        <f>Data!AD709-Data!AD708</f>
        <v>2.6492570000000057</v>
      </c>
      <c r="AE709" s="2">
        <f>Data!AE709-Data!AE708</f>
        <v>5.2588177999999886</v>
      </c>
      <c r="AF709" s="2">
        <f>Data!AF709-Data!AF708</f>
        <v>1.9870970999999997</v>
      </c>
      <c r="AG709" s="2">
        <f>Data!AG709-Data!AG708</f>
        <v>0.50776250000001255</v>
      </c>
      <c r="AH709" s="2">
        <f>Data!AH709-Data!AH708</f>
        <v>0.362173999999996</v>
      </c>
      <c r="AI709" s="2">
        <f>Data!AI709-Data!AI708</f>
        <v>4.4285229999999842</v>
      </c>
      <c r="AJ709" s="2">
        <f>Data!AJ709-Data!AJ708</f>
        <v>2.6885050999999862</v>
      </c>
      <c r="AK709" s="2">
        <f>Data!AK709-Data!AK708</f>
        <v>0.28511872999999355</v>
      </c>
      <c r="AL709" s="2">
        <f>Data!AL709-Data!AL708</f>
        <v>7.0975955999999769</v>
      </c>
      <c r="AM709" s="2">
        <f>Data!AM709-Data!AM708</f>
        <v>5.2728301000000215</v>
      </c>
      <c r="AN709" s="2">
        <f>Data!AN709-Data!AN708</f>
        <v>0.70610229000000402</v>
      </c>
      <c r="AO709" s="2">
        <f>Data!AO709-Data!AO708</f>
        <v>-0.38581650000000423</v>
      </c>
      <c r="AP709" s="2">
        <f>Data!AP709-Data!AP708</f>
        <v>5.4841667000000029</v>
      </c>
      <c r="AQ709" s="2">
        <f>Data!AQ709-Data!AQ708</f>
        <v>-0.31892519999999536</v>
      </c>
      <c r="AR709" s="2">
        <f>Data!AR709-Data!AR708</f>
        <v>2.94866829999998</v>
      </c>
      <c r="AS709" s="2"/>
      <c r="AT709" s="1">
        <v>44859</v>
      </c>
      <c r="AU709" s="2">
        <f>Data!AV713-FaktiskeKurser[[#This Row],[AAPL]]</f>
        <v>8.4799950000000024</v>
      </c>
      <c r="AV709" s="2">
        <f>Data!AW713-FaktiskeKurser[[#This Row],[MSFT]]</f>
        <v>14.180007999999987</v>
      </c>
      <c r="AW709" s="2">
        <f>Data!AX713-FaktiskeKurser[[#This Row],[AMZN]]</f>
        <v>5.5299980000000062</v>
      </c>
      <c r="AX709" s="2">
        <f>Data!AY713-FaktiskeKurser[[#This Row],[GOOGL]]</f>
        <v>4.8500059999999934</v>
      </c>
      <c r="AY709" s="2">
        <f>Data!AZ713-FaktiskeKurser[[#This Row],[BRK-B]]</f>
        <v>10.899993999999992</v>
      </c>
      <c r="AZ709" s="2">
        <f>Data!BA713-FaktiskeKurser[[#This Row],[TSLA]]</f>
        <v>0.38000499999998283</v>
      </c>
      <c r="BA709" s="2">
        <f>Data!BB713-FaktiskeKurser[[#This Row],[NVDA]]</f>
        <v>12.099999000000011</v>
      </c>
      <c r="BB709" s="2">
        <f>Data!BC713-FaktiskeKurser[[#This Row],[GOOG]]</f>
        <v>4.6399990000000031</v>
      </c>
      <c r="BC709" s="2">
        <f>Data!BD713-FaktiskeKurser[[#This Row],[UNH]]</f>
        <v>19.899963999999954</v>
      </c>
      <c r="BD709" s="2">
        <f>Data!BE713-FaktiskeKurser[[#This Row],[JPM]]</f>
        <v>6.1899949999999961</v>
      </c>
      <c r="BE709" s="2">
        <f>Data!BF713-FaktiskeKurser[[#This Row],[AVGO]]</f>
        <v>24.770018999999991</v>
      </c>
      <c r="BF709" s="2">
        <f>Data!BG713-FaktiskeKurser[[#This Row],[V]]</f>
        <v>7.9700010000000248</v>
      </c>
      <c r="BG709" s="2">
        <f>Data!BH713-FaktiskeKurser[[#This Row],[BAC]]</f>
        <v>1.4700010000000034</v>
      </c>
      <c r="BH709" s="2">
        <f>Data!BI713-FaktiskeKurser[[#This Row],[HD]]</f>
        <v>14.770020000000045</v>
      </c>
      <c r="BI709" s="2">
        <f>Data!BJ713-FaktiskeKurser[[#This Row],[MA]]</f>
        <v>13.649993999999992</v>
      </c>
      <c r="BJ709" s="2">
        <f>Data!BK713-FaktiskeKurser[[#This Row],[MRK]]</f>
        <v>4.4499969999999962</v>
      </c>
      <c r="BK709" s="2">
        <f>Data!BL713-FaktiskeKurser[[#This Row],[ABBV]]</f>
        <v>6.6900019999999927</v>
      </c>
      <c r="BL709" s="2">
        <f>Data!BM713-FaktiskeKurser[[#This Row],[LLY]]</f>
        <v>22.01998900000001</v>
      </c>
      <c r="BM709" s="2">
        <f>Data!BN713-FaktiskeKurser[[#This Row],[UPS]]</f>
        <v>1.2100069999999903</v>
      </c>
      <c r="BN709" s="2">
        <f>Data!BO713-FaktiskeKurser[[#This Row],[CAT]]</f>
        <v>10.429992000000027</v>
      </c>
    </row>
    <row r="710" spans="1:66" x14ac:dyDescent="0.35">
      <c r="A710" s="1">
        <v>44860</v>
      </c>
      <c r="B710" s="2">
        <f>ARIMAForecast[[#This Row],[AAPL]]-FaktiskeKurser[[#This Row],[AAPL]]</f>
        <v>2.1505145148969973</v>
      </c>
      <c r="C710" s="2">
        <f>ARIMAForecast[[#This Row],[MSFT]]-Data!C709</f>
        <v>-4.5930323434089928</v>
      </c>
      <c r="D710" s="2">
        <f>ARIMAForecast[[#This Row],[AMZN]]-Data!D709</f>
        <v>-4.7249230714369901</v>
      </c>
      <c r="E710" s="2">
        <f>ARIMAForecast[[#This Row],[GOOGL]]-Data!E709</f>
        <v>-2.5844450525684977</v>
      </c>
      <c r="F710" s="2">
        <f>ARIMAForecast[[#This Row],[BRK-B]]-Data!F709</f>
        <v>0.47436094195199985</v>
      </c>
      <c r="G710" s="2">
        <f>ARIMAForecast[[#This Row],[TSLA]]-Data!G709</f>
        <v>0.26846671243700371</v>
      </c>
      <c r="H710" s="2">
        <f>ARIMAForecast[[#This Row],[NVDA]]-Data!H709</f>
        <v>3.0886513978310006</v>
      </c>
      <c r="I710" s="2">
        <f>ARIMAForecast[[#This Row],[GOOG]]-Data!I709</f>
        <v>-2.0148833872528087</v>
      </c>
      <c r="J710" s="2">
        <f>ARIMAForecast[[#This Row],[UNH]]-Data!J709</f>
        <v>0.57164186006207274</v>
      </c>
      <c r="K710" s="2">
        <f>ARIMAForecast[[#This Row],[JPM]]-Data!K709</f>
        <v>1.3240221346139975</v>
      </c>
      <c r="L710" s="2">
        <f>ARIMAForecast[[#This Row],[AVGO]]-Data!L709</f>
        <v>-3.2063478382710286</v>
      </c>
      <c r="M710" s="2">
        <f>ARIMAForecast[[#This Row],[V]]-Data!M709</f>
        <v>1.8150980156479761</v>
      </c>
      <c r="N710" s="2">
        <f>ARIMAForecast[[#This Row],[BAC]]-Data!N709</f>
        <v>1.4285700523004152E-2</v>
      </c>
      <c r="O710" s="2">
        <f>ARIMAForecast[[#This Row],[HD]]-Data!O709</f>
        <v>0.78622179029304107</v>
      </c>
      <c r="P710" s="2">
        <f>ARIMAForecast[[#This Row],[MA]]-Data!P709</f>
        <v>0.14273205684901313</v>
      </c>
      <c r="Q710" s="2">
        <f>ARIMAForecast[[#This Row],[MRK]]-Data!Q709</f>
        <v>1.4527730962499987</v>
      </c>
      <c r="R710" s="2">
        <f>ARIMAForecast[[#This Row],[ABBV]]-Data!R709</f>
        <v>0.2985630301309925</v>
      </c>
      <c r="S710" s="2">
        <f>ARIMAForecast[[#This Row],[LLY]]-Data!S709</f>
        <v>-1.1036726506779928</v>
      </c>
      <c r="T710" s="2">
        <f>ARIMAForecast[[#This Row],[UPS]]-Data!T709</f>
        <v>-0.90502688826200028</v>
      </c>
      <c r="U710" s="2">
        <f>ARIMAForecast[[#This Row],[CAT]]-Data!U709</f>
        <v>15.043999307986979</v>
      </c>
      <c r="X710" s="1">
        <v>44860</v>
      </c>
      <c r="Y710" s="2">
        <f>Data!Y710-Data!Y709</f>
        <v>-1.7175780000000032</v>
      </c>
      <c r="Z710" s="2">
        <f>Data!Z710-Data!Z709</f>
        <v>-4.6012533000000246</v>
      </c>
      <c r="AA710" s="2">
        <f>Data!AA710-Data!AA709</f>
        <v>-3.5607657999999986</v>
      </c>
      <c r="AB710" s="2">
        <f>Data!AB710-Data!AB709</f>
        <v>-3.3321427999999997</v>
      </c>
      <c r="AC710" s="2">
        <f>Data!AC710-Data!AC709</f>
        <v>-0.35104329999995798</v>
      </c>
      <c r="AD710" s="2">
        <f>Data!AD710-Data!AD709</f>
        <v>9.1917808999999977</v>
      </c>
      <c r="AE710" s="2">
        <f>Data!AE710-Data!AE709</f>
        <v>-1.9724415000000022</v>
      </c>
      <c r="AF710" s="2">
        <f>Data!AF710-Data!AF709</f>
        <v>-3.6607027000000016</v>
      </c>
      <c r="AG710" s="2">
        <f>Data!AG710-Data!AG709</f>
        <v>2.0660855999999512</v>
      </c>
      <c r="AH710" s="2">
        <f>Data!AH710-Data!AH709</f>
        <v>1.3045186000000086</v>
      </c>
      <c r="AI710" s="2">
        <f>Data!AI710-Data!AI709</f>
        <v>1.5633343000000082</v>
      </c>
      <c r="AJ710" s="2">
        <f>Data!AJ710-Data!AJ709</f>
        <v>7.2500833999999941</v>
      </c>
      <c r="AK710" s="2">
        <f>Data!AK710-Data!AK709</f>
        <v>0.3121547100000015</v>
      </c>
      <c r="AL710" s="2">
        <f>Data!AL710-Data!AL709</f>
        <v>0.9402817000000141</v>
      </c>
      <c r="AM710" s="2">
        <f>Data!AM710-Data!AM709</f>
        <v>6.8618951999999922</v>
      </c>
      <c r="AN710" s="2">
        <f>Data!AN710-Data!AN709</f>
        <v>0.59563767000000212</v>
      </c>
      <c r="AO710" s="2">
        <f>Data!AO710-Data!AO709</f>
        <v>2.3160314000000142</v>
      </c>
      <c r="AP710" s="2">
        <f>Data!AP710-Data!AP709</f>
        <v>4.9101777000000197</v>
      </c>
      <c r="AQ710" s="2">
        <f>Data!AQ710-Data!AQ709</f>
        <v>1.7602411999999958</v>
      </c>
      <c r="AR710" s="2">
        <f>Data!AR710-Data!AR709</f>
        <v>2.438529299999999</v>
      </c>
      <c r="AS710" s="2"/>
      <c r="AT710" s="1">
        <v>44860</v>
      </c>
      <c r="AU710" s="2">
        <f>Data!AV714-FaktiskeKurser[[#This Row],[AAPL]]</f>
        <v>5.9600070000000187</v>
      </c>
      <c r="AV710" s="2">
        <f>Data!AW714-FaktiskeKurser[[#This Row],[MSFT]]</f>
        <v>-4.8299869999999885</v>
      </c>
      <c r="AW710" s="2">
        <f>Data!AX714-FaktiskeKurser[[#This Row],[AMZN]]</f>
        <v>0.4100040000000007</v>
      </c>
      <c r="AX710" s="2">
        <f>Data!AY714-FaktiskeKurser[[#This Row],[GOOGL]]</f>
        <v>-5.0400009999999895</v>
      </c>
      <c r="AY710" s="2">
        <f>Data!AZ714-FaktiskeKurser[[#This Row],[BRK-B]]</f>
        <v>14.989990000000034</v>
      </c>
      <c r="AZ710" s="2">
        <f>Data!BA714-FaktiskeKurser[[#This Row],[TSLA]]</f>
        <v>17.359999999999985</v>
      </c>
      <c r="BA710" s="2">
        <f>Data!BB714-FaktiskeKurser[[#This Row],[NVDA]]</f>
        <v>7.0200049999999834</v>
      </c>
      <c r="BB710" s="2">
        <f>Data!BC714-FaktiskeKurser[[#This Row],[GOOG]]</f>
        <v>-5.7099990000000105</v>
      </c>
      <c r="BC710" s="2">
        <f>Data!BD714-FaktiskeKurser[[#This Row],[UNH]]</f>
        <v>22.289978000000019</v>
      </c>
      <c r="BD710" s="2">
        <f>Data!BE714-FaktiskeKurser[[#This Row],[JPM]]</f>
        <v>7.9800039999999939</v>
      </c>
      <c r="BE710" s="2">
        <f>Data!BF714-FaktiskeKurser[[#This Row],[AVGO]]</f>
        <v>30.88000500000004</v>
      </c>
      <c r="BF710" s="2">
        <f>Data!BG714-FaktiskeKurser[[#This Row],[V]]</f>
        <v>16.110001000000011</v>
      </c>
      <c r="BG710" s="2">
        <f>Data!BH714-FaktiskeKurser[[#This Row],[BAC]]</f>
        <v>2</v>
      </c>
      <c r="BH710" s="2">
        <f>Data!BI714-FaktiskeKurser[[#This Row],[HD]]</f>
        <v>20.69000299999999</v>
      </c>
      <c r="BI710" s="2">
        <f>Data!BJ714-FaktiskeKurser[[#This Row],[MA]]</f>
        <v>23.230011000000047</v>
      </c>
      <c r="BJ710" s="2">
        <f>Data!BK714-FaktiskeKurser[[#This Row],[MRK]]</f>
        <v>5.4700019999999938</v>
      </c>
      <c r="BK710" s="2">
        <f>Data!BL714-FaktiskeKurser[[#This Row],[ABBV]]</f>
        <v>9.5800020000000075</v>
      </c>
      <c r="BL710" s="2">
        <f>Data!BM714-FaktiskeKurser[[#This Row],[LLY]]</f>
        <v>28.789978000000019</v>
      </c>
      <c r="BM710" s="2">
        <f>Data!BN714-FaktiskeKurser[[#This Row],[UPS]]</f>
        <v>8.0100089999999966</v>
      </c>
      <c r="BN710" s="2">
        <f>Data!BO714-FaktiskeKurser[[#This Row],[CAT]]</f>
        <v>16.420013999999981</v>
      </c>
    </row>
    <row r="711" spans="1:66" x14ac:dyDescent="0.35">
      <c r="A711" s="1">
        <v>44861</v>
      </c>
      <c r="B711" s="2">
        <f>ARIMAForecast[[#This Row],[AAPL]]-FaktiskeKurser[[#This Row],[AAPL]]</f>
        <v>8.2763961853879948</v>
      </c>
      <c r="C711" s="2">
        <f>ARIMAForecast[[#This Row],[MSFT]]-Data!C710</f>
        <v>8.0519136310609838</v>
      </c>
      <c r="D711" s="2">
        <f>ARIMAForecast[[#This Row],[AMZN]]-Data!D710</f>
        <v>-7.3349557359360062</v>
      </c>
      <c r="E711" s="2">
        <f>ARIMAForecast[[#This Row],[GOOGL]]-Data!E710</f>
        <v>3.7082150525233999</v>
      </c>
      <c r="F711" s="2">
        <f>ARIMAForecast[[#This Row],[BRK-B]]-Data!F710</f>
        <v>8.7461191782720107</v>
      </c>
      <c r="G711" s="2">
        <f>ARIMAForecast[[#This Row],[TSLA]]-Data!G710</f>
        <v>3.7327471881660017</v>
      </c>
      <c r="H711" s="2">
        <f>ARIMAForecast[[#This Row],[NVDA]]-Data!H710</f>
        <v>5.9857749235399922</v>
      </c>
      <c r="I711" s="2">
        <f>ARIMAForecast[[#This Row],[GOOG]]-Data!I710</f>
        <v>4.1404446757448028</v>
      </c>
      <c r="J711" s="2">
        <f>ARIMAForecast[[#This Row],[UNH]]-Data!J710</f>
        <v>7.2515925115069422</v>
      </c>
      <c r="K711" s="2">
        <f>ARIMAForecast[[#This Row],[JPM]]-Data!K710</f>
        <v>1.1145495632190006</v>
      </c>
      <c r="L711" s="2">
        <f>ARIMAForecast[[#This Row],[AVGO]]-Data!L710</f>
        <v>13.037824275715025</v>
      </c>
      <c r="M711" s="2">
        <f>ARIMAForecast[[#This Row],[V]]-Data!M710</f>
        <v>4.4985344278190098</v>
      </c>
      <c r="N711" s="2">
        <f>ARIMAForecast[[#This Row],[BAC]]-Data!N710</f>
        <v>0.29941036126690079</v>
      </c>
      <c r="O711" s="2">
        <f>ARIMAForecast[[#This Row],[HD]]-Data!O710</f>
        <v>7.4306511124109988</v>
      </c>
      <c r="P711" s="2">
        <f>ARIMAForecast[[#This Row],[MA]]-Data!P710</f>
        <v>9.6387751592919813</v>
      </c>
      <c r="Q711" s="2">
        <f>ARIMAForecast[[#This Row],[MRK]]-Data!Q710</f>
        <v>0.79401441733310207</v>
      </c>
      <c r="R711" s="2">
        <f>ARIMAForecast[[#This Row],[ABBV]]-Data!R710</f>
        <v>-5.5816412953020063</v>
      </c>
      <c r="S711" s="2">
        <f>ARIMAForecast[[#This Row],[LLY]]-Data!S710</f>
        <v>3.3144815645339918</v>
      </c>
      <c r="T711" s="2">
        <f>ARIMAForecast[[#This Row],[UPS]]-Data!T710</f>
        <v>-0.20216295781898452</v>
      </c>
      <c r="U711" s="2">
        <f>ARIMAForecast[[#This Row],[CAT]]-Data!U710</f>
        <v>7.4646475615330132</v>
      </c>
      <c r="X711" s="1">
        <v>44861</v>
      </c>
      <c r="Y711" s="2">
        <f>Data!Y711-Data!Y710</f>
        <v>-3.8403371999999933</v>
      </c>
      <c r="Z711" s="2">
        <f>Data!Z711-Data!Z710</f>
        <v>-18.471839799999998</v>
      </c>
      <c r="AA711" s="2">
        <f>Data!AA711-Data!AA710</f>
        <v>-4.7985625999999968</v>
      </c>
      <c r="AB711" s="2">
        <f>Data!AB711-Data!AB710</f>
        <v>-8.3799179899999956</v>
      </c>
      <c r="AC711" s="2">
        <f>Data!AC711-Data!AC710</f>
        <v>1.1155175999999756</v>
      </c>
      <c r="AD711" s="2">
        <f>Data!AD711-Data!AD710</f>
        <v>0.85729190000000699</v>
      </c>
      <c r="AE711" s="2">
        <f>Data!AE711-Data!AE710</f>
        <v>2.2430682000000104</v>
      </c>
      <c r="AF711" s="2">
        <f>Data!AF711-Data!AF710</f>
        <v>-8.4941211400000043</v>
      </c>
      <c r="AG711" s="2">
        <f>Data!AG711-Data!AG710</f>
        <v>-0.48706830000003265</v>
      </c>
      <c r="AH711" s="2">
        <f>Data!AH711-Data!AH710</f>
        <v>0.60039619999999161</v>
      </c>
      <c r="AI711" s="2">
        <f>Data!AI711-Data!AI710</f>
        <v>-4.2530274000000077</v>
      </c>
      <c r="AJ711" s="2">
        <f>Data!AJ711-Data!AJ710</f>
        <v>3.423478700000004</v>
      </c>
      <c r="AK711" s="2">
        <f>Data!AK711-Data!AK710</f>
        <v>0.18817992000000316</v>
      </c>
      <c r="AL711" s="2">
        <f>Data!AL711-Data!AL710</f>
        <v>0.89826879999998255</v>
      </c>
      <c r="AM711" s="2">
        <f>Data!AM711-Data!AM710</f>
        <v>2.1353063999999904</v>
      </c>
      <c r="AN711" s="2">
        <f>Data!AN711-Data!AN710</f>
        <v>1.1822418099999936</v>
      </c>
      <c r="AO711" s="2">
        <f>Data!AO711-Data!AO710</f>
        <v>1.3126924000000031</v>
      </c>
      <c r="AP711" s="2">
        <f>Data!AP711-Data!AP710</f>
        <v>0.46494330000001582</v>
      </c>
      <c r="AQ711" s="2">
        <f>Data!AQ711-Data!AQ710</f>
        <v>-2.0146231000000228</v>
      </c>
      <c r="AR711" s="2">
        <f>Data!AR711-Data!AR710</f>
        <v>9.3514310000000194</v>
      </c>
      <c r="AS711" s="2"/>
      <c r="AT711" s="1">
        <v>44861</v>
      </c>
      <c r="AU711" s="2">
        <f>Data!AV715-FaktiskeKurser[[#This Row],[AAPL]]</f>
        <v>-2.4700009999999963</v>
      </c>
      <c r="AV711" s="2">
        <f>Data!AW715-FaktiskeKurser[[#This Row],[MSFT]]</f>
        <v>-15.369994999999989</v>
      </c>
      <c r="AW711" s="2">
        <f>Data!AX715-FaktiskeKurser[[#This Row],[AMZN]]</f>
        <v>-8.3600009999999969</v>
      </c>
      <c r="AX711" s="2">
        <f>Data!AY715-FaktiskeKurser[[#This Row],[GOOGL]]</f>
        <v>-8.9099960000000067</v>
      </c>
      <c r="AY711" s="2">
        <f>Data!AZ715-FaktiskeKurser[[#This Row],[BRK-B]]</f>
        <v>7.3699949999999603</v>
      </c>
      <c r="AZ711" s="2">
        <f>Data!BA715-FaktiskeKurser[[#This Row],[TSLA]]</f>
        <v>10.649994000000021</v>
      </c>
      <c r="BA711" s="2">
        <f>Data!BB715-FaktiskeKurser[[#This Row],[NVDA]]</f>
        <v>7.0999910000000028</v>
      </c>
      <c r="BB711" s="2">
        <f>Data!BC715-FaktiskeKurser[[#This Row],[GOOG]]</f>
        <v>-8.880004999999997</v>
      </c>
      <c r="BC711" s="2">
        <f>Data!BD715-FaktiskeKurser[[#This Row],[UNH]]</f>
        <v>8.0700080000000298</v>
      </c>
      <c r="BD711" s="2">
        <f>Data!BE715-FaktiskeKurser[[#This Row],[JPM]]</f>
        <v>2.369995000000003</v>
      </c>
      <c r="BE711" s="2">
        <f>Data!BF715-FaktiskeKurser[[#This Row],[AVGO]]</f>
        <v>5.669983000000002</v>
      </c>
      <c r="BF711" s="2">
        <f>Data!BG715-FaktiskeKurser[[#This Row],[V]]</f>
        <v>13.919998000000021</v>
      </c>
      <c r="BG711" s="2">
        <f>Data!BH715-FaktiskeKurser[[#This Row],[BAC]]</f>
        <v>0.91999799999999965</v>
      </c>
      <c r="BH711" s="2">
        <f>Data!BI715-FaktiskeKurser[[#This Row],[HD]]</f>
        <v>15.529999000000032</v>
      </c>
      <c r="BI711" s="2">
        <f>Data!BJ715-FaktiskeKurser[[#This Row],[MA]]</f>
        <v>17</v>
      </c>
      <c r="BJ711" s="2">
        <f>Data!BK715-FaktiskeKurser[[#This Row],[MRK]]</f>
        <v>4.0699999999999932</v>
      </c>
      <c r="BK711" s="2">
        <f>Data!BL715-FaktiskeKurser[[#This Row],[ABBV]]</f>
        <v>6.4400019999999927</v>
      </c>
      <c r="BL711" s="2">
        <f>Data!BM715-FaktiskeKurser[[#This Row],[LLY]]</f>
        <v>15.559998000000007</v>
      </c>
      <c r="BM711" s="2">
        <f>Data!BN715-FaktiskeKurser[[#This Row],[UPS]]</f>
        <v>0.94000199999999268</v>
      </c>
      <c r="BN711" s="2">
        <f>Data!BO715-FaktiskeKurser[[#This Row],[CAT]]</f>
        <v>21.919997999999993</v>
      </c>
    </row>
    <row r="712" spans="1:66" x14ac:dyDescent="0.35">
      <c r="A712" s="1">
        <v>44862</v>
      </c>
      <c r="B712" s="2">
        <f>ARIMAForecast[[#This Row],[AAPL]]-FaktiskeKurser[[#This Row],[AAPL]]</f>
        <v>4.5774765048390123</v>
      </c>
      <c r="C712" s="2">
        <f>ARIMAForecast[[#This Row],[MSFT]]-Data!C711</f>
        <v>-1.6921227444509839</v>
      </c>
      <c r="D712" s="2">
        <f>ARIMAForecast[[#This Row],[AMZN]]-Data!D711</f>
        <v>-0.98796049547699738</v>
      </c>
      <c r="E712" s="2">
        <f>ARIMAForecast[[#This Row],[GOOGL]]-Data!E711</f>
        <v>-1.3889470277327121</v>
      </c>
      <c r="F712" s="2">
        <f>ARIMAForecast[[#This Row],[BRK-B]]-Data!F711</f>
        <v>-0.82990666937502056</v>
      </c>
      <c r="G712" s="2">
        <f>ARIMAForecast[[#This Row],[TSLA]]-Data!G711</f>
        <v>-1.3266085726789925</v>
      </c>
      <c r="H712" s="2">
        <f>ARIMAForecast[[#This Row],[NVDA]]-Data!H711</f>
        <v>-2.5406890608329888</v>
      </c>
      <c r="I712" s="2">
        <f>ARIMAForecast[[#This Row],[GOOG]]-Data!I711</f>
        <v>-1.864026748778997</v>
      </c>
      <c r="J712" s="2">
        <f>ARIMAForecast[[#This Row],[UNH]]-Data!J711</f>
        <v>5.7280821421470591</v>
      </c>
      <c r="K712" s="2">
        <f>ARIMAForecast[[#This Row],[JPM]]-Data!K711</f>
        <v>0.11353807724400156</v>
      </c>
      <c r="L712" s="2">
        <f>ARIMAForecast[[#This Row],[AVGO]]-Data!L711</f>
        <v>2.2406124078580092</v>
      </c>
      <c r="M712" s="2">
        <f>ARIMAForecast[[#This Row],[V]]-Data!M711</f>
        <v>-1.3640795315539833</v>
      </c>
      <c r="N712" s="2">
        <f>ARIMAForecast[[#This Row],[BAC]]-Data!N711</f>
        <v>0.12384897955070073</v>
      </c>
      <c r="O712" s="2">
        <f>ARIMAForecast[[#This Row],[HD]]-Data!O711</f>
        <v>-1.7360612465060399</v>
      </c>
      <c r="P712" s="2">
        <f>ARIMAForecast[[#This Row],[MA]]-Data!P711</f>
        <v>-0.88269842321000169</v>
      </c>
      <c r="Q712" s="2">
        <f>ARIMAForecast[[#This Row],[MRK]]-Data!Q711</f>
        <v>0.55670418610299066</v>
      </c>
      <c r="R712" s="2">
        <f>ARIMAForecast[[#This Row],[ABBV]]-Data!R711</f>
        <v>-0.82171702488398068</v>
      </c>
      <c r="S712" s="2">
        <f>ARIMAForecast[[#This Row],[LLY]]-Data!S711</f>
        <v>2.1174794219060118</v>
      </c>
      <c r="T712" s="2">
        <f>ARIMAForecast[[#This Row],[UPS]]-Data!T711</f>
        <v>0.99471975102900956</v>
      </c>
      <c r="U712" s="2">
        <f>ARIMAForecast[[#This Row],[CAT]]-Data!U711</f>
        <v>-2.2401302795109928</v>
      </c>
      <c r="X712" s="1">
        <v>44862</v>
      </c>
      <c r="Y712" s="2">
        <f>Data!Y712-Data!Y711</f>
        <v>2.895052899999996</v>
      </c>
      <c r="Z712" s="2">
        <f>Data!Z712-Data!Z711</f>
        <v>5.0706054999999992</v>
      </c>
      <c r="AA712" s="2">
        <f>Data!AA712-Data!AA711</f>
        <v>-6.0820167000000112</v>
      </c>
      <c r="AB712" s="2">
        <f>Data!AB712-Data!AB711</f>
        <v>3.0334207499999906</v>
      </c>
      <c r="AC712" s="2">
        <f>Data!AC712-Data!AC711</f>
        <v>7.9519495999999776</v>
      </c>
      <c r="AD712" s="2">
        <f>Data!AD712-Data!AD711</f>
        <v>2.6996628999999928</v>
      </c>
      <c r="AE712" s="2">
        <f>Data!AE712-Data!AE711</f>
        <v>5.477583199999998</v>
      </c>
      <c r="AF712" s="2">
        <f>Data!AF712-Data!AF711</f>
        <v>3.5377102300000018</v>
      </c>
      <c r="AG712" s="2">
        <f>Data!AG712-Data!AG711</f>
        <v>7.2253854000000501</v>
      </c>
      <c r="AH712" s="2">
        <f>Data!AH712-Data!AH711</f>
        <v>1.3604339999999979</v>
      </c>
      <c r="AI712" s="2">
        <f>Data!AI712-Data!AI711</f>
        <v>13.568394500000011</v>
      </c>
      <c r="AJ712" s="2">
        <f>Data!AJ712-Data!AJ711</f>
        <v>3.8913883000000169</v>
      </c>
      <c r="AK712" s="2">
        <f>Data!AK712-Data!AK711</f>
        <v>0.29181931000000105</v>
      </c>
      <c r="AL712" s="2">
        <f>Data!AL712-Data!AL711</f>
        <v>6.4734172000000285</v>
      </c>
      <c r="AM712" s="2">
        <f>Data!AM712-Data!AM711</f>
        <v>6.4471593999999754</v>
      </c>
      <c r="AN712" s="2">
        <f>Data!AN712-Data!AN711</f>
        <v>1.1219219200000055</v>
      </c>
      <c r="AO712" s="2">
        <f>Data!AO712-Data!AO711</f>
        <v>-5.2332904000000156</v>
      </c>
      <c r="AP712" s="2">
        <f>Data!AP712-Data!AP711</f>
        <v>3.1733530999999857</v>
      </c>
      <c r="AQ712" s="2">
        <f>Data!AQ712-Data!AQ711</f>
        <v>0.48213340000000926</v>
      </c>
      <c r="AR712" s="2">
        <f>Data!AR712-Data!AR711</f>
        <v>12.302138499999984</v>
      </c>
      <c r="AS712" s="2"/>
      <c r="AT712" s="1">
        <v>44862</v>
      </c>
      <c r="AU712" s="2">
        <f>Data!AV716-FaktiskeKurser[[#This Row],[AAPL]]</f>
        <v>6.2900080000000003</v>
      </c>
      <c r="AV712" s="2">
        <f>Data!AW716-FaktiskeKurser[[#This Row],[MSFT]]</f>
        <v>-11.380005000000011</v>
      </c>
      <c r="AW712" s="2">
        <f>Data!AX716-FaktiskeKurser[[#This Row],[AMZN]]</f>
        <v>-16.409995999999992</v>
      </c>
      <c r="AX712" s="2">
        <f>Data!AY716-FaktiskeKurser[[#This Row],[GOOGL]]</f>
        <v>-6.2299959999999999</v>
      </c>
      <c r="AY712" s="2">
        <f>Data!AZ716-FaktiskeKurser[[#This Row],[BRK-B]]</f>
        <v>12.149993999999992</v>
      </c>
      <c r="AZ712" s="2">
        <f>Data!BA716-FaktiskeKurser[[#This Row],[TSLA]]</f>
        <v>17.270004</v>
      </c>
      <c r="BA712" s="2">
        <f>Data!BB716-FaktiskeKurser[[#This Row],[NVDA]]</f>
        <v>12.349998000000014</v>
      </c>
      <c r="BB712" s="2">
        <f>Data!BC716-FaktiskeKurser[[#This Row],[GOOG]]</f>
        <v>-6.3899990000000031</v>
      </c>
      <c r="BC712" s="2">
        <f>Data!BD716-FaktiskeKurser[[#This Row],[UNH]]</f>
        <v>9.6400140000000647</v>
      </c>
      <c r="BD712" s="2">
        <f>Data!BE716-FaktiskeKurser[[#This Row],[JPM]]</f>
        <v>3.7000049999999902</v>
      </c>
      <c r="BE712" s="2">
        <f>Data!BF716-FaktiskeKurser[[#This Row],[AVGO]]</f>
        <v>16.380004999999983</v>
      </c>
      <c r="BF712" s="2">
        <f>Data!BG716-FaktiskeKurser[[#This Row],[V]]</f>
        <v>18.629989000000023</v>
      </c>
      <c r="BG712" s="2">
        <f>Data!BH716-FaktiskeKurser[[#This Row],[BAC]]</f>
        <v>1.1099999999999994</v>
      </c>
      <c r="BH712" s="2">
        <f>Data!BI716-FaktiskeKurser[[#This Row],[HD]]</f>
        <v>15.38998399999997</v>
      </c>
      <c r="BI712" s="2">
        <f>Data!BJ716-FaktiskeKurser[[#This Row],[MA]]</f>
        <v>23.869995000000017</v>
      </c>
      <c r="BJ712" s="2">
        <f>Data!BK716-FaktiskeKurser[[#This Row],[MRK]]</f>
        <v>3.3999940000000066</v>
      </c>
      <c r="BK712" s="2">
        <f>Data!BL716-FaktiskeKurser[[#This Row],[ABBV]]</f>
        <v>-3.2799979999999778</v>
      </c>
      <c r="BL712" s="2">
        <f>Data!BM716-FaktiskeKurser[[#This Row],[LLY]]</f>
        <v>12</v>
      </c>
      <c r="BM712" s="2">
        <f>Data!BN716-FaktiskeKurser[[#This Row],[UPS]]</f>
        <v>-0.38000500000001125</v>
      </c>
      <c r="BN712" s="2">
        <f>Data!BO716-FaktiskeKurser[[#This Row],[CAT]]</f>
        <v>28.03999300000001</v>
      </c>
    </row>
    <row r="713" spans="1:66" x14ac:dyDescent="0.35">
      <c r="A713" s="1">
        <v>44865</v>
      </c>
      <c r="B713" s="2">
        <f>ARIMAForecast[[#This Row],[AAPL]]-FaktiskeKurser[[#This Row],[AAPL]]</f>
        <v>-1.5260336521190254</v>
      </c>
      <c r="C713" s="2">
        <f>ARIMAForecast[[#This Row],[MSFT]]-Data!C712</f>
        <v>-5.1504061002730168</v>
      </c>
      <c r="D713" s="2">
        <f>ARIMAForecast[[#This Row],[AMZN]]-Data!D712</f>
        <v>-5.5823614535595993</v>
      </c>
      <c r="E713" s="2">
        <f>ARIMAForecast[[#This Row],[GOOGL]]-Data!E712</f>
        <v>-3.9361963604015955</v>
      </c>
      <c r="F713" s="2">
        <f>ARIMAForecast[[#This Row],[BRK-B]]-Data!F712</f>
        <v>-2.2836087010119854</v>
      </c>
      <c r="G713" s="2">
        <f>ARIMAForecast[[#This Row],[TSLA]]-Data!G712</f>
        <v>0.65500029383900937</v>
      </c>
      <c r="H713" s="2">
        <f>ARIMAForecast[[#This Row],[NVDA]]-Data!H712</f>
        <v>0.4053924644019844</v>
      </c>
      <c r="I713" s="2">
        <f>ARIMAForecast[[#This Row],[GOOG]]-Data!I712</f>
        <v>-4.0974308860975981</v>
      </c>
      <c r="J713" s="2">
        <f>ARIMAForecast[[#This Row],[UNH]]-Data!J712</f>
        <v>-8.0299723285460232</v>
      </c>
      <c r="K713" s="2">
        <f>ARIMAForecast[[#This Row],[JPM]]-Data!K712</f>
        <v>1.8865069353339976</v>
      </c>
      <c r="L713" s="2">
        <f>ARIMAForecast[[#This Row],[AVGO]]-Data!L712</f>
        <v>-4.9943305510390132</v>
      </c>
      <c r="M713" s="2">
        <f>ARIMAForecast[[#This Row],[V]]-Data!M712</f>
        <v>-0.46963031150602319</v>
      </c>
      <c r="N713" s="2">
        <f>ARIMAForecast[[#This Row],[BAC]]-Data!N712</f>
        <v>-6.0275402026704228E-2</v>
      </c>
      <c r="O713" s="2">
        <f>ARIMAForecast[[#This Row],[HD]]-Data!O712</f>
        <v>-1.0140758486319896</v>
      </c>
      <c r="P713" s="2">
        <f>ARIMAForecast[[#This Row],[MA]]-Data!P712</f>
        <v>4.9103748669190281</v>
      </c>
      <c r="Q713" s="2">
        <f>ARIMAForecast[[#This Row],[MRK]]-Data!Q712</f>
        <v>-1.2771513087928952</v>
      </c>
      <c r="R713" s="2">
        <f>ARIMAForecast[[#This Row],[ABBV]]-Data!R712</f>
        <v>0.55758236915499992</v>
      </c>
      <c r="S713" s="2">
        <f>ARIMAForecast[[#This Row],[LLY]]-Data!S712</f>
        <v>-8.3865427989570094</v>
      </c>
      <c r="T713" s="2">
        <f>ARIMAForecast[[#This Row],[UPS]]-Data!T712</f>
        <v>-0.38535012554302739</v>
      </c>
      <c r="U713" s="2">
        <f>ARIMAForecast[[#This Row],[CAT]]-Data!U712</f>
        <v>0.94720854349699835</v>
      </c>
      <c r="X713" s="1">
        <v>44865</v>
      </c>
      <c r="Y713" s="2">
        <f>Data!Y713-Data!Y712</f>
        <v>4.7372934999999927</v>
      </c>
      <c r="Z713" s="2">
        <f>Data!Z713-Data!Z712</f>
        <v>-0.11496099999999387</v>
      </c>
      <c r="AA713" s="2">
        <f>Data!AA713-Data!AA712</f>
        <v>-3.4970853999999889</v>
      </c>
      <c r="AB713" s="2">
        <f>Data!AB713-Data!AB712</f>
        <v>-1.0352180899999865</v>
      </c>
      <c r="AC713" s="2">
        <f>Data!AC713-Data!AC712</f>
        <v>-2.2444525999999883</v>
      </c>
      <c r="AD713" s="2">
        <f>Data!AD713-Data!AD712</f>
        <v>-2.0724500000000035E-2</v>
      </c>
      <c r="AE713" s="2">
        <f>Data!AE713-Data!AE712</f>
        <v>-1.7594118000000094</v>
      </c>
      <c r="AF713" s="2">
        <f>Data!AF713-Data!AF712</f>
        <v>-1.5488763700000021</v>
      </c>
      <c r="AG713" s="2">
        <f>Data!AG713-Data!AG712</f>
        <v>4.9782457999999679</v>
      </c>
      <c r="AH713" s="2">
        <f>Data!AH713-Data!AH712</f>
        <v>-0.16458079999999597</v>
      </c>
      <c r="AI713" s="2">
        <f>Data!AI713-Data!AI712</f>
        <v>7.763790000001336E-2</v>
      </c>
      <c r="AJ713" s="2">
        <f>Data!AJ713-Data!AJ712</f>
        <v>-0.82246340000000373</v>
      </c>
      <c r="AK713" s="2">
        <f>Data!AK713-Data!AK712</f>
        <v>-0.10310473999999914</v>
      </c>
      <c r="AL713" s="2">
        <f>Data!AL713-Data!AL712</f>
        <v>-0.93507349999998723</v>
      </c>
      <c r="AM713" s="2">
        <f>Data!AM713-Data!AM712</f>
        <v>2.6517610000000218</v>
      </c>
      <c r="AN713" s="2">
        <f>Data!AN713-Data!AN712</f>
        <v>0.55564400000000091</v>
      </c>
      <c r="AO713" s="2">
        <f>Data!AO713-Data!AO712</f>
        <v>-1.8204247999999836</v>
      </c>
      <c r="AP713" s="2">
        <f>Data!AP713-Data!AP712</f>
        <v>2.3652387000000203</v>
      </c>
      <c r="AQ713" s="2">
        <f>Data!AQ713-Data!AQ712</f>
        <v>0.61559270000000765</v>
      </c>
      <c r="AR713" s="2">
        <f>Data!AR713-Data!AR712</f>
        <v>-1.2059481000000005</v>
      </c>
      <c r="AS713" s="2"/>
      <c r="AT713" s="1">
        <v>44865</v>
      </c>
      <c r="AU713" s="2">
        <f>Data!AV717-FaktiskeKurser[[#This Row],[AAPL]]</f>
        <v>1</v>
      </c>
      <c r="AV713" s="2">
        <f>Data!AW717-FaktiskeKurser[[#This Row],[MSFT]]</f>
        <v>-18.529998999999975</v>
      </c>
      <c r="AW713" s="2">
        <f>Data!AX717-FaktiskeKurser[[#This Row],[AMZN]]</f>
        <v>-18.159995999999992</v>
      </c>
      <c r="AX713" s="2">
        <f>Data!AY717-FaktiskeKurser[[#This Row],[GOOGL]]</f>
        <v>-9.9700009999999963</v>
      </c>
      <c r="AY713" s="2">
        <f>Data!AZ717-FaktiskeKurser[[#This Row],[BRK-B]]</f>
        <v>5.8500060000000076</v>
      </c>
      <c r="AZ713" s="2">
        <f>Data!BA717-FaktiskeKurser[[#This Row],[TSLA]]</f>
        <v>5.1199950000000172</v>
      </c>
      <c r="BA713" s="2">
        <f>Data!BB717-FaktiskeKurser[[#This Row],[NVDA]]</f>
        <v>2.3599999999999852</v>
      </c>
      <c r="BB713" s="2">
        <f>Data!BC717-FaktiskeKurser[[#This Row],[GOOG]]</f>
        <v>-10.269996000000006</v>
      </c>
      <c r="BC713" s="2">
        <f>Data!BD717-FaktiskeKurser[[#This Row],[UNH]]</f>
        <v>14.930053000000044</v>
      </c>
      <c r="BD713" s="2">
        <f>Data!BE717-FaktiskeKurser[[#This Row],[JPM]]</f>
        <v>3.1800000000000068</v>
      </c>
      <c r="BE713" s="2">
        <f>Data!BF717-FaktiskeKurser[[#This Row],[AVGO]]</f>
        <v>10.049988000000042</v>
      </c>
      <c r="BF713" s="2">
        <f>Data!BG717-FaktiskeKurser[[#This Row],[V]]</f>
        <v>12.779998999999975</v>
      </c>
      <c r="BG713" s="2">
        <f>Data!BH717-FaktiskeKurser[[#This Row],[BAC]]</f>
        <v>0.65000199999999353</v>
      </c>
      <c r="BH713" s="2">
        <f>Data!BI717-FaktiskeKurser[[#This Row],[HD]]</f>
        <v>5.8699949999999603</v>
      </c>
      <c r="BI713" s="2">
        <f>Data!BJ717-FaktiskeKurser[[#This Row],[MA]]</f>
        <v>16.76998900000001</v>
      </c>
      <c r="BJ713" s="2">
        <f>Data!BK717-FaktiskeKurser[[#This Row],[MRK]]</f>
        <v>3.4899979999999999</v>
      </c>
      <c r="BK713" s="2">
        <f>Data!BL717-FaktiskeKurser[[#This Row],[ABBV]]</f>
        <v>-3.4200130000000115</v>
      </c>
      <c r="BL713" s="2">
        <f>Data!BM717-FaktiskeKurser[[#This Row],[LLY]]</f>
        <v>10.779997999999978</v>
      </c>
      <c r="BM713" s="2">
        <f>Data!BN717-FaktiskeKurser[[#This Row],[UPS]]</f>
        <v>0.77000400000000013</v>
      </c>
      <c r="BN713" s="2">
        <f>Data!BO717-FaktiskeKurser[[#This Row],[CAT]]</f>
        <v>21.620010999999977</v>
      </c>
    </row>
    <row r="714" spans="1:66" x14ac:dyDescent="0.35">
      <c r="A714" s="1">
        <v>44866</v>
      </c>
      <c r="B714" s="2">
        <f>ARIMAForecast[[#This Row],[AAPL]]-FaktiskeKurser[[#This Row],[AAPL]]</f>
        <v>-4.0323845242249945</v>
      </c>
      <c r="C714" s="2">
        <f>ARIMAForecast[[#This Row],[MSFT]]-Data!C713</f>
        <v>-6.9034358730770009</v>
      </c>
      <c r="D714" s="2">
        <f>ARIMAForecast[[#This Row],[AMZN]]-Data!D713</f>
        <v>-4.7156230228056017</v>
      </c>
      <c r="E714" s="2">
        <f>ARIMAForecast[[#This Row],[GOOGL]]-Data!E713</f>
        <v>-3.4930138997929987</v>
      </c>
      <c r="F714" s="2">
        <f>ARIMAForecast[[#This Row],[BRK-B]]-Data!F713</f>
        <v>-4.9680041126219976</v>
      </c>
      <c r="G714" s="2">
        <f>ARIMAForecast[[#This Row],[TSLA]]-Data!G713</f>
        <v>-13.535263997847011</v>
      </c>
      <c r="H714" s="2">
        <f>ARIMAForecast[[#This Row],[NVDA]]-Data!H713</f>
        <v>-3.3783389527359873</v>
      </c>
      <c r="I714" s="2">
        <f>ARIMAForecast[[#This Row],[GOOG]]-Data!I713</f>
        <v>-3.6349357499005066</v>
      </c>
      <c r="J714" s="2">
        <f>ARIMAForecast[[#This Row],[UNH]]-Data!J713</f>
        <v>-5.6217767565200347</v>
      </c>
      <c r="K714" s="2">
        <f>ARIMAForecast[[#This Row],[JPM]]-Data!K713</f>
        <v>-0.75761100432998774</v>
      </c>
      <c r="L714" s="2">
        <f>ARIMAForecast[[#This Row],[AVGO]]-Data!L713</f>
        <v>-10.41155271700103</v>
      </c>
      <c r="M714" s="2">
        <f>ARIMAForecast[[#This Row],[V]]-Data!M713</f>
        <v>-5.2836592001519875</v>
      </c>
      <c r="N714" s="2">
        <f>ARIMAForecast[[#This Row],[BAC]]-Data!N713</f>
        <v>-7.5620223417601551E-2</v>
      </c>
      <c r="O714" s="2">
        <f>ARIMAForecast[[#This Row],[HD]]-Data!O713</f>
        <v>-6.5921809173970018</v>
      </c>
      <c r="P714" s="2">
        <f>ARIMAForecast[[#This Row],[MA]]-Data!P713</f>
        <v>-12.310410912572991</v>
      </c>
      <c r="Q714" s="2">
        <f>ARIMAForecast[[#This Row],[MRK]]-Data!Q713</f>
        <v>-0.49345685246389337</v>
      </c>
      <c r="R714" s="2">
        <f>ARIMAForecast[[#This Row],[ABBV]]-Data!R713</f>
        <v>-3.087857483565017</v>
      </c>
      <c r="S714" s="2">
        <f>ARIMAForecast[[#This Row],[LLY]]-Data!S713</f>
        <v>0.87745948149796504</v>
      </c>
      <c r="T714" s="2">
        <f>ARIMAForecast[[#This Row],[UPS]]-Data!T713</f>
        <v>-2.7712436807309757</v>
      </c>
      <c r="U714" s="2">
        <f>ARIMAForecast[[#This Row],[CAT]]-Data!U713</f>
        <v>-3.3024674819720019</v>
      </c>
      <c r="X714" s="1">
        <v>44866</v>
      </c>
      <c r="Y714" s="2">
        <f>Data!Y714-Data!Y713</f>
        <v>-2.5968867999999929</v>
      </c>
      <c r="Z714" s="2">
        <f>Data!Z714-Data!Z713</f>
        <v>-3.8649271999999826</v>
      </c>
      <c r="AA714" s="2">
        <f>Data!AA714-Data!AA713</f>
        <v>-4.1751339400000091</v>
      </c>
      <c r="AB714" s="2">
        <f>Data!AB714-Data!AB713</f>
        <v>-2.9515607500000129</v>
      </c>
      <c r="AC714" s="2">
        <f>Data!AC714-Data!AC713</f>
        <v>-1.1652993999999808</v>
      </c>
      <c r="AD714" s="2">
        <f>Data!AD714-Data!AD713</f>
        <v>7.7176100000002634E-2</v>
      </c>
      <c r="AE714" s="2">
        <f>Data!AE714-Data!AE713</f>
        <v>0.36354090000000383</v>
      </c>
      <c r="AF714" s="2">
        <f>Data!AF714-Data!AF713</f>
        <v>-3.0437104699999935</v>
      </c>
      <c r="AG714" s="2">
        <f>Data!AG714-Data!AG713</f>
        <v>-6.5269502999999531</v>
      </c>
      <c r="AH714" s="2">
        <f>Data!AH714-Data!AH713</f>
        <v>2.1956796000000054</v>
      </c>
      <c r="AI714" s="2">
        <f>Data!AI714-Data!AI713</f>
        <v>-2.5051697000000104</v>
      </c>
      <c r="AJ714" s="2">
        <f>Data!AJ714-Data!AJ713</f>
        <v>-0.40509760000000483</v>
      </c>
      <c r="AK714" s="2">
        <f>Data!AK714-Data!AK713</f>
        <v>0.14413613999999342</v>
      </c>
      <c r="AL714" s="2">
        <f>Data!AL714-Data!AL713</f>
        <v>-0.49553630000002613</v>
      </c>
      <c r="AM714" s="2">
        <f>Data!AM714-Data!AM713</f>
        <v>3.9789460000000076</v>
      </c>
      <c r="AN714" s="2">
        <f>Data!AN714-Data!AN713</f>
        <v>-1.1379323000000028</v>
      </c>
      <c r="AO714" s="2">
        <f>Data!AO714-Data!AO713</f>
        <v>0.60891050000000746</v>
      </c>
      <c r="AP714" s="2">
        <f>Data!AP714-Data!AP713</f>
        <v>-6.5879686000000106</v>
      </c>
      <c r="AQ714" s="2">
        <f>Data!AQ714-Data!AQ713</f>
        <v>-0.47616730000001439</v>
      </c>
      <c r="AR714" s="2">
        <f>Data!AR714-Data!AR713</f>
        <v>1.1123335999999995</v>
      </c>
      <c r="AS714" s="2"/>
      <c r="AT714" s="1">
        <v>44866</v>
      </c>
      <c r="AU714" s="2">
        <f>Data!AV718-FaktiskeKurser[[#This Row],[AAPL]]</f>
        <v>1.2999879999999848</v>
      </c>
      <c r="AV714" s="2">
        <f>Data!AW718-FaktiskeKurser[[#This Row],[MSFT]]</f>
        <v>-3.1500090000000114</v>
      </c>
      <c r="AW714" s="2">
        <f>Data!AX718-FaktiskeKurser[[#This Row],[AMZN]]</f>
        <v>-18.870002999999997</v>
      </c>
      <c r="AX714" s="2">
        <f>Data!AY718-FaktiskeKurser[[#This Row],[GOOGL]]</f>
        <v>-4.4599990000000105</v>
      </c>
      <c r="AY714" s="2">
        <f>Data!AZ718-FaktiskeKurser[[#This Row],[BRK-B]]</f>
        <v>5.6100159999999732</v>
      </c>
      <c r="AZ714" s="2">
        <f>Data!BA718-FaktiskeKurser[[#This Row],[TSLA]]</f>
        <v>3.180008000000015</v>
      </c>
      <c r="BA714" s="2">
        <f>Data!BB718-FaktiskeKurser[[#This Row],[NVDA]]</f>
        <v>6.4699860000000058</v>
      </c>
      <c r="BB714" s="2">
        <f>Data!BC718-FaktiskeKurser[[#This Row],[GOOG]]</f>
        <v>-4.3199999999999932</v>
      </c>
      <c r="BC714" s="2">
        <f>Data!BD718-FaktiskeKurser[[#This Row],[UNH]]</f>
        <v>4.1400149999999485</v>
      </c>
      <c r="BD714" s="2">
        <f>Data!BE718-FaktiskeKurser[[#This Row],[JPM]]</f>
        <v>4.0399929999999955</v>
      </c>
      <c r="BE714" s="2">
        <f>Data!BF718-FaktiskeKurser[[#This Row],[AVGO]]</f>
        <v>6.7200009999999679</v>
      </c>
      <c r="BF714" s="2">
        <f>Data!BG718-FaktiskeKurser[[#This Row],[V]]</f>
        <v>3.5999909999999886</v>
      </c>
      <c r="BG714" s="2">
        <f>Data!BH718-FaktiskeKurser[[#This Row],[BAC]]</f>
        <v>0.5</v>
      </c>
      <c r="BH714" s="2">
        <f>Data!BI718-FaktiskeKurser[[#This Row],[HD]]</f>
        <v>5.9100040000000149</v>
      </c>
      <c r="BI714" s="2">
        <f>Data!BJ718-FaktiskeKurser[[#This Row],[MA]]</f>
        <v>13.67999199999997</v>
      </c>
      <c r="BJ714" s="2">
        <f>Data!BK718-FaktiskeKurser[[#This Row],[MRK]]</f>
        <v>1.3499979999999994</v>
      </c>
      <c r="BK714" s="2">
        <f>Data!BL718-FaktiskeKurser[[#This Row],[ABBV]]</f>
        <v>-5.599991000000017</v>
      </c>
      <c r="BL714" s="2">
        <f>Data!BM718-FaktiskeKurser[[#This Row],[LLY]]</f>
        <v>-5.2799979999999778</v>
      </c>
      <c r="BM714" s="2">
        <f>Data!BN718-FaktiskeKurser[[#This Row],[UPS]]</f>
        <v>-1.5900110000000041</v>
      </c>
      <c r="BN714" s="2">
        <f>Data!BO718-FaktiskeKurser[[#This Row],[CAT]]</f>
        <v>21.53999300000001</v>
      </c>
    </row>
    <row r="715" spans="1:66" x14ac:dyDescent="0.35">
      <c r="A715" s="1">
        <v>44867</v>
      </c>
      <c r="B715" s="2">
        <f>ARIMAForecast[[#This Row],[AAPL]]-FaktiskeKurser[[#This Row],[AAPL]]</f>
        <v>-5.5434183436570095</v>
      </c>
      <c r="C715" s="2">
        <f>ARIMAForecast[[#This Row],[MSFT]]-Data!C714</f>
        <v>-6.0463122733019929</v>
      </c>
      <c r="D715" s="2">
        <f>ARIMAForecast[[#This Row],[AMZN]]-Data!D714</f>
        <v>-3.1322070137289018</v>
      </c>
      <c r="E715" s="2">
        <f>ARIMAForecast[[#This Row],[GOOGL]]-Data!E714</f>
        <v>-4.0366852572682035</v>
      </c>
      <c r="F715" s="2">
        <f>ARIMAForecast[[#This Row],[BRK-B]]-Data!F714</f>
        <v>-5.5677493337900046</v>
      </c>
      <c r="G715" s="2">
        <f>ARIMAForecast[[#This Row],[TSLA]]-Data!G714</f>
        <v>1.084715126189991</v>
      </c>
      <c r="H715" s="2">
        <f>ARIMAForecast[[#This Row],[NVDA]]-Data!H714</f>
        <v>1.6880797878689862</v>
      </c>
      <c r="I715" s="2">
        <f>ARIMAForecast[[#This Row],[GOOG]]-Data!I714</f>
        <v>-3.5241089481932022</v>
      </c>
      <c r="J715" s="2">
        <f>ARIMAForecast[[#This Row],[UNH]]-Data!J714</f>
        <v>2.353833356891073</v>
      </c>
      <c r="K715" s="2">
        <f>ARIMAForecast[[#This Row],[JPM]]-Data!K714</f>
        <v>0.10717727948998856</v>
      </c>
      <c r="L715" s="2">
        <f>ARIMAForecast[[#This Row],[AVGO]]-Data!L714</f>
        <v>-11.482161753350965</v>
      </c>
      <c r="M715" s="2">
        <f>ARIMAForecast[[#This Row],[V]]-Data!M714</f>
        <v>-6.1221734504879919</v>
      </c>
      <c r="N715" s="2">
        <f>ARIMAForecast[[#This Row],[BAC]]-Data!N714</f>
        <v>-0.14176080598199547</v>
      </c>
      <c r="O715" s="2">
        <f>ARIMAForecast[[#This Row],[HD]]-Data!O714</f>
        <v>-7.495274044980988</v>
      </c>
      <c r="P715" s="2">
        <f>ARIMAForecast[[#This Row],[MA]]-Data!P714</f>
        <v>-10.054675043457053</v>
      </c>
      <c r="Q715" s="2">
        <f>ARIMAForecast[[#This Row],[MRK]]-Data!Q714</f>
        <v>-0.46638523701450652</v>
      </c>
      <c r="R715" s="2">
        <f>ARIMAForecast[[#This Row],[ABBV]]-Data!R714</f>
        <v>9.8690257511009349E-2</v>
      </c>
      <c r="S715" s="2">
        <f>ARIMAForecast[[#This Row],[LLY]]-Data!S714</f>
        <v>7.7825662238000177</v>
      </c>
      <c r="T715" s="2">
        <f>ARIMAForecast[[#This Row],[UPS]]-Data!T714</f>
        <v>-0.27093215354000222</v>
      </c>
      <c r="U715" s="2">
        <f>ARIMAForecast[[#This Row],[CAT]]-Data!U714</f>
        <v>4.2529564276669873</v>
      </c>
      <c r="X715" s="1">
        <v>44867</v>
      </c>
      <c r="Y715" s="2">
        <f>Data!Y715-Data!Y714</f>
        <v>-4.1588781000000097</v>
      </c>
      <c r="Z715" s="2">
        <f>Data!Z715-Data!Z714</f>
        <v>-4.8865302000000099</v>
      </c>
      <c r="AA715" s="2">
        <f>Data!AA715-Data!AA714</f>
        <v>-5.0977969999999999</v>
      </c>
      <c r="AB715" s="2">
        <f>Data!AB715-Data!AB714</f>
        <v>-3.8637954699999995</v>
      </c>
      <c r="AC715" s="2">
        <f>Data!AC715-Data!AC714</f>
        <v>-4.4685764999999833</v>
      </c>
      <c r="AD715" s="2">
        <f>Data!AD715-Data!AD714</f>
        <v>-2.4499284999999986</v>
      </c>
      <c r="AE715" s="2">
        <f>Data!AE715-Data!AE714</f>
        <v>-3.1634104000000036</v>
      </c>
      <c r="AF715" s="2">
        <f>Data!AF715-Data!AF714</f>
        <v>-3.9145189000000045</v>
      </c>
      <c r="AG715" s="2">
        <f>Data!AG715-Data!AG714</f>
        <v>-3.5229556000000457</v>
      </c>
      <c r="AH715" s="2">
        <f>Data!AH715-Data!AH714</f>
        <v>-0.91277660000000083</v>
      </c>
      <c r="AI715" s="2">
        <f>Data!AI715-Data!AI714</f>
        <v>-9.5267924999999991</v>
      </c>
      <c r="AJ715" s="2">
        <f>Data!AJ715-Data!AJ714</f>
        <v>-5.1876988999999867</v>
      </c>
      <c r="AK715" s="2">
        <f>Data!AK715-Data!AK714</f>
        <v>-0.10200334999999683</v>
      </c>
      <c r="AL715" s="2">
        <f>Data!AL715-Data!AL714</f>
        <v>-6.014616100000012</v>
      </c>
      <c r="AM715" s="2">
        <f>Data!AM715-Data!AM714</f>
        <v>-7.4351884000000155</v>
      </c>
      <c r="AN715" s="2">
        <f>Data!AN715-Data!AN714</f>
        <v>-0.57959108000000015</v>
      </c>
      <c r="AO715" s="2">
        <f>Data!AO715-Data!AO714</f>
        <v>-2.4323537000000215</v>
      </c>
      <c r="AP715" s="2">
        <f>Data!AP715-Data!AP714</f>
        <v>-0.54656240000002754</v>
      </c>
      <c r="AQ715" s="2">
        <f>Data!AQ715-Data!AQ714</f>
        <v>-2.5071247999999855</v>
      </c>
      <c r="AR715" s="2">
        <f>Data!AR715-Data!AR714</f>
        <v>-2.8219378000000006</v>
      </c>
      <c r="AS715" s="2"/>
      <c r="AT715" s="1">
        <v>44867</v>
      </c>
      <c r="AU715" s="2">
        <f>Data!AV719-FaktiskeKurser[[#This Row],[AAPL]]</f>
        <v>0.22999599999999987</v>
      </c>
      <c r="AV715" s="2">
        <f>Data!AW719-FaktiskeKurser[[#This Row],[MSFT]]</f>
        <v>-6.6499939999999924</v>
      </c>
      <c r="AW715" s="2">
        <f>Data!AX719-FaktiskeKurser[[#This Row],[AMZN]]</f>
        <v>-18.839995999999999</v>
      </c>
      <c r="AX715" s="2">
        <f>Data!AY719-FaktiskeKurser[[#This Row],[GOOGL]]</f>
        <v>-5.25</v>
      </c>
      <c r="AY715" s="2">
        <f>Data!AZ719-FaktiskeKurser[[#This Row],[BRK-B]]</f>
        <v>-0.42001399999998057</v>
      </c>
      <c r="AZ715" s="2">
        <f>Data!BA719-FaktiskeKurser[[#This Row],[TSLA]]</f>
        <v>-10.110000000000014</v>
      </c>
      <c r="BA715" s="2">
        <f>Data!BB719-FaktiskeKurser[[#This Row],[NVDA]]</f>
        <v>0.43000699999998915</v>
      </c>
      <c r="BB715" s="2">
        <f>Data!BC719-FaktiskeKurser[[#This Row],[GOOG]]</f>
        <v>-5.5299980000000062</v>
      </c>
      <c r="BC715" s="2">
        <f>Data!BD719-FaktiskeKurser[[#This Row],[UNH]]</f>
        <v>1.6300049999999828</v>
      </c>
      <c r="BD715" s="2">
        <f>Data!BE719-FaktiskeKurser[[#This Row],[JPM]]</f>
        <v>2.370002999999997</v>
      </c>
      <c r="BE715" s="2">
        <f>Data!BF719-FaktiskeKurser[[#This Row],[AVGO]]</f>
        <v>0.63000499999998283</v>
      </c>
      <c r="BF715" s="2">
        <f>Data!BG719-FaktiskeKurser[[#This Row],[V]]</f>
        <v>-3.3399960000000135</v>
      </c>
      <c r="BG715" s="2">
        <f>Data!BH719-FaktiskeKurser[[#This Row],[BAC]]</f>
        <v>0.22000100000000344</v>
      </c>
      <c r="BH715" s="2">
        <f>Data!BI719-FaktiskeKurser[[#This Row],[HD]]</f>
        <v>-2.3299870000000169</v>
      </c>
      <c r="BI715" s="2">
        <f>Data!BJ719-FaktiskeKurser[[#This Row],[MA]]</f>
        <v>0.45001199999995833</v>
      </c>
      <c r="BJ715" s="2">
        <f>Data!BK719-FaktiskeKurser[[#This Row],[MRK]]</f>
        <v>-0.3399959999999993</v>
      </c>
      <c r="BK715" s="2">
        <f>Data!BL719-FaktiskeKurser[[#This Row],[ABBV]]</f>
        <v>-8.9799959999999999</v>
      </c>
      <c r="BL715" s="2">
        <f>Data!BM719-FaktiskeKurser[[#This Row],[LLY]]</f>
        <v>-1.3699960000000146</v>
      </c>
      <c r="BM715" s="2">
        <f>Data!BN719-FaktiskeKurser[[#This Row],[UPS]]</f>
        <v>-1.910002999999989</v>
      </c>
      <c r="BN715" s="2">
        <f>Data!BO719-FaktiskeKurser[[#This Row],[CAT]]</f>
        <v>2.3999940000000208</v>
      </c>
    </row>
    <row r="716" spans="1:66" x14ac:dyDescent="0.35">
      <c r="A716" s="1">
        <v>44868</v>
      </c>
      <c r="B716" s="2">
        <f>ARIMAForecast[[#This Row],[AAPL]]-FaktiskeKurser[[#This Row],[AAPL]]</f>
        <v>-17.963175253979983</v>
      </c>
      <c r="C716" s="2">
        <f>ARIMAForecast[[#This Row],[MSFT]]-Data!C715</f>
        <v>6.1272243856810178</v>
      </c>
      <c r="D716" s="2">
        <f>ARIMAForecast[[#This Row],[AMZN]]-Data!D715</f>
        <v>1.7937526001062025</v>
      </c>
      <c r="E716" s="2">
        <f>ARIMAForecast[[#This Row],[GOOGL]]-Data!E715</f>
        <v>3.5674821535718024</v>
      </c>
      <c r="F716" s="2">
        <f>ARIMAForecast[[#This Row],[BRK-B]]-Data!F715</f>
        <v>2.6889492855599997</v>
      </c>
      <c r="G716" s="2">
        <f>ARIMAForecast[[#This Row],[TSLA]]-Data!G715</f>
        <v>-8.7479279408750017</v>
      </c>
      <c r="H716" s="2">
        <f>ARIMAForecast[[#This Row],[NVDA]]-Data!H715</f>
        <v>6.7405443732150161</v>
      </c>
      <c r="I716" s="2">
        <f>ARIMAForecast[[#This Row],[GOOG]]-Data!I715</f>
        <v>3.4224186442548046</v>
      </c>
      <c r="J716" s="2">
        <f>ARIMAForecast[[#This Row],[UNH]]-Data!J715</f>
        <v>-6.6990108078720141</v>
      </c>
      <c r="K716" s="2">
        <f>ARIMAForecast[[#This Row],[JPM]]-Data!K715</f>
        <v>2.9910388444660185</v>
      </c>
      <c r="L716" s="2">
        <f>ARIMAForecast[[#This Row],[AVGO]]-Data!L715</f>
        <v>16.256527169372987</v>
      </c>
      <c r="M716" s="2">
        <f>ARIMAForecast[[#This Row],[V]]-Data!M715</f>
        <v>1.3559021955049957</v>
      </c>
      <c r="N716" s="2">
        <f>ARIMAForecast[[#This Row],[BAC]]-Data!N715</f>
        <v>0.81183585395479696</v>
      </c>
      <c r="O716" s="2">
        <f>ARIMAForecast[[#This Row],[HD]]-Data!O715</f>
        <v>1.763773504640028</v>
      </c>
      <c r="P716" s="2">
        <f>ARIMAForecast[[#This Row],[MA]]-Data!P715</f>
        <v>8.5184212820680045</v>
      </c>
      <c r="Q716" s="2">
        <f>ARIMAForecast[[#This Row],[MRK]]-Data!Q715</f>
        <v>0.26721971279050649</v>
      </c>
      <c r="R716" s="2">
        <f>ARIMAForecast[[#This Row],[ABBV]]-Data!R715</f>
        <v>1.5108254090669959</v>
      </c>
      <c r="S716" s="2">
        <f>ARIMAForecast[[#This Row],[LLY]]-Data!S715</f>
        <v>-4.6534827864559816</v>
      </c>
      <c r="T716" s="2">
        <f>ARIMAForecast[[#This Row],[UPS]]-Data!T715</f>
        <v>1.0371869114229924</v>
      </c>
      <c r="U716" s="2">
        <f>ARIMAForecast[[#This Row],[CAT]]-Data!U715</f>
        <v>9.5308053189939983</v>
      </c>
      <c r="X716" s="1">
        <v>44868</v>
      </c>
      <c r="Y716" s="2">
        <f>Data!Y716-Data!Y715</f>
        <v>-5.7889071999999828</v>
      </c>
      <c r="Z716" s="2">
        <f>Data!Z716-Data!Z715</f>
        <v>-7.7898321000000124</v>
      </c>
      <c r="AA716" s="2">
        <f>Data!AA716-Data!AA715</f>
        <v>-3.4262289299999935</v>
      </c>
      <c r="AB716" s="2">
        <f>Data!AB716-Data!AB715</f>
        <v>-3.5146624199999934</v>
      </c>
      <c r="AC716" s="2">
        <f>Data!AC716-Data!AC715</f>
        <v>-5.6249487000000045</v>
      </c>
      <c r="AD716" s="2">
        <f>Data!AD716-Data!AD715</f>
        <v>-10.070265300000017</v>
      </c>
      <c r="AE716" s="2">
        <f>Data!AE716-Data!AE715</f>
        <v>1.6535003000000188</v>
      </c>
      <c r="AF716" s="2">
        <f>Data!AF716-Data!AF715</f>
        <v>-3.4872086299999978</v>
      </c>
      <c r="AG716" s="2">
        <f>Data!AG716-Data!AG715</f>
        <v>-0.59707179999998061</v>
      </c>
      <c r="AH716" s="2">
        <f>Data!AH716-Data!AH715</f>
        <v>9.7630199999997558E-2</v>
      </c>
      <c r="AI716" s="2">
        <f>Data!AI716-Data!AI715</f>
        <v>-11.908066399999996</v>
      </c>
      <c r="AJ716" s="2">
        <f>Data!AJ716-Data!AJ715</f>
        <v>-6.1355076000000111</v>
      </c>
      <c r="AK716" s="2">
        <f>Data!AK716-Data!AK715</f>
        <v>-0.1855528700000022</v>
      </c>
      <c r="AL716" s="2">
        <f>Data!AL716-Data!AL715</f>
        <v>-7.2308539999999653</v>
      </c>
      <c r="AM716" s="2">
        <f>Data!AM716-Data!AM715</f>
        <v>-12.466101600000002</v>
      </c>
      <c r="AN716" s="2">
        <f>Data!AN716-Data!AN715</f>
        <v>-0.62640575999999726</v>
      </c>
      <c r="AO716" s="2">
        <f>Data!AO716-Data!AO715</f>
        <v>-0.14416520000000332</v>
      </c>
      <c r="AP716" s="2">
        <f>Data!AP716-Data!AP715</f>
        <v>4.826371800000004</v>
      </c>
      <c r="AQ716" s="2">
        <f>Data!AQ716-Data!AQ715</f>
        <v>-0.84450610000001802</v>
      </c>
      <c r="AR716" s="2">
        <f>Data!AR716-Data!AR715</f>
        <v>3.1411924000000226</v>
      </c>
      <c r="AS716" s="2"/>
      <c r="AT716" s="1">
        <v>44868</v>
      </c>
      <c r="AU716" s="2">
        <f>Data!AV720-FaktiskeKurser[[#This Row],[AAPL]]</f>
        <v>-16.859999999999985</v>
      </c>
      <c r="AV716" s="2">
        <f>Data!AW720-FaktiskeKurser[[#This Row],[MSFT]]</f>
        <v>-21.619994999999989</v>
      </c>
      <c r="AW716" s="2">
        <f>Data!AX720-FaktiskeKurser[[#This Row],[AMZN]]</f>
        <v>-14.110000999999997</v>
      </c>
      <c r="AX716" s="2">
        <f>Data!AY720-FaktiskeKurser[[#This Row],[GOOGL]]</f>
        <v>-12.860000999999997</v>
      </c>
      <c r="AY716" s="2">
        <f>Data!AZ720-FaktiskeKurser[[#This Row],[BRK-B]]</f>
        <v>-15.779998999999975</v>
      </c>
      <c r="AZ716" s="2">
        <f>Data!BA720-FaktiskeKurser[[#This Row],[TSLA]]</f>
        <v>-13.210005999999993</v>
      </c>
      <c r="BA716" s="2">
        <f>Data!BB720-FaktiskeKurser[[#This Row],[NVDA]]</f>
        <v>-4.1299890000000232</v>
      </c>
      <c r="BB716" s="2">
        <f>Data!BC720-FaktiskeKurser[[#This Row],[GOOG]]</f>
        <v>-13.090003999999993</v>
      </c>
      <c r="BC716" s="2">
        <f>Data!BD720-FaktiskeKurser[[#This Row],[UNH]]</f>
        <v>-7.6300049999999828</v>
      </c>
      <c r="BD716" s="2">
        <f>Data!BE720-FaktiskeKurser[[#This Row],[JPM]]</f>
        <v>1.119995000000003</v>
      </c>
      <c r="BE716" s="2">
        <f>Data!BF720-FaktiskeKurser[[#This Row],[AVGO]]</f>
        <v>-28.779998999999975</v>
      </c>
      <c r="BF716" s="2">
        <f>Data!BG720-FaktiskeKurser[[#This Row],[V]]</f>
        <v>-14.589996000000014</v>
      </c>
      <c r="BG716" s="2">
        <f>Data!BH720-FaktiskeKurser[[#This Row],[BAC]]</f>
        <v>-0.29000099999999662</v>
      </c>
      <c r="BH716" s="2">
        <f>Data!BI720-FaktiskeKurser[[#This Row],[HD]]</f>
        <v>-17.149993999999992</v>
      </c>
      <c r="BI716" s="2">
        <f>Data!BJ720-FaktiskeKurser[[#This Row],[MA]]</f>
        <v>-20.299988000000042</v>
      </c>
      <c r="BJ716" s="2">
        <f>Data!BK720-FaktiskeKurser[[#This Row],[MRK]]</f>
        <v>-2.0199970000000036</v>
      </c>
      <c r="BK716" s="2">
        <f>Data!BL720-FaktiskeKurser[[#This Row],[ABBV]]</f>
        <v>-3.1900030000000186</v>
      </c>
      <c r="BL716" s="2">
        <f>Data!BM720-FaktiskeKurser[[#This Row],[LLY]]</f>
        <v>1.7799990000000321</v>
      </c>
      <c r="BM716" s="2">
        <f>Data!BN720-FaktiskeKurser[[#This Row],[UPS]]</f>
        <v>-3.160002999999989</v>
      </c>
      <c r="BN716" s="2">
        <f>Data!BO720-FaktiskeKurser[[#This Row],[CAT]]</f>
        <v>-8.0001000000009981E-2</v>
      </c>
    </row>
    <row r="717" spans="1:66" x14ac:dyDescent="0.35">
      <c r="A717" s="1">
        <v>44869</v>
      </c>
      <c r="B717" s="2">
        <f>ARIMAForecast[[#This Row],[AAPL]]-FaktiskeKurser[[#This Row],[AAPL]]</f>
        <v>-12.826375196551027</v>
      </c>
      <c r="C717" s="2">
        <f>ARIMAForecast[[#This Row],[MSFT]]-Data!C716</f>
        <v>7.4121754920789726</v>
      </c>
      <c r="D717" s="2">
        <f>ARIMAForecast[[#This Row],[AMZN]]-Data!D716</f>
        <v>-0.39490908854070028</v>
      </c>
      <c r="E717" s="2">
        <f>ARIMAForecast[[#This Row],[GOOGL]]-Data!E716</f>
        <v>2.0141852787818948</v>
      </c>
      <c r="F717" s="2">
        <f>ARIMAForecast[[#This Row],[BRK-B]]-Data!F716</f>
        <v>4.8877023000529789</v>
      </c>
      <c r="G717" s="2">
        <f>ARIMAForecast[[#This Row],[TSLA]]-Data!G716</f>
        <v>-9.7337529611830007</v>
      </c>
      <c r="H717" s="2">
        <f>ARIMAForecast[[#This Row],[NVDA]]-Data!H716</f>
        <v>2.9527370164019828</v>
      </c>
      <c r="I717" s="2">
        <f>ARIMAForecast[[#This Row],[GOOG]]-Data!I716</f>
        <v>1.6854810041443926</v>
      </c>
      <c r="J717" s="2">
        <f>ARIMAForecast[[#This Row],[UNH]]-Data!J716</f>
        <v>7.1672046518299339</v>
      </c>
      <c r="K717" s="2">
        <f>ARIMAForecast[[#This Row],[JPM]]-Data!K716</f>
        <v>1.4610079887429777</v>
      </c>
      <c r="L717" s="2">
        <f>ARIMAForecast[[#This Row],[AVGO]]-Data!L716</f>
        <v>16.002984023297984</v>
      </c>
      <c r="M717" s="2">
        <f>ARIMAForecast[[#This Row],[V]]-Data!M716</f>
        <v>3.0386812808749823</v>
      </c>
      <c r="N717" s="2">
        <f>ARIMAForecast[[#This Row],[BAC]]-Data!N716</f>
        <v>0.3051214044114019</v>
      </c>
      <c r="O717" s="2">
        <f>ARIMAForecast[[#This Row],[HD]]-Data!O716</f>
        <v>7.675440445193999</v>
      </c>
      <c r="P717" s="2">
        <f>ARIMAForecast[[#This Row],[MA]]-Data!P716</f>
        <v>6.3600011809260195</v>
      </c>
      <c r="Q717" s="2">
        <f>ARIMAForecast[[#This Row],[MRK]]-Data!Q716</f>
        <v>0.9528992497558022</v>
      </c>
      <c r="R717" s="2">
        <f>ARIMAForecast[[#This Row],[ABBV]]-Data!R716</f>
        <v>2.5055985466819948</v>
      </c>
      <c r="S717" s="2">
        <f>ARIMAForecast[[#This Row],[LLY]]-Data!S716</f>
        <v>6.977221895191974</v>
      </c>
      <c r="T717" s="2">
        <f>ARIMAForecast[[#This Row],[UPS]]-Data!T716</f>
        <v>4.6652196884359967</v>
      </c>
      <c r="U717" s="2">
        <f>ARIMAForecast[[#This Row],[CAT]]-Data!U716</f>
        <v>3.9315580815014073E-2</v>
      </c>
      <c r="X717" s="1">
        <v>44869</v>
      </c>
      <c r="Y717" s="2">
        <f>Data!Y717-Data!Y716</f>
        <v>-2.957515600000022</v>
      </c>
      <c r="Z717" s="2">
        <f>Data!Z717-Data!Z716</f>
        <v>3.760334400000005</v>
      </c>
      <c r="AA717" s="2">
        <f>Data!AA717-Data!AA716</f>
        <v>0.92354860000000372</v>
      </c>
      <c r="AB717" s="2">
        <f>Data!AB717-Data!AB716</f>
        <v>1.9401932399999993</v>
      </c>
      <c r="AC717" s="2">
        <f>Data!AC717-Data!AC716</f>
        <v>2.6209428999999886</v>
      </c>
      <c r="AD717" s="2">
        <f>Data!AD717-Data!AD716</f>
        <v>-2.4055774999999926</v>
      </c>
      <c r="AE717" s="2">
        <f>Data!AE717-Data!AE716</f>
        <v>5.7513713999999823</v>
      </c>
      <c r="AF717" s="2">
        <f>Data!AF717-Data!AF716</f>
        <v>2.331426890000003</v>
      </c>
      <c r="AG717" s="2">
        <f>Data!AG717-Data!AG716</f>
        <v>-4.8477362999999514</v>
      </c>
      <c r="AH717" s="2">
        <f>Data!AH717-Data!AH716</f>
        <v>3.020967799999994</v>
      </c>
      <c r="AI717" s="2">
        <f>Data!AI717-Data!AI716</f>
        <v>15.528376900000012</v>
      </c>
      <c r="AJ717" s="2">
        <f>Data!AJ717-Data!AJ716</f>
        <v>0.95386110000001167</v>
      </c>
      <c r="AK717" s="2">
        <f>Data!AK717-Data!AK716</f>
        <v>0.76519282000000288</v>
      </c>
      <c r="AL717" s="2">
        <f>Data!AL717-Data!AL716</f>
        <v>0.71861799999999221</v>
      </c>
      <c r="AM717" s="2">
        <f>Data!AM717-Data!AM716</f>
        <v>2.8177013000000102</v>
      </c>
      <c r="AN717" s="2">
        <f>Data!AN717-Data!AN716</f>
        <v>0.33756083000000103</v>
      </c>
      <c r="AO717" s="2">
        <f>Data!AO717-Data!AO716</f>
        <v>0.84924540000000093</v>
      </c>
      <c r="AP717" s="2">
        <f>Data!AP717-Data!AP716</f>
        <v>-1.8897063999999659</v>
      </c>
      <c r="AQ717" s="2">
        <f>Data!AQ717-Data!AQ716</f>
        <v>1.4911442000000079</v>
      </c>
      <c r="AR717" s="2">
        <f>Data!AR717-Data!AR716</f>
        <v>7.8148672999999746</v>
      </c>
      <c r="AS717" s="2"/>
      <c r="AT717" s="1">
        <v>44869</v>
      </c>
      <c r="AU717" s="2">
        <f>Data!AV721-FaktiskeKurser[[#This Row],[AAPL]]</f>
        <v>-14.959991000000002</v>
      </c>
      <c r="AV717" s="2">
        <f>Data!AW721-FaktiskeKurser[[#This Row],[MSFT]]</f>
        <v>-10.740006000000022</v>
      </c>
      <c r="AW717" s="2">
        <f>Data!AX721-FaktiskeKurser[[#This Row],[AMZN]]</f>
        <v>-11.45999900000001</v>
      </c>
      <c r="AX717" s="2">
        <f>Data!AY721-FaktiskeKurser[[#This Row],[GOOGL]]</f>
        <v>-7.9300000000000068</v>
      </c>
      <c r="AY717" s="2">
        <f>Data!AZ721-FaktiskeKurser[[#This Row],[BRK-B]]</f>
        <v>-7.6199949999999603</v>
      </c>
      <c r="AZ717" s="2">
        <f>Data!BA721-FaktiskeKurser[[#This Row],[TSLA]]</f>
        <v>-20.069992000000013</v>
      </c>
      <c r="BA717" s="2">
        <f>Data!BB721-FaktiskeKurser[[#This Row],[NVDA]]</f>
        <v>6.589997000000011</v>
      </c>
      <c r="BB717" s="2">
        <f>Data!BC721-FaktiskeKurser[[#This Row],[GOOG]]</f>
        <v>-7.9600070000000045</v>
      </c>
      <c r="BC717" s="2">
        <f>Data!BD721-FaktiskeKurser[[#This Row],[UNH]]</f>
        <v>-16.980041000000028</v>
      </c>
      <c r="BD717" s="2">
        <f>Data!BE721-FaktiskeKurser[[#This Row],[JPM]]</f>
        <v>4.799995999999993</v>
      </c>
      <c r="BE717" s="2">
        <f>Data!BF721-FaktiskeKurser[[#This Row],[AVGO]]</f>
        <v>-4.8200070000000323</v>
      </c>
      <c r="BF717" s="2">
        <f>Data!BG721-FaktiskeKurser[[#This Row],[V]]</f>
        <v>-10.180007999999987</v>
      </c>
      <c r="BG717" s="2">
        <f>Data!BH721-FaktiskeKurser[[#This Row],[BAC]]</f>
        <v>0.75</v>
      </c>
      <c r="BH717" s="2">
        <f>Data!BI721-FaktiskeKurser[[#This Row],[HD]]</f>
        <v>-12.100006000000008</v>
      </c>
      <c r="BI717" s="2">
        <f>Data!BJ721-FaktiskeKurser[[#This Row],[MA]]</f>
        <v>-9.8099980000000073</v>
      </c>
      <c r="BJ717" s="2">
        <f>Data!BK721-FaktiskeKurser[[#This Row],[MRK]]</f>
        <v>-2</v>
      </c>
      <c r="BK717" s="2">
        <f>Data!BL721-FaktiskeKurser[[#This Row],[ABBV]]</f>
        <v>-1.1199949999999887</v>
      </c>
      <c r="BL717" s="2">
        <f>Data!BM721-FaktiskeKurser[[#This Row],[LLY]]</f>
        <v>-4.6799919999999702</v>
      </c>
      <c r="BM717" s="2">
        <f>Data!BN721-FaktiskeKurser[[#This Row],[UPS]]</f>
        <v>-2.0800020000000075</v>
      </c>
      <c r="BN717" s="2">
        <f>Data!BO721-FaktiskeKurser[[#This Row],[CAT]]</f>
        <v>11.389999000000017</v>
      </c>
    </row>
    <row r="718" spans="1:66" x14ac:dyDescent="0.35">
      <c r="A718" s="1">
        <v>44872</v>
      </c>
      <c r="B718" s="2">
        <f>ARIMAForecast[[#This Row],[AAPL]]-FaktiskeKurser[[#This Row],[AAPL]]</f>
        <v>-11.704543575304996</v>
      </c>
      <c r="C718" s="2">
        <f>ARIMAForecast[[#This Row],[MSFT]]-Data!C717</f>
        <v>6.7903214309012583E-2</v>
      </c>
      <c r="D718" s="2">
        <f>ARIMAForecast[[#This Row],[AMZN]]-Data!D717</f>
        <v>-0.6919212273188009</v>
      </c>
      <c r="E718" s="2">
        <f>ARIMAForecast[[#This Row],[GOOGL]]-Data!E717</f>
        <v>0.17251508098910051</v>
      </c>
      <c r="F718" s="2">
        <f>ARIMAForecast[[#This Row],[BRK-B]]-Data!F717</f>
        <v>9.0979869292027615E-2</v>
      </c>
      <c r="G718" s="2">
        <f>ARIMAForecast[[#This Row],[TSLA]]-Data!G717</f>
        <v>-6.4309678623199886</v>
      </c>
      <c r="H718" s="2">
        <f>ARIMAForecast[[#This Row],[NVDA]]-Data!H717</f>
        <v>1.8019062465399998</v>
      </c>
      <c r="I718" s="2">
        <f>ARIMAForecast[[#This Row],[GOOG]]-Data!I717</f>
        <v>0.13767783258190036</v>
      </c>
      <c r="J718" s="2">
        <f>ARIMAForecast[[#This Row],[UNH]]-Data!J717</f>
        <v>8.3653384593870896</v>
      </c>
      <c r="K718" s="2">
        <f>ARIMAForecast[[#This Row],[JPM]]-Data!K717</f>
        <v>-0.21820276573799902</v>
      </c>
      <c r="L718" s="2">
        <f>ARIMAForecast[[#This Row],[AVGO]]-Data!L717</f>
        <v>2.4287044199010097</v>
      </c>
      <c r="M718" s="2">
        <f>ARIMAForecast[[#This Row],[V]]-Data!M717</f>
        <v>1.8032884512900011</v>
      </c>
      <c r="N718" s="2">
        <f>ARIMAForecast[[#This Row],[BAC]]-Data!N717</f>
        <v>2.5865022102003365E-2</v>
      </c>
      <c r="O718" s="2">
        <f>ARIMAForecast[[#This Row],[HD]]-Data!O717</f>
        <v>-0.15116925461001074</v>
      </c>
      <c r="P718" s="2">
        <f>ARIMAForecast[[#This Row],[MA]]-Data!P717</f>
        <v>0.68479687066297856</v>
      </c>
      <c r="Q718" s="2">
        <f>ARIMAForecast[[#This Row],[MRK]]-Data!Q717</f>
        <v>1.4614617812129893</v>
      </c>
      <c r="R718" s="2">
        <f>ARIMAForecast[[#This Row],[ABBV]]-Data!R717</f>
        <v>0.28390312381301896</v>
      </c>
      <c r="S718" s="2">
        <f>ARIMAForecast[[#This Row],[LLY]]-Data!S717</f>
        <v>2.7375974326799906</v>
      </c>
      <c r="T718" s="2">
        <f>ARIMAForecast[[#This Row],[UPS]]-Data!T717</f>
        <v>-1.1730669626730048</v>
      </c>
      <c r="U718" s="2">
        <f>ARIMAForecast[[#This Row],[CAT]]-Data!U717</f>
        <v>1.0616895736879997</v>
      </c>
      <c r="X718" s="1">
        <v>44872</v>
      </c>
      <c r="Y718" s="2">
        <f>Data!Y718-Data!Y717</f>
        <v>0.36148780000002034</v>
      </c>
      <c r="Z718" s="2">
        <f>Data!Z718-Data!Z717</f>
        <v>6.9441443000000049</v>
      </c>
      <c r="AA718" s="2">
        <f>Data!AA718-Data!AA717</f>
        <v>-0.20157110000000955</v>
      </c>
      <c r="AB718" s="2">
        <f>Data!AB718-Data!AB717</f>
        <v>2.1184256699999935</v>
      </c>
      <c r="AC718" s="2">
        <f>Data!AC718-Data!AC717</f>
        <v>2.8988628000000176</v>
      </c>
      <c r="AD718" s="2">
        <f>Data!AD718-Data!AD717</f>
        <v>-7.8634050000000002</v>
      </c>
      <c r="AE718" s="2">
        <f>Data!AE718-Data!AE717</f>
        <v>3.1425782000000027</v>
      </c>
      <c r="AF718" s="2">
        <f>Data!AF718-Data!AF717</f>
        <v>1.999366859999995</v>
      </c>
      <c r="AG718" s="2">
        <f>Data!AG718-Data!AG717</f>
        <v>4.7944198999999799</v>
      </c>
      <c r="AH718" s="2">
        <f>Data!AH718-Data!AH717</f>
        <v>1.1746167999999955</v>
      </c>
      <c r="AI718" s="2">
        <f>Data!AI718-Data!AI717</f>
        <v>11.138372199999992</v>
      </c>
      <c r="AJ718" s="2">
        <f>Data!AJ718-Data!AJ717</f>
        <v>2.8952762999999777</v>
      </c>
      <c r="AK718" s="2">
        <f>Data!AK718-Data!AK717</f>
        <v>0.31751382999999578</v>
      </c>
      <c r="AL718" s="2">
        <f>Data!AL718-Data!AL717</f>
        <v>5.7294760999999994</v>
      </c>
      <c r="AM718" s="2">
        <f>Data!AM718-Data!AM717</f>
        <v>8.2732070999999792</v>
      </c>
      <c r="AN718" s="2">
        <f>Data!AN718-Data!AN717</f>
        <v>0.78777094000000147</v>
      </c>
      <c r="AO718" s="2">
        <f>Data!AO718-Data!AO717</f>
        <v>2.4101754000000142</v>
      </c>
      <c r="AP718" s="2">
        <f>Data!AP718-Data!AP717</f>
        <v>4.5529152999999951</v>
      </c>
      <c r="AQ718" s="2">
        <f>Data!AQ718-Data!AQ717</f>
        <v>3.2554513000000043</v>
      </c>
      <c r="AR718" s="2">
        <f>Data!AR718-Data!AR717</f>
        <v>2.306358500000016</v>
      </c>
      <c r="AS718" s="2"/>
      <c r="AT718" s="1">
        <v>44872</v>
      </c>
      <c r="AU718" s="2">
        <f>Data!AV722-FaktiskeKurser[[#This Row],[AAPL]]</f>
        <v>-11.729996</v>
      </c>
      <c r="AV718" s="2">
        <f>Data!AW722-FaktiskeKurser[[#This Row],[MSFT]]</f>
        <v>-0.30000300000000379</v>
      </c>
      <c r="AW718" s="2">
        <f>Data!AX722-FaktiskeKurser[[#This Row],[AMZN]]</f>
        <v>-6.2600020000000001</v>
      </c>
      <c r="AX718" s="2">
        <f>Data!AY722-FaktiskeKurser[[#This Row],[GOOGL]]</f>
        <v>-1.9800029999999964</v>
      </c>
      <c r="AY718" s="2">
        <f>Data!AZ722-FaktiskeKurser[[#This Row],[BRK-B]]</f>
        <v>-3.9400029999999902</v>
      </c>
      <c r="AZ718" s="2">
        <f>Data!BA722-FaktiskeKurser[[#This Row],[TSLA]]</f>
        <v>-30.740004999999996</v>
      </c>
      <c r="BA718" s="2">
        <f>Data!BB722-FaktiskeKurser[[#This Row],[NVDA]]</f>
        <v>7.5800020000000075</v>
      </c>
      <c r="BB718" s="2">
        <f>Data!BC722-FaktiskeKurser[[#This Row],[GOOG]]</f>
        <v>-1.8499979999999994</v>
      </c>
      <c r="BC718" s="2">
        <f>Data!BD722-FaktiskeKurser[[#This Row],[UNH]]</f>
        <v>-2.2899779999999055</v>
      </c>
      <c r="BD718" s="2">
        <f>Data!BE722-FaktiskeKurser[[#This Row],[JPM]]</f>
        <v>3.2200009999999963</v>
      </c>
      <c r="BE718" s="2">
        <f>Data!BF722-FaktiskeKurser[[#This Row],[AVGO]]</f>
        <v>7.3200070000000323</v>
      </c>
      <c r="BF718" s="2">
        <f>Data!BG722-FaktiskeKurser[[#This Row],[V]]</f>
        <v>-6.8299869999999885</v>
      </c>
      <c r="BG718" s="2">
        <f>Data!BH722-FaktiskeKurser[[#This Row],[BAC]]</f>
        <v>0.80999700000000274</v>
      </c>
      <c r="BH718" s="2">
        <f>Data!BI722-FaktiskeKurser[[#This Row],[HD]]</f>
        <v>-5.7900089999999977</v>
      </c>
      <c r="BI718" s="2">
        <f>Data!BJ722-FaktiskeKurser[[#This Row],[MA]]</f>
        <v>-8.0599970000000098</v>
      </c>
      <c r="BJ718" s="2">
        <f>Data!BK722-FaktiskeKurser[[#This Row],[MRK]]</f>
        <v>0.30999799999999311</v>
      </c>
      <c r="BK718" s="2">
        <f>Data!BL722-FaktiskeKurser[[#This Row],[ABBV]]</f>
        <v>1.1900020000000211</v>
      </c>
      <c r="BL718" s="2">
        <f>Data!BM722-FaktiskeKurser[[#This Row],[LLY]]</f>
        <v>12.490019999999959</v>
      </c>
      <c r="BM718" s="2">
        <f>Data!BN722-FaktiskeKurser[[#This Row],[UPS]]</f>
        <v>1.7300110000000188</v>
      </c>
      <c r="BN718" s="2">
        <f>Data!BO722-FaktiskeKurser[[#This Row],[CAT]]</f>
        <v>10.110001000000011</v>
      </c>
    </row>
    <row r="719" spans="1:66" x14ac:dyDescent="0.35">
      <c r="A719" s="1">
        <v>44873</v>
      </c>
      <c r="B719" s="2">
        <f>ARIMAForecast[[#This Row],[AAPL]]-FaktiskeKurser[[#This Row],[AAPL]]</f>
        <v>-8.716981656041014</v>
      </c>
      <c r="C719" s="2">
        <f>ARIMAForecast[[#This Row],[MSFT]]-Data!C718</f>
        <v>-3.5544768657460111</v>
      </c>
      <c r="D719" s="2">
        <f>ARIMAForecast[[#This Row],[AMZN]]-Data!D718</f>
        <v>-3.8655919287275964</v>
      </c>
      <c r="E719" s="2">
        <f>ARIMAForecast[[#This Row],[GOOGL]]-Data!E718</f>
        <v>-1.5149017019539883</v>
      </c>
      <c r="F719" s="2">
        <f>ARIMAForecast[[#This Row],[BRK-B]]-Data!F718</f>
        <v>-2.3694804644060241</v>
      </c>
      <c r="G719" s="2">
        <f>ARIMAForecast[[#This Row],[TSLA]]-Data!G718</f>
        <v>-13.380771798669997</v>
      </c>
      <c r="H719" s="2">
        <f>ARIMAForecast[[#This Row],[NVDA]]-Data!H718</f>
        <v>-6.6110204321049935</v>
      </c>
      <c r="I719" s="2">
        <f>ARIMAForecast[[#This Row],[GOOG]]-Data!I718</f>
        <v>-1.4446960532283981</v>
      </c>
      <c r="J719" s="2">
        <f>ARIMAForecast[[#This Row],[UNH]]-Data!J718</f>
        <v>-11.324584572222079</v>
      </c>
      <c r="K719" s="2">
        <f>ARIMAForecast[[#This Row],[JPM]]-Data!K718</f>
        <v>-1.7550863051710053</v>
      </c>
      <c r="L719" s="2">
        <f>ARIMAForecast[[#This Row],[AVGO]]-Data!L718</f>
        <v>-8.5401505370870154</v>
      </c>
      <c r="M719" s="2">
        <f>ARIMAForecast[[#This Row],[V]]-Data!M718</f>
        <v>-6.7774042057349959</v>
      </c>
      <c r="N719" s="2">
        <f>ARIMAForecast[[#This Row],[BAC]]-Data!N718</f>
        <v>-0.61264190944180541</v>
      </c>
      <c r="O719" s="2">
        <f>ARIMAForecast[[#This Row],[HD]]-Data!O718</f>
        <v>-3.5937670558899981</v>
      </c>
      <c r="P719" s="2">
        <f>ARIMAForecast[[#This Row],[MA]]-Data!P718</f>
        <v>-9.4024499282609781</v>
      </c>
      <c r="Q719" s="2">
        <f>ARIMAForecast[[#This Row],[MRK]]-Data!Q718</f>
        <v>2.7858255136010257E-2</v>
      </c>
      <c r="R719" s="2">
        <f>ARIMAForecast[[#This Row],[ABBV]]-Data!R718</f>
        <v>-0.66241457905101697</v>
      </c>
      <c r="S719" s="2">
        <f>ARIMAForecast[[#This Row],[LLY]]-Data!S718</f>
        <v>-4.150859423187967</v>
      </c>
      <c r="T719" s="2">
        <f>ARIMAForecast[[#This Row],[UPS]]-Data!T718</f>
        <v>-4.3934553806799954</v>
      </c>
      <c r="U719" s="2">
        <f>ARIMAForecast[[#This Row],[CAT]]-Data!U718</f>
        <v>-3.0691502172639957</v>
      </c>
      <c r="X719" s="1">
        <v>44873</v>
      </c>
      <c r="Y719" s="2">
        <f>Data!Y719-Data!Y718</f>
        <v>0.57082429999999817</v>
      </c>
      <c r="Z719" s="2">
        <f>Data!Z719-Data!Z718</f>
        <v>2.4237065000000086</v>
      </c>
      <c r="AA719" s="2">
        <f>Data!AA719-Data!AA718</f>
        <v>-0.53523853000000088</v>
      </c>
      <c r="AB719" s="2">
        <f>Data!AB719-Data!AB718</f>
        <v>0.62612616000001253</v>
      </c>
      <c r="AC719" s="2">
        <f>Data!AC719-Data!AC718</f>
        <v>2.4784744999999475</v>
      </c>
      <c r="AD719" s="2">
        <f>Data!AD719-Data!AD718</f>
        <v>-10.316286200000008</v>
      </c>
      <c r="AE719" s="2">
        <f>Data!AE719-Data!AE718</f>
        <v>2.7593410000000063</v>
      </c>
      <c r="AF719" s="2">
        <f>Data!AF719-Data!AF718</f>
        <v>0.38084458000000154</v>
      </c>
      <c r="AG719" s="2">
        <f>Data!AG719-Data!AG718</f>
        <v>7.8313964000000169</v>
      </c>
      <c r="AH719" s="2">
        <f>Data!AH719-Data!AH718</f>
        <v>9.142200000013645E-3</v>
      </c>
      <c r="AI719" s="2">
        <f>Data!AI719-Data!AI718</f>
        <v>7.4545663000000104</v>
      </c>
      <c r="AJ719" s="2">
        <f>Data!AJ719-Data!AJ718</f>
        <v>2.0465578000000164</v>
      </c>
      <c r="AK719" s="2">
        <f>Data!AK719-Data!AK718</f>
        <v>0.13203467000000302</v>
      </c>
      <c r="AL719" s="2">
        <f>Data!AL719-Data!AL718</f>
        <v>1.8479275999999913</v>
      </c>
      <c r="AM719" s="2">
        <f>Data!AM719-Data!AM718</f>
        <v>2.1180830000000128</v>
      </c>
      <c r="AN719" s="2">
        <f>Data!AN719-Data!AN718</f>
        <v>1.2694015699999994</v>
      </c>
      <c r="AO719" s="2">
        <f>Data!AO719-Data!AO718</f>
        <v>0.95171149999998761</v>
      </c>
      <c r="AP719" s="2">
        <f>Data!AP719-Data!AP718</f>
        <v>4.2031891999999971</v>
      </c>
      <c r="AQ719" s="2">
        <f>Data!AQ719-Data!AQ718</f>
        <v>-6.2733999999977641E-3</v>
      </c>
      <c r="AR719" s="2">
        <f>Data!AR719-Data!AR718</f>
        <v>1.0935603000000071</v>
      </c>
      <c r="AS719" s="2"/>
      <c r="AT719" s="1">
        <v>44873</v>
      </c>
      <c r="AU719" s="2">
        <f>Data!AV723-FaktiskeKurser[[#This Row],[AAPL]]</f>
        <v>-5.5299990000000037</v>
      </c>
      <c r="AV719" s="2">
        <f>Data!AW723-FaktiskeKurser[[#This Row],[MSFT]]</f>
        <v>8.7699889999999812</v>
      </c>
      <c r="AW719" s="2">
        <f>Data!AX723-FaktiskeKurser[[#This Row],[AMZN]]</f>
        <v>-2.1400000000000006</v>
      </c>
      <c r="AX719" s="2">
        <f>Data!AY723-FaktiskeKurser[[#This Row],[GOOGL]]</f>
        <v>1.9300010000000043</v>
      </c>
      <c r="AY719" s="2">
        <f>Data!AZ723-FaktiskeKurser[[#This Row],[BRK-B]]</f>
        <v>3.1499939999999924</v>
      </c>
      <c r="AZ719" s="2">
        <f>Data!BA723-FaktiskeKurser[[#This Row],[TSLA]]</f>
        <v>-23.679992999999996</v>
      </c>
      <c r="BA719" s="2">
        <f>Data!BB723-FaktiskeKurser[[#This Row],[NVDA]]</f>
        <v>13.830002000000007</v>
      </c>
      <c r="BB719" s="2">
        <f>Data!BC723-FaktiskeKurser[[#This Row],[GOOG]]</f>
        <v>1.8400040000000075</v>
      </c>
      <c r="BC719" s="2">
        <f>Data!BD723-FaktiskeKurser[[#This Row],[UNH]]</f>
        <v>9.6199950000000172</v>
      </c>
      <c r="BD719" s="2">
        <f>Data!BE723-FaktiskeKurser[[#This Row],[JPM]]</f>
        <v>4.4799959999999999</v>
      </c>
      <c r="BE719" s="2">
        <f>Data!BF723-FaktiskeKurser[[#This Row],[AVGO]]</f>
        <v>26.079986000000019</v>
      </c>
      <c r="BF719" s="2">
        <f>Data!BG723-FaktiskeKurser[[#This Row],[V]]</f>
        <v>0.83000200000000746</v>
      </c>
      <c r="BG719" s="2">
        <f>Data!BH723-FaktiskeKurser[[#This Row],[BAC]]</f>
        <v>1.0200009999999935</v>
      </c>
      <c r="BH719" s="2">
        <f>Data!BI723-FaktiskeKurser[[#This Row],[HD]]</f>
        <v>2.4100040000000149</v>
      </c>
      <c r="BI719" s="2">
        <f>Data!BJ723-FaktiskeKurser[[#This Row],[MA]]</f>
        <v>5.9299930000000245</v>
      </c>
      <c r="BJ719" s="2">
        <f>Data!BK723-FaktiskeKurser[[#This Row],[MRK]]</f>
        <v>2.0999979999999994</v>
      </c>
      <c r="BK719" s="2">
        <f>Data!BL723-FaktiskeKurser[[#This Row],[ABBV]]</f>
        <v>4.0099950000000035</v>
      </c>
      <c r="BL719" s="2">
        <f>Data!BM723-FaktiskeKurser[[#This Row],[LLY]]</f>
        <v>11.700013000000013</v>
      </c>
      <c r="BM719" s="2">
        <f>Data!BN723-FaktiskeKurser[[#This Row],[UPS]]</f>
        <v>4.2099910000000023</v>
      </c>
      <c r="BN719" s="2">
        <f>Data!BO723-FaktiskeKurser[[#This Row],[CAT]]</f>
        <v>15.270004999999998</v>
      </c>
    </row>
    <row r="720" spans="1:66" x14ac:dyDescent="0.35">
      <c r="A720" s="1">
        <v>44874</v>
      </c>
      <c r="B720" s="2">
        <f>ARIMAForecast[[#This Row],[AAPL]]-FaktiskeKurser[[#This Row],[AAPL]]</f>
        <v>7.3050750830250024</v>
      </c>
      <c r="C720" s="2">
        <f>ARIMAForecast[[#This Row],[MSFT]]-Data!C719</f>
        <v>15.902869153772002</v>
      </c>
      <c r="D720" s="2">
        <f>ARIMAForecast[[#This Row],[AMZN]]-Data!D719</f>
        <v>10.360789004933793</v>
      </c>
      <c r="E720" s="2">
        <f>ARIMAForecast[[#This Row],[GOOGL]]-Data!E719</f>
        <v>6.4337191789430932</v>
      </c>
      <c r="F720" s="2">
        <f>ARIMAForecast[[#This Row],[BRK-B]]-Data!F719</f>
        <v>11.082629592467015</v>
      </c>
      <c r="G720" s="2">
        <f>ARIMAForecast[[#This Row],[TSLA]]-Data!G719</f>
        <v>13.323582445705995</v>
      </c>
      <c r="H720" s="2">
        <f>ARIMAForecast[[#This Row],[NVDA]]-Data!H719</f>
        <v>16.826056284396003</v>
      </c>
      <c r="I720" s="2">
        <f>ARIMAForecast[[#This Row],[GOOG]]-Data!I719</f>
        <v>6.6208446805639056</v>
      </c>
      <c r="J720" s="2">
        <f>ARIMAForecast[[#This Row],[UNH]]-Data!J719</f>
        <v>0.72020424035304131</v>
      </c>
      <c r="K720" s="2">
        <f>ARIMAForecast[[#This Row],[JPM]]-Data!K719</f>
        <v>4.8778028641650053</v>
      </c>
      <c r="L720" s="2">
        <f>ARIMAForecast[[#This Row],[AVGO]]-Data!L719</f>
        <v>30.625990334930009</v>
      </c>
      <c r="M720" s="2">
        <f>ARIMAForecast[[#This Row],[V]]-Data!M719</f>
        <v>9.3096684800800062</v>
      </c>
      <c r="N720" s="2">
        <f>ARIMAForecast[[#This Row],[BAC]]-Data!N719</f>
        <v>1.5604722399395996</v>
      </c>
      <c r="O720" s="2">
        <f>ARIMAForecast[[#This Row],[HD]]-Data!O719</f>
        <v>22.763397796045012</v>
      </c>
      <c r="P720" s="2">
        <f>ARIMAForecast[[#This Row],[MA]]-Data!P719</f>
        <v>20.173169404248029</v>
      </c>
      <c r="Q720" s="2">
        <f>ARIMAForecast[[#This Row],[MRK]]-Data!Q719</f>
        <v>0.38210597623599085</v>
      </c>
      <c r="R720" s="2">
        <f>ARIMAForecast[[#This Row],[ABBV]]-Data!R719</f>
        <v>2.6362189039300006</v>
      </c>
      <c r="S720" s="2">
        <f>ARIMAForecast[[#This Row],[LLY]]-Data!S719</f>
        <v>5.4646669674090163</v>
      </c>
      <c r="T720" s="2">
        <f>ARIMAForecast[[#This Row],[UPS]]-Data!T719</f>
        <v>7.1290022637720085</v>
      </c>
      <c r="U720" s="2">
        <f>ARIMAForecast[[#This Row],[CAT]]-Data!U719</f>
        <v>4.8558342965559973</v>
      </c>
      <c r="X720" s="1">
        <v>44874</v>
      </c>
      <c r="Y720" s="2">
        <f>Data!Y720-Data!Y719</f>
        <v>-2.948373700000019</v>
      </c>
      <c r="Z720" s="2">
        <f>Data!Z720-Data!Z719</f>
        <v>-3.9057948000000238</v>
      </c>
      <c r="AA720" s="2">
        <f>Data!AA720-Data!AA719</f>
        <v>-3.0460886199999919</v>
      </c>
      <c r="AB720" s="2">
        <f>Data!AB720-Data!AB719</f>
        <v>-1.5720413800000017</v>
      </c>
      <c r="AC720" s="2">
        <f>Data!AC720-Data!AC719</f>
        <v>-3.2162923999999862</v>
      </c>
      <c r="AD720" s="2">
        <f>Data!AD720-Data!AD719</f>
        <v>-5.8670214999999928</v>
      </c>
      <c r="AE720" s="2">
        <f>Data!AE720-Data!AE719</f>
        <v>-5.636562199999986</v>
      </c>
      <c r="AF720" s="2">
        <f>Data!AF720-Data!AF719</f>
        <v>-1.5730955700000067</v>
      </c>
      <c r="AG720" s="2">
        <f>Data!AG720-Data!AG719</f>
        <v>-9.2818705000000818</v>
      </c>
      <c r="AH720" s="2">
        <f>Data!AH720-Data!AH719</f>
        <v>-1.4636301000000174</v>
      </c>
      <c r="AI720" s="2">
        <f>Data!AI720-Data!AI719</f>
        <v>-8.7411619000000087</v>
      </c>
      <c r="AJ720" s="2">
        <f>Data!AJ720-Data!AJ719</f>
        <v>-6.1366547000000082</v>
      </c>
      <c r="AK720" s="2">
        <f>Data!AK720-Data!AK719</f>
        <v>-0.54121299999999906</v>
      </c>
      <c r="AL720" s="2">
        <f>Data!AL720-Data!AL719</f>
        <v>-3.4268693000000212</v>
      </c>
      <c r="AM720" s="2">
        <f>Data!AM720-Data!AM719</f>
        <v>-7.0603960999999913</v>
      </c>
      <c r="AN720" s="2">
        <f>Data!AN720-Data!AN719</f>
        <v>0.3737339999999989</v>
      </c>
      <c r="AO720" s="2">
        <f>Data!AO720-Data!AO719</f>
        <v>-1.0057640999999933</v>
      </c>
      <c r="AP720" s="2">
        <f>Data!AP720-Data!AP719</f>
        <v>-2.9847982000000002</v>
      </c>
      <c r="AQ720" s="2">
        <f>Data!AQ720-Data!AQ719</f>
        <v>-4.2770256999999958</v>
      </c>
      <c r="AR720" s="2">
        <f>Data!AR720-Data!AR719</f>
        <v>-3.3001117000000022</v>
      </c>
      <c r="AS720" s="2"/>
      <c r="AT720" s="1">
        <v>44874</v>
      </c>
      <c r="AU720" s="2">
        <f>Data!AV724-FaktiskeKurser[[#This Row],[AAPL]]</f>
        <v>-4.0100100000000225</v>
      </c>
      <c r="AV720" s="2">
        <f>Data!AW724-FaktiskeKurser[[#This Row],[MSFT]]</f>
        <v>10.259995000000004</v>
      </c>
      <c r="AW720" s="2">
        <f>Data!AX724-FaktiskeKurser[[#This Row],[AMZN]]</f>
        <v>-3.1600040000000007</v>
      </c>
      <c r="AX720" s="2">
        <f>Data!AY724-FaktiskeKurser[[#This Row],[GOOGL]]</f>
        <v>3.8899999999999864</v>
      </c>
      <c r="AY720" s="2">
        <f>Data!AZ724-FaktiskeKurser[[#This Row],[BRK-B]]</f>
        <v>4.7999879999999848</v>
      </c>
      <c r="AZ720" s="2">
        <f>Data!BA724-FaktiskeKurser[[#This Row],[TSLA]]</f>
        <v>-37.720001999999994</v>
      </c>
      <c r="BA720" s="2">
        <f>Data!BB724-FaktiskeKurser[[#This Row],[NVDA]]</f>
        <v>3.5499880000000132</v>
      </c>
      <c r="BB720" s="2">
        <f>Data!BC724-FaktiskeKurser[[#This Row],[GOOG]]</f>
        <v>3.9100040000000007</v>
      </c>
      <c r="BC720" s="2">
        <f>Data!BD724-FaktiskeKurser[[#This Row],[UNH]]</f>
        <v>-2.9500120000000152</v>
      </c>
      <c r="BD720" s="2">
        <f>Data!BE724-FaktiskeKurser[[#This Row],[JPM]]</f>
        <v>2.5400080000000003</v>
      </c>
      <c r="BE720" s="2">
        <f>Data!BF724-FaktiskeKurser[[#This Row],[AVGO]]</f>
        <v>25.350006000000008</v>
      </c>
      <c r="BF720" s="2">
        <f>Data!BG724-FaktiskeKurser[[#This Row],[V]]</f>
        <v>-0.82000700000000393</v>
      </c>
      <c r="BG720" s="2">
        <f>Data!BH724-FaktiskeKurser[[#This Row],[BAC]]</f>
        <v>0.63000100000000003</v>
      </c>
      <c r="BH720" s="2">
        <f>Data!BI724-FaktiskeKurser[[#This Row],[HD]]</f>
        <v>5.25</v>
      </c>
      <c r="BI720" s="2">
        <f>Data!BJ724-FaktiskeKurser[[#This Row],[MA]]</f>
        <v>6.4700020000000222</v>
      </c>
      <c r="BJ720" s="2">
        <f>Data!BK724-FaktiskeKurser[[#This Row],[MRK]]</f>
        <v>2.8399959999999993</v>
      </c>
      <c r="BK720" s="2">
        <f>Data!BL724-FaktiskeKurser[[#This Row],[ABBV]]</f>
        <v>3.1999969999999962</v>
      </c>
      <c r="BL720" s="2">
        <f>Data!BM724-FaktiskeKurser[[#This Row],[LLY]]</f>
        <v>1.5899959999999851</v>
      </c>
      <c r="BM720" s="2">
        <f>Data!BN724-FaktiskeKurser[[#This Row],[UPS]]</f>
        <v>0</v>
      </c>
      <c r="BN720" s="2">
        <f>Data!BO724-FaktiskeKurser[[#This Row],[CAT]]</f>
        <v>6.2799980000000062</v>
      </c>
    </row>
    <row r="721" spans="1:66" x14ac:dyDescent="0.35">
      <c r="A721" s="1">
        <v>44875</v>
      </c>
      <c r="B721" s="2">
        <f>ARIMAForecast[[#This Row],[AAPL]]-FaktiskeKurser[[#This Row],[AAPL]]</f>
        <v>11.476095656124983</v>
      </c>
      <c r="C721" s="2">
        <f>ARIMAForecast[[#This Row],[MSFT]]-Data!C720</f>
        <v>5.6061492404590183</v>
      </c>
      <c r="D721" s="2">
        <f>ARIMAForecast[[#This Row],[AMZN]]-Data!D720</f>
        <v>4.5602673184952067</v>
      </c>
      <c r="E721" s="2">
        <f>ARIMAForecast[[#This Row],[GOOGL]]-Data!E720</f>
        <v>2.265895460691894</v>
      </c>
      <c r="F721" s="2">
        <f>ARIMAForecast[[#This Row],[BRK-B]]-Data!F720</f>
        <v>8.3774890245039728</v>
      </c>
      <c r="G721" s="2">
        <f>ARIMAForecast[[#This Row],[TSLA]]-Data!G720</f>
        <v>5.1305348096840078</v>
      </c>
      <c r="H721" s="2">
        <f>ARIMAForecast[[#This Row],[NVDA]]-Data!H720</f>
        <v>7.6308832655500112</v>
      </c>
      <c r="I721" s="2">
        <f>ARIMAForecast[[#This Row],[GOOG]]-Data!I720</f>
        <v>2.4267586412947963</v>
      </c>
      <c r="J721" s="2">
        <f>ARIMAForecast[[#This Row],[UNH]]-Data!J720</f>
        <v>-18.045966579999003</v>
      </c>
      <c r="K721" s="2">
        <f>ARIMAForecast[[#This Row],[JPM]]-Data!K720</f>
        <v>0.9170279756339994</v>
      </c>
      <c r="L721" s="2">
        <f>ARIMAForecast[[#This Row],[AVGO]]-Data!L720</f>
        <v>15.585634690783024</v>
      </c>
      <c r="M721" s="2">
        <f>ARIMAForecast[[#This Row],[V]]-Data!M720</f>
        <v>0.93507365127899789</v>
      </c>
      <c r="N721" s="2">
        <f>ARIMAForecast[[#This Row],[BAC]]-Data!N720</f>
        <v>0.39127919199500383</v>
      </c>
      <c r="O721" s="2">
        <f>ARIMAForecast[[#This Row],[HD]]-Data!O720</f>
        <v>6.6490873671629629</v>
      </c>
      <c r="P721" s="2">
        <f>ARIMAForecast[[#This Row],[MA]]-Data!P720</f>
        <v>2.1476262112829545</v>
      </c>
      <c r="Q721" s="2">
        <f>ARIMAForecast[[#This Row],[MRK]]-Data!Q720</f>
        <v>-3.8916997037246972</v>
      </c>
      <c r="R721" s="2">
        <f>ARIMAForecast[[#This Row],[ABBV]]-Data!R720</f>
        <v>0.35980759614901103</v>
      </c>
      <c r="S721" s="2">
        <f>ARIMAForecast[[#This Row],[LLY]]-Data!S720</f>
        <v>-14.754294724900035</v>
      </c>
      <c r="T721" s="2">
        <f>ARIMAForecast[[#This Row],[UPS]]-Data!T720</f>
        <v>6.285693657801005</v>
      </c>
      <c r="U721" s="2">
        <f>ARIMAForecast[[#This Row],[CAT]]-Data!U720</f>
        <v>5.546210305530991</v>
      </c>
      <c r="X721" s="1">
        <v>44875</v>
      </c>
      <c r="Y721" s="2">
        <f>Data!Y721-Data!Y720</f>
        <v>2.8884864999999991</v>
      </c>
      <c r="Z721" s="2">
        <f>Data!Z721-Data!Z720</f>
        <v>5.7279584999999997</v>
      </c>
      <c r="AA721" s="2">
        <f>Data!AA721-Data!AA720</f>
        <v>8.2665750500000001</v>
      </c>
      <c r="AB721" s="2">
        <f>Data!AB721-Data!AB720</f>
        <v>4.5593684299999921</v>
      </c>
      <c r="AC721" s="2">
        <f>Data!AC721-Data!AC720</f>
        <v>9.803201300000012</v>
      </c>
      <c r="AD721" s="2">
        <f>Data!AD721-Data!AD720</f>
        <v>-7.4676015999999947</v>
      </c>
      <c r="AE721" s="2">
        <f>Data!AE721-Data!AE720</f>
        <v>5.7723548999999821</v>
      </c>
      <c r="AF721" s="2">
        <f>Data!AF721-Data!AF720</f>
        <v>4.7039228800000075</v>
      </c>
      <c r="AG721" s="2">
        <f>Data!AG721-Data!AG720</f>
        <v>1.2659955000000309</v>
      </c>
      <c r="AH721" s="2">
        <f>Data!AH721-Data!AH720</f>
        <v>3.5415422000000092</v>
      </c>
      <c r="AI721" s="2">
        <f>Data!AI721-Data!AI720</f>
        <v>24.495656300000007</v>
      </c>
      <c r="AJ721" s="2">
        <f>Data!AJ721-Data!AJ720</f>
        <v>6.4718833000000018</v>
      </c>
      <c r="AK721" s="2">
        <f>Data!AK721-Data!AK720</f>
        <v>1.1501278100000007</v>
      </c>
      <c r="AL721" s="2">
        <f>Data!AL721-Data!AL720</f>
        <v>10.311859600000048</v>
      </c>
      <c r="AM721" s="2">
        <f>Data!AM721-Data!AM720</f>
        <v>4.8005127999999786</v>
      </c>
      <c r="AN721" s="2">
        <f>Data!AN721-Data!AN720</f>
        <v>0.31289629999999136</v>
      </c>
      <c r="AO721" s="2">
        <f>Data!AO721-Data!AO720</f>
        <v>1.8701937000000157</v>
      </c>
      <c r="AP721" s="2">
        <f>Data!AP721-Data!AP720</f>
        <v>4.0221781999999848</v>
      </c>
      <c r="AQ721" s="2">
        <f>Data!AQ721-Data!AQ720</f>
        <v>5.7554834999999969</v>
      </c>
      <c r="AR721" s="2">
        <f>Data!AR721-Data!AR720</f>
        <v>5.0360272000000066</v>
      </c>
      <c r="AS721" s="2"/>
      <c r="AT721" s="1">
        <v>44875</v>
      </c>
      <c r="AU721" s="2">
        <f>Data!AV725-FaktiskeKurser[[#This Row],[AAPL]]</f>
        <v>8.4899899999999775</v>
      </c>
      <c r="AV721" s="2">
        <f>Data!AW725-FaktiskeKurser[[#This Row],[MSFT]]</f>
        <v>21.589997000000011</v>
      </c>
      <c r="AW721" s="2">
        <f>Data!AX725-FaktiskeKurser[[#This Row],[AMZN]]</f>
        <v>5.6499940000000066</v>
      </c>
      <c r="AX721" s="2">
        <f>Data!AY725-FaktiskeKurser[[#This Row],[GOOGL]]</f>
        <v>7.3600000000000136</v>
      </c>
      <c r="AY721" s="2">
        <f>Data!AZ725-FaktiskeKurser[[#This Row],[BRK-B]]</f>
        <v>15.73001099999999</v>
      </c>
      <c r="AZ721" s="2">
        <f>Data!BA725-FaktiskeKurser[[#This Row],[TSLA]]</f>
        <v>-16.75</v>
      </c>
      <c r="BA721" s="2">
        <f>Data!BB725-FaktiskeKurser[[#This Row],[NVDA]]</f>
        <v>15.940001999999993</v>
      </c>
      <c r="BB721" s="2">
        <f>Data!BC725-FaktiskeKurser[[#This Row],[GOOG]]</f>
        <v>7.4700010000000105</v>
      </c>
      <c r="BC721" s="2">
        <f>Data!BD725-FaktiskeKurser[[#This Row],[UNH]]</f>
        <v>6</v>
      </c>
      <c r="BD721" s="2">
        <f>Data!BE725-FaktiskeKurser[[#This Row],[JPM]]</f>
        <v>4.4000090000000114</v>
      </c>
      <c r="BE721" s="2">
        <f>Data!BF725-FaktiskeKurser[[#This Row],[AVGO]]</f>
        <v>41.270018999999991</v>
      </c>
      <c r="BF721" s="2">
        <f>Data!BG725-FaktiskeKurser[[#This Row],[V]]</f>
        <v>8.5900110000000041</v>
      </c>
      <c r="BG721" s="2">
        <f>Data!BH725-FaktiskeKurser[[#This Row],[BAC]]</f>
        <v>1.3400000000000034</v>
      </c>
      <c r="BH721" s="2">
        <f>Data!BI725-FaktiskeKurser[[#This Row],[HD]]</f>
        <v>27.67001300000004</v>
      </c>
      <c r="BI721" s="2">
        <f>Data!BJ725-FaktiskeKurser[[#This Row],[MA]]</f>
        <v>18.899993999999992</v>
      </c>
      <c r="BJ721" s="2">
        <f>Data!BK725-FaktiskeKurser[[#This Row],[MRK]]</f>
        <v>2.6900020000000069</v>
      </c>
      <c r="BK721" s="2">
        <f>Data!BL725-FaktiskeKurser[[#This Row],[ABBV]]</f>
        <v>4.4400019999999927</v>
      </c>
      <c r="BL721" s="2">
        <f>Data!BM725-FaktiskeKurser[[#This Row],[LLY]]</f>
        <v>11.30999700000001</v>
      </c>
      <c r="BM721" s="2">
        <f>Data!BN725-FaktiskeKurser[[#This Row],[UPS]]</f>
        <v>6.6300050000000113</v>
      </c>
      <c r="BN721" s="2">
        <f>Data!BO725-FaktiskeKurser[[#This Row],[CAT]]</f>
        <v>4.5999909999999886</v>
      </c>
    </row>
    <row r="722" spans="1:66" x14ac:dyDescent="0.35">
      <c r="A722" s="1">
        <v>44876</v>
      </c>
      <c r="B722" s="2">
        <f>ARIMAForecast[[#This Row],[AAPL]]-FaktiskeKurser[[#This Row],[AAPL]]</f>
        <v>9.5361192835329973</v>
      </c>
      <c r="C722" s="2">
        <f>ARIMAForecast[[#This Row],[MSFT]]-Data!C721</f>
        <v>-5.5414684247100183</v>
      </c>
      <c r="D722" s="2">
        <f>ARIMAForecast[[#This Row],[AMZN]]-Data!D721</f>
        <v>-2.7461577733294007</v>
      </c>
      <c r="E722" s="2">
        <f>ARIMAForecast[[#This Row],[GOOGL]]-Data!E721</f>
        <v>-8.919217924409395E-2</v>
      </c>
      <c r="F722" s="2">
        <f>ARIMAForecast[[#This Row],[BRK-B]]-Data!F721</f>
        <v>1.5429318229470255</v>
      </c>
      <c r="G722" s="2">
        <f>ARIMAForecast[[#This Row],[TSLA]]-Data!G721</f>
        <v>-5.041423260431003</v>
      </c>
      <c r="H722" s="2">
        <f>ARIMAForecast[[#This Row],[NVDA]]-Data!H721</f>
        <v>0.82099960711599351</v>
      </c>
      <c r="I722" s="2">
        <f>ARIMAForecast[[#This Row],[GOOG]]-Data!I721</f>
        <v>-0.48422355517439541</v>
      </c>
      <c r="J722" s="2">
        <f>ARIMAForecast[[#This Row],[UNH]]-Data!J721</f>
        <v>-11.770114979907021</v>
      </c>
      <c r="K722" s="2">
        <f>ARIMAForecast[[#This Row],[JPM]]-Data!K721</f>
        <v>-1.1296758510590053</v>
      </c>
      <c r="L722" s="2">
        <f>ARIMAForecast[[#This Row],[AVGO]]-Data!L721</f>
        <v>-2.9740059345059535</v>
      </c>
      <c r="M722" s="2">
        <f>ARIMAForecast[[#This Row],[V]]-Data!M721</f>
        <v>1.4482913642239907</v>
      </c>
      <c r="N722" s="2">
        <f>ARIMAForecast[[#This Row],[BAC]]-Data!N721</f>
        <v>-0.49489377132100287</v>
      </c>
      <c r="O722" s="2">
        <f>ARIMAForecast[[#This Row],[HD]]-Data!O721</f>
        <v>-9.9651260963750019</v>
      </c>
      <c r="P722" s="2">
        <f>ARIMAForecast[[#This Row],[MA]]-Data!P721</f>
        <v>0.30249960897702977</v>
      </c>
      <c r="Q722" s="2">
        <f>ARIMAForecast[[#This Row],[MRK]]-Data!Q721</f>
        <v>2.0206850910986986</v>
      </c>
      <c r="R722" s="2">
        <f>ARIMAForecast[[#This Row],[ABBV]]-Data!R721</f>
        <v>0.81494353918600382</v>
      </c>
      <c r="S722" s="2">
        <f>ARIMAForecast[[#This Row],[LLY]]-Data!S721</f>
        <v>1.5199817395870241</v>
      </c>
      <c r="T722" s="2">
        <f>ARIMAForecast[[#This Row],[UPS]]-Data!T721</f>
        <v>0.82417808367998191</v>
      </c>
      <c r="U722" s="2">
        <f>ARIMAForecast[[#This Row],[CAT]]-Data!U721</f>
        <v>-0.39116363308900759</v>
      </c>
      <c r="X722" s="1">
        <v>44876</v>
      </c>
      <c r="Y722" s="2">
        <f>Data!Y722-Data!Y721</f>
        <v>9.9286677000000054</v>
      </c>
      <c r="Z722" s="2">
        <f>Data!Z722-Data!Z721</f>
        <v>16.061605400000019</v>
      </c>
      <c r="AA722" s="2">
        <f>Data!AA722-Data!AA721</f>
        <v>4.8420230699999962</v>
      </c>
      <c r="AB722" s="2">
        <f>Data!AB722-Data!AB721</f>
        <v>4.2347201299999995</v>
      </c>
      <c r="AC722" s="2">
        <f>Data!AC722-Data!AC721</f>
        <v>9.7699033999999756</v>
      </c>
      <c r="AD722" s="2">
        <f>Data!AD722-Data!AD721</f>
        <v>12.69691499999999</v>
      </c>
      <c r="AE722" s="2">
        <f>Data!AE722-Data!AE721</f>
        <v>16.384907300000009</v>
      </c>
      <c r="AF722" s="2">
        <f>Data!AF722-Data!AF721</f>
        <v>4.585096870000001</v>
      </c>
      <c r="AG722" s="2">
        <f>Data!AG722-Data!AG721</f>
        <v>-12.693386400000009</v>
      </c>
      <c r="AH722" s="2">
        <f>Data!AH722-Data!AH721</f>
        <v>1.8151623999999913</v>
      </c>
      <c r="AI722" s="2">
        <f>Data!AI722-Data!AI721</f>
        <v>19.610102299999937</v>
      </c>
      <c r="AJ722" s="2">
        <f>Data!AJ722-Data!AJ721</f>
        <v>3.224469699999986</v>
      </c>
      <c r="AK722" s="2">
        <f>Data!AK722-Data!AK721</f>
        <v>0.65690346999999605</v>
      </c>
      <c r="AL722" s="2">
        <f>Data!AL722-Data!AL721</f>
        <v>16.32554429999999</v>
      </c>
      <c r="AM722" s="2">
        <f>Data!AM722-Data!AM721</f>
        <v>15.48267340000001</v>
      </c>
      <c r="AN722" s="2">
        <f>Data!AN722-Data!AN721</f>
        <v>-3.1802431999999925</v>
      </c>
      <c r="AO722" s="2">
        <f>Data!AO722-Data!AO721</f>
        <v>0.76381669999997825</v>
      </c>
      <c r="AP722" s="2">
        <f>Data!AP722-Data!AP721</f>
        <v>-6.6071847999999704</v>
      </c>
      <c r="AQ722" s="2">
        <f>Data!AQ722-Data!AQ721</f>
        <v>7.0768472999999972</v>
      </c>
      <c r="AR722" s="2">
        <f>Data!AR722-Data!AR721</f>
        <v>4.3030743999999856</v>
      </c>
      <c r="AS722" s="2"/>
      <c r="AT722" s="1">
        <v>44876</v>
      </c>
      <c r="AU722" s="2">
        <f>Data!AV726-FaktiskeKurser[[#This Row],[AAPL]]</f>
        <v>10.779999000000004</v>
      </c>
      <c r="AV722" s="2">
        <f>Data!AW726-FaktiskeKurser[[#This Row],[MSFT]]</f>
        <v>19.240006000000022</v>
      </c>
      <c r="AW722" s="2">
        <f>Data!AX726-FaktiskeKurser[[#This Row],[AMZN]]</f>
        <v>10.260002</v>
      </c>
      <c r="AX722" s="2">
        <f>Data!AY726-FaktiskeKurser[[#This Row],[GOOGL]]</f>
        <v>7.9200060000000008</v>
      </c>
      <c r="AY722" s="2">
        <f>Data!AZ726-FaktiskeKurser[[#This Row],[BRK-B]]</f>
        <v>19.529999000000032</v>
      </c>
      <c r="AZ722" s="2">
        <f>Data!BA726-FaktiskeKurser[[#This Row],[TSLA]]</f>
        <v>-1.1100010000000111</v>
      </c>
      <c r="BA722" s="2">
        <f>Data!BB726-FaktiskeKurser[[#This Row],[NVDA]]</f>
        <v>20.260008999999997</v>
      </c>
      <c r="BB722" s="2">
        <f>Data!BC726-FaktiskeKurser[[#This Row],[GOOG]]</f>
        <v>8.0800009999999958</v>
      </c>
      <c r="BC722" s="2">
        <f>Data!BD726-FaktiskeKurser[[#This Row],[UNH]]</f>
        <v>-22.940003000000047</v>
      </c>
      <c r="BD722" s="2">
        <f>Data!BE726-FaktiskeKurser[[#This Row],[JPM]]</f>
        <v>3.930008000000015</v>
      </c>
      <c r="BE722" s="2">
        <f>Data!BF726-FaktiskeKurser[[#This Row],[AVGO]]</f>
        <v>42.870025999999939</v>
      </c>
      <c r="BF722" s="2">
        <f>Data!BG726-FaktiskeKurser[[#This Row],[V]]</f>
        <v>4.8999939999999924</v>
      </c>
      <c r="BG722" s="2">
        <f>Data!BH726-FaktiskeKurser[[#This Row],[BAC]]</f>
        <v>1.4000019999999935</v>
      </c>
      <c r="BH722" s="2">
        <f>Data!BI726-FaktiskeKurser[[#This Row],[HD]]</f>
        <v>24.670012999999983</v>
      </c>
      <c r="BI722" s="2">
        <f>Data!BJ726-FaktiskeKurser[[#This Row],[MA]]</f>
        <v>14.160004000000015</v>
      </c>
      <c r="BJ722" s="2">
        <f>Data!BK726-FaktiskeKurser[[#This Row],[MRK]]</f>
        <v>-2.1100009999999969</v>
      </c>
      <c r="BK722" s="2">
        <f>Data!BL726-FaktiskeKurser[[#This Row],[ABBV]]</f>
        <v>2.0599979999999789</v>
      </c>
      <c r="BL722" s="2">
        <f>Data!BM726-FaktiskeKurser[[#This Row],[LLY]]</f>
        <v>-12.770018999999991</v>
      </c>
      <c r="BM722" s="2">
        <f>Data!BN726-FaktiskeKurser[[#This Row],[UPS]]</f>
        <v>9.0599969999999814</v>
      </c>
      <c r="BN722" s="2">
        <f>Data!BO726-FaktiskeKurser[[#This Row],[CAT]]</f>
        <v>7.8800039999999854</v>
      </c>
    </row>
    <row r="723" spans="1:66" x14ac:dyDescent="0.35">
      <c r="A723" s="1">
        <v>44879</v>
      </c>
      <c r="B723" s="2">
        <f>ARIMAForecast[[#This Row],[AAPL]]-FaktiskeKurser[[#This Row],[AAPL]]</f>
        <v>10.509491410748012</v>
      </c>
      <c r="C723" s="2">
        <f>ARIMAForecast[[#This Row],[MSFT]]-Data!C722</f>
        <v>4.4920159254019154E-2</v>
      </c>
      <c r="D723" s="2">
        <f>ARIMAForecast[[#This Row],[AMZN]]-Data!D722</f>
        <v>0.56822205697739037</v>
      </c>
      <c r="E723" s="2">
        <f>ARIMAForecast[[#This Row],[GOOGL]]-Data!E722</f>
        <v>2.1590012326740009</v>
      </c>
      <c r="F723" s="2">
        <f>ARIMAForecast[[#This Row],[BRK-B]]-Data!F722</f>
        <v>-1.3616792283280006</v>
      </c>
      <c r="G723" s="2">
        <f>ARIMAForecast[[#This Row],[TSLA]]-Data!G722</f>
        <v>3.6495913188570057</v>
      </c>
      <c r="H723" s="2">
        <f>ARIMAForecast[[#This Row],[NVDA]]-Data!H722</f>
        <v>1.9650283413949978</v>
      </c>
      <c r="I723" s="2">
        <f>ARIMAForecast[[#This Row],[GOOG]]-Data!I722</f>
        <v>2.3708126579819009</v>
      </c>
      <c r="J723" s="2">
        <f>ARIMAForecast[[#This Row],[UNH]]-Data!J722</f>
        <v>-8.6272045026190085</v>
      </c>
      <c r="K723" s="2">
        <f>ARIMAForecast[[#This Row],[JPM]]-Data!K722</f>
        <v>-1.9071857136009953</v>
      </c>
      <c r="L723" s="2">
        <f>ARIMAForecast[[#This Row],[AVGO]]-Data!L722</f>
        <v>5.22520530804195</v>
      </c>
      <c r="M723" s="2">
        <f>ARIMAForecast[[#This Row],[V]]-Data!M722</f>
        <v>2.9608365409840189</v>
      </c>
      <c r="N723" s="2">
        <f>ARIMAForecast[[#This Row],[BAC]]-Data!N722</f>
        <v>-0.39150201459440126</v>
      </c>
      <c r="O723" s="2">
        <f>ARIMAForecast[[#This Row],[HD]]-Data!O722</f>
        <v>3.6700300052810348</v>
      </c>
      <c r="P723" s="2">
        <f>ARIMAForecast[[#This Row],[MA]]-Data!P722</f>
        <v>4.0536662352229769</v>
      </c>
      <c r="Q723" s="2">
        <f>ARIMAForecast[[#This Row],[MRK]]-Data!Q722</f>
        <v>-0.41874883295419352</v>
      </c>
      <c r="R723" s="2">
        <f>ARIMAForecast[[#This Row],[ABBV]]-Data!R722</f>
        <v>1.5992376352219821</v>
      </c>
      <c r="S723" s="2">
        <f>ARIMAForecast[[#This Row],[LLY]]-Data!S722</f>
        <v>-4.0882313972780366</v>
      </c>
      <c r="T723" s="2">
        <f>ARIMAForecast[[#This Row],[UPS]]-Data!T722</f>
        <v>2.0073005888310149</v>
      </c>
      <c r="U723" s="2">
        <f>ARIMAForecast[[#This Row],[CAT]]-Data!U722</f>
        <v>-2.0882968545570009</v>
      </c>
      <c r="X723" s="1">
        <v>44879</v>
      </c>
      <c r="Y723" s="2">
        <f>Data!Y723-Data!Y722</f>
        <v>-0.63456990000000246</v>
      </c>
      <c r="Z723" s="2">
        <f>Data!Z723-Data!Z722</f>
        <v>-3.9386986000000093</v>
      </c>
      <c r="AA723" s="2">
        <f>Data!AA723-Data!AA722</f>
        <v>-1.1869923099999937</v>
      </c>
      <c r="AB723" s="2">
        <f>Data!AB723-Data!AB722</f>
        <v>-0.46397432999999921</v>
      </c>
      <c r="AC723" s="2">
        <f>Data!AC723-Data!AC722</f>
        <v>0.48955680000000257</v>
      </c>
      <c r="AD723" s="2">
        <f>Data!AD723-Data!AD722</f>
        <v>-0.43350099999997838</v>
      </c>
      <c r="AE723" s="2">
        <f>Data!AE723-Data!AE722</f>
        <v>0.73971409999998627</v>
      </c>
      <c r="AF723" s="2">
        <f>Data!AF723-Data!AF722</f>
        <v>-0.6667993800000005</v>
      </c>
      <c r="AG723" s="2">
        <f>Data!AG723-Data!AG722</f>
        <v>-16.499356799999987</v>
      </c>
      <c r="AH723" s="2">
        <f>Data!AH723-Data!AH722</f>
        <v>-1.2097478999999964</v>
      </c>
      <c r="AI723" s="2">
        <f>Data!AI723-Data!AI722</f>
        <v>-1.6239064999999755</v>
      </c>
      <c r="AJ723" s="2">
        <f>Data!AJ723-Data!AJ722</f>
        <v>1.4736703000000091</v>
      </c>
      <c r="AK723" s="2">
        <f>Data!AK723-Data!AK722</f>
        <v>-0.57059628999999745</v>
      </c>
      <c r="AL723" s="2">
        <f>Data!AL723-Data!AL722</f>
        <v>-6.0732070999999905</v>
      </c>
      <c r="AM723" s="2">
        <f>Data!AM723-Data!AM722</f>
        <v>0.37034310000001369</v>
      </c>
      <c r="AN723" s="2">
        <f>Data!AN723-Data!AN722</f>
        <v>1.1038505899999933</v>
      </c>
      <c r="AO723" s="2">
        <f>Data!AO723-Data!AO722</f>
        <v>1.3027826000000005</v>
      </c>
      <c r="AP723" s="2">
        <f>Data!AP723-Data!AP722</f>
        <v>-5.2509446000000253</v>
      </c>
      <c r="AQ723" s="2">
        <f>Data!AQ723-Data!AQ722</f>
        <v>0.44802860000001488</v>
      </c>
      <c r="AR723" s="2">
        <f>Data!AR723-Data!AR722</f>
        <v>0.76741260000000011</v>
      </c>
      <c r="AS723" s="2"/>
      <c r="AT723" s="1">
        <v>44879</v>
      </c>
      <c r="AU723" s="2">
        <f>Data!AV727-FaktiskeKurser[[#This Row],[AAPL]]</f>
        <v>8.7799990000000037</v>
      </c>
      <c r="AV723" s="2">
        <f>Data!AW727-FaktiskeKurser[[#This Row],[MSFT]]</f>
        <v>12.680008000000015</v>
      </c>
      <c r="AW723" s="2">
        <f>Data!AX727-FaktiskeKurser[[#This Row],[AMZN]]</f>
        <v>8.5099950000000035</v>
      </c>
      <c r="AX723" s="2">
        <f>Data!AY727-FaktiskeKurser[[#This Row],[GOOGL]]</f>
        <v>6.7999949999999956</v>
      </c>
      <c r="AY723" s="2">
        <f>Data!AZ727-FaktiskeKurser[[#This Row],[BRK-B]]</f>
        <v>16.30001900000002</v>
      </c>
      <c r="AZ723" s="2">
        <f>Data!BA727-FaktiskeKurser[[#This Row],[TSLA]]</f>
        <v>-0.35000600000000759</v>
      </c>
      <c r="BA723" s="2">
        <f>Data!BB727-FaktiskeKurser[[#This Row],[NVDA]]</f>
        <v>16.929992999999996</v>
      </c>
      <c r="BB723" s="2">
        <f>Data!BC727-FaktiskeKurser[[#This Row],[GOOG]]</f>
        <v>7.119995000000003</v>
      </c>
      <c r="BC723" s="2">
        <f>Data!BD727-FaktiskeKurser[[#This Row],[UNH]]</f>
        <v>-39.299987999999985</v>
      </c>
      <c r="BD723" s="2">
        <f>Data!BE727-FaktiskeKurser[[#This Row],[JPM]]</f>
        <v>2.4600069999999903</v>
      </c>
      <c r="BE723" s="2">
        <f>Data!BF727-FaktiskeKurser[[#This Row],[AVGO]]</f>
        <v>31.109985999999992</v>
      </c>
      <c r="BF723" s="2">
        <f>Data!BG727-FaktiskeKurser[[#This Row],[V]]</f>
        <v>5.0800020000000075</v>
      </c>
      <c r="BG723" s="2">
        <f>Data!BH727-FaktiskeKurser[[#This Row],[BAC]]</f>
        <v>0.64999700000000615</v>
      </c>
      <c r="BH723" s="2">
        <f>Data!BI727-FaktiskeKurser[[#This Row],[HD]]</f>
        <v>15.779997999999978</v>
      </c>
      <c r="BI723" s="2">
        <f>Data!BJ727-FaktiskeKurser[[#This Row],[MA]]</f>
        <v>13.619995000000017</v>
      </c>
      <c r="BJ723" s="2">
        <f>Data!BK727-FaktiskeKurser[[#This Row],[MRK]]</f>
        <v>-1.1500020000000006</v>
      </c>
      <c r="BK723" s="2">
        <f>Data!BL727-FaktiskeKurser[[#This Row],[ABBV]]</f>
        <v>3.2100059999999928</v>
      </c>
      <c r="BL723" s="2">
        <f>Data!BM727-FaktiskeKurser[[#This Row],[LLY]]</f>
        <v>-10.600006000000008</v>
      </c>
      <c r="BM723" s="2">
        <f>Data!BN727-FaktiskeKurser[[#This Row],[UPS]]</f>
        <v>9</v>
      </c>
      <c r="BN723" s="2">
        <f>Data!BO727-FaktiskeKurser[[#This Row],[CAT]]</f>
        <v>6.6900019999999927</v>
      </c>
    </row>
    <row r="724" spans="1:66" x14ac:dyDescent="0.35">
      <c r="A724" s="1">
        <v>44880</v>
      </c>
      <c r="B724" s="2">
        <f>ARIMAForecast[[#This Row],[AAPL]]-FaktiskeKurser[[#This Row],[AAPL]]</f>
        <v>14.627202492504011</v>
      </c>
      <c r="C724" s="2">
        <f>ARIMAForecast[[#This Row],[MSFT]]-Data!C723</f>
        <v>0.55667504261199952</v>
      </c>
      <c r="D724" s="2">
        <f>ARIMAForecast[[#This Row],[AMZN]]-Data!D723</f>
        <v>-1.6333052321474923</v>
      </c>
      <c r="E724" s="2">
        <f>ARIMAForecast[[#This Row],[GOOGL]]-Data!E723</f>
        <v>0.86582304322280379</v>
      </c>
      <c r="F724" s="2">
        <f>ARIMAForecast[[#This Row],[BRK-B]]-Data!F723</f>
        <v>7.572172434197455E-2</v>
      </c>
      <c r="G724" s="2">
        <f>ARIMAForecast[[#This Row],[TSLA]]-Data!G723</f>
        <v>-7.8544868986060123</v>
      </c>
      <c r="H724" s="2">
        <f>ARIMAForecast[[#This Row],[NVDA]]-Data!H723</f>
        <v>-5.2144022668690013</v>
      </c>
      <c r="I724" s="2">
        <f>ARIMAForecast[[#This Row],[GOOG]]-Data!I723</f>
        <v>0.63759507979550278</v>
      </c>
      <c r="J724" s="2">
        <f>ARIMAForecast[[#This Row],[UNH]]-Data!J723</f>
        <v>8.6718768694160531</v>
      </c>
      <c r="K724" s="2">
        <f>ARIMAForecast[[#This Row],[JPM]]-Data!K723</f>
        <v>0.84456997740102224</v>
      </c>
      <c r="L724" s="2">
        <f>ARIMAForecast[[#This Row],[AVGO]]-Data!L723</f>
        <v>-4.3091833076399553</v>
      </c>
      <c r="M724" s="2">
        <f>ARIMAForecast[[#This Row],[V]]-Data!M723</f>
        <v>0.47798119643297809</v>
      </c>
      <c r="N724" s="2">
        <f>ARIMAForecast[[#This Row],[BAC]]-Data!N723</f>
        <v>-0.16213237017259985</v>
      </c>
      <c r="O724" s="2">
        <f>ARIMAForecast[[#This Row],[HD]]-Data!O723</f>
        <v>6.1715159077770068</v>
      </c>
      <c r="P724" s="2">
        <f>ARIMAForecast[[#This Row],[MA]]-Data!P723</f>
        <v>-0.49073273070297319</v>
      </c>
      <c r="Q724" s="2">
        <f>ARIMAForecast[[#This Row],[MRK]]-Data!Q723</f>
        <v>0.25517316109738886</v>
      </c>
      <c r="R724" s="2">
        <f>ARIMAForecast[[#This Row],[ABBV]]-Data!R723</f>
        <v>-0.95598598963599102</v>
      </c>
      <c r="S724" s="2">
        <f>ARIMAForecast[[#This Row],[LLY]]-Data!S723</f>
        <v>1.4991631106670411</v>
      </c>
      <c r="T724" s="2">
        <f>ARIMAForecast[[#This Row],[UPS]]-Data!T723</f>
        <v>-3.5239487714290192</v>
      </c>
      <c r="U724" s="2">
        <f>ARIMAForecast[[#This Row],[CAT]]-Data!U723</f>
        <v>-1.2945322097010035</v>
      </c>
      <c r="X724" s="1">
        <v>44880</v>
      </c>
      <c r="Y724" s="2">
        <f>Data!Y724-Data!Y723</f>
        <v>1.1301449000000048</v>
      </c>
      <c r="Z724" s="2">
        <f>Data!Z724-Data!Z723</f>
        <v>-0.71453139999999848</v>
      </c>
      <c r="AA724" s="2">
        <f>Data!AA724-Data!AA723</f>
        <v>-2.2731920000012451E-2</v>
      </c>
      <c r="AB724" s="2">
        <f>Data!AB724-Data!AB723</f>
        <v>2.4461663600000065</v>
      </c>
      <c r="AC724" s="2">
        <f>Data!AC724-Data!AC723</f>
        <v>0.92194680000000062</v>
      </c>
      <c r="AD724" s="2">
        <f>Data!AD724-Data!AD723</f>
        <v>3.6381999999832715E-3</v>
      </c>
      <c r="AE724" s="2">
        <f>Data!AE724-Data!AE723</f>
        <v>3.2485856000000126</v>
      </c>
      <c r="AF724" s="2">
        <f>Data!AF724-Data!AF723</f>
        <v>2.6517102699999953</v>
      </c>
      <c r="AG724" s="2">
        <f>Data!AG724-Data!AG723</f>
        <v>-10.346421200000009</v>
      </c>
      <c r="AH724" s="2">
        <f>Data!AH724-Data!AH723</f>
        <v>-1.0890055999999788</v>
      </c>
      <c r="AI724" s="2">
        <f>Data!AI724-Data!AI723</f>
        <v>7.9569232000000056</v>
      </c>
      <c r="AJ724" s="2">
        <f>Data!AJ724-Data!AJ723</f>
        <v>2.8075147000000129</v>
      </c>
      <c r="AK724" s="2">
        <f>Data!AK724-Data!AK723</f>
        <v>-0.13348581000000337</v>
      </c>
      <c r="AL724" s="2">
        <f>Data!AL724-Data!AL723</f>
        <v>2.7779054999999744</v>
      </c>
      <c r="AM724" s="2">
        <f>Data!AM724-Data!AM723</f>
        <v>3.614353699999981</v>
      </c>
      <c r="AN724" s="2">
        <f>Data!AN724-Data!AN723</f>
        <v>-0.12762035000000083</v>
      </c>
      <c r="AO724" s="2">
        <f>Data!AO724-Data!AO723</f>
        <v>1.3329479000000219</v>
      </c>
      <c r="AP724" s="2">
        <f>Data!AP724-Data!AP723</f>
        <v>-4.9026125999999977</v>
      </c>
      <c r="AQ724" s="2">
        <f>Data!AQ724-Data!AQ723</f>
        <v>3.3183322999999803</v>
      </c>
      <c r="AR724" s="2">
        <f>Data!AR724-Data!AR723</f>
        <v>-1.5319264999999973</v>
      </c>
      <c r="AS724" s="2"/>
      <c r="AT724" s="1">
        <v>44880</v>
      </c>
      <c r="AU724" s="2">
        <f>Data!AV728-FaktiskeKurser[[#This Row],[AAPL]]</f>
        <v>15.169998000000021</v>
      </c>
      <c r="AV724" s="2">
        <f>Data!AW728-FaktiskeKurser[[#This Row],[MSFT]]</f>
        <v>17.460005999999993</v>
      </c>
      <c r="AW724" s="2">
        <f>Data!AX728-FaktiskeKurser[[#This Row],[AMZN]]</f>
        <v>12.800003000000004</v>
      </c>
      <c r="AX724" s="2">
        <f>Data!AY728-FaktiskeKurser[[#This Row],[GOOGL]]</f>
        <v>11.120002000000014</v>
      </c>
      <c r="AY724" s="2">
        <f>Data!AZ728-FaktiskeKurser[[#This Row],[BRK-B]]</f>
        <v>21.330016999999998</v>
      </c>
      <c r="AZ724" s="2">
        <f>Data!BA728-FaktiskeKurser[[#This Row],[TSLA]]</f>
        <v>16.830001999999979</v>
      </c>
      <c r="BA724" s="2">
        <f>Data!BB728-FaktiskeKurser[[#This Row],[NVDA]]</f>
        <v>28.900008999999983</v>
      </c>
      <c r="BB724" s="2">
        <f>Data!BC728-FaktiskeKurser[[#This Row],[GOOG]]</f>
        <v>11.319998999999996</v>
      </c>
      <c r="BC724" s="2">
        <f>Data!BD728-FaktiskeKurser[[#This Row],[UNH]]</f>
        <v>-37.649963000000014</v>
      </c>
      <c r="BD724" s="2">
        <f>Data!BE728-FaktiskeKurser[[#This Row],[JPM]]</f>
        <v>3.1999969999999962</v>
      </c>
      <c r="BE724" s="2">
        <f>Data!BF728-FaktiskeKurser[[#This Row],[AVGO]]</f>
        <v>54.949981999999977</v>
      </c>
      <c r="BF724" s="2">
        <f>Data!BG728-FaktiskeKurser[[#This Row],[V]]</f>
        <v>16.060012</v>
      </c>
      <c r="BG724" s="2">
        <f>Data!BH728-FaktiskeKurser[[#This Row],[BAC]]</f>
        <v>1.1800009999999972</v>
      </c>
      <c r="BH724" s="2">
        <f>Data!BI728-FaktiskeKurser[[#This Row],[HD]]</f>
        <v>25.179993000000024</v>
      </c>
      <c r="BI724" s="2">
        <f>Data!BJ728-FaktiskeKurser[[#This Row],[MA]]</f>
        <v>27.869995000000017</v>
      </c>
      <c r="BJ724" s="2">
        <f>Data!BK728-FaktiskeKurser[[#This Row],[MRK]]</f>
        <v>-1.9899979999999999</v>
      </c>
      <c r="BK724" s="2">
        <f>Data!BL728-FaktiskeKurser[[#This Row],[ABBV]]</f>
        <v>5.419998000000021</v>
      </c>
      <c r="BL724" s="2">
        <f>Data!BM728-FaktiskeKurser[[#This Row],[LLY]]</f>
        <v>-13.319976999999994</v>
      </c>
      <c r="BM724" s="2">
        <f>Data!BN728-FaktiskeKurser[[#This Row],[UPS]]</f>
        <v>17.460005999999993</v>
      </c>
      <c r="BN724" s="2">
        <f>Data!BO728-FaktiskeKurser[[#This Row],[CAT]]</f>
        <v>9.0500030000000038</v>
      </c>
    </row>
    <row r="725" spans="1:66" x14ac:dyDescent="0.35">
      <c r="A725" s="1">
        <v>44881</v>
      </c>
      <c r="B725" s="2">
        <f>ARIMAForecast[[#This Row],[AAPL]]-FaktiskeKurser[[#This Row],[AAPL]]</f>
        <v>2.6697554963520247</v>
      </c>
      <c r="C725" s="2">
        <f>ARIMAForecast[[#This Row],[MSFT]]-Data!C724</f>
        <v>-1.8301441202499973</v>
      </c>
      <c r="D725" s="2">
        <f>ARIMAForecast[[#This Row],[AMZN]]-Data!D724</f>
        <v>-2.3526515161718038</v>
      </c>
      <c r="E725" s="2">
        <f>ARIMAForecast[[#This Row],[GOOGL]]-Data!E724</f>
        <v>-0.95450450389689934</v>
      </c>
      <c r="F725" s="2">
        <f>ARIMAForecast[[#This Row],[BRK-B]]-Data!F724</f>
        <v>-2.9891350578819811</v>
      </c>
      <c r="G725" s="2">
        <f>ARIMAForecast[[#This Row],[TSLA]]-Data!G724</f>
        <v>-3.4312773363219833</v>
      </c>
      <c r="H725" s="2">
        <f>ARIMAForecast[[#This Row],[NVDA]]-Data!H724</f>
        <v>-6.0936292001809989</v>
      </c>
      <c r="I725" s="2">
        <f>ARIMAForecast[[#This Row],[GOOG]]-Data!I724</f>
        <v>-0.92666957631369939</v>
      </c>
      <c r="J725" s="2">
        <f>ARIMAForecast[[#This Row],[UNH]]-Data!J724</f>
        <v>2.9581697247349439</v>
      </c>
      <c r="K725" s="2">
        <f>ARIMAForecast[[#This Row],[JPM]]-Data!K724</f>
        <v>-0.7192398204050221</v>
      </c>
      <c r="L725" s="2">
        <f>ARIMAForecast[[#This Row],[AVGO]]-Data!L724</f>
        <v>-8.316421106147061</v>
      </c>
      <c r="M725" s="2">
        <f>ARIMAForecast[[#This Row],[V]]-Data!M724</f>
        <v>0.73271514669801263</v>
      </c>
      <c r="N725" s="2">
        <f>ARIMAForecast[[#This Row],[BAC]]-Data!N724</f>
        <v>-0.2279662586607003</v>
      </c>
      <c r="O725" s="2">
        <f>ARIMAForecast[[#This Row],[HD]]-Data!O724</f>
        <v>-6.5204421322250141</v>
      </c>
      <c r="P725" s="2">
        <f>ARIMAForecast[[#This Row],[MA]]-Data!P724</f>
        <v>-1.2625338104319894</v>
      </c>
      <c r="Q725" s="2">
        <f>ARIMAForecast[[#This Row],[MRK]]-Data!Q724</f>
        <v>2.2198838497508007</v>
      </c>
      <c r="R725" s="2">
        <f>ARIMAForecast[[#This Row],[ABBV]]-Data!R724</f>
        <v>0.24600458613201681</v>
      </c>
      <c r="S725" s="2">
        <f>ARIMAForecast[[#This Row],[LLY]]-Data!S724</f>
        <v>7.3091405835159549</v>
      </c>
      <c r="T725" s="2">
        <f>ARIMAForecast[[#This Row],[UPS]]-Data!T724</f>
        <v>-1.094958825928984</v>
      </c>
      <c r="U725" s="2">
        <f>ARIMAForecast[[#This Row],[CAT]]-Data!U724</f>
        <v>-2.9741231330179971</v>
      </c>
      <c r="X725" s="1">
        <v>44881</v>
      </c>
      <c r="Y725" s="2">
        <f>Data!Y725-Data!Y724</f>
        <v>-0.66514069999999492</v>
      </c>
      <c r="Z725" s="2">
        <f>Data!Z725-Data!Z724</f>
        <v>-0.50696120000000633</v>
      </c>
      <c r="AA725" s="2">
        <f>Data!AA725-Data!AA724</f>
        <v>-1.4350315199999955</v>
      </c>
      <c r="AB725" s="2">
        <f>Data!AB725-Data!AB724</f>
        <v>0.74575804999999207</v>
      </c>
      <c r="AC725" s="2">
        <f>Data!AC725-Data!AC724</f>
        <v>-1.0288719999999785</v>
      </c>
      <c r="AD725" s="2">
        <f>Data!AD725-Data!AD724</f>
        <v>-1.6374768999999958</v>
      </c>
      <c r="AE725" s="2">
        <f>Data!AE725-Data!AE724</f>
        <v>-5.2441621000000112</v>
      </c>
      <c r="AF725" s="2">
        <f>Data!AF725-Data!AF724</f>
        <v>0.37823414000000355</v>
      </c>
      <c r="AG725" s="2">
        <f>Data!AG725-Data!AG724</f>
        <v>5.9378032999999846</v>
      </c>
      <c r="AH725" s="2">
        <f>Data!AH725-Data!AH724</f>
        <v>0.10695400000000177</v>
      </c>
      <c r="AI725" s="2">
        <f>Data!AI725-Data!AI724</f>
        <v>-8.1770417999999836</v>
      </c>
      <c r="AJ725" s="2">
        <f>Data!AJ725-Data!AJ724</f>
        <v>0.92224129999999604</v>
      </c>
      <c r="AK725" s="2">
        <f>Data!AK725-Data!AK724</f>
        <v>-0.28194106999999491</v>
      </c>
      <c r="AL725" s="2">
        <f>Data!AL725-Data!AL724</f>
        <v>3.29493819999999</v>
      </c>
      <c r="AM725" s="2">
        <f>Data!AM725-Data!AM724</f>
        <v>1.2968699999987621E-2</v>
      </c>
      <c r="AN725" s="2">
        <f>Data!AN725-Data!AN724</f>
        <v>0.2343999500000109</v>
      </c>
      <c r="AO725" s="2">
        <f>Data!AO725-Data!AO724</f>
        <v>-1.0355683000000226</v>
      </c>
      <c r="AP725" s="2">
        <f>Data!AP725-Data!AP724</f>
        <v>1.9514732999999751</v>
      </c>
      <c r="AQ725" s="2">
        <f>Data!AQ725-Data!AQ724</f>
        <v>-3.5936729999999955</v>
      </c>
      <c r="AR725" s="2">
        <f>Data!AR725-Data!AR724</f>
        <v>-2.1117677999999955</v>
      </c>
      <c r="AS725" s="2"/>
      <c r="AT725" s="1">
        <v>44881</v>
      </c>
      <c r="AU725" s="2">
        <f>Data!AV729-FaktiskeKurser[[#This Row],[AAPL]]</f>
        <v>1.919998000000021</v>
      </c>
      <c r="AV725" s="2">
        <f>Data!AW729-FaktiskeKurser[[#This Row],[MSFT]]</f>
        <v>-1.25</v>
      </c>
      <c r="AW725" s="2">
        <f>Data!AX729-FaktiskeKurser[[#This Row],[AMZN]]</f>
        <v>0.49000599999999395</v>
      </c>
      <c r="AX725" s="2">
        <f>Data!AY729-FaktiskeKurser[[#This Row],[GOOGL]]</f>
        <v>4.9099959999999925</v>
      </c>
      <c r="AY725" s="2">
        <f>Data!AZ729-FaktiskeKurser[[#This Row],[BRK-B]]</f>
        <v>5.5599980000000073</v>
      </c>
      <c r="AZ725" s="2">
        <f>Data!BA729-FaktiskeKurser[[#This Row],[TSLA]]</f>
        <v>-3.8000030000000038</v>
      </c>
      <c r="BA725" s="2">
        <f>Data!BB729-FaktiskeKurser[[#This Row],[NVDA]]</f>
        <v>1.6000060000000076</v>
      </c>
      <c r="BB725" s="2">
        <f>Data!BC729-FaktiskeKurser[[#This Row],[GOOG]]</f>
        <v>4.8199999999999932</v>
      </c>
      <c r="BC725" s="2">
        <f>Data!BD729-FaktiskeKurser[[#This Row],[UNH]]</f>
        <v>-32.649993999999992</v>
      </c>
      <c r="BD725" s="2">
        <f>Data!BE729-FaktiskeKurser[[#This Row],[JPM]]</f>
        <v>-1.9600070000000187</v>
      </c>
      <c r="BE725" s="2">
        <f>Data!BF729-FaktiskeKurser[[#This Row],[AVGO]]</f>
        <v>5.1600040000000149</v>
      </c>
      <c r="BF725" s="2">
        <f>Data!BG729-FaktiskeKurser[[#This Row],[V]]</f>
        <v>4.569991999999985</v>
      </c>
      <c r="BG725" s="2">
        <f>Data!BH729-FaktiskeKurser[[#This Row],[BAC]]</f>
        <v>-0.77000000000000313</v>
      </c>
      <c r="BH725" s="2">
        <f>Data!BI729-FaktiskeKurser[[#This Row],[HD]]</f>
        <v>3.2099919999999997</v>
      </c>
      <c r="BI725" s="2">
        <f>Data!BJ729-FaktiskeKurser[[#This Row],[MA]]</f>
        <v>5.4900210000000129</v>
      </c>
      <c r="BJ725" s="2">
        <f>Data!BK729-FaktiskeKurser[[#This Row],[MRK]]</f>
        <v>-1.9599989999999963</v>
      </c>
      <c r="BK725" s="2">
        <f>Data!BL729-FaktiskeKurser[[#This Row],[ABBV]]</f>
        <v>2.1499939999999924</v>
      </c>
      <c r="BL725" s="2">
        <f>Data!BM729-FaktiskeKurser[[#This Row],[LLY]]</f>
        <v>-15.790008</v>
      </c>
      <c r="BM725" s="2">
        <f>Data!BN729-FaktiskeKurser[[#This Row],[UPS]]</f>
        <v>4.7399910000000034</v>
      </c>
      <c r="BN725" s="2">
        <f>Data!BO729-FaktiskeKurser[[#This Row],[CAT]]</f>
        <v>-2.9999000000003662E-2</v>
      </c>
    </row>
    <row r="726" spans="1:66" x14ac:dyDescent="0.35">
      <c r="A726" s="1">
        <v>44882</v>
      </c>
      <c r="B726" s="2">
        <f>ARIMAForecast[[#This Row],[AAPL]]-FaktiskeKurser[[#This Row],[AAPL]]</f>
        <v>3.1859754158589908</v>
      </c>
      <c r="C726" s="2">
        <f>ARIMAForecast[[#This Row],[MSFT]]-Data!C725</f>
        <v>1.4202469709879892</v>
      </c>
      <c r="D726" s="2">
        <f>ARIMAForecast[[#This Row],[AMZN]]-Data!D725</f>
        <v>-0.67735107097759339</v>
      </c>
      <c r="E726" s="2">
        <f>ARIMAForecast[[#This Row],[GOOGL]]-Data!E725</f>
        <v>-2.8702558322208915E-2</v>
      </c>
      <c r="F726" s="2">
        <f>ARIMAForecast[[#This Row],[BRK-B]]-Data!F725</f>
        <v>6.2267617820060082</v>
      </c>
      <c r="G726" s="2">
        <f>ARIMAForecast[[#This Row],[TSLA]]-Data!G725</f>
        <v>-3.3152798369990251</v>
      </c>
      <c r="H726" s="2">
        <f>ARIMAForecast[[#This Row],[NVDA]]-Data!H725</f>
        <v>1.1073932837429936</v>
      </c>
      <c r="I726" s="2">
        <f>ARIMAForecast[[#This Row],[GOOG]]-Data!I725</f>
        <v>0.10415227012509831</v>
      </c>
      <c r="J726" s="2">
        <f>ARIMAForecast[[#This Row],[UNH]]-Data!J725</f>
        <v>16.907055336979965</v>
      </c>
      <c r="K726" s="2">
        <f>ARIMAForecast[[#This Row],[JPM]]-Data!K725</f>
        <v>1.4349161708500162</v>
      </c>
      <c r="L726" s="2">
        <f>ARIMAForecast[[#This Row],[AVGO]]-Data!L725</f>
        <v>9.526603969363066</v>
      </c>
      <c r="M726" s="2">
        <f>ARIMAForecast[[#This Row],[V]]-Data!M725</f>
        <v>-7.6640034895007147E-2</v>
      </c>
      <c r="N726" s="2">
        <f>ARIMAForecast[[#This Row],[BAC]]-Data!N725</f>
        <v>0.22966815209020552</v>
      </c>
      <c r="O726" s="2">
        <f>ARIMAForecast[[#This Row],[HD]]-Data!O725</f>
        <v>3.8811519835539912</v>
      </c>
      <c r="P726" s="2">
        <f>ARIMAForecast[[#This Row],[MA]]-Data!P725</f>
        <v>2.359679978491954</v>
      </c>
      <c r="Q726" s="2">
        <f>ARIMAForecast[[#This Row],[MRK]]-Data!Q725</f>
        <v>2.4383332349409983</v>
      </c>
      <c r="R726" s="2">
        <f>ARIMAForecast[[#This Row],[ABBV]]-Data!R725</f>
        <v>2.3475756000699732</v>
      </c>
      <c r="S726" s="2">
        <f>ARIMAForecast[[#This Row],[LLY]]-Data!S725</f>
        <v>2.881713845877016</v>
      </c>
      <c r="T726" s="2">
        <f>ARIMAForecast[[#This Row],[UPS]]-Data!T725</f>
        <v>3.3799943480979948</v>
      </c>
      <c r="U726" s="2">
        <f>ARIMAForecast[[#This Row],[CAT]]-Data!U725</f>
        <v>2.1978562409770177</v>
      </c>
      <c r="X726" s="1">
        <v>44882</v>
      </c>
      <c r="Y726" s="2">
        <f>Data!Y726-Data!Y725</f>
        <v>1.3260976999999912</v>
      </c>
      <c r="Z726" s="2">
        <f>Data!Z726-Data!Z725</f>
        <v>-3.4248599999983753E-2</v>
      </c>
      <c r="AA726" s="2">
        <f>Data!AA726-Data!AA725</f>
        <v>-2.1885522999999978</v>
      </c>
      <c r="AB726" s="2">
        <f>Data!AB726-Data!AB725</f>
        <v>-0.56164176999999427</v>
      </c>
      <c r="AC726" s="2">
        <f>Data!AC726-Data!AC725</f>
        <v>-1.3162209000000189</v>
      </c>
      <c r="AD726" s="2">
        <f>Data!AD726-Data!AD725</f>
        <v>-7.282714900000002</v>
      </c>
      <c r="AE726" s="2">
        <f>Data!AE726-Data!AE725</f>
        <v>-4.0909833000000049</v>
      </c>
      <c r="AF726" s="2">
        <f>Data!AF726-Data!AF725</f>
        <v>-0.58082914999999957</v>
      </c>
      <c r="AG726" s="2">
        <f>Data!AG726-Data!AG725</f>
        <v>4.6551718000000051</v>
      </c>
      <c r="AH726" s="2">
        <f>Data!AH726-Data!AH725</f>
        <v>-0.59144970000002672</v>
      </c>
      <c r="AI726" s="2">
        <f>Data!AI726-Data!AI725</f>
        <v>-2.1681313000000273</v>
      </c>
      <c r="AJ726" s="2">
        <f>Data!AJ726-Data!AJ725</f>
        <v>0.74105579999999804</v>
      </c>
      <c r="AK726" s="2">
        <f>Data!AK726-Data!AK725</f>
        <v>-0.21384275999999858</v>
      </c>
      <c r="AL726" s="2">
        <f>Data!AL726-Data!AL725</f>
        <v>-2.1966337999999723</v>
      </c>
      <c r="AM726" s="2">
        <f>Data!AM726-Data!AM725</f>
        <v>-1.3896624999999858</v>
      </c>
      <c r="AN726" s="2">
        <f>Data!AN726-Data!AN725</f>
        <v>1.8548927100000014</v>
      </c>
      <c r="AO726" s="2">
        <f>Data!AO726-Data!AO725</f>
        <v>0.42414550000000872</v>
      </c>
      <c r="AP726" s="2">
        <f>Data!AP726-Data!AP725</f>
        <v>5.1233048000000281</v>
      </c>
      <c r="AQ726" s="2">
        <f>Data!AQ726-Data!AQ725</f>
        <v>-1.3695937999999899</v>
      </c>
      <c r="AR726" s="2">
        <f>Data!AR726-Data!AR725</f>
        <v>-2.0223521000000062</v>
      </c>
      <c r="AS726" s="2"/>
      <c r="AT726" s="1">
        <v>44882</v>
      </c>
      <c r="AU726" s="2">
        <f>Data!AV730-FaktiskeKurser[[#This Row],[AAPL]]</f>
        <v>1.0200040000000001</v>
      </c>
      <c r="AV726" s="2">
        <f>Data!AW730-FaktiskeKurser[[#This Row],[MSFT]]</f>
        <v>-5.430008000000015</v>
      </c>
      <c r="AW726" s="2">
        <f>Data!AX730-FaktiskeKurser[[#This Row],[AMZN]]</f>
        <v>-5.9400030000000044</v>
      </c>
      <c r="AX726" s="2">
        <f>Data!AY730-FaktiskeKurser[[#This Row],[GOOGL]]</f>
        <v>1.9499969999999962</v>
      </c>
      <c r="AY726" s="2">
        <f>Data!AZ730-FaktiskeKurser[[#This Row],[BRK-B]]</f>
        <v>-2.2799990000000321</v>
      </c>
      <c r="AZ726" s="2">
        <f>Data!BA730-FaktiskeKurser[[#This Row],[TSLA]]</f>
        <v>-12.800003000000004</v>
      </c>
      <c r="BA726" s="2">
        <f>Data!BB730-FaktiskeKurser[[#This Row],[NVDA]]</f>
        <v>-6.5</v>
      </c>
      <c r="BB726" s="2">
        <f>Data!BC730-FaktiskeKurser[[#This Row],[GOOG]]</f>
        <v>1.7699970000000036</v>
      </c>
      <c r="BC726" s="2">
        <f>Data!BD730-FaktiskeKurser[[#This Row],[UNH]]</f>
        <v>-6.7700190000000475</v>
      </c>
      <c r="BD726" s="2">
        <f>Data!BE730-FaktiskeKurser[[#This Row],[JPM]]</f>
        <v>-2.7600099999999941</v>
      </c>
      <c r="BE726" s="2">
        <f>Data!BF730-FaktiskeKurser[[#This Row],[AVGO]]</f>
        <v>-5.9800419999999122</v>
      </c>
      <c r="BF726" s="2">
        <f>Data!BG730-FaktiskeKurser[[#This Row],[V]]</f>
        <v>5.9900049999999965</v>
      </c>
      <c r="BG726" s="2">
        <f>Data!BH730-FaktiskeKurser[[#This Row],[BAC]]</f>
        <v>-1.2400019999999969</v>
      </c>
      <c r="BH726" s="2">
        <f>Data!BI730-FaktiskeKurser[[#This Row],[HD]]</f>
        <v>-3.5</v>
      </c>
      <c r="BI726" s="2">
        <f>Data!BJ730-FaktiskeKurser[[#This Row],[MA]]</f>
        <v>1.9799800000000118</v>
      </c>
      <c r="BJ726" s="2">
        <f>Data!BK730-FaktiskeKurser[[#This Row],[MRK]]</f>
        <v>4.3499989999999968</v>
      </c>
      <c r="BK726" s="2">
        <f>Data!BL730-FaktiskeKurser[[#This Row],[ABBV]]</f>
        <v>2</v>
      </c>
      <c r="BL726" s="2">
        <f>Data!BM730-FaktiskeKurser[[#This Row],[LLY]]</f>
        <v>8.4700010000000248</v>
      </c>
      <c r="BM726" s="2">
        <f>Data!BN730-FaktiskeKurser[[#This Row],[UPS]]</f>
        <v>-2.1300039999999854</v>
      </c>
      <c r="BN726" s="2">
        <f>Data!BO730-FaktiskeKurser[[#This Row],[CAT]]</f>
        <v>-6.0500030000000038</v>
      </c>
    </row>
    <row r="727" spans="1:66" x14ac:dyDescent="0.35">
      <c r="A727" s="1">
        <v>44883</v>
      </c>
      <c r="B727" s="2">
        <f>ARIMAForecast[[#This Row],[AAPL]]-FaktiskeKurser[[#This Row],[AAPL]]</f>
        <v>-0.98758380559399939</v>
      </c>
      <c r="C727" s="2">
        <f>ARIMAForecast[[#This Row],[MSFT]]-Data!C726</f>
        <v>-0.41636170640998671</v>
      </c>
      <c r="D727" s="2">
        <f>ARIMAForecast[[#This Row],[AMZN]]-Data!D726</f>
        <v>-1.6504314536858971</v>
      </c>
      <c r="E727" s="2">
        <f>ARIMAForecast[[#This Row],[GOOGL]]-Data!E726</f>
        <v>-2.8054316396508909</v>
      </c>
      <c r="F727" s="2">
        <f>ARIMAForecast[[#This Row],[BRK-B]]-Data!F726</f>
        <v>-0.95727450373902911</v>
      </c>
      <c r="G727" s="2">
        <f>ARIMAForecast[[#This Row],[TSLA]]-Data!G726</f>
        <v>-12.253600034578</v>
      </c>
      <c r="H727" s="2">
        <f>ARIMAForecast[[#This Row],[NVDA]]-Data!H726</f>
        <v>-3.7736988994759884</v>
      </c>
      <c r="I727" s="2">
        <f>ARIMAForecast[[#This Row],[GOOG]]-Data!I726</f>
        <v>-2.7406205394102017</v>
      </c>
      <c r="J727" s="2">
        <f>ARIMAForecast[[#This Row],[UNH]]-Data!J726</f>
        <v>-14.799808191103921</v>
      </c>
      <c r="K727" s="2">
        <f>ARIMAForecast[[#This Row],[JPM]]-Data!K726</f>
        <v>-0.96503949218501361</v>
      </c>
      <c r="L727" s="2">
        <f>ARIMAForecast[[#This Row],[AVGO]]-Data!L726</f>
        <v>-1.037780324486107</v>
      </c>
      <c r="M727" s="2">
        <f>ARIMAForecast[[#This Row],[V]]-Data!M726</f>
        <v>-3.940422510335992</v>
      </c>
      <c r="N727" s="2">
        <f>ARIMAForecast[[#This Row],[BAC]]-Data!N726</f>
        <v>-2.7433548708302169E-2</v>
      </c>
      <c r="O727" s="2">
        <f>ARIMAForecast[[#This Row],[HD]]-Data!O726</f>
        <v>1.9498848617869839</v>
      </c>
      <c r="P727" s="2">
        <f>ARIMAForecast[[#This Row],[MA]]-Data!P726</f>
        <v>-4.9943392113859773</v>
      </c>
      <c r="Q727" s="2">
        <f>ARIMAForecast[[#This Row],[MRK]]-Data!Q726</f>
        <v>0.59527633182901241</v>
      </c>
      <c r="R727" s="2">
        <f>ARIMAForecast[[#This Row],[ABBV]]-Data!R726</f>
        <v>2.0201868229590048</v>
      </c>
      <c r="S727" s="2">
        <f>ARIMAForecast[[#This Row],[LLY]]-Data!S726</f>
        <v>-3.1968730183949674</v>
      </c>
      <c r="T727" s="2">
        <f>ARIMAForecast[[#This Row],[UPS]]-Data!T726</f>
        <v>1.4152502622659995</v>
      </c>
      <c r="U727" s="2">
        <f>ARIMAForecast[[#This Row],[CAT]]-Data!U726</f>
        <v>-0.75133171565801149</v>
      </c>
      <c r="X727" s="1">
        <v>44883</v>
      </c>
      <c r="Y727" s="2">
        <f>Data!Y727-Data!Y726</f>
        <v>0.76707150000001434</v>
      </c>
      <c r="Z727" s="2">
        <f>Data!Z727-Data!Z726</f>
        <v>-0.45983839999999532</v>
      </c>
      <c r="AA727" s="2">
        <f>Data!AA727-Data!AA726</f>
        <v>-1.04159808</v>
      </c>
      <c r="AB727" s="2">
        <f>Data!AB727-Data!AB726</f>
        <v>-0.88488453000000789</v>
      </c>
      <c r="AC727" s="2">
        <f>Data!AC727-Data!AC726</f>
        <v>2.5490409000000227</v>
      </c>
      <c r="AD727" s="2">
        <f>Data!AD727-Data!AD726</f>
        <v>-3.5701067999999907</v>
      </c>
      <c r="AE727" s="2">
        <f>Data!AE727-Data!AE726</f>
        <v>-2.6487168999999824</v>
      </c>
      <c r="AF727" s="2">
        <f>Data!AF727-Data!AF726</f>
        <v>-0.6791117799999995</v>
      </c>
      <c r="AG727" s="2">
        <f>Data!AG727-Data!AG726</f>
        <v>10.770912599999974</v>
      </c>
      <c r="AH727" s="2">
        <f>Data!AH727-Data!AH726</f>
        <v>1.2532297000000199</v>
      </c>
      <c r="AI727" s="2">
        <f>Data!AI727-Data!AI726</f>
        <v>2.7615190999999868</v>
      </c>
      <c r="AJ727" s="2">
        <f>Data!AJ727-Data!AJ726</f>
        <v>-0.20529960000001779</v>
      </c>
      <c r="AK727" s="2">
        <f>Data!AK727-Data!AK726</f>
        <v>6.5794999999937431E-3</v>
      </c>
      <c r="AL727" s="2">
        <f>Data!AL727-Data!AL726</f>
        <v>0.73599489999998013</v>
      </c>
      <c r="AM727" s="2">
        <f>Data!AM727-Data!AM726</f>
        <v>1.7040527999999995</v>
      </c>
      <c r="AN727" s="2">
        <f>Data!AN727-Data!AN726</f>
        <v>2.0162673999999896</v>
      </c>
      <c r="AO727" s="2">
        <f>Data!AO727-Data!AO726</f>
        <v>2.2757292999999947</v>
      </c>
      <c r="AP727" s="2">
        <f>Data!AP727-Data!AP726</f>
        <v>3.7299697999999921</v>
      </c>
      <c r="AQ727" s="2">
        <f>Data!AQ727-Data!AQ726</f>
        <v>2.5341836999999998</v>
      </c>
      <c r="AR727" s="2">
        <f>Data!AR727-Data!AR726</f>
        <v>0.52620930000000499</v>
      </c>
      <c r="AS727" s="2"/>
      <c r="AT727" s="1">
        <v>44883</v>
      </c>
      <c r="AU727" s="2">
        <f>Data!AV731-FaktiskeKurser[[#This Row],[AAPL]]</f>
        <v>3.0099940000000061</v>
      </c>
      <c r="AV727" s="2">
        <f>Data!AW731-FaktiskeKurser[[#This Row],[MSFT]]</f>
        <v>-0.33000200000000746</v>
      </c>
      <c r="AW727" s="2">
        <f>Data!AX731-FaktiskeKurser[[#This Row],[AMZN]]</f>
        <v>-4.3499989999999968</v>
      </c>
      <c r="AX727" s="2">
        <f>Data!AY731-FaktiskeKurser[[#This Row],[GOOGL]]</f>
        <v>1.7300030000000106</v>
      </c>
      <c r="AY727" s="2">
        <f>Data!AZ731-FaktiskeKurser[[#This Row],[BRK-B]]</f>
        <v>1.8500060000000076</v>
      </c>
      <c r="AZ727" s="2">
        <f>Data!BA731-FaktiskeKurser[[#This Row],[TSLA]]</f>
        <v>-10.759995000000004</v>
      </c>
      <c r="BA727" s="2">
        <f>Data!BB731-FaktiskeKurser[[#This Row],[NVDA]]</f>
        <v>-8.8600009999999827</v>
      </c>
      <c r="BB727" s="2">
        <f>Data!BC731-FaktiskeKurser[[#This Row],[GOOG]]</f>
        <v>1.7700040000000001</v>
      </c>
      <c r="BC727" s="2">
        <f>Data!BD731-FaktiskeKurser[[#This Row],[UNH]]</f>
        <v>16.25</v>
      </c>
      <c r="BD727" s="2">
        <f>Data!BE731-FaktiskeKurser[[#This Row],[JPM]]</f>
        <v>-7.0007999999972981E-2</v>
      </c>
      <c r="BE727" s="2">
        <f>Data!BF731-FaktiskeKurser[[#This Row],[AVGO]]</f>
        <v>1.9400020000000495</v>
      </c>
      <c r="BF727" s="2">
        <f>Data!BG731-FaktiskeKurser[[#This Row],[V]]</f>
        <v>3.9400019999999927</v>
      </c>
      <c r="BG727" s="2">
        <f>Data!BH731-FaktiskeKurser[[#This Row],[BAC]]</f>
        <v>-0.56999900000000281</v>
      </c>
      <c r="BH727" s="2">
        <f>Data!BI731-FaktiskeKurser[[#This Row],[HD]]</f>
        <v>6.2599800000000414</v>
      </c>
      <c r="BI727" s="2">
        <f>Data!BJ731-FaktiskeKurser[[#This Row],[MA]]</f>
        <v>4.3200069999999755</v>
      </c>
      <c r="BJ727" s="2">
        <f>Data!BK731-FaktiskeKurser[[#This Row],[MRK]]</f>
        <v>3.880004999999997</v>
      </c>
      <c r="BK727" s="2">
        <f>Data!BL731-FaktiskeKurser[[#This Row],[ABBV]]</f>
        <v>3.2399910000000034</v>
      </c>
      <c r="BL727" s="2">
        <f>Data!BM731-FaktiskeKurser[[#This Row],[LLY]]</f>
        <v>5.6100149999999758</v>
      </c>
      <c r="BM727" s="2">
        <f>Data!BN731-FaktiskeKurser[[#This Row],[UPS]]</f>
        <v>1.1800079999999866</v>
      </c>
      <c r="BN727" s="2">
        <f>Data!BO731-FaktiskeKurser[[#This Row],[CAT]]</f>
        <v>-5.0700070000000039</v>
      </c>
    </row>
    <row r="728" spans="1:66" x14ac:dyDescent="0.35">
      <c r="A728" s="1">
        <v>44886</v>
      </c>
      <c r="B728" s="2">
        <f>ARIMAForecast[[#This Row],[AAPL]]-FaktiskeKurser[[#This Row],[AAPL]]</f>
        <v>-7.5296489500004782E-2</v>
      </c>
      <c r="C728" s="2">
        <f>ARIMAForecast[[#This Row],[MSFT]]-Data!C727</f>
        <v>3.7930389396889836</v>
      </c>
      <c r="D728" s="2">
        <f>ARIMAForecast[[#This Row],[AMZN]]-Data!D727</f>
        <v>0.66973101091599574</v>
      </c>
      <c r="E728" s="2">
        <f>ARIMAForecast[[#This Row],[GOOGL]]-Data!E727</f>
        <v>1.896608945061601</v>
      </c>
      <c r="F728" s="2">
        <f>ARIMAForecast[[#This Row],[BRK-B]]-Data!F727</f>
        <v>3.771350552548995</v>
      </c>
      <c r="G728" s="2">
        <f>ARIMAForecast[[#This Row],[TSLA]]-Data!G727</f>
        <v>2.1674737040080174</v>
      </c>
      <c r="H728" s="2">
        <f>ARIMAForecast[[#This Row],[NVDA]]-Data!H727</f>
        <v>8.0898057335639919</v>
      </c>
      <c r="I728" s="2">
        <f>ARIMAForecast[[#This Row],[GOOG]]-Data!I727</f>
        <v>1.7102787140455007</v>
      </c>
      <c r="J728" s="2">
        <f>ARIMAForecast[[#This Row],[UNH]]-Data!J727</f>
        <v>6.3694261214849348</v>
      </c>
      <c r="K728" s="2">
        <f>ARIMAForecast[[#This Row],[JPM]]-Data!K727</f>
        <v>2.0888276786249946</v>
      </c>
      <c r="L728" s="2">
        <f>ARIMAForecast[[#This Row],[AVGO]]-Data!L727</f>
        <v>11.858358447895057</v>
      </c>
      <c r="M728" s="2">
        <f>ARIMAForecast[[#This Row],[V]]-Data!M727</f>
        <v>2.9938280784949995</v>
      </c>
      <c r="N728" s="2">
        <f>ARIMAForecast[[#This Row],[BAC]]-Data!N727</f>
        <v>4.5521194940100429E-2</v>
      </c>
      <c r="O728" s="2">
        <f>ARIMAForecast[[#This Row],[HD]]-Data!O727</f>
        <v>9.2297235082110092</v>
      </c>
      <c r="P728" s="2">
        <f>ARIMAForecast[[#This Row],[MA]]-Data!P727</f>
        <v>6.2908586848340065</v>
      </c>
      <c r="Q728" s="2">
        <f>ARIMAForecast[[#This Row],[MRK]]-Data!Q727</f>
        <v>1.964624990019999</v>
      </c>
      <c r="R728" s="2">
        <f>ARIMAForecast[[#This Row],[ABBV]]-Data!R727</f>
        <v>2.8836247159590016</v>
      </c>
      <c r="S728" s="2">
        <f>ARIMAForecast[[#This Row],[LLY]]-Data!S727</f>
        <v>2.731205147550952</v>
      </c>
      <c r="T728" s="2">
        <f>ARIMAForecast[[#This Row],[UPS]]-Data!T727</f>
        <v>2.8366693982459878</v>
      </c>
      <c r="U728" s="2">
        <f>ARIMAForecast[[#This Row],[CAT]]-Data!U727</f>
        <v>5.4428422153970075</v>
      </c>
      <c r="X728" s="1">
        <v>44886</v>
      </c>
      <c r="Y728" s="2">
        <f>Data!Y728-Data!Y727</f>
        <v>-2.2438370000000134</v>
      </c>
      <c r="Z728" s="2">
        <f>Data!Z728-Data!Z727</f>
        <v>1.0063060999999891</v>
      </c>
      <c r="AA728" s="2">
        <f>Data!AA728-Data!AA727</f>
        <v>-1.4559115499999962</v>
      </c>
      <c r="AB728" s="2">
        <f>Data!AB728-Data!AB727</f>
        <v>-1.759498679999993</v>
      </c>
      <c r="AC728" s="2">
        <f>Data!AC728-Data!AC727</f>
        <v>1.1460174000000052</v>
      </c>
      <c r="AD728" s="2">
        <f>Data!AD728-Data!AD727</f>
        <v>-3.4148146999999938</v>
      </c>
      <c r="AE728" s="2">
        <f>Data!AE728-Data!AE727</f>
        <v>-1.0619082999999989</v>
      </c>
      <c r="AF728" s="2">
        <f>Data!AF728-Data!AF727</f>
        <v>-1.9056582900000052</v>
      </c>
      <c r="AG728" s="2">
        <f>Data!AG728-Data!AG727</f>
        <v>-6.3626416999999265</v>
      </c>
      <c r="AH728" s="2">
        <f>Data!AH728-Data!AH727</f>
        <v>-0.70777770000000828</v>
      </c>
      <c r="AI728" s="2">
        <f>Data!AI728-Data!AI727</f>
        <v>2.4623048000000836</v>
      </c>
      <c r="AJ728" s="2">
        <f>Data!AJ728-Data!AJ727</f>
        <v>-4.0474857999999756</v>
      </c>
      <c r="AK728" s="2">
        <f>Data!AK728-Data!AK727</f>
        <v>0.12197910000000434</v>
      </c>
      <c r="AL728" s="2">
        <f>Data!AL728-Data!AL727</f>
        <v>3.2497834999999782</v>
      </c>
      <c r="AM728" s="2">
        <f>Data!AM728-Data!AM727</f>
        <v>-3.9567978000000039</v>
      </c>
      <c r="AN728" s="2">
        <f>Data!AN728-Data!AN727</f>
        <v>1.5376226000000059</v>
      </c>
      <c r="AO728" s="2">
        <f>Data!AO728-Data!AO727</f>
        <v>2.3211259999999925</v>
      </c>
      <c r="AP728" s="2">
        <f>Data!AP728-Data!AP727</f>
        <v>-0.57140379999998459</v>
      </c>
      <c r="AQ728" s="2">
        <f>Data!AQ728-Data!AQ727</f>
        <v>1.7851248999999996</v>
      </c>
      <c r="AR728" s="2">
        <f>Data!AR728-Data!AR727</f>
        <v>0.80402720000000727</v>
      </c>
      <c r="AS728" s="2"/>
      <c r="AT728" s="1">
        <v>44886</v>
      </c>
      <c r="AU728" s="2">
        <f>Data!AV732-FaktiskeKurser[[#This Row],[AAPL]]</f>
        <v>-2.0299980000000062</v>
      </c>
      <c r="AV728" s="2">
        <f>Data!AW732-FaktiskeKurser[[#This Row],[MSFT]]</f>
        <v>8.0002000000007456E-2</v>
      </c>
      <c r="AW728" s="2">
        <f>Data!AX732-FaktiskeKurser[[#This Row],[AMZN]]</f>
        <v>-6.4800030000000106</v>
      </c>
      <c r="AX728" s="2">
        <f>Data!AY732-FaktiskeKurser[[#This Row],[GOOGL]]</f>
        <v>-2.8400040000000075</v>
      </c>
      <c r="AY728" s="2">
        <f>Data!AZ732-FaktiskeKurser[[#This Row],[BRK-B]]</f>
        <v>1.2200010000000248</v>
      </c>
      <c r="AZ728" s="2">
        <f>Data!BA732-FaktiskeKurser[[#This Row],[TSLA]]</f>
        <v>-26.550003000000004</v>
      </c>
      <c r="BA728" s="2">
        <f>Data!BB732-FaktiskeKurser[[#This Row],[NVDA]]</f>
        <v>-13.490005999999994</v>
      </c>
      <c r="BB728" s="2">
        <f>Data!BC732-FaktiskeKurser[[#This Row],[GOOG]]</f>
        <v>-2.8899990000000031</v>
      </c>
      <c r="BC728" s="2">
        <f>Data!BD732-FaktiskeKurser[[#This Row],[UNH]]</f>
        <v>14.179992000000027</v>
      </c>
      <c r="BD728" s="2">
        <f>Data!BE732-FaktiskeKurser[[#This Row],[JPM]]</f>
        <v>0.11000100000001112</v>
      </c>
      <c r="BE728" s="2">
        <f>Data!BF732-FaktiskeKurser[[#This Row],[AVGO]]</f>
        <v>-6.9799809999999525</v>
      </c>
      <c r="BF728" s="2">
        <f>Data!BG732-FaktiskeKurser[[#This Row],[V]]</f>
        <v>-3.6699979999999925</v>
      </c>
      <c r="BG728" s="2">
        <f>Data!BH732-FaktiskeKurser[[#This Row],[BAC]]</f>
        <v>-0.39000000000000057</v>
      </c>
      <c r="BH728" s="2">
        <f>Data!BI732-FaktiskeKurser[[#This Row],[HD]]</f>
        <v>4.8500059999999507</v>
      </c>
      <c r="BI728" s="2">
        <f>Data!BJ732-FaktiskeKurser[[#This Row],[MA]]</f>
        <v>-5.2600100000000225</v>
      </c>
      <c r="BJ728" s="2">
        <f>Data!BK732-FaktiskeKurser[[#This Row],[MRK]]</f>
        <v>6.0100029999999975</v>
      </c>
      <c r="BK728" s="2">
        <f>Data!BL732-FaktiskeKurser[[#This Row],[ABBV]]</f>
        <v>4.0700080000000014</v>
      </c>
      <c r="BL728" s="2">
        <f>Data!BM732-FaktiskeKurser[[#This Row],[LLY]]</f>
        <v>11.220000999999968</v>
      </c>
      <c r="BM728" s="2">
        <f>Data!BN732-FaktiskeKurser[[#This Row],[UPS]]</f>
        <v>-0.85999999999998522</v>
      </c>
      <c r="BN728" s="2">
        <f>Data!BO732-FaktiskeKurser[[#This Row],[CAT]]</f>
        <v>-2.419998000000021</v>
      </c>
    </row>
    <row r="729" spans="1:66" x14ac:dyDescent="0.35">
      <c r="A729" s="1">
        <v>44887</v>
      </c>
      <c r="B729" s="2">
        <f>ARIMAForecast[[#This Row],[AAPL]]-FaktiskeKurser[[#This Row],[AAPL]]</f>
        <v>2.8507050094519855</v>
      </c>
      <c r="C729" s="2">
        <f>ARIMAForecast[[#This Row],[MSFT]]-Data!C728</f>
        <v>2.4071145793780033</v>
      </c>
      <c r="D729" s="2">
        <f>ARIMAForecast[[#This Row],[AMZN]]-Data!D728</f>
        <v>0.96980185510240347</v>
      </c>
      <c r="E729" s="2">
        <f>ARIMAForecast[[#This Row],[GOOGL]]-Data!E728</f>
        <v>1.6963744960436884</v>
      </c>
      <c r="F729" s="2">
        <f>ARIMAForecast[[#This Row],[BRK-B]]-Data!F728</f>
        <v>1.2640505287180304</v>
      </c>
      <c r="G729" s="2">
        <f>ARIMAForecast[[#This Row],[TSLA]]-Data!G728</f>
        <v>13.518213396166999</v>
      </c>
      <c r="H729" s="2">
        <f>ARIMAForecast[[#This Row],[NVDA]]-Data!H728</f>
        <v>5.7874667544710121</v>
      </c>
      <c r="I729" s="2">
        <f>ARIMAForecast[[#This Row],[GOOG]]-Data!I728</f>
        <v>1.8467556175442894</v>
      </c>
      <c r="J729" s="2">
        <f>ARIMAForecast[[#This Row],[UNH]]-Data!J728</f>
        <v>5.1609123463360902</v>
      </c>
      <c r="K729" s="2">
        <f>ARIMAForecast[[#This Row],[JPM]]-Data!K728</f>
        <v>1.1051656236409997</v>
      </c>
      <c r="L729" s="2">
        <f>ARIMAForecast[[#This Row],[AVGO]]-Data!L728</f>
        <v>7.4992746993159471</v>
      </c>
      <c r="M729" s="2">
        <f>ARIMAForecast[[#This Row],[V]]-Data!M728</f>
        <v>1.7519159827189981</v>
      </c>
      <c r="N729" s="2">
        <f>ARIMAForecast[[#This Row],[BAC]]-Data!N728</f>
        <v>0.18871592930990033</v>
      </c>
      <c r="O729" s="2">
        <f>ARIMAForecast[[#This Row],[HD]]-Data!O728</f>
        <v>-3.3830681493129759</v>
      </c>
      <c r="P729" s="2">
        <f>ARIMAForecast[[#This Row],[MA]]-Data!P728</f>
        <v>3.5458475934090075</v>
      </c>
      <c r="Q729" s="2">
        <f>ARIMAForecast[[#This Row],[MRK]]-Data!Q728</f>
        <v>-0.67384538209500988</v>
      </c>
      <c r="R729" s="2">
        <f>ARIMAForecast[[#This Row],[ABBV]]-Data!R728</f>
        <v>-0.64106210377298112</v>
      </c>
      <c r="S729" s="2">
        <f>ARIMAForecast[[#This Row],[LLY]]-Data!S728</f>
        <v>-1.7413900489389675</v>
      </c>
      <c r="T729" s="2">
        <f>ARIMAForecast[[#This Row],[UPS]]-Data!T728</f>
        <v>-0.54032097668297752</v>
      </c>
      <c r="U729" s="2">
        <f>ARIMAForecast[[#This Row],[CAT]]-Data!U728</f>
        <v>6.8464658199900441E-3</v>
      </c>
      <c r="X729" s="1">
        <v>44887</v>
      </c>
      <c r="Y729" s="2">
        <f>Data!Y729-Data!Y728</f>
        <v>0.90857280000000173</v>
      </c>
      <c r="Z729" s="2">
        <f>Data!Z729-Data!Z728</f>
        <v>2.6672629999999913</v>
      </c>
      <c r="AA729" s="2">
        <f>Data!AA729-Data!AA728</f>
        <v>0.32308369999999798</v>
      </c>
      <c r="AB729" s="2">
        <f>Data!AB729-Data!AB728</f>
        <v>1.2184035399999971</v>
      </c>
      <c r="AC729" s="2">
        <f>Data!AC729-Data!AC728</f>
        <v>3.6146896999999854</v>
      </c>
      <c r="AD729" s="2">
        <f>Data!AD729-Data!AD728</f>
        <v>-8.2315767000000051</v>
      </c>
      <c r="AE729" s="2">
        <f>Data!AE729-Data!AE728</f>
        <v>5.5264300000000048</v>
      </c>
      <c r="AF729" s="2">
        <f>Data!AF729-Data!AF728</f>
        <v>1.3596418300000011</v>
      </c>
      <c r="AG729" s="2">
        <f>Data!AG729-Data!AG728</f>
        <v>2.9705865999999332</v>
      </c>
      <c r="AH729" s="2">
        <f>Data!AH729-Data!AH728</f>
        <v>1.8637519000000111</v>
      </c>
      <c r="AI729" s="2">
        <f>Data!AI729-Data!AI728</f>
        <v>10.728233999999929</v>
      </c>
      <c r="AJ729" s="2">
        <f>Data!AJ729-Data!AJ728</f>
        <v>2.6968189999999765</v>
      </c>
      <c r="AK729" s="2">
        <f>Data!AK729-Data!AK728</f>
        <v>0.16263198000000045</v>
      </c>
      <c r="AL729" s="2">
        <f>Data!AL729-Data!AL728</f>
        <v>7.5319604000000027</v>
      </c>
      <c r="AM729" s="2">
        <f>Data!AM729-Data!AM728</f>
        <v>4.159947700000032</v>
      </c>
      <c r="AN729" s="2">
        <f>Data!AN729-Data!AN728</f>
        <v>1.3184779000000049</v>
      </c>
      <c r="AO729" s="2">
        <f>Data!AO729-Data!AO728</f>
        <v>2.5311306000000116</v>
      </c>
      <c r="AP729" s="2">
        <f>Data!AP729-Data!AP728</f>
        <v>-0.31286570000003167</v>
      </c>
      <c r="AQ729" s="2">
        <f>Data!AQ729-Data!AQ728</f>
        <v>2.0591588999999999</v>
      </c>
      <c r="AR729" s="2">
        <f>Data!AR729-Data!AR728</f>
        <v>4.2982274999999959</v>
      </c>
      <c r="AS729" s="2"/>
      <c r="AT729" s="1">
        <v>44887</v>
      </c>
      <c r="AU729" s="2">
        <f>Data!AV733-FaktiskeKurser[[#This Row],[AAPL]]</f>
        <v>1.3899999999999864</v>
      </c>
      <c r="AV729" s="2">
        <f>Data!AW733-FaktiskeKurser[[#This Row],[MSFT]]</f>
        <v>3.3000030000000038</v>
      </c>
      <c r="AW729" s="2">
        <f>Data!AX733-FaktiskeKurser[[#This Row],[AMZN]]</f>
        <v>-3.9200060000000008</v>
      </c>
      <c r="AX729" s="2">
        <f>Data!AY733-FaktiskeKurser[[#This Row],[GOOGL]]</f>
        <v>-1.7999949999999956</v>
      </c>
      <c r="AY729" s="2">
        <f>Data!AZ733-FaktiskeKurser[[#This Row],[BRK-B]]</f>
        <v>7</v>
      </c>
      <c r="AZ729" s="2">
        <f>Data!BA733-FaktiskeKurser[[#This Row],[TSLA]]</f>
        <v>-17.009994000000006</v>
      </c>
      <c r="BA729" s="2">
        <f>Data!BB733-FaktiskeKurser[[#This Row],[NVDA]]</f>
        <v>1.2799990000000037</v>
      </c>
      <c r="BB729" s="2">
        <f>Data!BC733-FaktiskeKurser[[#This Row],[GOOG]]</f>
        <v>-1.6599960000000067</v>
      </c>
      <c r="BC729" s="2">
        <f>Data!BD733-FaktiskeKurser[[#This Row],[UNH]]</f>
        <v>11.570037999999954</v>
      </c>
      <c r="BD729" s="2">
        <f>Data!BE733-FaktiskeKurser[[#This Row],[JPM]]</f>
        <v>1.919998000000021</v>
      </c>
      <c r="BE729" s="2">
        <f>Data!BF733-FaktiskeKurser[[#This Row],[AVGO]]</f>
        <v>18.319976999999994</v>
      </c>
      <c r="BF729" s="2">
        <f>Data!BG733-FaktiskeKurser[[#This Row],[V]]</f>
        <v>0.19000300000001857</v>
      </c>
      <c r="BG729" s="2">
        <f>Data!BH733-FaktiskeKurser[[#This Row],[BAC]]</f>
        <v>0.13000100000000003</v>
      </c>
      <c r="BH729" s="2">
        <f>Data!BI733-FaktiskeKurser[[#This Row],[HD]]</f>
        <v>9.9700009999999679</v>
      </c>
      <c r="BI729" s="2">
        <f>Data!BJ733-FaktiskeKurser[[#This Row],[MA]]</f>
        <v>2.1999809999999798</v>
      </c>
      <c r="BJ729" s="2">
        <f>Data!BK733-FaktiskeKurser[[#This Row],[MRK]]</f>
        <v>6.9700019999999938</v>
      </c>
      <c r="BK729" s="2">
        <f>Data!BL733-FaktiskeKurser[[#This Row],[ABBV]]</f>
        <v>7.919998000000021</v>
      </c>
      <c r="BL729" s="2">
        <f>Data!BM733-FaktiskeKurser[[#This Row],[LLY]]</f>
        <v>7.9500119999999583</v>
      </c>
      <c r="BM729" s="2">
        <f>Data!BN733-FaktiskeKurser[[#This Row],[UPS]]</f>
        <v>5.6800069999999891</v>
      </c>
      <c r="BN729" s="2">
        <f>Data!BO733-FaktiskeKurser[[#This Row],[CAT]]</f>
        <v>4.839997000000011</v>
      </c>
    </row>
    <row r="730" spans="1:66" x14ac:dyDescent="0.35">
      <c r="A730" s="1">
        <v>44888</v>
      </c>
      <c r="B730" s="2">
        <f>ARIMAForecast[[#This Row],[AAPL]]-FaktiskeKurser[[#This Row],[AAPL]]</f>
        <v>-2.2168629556040003</v>
      </c>
      <c r="C730" s="2">
        <f>ARIMAForecast[[#This Row],[MSFT]]-Data!C729</f>
        <v>-7.8182899630121483E-3</v>
      </c>
      <c r="D730" s="2">
        <f>ARIMAForecast[[#This Row],[AMZN]]-Data!D729</f>
        <v>-0.76086747087420292</v>
      </c>
      <c r="E730" s="2">
        <f>ARIMAForecast[[#This Row],[GOOGL]]-Data!E729</f>
        <v>-1.6138318768805959</v>
      </c>
      <c r="F730" s="2">
        <f>ARIMAForecast[[#This Row],[BRK-B]]-Data!F729</f>
        <v>0.60527528142500842</v>
      </c>
      <c r="G730" s="2">
        <f>ARIMAForecast[[#This Row],[TSLA]]-Data!G729</f>
        <v>-0.64742924270700541</v>
      </c>
      <c r="H730" s="2">
        <f>ARIMAForecast[[#This Row],[NVDA]]-Data!H729</f>
        <v>-3.4314860452610105</v>
      </c>
      <c r="I730" s="2">
        <f>ARIMAForecast[[#This Row],[GOOG]]-Data!I729</f>
        <v>-1.7892109417974922</v>
      </c>
      <c r="J730" s="2">
        <f>ARIMAForecast[[#This Row],[UNH]]-Data!J729</f>
        <v>10.615935665273923</v>
      </c>
      <c r="K730" s="2">
        <f>ARIMAForecast[[#This Row],[JPM]]-Data!K729</f>
        <v>0.87051523443400924</v>
      </c>
      <c r="L730" s="2">
        <f>ARIMAForecast[[#This Row],[AVGO]]-Data!L729</f>
        <v>-8.0968159412839213</v>
      </c>
      <c r="M730" s="2">
        <f>ARIMAForecast[[#This Row],[V]]-Data!M729</f>
        <v>1.9077433422970103</v>
      </c>
      <c r="N730" s="2">
        <f>ARIMAForecast[[#This Row],[BAC]]-Data!N729</f>
        <v>0.10525234229099567</v>
      </c>
      <c r="O730" s="2">
        <f>ARIMAForecast[[#This Row],[HD]]-Data!O729</f>
        <v>4.028833091874958</v>
      </c>
      <c r="P730" s="2">
        <f>ARIMAForecast[[#This Row],[MA]]-Data!P729</f>
        <v>2.6149880114479629</v>
      </c>
      <c r="Q730" s="2">
        <f>ARIMAForecast[[#This Row],[MRK]]-Data!Q729</f>
        <v>0.91482293260000347</v>
      </c>
      <c r="R730" s="2">
        <f>ARIMAForecast[[#This Row],[ABBV]]-Data!R729</f>
        <v>0.16455661612499739</v>
      </c>
      <c r="S730" s="2">
        <f>ARIMAForecast[[#This Row],[LLY]]-Data!S729</f>
        <v>5.0845926403659973</v>
      </c>
      <c r="T730" s="2">
        <f>ARIMAForecast[[#This Row],[UPS]]-Data!T729</f>
        <v>-1.3823924313780083</v>
      </c>
      <c r="U730" s="2">
        <f>ARIMAForecast[[#This Row],[CAT]]-Data!U729</f>
        <v>-1.5692409994879881</v>
      </c>
      <c r="X730" s="1">
        <v>44888</v>
      </c>
      <c r="Y730" s="2">
        <f>Data!Y730-Data!Y729</f>
        <v>1.0509935000000041</v>
      </c>
      <c r="Z730" s="2">
        <f>Data!Z730-Data!Z729</f>
        <v>2.5527012000000013</v>
      </c>
      <c r="AA730" s="2">
        <f>Data!AA730-Data!AA729</f>
        <v>0.90981331999999782</v>
      </c>
      <c r="AB730" s="2">
        <f>Data!AB730-Data!AB729</f>
        <v>1.411521570000005</v>
      </c>
      <c r="AC730" s="2">
        <f>Data!AC730-Data!AC729</f>
        <v>1.3718600000000265</v>
      </c>
      <c r="AD730" s="2">
        <f>Data!AD730-Data!AD729</f>
        <v>4.1911572999999862</v>
      </c>
      <c r="AE730" s="2">
        <f>Data!AE730-Data!AE729</f>
        <v>5.7750586999999882</v>
      </c>
      <c r="AF730" s="2">
        <f>Data!AF730-Data!AF729</f>
        <v>1.4895797199999947</v>
      </c>
      <c r="AG730" s="2">
        <f>Data!AG730-Data!AG729</f>
        <v>6.4816648000000896</v>
      </c>
      <c r="AH730" s="2">
        <f>Data!AH730-Data!AH729</f>
        <v>1.4655272999999909</v>
      </c>
      <c r="AI730" s="2">
        <f>Data!AI730-Data!AI729</f>
        <v>5.112366800000018</v>
      </c>
      <c r="AJ730" s="2">
        <f>Data!AJ730-Data!AJ729</f>
        <v>2.0894250000000056</v>
      </c>
      <c r="AK730" s="2">
        <f>Data!AK730-Data!AK729</f>
        <v>0.13736889999999846</v>
      </c>
      <c r="AL730" s="2">
        <f>Data!AL730-Data!AL729</f>
        <v>-1.4753923999999756</v>
      </c>
      <c r="AM730" s="2">
        <f>Data!AM730-Data!AM729</f>
        <v>4.6427345999999829</v>
      </c>
      <c r="AN730" s="2">
        <f>Data!AN730-Data!AN729</f>
        <v>9.7906899999998132E-2</v>
      </c>
      <c r="AO730" s="2">
        <f>Data!AO730-Data!AO729</f>
        <v>-5.7688699999999926E-2</v>
      </c>
      <c r="AP730" s="2">
        <f>Data!AP730-Data!AP729</f>
        <v>0.9319974000000002</v>
      </c>
      <c r="AQ730" s="2">
        <f>Data!AQ730-Data!AQ729</f>
        <v>0.39189379999999119</v>
      </c>
      <c r="AR730" s="2">
        <f>Data!AR730-Data!AR729</f>
        <v>0.52572789999999259</v>
      </c>
      <c r="AS730" s="2"/>
      <c r="AT730" s="1">
        <v>44888</v>
      </c>
      <c r="AU730" s="2">
        <f>Data!AV734-FaktiskeKurser[[#This Row],[AAPL]]</f>
        <v>0.35000600000000759</v>
      </c>
      <c r="AV730" s="2">
        <f>Data!AW734-FaktiskeKurser[[#This Row],[MSFT]]</f>
        <v>5.9000090000000114</v>
      </c>
      <c r="AW730" s="2">
        <f>Data!AX734-FaktiskeKurser[[#This Row],[AMZN]]</f>
        <v>-0.72000099999999634</v>
      </c>
      <c r="AX730" s="2">
        <f>Data!AY734-FaktiskeKurser[[#This Row],[GOOGL]]</f>
        <v>9.9997999999999365E-2</v>
      </c>
      <c r="AY730" s="2">
        <f>Data!AZ734-FaktiskeKurser[[#This Row],[BRK-B]]</f>
        <v>8.7399910000000318</v>
      </c>
      <c r="AZ730" s="2">
        <f>Data!BA734-FaktiskeKurser[[#This Row],[TSLA]]</f>
        <v>2.9999000000003662E-2</v>
      </c>
      <c r="BA730" s="2">
        <f>Data!BB734-FaktiskeKurser[[#This Row],[NVDA]]</f>
        <v>8.4199979999999925</v>
      </c>
      <c r="BB730" s="2">
        <f>Data!BC734-FaktiskeKurser[[#This Row],[GOOG]]</f>
        <v>0.31999999999999318</v>
      </c>
      <c r="BC730" s="2">
        <f>Data!BD734-FaktiskeKurser[[#This Row],[UNH]]</f>
        <v>14.40002400000003</v>
      </c>
      <c r="BD730" s="2">
        <f>Data!BE734-FaktiskeKurser[[#This Row],[JPM]]</f>
        <v>3.9400029999999902</v>
      </c>
      <c r="BE730" s="2">
        <f>Data!BF734-FaktiskeKurser[[#This Row],[AVGO]]</f>
        <v>21.530029999999897</v>
      </c>
      <c r="BF730" s="2">
        <f>Data!BG734-FaktiskeKurser[[#This Row],[V]]</f>
        <v>0.7399910000000034</v>
      </c>
      <c r="BG730" s="2">
        <f>Data!BH734-FaktiskeKurser[[#This Row],[BAC]]</f>
        <v>0.44000299999999726</v>
      </c>
      <c r="BH730" s="2">
        <f>Data!BI734-FaktiskeKurser[[#This Row],[HD]]</f>
        <v>10.07000800000003</v>
      </c>
      <c r="BI730" s="2">
        <f>Data!BJ734-FaktiskeKurser[[#This Row],[MA]]</f>
        <v>7.3700259999999957</v>
      </c>
      <c r="BJ730" s="2">
        <f>Data!BK734-FaktiskeKurser[[#This Row],[MRK]]</f>
        <v>4.5100020000000001</v>
      </c>
      <c r="BK730" s="2">
        <f>Data!BL734-FaktiskeKurser[[#This Row],[ABBV]]</f>
        <v>7.2299950000000024</v>
      </c>
      <c r="BL730" s="2">
        <f>Data!BM734-FaktiskeKurser[[#This Row],[LLY]]</f>
        <v>0.95001200000001518</v>
      </c>
      <c r="BM730" s="2">
        <f>Data!BN734-FaktiskeKurser[[#This Row],[UPS]]</f>
        <v>6.7799980000000062</v>
      </c>
      <c r="BN730" s="2">
        <f>Data!BO734-FaktiskeKurser[[#This Row],[CAT]]</f>
        <v>6.4799959999999999</v>
      </c>
    </row>
    <row r="731" spans="1:66" x14ac:dyDescent="0.35">
      <c r="A731" s="1">
        <v>44890</v>
      </c>
      <c r="B731" s="2">
        <f>ARIMAForecast[[#This Row],[AAPL]]-FaktiskeKurser[[#This Row],[AAPL]]</f>
        <v>-5.5937702098780164</v>
      </c>
      <c r="C731" s="2">
        <f>ARIMAForecast[[#This Row],[MSFT]]-Data!C730</f>
        <v>-4.7900269989759749</v>
      </c>
      <c r="D731" s="2">
        <f>ARIMAForecast[[#This Row],[AMZN]]-Data!D730</f>
        <v>0.50845290519099251</v>
      </c>
      <c r="E731" s="2">
        <f>ARIMAForecast[[#This Row],[GOOGL]]-Data!E730</f>
        <v>-0.89694544491689498</v>
      </c>
      <c r="F731" s="2">
        <f>ARIMAForecast[[#This Row],[BRK-B]]-Data!F730</f>
        <v>-3.2115400575730177</v>
      </c>
      <c r="G731" s="2">
        <f>ARIMAForecast[[#This Row],[TSLA]]-Data!G730</f>
        <v>0.3893522607760076</v>
      </c>
      <c r="H731" s="2">
        <f>ARIMAForecast[[#This Row],[NVDA]]-Data!H730</f>
        <v>-3.1864755645449918</v>
      </c>
      <c r="I731" s="2">
        <f>ARIMAForecast[[#This Row],[GOOG]]-Data!I730</f>
        <v>-0.9097939536460018</v>
      </c>
      <c r="J731" s="2">
        <f>ARIMAForecast[[#This Row],[UNH]]-Data!J730</f>
        <v>-8.2432435000779378</v>
      </c>
      <c r="K731" s="2">
        <f>ARIMAForecast[[#This Row],[JPM]]-Data!K730</f>
        <v>-2.8153843804969938</v>
      </c>
      <c r="L731" s="2">
        <f>ARIMAForecast[[#This Row],[AVGO]]-Data!L730</f>
        <v>-3.2373810689880429</v>
      </c>
      <c r="M731" s="2">
        <f>ARIMAForecast[[#This Row],[V]]-Data!M730</f>
        <v>-1.9736586573609998</v>
      </c>
      <c r="N731" s="2">
        <f>ARIMAForecast[[#This Row],[BAC]]-Data!N730</f>
        <v>-0.85737113678229804</v>
      </c>
      <c r="O731" s="2">
        <f>ARIMAForecast[[#This Row],[HD]]-Data!O730</f>
        <v>-6.0883475093739889</v>
      </c>
      <c r="P731" s="2">
        <f>ARIMAForecast[[#This Row],[MA]]-Data!P730</f>
        <v>-6.1371114300099521</v>
      </c>
      <c r="Q731" s="2">
        <f>ARIMAForecast[[#This Row],[MRK]]-Data!Q730</f>
        <v>0.93730652369400502</v>
      </c>
      <c r="R731" s="2">
        <f>ARIMAForecast[[#This Row],[ABBV]]-Data!R730</f>
        <v>-1.2342089617650061</v>
      </c>
      <c r="S731" s="2">
        <f>ARIMAForecast[[#This Row],[LLY]]-Data!S730</f>
        <v>-1.1960128874989095E-2</v>
      </c>
      <c r="T731" s="2">
        <f>ARIMAForecast[[#This Row],[UPS]]-Data!T730</f>
        <v>-1.3522684355069998</v>
      </c>
      <c r="U731" s="2">
        <f>ARIMAForecast[[#This Row],[CAT]]-Data!U730</f>
        <v>-2.964624785924002</v>
      </c>
      <c r="X731" s="1">
        <v>44890</v>
      </c>
      <c r="Y731" s="2">
        <f>Data!Y731-Data!Y730</f>
        <v>-1.9811594999999897</v>
      </c>
      <c r="Z731" s="2">
        <f>Data!Z731-Data!Z730</f>
        <v>3.7455600000015465E-2</v>
      </c>
      <c r="AA731" s="2">
        <f>Data!AA731-Data!AA730</f>
        <v>-0.50523065000000145</v>
      </c>
      <c r="AB731" s="2">
        <f>Data!AB731-Data!AB730</f>
        <v>-0.83796089000000507</v>
      </c>
      <c r="AC731" s="2">
        <f>Data!AC731-Data!AC730</f>
        <v>1.0372688999999582</v>
      </c>
      <c r="AD731" s="2">
        <f>Data!AD731-Data!AD730</f>
        <v>9.2422103000000106</v>
      </c>
      <c r="AE731" s="2">
        <f>Data!AE731-Data!AE730</f>
        <v>-1.6473715999999854</v>
      </c>
      <c r="AF731" s="2">
        <f>Data!AF731-Data!AF730</f>
        <v>-1.139322799999988</v>
      </c>
      <c r="AG731" s="2">
        <f>Data!AG731-Data!AG730</f>
        <v>7.6930280999999923</v>
      </c>
      <c r="AH731" s="2">
        <f>Data!AH731-Data!AH730</f>
        <v>0.35583249999999111</v>
      </c>
      <c r="AI731" s="2">
        <f>Data!AI731-Data!AI730</f>
        <v>-2.3461499000000003</v>
      </c>
      <c r="AJ731" s="2">
        <f>Data!AJ731-Data!AJ730</f>
        <v>1.8734495000000209</v>
      </c>
      <c r="AK731" s="2">
        <f>Data!AK731-Data!AK730</f>
        <v>9.7762879999997665E-2</v>
      </c>
      <c r="AL731" s="2">
        <f>Data!AL731-Data!AL730</f>
        <v>3.3255247000000168</v>
      </c>
      <c r="AM731" s="2">
        <f>Data!AM731-Data!AM730</f>
        <v>2.7024721999999883</v>
      </c>
      <c r="AN731" s="2">
        <f>Data!AN731-Data!AN730</f>
        <v>0.63805659999999875</v>
      </c>
      <c r="AO731" s="2">
        <f>Data!AO731-Data!AO730</f>
        <v>0.39405949999999734</v>
      </c>
      <c r="AP731" s="2">
        <f>Data!AP731-Data!AP730</f>
        <v>3.3083801999999878</v>
      </c>
      <c r="AQ731" s="2">
        <f>Data!AQ731-Data!AQ730</f>
        <v>-0.39836629999999218</v>
      </c>
      <c r="AR731" s="2">
        <f>Data!AR731-Data!AR730</f>
        <v>-1.0527661000000137</v>
      </c>
      <c r="AS731" s="2"/>
      <c r="AT731" s="1">
        <v>44890</v>
      </c>
      <c r="AU731" s="2">
        <f>Data!AV735-FaktiskeKurser[[#This Row],[AAPL]]</f>
        <v>-3.1799919999999986</v>
      </c>
      <c r="AV731" s="2">
        <f>Data!AW735-FaktiskeKurser[[#This Row],[MSFT]]</f>
        <v>6.2700040000000001</v>
      </c>
      <c r="AW731" s="2">
        <f>Data!AX735-FaktiskeKurser[[#This Row],[AMZN]]</f>
        <v>-0.72999500000000239</v>
      </c>
      <c r="AX731" s="2">
        <f>Data!AY735-FaktiskeKurser[[#This Row],[GOOGL]]</f>
        <v>2.9998999999989451E-2</v>
      </c>
      <c r="AY731" s="2">
        <f>Data!AZ735-FaktiskeKurser[[#This Row],[BRK-B]]</f>
        <v>6.669983000000002</v>
      </c>
      <c r="AZ731" s="2">
        <f>Data!BA735-FaktiskeKurser[[#This Row],[TSLA]]</f>
        <v>2.6699990000000184</v>
      </c>
      <c r="BA731" s="2">
        <f>Data!BB735-FaktiskeKurser[[#This Row],[NVDA]]</f>
        <v>8.6100009999999827</v>
      </c>
      <c r="BB731" s="2">
        <f>Data!BC735-FaktiskeKurser[[#This Row],[GOOG]]</f>
        <v>-0.20000500000000443</v>
      </c>
      <c r="BC731" s="2">
        <f>Data!BD735-FaktiskeKurser[[#This Row],[UNH]]</f>
        <v>7.6199950000000172</v>
      </c>
      <c r="BD731" s="2">
        <f>Data!BE735-FaktiskeKurser[[#This Row],[JPM]]</f>
        <v>2.900008999999983</v>
      </c>
      <c r="BE731" s="2">
        <f>Data!BF735-FaktiskeKurser[[#This Row],[AVGO]]</f>
        <v>14.75</v>
      </c>
      <c r="BF731" s="2">
        <f>Data!BG735-FaktiskeKurser[[#This Row],[V]]</f>
        <v>2.9899900000000059</v>
      </c>
      <c r="BG731" s="2">
        <f>Data!BH735-FaktiskeKurser[[#This Row],[BAC]]</f>
        <v>0.51000200000000007</v>
      </c>
      <c r="BH731" s="2">
        <f>Data!BI735-FaktiskeKurser[[#This Row],[HD]]</f>
        <v>13.200011999999958</v>
      </c>
      <c r="BI731" s="2">
        <f>Data!BJ735-FaktiskeKurser[[#This Row],[MA]]</f>
        <v>7.6000070000000051</v>
      </c>
      <c r="BJ731" s="2">
        <f>Data!BK735-FaktiskeKurser[[#This Row],[MRK]]</f>
        <v>3.2699970000000036</v>
      </c>
      <c r="BK731" s="2">
        <f>Data!BL735-FaktiskeKurser[[#This Row],[ABBV]]</f>
        <v>4.6399989999999889</v>
      </c>
      <c r="BL731" s="2">
        <f>Data!BM735-FaktiskeKurser[[#This Row],[LLY]]</f>
        <v>3.5799870000000169</v>
      </c>
      <c r="BM731" s="2">
        <f>Data!BN735-FaktiskeKurser[[#This Row],[UPS]]</f>
        <v>3.5500030000000038</v>
      </c>
      <c r="BN731" s="2">
        <f>Data!BO735-FaktiskeKurser[[#This Row],[CAT]]</f>
        <v>4.2700040000000001</v>
      </c>
    </row>
    <row r="732" spans="1:66" x14ac:dyDescent="0.35">
      <c r="A732" s="1">
        <v>44893</v>
      </c>
      <c r="B732" s="2">
        <f>ARIMAForecast[[#This Row],[AAPL]]-FaktiskeKurser[[#This Row],[AAPL]]</f>
        <v>-6.9789377599780096</v>
      </c>
      <c r="C732" s="2">
        <f>ARIMAForecast[[#This Row],[MSFT]]-Data!C731</f>
        <v>-2.2748241053040203</v>
      </c>
      <c r="D732" s="2">
        <f>ARIMAForecast[[#This Row],[AMZN]]-Data!D731</f>
        <v>-1.4586941066280019</v>
      </c>
      <c r="E732" s="2">
        <f>ARIMAForecast[[#This Row],[GOOGL]]-Data!E731</f>
        <v>-1.2510939464051063</v>
      </c>
      <c r="F732" s="2">
        <f>ARIMAForecast[[#This Row],[BRK-B]]-Data!F731</f>
        <v>1.0242550892830309</v>
      </c>
      <c r="G732" s="2">
        <f>ARIMAForecast[[#This Row],[TSLA]]-Data!G731</f>
        <v>-2.4271001287930005</v>
      </c>
      <c r="H732" s="2">
        <f>ARIMAForecast[[#This Row],[NVDA]]-Data!H731</f>
        <v>-3.8940245235150144</v>
      </c>
      <c r="I732" s="2">
        <f>ARIMAForecast[[#This Row],[GOOG]]-Data!I731</f>
        <v>-0.85858658358729656</v>
      </c>
      <c r="J732" s="2">
        <f>ARIMAForecast[[#This Row],[UNH]]-Data!J731</f>
        <v>-2.0602357306630665</v>
      </c>
      <c r="K732" s="2">
        <f>ARIMAForecast[[#This Row],[JPM]]-Data!K731</f>
        <v>2.1345341666329887</v>
      </c>
      <c r="L732" s="2">
        <f>ARIMAForecast[[#This Row],[AVGO]]-Data!L731</f>
        <v>-4.6356717844820423</v>
      </c>
      <c r="M732" s="2">
        <f>ARIMAForecast[[#This Row],[V]]-Data!M731</f>
        <v>-2.2423063394689962</v>
      </c>
      <c r="N732" s="2">
        <f>ARIMAForecast[[#This Row],[BAC]]-Data!N731</f>
        <v>0.10249982010120107</v>
      </c>
      <c r="O732" s="2">
        <f>ARIMAForecast[[#This Row],[HD]]-Data!O731</f>
        <v>-4.3187851475179855</v>
      </c>
      <c r="P732" s="2">
        <f>ARIMAForecast[[#This Row],[MA]]-Data!P731</f>
        <v>-1.375185734620004</v>
      </c>
      <c r="Q732" s="2">
        <f>ARIMAForecast[[#This Row],[MRK]]-Data!Q731</f>
        <v>0.42195176127100353</v>
      </c>
      <c r="R732" s="2">
        <f>ARIMAForecast[[#This Row],[ABBV]]-Data!R731</f>
        <v>0.27319819765199327</v>
      </c>
      <c r="S732" s="2">
        <f>ARIMAForecast[[#This Row],[LLY]]-Data!S731</f>
        <v>-1.8381113722870168</v>
      </c>
      <c r="T732" s="2">
        <f>ARIMAForecast[[#This Row],[UPS]]-Data!T731</f>
        <v>3.1936228834480005</v>
      </c>
      <c r="U732" s="2">
        <f>ARIMAForecast[[#This Row],[CAT]]-Data!U731</f>
        <v>2.2970937879429982</v>
      </c>
      <c r="X732" s="1">
        <v>44893</v>
      </c>
      <c r="Y732" s="2">
        <f>Data!Y732-Data!Y731</f>
        <v>-3.504708700000009</v>
      </c>
      <c r="Z732" s="2">
        <f>Data!Z732-Data!Z731</f>
        <v>-4.206332400000008</v>
      </c>
      <c r="AA732" s="2">
        <f>Data!AA732-Data!AA731</f>
        <v>0.38585797000000355</v>
      </c>
      <c r="AB732" s="2">
        <f>Data!AB732-Data!AB731</f>
        <v>-1.3928274999999957</v>
      </c>
      <c r="AC732" s="2">
        <f>Data!AC732-Data!AC731</f>
        <v>-3.7224046000000044</v>
      </c>
      <c r="AD732" s="2">
        <f>Data!AD732-Data!AD731</f>
        <v>1.526110000000358E-2</v>
      </c>
      <c r="AE732" s="2">
        <f>Data!AE732-Data!AE731</f>
        <v>-4.0931376000000057</v>
      </c>
      <c r="AF732" s="2">
        <f>Data!AF732-Data!AF731</f>
        <v>-1.3507380900000072</v>
      </c>
      <c r="AG732" s="2">
        <f>Data!AG732-Data!AG731</f>
        <v>-3.1068136000000095</v>
      </c>
      <c r="AH732" s="2">
        <f>Data!AH732-Data!AH731</f>
        <v>-2.1622880999999836</v>
      </c>
      <c r="AI732" s="2">
        <f>Data!AI732-Data!AI731</f>
        <v>-6.6926098000000138</v>
      </c>
      <c r="AJ732" s="2">
        <f>Data!AJ732-Data!AJ731</f>
        <v>-1.9619585000000086</v>
      </c>
      <c r="AK732" s="2">
        <f>Data!AK732-Data!AK731</f>
        <v>-0.8028374499999984</v>
      </c>
      <c r="AL732" s="2">
        <f>Data!AL732-Data!AL731</f>
        <v>-5.2552464000000327</v>
      </c>
      <c r="AM732" s="2">
        <f>Data!AM732-Data!AM731</f>
        <v>-4.8050531999999748</v>
      </c>
      <c r="AN732" s="2">
        <f>Data!AN732-Data!AN731</f>
        <v>0.91393419999999992</v>
      </c>
      <c r="AO732" s="2">
        <f>Data!AO732-Data!AO731</f>
        <v>-1.329456399999998</v>
      </c>
      <c r="AP732" s="2">
        <f>Data!AP732-Data!AP731</f>
        <v>0.74898340000004282</v>
      </c>
      <c r="AQ732" s="2">
        <f>Data!AQ732-Data!AQ731</f>
        <v>-2.3121916999999996</v>
      </c>
      <c r="AR732" s="2">
        <f>Data!AR732-Data!AR731</f>
        <v>-2.9438796999999965</v>
      </c>
      <c r="AS732" s="2"/>
      <c r="AT732" s="1">
        <v>44893</v>
      </c>
      <c r="AU732" s="2">
        <f>Data!AV736-FaktiskeKurser[[#This Row],[AAPL]]</f>
        <v>-3.7899940000000072</v>
      </c>
      <c r="AV732" s="2">
        <f>Data!AW736-FaktiskeKurser[[#This Row],[MSFT]]</f>
        <v>-0.29000800000000027</v>
      </c>
      <c r="AW732" s="2">
        <f>Data!AX736-FaktiskeKurser[[#This Row],[AMZN]]</f>
        <v>1.4899979999999999</v>
      </c>
      <c r="AX732" s="2">
        <f>Data!AY736-FaktiskeKurser[[#This Row],[GOOGL]]</f>
        <v>0.45000500000000443</v>
      </c>
      <c r="AY732" s="2">
        <f>Data!AZ736-FaktiskeKurser[[#This Row],[BRK-B]]</f>
        <v>2.0699769999999944</v>
      </c>
      <c r="AZ732" s="2">
        <f>Data!BA736-FaktiskeKurser[[#This Row],[TSLA]]</f>
        <v>15.050003000000004</v>
      </c>
      <c r="BA732" s="2">
        <f>Data!BB736-FaktiskeKurser[[#This Row],[NVDA]]</f>
        <v>5.1000060000000076</v>
      </c>
      <c r="BB732" s="2">
        <f>Data!BC736-FaktiskeKurser[[#This Row],[GOOG]]</f>
        <v>0.41999800000000675</v>
      </c>
      <c r="BC732" s="2">
        <f>Data!BD736-FaktiskeKurser[[#This Row],[UNH]]</f>
        <v>15.080017999999995</v>
      </c>
      <c r="BD732" s="2">
        <f>Data!BE736-FaktiskeKurser[[#This Row],[JPM]]</f>
        <v>1.3000030000000038</v>
      </c>
      <c r="BE732" s="2">
        <f>Data!BF736-FaktiskeKurser[[#This Row],[AVGO]]</f>
        <v>4.7700199999999313</v>
      </c>
      <c r="BF732" s="2">
        <f>Data!BG736-FaktiskeKurser[[#This Row],[V]]</f>
        <v>4.9399879999999996</v>
      </c>
      <c r="BG732" s="2">
        <f>Data!BH736-FaktiskeKurser[[#This Row],[BAC]]</f>
        <v>-0.45000000000000284</v>
      </c>
      <c r="BH732" s="2">
        <f>Data!BI736-FaktiskeKurser[[#This Row],[HD]]</f>
        <v>2.1400140000000079</v>
      </c>
      <c r="BI732" s="2">
        <f>Data!BJ736-FaktiskeKurser[[#This Row],[MA]]</f>
        <v>6.3399959999999851</v>
      </c>
      <c r="BJ732" s="2">
        <f>Data!BK736-FaktiskeKurser[[#This Row],[MRK]]</f>
        <v>2.8399959999999993</v>
      </c>
      <c r="BK732" s="2">
        <f>Data!BL736-FaktiskeKurser[[#This Row],[ABBV]]</f>
        <v>1.319991999999985</v>
      </c>
      <c r="BL732" s="2">
        <f>Data!BM736-FaktiskeKurser[[#This Row],[LLY]]</f>
        <v>4.5999760000000265</v>
      </c>
      <c r="BM732" s="2">
        <f>Data!BN736-FaktiskeKurser[[#This Row],[UPS]]</f>
        <v>-0.69999700000002463</v>
      </c>
      <c r="BN732" s="2">
        <f>Data!BO736-FaktiskeKurser[[#This Row],[CAT]]</f>
        <v>0.13000500000001125</v>
      </c>
    </row>
    <row r="733" spans="1:66" x14ac:dyDescent="0.35">
      <c r="A733" s="1">
        <v>44894</v>
      </c>
      <c r="B733" s="2">
        <f>ARIMAForecast[[#This Row],[AAPL]]-FaktiskeKurser[[#This Row],[AAPL]]</f>
        <v>-1.6334237007239949</v>
      </c>
      <c r="C733" s="2">
        <f>ARIMAForecast[[#This Row],[MSFT]]-Data!C732</f>
        <v>14.400610109404994</v>
      </c>
      <c r="D733" s="2">
        <f>ARIMAForecast[[#This Row],[AMZN]]-Data!D732</f>
        <v>4.0097724374413133</v>
      </c>
      <c r="E733" s="2">
        <f>ARIMAForecast[[#This Row],[GOOGL]]-Data!E732</f>
        <v>5.743600766024997</v>
      </c>
      <c r="F733" s="2">
        <f>ARIMAForecast[[#This Row],[BRK-B]]-Data!F732</f>
        <v>3.1889742280299629</v>
      </c>
      <c r="G733" s="2">
        <f>ARIMAForecast[[#This Row],[TSLA]]-Data!G732</f>
        <v>14.635935271015001</v>
      </c>
      <c r="H733" s="2">
        <f>ARIMAForecast[[#This Row],[NVDA]]-Data!H732</f>
        <v>13.422747981109012</v>
      </c>
      <c r="I733" s="2">
        <f>ARIMAForecast[[#This Row],[GOOG]]-Data!I732</f>
        <v>5.9113307351818918</v>
      </c>
      <c r="J733" s="2">
        <f>ARIMAForecast[[#This Row],[UNH]]-Data!J732</f>
        <v>15.888192066532042</v>
      </c>
      <c r="K733" s="2">
        <f>ARIMAForecast[[#This Row],[JPM]]-Data!K732</f>
        <v>1.5587203238130201</v>
      </c>
      <c r="L733" s="2">
        <f>ARIMAForecast[[#This Row],[AVGO]]-Data!L732</f>
        <v>28.78122461392411</v>
      </c>
      <c r="M733" s="2">
        <f>ARIMAForecast[[#This Row],[V]]-Data!M732</f>
        <v>6.7057016236519758</v>
      </c>
      <c r="N733" s="2">
        <f>ARIMAForecast[[#This Row],[BAC]]-Data!N732</f>
        <v>0.84352717739719907</v>
      </c>
      <c r="O733" s="2">
        <f>ARIMAForecast[[#This Row],[HD]]-Data!O732</f>
        <v>8.0116891063329945</v>
      </c>
      <c r="P733" s="2">
        <f>ARIMAForecast[[#This Row],[MA]]-Data!P732</f>
        <v>12.422708251405993</v>
      </c>
      <c r="Q733" s="2">
        <f>ARIMAForecast[[#This Row],[MRK]]-Data!Q732</f>
        <v>1.4619053513719962</v>
      </c>
      <c r="R733" s="2">
        <f>ARIMAForecast[[#This Row],[ABBV]]-Data!R732</f>
        <v>2.8967719442269981</v>
      </c>
      <c r="S733" s="2">
        <f>ARIMAForecast[[#This Row],[LLY]]-Data!S732</f>
        <v>7.194195611126986</v>
      </c>
      <c r="T733" s="2">
        <f>ARIMAForecast[[#This Row],[UPS]]-Data!T732</f>
        <v>6.2506325471889852</v>
      </c>
      <c r="U733" s="2">
        <f>ARIMAForecast[[#This Row],[CAT]]-Data!U732</f>
        <v>1.3077248029399868</v>
      </c>
      <c r="X733" s="1">
        <v>44894</v>
      </c>
      <c r="Y733" s="2">
        <f>Data!Y733-Data!Y732</f>
        <v>-3.4022597000000019</v>
      </c>
      <c r="Z733" s="2">
        <f>Data!Z733-Data!Z732</f>
        <v>-2.8482568000000015</v>
      </c>
      <c r="AA733" s="2">
        <f>Data!AA733-Data!AA732</f>
        <v>-1.2066634500000077</v>
      </c>
      <c r="AB733" s="2">
        <f>Data!AB733-Data!AB732</f>
        <v>-0.88260497999999643</v>
      </c>
      <c r="AC733" s="2">
        <f>Data!AC733-Data!AC732</f>
        <v>1.2277094000000375</v>
      </c>
      <c r="AD733" s="2">
        <f>Data!AD733-Data!AD732</f>
        <v>-1.6485763999999961</v>
      </c>
      <c r="AE733" s="2">
        <f>Data!AE733-Data!AE732</f>
        <v>-2.2644047999999941</v>
      </c>
      <c r="AF733" s="2">
        <f>Data!AF733-Data!AF732</f>
        <v>-0.80380415999999855</v>
      </c>
      <c r="AG733" s="2">
        <f>Data!AG733-Data!AG732</f>
        <v>-4.1406400000000758</v>
      </c>
      <c r="AH733" s="2">
        <f>Data!AH733-Data!AH732</f>
        <v>1.8478676999999948</v>
      </c>
      <c r="AI733" s="2">
        <f>Data!AI733-Data!AI732</f>
        <v>-2.9085855999999239</v>
      </c>
      <c r="AJ733" s="2">
        <f>Data!AJ733-Data!AJ732</f>
        <v>-2.2157813000000033</v>
      </c>
      <c r="AK733" s="2">
        <f>Data!AK733-Data!AK732</f>
        <v>8.9161359999998524E-2</v>
      </c>
      <c r="AL733" s="2">
        <f>Data!AL733-Data!AL732</f>
        <v>-3.7332179999999653</v>
      </c>
      <c r="AM733" s="2">
        <f>Data!AM733-Data!AM732</f>
        <v>-2.5967167000000018</v>
      </c>
      <c r="AN733" s="2">
        <f>Data!AN733-Data!AN732</f>
        <v>0.51052690000000212</v>
      </c>
      <c r="AO733" s="2">
        <f>Data!AO733-Data!AO732</f>
        <v>-0.25769909999999641</v>
      </c>
      <c r="AP733" s="2">
        <f>Data!AP733-Data!AP732</f>
        <v>-1.6128050000000371</v>
      </c>
      <c r="AQ733" s="2">
        <f>Data!AQ733-Data!AQ732</f>
        <v>4.1026167999999927</v>
      </c>
      <c r="AR733" s="2">
        <f>Data!AR733-Data!AR732</f>
        <v>1.5978607000000125</v>
      </c>
      <c r="AS733" s="2"/>
      <c r="AT733" s="1">
        <v>44894</v>
      </c>
      <c r="AU733" s="2">
        <f>Data!AV737-FaktiskeKurser[[#This Row],[AAPL]]</f>
        <v>-9.0099950000000035</v>
      </c>
      <c r="AV733" s="2">
        <f>Data!AW737-FaktiskeKurser[[#This Row],[MSFT]]</f>
        <v>-4.6999969999999962</v>
      </c>
      <c r="AW733" s="2">
        <f>Data!AX737-FaktiskeKurser[[#This Row],[AMZN]]</f>
        <v>-0.77999899999998945</v>
      </c>
      <c r="AX733" s="2">
        <f>Data!AY737-FaktiskeKurser[[#This Row],[GOOGL]]</f>
        <v>-1.8600009999999969</v>
      </c>
      <c r="AY733" s="2">
        <f>Data!AZ737-FaktiskeKurser[[#This Row],[BRK-B]]</f>
        <v>-0.63000500000003967</v>
      </c>
      <c r="AZ733" s="2">
        <f>Data!BA737-FaktiskeKurser[[#This Row],[TSLA]]</f>
        <v>10.919998000000021</v>
      </c>
      <c r="BA733" s="2">
        <f>Data!BB737-FaktiskeKurser[[#This Row],[NVDA]]</f>
        <v>-3.9900060000000224</v>
      </c>
      <c r="BB733" s="2">
        <f>Data!BC737-FaktiskeKurser[[#This Row],[GOOG]]</f>
        <v>-1.8899999999999864</v>
      </c>
      <c r="BC733" s="2">
        <f>Data!BD737-FaktiskeKurser[[#This Row],[UNH]]</f>
        <v>4.9099730000000363</v>
      </c>
      <c r="BD733" s="2">
        <f>Data!BE737-FaktiskeKurser[[#This Row],[JPM]]</f>
        <v>1.5200049999999976</v>
      </c>
      <c r="BE733" s="2">
        <f>Data!BF737-FaktiskeKurser[[#This Row],[AVGO]]</f>
        <v>-8.6599730000000363</v>
      </c>
      <c r="BF733" s="2">
        <f>Data!BG737-FaktiskeKurser[[#This Row],[V]]</f>
        <v>-1.2700040000000001</v>
      </c>
      <c r="BG733" s="2">
        <f>Data!BH737-FaktiskeKurser[[#This Row],[BAC]]</f>
        <v>-0.49000199999999694</v>
      </c>
      <c r="BH733" s="2">
        <f>Data!BI737-FaktiskeKurser[[#This Row],[HD]]</f>
        <v>-8.9200139999999806</v>
      </c>
      <c r="BI733" s="2">
        <f>Data!BJ737-FaktiskeKurser[[#This Row],[MA]]</f>
        <v>-1.8299860000000194</v>
      </c>
      <c r="BJ733" s="2">
        <f>Data!BK737-FaktiskeKurser[[#This Row],[MRK]]</f>
        <v>1.9399939999999987</v>
      </c>
      <c r="BK733" s="2">
        <f>Data!BL737-FaktiskeKurser[[#This Row],[ABBV]]</f>
        <v>-1.5899960000000135</v>
      </c>
      <c r="BL733" s="2">
        <f>Data!BM737-FaktiskeKurser[[#This Row],[LLY]]</f>
        <v>3.0700070000000323</v>
      </c>
      <c r="BM733" s="2">
        <f>Data!BN737-FaktiskeKurser[[#This Row],[UPS]]</f>
        <v>2.1499939999999924</v>
      </c>
      <c r="BN733" s="2">
        <f>Data!BO737-FaktiskeKurser[[#This Row],[CAT]]</f>
        <v>-2.1400000000000148</v>
      </c>
    </row>
    <row r="734" spans="1:66" x14ac:dyDescent="0.35">
      <c r="A734" s="1">
        <v>44895</v>
      </c>
      <c r="B734" s="2">
        <f>ARIMAForecast[[#This Row],[AAPL]]-FaktiskeKurser[[#This Row],[AAPL]]</f>
        <v>-3.4569408500140071</v>
      </c>
      <c r="C734" s="2">
        <f>ARIMAForecast[[#This Row],[MSFT]]-Data!C733</f>
        <v>0.32485516434800843</v>
      </c>
      <c r="D734" s="2">
        <f>ARIMAForecast[[#This Row],[AMZN]]-Data!D733</f>
        <v>-0.88096443970221117</v>
      </c>
      <c r="E734" s="2">
        <f>ARIMAForecast[[#This Row],[GOOGL]]-Data!E733</f>
        <v>0.24085291514001028</v>
      </c>
      <c r="F734" s="2">
        <f>ARIMAForecast[[#This Row],[BRK-B]]-Data!F733</f>
        <v>-0.98002533014499704</v>
      </c>
      <c r="G734" s="2">
        <f>ARIMAForecast[[#This Row],[TSLA]]-Data!G733</f>
        <v>-0.8533626063480142</v>
      </c>
      <c r="H734" s="2">
        <f>ARIMAForecast[[#This Row],[NVDA]]-Data!H733</f>
        <v>2.1534782330429891</v>
      </c>
      <c r="I734" s="2">
        <f>ARIMAForecast[[#This Row],[GOOG]]-Data!I733</f>
        <v>-7.7329514084993889E-2</v>
      </c>
      <c r="J734" s="2">
        <f>ARIMAForecast[[#This Row],[UNH]]-Data!J733</f>
        <v>-4.8893252051260561</v>
      </c>
      <c r="K734" s="2">
        <f>ARIMAForecast[[#This Row],[JPM]]-Data!K733</f>
        <v>-1.0760954472279991</v>
      </c>
      <c r="L734" s="2">
        <f>ARIMAForecast[[#This Row],[AVGO]]-Data!L733</f>
        <v>4.1690804625978899</v>
      </c>
      <c r="M734" s="2">
        <f>ARIMAForecast[[#This Row],[V]]-Data!M733</f>
        <v>1.0377963937060031</v>
      </c>
      <c r="N734" s="2">
        <f>ARIMAForecast[[#This Row],[BAC]]-Data!N733</f>
        <v>-1.0604793559257999</v>
      </c>
      <c r="O734" s="2">
        <f>ARIMAForecast[[#This Row],[HD]]-Data!O733</f>
        <v>4.6490729787939813</v>
      </c>
      <c r="P734" s="2">
        <f>ARIMAForecast[[#This Row],[MA]]-Data!P733</f>
        <v>4.294696160321962</v>
      </c>
      <c r="Q734" s="2">
        <f>ARIMAForecast[[#This Row],[MRK]]-Data!Q733</f>
        <v>-0.35693373731400868</v>
      </c>
      <c r="R734" s="2">
        <f>ARIMAForecast[[#This Row],[ABBV]]-Data!R733</f>
        <v>0.51148810951301016</v>
      </c>
      <c r="S734" s="2">
        <f>ARIMAForecast[[#This Row],[LLY]]-Data!S733</f>
        <v>-0.98060327963196414</v>
      </c>
      <c r="T734" s="2">
        <f>ARIMAForecast[[#This Row],[UPS]]-Data!T733</f>
        <v>1.0584357094460017</v>
      </c>
      <c r="U734" s="2">
        <f>ARIMAForecast[[#This Row],[CAT]]-Data!U733</f>
        <v>-0.5080254896599854</v>
      </c>
      <c r="X734" s="1">
        <v>44895</v>
      </c>
      <c r="Y734" s="2">
        <f>Data!Y734-Data!Y733</f>
        <v>3.2292435999999896</v>
      </c>
      <c r="Z734" s="2">
        <f>Data!Z734-Data!Z733</f>
        <v>6.1140197000000001</v>
      </c>
      <c r="AA734" s="2">
        <f>Data!AA734-Data!AA733</f>
        <v>3.1787992800000069</v>
      </c>
      <c r="AB734" s="2">
        <f>Data!AB734-Data!AB733</f>
        <v>4.2857871399999965</v>
      </c>
      <c r="AC734" s="2">
        <f>Data!AC734-Data!AC733</f>
        <v>3.134991599999978</v>
      </c>
      <c r="AD734" s="2">
        <f>Data!AD734-Data!AD733</f>
        <v>3.3160913999999764</v>
      </c>
      <c r="AE734" s="2">
        <f>Data!AE734-Data!AE733</f>
        <v>7.231277499999976</v>
      </c>
      <c r="AF734" s="2">
        <f>Data!AF734-Data!AF733</f>
        <v>4.5217751299999946</v>
      </c>
      <c r="AG734" s="2">
        <f>Data!AG734-Data!AG733</f>
        <v>9.8261853999999857</v>
      </c>
      <c r="AH734" s="2">
        <f>Data!AH734-Data!AH733</f>
        <v>1.6439148999999986</v>
      </c>
      <c r="AI734" s="2">
        <f>Data!AI734-Data!AI733</f>
        <v>23.606491499999947</v>
      </c>
      <c r="AJ734" s="2">
        <f>Data!AJ734-Data!AJ733</f>
        <v>5.6615989000000013</v>
      </c>
      <c r="AK734" s="2">
        <f>Data!AK734-Data!AK733</f>
        <v>0.73733639000000295</v>
      </c>
      <c r="AL734" s="2">
        <f>Data!AL734-Data!AL733</f>
        <v>6.2603768999999829</v>
      </c>
      <c r="AM734" s="2">
        <f>Data!AM734-Data!AM733</f>
        <v>6.7799370999999837</v>
      </c>
      <c r="AN734" s="2">
        <f>Data!AN734-Data!AN733</f>
        <v>1.0627289999999903</v>
      </c>
      <c r="AO734" s="2">
        <f>Data!AO734-Data!AO733</f>
        <v>2.5513286000000051</v>
      </c>
      <c r="AP734" s="2">
        <f>Data!AP734-Data!AP733</f>
        <v>4.6502258000000438</v>
      </c>
      <c r="AQ734" s="2">
        <f>Data!AQ734-Data!AQ733</f>
        <v>4.872681</v>
      </c>
      <c r="AR734" s="2">
        <f>Data!AR734-Data!AR733</f>
        <v>1.6767533000000014</v>
      </c>
      <c r="AS734" s="2"/>
      <c r="AT734" s="1">
        <v>44895</v>
      </c>
      <c r="AU734" s="2">
        <f>Data!AV738-FaktiskeKurser[[#This Row],[AAPL]]</f>
        <v>-3.0400080000000003</v>
      </c>
      <c r="AV734" s="2">
        <f>Data!AW738-FaktiskeKurser[[#This Row],[MSFT]]</f>
        <v>7.5599969999999814</v>
      </c>
      <c r="AW734" s="2">
        <f>Data!AX738-FaktiskeKurser[[#This Row],[AMZN]]</f>
        <v>2.4100040000000007</v>
      </c>
      <c r="AX734" s="2">
        <f>Data!AY738-FaktiskeKurser[[#This Row],[GOOGL]]</f>
        <v>2.5299990000000037</v>
      </c>
      <c r="AY734" s="2">
        <f>Data!AZ738-FaktiskeKurser[[#This Row],[BRK-B]]</f>
        <v>2.4200129999999831</v>
      </c>
      <c r="AZ734" s="2">
        <f>Data!BA738-FaktiskeKurser[[#This Row],[TSLA]]</f>
        <v>11.5</v>
      </c>
      <c r="BA734" s="2">
        <f>Data!BB738-FaktiskeKurser[[#This Row],[NVDA]]</f>
        <v>4.0399940000000072</v>
      </c>
      <c r="BB734" s="2">
        <f>Data!BC738-FaktiskeKurser[[#This Row],[GOOG]]</f>
        <v>2.629997000000003</v>
      </c>
      <c r="BC734" s="2">
        <f>Data!BD738-FaktiskeKurser[[#This Row],[UNH]]</f>
        <v>18.049987999999985</v>
      </c>
      <c r="BD734" s="2">
        <f>Data!BE738-FaktiskeKurser[[#This Row],[JPM]]</f>
        <v>1.6999969999999962</v>
      </c>
      <c r="BE734" s="2">
        <f>Data!BF738-FaktiskeKurser[[#This Row],[AVGO]]</f>
        <v>17.390014000000065</v>
      </c>
      <c r="BF734" s="2">
        <f>Data!BG738-FaktiskeKurser[[#This Row],[V]]</f>
        <v>5.2700040000000001</v>
      </c>
      <c r="BG734" s="2">
        <f>Data!BH738-FaktiskeKurser[[#This Row],[BAC]]</f>
        <v>0.23999700000000246</v>
      </c>
      <c r="BH734" s="2">
        <f>Data!BI738-FaktiskeKurser[[#This Row],[HD]]</f>
        <v>2.479979999999955</v>
      </c>
      <c r="BI734" s="2">
        <f>Data!BJ738-FaktiskeKurser[[#This Row],[MA]]</f>
        <v>7.7599789999999871</v>
      </c>
      <c r="BJ734" s="2">
        <f>Data!BK738-FaktiskeKurser[[#This Row],[MRK]]</f>
        <v>3.3000030000000038</v>
      </c>
      <c r="BK734" s="2">
        <f>Data!BL738-FaktiskeKurser[[#This Row],[ABBV]]</f>
        <v>1.7899940000000072</v>
      </c>
      <c r="BL734" s="2">
        <f>Data!BM738-FaktiskeKurser[[#This Row],[LLY]]</f>
        <v>9.3599859999999921</v>
      </c>
      <c r="BM734" s="2">
        <f>Data!BN738-FaktiskeKurser[[#This Row],[UPS]]</f>
        <v>6.8899999999999864</v>
      </c>
      <c r="BN734" s="2">
        <f>Data!BO738-FaktiskeKurser[[#This Row],[CAT]]</f>
        <v>-0.50999400000000605</v>
      </c>
    </row>
    <row r="735" spans="1:66" x14ac:dyDescent="0.35">
      <c r="A735" s="1">
        <v>44896</v>
      </c>
      <c r="B735" s="2">
        <f>ARIMAForecast[[#This Row],[AAPL]]-FaktiskeKurser[[#This Row],[AAPL]]</f>
        <v>-0.60186440301799848</v>
      </c>
      <c r="C735" s="2">
        <f>ARIMAForecast[[#This Row],[MSFT]]-Data!C734</f>
        <v>0.10246420702100068</v>
      </c>
      <c r="D735" s="2">
        <f>ARIMAForecast[[#This Row],[AMZN]]-Data!D734</f>
        <v>-1.5490577740714002</v>
      </c>
      <c r="E735" s="2">
        <f>ARIMAForecast[[#This Row],[GOOGL]]-Data!E734</f>
        <v>-0.64407940980800049</v>
      </c>
      <c r="F735" s="2">
        <f>ARIMAForecast[[#This Row],[BRK-B]]-Data!F734</f>
        <v>-1.3241601540340184</v>
      </c>
      <c r="G735" s="2">
        <f>ARIMAForecast[[#This Row],[TSLA]]-Data!G734</f>
        <v>1.0425951183740096</v>
      </c>
      <c r="H735" s="2">
        <f>ARIMAForecast[[#This Row],[NVDA]]-Data!H734</f>
        <v>-1.2993747030189979</v>
      </c>
      <c r="I735" s="2">
        <f>ARIMAForecast[[#This Row],[GOOG]]-Data!I734</f>
        <v>-0.36641147193600432</v>
      </c>
      <c r="J735" s="2">
        <f>ARIMAForecast[[#This Row],[UNH]]-Data!J734</f>
        <v>-6.6176315643620001</v>
      </c>
      <c r="K735" s="2">
        <f>ARIMAForecast[[#This Row],[JPM]]-Data!K734</f>
        <v>-2.0179283150229992</v>
      </c>
      <c r="L735" s="2">
        <f>ARIMAForecast[[#This Row],[AVGO]]-Data!L734</f>
        <v>-12.854663680171939</v>
      </c>
      <c r="M735" s="2">
        <f>ARIMAForecast[[#This Row],[V]]-Data!M734</f>
        <v>0.42607087081600525</v>
      </c>
      <c r="N735" s="2">
        <f>ARIMAForecast[[#This Row],[BAC]]-Data!N734</f>
        <v>-0.68247899460109807</v>
      </c>
      <c r="O735" s="2">
        <f>ARIMAForecast[[#This Row],[HD]]-Data!O734</f>
        <v>-0.7719986938439547</v>
      </c>
      <c r="P735" s="2">
        <f>ARIMAForecast[[#This Row],[MA]]-Data!P734</f>
        <v>-0.4905572584009974</v>
      </c>
      <c r="Q735" s="2">
        <f>ARIMAForecast[[#This Row],[MRK]]-Data!Q734</f>
        <v>0.25622776282000359</v>
      </c>
      <c r="R735" s="2">
        <f>ARIMAForecast[[#This Row],[ABBV]]-Data!R734</f>
        <v>2.088635831784984</v>
      </c>
      <c r="S735" s="2">
        <f>ARIMAForecast[[#This Row],[LLY]]-Data!S734</f>
        <v>4.6670198053369631</v>
      </c>
      <c r="T735" s="2">
        <f>ARIMAForecast[[#This Row],[UPS]]-Data!T734</f>
        <v>-1.8397787557260017</v>
      </c>
      <c r="U735" s="2">
        <f>ARIMAForecast[[#This Row],[CAT]]-Data!U734</f>
        <v>0.89423457770698178</v>
      </c>
      <c r="X735" s="1">
        <v>44896</v>
      </c>
      <c r="Y735" s="2">
        <f>Data!Y735-Data!Y734</f>
        <v>3.0196453000000076</v>
      </c>
      <c r="Z735" s="2">
        <f>Data!Z735-Data!Z734</f>
        <v>8.1452789999999879</v>
      </c>
      <c r="AA735" s="2">
        <f>Data!AA735-Data!AA734</f>
        <v>-0.24040467999999748</v>
      </c>
      <c r="AB735" s="2">
        <f>Data!AB735-Data!AB734</f>
        <v>1.4291729400000008</v>
      </c>
      <c r="AC735" s="2">
        <f>Data!AC735-Data!AC734</f>
        <v>-1.8903728999999885</v>
      </c>
      <c r="AD735" s="2">
        <f>Data!AD735-Data!AD734</f>
        <v>10.094739099999998</v>
      </c>
      <c r="AE735" s="2">
        <f>Data!AE735-Data!AE734</f>
        <v>7.480106300000017</v>
      </c>
      <c r="AF735" s="2">
        <f>Data!AF735-Data!AF734</f>
        <v>1.252105229999998</v>
      </c>
      <c r="AG735" s="2">
        <f>Data!AG735-Data!AG734</f>
        <v>-0.79249249999998028</v>
      </c>
      <c r="AH735" s="2">
        <f>Data!AH735-Data!AH734</f>
        <v>-1.6229160999999976</v>
      </c>
      <c r="AI735" s="2">
        <f>Data!AI735-Data!AI734</f>
        <v>5.8552047000000584</v>
      </c>
      <c r="AJ735" s="2">
        <f>Data!AJ735-Data!AJ734</f>
        <v>2.1411114999999938</v>
      </c>
      <c r="AK735" s="2">
        <f>Data!AK735-Data!AK734</f>
        <v>-1.0809191499999997</v>
      </c>
      <c r="AL735" s="2">
        <f>Data!AL735-Data!AL734</f>
        <v>3.7062894999999685</v>
      </c>
      <c r="AM735" s="2">
        <f>Data!AM735-Data!AM734</f>
        <v>9.9929895000000215</v>
      </c>
      <c r="AN735" s="2">
        <f>Data!AN735-Data!AN734</f>
        <v>-4.7261999999989257E-2</v>
      </c>
      <c r="AO735" s="2">
        <f>Data!AO735-Data!AO734</f>
        <v>1.0153853999999853</v>
      </c>
      <c r="AP735" s="2">
        <f>Data!AP735-Data!AP734</f>
        <v>1.5176498999999808</v>
      </c>
      <c r="AQ735" s="2">
        <f>Data!AQ735-Data!AQ734</f>
        <v>1.1328579999999988</v>
      </c>
      <c r="AR735" s="2">
        <f>Data!AR735-Data!AR734</f>
        <v>-0.43852960000000962</v>
      </c>
      <c r="AS735" s="2"/>
      <c r="AT735" s="1">
        <v>44896</v>
      </c>
      <c r="AU735" s="2">
        <f>Data!AV739-FaktiskeKurser[[#This Row],[AAPL]]</f>
        <v>0.19999699999999621</v>
      </c>
      <c r="AV735" s="2">
        <f>Data!AW739-FaktiskeKurser[[#This Row],[MSFT]]</f>
        <v>7.1999969999999962</v>
      </c>
      <c r="AW735" s="2">
        <f>Data!AX739-FaktiskeKurser[[#This Row],[AMZN]]</f>
        <v>2.0899959999999993</v>
      </c>
      <c r="AX735" s="2">
        <f>Data!AY739-FaktiskeKurser[[#This Row],[GOOGL]]</f>
        <v>3.5299990000000037</v>
      </c>
      <c r="AY735" s="2">
        <f>Data!AZ739-FaktiskeKurser[[#This Row],[BRK-B]]</f>
        <v>-1.5899970000000394</v>
      </c>
      <c r="AZ735" s="2">
        <f>Data!BA739-FaktiskeKurser[[#This Row],[TSLA]]</f>
        <v>11.839995999999985</v>
      </c>
      <c r="BA735" s="2">
        <f>Data!BB739-FaktiskeKurser[[#This Row],[NVDA]]</f>
        <v>8.6500090000000114</v>
      </c>
      <c r="BB735" s="2">
        <f>Data!BC739-FaktiskeKurser[[#This Row],[GOOG]]</f>
        <v>3.6800010000000043</v>
      </c>
      <c r="BC735" s="2">
        <f>Data!BD739-FaktiskeKurser[[#This Row],[UNH]]</f>
        <v>-0.71002199999998084</v>
      </c>
      <c r="BD735" s="2">
        <f>Data!BE739-FaktiskeKurser[[#This Row],[JPM]]</f>
        <v>-0.5</v>
      </c>
      <c r="BE735" s="2">
        <f>Data!BF739-FaktiskeKurser[[#This Row],[AVGO]]</f>
        <v>20.840026999999964</v>
      </c>
      <c r="BF735" s="2">
        <f>Data!BG739-FaktiskeKurser[[#This Row],[V]]</f>
        <v>3.2100069999999903</v>
      </c>
      <c r="BG735" s="2">
        <f>Data!BH739-FaktiskeKurser[[#This Row],[BAC]]</f>
        <v>-1.1500020000000006</v>
      </c>
      <c r="BH735" s="2">
        <f>Data!BI739-FaktiskeKurser[[#This Row],[HD]]</f>
        <v>0.69000199999999268</v>
      </c>
      <c r="BI735" s="2">
        <f>Data!BJ739-FaktiskeKurser[[#This Row],[MA]]</f>
        <v>9.5099789999999871</v>
      </c>
      <c r="BJ735" s="2">
        <f>Data!BK739-FaktiskeKurser[[#This Row],[MRK]]</f>
        <v>2.3000030000000038</v>
      </c>
      <c r="BK735" s="2">
        <f>Data!BL739-FaktiskeKurser[[#This Row],[ABBV]]</f>
        <v>2.0100100000000225</v>
      </c>
      <c r="BL735" s="2">
        <f>Data!BM739-FaktiskeKurser[[#This Row],[LLY]]</f>
        <v>5.0799870000000169</v>
      </c>
      <c r="BM735" s="2">
        <f>Data!BN739-FaktiskeKurser[[#This Row],[UPS]]</f>
        <v>7.6699979999999925</v>
      </c>
      <c r="BN735" s="2">
        <f>Data!BO739-FaktiskeKurser[[#This Row],[CAT]]</f>
        <v>-9.9950000000035288E-3</v>
      </c>
    </row>
    <row r="736" spans="1:66" x14ac:dyDescent="0.35">
      <c r="A736" s="1">
        <v>44897</v>
      </c>
      <c r="B736" s="2">
        <f>ARIMAForecast[[#This Row],[AAPL]]-FaktiskeKurser[[#This Row],[AAPL]]</f>
        <v>2.589780706888007</v>
      </c>
      <c r="C736" s="2">
        <f>ARIMAForecast[[#This Row],[MSFT]]-Data!C735</f>
        <v>-4.8132100046570088</v>
      </c>
      <c r="D736" s="2">
        <f>ARIMAForecast[[#This Row],[AMZN]]-Data!D735</f>
        <v>-2.9804272626665949</v>
      </c>
      <c r="E736" s="2">
        <f>ARIMAForecast[[#This Row],[GOOGL]]-Data!E735</f>
        <v>-1.1295788094323029</v>
      </c>
      <c r="F736" s="2">
        <f>ARIMAForecast[[#This Row],[BRK-B]]-Data!F735</f>
        <v>-4.1692375645269522</v>
      </c>
      <c r="G736" s="2">
        <f>ARIMAForecast[[#This Row],[TSLA]]-Data!G735</f>
        <v>-13.542282071220995</v>
      </c>
      <c r="H736" s="2">
        <f>ARIMAForecast[[#This Row],[NVDA]]-Data!H735</f>
        <v>-3.2681196159219894</v>
      </c>
      <c r="I736" s="2">
        <f>ARIMAForecast[[#This Row],[GOOG]]-Data!I735</f>
        <v>-1.102414637951</v>
      </c>
      <c r="J736" s="2">
        <f>ARIMAForecast[[#This Row],[UNH]]-Data!J735</f>
        <v>1.8928093901080274</v>
      </c>
      <c r="K736" s="2">
        <f>ARIMAForecast[[#This Row],[JPM]]-Data!K735</f>
        <v>-3.1669447114810225</v>
      </c>
      <c r="L736" s="2">
        <f>ARIMAForecast[[#This Row],[AVGO]]-Data!L735</f>
        <v>-8.2252005398670462</v>
      </c>
      <c r="M736" s="2">
        <f>ARIMAForecast[[#This Row],[V]]-Data!M735</f>
        <v>-3.3978192309629947</v>
      </c>
      <c r="N736" s="2">
        <f>ARIMAForecast[[#This Row],[BAC]]-Data!N735</f>
        <v>-1.5484723551426001</v>
      </c>
      <c r="O736" s="2">
        <f>ARIMAForecast[[#This Row],[HD]]-Data!O735</f>
        <v>-6.2221125501980055</v>
      </c>
      <c r="P736" s="2">
        <f>ARIMAForecast[[#This Row],[MA]]-Data!P735</f>
        <v>-3.5722957794939703</v>
      </c>
      <c r="Q736" s="2">
        <f>ARIMAForecast[[#This Row],[MRK]]-Data!Q735</f>
        <v>-0.14645212576400013</v>
      </c>
      <c r="R736" s="2">
        <f>ARIMAForecast[[#This Row],[ABBV]]-Data!R735</f>
        <v>0.16677201378101358</v>
      </c>
      <c r="S736" s="2">
        <f>ARIMAForecast[[#This Row],[LLY]]-Data!S735</f>
        <v>-5.4427667855590016</v>
      </c>
      <c r="T736" s="2">
        <f>ARIMAForecast[[#This Row],[UPS]]-Data!T735</f>
        <v>-6.9372599521699954</v>
      </c>
      <c r="U736" s="2">
        <f>ARIMAForecast[[#This Row],[CAT]]-Data!U735</f>
        <v>-3.2854490437659933</v>
      </c>
      <c r="X736" s="1">
        <v>44897</v>
      </c>
      <c r="Y736" s="2">
        <f>Data!Y736-Data!Y735</f>
        <v>-0.37119340000000989</v>
      </c>
      <c r="Z736" s="2">
        <f>Data!Z736-Data!Z735</f>
        <v>0.56278730000002497</v>
      </c>
      <c r="AA736" s="2">
        <f>Data!AA736-Data!AA735</f>
        <v>-1.2871965500000044</v>
      </c>
      <c r="AB736" s="2">
        <f>Data!AB736-Data!AB735</f>
        <v>-0.49742500000000689</v>
      </c>
      <c r="AC736" s="2">
        <f>Data!AC736-Data!AC735</f>
        <v>0.19589589999998225</v>
      </c>
      <c r="AD736" s="2">
        <f>Data!AD736-Data!AD735</f>
        <v>0.15484320000001617</v>
      </c>
      <c r="AE736" s="2">
        <f>Data!AE736-Data!AE735</f>
        <v>-2.2847485000000063</v>
      </c>
      <c r="AF736" s="2">
        <f>Data!AF736-Data!AF735</f>
        <v>-0.42170509999999695</v>
      </c>
      <c r="AG736" s="2">
        <f>Data!AG736-Data!AG735</f>
        <v>-1.4180254999999988</v>
      </c>
      <c r="AH736" s="2">
        <f>Data!AH736-Data!AH735</f>
        <v>-1.1951176999999973</v>
      </c>
      <c r="AI736" s="2">
        <f>Data!AI736-Data!AI735</f>
        <v>-7.540190100000018</v>
      </c>
      <c r="AJ736" s="2">
        <f>Data!AJ736-Data!AJ735</f>
        <v>0.69555429999999774</v>
      </c>
      <c r="AK736" s="2">
        <f>Data!AK736-Data!AK735</f>
        <v>-0.51997596000000357</v>
      </c>
      <c r="AL736" s="2">
        <f>Data!AL736-Data!AL735</f>
        <v>1.4736115000000041</v>
      </c>
      <c r="AM736" s="2">
        <f>Data!AM736-Data!AM735</f>
        <v>6.3397699999995893E-2</v>
      </c>
      <c r="AN736" s="2">
        <f>Data!AN736-Data!AN735</f>
        <v>0.22835149999998805</v>
      </c>
      <c r="AO736" s="2">
        <f>Data!AO736-Data!AO735</f>
        <v>1.7161640000000205</v>
      </c>
      <c r="AP736" s="2">
        <f>Data!AP736-Data!AP735</f>
        <v>3.8797121000000061</v>
      </c>
      <c r="AQ736" s="2">
        <f>Data!AQ736-Data!AQ735</f>
        <v>-0.85306689999998753</v>
      </c>
      <c r="AR736" s="2">
        <f>Data!AR736-Data!AR735</f>
        <v>0.35775699999999233</v>
      </c>
      <c r="AS736" s="2"/>
      <c r="AT736" s="1">
        <v>44897</v>
      </c>
      <c r="AU736" s="2">
        <f>Data!AV740-FaktiskeKurser[[#This Row],[AAPL]]</f>
        <v>3.589997000000011</v>
      </c>
      <c r="AV736" s="2">
        <f>Data!AW740-FaktiskeKurser[[#This Row],[MSFT]]</f>
        <v>13.260008999999997</v>
      </c>
      <c r="AW736" s="2">
        <f>Data!AX740-FaktiskeKurser[[#This Row],[AMZN]]</f>
        <v>0.18000000000000682</v>
      </c>
      <c r="AX736" s="2">
        <f>Data!AY740-FaktiskeKurser[[#This Row],[GOOGL]]</f>
        <v>4.3899990000000031</v>
      </c>
      <c r="AY736" s="2">
        <f>Data!AZ740-FaktiskeKurser[[#This Row],[BRK-B]]</f>
        <v>2.8800049999999828</v>
      </c>
      <c r="AZ736" s="2">
        <f>Data!BA740-FaktiskeKurser[[#This Row],[TSLA]]</f>
        <v>11.940003000000019</v>
      </c>
      <c r="BA736" s="2">
        <f>Data!BB740-FaktiskeKurser[[#This Row],[NVDA]]</f>
        <v>10.489991000000003</v>
      </c>
      <c r="BB736" s="2">
        <f>Data!BC740-FaktiskeKurser[[#This Row],[GOOG]]</f>
        <v>4.5800019999999932</v>
      </c>
      <c r="BC736" s="2">
        <f>Data!BD740-FaktiskeKurser[[#This Row],[UNH]]</f>
        <v>3.8899529999999913</v>
      </c>
      <c r="BD736" s="2">
        <f>Data!BE740-FaktiskeKurser[[#This Row],[JPM]]</f>
        <v>0.8099979999999789</v>
      </c>
      <c r="BE736" s="2">
        <f>Data!BF740-FaktiskeKurser[[#This Row],[AVGO]]</f>
        <v>18.589966000000004</v>
      </c>
      <c r="BF736" s="2">
        <f>Data!BG740-FaktiskeKurser[[#This Row],[V]]</f>
        <v>6.400008999999983</v>
      </c>
      <c r="BG736" s="2">
        <f>Data!BH740-FaktiskeKurser[[#This Row],[BAC]]</f>
        <v>-0.77999899999999656</v>
      </c>
      <c r="BH736" s="2">
        <f>Data!BI740-FaktiskeKurser[[#This Row],[HD]]</f>
        <v>9.0699769999999944</v>
      </c>
      <c r="BI736" s="2">
        <f>Data!BJ740-FaktiskeKurser[[#This Row],[MA]]</f>
        <v>15.470002000000022</v>
      </c>
      <c r="BJ736" s="2">
        <f>Data!BK740-FaktiskeKurser[[#This Row],[MRK]]</f>
        <v>1.5900040000000075</v>
      </c>
      <c r="BK736" s="2">
        <f>Data!BL740-FaktiskeKurser[[#This Row],[ABBV]]</f>
        <v>5.2300109999999904</v>
      </c>
      <c r="BL736" s="2">
        <f>Data!BM740-FaktiskeKurser[[#This Row],[LLY]]</f>
        <v>8.9900210000000129</v>
      </c>
      <c r="BM736" s="2">
        <f>Data!BN740-FaktiskeKurser[[#This Row],[UPS]]</f>
        <v>9.4799950000000024</v>
      </c>
      <c r="BN736" s="2">
        <f>Data!BO740-FaktiskeKurser[[#This Row],[CAT]]</f>
        <v>3.8300020000000075</v>
      </c>
    </row>
    <row r="737" spans="1:66" x14ac:dyDescent="0.35">
      <c r="A737" s="1">
        <v>44900</v>
      </c>
      <c r="B737" s="2">
        <f>ARIMAForecast[[#This Row],[AAPL]]-FaktiskeKurser[[#This Row],[AAPL]]</f>
        <v>1.826348013577018</v>
      </c>
      <c r="C737" s="2">
        <f>ARIMAForecast[[#This Row],[MSFT]]-Data!C736</f>
        <v>-4.2593638269969745</v>
      </c>
      <c r="D737" s="2">
        <f>ARIMAForecast[[#This Row],[AMZN]]-Data!D736</f>
        <v>-2.7743676901954046</v>
      </c>
      <c r="E737" s="2">
        <f>ARIMAForecast[[#This Row],[GOOGL]]-Data!E736</f>
        <v>-2.1735822924998018</v>
      </c>
      <c r="F737" s="2">
        <f>ARIMAForecast[[#This Row],[BRK-B]]-Data!F736</f>
        <v>-4.2724817659130281</v>
      </c>
      <c r="G737" s="2">
        <f>ARIMAForecast[[#This Row],[TSLA]]-Data!G736</f>
        <v>-1.5710048134630199</v>
      </c>
      <c r="H737" s="2">
        <f>ARIMAForecast[[#This Row],[NVDA]]-Data!H736</f>
        <v>-6.543917284841001</v>
      </c>
      <c r="I737" s="2">
        <f>ARIMAForecast[[#This Row],[GOOG]]-Data!I736</f>
        <v>-2.5008991843434956</v>
      </c>
      <c r="J737" s="2">
        <f>ARIMAForecast[[#This Row],[UNH]]-Data!J736</f>
        <v>4.2551027892070579</v>
      </c>
      <c r="K737" s="2">
        <f>ARIMAForecast[[#This Row],[JPM]]-Data!K736</f>
        <v>-0.20383470864399555</v>
      </c>
      <c r="L737" s="2">
        <f>ARIMAForecast[[#This Row],[AVGO]]-Data!L736</f>
        <v>-6.1493222369309706</v>
      </c>
      <c r="M737" s="2">
        <f>ARIMAForecast[[#This Row],[V]]-Data!M736</f>
        <v>-4.4939587058869961</v>
      </c>
      <c r="N737" s="2">
        <f>ARIMAForecast[[#This Row],[BAC]]-Data!N736</f>
        <v>-1.4765386336640987</v>
      </c>
      <c r="O737" s="2">
        <f>ARIMAForecast[[#This Row],[HD]]-Data!O736</f>
        <v>-4.440033807533041</v>
      </c>
      <c r="P737" s="2">
        <f>ARIMAForecast[[#This Row],[MA]]-Data!P736</f>
        <v>-7.9606451678999974</v>
      </c>
      <c r="Q737" s="2">
        <f>ARIMAForecast[[#This Row],[MRK]]-Data!Q736</f>
        <v>-0.95637667052299946</v>
      </c>
      <c r="R737" s="2">
        <f>ARIMAForecast[[#This Row],[ABBV]]-Data!R736</f>
        <v>0.4987864399030002</v>
      </c>
      <c r="S737" s="2">
        <f>ARIMAForecast[[#This Row],[LLY]]-Data!S736</f>
        <v>-0.32412580238695909</v>
      </c>
      <c r="T737" s="2">
        <f>ARIMAForecast[[#This Row],[UPS]]-Data!T736</f>
        <v>-7.3677776877059955</v>
      </c>
      <c r="U737" s="2">
        <f>ARIMAForecast[[#This Row],[CAT]]-Data!U736</f>
        <v>-5.0872111689560029</v>
      </c>
      <c r="X737" s="1">
        <v>44900</v>
      </c>
      <c r="Y737" s="2">
        <f>Data!Y737-Data!Y736</f>
        <v>-0.97691449999999236</v>
      </c>
      <c r="Z737" s="2">
        <f>Data!Z737-Data!Z736</f>
        <v>-4.1948374000000115</v>
      </c>
      <c r="AA737" s="2">
        <f>Data!AA737-Data!AA736</f>
        <v>-2.6861669799999959</v>
      </c>
      <c r="AB737" s="2">
        <f>Data!AB737-Data!AB736</f>
        <v>-0.92346181999999999</v>
      </c>
      <c r="AC737" s="2">
        <f>Data!AC737-Data!AC736</f>
        <v>-5.3661791000000107</v>
      </c>
      <c r="AD737" s="2">
        <f>Data!AD737-Data!AD736</f>
        <v>-2.4644757000000084</v>
      </c>
      <c r="AE737" s="2">
        <f>Data!AE737-Data!AE736</f>
        <v>-2.6532709999999895</v>
      </c>
      <c r="AF737" s="2">
        <f>Data!AF737-Data!AF736</f>
        <v>-0.92077841999999066</v>
      </c>
      <c r="AG737" s="2">
        <f>Data!AG737-Data!AG736</f>
        <v>-1.0664578999999321</v>
      </c>
      <c r="AH737" s="2">
        <f>Data!AH737-Data!AH736</f>
        <v>-3.4163604000000021</v>
      </c>
      <c r="AI737" s="2">
        <f>Data!AI737-Data!AI736</f>
        <v>-10.127628000000072</v>
      </c>
      <c r="AJ737" s="2">
        <f>Data!AJ737-Data!AJ736</f>
        <v>-3.7072055999999804</v>
      </c>
      <c r="AK737" s="2">
        <f>Data!AK737-Data!AK736</f>
        <v>-1.4464033900000004</v>
      </c>
      <c r="AL737" s="2">
        <f>Data!AL737-Data!AL736</f>
        <v>-6.539029400000004</v>
      </c>
      <c r="AM737" s="2">
        <f>Data!AM737-Data!AM736</f>
        <v>-3.3479169999999954</v>
      </c>
      <c r="AN737" s="2">
        <f>Data!AN737-Data!AN736</f>
        <v>-0.10277109999999823</v>
      </c>
      <c r="AO737" s="2">
        <f>Data!AO737-Data!AO736</f>
        <v>0.62138909999998759</v>
      </c>
      <c r="AP737" s="2">
        <f>Data!AP737-Data!AP736</f>
        <v>-4.2284506999999962</v>
      </c>
      <c r="AQ737" s="2">
        <f>Data!AQ737-Data!AQ736</f>
        <v>-7.0875065000000177</v>
      </c>
      <c r="AR737" s="2">
        <f>Data!AR737-Data!AR736</f>
        <v>-2.8928373999999906</v>
      </c>
      <c r="AS737" s="2"/>
      <c r="AT737" s="1">
        <v>44900</v>
      </c>
      <c r="AU737" s="2">
        <f>Data!AV741-FaktiskeKurser[[#This Row],[AAPL]]</f>
        <v>5.4600070000000187</v>
      </c>
      <c r="AV737" s="2">
        <f>Data!AW741-FaktiskeKurser[[#This Row],[MSFT]]</f>
        <v>9.8699949999999887</v>
      </c>
      <c r="AW737" s="2">
        <f>Data!AX741-FaktiskeKurser[[#This Row],[AMZN]]</f>
        <v>-1.4099960000000067</v>
      </c>
      <c r="AX737" s="2">
        <f>Data!AY741-FaktiskeKurser[[#This Row],[GOOGL]]</f>
        <v>4.2900009999999895</v>
      </c>
      <c r="AY737" s="2">
        <f>Data!AZ741-FaktiskeKurser[[#This Row],[BRK-B]]</f>
        <v>-4.5599980000000073</v>
      </c>
      <c r="AZ737" s="2">
        <f>Data!BA741-FaktiskeKurser[[#This Row],[TSLA]]</f>
        <v>1.6199949999999887</v>
      </c>
      <c r="BA737" s="2">
        <f>Data!BB741-FaktiskeKurser[[#This Row],[NVDA]]</f>
        <v>9.7100070000000187</v>
      </c>
      <c r="BB737" s="2">
        <f>Data!BC741-FaktiskeKurser[[#This Row],[GOOG]]</f>
        <v>4.4300009999999901</v>
      </c>
      <c r="BC737" s="2">
        <f>Data!BD741-FaktiskeKurser[[#This Row],[UNH]]</f>
        <v>7.0399780000000192</v>
      </c>
      <c r="BD737" s="2">
        <f>Data!BE741-FaktiskeKurser[[#This Row],[JPM]]</f>
        <v>-5.1900030000000186</v>
      </c>
      <c r="BE737" s="2">
        <f>Data!BF741-FaktiskeKurser[[#This Row],[AVGO]]</f>
        <v>9.25</v>
      </c>
      <c r="BF737" s="2">
        <f>Data!BG741-FaktiskeKurser[[#This Row],[V]]</f>
        <v>4.6199949999999887</v>
      </c>
      <c r="BG737" s="2">
        <f>Data!BH741-FaktiskeKurser[[#This Row],[BAC]]</f>
        <v>-2.5299989999999966</v>
      </c>
      <c r="BH737" s="2">
        <f>Data!BI741-FaktiskeKurser[[#This Row],[HD]]</f>
        <v>4.1199960000000146</v>
      </c>
      <c r="BI737" s="2">
        <f>Data!BJ741-FaktiskeKurser[[#This Row],[MA]]</f>
        <v>12.959991000000002</v>
      </c>
      <c r="BJ737" s="2">
        <f>Data!BK741-FaktiskeKurser[[#This Row],[MRK]]</f>
        <v>1.1700060000000008</v>
      </c>
      <c r="BK737" s="2">
        <f>Data!BL741-FaktiskeKurser[[#This Row],[ABBV]]</f>
        <v>5.7400049999999965</v>
      </c>
      <c r="BL737" s="2">
        <f>Data!BM741-FaktiskeKurser[[#This Row],[LLY]]</f>
        <v>5.3399969999999826</v>
      </c>
      <c r="BM737" s="2">
        <f>Data!BN741-FaktiskeKurser[[#This Row],[UPS]]</f>
        <v>-3.7299950000000024</v>
      </c>
      <c r="BN737" s="2">
        <f>Data!BO741-FaktiskeKurser[[#This Row],[CAT]]</f>
        <v>-2.5499879999999848</v>
      </c>
    </row>
    <row r="738" spans="1:66" x14ac:dyDescent="0.35">
      <c r="A738" s="1">
        <v>44901</v>
      </c>
      <c r="B738" s="2">
        <f>ARIMAForecast[[#This Row],[AAPL]]-FaktiskeKurser[[#This Row],[AAPL]]</f>
        <v>-6.9111007056150129</v>
      </c>
      <c r="C738" s="2">
        <f>ARIMAForecast[[#This Row],[MSFT]]-Data!C737</f>
        <v>-1.9279242354900248</v>
      </c>
      <c r="D738" s="2">
        <f>ARIMAForecast[[#This Row],[AMZN]]-Data!D737</f>
        <v>0.22213429318000522</v>
      </c>
      <c r="E738" s="2">
        <f>ARIMAForecast[[#This Row],[GOOGL]]-Data!E737</f>
        <v>-2.057799092432802</v>
      </c>
      <c r="F738" s="2">
        <f>ARIMAForecast[[#This Row],[BRK-B]]-Data!F737</f>
        <v>-1.074114599620998</v>
      </c>
      <c r="G738" s="2">
        <f>ARIMAForecast[[#This Row],[TSLA]]-Data!G737</f>
        <v>-6.9024200824489981</v>
      </c>
      <c r="H738" s="2">
        <f>ARIMAForecast[[#This Row],[NVDA]]-Data!H737</f>
        <v>0.75698175922099153</v>
      </c>
      <c r="I738" s="2">
        <f>ARIMAForecast[[#This Row],[GOOG]]-Data!I737</f>
        <v>-2.0932892955192983</v>
      </c>
      <c r="J738" s="2">
        <f>ARIMAForecast[[#This Row],[UNH]]-Data!J737</f>
        <v>1.2692644799730033</v>
      </c>
      <c r="K738" s="2">
        <f>ARIMAForecast[[#This Row],[JPM]]-Data!K737</f>
        <v>0.17903092962700384</v>
      </c>
      <c r="L738" s="2">
        <f>ARIMAForecast[[#This Row],[AVGO]]-Data!L737</f>
        <v>-7.1121646149530307</v>
      </c>
      <c r="M738" s="2">
        <f>ARIMAForecast[[#This Row],[V]]-Data!M737</f>
        <v>-1.5889916575810048</v>
      </c>
      <c r="N738" s="2">
        <f>ARIMAForecast[[#This Row],[BAC]]-Data!N737</f>
        <v>-0.29525786589270098</v>
      </c>
      <c r="O738" s="2">
        <f>ARIMAForecast[[#This Row],[HD]]-Data!O737</f>
        <v>3.6393185971210187</v>
      </c>
      <c r="P738" s="2">
        <f>ARIMAForecast[[#This Row],[MA]]-Data!P737</f>
        <v>-0.16941462175702782</v>
      </c>
      <c r="Q738" s="2">
        <f>ARIMAForecast[[#This Row],[MRK]]-Data!Q737</f>
        <v>0.89686063706099617</v>
      </c>
      <c r="R738" s="2">
        <f>ARIMAForecast[[#This Row],[ABBV]]-Data!R737</f>
        <v>1.0017502291269977</v>
      </c>
      <c r="S738" s="2">
        <f>ARIMAForecast[[#This Row],[LLY]]-Data!S737</f>
        <v>2.505402455269973</v>
      </c>
      <c r="T738" s="2">
        <f>ARIMAForecast[[#This Row],[UPS]]-Data!T737</f>
        <v>0.64056613277000451</v>
      </c>
      <c r="U738" s="2">
        <f>ARIMAForecast[[#This Row],[CAT]]-Data!U737</f>
        <v>0.99110907775499868</v>
      </c>
      <c r="X738" s="1">
        <v>44901</v>
      </c>
      <c r="Y738" s="2">
        <f>Data!Y738-Data!Y737</f>
        <v>-2.8864084999999875</v>
      </c>
      <c r="Z738" s="2">
        <f>Data!Z738-Data!Z737</f>
        <v>-4.9033858999999893</v>
      </c>
      <c r="AA738" s="2">
        <f>Data!AA738-Data!AA737</f>
        <v>-2.8568290200000064</v>
      </c>
      <c r="AB738" s="2">
        <f>Data!AB738-Data!AB737</f>
        <v>-2.2366513199999929</v>
      </c>
      <c r="AC738" s="2">
        <f>Data!AC738-Data!AC737</f>
        <v>-2.88799709999995</v>
      </c>
      <c r="AD738" s="2">
        <f>Data!AD738-Data!AD737</f>
        <v>-11.845543700000007</v>
      </c>
      <c r="AE738" s="2">
        <f>Data!AE738-Data!AE737</f>
        <v>-5.2199506999999983</v>
      </c>
      <c r="AF738" s="2">
        <f>Data!AF738-Data!AF737</f>
        <v>-2.3281049500000108</v>
      </c>
      <c r="AG738" s="2">
        <f>Data!AG738-Data!AG737</f>
        <v>3.0978814000000057</v>
      </c>
      <c r="AH738" s="2">
        <f>Data!AH738-Data!AH737</f>
        <v>-0.25242180000000758</v>
      </c>
      <c r="AI738" s="2">
        <f>Data!AI738-Data!AI737</f>
        <v>-5.9374219999999696</v>
      </c>
      <c r="AJ738" s="2">
        <f>Data!AJ738-Data!AJ737</f>
        <v>-4.489663400000012</v>
      </c>
      <c r="AK738" s="2">
        <f>Data!AK738-Data!AK737</f>
        <v>-1.5279659999999993</v>
      </c>
      <c r="AL738" s="2">
        <f>Data!AL738-Data!AL737</f>
        <v>-3.5002076999999758</v>
      </c>
      <c r="AM738" s="2">
        <f>Data!AM738-Data!AM737</f>
        <v>-7.169419400000038</v>
      </c>
      <c r="AN738" s="2">
        <f>Data!AN738-Data!AN737</f>
        <v>-0.83732630000000086</v>
      </c>
      <c r="AO738" s="2">
        <f>Data!AO738-Data!AO737</f>
        <v>-0.38255559999998923</v>
      </c>
      <c r="AP738" s="2">
        <f>Data!AP738-Data!AP737</f>
        <v>-1.4412394999999947</v>
      </c>
      <c r="AQ738" s="2">
        <f>Data!AQ738-Data!AQ737</f>
        <v>-6.5716768000000059</v>
      </c>
      <c r="AR738" s="2">
        <f>Data!AR738-Data!AR737</f>
        <v>-4.1472477000000083</v>
      </c>
      <c r="AS738" s="2"/>
      <c r="AT738" s="1">
        <v>44901</v>
      </c>
      <c r="AU738" s="2">
        <f>Data!AV742-FaktiskeKurser[[#This Row],[AAPL]]</f>
        <v>-5.1199950000000172</v>
      </c>
      <c r="AV738" s="2">
        <f>Data!AW742-FaktiskeKurser[[#This Row],[MSFT]]</f>
        <v>-10.020004</v>
      </c>
      <c r="AW738" s="2">
        <f>Data!AX742-FaktiskeKurser[[#This Row],[AMZN]]</f>
        <v>-8.2900010000000037</v>
      </c>
      <c r="AX738" s="2">
        <f>Data!AY742-FaktiskeKurser[[#This Row],[GOOGL]]</f>
        <v>-4.0099950000000035</v>
      </c>
      <c r="AY738" s="2">
        <f>Data!AZ742-FaktiskeKurser[[#This Row],[BRK-B]]</f>
        <v>-10.820007000000032</v>
      </c>
      <c r="AZ738" s="2">
        <f>Data!BA742-FaktiskeKurser[[#This Row],[TSLA]]</f>
        <v>-14.879989999999992</v>
      </c>
      <c r="BA738" s="2">
        <f>Data!BB742-FaktiskeKurser[[#This Row],[NVDA]]</f>
        <v>-9.3600010000000111</v>
      </c>
      <c r="BB738" s="2">
        <f>Data!BC742-FaktiskeKurser[[#This Row],[GOOG]]</f>
        <v>-4.1399990000000031</v>
      </c>
      <c r="BC738" s="2">
        <f>Data!BD742-FaktiskeKurser[[#This Row],[UNH]]</f>
        <v>-8.4400029999999333</v>
      </c>
      <c r="BD738" s="2">
        <f>Data!BE742-FaktiskeKurser[[#This Row],[JPM]]</f>
        <v>-6.5899969999999826</v>
      </c>
      <c r="BE738" s="2">
        <f>Data!BF742-FaktiskeKurser[[#This Row],[AVGO]]</f>
        <v>-25.210021999999981</v>
      </c>
      <c r="BF738" s="2">
        <f>Data!BG742-FaktiskeKurser[[#This Row],[V]]</f>
        <v>-7.9199979999999925</v>
      </c>
      <c r="BG738" s="2">
        <f>Data!BH742-FaktiskeKurser[[#This Row],[BAC]]</f>
        <v>-4.8499979999999994</v>
      </c>
      <c r="BH738" s="2">
        <f>Data!BI742-FaktiskeKurser[[#This Row],[HD]]</f>
        <v>-6.5399779999999623</v>
      </c>
      <c r="BI738" s="2">
        <f>Data!BJ742-FaktiskeKurser[[#This Row],[MA]]</f>
        <v>-8.8699950000000172</v>
      </c>
      <c r="BJ738" s="2">
        <f>Data!BK742-FaktiskeKurser[[#This Row],[MRK]]</f>
        <v>-1.1900029999999902</v>
      </c>
      <c r="BK738" s="2">
        <f>Data!BL742-FaktiskeKurser[[#This Row],[ABBV]]</f>
        <v>2.5400080000000003</v>
      </c>
      <c r="BL738" s="2">
        <f>Data!BM742-FaktiskeKurser[[#This Row],[LLY]]</f>
        <v>-2.5399780000000192</v>
      </c>
      <c r="BM738" s="2">
        <f>Data!BN742-FaktiskeKurser[[#This Row],[UPS]]</f>
        <v>-14.629989999999992</v>
      </c>
      <c r="BN738" s="2">
        <f>Data!BO742-FaktiskeKurser[[#This Row],[CAT]]</f>
        <v>-8.1200109999999768</v>
      </c>
    </row>
    <row r="739" spans="1:66" x14ac:dyDescent="0.35">
      <c r="A739" s="1">
        <v>44902</v>
      </c>
      <c r="B739" s="2">
        <f>ARIMAForecast[[#This Row],[AAPL]]-FaktiskeKurser[[#This Row],[AAPL]]</f>
        <v>-4.7033677667830034</v>
      </c>
      <c r="C739" s="2">
        <f>ARIMAForecast[[#This Row],[MSFT]]-Data!C738</f>
        <v>4.0327252398620033</v>
      </c>
      <c r="D739" s="2">
        <f>ARIMAForecast[[#This Row],[AMZN]]-Data!D738</f>
        <v>1.8966915371594979</v>
      </c>
      <c r="E739" s="2">
        <f>ARIMAForecast[[#This Row],[GOOGL]]-Data!E738</f>
        <v>-1.0692796717788013</v>
      </c>
      <c r="F739" s="2">
        <f>ARIMAForecast[[#This Row],[BRK-B]]-Data!F738</f>
        <v>0.28539552927901468</v>
      </c>
      <c r="G739" s="2">
        <f>ARIMAForecast[[#This Row],[TSLA]]-Data!G738</f>
        <v>0.52335436669102364</v>
      </c>
      <c r="H739" s="2">
        <f>ARIMAForecast[[#This Row],[NVDA]]-Data!H738</f>
        <v>10.574211870721996</v>
      </c>
      <c r="I739" s="2">
        <f>ARIMAForecast[[#This Row],[GOOG]]-Data!I738</f>
        <v>-0.85449278984489752</v>
      </c>
      <c r="J739" s="2">
        <f>ARIMAForecast[[#This Row],[UNH]]-Data!J738</f>
        <v>8.9438786267859314</v>
      </c>
      <c r="K739" s="2">
        <f>ARIMAForecast[[#This Row],[JPM]]-Data!K738</f>
        <v>1.4023162373829905</v>
      </c>
      <c r="L739" s="2">
        <f>ARIMAForecast[[#This Row],[AVGO]]-Data!L738</f>
        <v>12.660255009498087</v>
      </c>
      <c r="M739" s="2">
        <f>ARIMAForecast[[#This Row],[V]]-Data!M738</f>
        <v>1.0470874193900102</v>
      </c>
      <c r="N739" s="2">
        <f>ARIMAForecast[[#This Row],[BAC]]-Data!N738</f>
        <v>-0.13200630803870439</v>
      </c>
      <c r="O739" s="2">
        <f>ARIMAForecast[[#This Row],[HD]]-Data!O738</f>
        <v>4.1588924023340041</v>
      </c>
      <c r="P739" s="2">
        <f>ARIMAForecast[[#This Row],[MA]]-Data!P738</f>
        <v>3.4615661149350103</v>
      </c>
      <c r="Q739" s="2">
        <f>ARIMAForecast[[#This Row],[MRK]]-Data!Q738</f>
        <v>1.0428946159870094</v>
      </c>
      <c r="R739" s="2">
        <f>ARIMAForecast[[#This Row],[ABBV]]-Data!R738</f>
        <v>0.79275130865698884</v>
      </c>
      <c r="S739" s="2">
        <f>ARIMAForecast[[#This Row],[LLY]]-Data!S738</f>
        <v>1.0463043041660285</v>
      </c>
      <c r="T739" s="2">
        <f>ARIMAForecast[[#This Row],[UPS]]-Data!T738</f>
        <v>4.3045794270539943</v>
      </c>
      <c r="U739" s="2">
        <f>ARIMAForecast[[#This Row],[CAT]]-Data!U738</f>
        <v>1.3425084556490106</v>
      </c>
      <c r="X739" s="1">
        <v>44902</v>
      </c>
      <c r="Y739" s="2">
        <f>Data!Y739-Data!Y738</f>
        <v>-2.5907646</v>
      </c>
      <c r="Z739" s="2">
        <f>Data!Z739-Data!Z738</f>
        <v>-1.7244033000000059</v>
      </c>
      <c r="AA739" s="2">
        <f>Data!AA739-Data!AA738</f>
        <v>-0.34400644999999486</v>
      </c>
      <c r="AB739" s="2">
        <f>Data!AB739-Data!AB738</f>
        <v>-2.1886828899999955</v>
      </c>
      <c r="AC739" s="2">
        <f>Data!AC739-Data!AC738</f>
        <v>-2.0044507000000067</v>
      </c>
      <c r="AD739" s="2">
        <f>Data!AD739-Data!AD738</f>
        <v>-3.1114413999999897</v>
      </c>
      <c r="AE739" s="2">
        <f>Data!AE739-Data!AE738</f>
        <v>0.14224209999997584</v>
      </c>
      <c r="AF739" s="2">
        <f>Data!AF739-Data!AF738</f>
        <v>-2.2938853299999948</v>
      </c>
      <c r="AG739" s="2">
        <f>Data!AG739-Data!AG738</f>
        <v>3.7053174000000126</v>
      </c>
      <c r="AH739" s="2">
        <f>Data!AH739-Data!AH738</f>
        <v>-0.16201749999999038</v>
      </c>
      <c r="AI739" s="2">
        <f>Data!AI739-Data!AI738</f>
        <v>-6.7261568999999781</v>
      </c>
      <c r="AJ739" s="2">
        <f>Data!AJ739-Data!AJ738</f>
        <v>-1.5674793999999963</v>
      </c>
      <c r="AK739" s="2">
        <f>Data!AK739-Data!AK738</f>
        <v>-0.40370317</v>
      </c>
      <c r="AL739" s="2">
        <f>Data!AL739-Data!AL738</f>
        <v>1.701825499999984</v>
      </c>
      <c r="AM739" s="2">
        <f>Data!AM739-Data!AM738</f>
        <v>-2.3467784000000051</v>
      </c>
      <c r="AN739" s="2">
        <f>Data!AN739-Data!AN738</f>
        <v>0.7663928999999996</v>
      </c>
      <c r="AO739" s="2">
        <f>Data!AO739-Data!AO738</f>
        <v>1.5377810999999895</v>
      </c>
      <c r="AP739" s="2">
        <f>Data!AP739-Data!AP738</f>
        <v>3.2316361999999685</v>
      </c>
      <c r="AQ739" s="2">
        <f>Data!AQ739-Data!AQ738</f>
        <v>-1.1287627999999756</v>
      </c>
      <c r="AR739" s="2">
        <f>Data!AR739-Data!AR738</f>
        <v>-0.16301989999999478</v>
      </c>
      <c r="AS739" s="2"/>
      <c r="AT739" s="1">
        <v>44902</v>
      </c>
      <c r="AU739" s="2">
        <f>Data!AV743-FaktiskeKurser[[#This Row],[AAPL]]</f>
        <v>-7.3699960000000146</v>
      </c>
      <c r="AV739" s="2">
        <f>Data!AW743-FaktiskeKurser[[#This Row],[MSFT]]</f>
        <v>-10.320007000000004</v>
      </c>
      <c r="AW739" s="2">
        <f>Data!AX743-FaktiskeKurser[[#This Row],[AMZN]]</f>
        <v>-7.0400010000000037</v>
      </c>
      <c r="AX739" s="2">
        <f>Data!AY743-FaktiskeKurser[[#This Row],[GOOGL]]</f>
        <v>-6.049995999999993</v>
      </c>
      <c r="AY739" s="2">
        <f>Data!AZ743-FaktiskeKurser[[#This Row],[BRK-B]]</f>
        <v>-10.01998900000001</v>
      </c>
      <c r="AZ739" s="2">
        <f>Data!BA743-FaktiskeKurser[[#This Row],[TSLA]]</f>
        <v>-20.660003999999986</v>
      </c>
      <c r="BA739" s="2">
        <f>Data!BB743-FaktiskeKurser[[#This Row],[NVDA]]</f>
        <v>-10.150009000000011</v>
      </c>
      <c r="BB739" s="2">
        <f>Data!BC743-FaktiskeKurser[[#This Row],[GOOG]]</f>
        <v>-6.129997000000003</v>
      </c>
      <c r="BC739" s="2">
        <f>Data!BD743-FaktiskeKurser[[#This Row],[UNH]]</f>
        <v>6</v>
      </c>
      <c r="BD739" s="2">
        <f>Data!BE743-FaktiskeKurser[[#This Row],[JPM]]</f>
        <v>-4.7400049999999965</v>
      </c>
      <c r="BE739" s="2">
        <f>Data!BF743-FaktiskeKurser[[#This Row],[AVGO]]</f>
        <v>-32.25</v>
      </c>
      <c r="BF739" s="2">
        <f>Data!BG743-FaktiskeKurser[[#This Row],[V]]</f>
        <v>-9.1900019999999927</v>
      </c>
      <c r="BG739" s="2">
        <f>Data!BH743-FaktiskeKurser[[#This Row],[BAC]]</f>
        <v>-3.8099970000000027</v>
      </c>
      <c r="BH739" s="2">
        <f>Data!BI743-FaktiskeKurser[[#This Row],[HD]]</f>
        <v>-6.9200129999999831</v>
      </c>
      <c r="BI739" s="2">
        <f>Data!BJ743-FaktiskeKurser[[#This Row],[MA]]</f>
        <v>-13.379975000000002</v>
      </c>
      <c r="BJ739" s="2">
        <f>Data!BK743-FaktiskeKurser[[#This Row],[MRK]]</f>
        <v>0.2899929999999955</v>
      </c>
      <c r="BK739" s="2">
        <f>Data!BL743-FaktiskeKurser[[#This Row],[ABBV]]</f>
        <v>3.7699889999999812</v>
      </c>
      <c r="BL739" s="2">
        <f>Data!BM743-FaktiskeKurser[[#This Row],[LLY]]</f>
        <v>1.6400140000000079</v>
      </c>
      <c r="BM739" s="2">
        <f>Data!BN743-FaktiskeKurser[[#This Row],[UPS]]</f>
        <v>-15.520004</v>
      </c>
      <c r="BN739" s="2">
        <f>Data!BO743-FaktiskeKurser[[#This Row],[CAT]]</f>
        <v>-6.7100059999999928</v>
      </c>
    </row>
    <row r="740" spans="1:66" x14ac:dyDescent="0.35">
      <c r="A740" s="1">
        <v>44903</v>
      </c>
      <c r="B740" s="2">
        <f>ARIMAForecast[[#This Row],[AAPL]]-FaktiskeKurser[[#This Row],[AAPL]]</f>
        <v>-5.9719294933900073</v>
      </c>
      <c r="C740" s="2">
        <f>ARIMAForecast[[#This Row],[MSFT]]-Data!C739</f>
        <v>-2.6135797277119934</v>
      </c>
      <c r="D740" s="2">
        <f>ARIMAForecast[[#This Row],[AMZN]]-Data!D739</f>
        <v>-1.2940037387767944</v>
      </c>
      <c r="E740" s="2">
        <f>ARIMAForecast[[#This Row],[GOOGL]]-Data!E739</f>
        <v>-1.3215065032110971</v>
      </c>
      <c r="F740" s="2">
        <f>ARIMAForecast[[#This Row],[BRK-B]]-Data!F739</f>
        <v>-0.48743475075201559</v>
      </c>
      <c r="G740" s="2">
        <f>ARIMAForecast[[#This Row],[TSLA]]-Data!G739</f>
        <v>4.6692927779429851</v>
      </c>
      <c r="H740" s="2">
        <f>ARIMAForecast[[#This Row],[NVDA]]-Data!H739</f>
        <v>-0.67378497868199361</v>
      </c>
      <c r="I740" s="2">
        <f>ARIMAForecast[[#This Row],[GOOG]]-Data!I739</f>
        <v>-1.5691395241360055</v>
      </c>
      <c r="J740" s="2">
        <f>ARIMAForecast[[#This Row],[UNH]]-Data!J739</f>
        <v>-12.631092048407936</v>
      </c>
      <c r="K740" s="2">
        <f>ARIMAForecast[[#This Row],[JPM]]-Data!K739</f>
        <v>-0.83064328636999107</v>
      </c>
      <c r="L740" s="2">
        <f>ARIMAForecast[[#This Row],[AVGO]]-Data!L739</f>
        <v>12.006571863163913</v>
      </c>
      <c r="M740" s="2">
        <f>ARIMAForecast[[#This Row],[V]]-Data!M739</f>
        <v>-0.17575950208700419</v>
      </c>
      <c r="N740" s="2">
        <f>ARIMAForecast[[#This Row],[BAC]]-Data!N739</f>
        <v>-0.28385209298269842</v>
      </c>
      <c r="O740" s="2">
        <f>ARIMAForecast[[#This Row],[HD]]-Data!O739</f>
        <v>-4.0530370299790093</v>
      </c>
      <c r="P740" s="2">
        <f>ARIMAForecast[[#This Row],[MA]]-Data!P739</f>
        <v>-2.1925410457749877</v>
      </c>
      <c r="Q740" s="2">
        <f>ARIMAForecast[[#This Row],[MRK]]-Data!Q739</f>
        <v>-2.035036681001003</v>
      </c>
      <c r="R740" s="2">
        <f>ARIMAForecast[[#This Row],[ABBV]]-Data!R739</f>
        <v>-3.3047849547509998</v>
      </c>
      <c r="S740" s="2">
        <f>ARIMAForecast[[#This Row],[LLY]]-Data!S739</f>
        <v>-11.516027246758028</v>
      </c>
      <c r="T740" s="2">
        <f>ARIMAForecast[[#This Row],[UPS]]-Data!T739</f>
        <v>-1.2853714485299861</v>
      </c>
      <c r="U740" s="2">
        <f>ARIMAForecast[[#This Row],[CAT]]-Data!U739</f>
        <v>-3.7151863408300017</v>
      </c>
      <c r="X740" s="1">
        <v>44903</v>
      </c>
      <c r="Y740" s="2">
        <f>Data!Y740-Data!Y739</f>
        <v>0.93640249999998559</v>
      </c>
      <c r="Z740" s="2">
        <f>Data!Z740-Data!Z739</f>
        <v>2.8370050999999989</v>
      </c>
      <c r="AA740" s="2">
        <f>Data!AA740-Data!AA739</f>
        <v>1.6592593499999992</v>
      </c>
      <c r="AB740" s="2">
        <f>Data!AB740-Data!AB739</f>
        <v>-1.3356192500000077</v>
      </c>
      <c r="AC740" s="2">
        <f>Data!AC740-Data!AC739</f>
        <v>8.9822099999992133E-2</v>
      </c>
      <c r="AD740" s="2">
        <f>Data!AD740-Data!AD739</f>
        <v>-3.871450799999991</v>
      </c>
      <c r="AE740" s="2">
        <f>Data!AE740-Data!AE739</f>
        <v>6.8046586000000104</v>
      </c>
      <c r="AF740" s="2">
        <f>Data!AF740-Data!AF739</f>
        <v>-1.3045328900000044</v>
      </c>
      <c r="AG740" s="2">
        <f>Data!AG740-Data!AG739</f>
        <v>4.7446883999999727</v>
      </c>
      <c r="AH740" s="2">
        <f>Data!AH740-Data!AH739</f>
        <v>1.3713832999999909</v>
      </c>
      <c r="AI740" s="2">
        <f>Data!AI740-Data!AI739</f>
        <v>8.7355457999999544</v>
      </c>
      <c r="AJ740" s="2">
        <f>Data!AJ740-Data!AJ739</f>
        <v>0.98374780000000328</v>
      </c>
      <c r="AK740" s="2">
        <f>Data!AK740-Data!AK739</f>
        <v>-0.28869574999999514</v>
      </c>
      <c r="AL740" s="2">
        <f>Data!AL740-Data!AL739</f>
        <v>3.7568846000000349</v>
      </c>
      <c r="AM740" s="2">
        <f>Data!AM740-Data!AM739</f>
        <v>3.2532008000000019</v>
      </c>
      <c r="AN740" s="2">
        <f>Data!AN740-Data!AN739</f>
        <v>0.85028760000000148</v>
      </c>
      <c r="AO740" s="2">
        <f>Data!AO740-Data!AO739</f>
        <v>0.84021849999999176</v>
      </c>
      <c r="AP740" s="2">
        <f>Data!AP740-Data!AP739</f>
        <v>-6.3637699999958386E-2</v>
      </c>
      <c r="AQ740" s="2">
        <f>Data!AQ740-Data!AQ739</f>
        <v>4.3802934999999934</v>
      </c>
      <c r="AR740" s="2">
        <f>Data!AR740-Data!AR739</f>
        <v>1.6220369000000119</v>
      </c>
      <c r="AS740" s="2"/>
      <c r="AT740" s="1">
        <v>44903</v>
      </c>
      <c r="AU740" s="2">
        <f>Data!AV744-FaktiskeKurser[[#This Row],[AAPL]]</f>
        <v>-5.1600040000000149</v>
      </c>
      <c r="AV740" s="2">
        <f>Data!AW744-FaktiskeKurser[[#This Row],[MSFT]]</f>
        <v>-7.6200100000000077</v>
      </c>
      <c r="AW740" s="2">
        <f>Data!AX744-FaktiskeKurser[[#This Row],[AMZN]]</f>
        <v>-3.7799990000000037</v>
      </c>
      <c r="AX740" s="2">
        <f>Data!AY744-FaktiskeKurser[[#This Row],[GOOGL]]</f>
        <v>-6.7300030000000106</v>
      </c>
      <c r="AY740" s="2">
        <f>Data!AZ744-FaktiskeKurser[[#This Row],[BRK-B]]</f>
        <v>-10.160004000000015</v>
      </c>
      <c r="AZ740" s="2">
        <f>Data!BA744-FaktiskeKurser[[#This Row],[TSLA]]</f>
        <v>-21.419999000000018</v>
      </c>
      <c r="BA740" s="2">
        <f>Data!BB744-FaktiskeKurser[[#This Row],[NVDA]]</f>
        <v>2.9300069999999891</v>
      </c>
      <c r="BB740" s="2">
        <f>Data!BC744-FaktiskeKurser[[#This Row],[GOOG]]</f>
        <v>-6.880004999999997</v>
      </c>
      <c r="BC740" s="2">
        <f>Data!BD744-FaktiskeKurser[[#This Row],[UNH]]</f>
        <v>11.760009999999966</v>
      </c>
      <c r="BD740" s="2">
        <f>Data!BE744-FaktiskeKurser[[#This Row],[JPM]]</f>
        <v>-2.2799989999999752</v>
      </c>
      <c r="BE740" s="2">
        <f>Data!BF744-FaktiskeKurser[[#This Row],[AVGO]]</f>
        <v>-9.7199709999999868</v>
      </c>
      <c r="BF740" s="2">
        <f>Data!BG744-FaktiskeKurser[[#This Row],[V]]</f>
        <v>-8.5599979999999789</v>
      </c>
      <c r="BG740" s="2">
        <f>Data!BH744-FaktiskeKurser[[#This Row],[BAC]]</f>
        <v>-3.6400030000000001</v>
      </c>
      <c r="BH740" s="2">
        <f>Data!BI744-FaktiskeKurser[[#This Row],[HD]]</f>
        <v>-3.8999939999999924</v>
      </c>
      <c r="BI740" s="2">
        <f>Data!BJ744-FaktiskeKurser[[#This Row],[MA]]</f>
        <v>-8.8899850000000242</v>
      </c>
      <c r="BJ740" s="2">
        <f>Data!BK744-FaktiskeKurser[[#This Row],[MRK]]</f>
        <v>0.80999699999999564</v>
      </c>
      <c r="BK740" s="2">
        <f>Data!BL744-FaktiskeKurser[[#This Row],[ABBV]]</f>
        <v>2.33000100000001</v>
      </c>
      <c r="BL740" s="2">
        <f>Data!BM744-FaktiskeKurser[[#This Row],[LLY]]</f>
        <v>-2.9700010000000248</v>
      </c>
      <c r="BM740" s="2">
        <f>Data!BN744-FaktiskeKurser[[#This Row],[UPS]]</f>
        <v>-9.7599939999999776</v>
      </c>
      <c r="BN740" s="2">
        <f>Data!BO744-FaktiskeKurser[[#This Row],[CAT]]</f>
        <v>-5.2100070000000187</v>
      </c>
    </row>
    <row r="741" spans="1:66" x14ac:dyDescent="0.35">
      <c r="A741" s="1">
        <v>44904</v>
      </c>
      <c r="B741" s="2">
        <f>ARIMAForecast[[#This Row],[AAPL]]-FaktiskeKurser[[#This Row],[AAPL]]</f>
        <v>-1.731861724161007</v>
      </c>
      <c r="C741" s="2">
        <f>ARIMAForecast[[#This Row],[MSFT]]-Data!C740</f>
        <v>7.008896716650014</v>
      </c>
      <c r="D741" s="2">
        <f>ARIMAForecast[[#This Row],[AMZN]]-Data!D740</f>
        <v>1.3601092720146966</v>
      </c>
      <c r="E741" s="2">
        <f>ARIMAForecast[[#This Row],[GOOGL]]-Data!E740</f>
        <v>1.0476952158891066</v>
      </c>
      <c r="F741" s="2">
        <f>ARIMAForecast[[#This Row],[BRK-B]]-Data!F740</f>
        <v>5.461339968511993</v>
      </c>
      <c r="G741" s="2">
        <f>ARIMAForecast[[#This Row],[TSLA]]-Data!G740</f>
        <v>-10.628189896399988</v>
      </c>
      <c r="H741" s="2">
        <f>ARIMAForecast[[#This Row],[NVDA]]-Data!H740</f>
        <v>4.6542542898529859</v>
      </c>
      <c r="I741" s="2">
        <f>ARIMAForecast[[#This Row],[GOOG]]-Data!I740</f>
        <v>1.1480055463731986</v>
      </c>
      <c r="J741" s="2">
        <f>ARIMAForecast[[#This Row],[UNH]]-Data!J740</f>
        <v>8.9329328633539262</v>
      </c>
      <c r="K741" s="2">
        <f>ARIMAForecast[[#This Row],[JPM]]-Data!K740</f>
        <v>1.8810492176689877</v>
      </c>
      <c r="L741" s="2">
        <f>ARIMAForecast[[#This Row],[AVGO]]-Data!L740</f>
        <v>14.166259039126999</v>
      </c>
      <c r="M741" s="2">
        <f>ARIMAForecast[[#This Row],[V]]-Data!M740</f>
        <v>5.0707870738209806</v>
      </c>
      <c r="N741" s="2">
        <f>ARIMAForecast[[#This Row],[BAC]]-Data!N740</f>
        <v>0.4272380036658987</v>
      </c>
      <c r="O741" s="2">
        <f>ARIMAForecast[[#This Row],[HD]]-Data!O740</f>
        <v>7.4741871080220221</v>
      </c>
      <c r="P741" s="2">
        <f>ARIMAForecast[[#This Row],[MA]]-Data!P740</f>
        <v>8.7236401101170031</v>
      </c>
      <c r="Q741" s="2">
        <f>ARIMAForecast[[#This Row],[MRK]]-Data!Q740</f>
        <v>8.5911603032002404E-2</v>
      </c>
      <c r="R741" s="2">
        <f>ARIMAForecast[[#This Row],[ABBV]]-Data!R740</f>
        <v>2.4843379557860032</v>
      </c>
      <c r="S741" s="2">
        <f>ARIMAForecast[[#This Row],[LLY]]-Data!S740</f>
        <v>6.2861145009420056</v>
      </c>
      <c r="T741" s="2">
        <f>ARIMAForecast[[#This Row],[UPS]]-Data!T740</f>
        <v>4.1889532467269817</v>
      </c>
      <c r="U741" s="2">
        <f>ARIMAForecast[[#This Row],[CAT]]-Data!U740</f>
        <v>6.4396599732249911</v>
      </c>
      <c r="X741" s="1">
        <v>44904</v>
      </c>
      <c r="Y741" s="2">
        <f>Data!Y741-Data!Y740</f>
        <v>-0.13521869999999581</v>
      </c>
      <c r="Z741" s="2">
        <f>Data!Z741-Data!Z740</f>
        <v>-1.8041020000000003</v>
      </c>
      <c r="AA741" s="2">
        <f>Data!AA741-Data!AA740</f>
        <v>-0.84837690999999893</v>
      </c>
      <c r="AB741" s="2">
        <f>Data!AB741-Data!AB740</f>
        <v>-0.89220516999999688</v>
      </c>
      <c r="AC741" s="2">
        <f>Data!AC741-Data!AC740</f>
        <v>0.40231219999998302</v>
      </c>
      <c r="AD741" s="2">
        <f>Data!AD741-Data!AD740</f>
        <v>3.2839046999999937</v>
      </c>
      <c r="AE741" s="2">
        <f>Data!AE741-Data!AE740</f>
        <v>2.1045239000000038</v>
      </c>
      <c r="AF741" s="2">
        <f>Data!AF741-Data!AF740</f>
        <v>-0.87030935999999315</v>
      </c>
      <c r="AG741" s="2">
        <f>Data!AG741-Data!AG740</f>
        <v>-7.1767138999999815</v>
      </c>
      <c r="AH741" s="2">
        <f>Data!AH741-Data!AH740</f>
        <v>-0.6406565999999998</v>
      </c>
      <c r="AI741" s="2">
        <f>Data!AI741-Data!AI740</f>
        <v>13.599213400000053</v>
      </c>
      <c r="AJ741" s="2">
        <f>Data!AJ741-Data!AJ740</f>
        <v>-0.21794950000000313</v>
      </c>
      <c r="AK741" s="2">
        <f>Data!AK741-Data!AK740</f>
        <v>-0.10653523000000575</v>
      </c>
      <c r="AL741" s="2">
        <f>Data!AL741-Data!AL740</f>
        <v>-2.1604874999999879</v>
      </c>
      <c r="AM741" s="2">
        <f>Data!AM741-Data!AM740</f>
        <v>-1.2641135999999733</v>
      </c>
      <c r="AN741" s="2">
        <f>Data!AN741-Data!AN740</f>
        <v>-1.571304799999993</v>
      </c>
      <c r="AO741" s="2">
        <f>Data!AO741-Data!AO740</f>
        <v>-2.8957942999999773</v>
      </c>
      <c r="AP741" s="2">
        <f>Data!AP741-Data!AP740</f>
        <v>-6.8885287000000517</v>
      </c>
      <c r="AQ741" s="2">
        <f>Data!AQ741-Data!AQ740</f>
        <v>-1.1733245000000068</v>
      </c>
      <c r="AR741" s="2">
        <f>Data!AR741-Data!AR740</f>
        <v>-2.5783878000000016</v>
      </c>
      <c r="AS741" s="2"/>
      <c r="AT741" s="1">
        <v>44904</v>
      </c>
      <c r="AU741" s="2">
        <f>Data!AV745-FaktiskeKurser[[#This Row],[AAPL]]</f>
        <v>-4.4700010000000248</v>
      </c>
      <c r="AV741" s="2">
        <f>Data!AW745-FaktiskeKurser[[#This Row],[MSFT]]</f>
        <v>-4.7799990000000037</v>
      </c>
      <c r="AW741" s="2">
        <f>Data!AX745-FaktiskeKurser[[#This Row],[AMZN]]</f>
        <v>-1.9200060000000008</v>
      </c>
      <c r="AX741" s="2">
        <f>Data!AY745-FaktiskeKurser[[#This Row],[GOOGL]]</f>
        <v>-6.6500010000000032</v>
      </c>
      <c r="AY741" s="2">
        <f>Data!AZ745-FaktiskeKurser[[#This Row],[BRK-B]]</f>
        <v>-4.1799919999999702</v>
      </c>
      <c r="AZ741" s="2">
        <f>Data!BA745-FaktiskeKurser[[#This Row],[TSLA]]</f>
        <v>-3.3999939999999924</v>
      </c>
      <c r="BA741" s="2">
        <f>Data!BB745-FaktiskeKurser[[#This Row],[NVDA]]</f>
        <v>3.9099889999999959</v>
      </c>
      <c r="BB741" s="2">
        <f>Data!BC745-FaktiskeKurser[[#This Row],[GOOG]]</f>
        <v>-6.8000030000000038</v>
      </c>
      <c r="BC741" s="2">
        <f>Data!BD745-FaktiskeKurser[[#This Row],[UNH]]</f>
        <v>4.160033999999996</v>
      </c>
      <c r="BD741" s="2">
        <f>Data!BE745-FaktiskeKurser[[#This Row],[JPM]]</f>
        <v>0.79000899999999774</v>
      </c>
      <c r="BE741" s="2">
        <f>Data!BF745-FaktiskeKurser[[#This Row],[AVGO]]</f>
        <v>14.079956000000038</v>
      </c>
      <c r="BF741" s="2">
        <f>Data!BG745-FaktiskeKurser[[#This Row],[V]]</f>
        <v>-4.9799959999999999</v>
      </c>
      <c r="BG741" s="2">
        <f>Data!BH745-FaktiskeKurser[[#This Row],[BAC]]</f>
        <v>-2.0900000000000034</v>
      </c>
      <c r="BH741" s="2">
        <f>Data!BI745-FaktiskeKurser[[#This Row],[HD]]</f>
        <v>0.40002399999997351</v>
      </c>
      <c r="BI741" s="2">
        <f>Data!BJ745-FaktiskeKurser[[#This Row],[MA]]</f>
        <v>-7.2600089999999682</v>
      </c>
      <c r="BJ741" s="2">
        <f>Data!BK745-FaktiskeKurser[[#This Row],[MRK]]</f>
        <v>-1.2300029999999964</v>
      </c>
      <c r="BK741" s="2">
        <f>Data!BL745-FaktiskeKurser[[#This Row],[ABBV]]</f>
        <v>-0.88000399999998535</v>
      </c>
      <c r="BL741" s="2">
        <f>Data!BM745-FaktiskeKurser[[#This Row],[LLY]]</f>
        <v>-8.3000190000000202</v>
      </c>
      <c r="BM741" s="2">
        <f>Data!BN745-FaktiskeKurser[[#This Row],[UPS]]</f>
        <v>-3.5200049999999976</v>
      </c>
      <c r="BN741" s="2">
        <f>Data!BO745-FaktiskeKurser[[#This Row],[CAT]]</f>
        <v>-5.2800139999999942</v>
      </c>
    </row>
    <row r="742" spans="1:66" x14ac:dyDescent="0.35">
      <c r="A742" s="1">
        <v>44907</v>
      </c>
      <c r="B742" s="2">
        <f>ARIMAForecast[[#This Row],[AAPL]]-FaktiskeKurser[[#This Row],[AAPL]]</f>
        <v>2.2724905161340132</v>
      </c>
      <c r="C742" s="2">
        <f>ARIMAForecast[[#This Row],[MSFT]]-Data!C741</f>
        <v>4.0252245303169616</v>
      </c>
      <c r="D742" s="2">
        <f>ARIMAForecast[[#This Row],[AMZN]]-Data!D741</f>
        <v>2.0436735426866051</v>
      </c>
      <c r="E742" s="2">
        <f>ARIMAForecast[[#This Row],[GOOGL]]-Data!E741</f>
        <v>1.8875059539030019</v>
      </c>
      <c r="F742" s="2">
        <f>ARIMAForecast[[#This Row],[BRK-B]]-Data!F741</f>
        <v>0.15328067342903751</v>
      </c>
      <c r="G742" s="2">
        <f>ARIMAForecast[[#This Row],[TSLA]]-Data!G741</f>
        <v>-7.4779330714780201</v>
      </c>
      <c r="H742" s="2">
        <f>ARIMAForecast[[#This Row],[NVDA]]-Data!H741</f>
        <v>5.6124921777430075</v>
      </c>
      <c r="I742" s="2">
        <f>ARIMAForecast[[#This Row],[GOOG]]-Data!I741</f>
        <v>1.9061751494389085</v>
      </c>
      <c r="J742" s="2">
        <f>ARIMAForecast[[#This Row],[UNH]]-Data!J741</f>
        <v>-8.3333395229129792</v>
      </c>
      <c r="K742" s="2">
        <f>ARIMAForecast[[#This Row],[JPM]]-Data!K741</f>
        <v>-0.1166592384029741</v>
      </c>
      <c r="L742" s="2">
        <f>ARIMAForecast[[#This Row],[AVGO]]-Data!L741</f>
        <v>11.564311040332996</v>
      </c>
      <c r="M742" s="2">
        <f>ARIMAForecast[[#This Row],[V]]-Data!M741</f>
        <v>-0.63506836462798333</v>
      </c>
      <c r="N742" s="2">
        <f>ARIMAForecast[[#This Row],[BAC]]-Data!N741</f>
        <v>-8.4474705740895217E-2</v>
      </c>
      <c r="O742" s="2">
        <f>ARIMAForecast[[#This Row],[HD]]-Data!O741</f>
        <v>4.9683895400469851</v>
      </c>
      <c r="P742" s="2">
        <f>ARIMAForecast[[#This Row],[MA]]-Data!P741</f>
        <v>-0.85375332103802748</v>
      </c>
      <c r="Q742" s="2">
        <f>ARIMAForecast[[#This Row],[MRK]]-Data!Q741</f>
        <v>1.9646858298689978</v>
      </c>
      <c r="R742" s="2">
        <f>ARIMAForecast[[#This Row],[ABBV]]-Data!R741</f>
        <v>-0.77824440979497922</v>
      </c>
      <c r="S742" s="2">
        <f>ARIMAForecast[[#This Row],[LLY]]-Data!S741</f>
        <v>-7.866610267155977</v>
      </c>
      <c r="T742" s="2">
        <f>ARIMAForecast[[#This Row],[UPS]]-Data!T741</f>
        <v>-0.19927767108498529</v>
      </c>
      <c r="U742" s="2">
        <f>ARIMAForecast[[#This Row],[CAT]]-Data!U741</f>
        <v>2.4744822817030183</v>
      </c>
      <c r="X742" s="1">
        <v>44907</v>
      </c>
      <c r="Y742" s="2">
        <f>Data!Y742-Data!Y741</f>
        <v>1.9013365000000135</v>
      </c>
      <c r="Z742" s="2">
        <f>Data!Z742-Data!Z741</f>
        <v>5.3177727000000061</v>
      </c>
      <c r="AA742" s="2">
        <f>Data!AA742-Data!AA741</f>
        <v>1.1327375099999983</v>
      </c>
      <c r="AB742" s="2">
        <f>Data!AB742-Data!AB741</f>
        <v>0.49408190999999135</v>
      </c>
      <c r="AC742" s="2">
        <f>Data!AC742-Data!AC741</f>
        <v>4.0120974999999817</v>
      </c>
      <c r="AD742" s="2">
        <f>Data!AD742-Data!AD741</f>
        <v>-0.26055279999999925</v>
      </c>
      <c r="AE742" s="2">
        <f>Data!AE742-Data!AE741</f>
        <v>4.3914777999999899</v>
      </c>
      <c r="AF742" s="2">
        <f>Data!AF742-Data!AF741</f>
        <v>0.50229156999999702</v>
      </c>
      <c r="AG742" s="2">
        <f>Data!AG742-Data!AG741</f>
        <v>4.7769554999999855</v>
      </c>
      <c r="AH742" s="2">
        <f>Data!AH742-Data!AH741</f>
        <v>1.9347530999999947</v>
      </c>
      <c r="AI742" s="2">
        <f>Data!AI742-Data!AI741</f>
        <v>11.965204099999937</v>
      </c>
      <c r="AJ742" s="2">
        <f>Data!AJ742-Data!AJ741</f>
        <v>4.4072888000000034</v>
      </c>
      <c r="AK742" s="2">
        <f>Data!AK742-Data!AK741</f>
        <v>0.33166293000000024</v>
      </c>
      <c r="AL742" s="2">
        <f>Data!AL742-Data!AL741</f>
        <v>5.6312743999999952</v>
      </c>
      <c r="AM742" s="2">
        <f>Data!AM742-Data!AM741</f>
        <v>5.668000099999972</v>
      </c>
      <c r="AN742" s="2">
        <f>Data!AN742-Data!AN741</f>
        <v>-0.17236049999999636</v>
      </c>
      <c r="AO742" s="2">
        <f>Data!AO742-Data!AO741</f>
        <v>1.8961558999999966</v>
      </c>
      <c r="AP742" s="2">
        <f>Data!AP742-Data!AP741</f>
        <v>0.80402990000004593</v>
      </c>
      <c r="AQ742" s="2">
        <f>Data!AQ742-Data!AQ741</f>
        <v>4.0897902000000101</v>
      </c>
      <c r="AR742" s="2">
        <f>Data!AR742-Data!AR741</f>
        <v>4.1815540999999996</v>
      </c>
      <c r="AS742" s="2"/>
      <c r="AT742" s="1">
        <v>44907</v>
      </c>
      <c r="AU742" s="2">
        <f>Data!AV746-FaktiskeKurser[[#This Row],[AAPL]]</f>
        <v>1.58000100000001</v>
      </c>
      <c r="AV742" s="2">
        <f>Data!AW746-FaktiskeKurser[[#This Row],[MSFT]]</f>
        <v>7.3900000000000148</v>
      </c>
      <c r="AW742" s="2">
        <f>Data!AX746-FaktiskeKurser[[#This Row],[AMZN]]</f>
        <v>2.3000030000000038</v>
      </c>
      <c r="AX742" s="2">
        <f>Data!AY746-FaktiskeKurser[[#This Row],[GOOGL]]</f>
        <v>-3.6700050000000033</v>
      </c>
      <c r="AY742" s="2">
        <f>Data!AZ746-FaktiskeKurser[[#This Row],[BRK-B]]</f>
        <v>3.6700130000000399</v>
      </c>
      <c r="AZ742" s="2">
        <f>Data!BA746-FaktiskeKurser[[#This Row],[TSLA]]</f>
        <v>-12</v>
      </c>
      <c r="BA742" s="2">
        <f>Data!BB746-FaktiskeKurser[[#This Row],[NVDA]]</f>
        <v>15.480011000000019</v>
      </c>
      <c r="BB742" s="2">
        <f>Data!BC746-FaktiskeKurser[[#This Row],[GOOG]]</f>
        <v>-3.75</v>
      </c>
      <c r="BC742" s="2">
        <f>Data!BD746-FaktiskeKurser[[#This Row],[UNH]]</f>
        <v>6.5399780000000192</v>
      </c>
      <c r="BD742" s="2">
        <f>Data!BE746-FaktiskeKurser[[#This Row],[JPM]]</f>
        <v>2.6200109999999768</v>
      </c>
      <c r="BE742" s="2">
        <f>Data!BF746-FaktiskeKurser[[#This Row],[AVGO]]</f>
        <v>30.80999799999995</v>
      </c>
      <c r="BF742" s="2">
        <f>Data!BG746-FaktiskeKurser[[#This Row],[V]]</f>
        <v>5.5099940000000061</v>
      </c>
      <c r="BG742" s="2">
        <f>Data!BH746-FaktiskeKurser[[#This Row],[BAC]]</f>
        <v>-0.27000000000000313</v>
      </c>
      <c r="BH742" s="2">
        <f>Data!BI746-FaktiskeKurser[[#This Row],[HD]]</f>
        <v>10.529998999999975</v>
      </c>
      <c r="BI742" s="2">
        <f>Data!BJ746-FaktiskeKurser[[#This Row],[MA]]</f>
        <v>10.640014000000008</v>
      </c>
      <c r="BJ742" s="2">
        <f>Data!BK746-FaktiskeKurser[[#This Row],[MRK]]</f>
        <v>4.0000999999989517E-2</v>
      </c>
      <c r="BK742" s="2">
        <f>Data!BL746-FaktiskeKurser[[#This Row],[ABBV]]</f>
        <v>1.6000060000000076</v>
      </c>
      <c r="BL742" s="2">
        <f>Data!BM746-FaktiskeKurser[[#This Row],[LLY]]</f>
        <v>-1.2900089999999977</v>
      </c>
      <c r="BM742" s="2">
        <f>Data!BN746-FaktiskeKurser[[#This Row],[UPS]]</f>
        <v>7.4299929999999961</v>
      </c>
      <c r="BN742" s="2">
        <f>Data!BO746-FaktiskeKurser[[#This Row],[CAT]]</f>
        <v>4.7700049999999976</v>
      </c>
    </row>
    <row r="743" spans="1:66" x14ac:dyDescent="0.35">
      <c r="A743" s="1">
        <v>44908</v>
      </c>
      <c r="B743" s="2">
        <f>ARIMAForecast[[#This Row],[AAPL]]-FaktiskeKurser[[#This Row],[AAPL]]</f>
        <v>2.1664016786640161</v>
      </c>
      <c r="C743" s="2">
        <f>ARIMAForecast[[#This Row],[MSFT]]-Data!C742</f>
        <v>0.82560992369502628</v>
      </c>
      <c r="D743" s="2">
        <f>ARIMAForecast[[#This Row],[AMZN]]-Data!D742</f>
        <v>-0.94719023105550093</v>
      </c>
      <c r="E743" s="2">
        <f>ARIMAForecast[[#This Row],[GOOGL]]-Data!E742</f>
        <v>-0.56218423407470652</v>
      </c>
      <c r="F743" s="2">
        <f>ARIMAForecast[[#This Row],[BRK-B]]-Data!F742</f>
        <v>-1.7934431829980326</v>
      </c>
      <c r="G743" s="2">
        <f>ARIMAForecast[[#This Row],[TSLA]]-Data!G742</f>
        <v>-3.5990077057319922</v>
      </c>
      <c r="H743" s="2">
        <f>ARIMAForecast[[#This Row],[NVDA]]-Data!H742</f>
        <v>-3.7841627117659868</v>
      </c>
      <c r="I743" s="2">
        <f>ARIMAForecast[[#This Row],[GOOG]]-Data!I742</f>
        <v>-0.59739478765030185</v>
      </c>
      <c r="J743" s="2">
        <f>ARIMAForecast[[#This Row],[UNH]]-Data!J742</f>
        <v>0.13153353181098737</v>
      </c>
      <c r="K743" s="2">
        <f>ARIMAForecast[[#This Row],[JPM]]-Data!K742</f>
        <v>-0.32359279959800347</v>
      </c>
      <c r="L743" s="2">
        <f>ARIMAForecast[[#This Row],[AVGO]]-Data!L742</f>
        <v>6.1832881195990694</v>
      </c>
      <c r="M743" s="2">
        <f>ARIMAForecast[[#This Row],[V]]-Data!M742</f>
        <v>-2.9147243257000355E-2</v>
      </c>
      <c r="N743" s="2">
        <f>ARIMAForecast[[#This Row],[BAC]]-Data!N742</f>
        <v>-0.49308747207570036</v>
      </c>
      <c r="O743" s="2">
        <f>ARIMAForecast[[#This Row],[HD]]-Data!O742</f>
        <v>1.020850334533975</v>
      </c>
      <c r="P743" s="2">
        <f>ARIMAForecast[[#This Row],[MA]]-Data!P742</f>
        <v>0.41937704940301046</v>
      </c>
      <c r="Q743" s="2">
        <f>ARIMAForecast[[#This Row],[MRK]]-Data!Q742</f>
        <v>0.50690079170499303</v>
      </c>
      <c r="R743" s="2">
        <f>ARIMAForecast[[#This Row],[ABBV]]-Data!R742</f>
        <v>0.2385463369329841</v>
      </c>
      <c r="S743" s="2">
        <f>ARIMAForecast[[#This Row],[LLY]]-Data!S742</f>
        <v>3.5683295753069615</v>
      </c>
      <c r="T743" s="2">
        <f>ARIMAForecast[[#This Row],[UPS]]-Data!T742</f>
        <v>2.1636697692349856</v>
      </c>
      <c r="U743" s="2">
        <f>ARIMAForecast[[#This Row],[CAT]]-Data!U742</f>
        <v>-0.97325752009800226</v>
      </c>
      <c r="X743" s="1">
        <v>44908</v>
      </c>
      <c r="Y743" s="2">
        <f>Data!Y743-Data!Y742</f>
        <v>1.1458099999999831</v>
      </c>
      <c r="Z743" s="2">
        <f>Data!Z743-Data!Z742</f>
        <v>5.8430252999999936</v>
      </c>
      <c r="AA743" s="2">
        <f>Data!AA743-Data!AA742</f>
        <v>1.8446026499999988</v>
      </c>
      <c r="AB743" s="2">
        <f>Data!AB743-Data!AB742</f>
        <v>2.0681226600000002</v>
      </c>
      <c r="AC743" s="2">
        <f>Data!AC743-Data!AC742</f>
        <v>1.8506978000000345</v>
      </c>
      <c r="AD743" s="2">
        <f>Data!AD743-Data!AD742</f>
        <v>-11.18476050000001</v>
      </c>
      <c r="AE743" s="2">
        <f>Data!AE743-Data!AE742</f>
        <v>5.3597024999999974</v>
      </c>
      <c r="AF743" s="2">
        <f>Data!AF743-Data!AF742</f>
        <v>2.2297643299999947</v>
      </c>
      <c r="AG743" s="2">
        <f>Data!AG743-Data!AG742</f>
        <v>-5.787596600000029</v>
      </c>
      <c r="AH743" s="2">
        <f>Data!AH743-Data!AH742</f>
        <v>-8.4977600000001985E-2</v>
      </c>
      <c r="AI743" s="2">
        <f>Data!AI743-Data!AI742</f>
        <v>14.309909100000027</v>
      </c>
      <c r="AJ743" s="2">
        <f>Data!AJ743-Data!AJ742</f>
        <v>5.8751999999998361E-2</v>
      </c>
      <c r="AK743" s="2">
        <f>Data!AK743-Data!AK742</f>
        <v>5.9133150000000967E-2</v>
      </c>
      <c r="AL743" s="2">
        <f>Data!AL743-Data!AL742</f>
        <v>5.1631013999999595</v>
      </c>
      <c r="AM743" s="2">
        <f>Data!AM743-Data!AM742</f>
        <v>2.344500700000026</v>
      </c>
      <c r="AN743" s="2">
        <f>Data!AN743-Data!AN742</f>
        <v>1.4817496999999946</v>
      </c>
      <c r="AO743" s="2">
        <f>Data!AO743-Data!AO742</f>
        <v>-0.28745750000001635</v>
      </c>
      <c r="AP743" s="2">
        <f>Data!AP743-Data!AP742</f>
        <v>-4.729353500000002</v>
      </c>
      <c r="AQ743" s="2">
        <f>Data!AQ743-Data!AQ742</f>
        <v>1.7992798999999877</v>
      </c>
      <c r="AR743" s="2">
        <f>Data!AR743-Data!AR742</f>
        <v>2.8448272999999915</v>
      </c>
      <c r="AS743" s="2"/>
      <c r="AT743" s="1">
        <v>44908</v>
      </c>
      <c r="AU743" s="2">
        <f>Data!AV747-FaktiskeKurser[[#This Row],[AAPL]]</f>
        <v>4.5299990000000037</v>
      </c>
      <c r="AV743" s="2">
        <f>Data!AW747-FaktiskeKurser[[#This Row],[MSFT]]</f>
        <v>12.550017999999994</v>
      </c>
      <c r="AW743" s="2">
        <f>Data!AX747-FaktiskeKurser[[#This Row],[AMZN]]</f>
        <v>4.0299990000000037</v>
      </c>
      <c r="AX743" s="2">
        <f>Data!AY747-FaktiskeKurser[[#This Row],[GOOGL]]</f>
        <v>0.68999499999999614</v>
      </c>
      <c r="AY743" s="2">
        <f>Data!AZ747-FaktiskeKurser[[#This Row],[BRK-B]]</f>
        <v>6.5099800000000414</v>
      </c>
      <c r="AZ743" s="2">
        <f>Data!BA747-FaktiskeKurser[[#This Row],[TSLA]]</f>
        <v>-13.089996000000014</v>
      </c>
      <c r="BA743" s="2">
        <f>Data!BB747-FaktiskeKurser[[#This Row],[NVDA]]</f>
        <v>19.520004</v>
      </c>
      <c r="BB743" s="2">
        <f>Data!BC747-FaktiskeKurser[[#This Row],[GOOG]]</f>
        <v>0.69999599999999873</v>
      </c>
      <c r="BC743" s="2">
        <f>Data!BD747-FaktiskeKurser[[#This Row],[UNH]]</f>
        <v>-4.6900020000000495</v>
      </c>
      <c r="BD743" s="2">
        <f>Data!BE747-FaktiskeKurser[[#This Row],[JPM]]</f>
        <v>2.5800020000000075</v>
      </c>
      <c r="BE743" s="2">
        <f>Data!BF747-FaktiskeKurser[[#This Row],[AVGO]]</f>
        <v>52.539978000000019</v>
      </c>
      <c r="BF743" s="2">
        <f>Data!BG747-FaktiskeKurser[[#This Row],[V]]</f>
        <v>5.2299950000000024</v>
      </c>
      <c r="BG743" s="2">
        <f>Data!BH747-FaktiskeKurser[[#This Row],[BAC]]</f>
        <v>9.99800000000306E-3</v>
      </c>
      <c r="BH743" s="2">
        <f>Data!BI747-FaktiskeKurser[[#This Row],[HD]]</f>
        <v>12.740021000000013</v>
      </c>
      <c r="BI743" s="2">
        <f>Data!BJ747-FaktiskeKurser[[#This Row],[MA]]</f>
        <v>9.7299810000000093</v>
      </c>
      <c r="BJ743" s="2">
        <f>Data!BK747-FaktiskeKurser[[#This Row],[MRK]]</f>
        <v>0.8200080000000014</v>
      </c>
      <c r="BK743" s="2">
        <f>Data!BL747-FaktiskeKurser[[#This Row],[ABBV]]</f>
        <v>-0.6100009999999827</v>
      </c>
      <c r="BL743" s="2">
        <f>Data!BM747-FaktiskeKurser[[#This Row],[LLY]]</f>
        <v>-13.30999700000001</v>
      </c>
      <c r="BM743" s="2">
        <f>Data!BN747-FaktiskeKurser[[#This Row],[UPS]]</f>
        <v>9.180008000000015</v>
      </c>
      <c r="BN743" s="2">
        <f>Data!BO747-FaktiskeKurser[[#This Row],[CAT]]</f>
        <v>6.5100089999999966</v>
      </c>
    </row>
    <row r="744" spans="1:66" x14ac:dyDescent="0.35">
      <c r="A744" s="1">
        <v>44909</v>
      </c>
      <c r="B744" s="2">
        <f>ARIMAForecast[[#This Row],[AAPL]]-FaktiskeKurser[[#This Row],[AAPL]]</f>
        <v>-5.4774988562780038</v>
      </c>
      <c r="C744" s="2">
        <f>ARIMAForecast[[#This Row],[MSFT]]-Data!C743</f>
        <v>-7.7584969002309947</v>
      </c>
      <c r="D744" s="2">
        <f>ARIMAForecast[[#This Row],[AMZN]]-Data!D743</f>
        <v>-3.1432070754625983</v>
      </c>
      <c r="E744" s="2">
        <f>ARIMAForecast[[#This Row],[GOOGL]]-Data!E743</f>
        <v>-3.9984742539869984</v>
      </c>
      <c r="F744" s="2">
        <f>ARIMAForecast[[#This Row],[BRK-B]]-Data!F743</f>
        <v>-7.7498383643589932</v>
      </c>
      <c r="G744" s="2">
        <f>ARIMAForecast[[#This Row],[TSLA]]-Data!G743</f>
        <v>0.42186080842199658</v>
      </c>
      <c r="H744" s="2">
        <f>ARIMAForecast[[#This Row],[NVDA]]-Data!H743</f>
        <v>-7.088949947329013</v>
      </c>
      <c r="I744" s="2">
        <f>ARIMAForecast[[#This Row],[GOOG]]-Data!I743</f>
        <v>-3.8182159543004985</v>
      </c>
      <c r="J744" s="2">
        <f>ARIMAForecast[[#This Row],[UNH]]-Data!J743</f>
        <v>-10.097366559790999</v>
      </c>
      <c r="K744" s="2">
        <f>ARIMAForecast[[#This Row],[JPM]]-Data!K743</f>
        <v>-3.6265099470440134</v>
      </c>
      <c r="L744" s="2">
        <f>ARIMAForecast[[#This Row],[AVGO]]-Data!L743</f>
        <v>-16.88625464995107</v>
      </c>
      <c r="M744" s="2">
        <f>ARIMAForecast[[#This Row],[V]]-Data!M743</f>
        <v>-4.6708814705640123</v>
      </c>
      <c r="N744" s="2">
        <f>ARIMAForecast[[#This Row],[BAC]]-Data!N743</f>
        <v>-0.47452391407470174</v>
      </c>
      <c r="O744" s="2">
        <f>ARIMAForecast[[#This Row],[HD]]-Data!O743</f>
        <v>-6.6112904805989956</v>
      </c>
      <c r="P744" s="2">
        <f>ARIMAForecast[[#This Row],[MA]]-Data!P743</f>
        <v>-10.515489595279973</v>
      </c>
      <c r="Q744" s="2">
        <f>ARIMAForecast[[#This Row],[MRK]]-Data!Q743</f>
        <v>-1.7106759088339913</v>
      </c>
      <c r="R744" s="2">
        <f>ARIMAForecast[[#This Row],[ABBV]]-Data!R743</f>
        <v>-1.7925549980620019</v>
      </c>
      <c r="S744" s="2">
        <f>ARIMAForecast[[#This Row],[LLY]]-Data!S743</f>
        <v>-2.2764481851289702</v>
      </c>
      <c r="T744" s="2">
        <f>ARIMAForecast[[#This Row],[UPS]]-Data!T743</f>
        <v>-4.4367403154620035</v>
      </c>
      <c r="U744" s="2">
        <f>ARIMAForecast[[#This Row],[CAT]]-Data!U743</f>
        <v>-4.1399739735790035</v>
      </c>
      <c r="X744" s="1">
        <v>44909</v>
      </c>
      <c r="Y744" s="2">
        <f>Data!Y744-Data!Y743</f>
        <v>-1.4945022999999935</v>
      </c>
      <c r="Z744" s="2">
        <f>Data!Z744-Data!Z743</f>
        <v>0.79672659999999951</v>
      </c>
      <c r="AA744" s="2">
        <f>Data!AA744-Data!AA743</f>
        <v>-0.53855618999999422</v>
      </c>
      <c r="AB744" s="2">
        <f>Data!AB744-Data!AB743</f>
        <v>-0.35409702999999126</v>
      </c>
      <c r="AC744" s="2">
        <f>Data!AC744-Data!AC743</f>
        <v>-2.8254974000000175</v>
      </c>
      <c r="AD744" s="2">
        <f>Data!AD744-Data!AD743</f>
        <v>-6.7212882000000036</v>
      </c>
      <c r="AE744" s="2">
        <f>Data!AE744-Data!AE743</f>
        <v>-2.7354256999999791</v>
      </c>
      <c r="AF744" s="2">
        <f>Data!AF744-Data!AF743</f>
        <v>-0.52139466999999229</v>
      </c>
      <c r="AG744" s="2">
        <f>Data!AG744-Data!AG743</f>
        <v>-0.29739619999998013</v>
      </c>
      <c r="AH744" s="2">
        <f>Data!AH744-Data!AH743</f>
        <v>-0.60808399999999097</v>
      </c>
      <c r="AI744" s="2">
        <f>Data!AI744-Data!AI743</f>
        <v>5.0780512999999701</v>
      </c>
      <c r="AJ744" s="2">
        <f>Data!AJ744-Data!AJ743</f>
        <v>0.31048669999998424</v>
      </c>
      <c r="AK744" s="2">
        <f>Data!AK744-Data!AK743</f>
        <v>-0.41749512999999894</v>
      </c>
      <c r="AL744" s="2">
        <f>Data!AL744-Data!AL743</f>
        <v>1.4629058000000441</v>
      </c>
      <c r="AM744" s="2">
        <f>Data!AM744-Data!AM743</f>
        <v>0.14453320000001213</v>
      </c>
      <c r="AN744" s="2">
        <f>Data!AN744-Data!AN743</f>
        <v>0.97153690000000381</v>
      </c>
      <c r="AO744" s="2">
        <f>Data!AO744-Data!AO743</f>
        <v>0.16756069999999568</v>
      </c>
      <c r="AP744" s="2">
        <f>Data!AP744-Data!AP743</f>
        <v>1.8571326999999656</v>
      </c>
      <c r="AQ744" s="2">
        <f>Data!AQ744-Data!AQ743</f>
        <v>0.66497029999999313</v>
      </c>
      <c r="AR744" s="2">
        <f>Data!AR744-Data!AR743</f>
        <v>-0.35722440000000688</v>
      </c>
      <c r="AS744" s="2"/>
      <c r="AT744" s="1">
        <v>44909</v>
      </c>
      <c r="AU744" s="2">
        <f>Data!AV748-FaktiskeKurser[[#This Row],[AAPL]]</f>
        <v>0.56001299999999787</v>
      </c>
      <c r="AV744" s="2">
        <f>Data!AW748-FaktiskeKurser[[#This Row],[MSFT]]</f>
        <v>9.8200070000000323</v>
      </c>
      <c r="AW744" s="2">
        <f>Data!AX748-FaktiskeKurser[[#This Row],[AMZN]]</f>
        <v>1.2300039999999939</v>
      </c>
      <c r="AX744" s="2">
        <f>Data!AY748-FaktiskeKurser[[#This Row],[GOOGL]]</f>
        <v>1.3600009999999969</v>
      </c>
      <c r="AY744" s="2">
        <f>Data!AZ748-FaktiskeKurser[[#This Row],[BRK-B]]</f>
        <v>3.3000190000000202</v>
      </c>
      <c r="AZ744" s="2">
        <f>Data!BA748-FaktiskeKurser[[#This Row],[TSLA]]</f>
        <v>-16.639998999999989</v>
      </c>
      <c r="BA744" s="2">
        <f>Data!BB748-FaktiskeKurser[[#This Row],[NVDA]]</f>
        <v>5.0500030000000038</v>
      </c>
      <c r="BB744" s="2">
        <f>Data!BC748-FaktiskeKurser[[#This Row],[GOOG]]</f>
        <v>1.3600009999999969</v>
      </c>
      <c r="BC744" s="2">
        <f>Data!BD748-FaktiskeKurser[[#This Row],[UNH]]</f>
        <v>-9.5599979999999505</v>
      </c>
      <c r="BD744" s="2">
        <f>Data!BE748-FaktiskeKurser[[#This Row],[JPM]]</f>
        <v>0.52999899999997524</v>
      </c>
      <c r="BE744" s="2">
        <f>Data!BF748-FaktiskeKurser[[#This Row],[AVGO]]</f>
        <v>43.359985000000052</v>
      </c>
      <c r="BF744" s="2">
        <f>Data!BG748-FaktiskeKurser[[#This Row],[V]]</f>
        <v>4.2200009999999963</v>
      </c>
      <c r="BG744" s="2">
        <f>Data!BH748-FaktiskeKurser[[#This Row],[BAC]]</f>
        <v>-0.16000000000000369</v>
      </c>
      <c r="BH744" s="2">
        <f>Data!BI748-FaktiskeKurser[[#This Row],[HD]]</f>
        <v>9.3399970000000394</v>
      </c>
      <c r="BI744" s="2">
        <f>Data!BJ748-FaktiskeKurser[[#This Row],[MA]]</f>
        <v>6.3399970000000394</v>
      </c>
      <c r="BJ744" s="2">
        <f>Data!BK748-FaktiskeKurser[[#This Row],[MRK]]</f>
        <v>0.70000500000000443</v>
      </c>
      <c r="BK744" s="2">
        <f>Data!BL748-FaktiskeKurser[[#This Row],[ABBV]]</f>
        <v>-1.1300039999999854</v>
      </c>
      <c r="BL744" s="2">
        <f>Data!BM748-FaktiskeKurser[[#This Row],[LLY]]</f>
        <v>-8.2900089999999977</v>
      </c>
      <c r="BM744" s="2">
        <f>Data!BN748-FaktiskeKurser[[#This Row],[UPS]]</f>
        <v>4.6799929999999961</v>
      </c>
      <c r="BN744" s="2">
        <f>Data!BO748-FaktiskeKurser[[#This Row],[CAT]]</f>
        <v>3.5599980000000073</v>
      </c>
    </row>
    <row r="745" spans="1:66" x14ac:dyDescent="0.35">
      <c r="A745" s="1">
        <v>44910</v>
      </c>
      <c r="B745" s="2">
        <f>ARIMAForecast[[#This Row],[AAPL]]-FaktiskeKurser[[#This Row],[AAPL]]</f>
        <v>-7.2371640216559854</v>
      </c>
      <c r="C745" s="2">
        <f>ARIMAForecast[[#This Row],[MSFT]]-Data!C744</f>
        <v>-4.4238989815289926</v>
      </c>
      <c r="D745" s="2">
        <f>ARIMAForecast[[#This Row],[AMZN]]-Data!D744</f>
        <v>-0.56262845922971394</v>
      </c>
      <c r="E745" s="2">
        <f>ARIMAForecast[[#This Row],[GOOGL]]-Data!E744</f>
        <v>-0.72399575151600004</v>
      </c>
      <c r="F745" s="2">
        <f>ARIMAForecast[[#This Row],[BRK-B]]-Data!F744</f>
        <v>-2.2078886813170016</v>
      </c>
      <c r="G745" s="2">
        <f>ARIMAForecast[[#This Row],[TSLA]]-Data!G744</f>
        <v>-7.1808103944069899</v>
      </c>
      <c r="H745" s="2">
        <f>ARIMAForecast[[#This Row],[NVDA]]-Data!H744</f>
        <v>-3.9184633581689923</v>
      </c>
      <c r="I745" s="2">
        <f>ARIMAForecast[[#This Row],[GOOG]]-Data!I744</f>
        <v>-0.52513988730130734</v>
      </c>
      <c r="J745" s="2">
        <f>ARIMAForecast[[#This Row],[UNH]]-Data!J744</f>
        <v>-4.2520483013569219</v>
      </c>
      <c r="K745" s="2">
        <f>ARIMAForecast[[#This Row],[JPM]]-Data!K744</f>
        <v>-0.6733246657589973</v>
      </c>
      <c r="L745" s="2">
        <f>ARIMAForecast[[#This Row],[AVGO]]-Data!L744</f>
        <v>-3.1825472465109215</v>
      </c>
      <c r="M745" s="2">
        <f>ARIMAForecast[[#This Row],[V]]-Data!M744</f>
        <v>-1.5332567773949961</v>
      </c>
      <c r="N745" s="2">
        <f>ARIMAForecast[[#This Row],[BAC]]-Data!N744</f>
        <v>-0.10046726619890123</v>
      </c>
      <c r="O745" s="2">
        <f>ARIMAForecast[[#This Row],[HD]]-Data!O744</f>
        <v>-3.208618224142981</v>
      </c>
      <c r="P745" s="2">
        <f>ARIMAForecast[[#This Row],[MA]]-Data!P744</f>
        <v>-0.48359811768403915</v>
      </c>
      <c r="Q745" s="2">
        <f>ARIMAForecast[[#This Row],[MRK]]-Data!Q744</f>
        <v>-0.52084498998699758</v>
      </c>
      <c r="R745" s="2">
        <f>ARIMAForecast[[#This Row],[ABBV]]-Data!R744</f>
        <v>-2.7145366437810026</v>
      </c>
      <c r="S745" s="2">
        <f>ARIMAForecast[[#This Row],[LLY]]-Data!S744</f>
        <v>-0.47988016012800472</v>
      </c>
      <c r="T745" s="2">
        <f>ARIMAForecast[[#This Row],[UPS]]-Data!T744</f>
        <v>-1.695825173107977</v>
      </c>
      <c r="U745" s="2">
        <f>ARIMAForecast[[#This Row],[CAT]]-Data!U744</f>
        <v>1.5580794392159873</v>
      </c>
      <c r="X745" s="1">
        <v>44910</v>
      </c>
      <c r="Y745" s="2">
        <f>Data!Y745-Data!Y744</f>
        <v>-4.346122500000007</v>
      </c>
      <c r="Z745" s="2">
        <f>Data!Z745-Data!Z744</f>
        <v>-4.727029200000004</v>
      </c>
      <c r="AA745" s="2">
        <f>Data!AA745-Data!AA744</f>
        <v>-2.6060664800000097</v>
      </c>
      <c r="AB745" s="2">
        <f>Data!AB745-Data!AB744</f>
        <v>-2.9026981300000045</v>
      </c>
      <c r="AC745" s="2">
        <f>Data!AC745-Data!AC744</f>
        <v>-7.3162323999999899</v>
      </c>
      <c r="AD745" s="2">
        <f>Data!AD745-Data!AD744</f>
        <v>-1.183595299999979</v>
      </c>
      <c r="AE745" s="2">
        <f>Data!AE745-Data!AE744</f>
        <v>-5.8948707000000127</v>
      </c>
      <c r="AF745" s="2">
        <f>Data!AF745-Data!AF744</f>
        <v>-2.9595390700000053</v>
      </c>
      <c r="AG745" s="2">
        <f>Data!AG745-Data!AG744</f>
        <v>-9.8587718999999652</v>
      </c>
      <c r="AH745" s="2">
        <f>Data!AH745-Data!AH744</f>
        <v>-2.952168300000011</v>
      </c>
      <c r="AI745" s="2">
        <f>Data!AI745-Data!AI744</f>
        <v>-13.460160599999995</v>
      </c>
      <c r="AJ745" s="2">
        <f>Data!AJ745-Data!AJ744</f>
        <v>-4.9627983999999969</v>
      </c>
      <c r="AK745" s="2">
        <f>Data!AK745-Data!AK744</f>
        <v>-0.50604646999999758</v>
      </c>
      <c r="AL745" s="2">
        <f>Data!AL745-Data!AL744</f>
        <v>-4.6683738000000403</v>
      </c>
      <c r="AM745" s="2">
        <f>Data!AM745-Data!AM744</f>
        <v>-7.5483151000000248</v>
      </c>
      <c r="AN745" s="2">
        <f>Data!AN745-Data!AN744</f>
        <v>-1.4597066000000041</v>
      </c>
      <c r="AO745" s="2">
        <f>Data!AO745-Data!AO744</f>
        <v>-1.8630612999999983</v>
      </c>
      <c r="AP745" s="2">
        <f>Data!AP745-Data!AP744</f>
        <v>-2.4007795999999644</v>
      </c>
      <c r="AQ745" s="2">
        <f>Data!AQ745-Data!AQ744</f>
        <v>-2.8906377999999791</v>
      </c>
      <c r="AR745" s="2">
        <f>Data!AR745-Data!AR744</f>
        <v>-3.263318599999991</v>
      </c>
      <c r="AS745" s="2"/>
      <c r="AT745" s="1">
        <v>44910</v>
      </c>
      <c r="AU745" s="2">
        <f>Data!AV749-FaktiskeKurser[[#This Row],[AAPL]]</f>
        <v>-5.6600039999999865</v>
      </c>
      <c r="AV745" s="2">
        <f>Data!AW749-FaktiskeKurser[[#This Row],[MSFT]]</f>
        <v>3.589997000000011</v>
      </c>
      <c r="AW745" s="2">
        <f>Data!AX749-FaktiskeKurser[[#This Row],[AMZN]]</f>
        <v>-0.63999900000000309</v>
      </c>
      <c r="AX745" s="2">
        <f>Data!AY749-FaktiskeKurser[[#This Row],[GOOGL]]</f>
        <v>-1.9700009999999963</v>
      </c>
      <c r="AY745" s="2">
        <f>Data!AZ749-FaktiskeKurser[[#This Row],[BRK-B]]</f>
        <v>-4.4800109999999904</v>
      </c>
      <c r="AZ745" s="2">
        <f>Data!BA749-FaktiskeKurser[[#This Row],[TSLA]]</f>
        <v>-21.380005000000011</v>
      </c>
      <c r="BA745" s="2">
        <f>Data!BB749-FaktiskeKurser[[#This Row],[NVDA]]</f>
        <v>-0.4899910000000034</v>
      </c>
      <c r="BB745" s="2">
        <f>Data!BC749-FaktiskeKurser[[#This Row],[GOOG]]</f>
        <v>-1.870002999999997</v>
      </c>
      <c r="BC745" s="2">
        <f>Data!BD749-FaktiskeKurser[[#This Row],[UNH]]</f>
        <v>-11.520019000000048</v>
      </c>
      <c r="BD745" s="2">
        <f>Data!BE749-FaktiskeKurser[[#This Row],[JPM]]</f>
        <v>-2.0599979999999789</v>
      </c>
      <c r="BE745" s="2">
        <f>Data!BF749-FaktiskeKurser[[#This Row],[AVGO]]</f>
        <v>13.280029000000013</v>
      </c>
      <c r="BF745" s="2">
        <f>Data!BG749-FaktiskeKurser[[#This Row],[V]]</f>
        <v>-0.78999300000000972</v>
      </c>
      <c r="BG745" s="2">
        <f>Data!BH749-FaktiskeKurser[[#This Row],[BAC]]</f>
        <v>-0.61000100000000046</v>
      </c>
      <c r="BH745" s="2">
        <f>Data!BI749-FaktiskeKurser[[#This Row],[HD]]</f>
        <v>7.1199950000000172</v>
      </c>
      <c r="BI745" s="2">
        <f>Data!BJ749-FaktiskeKurser[[#This Row],[MA]]</f>
        <v>-2.5799870000000169</v>
      </c>
      <c r="BJ745" s="2">
        <f>Data!BK749-FaktiskeKurser[[#This Row],[MRK]]</f>
        <v>0.84999799999999937</v>
      </c>
      <c r="BK745" s="2">
        <f>Data!BL749-FaktiskeKurser[[#This Row],[ABBV]]</f>
        <v>4.0008000000000266E-2</v>
      </c>
      <c r="BL745" s="2">
        <f>Data!BM749-FaktiskeKurser[[#This Row],[LLY]]</f>
        <v>-0.979979999999955</v>
      </c>
      <c r="BM745" s="2">
        <f>Data!BN749-FaktiskeKurser[[#This Row],[UPS]]</f>
        <v>3.5700080000000014</v>
      </c>
      <c r="BN745" s="2">
        <f>Data!BO749-FaktiskeKurser[[#This Row],[CAT]]</f>
        <v>3.3700109999999768</v>
      </c>
    </row>
    <row r="746" spans="1:66" x14ac:dyDescent="0.35">
      <c r="A746" s="1">
        <v>44911</v>
      </c>
      <c r="B746" s="2">
        <f>ARIMAForecast[[#This Row],[AAPL]]-FaktiskeKurser[[#This Row],[AAPL]]</f>
        <v>-11.885387664206007</v>
      </c>
      <c r="C746" s="2">
        <f>ARIMAForecast[[#This Row],[MSFT]]-Data!C745</f>
        <v>-4.3014730077470062</v>
      </c>
      <c r="D746" s="2">
        <f>ARIMAForecast[[#This Row],[AMZN]]-Data!D745</f>
        <v>-2.8462673570232937</v>
      </c>
      <c r="E746" s="2">
        <f>ARIMAForecast[[#This Row],[GOOGL]]-Data!E745</f>
        <v>-1.8758268251786063</v>
      </c>
      <c r="F746" s="2">
        <f>ARIMAForecast[[#This Row],[BRK-B]]-Data!F745</f>
        <v>2.2181674537023355E-2</v>
      </c>
      <c r="G746" s="2">
        <f>ARIMAForecast[[#This Row],[TSLA]]-Data!G745</f>
        <v>-0.50587917243700531</v>
      </c>
      <c r="H746" s="2">
        <f>ARIMAForecast[[#This Row],[NVDA]]-Data!H745</f>
        <v>-4.0665521640989937</v>
      </c>
      <c r="I746" s="2">
        <f>ARIMAForecast[[#This Row],[GOOG]]-Data!I745</f>
        <v>-1.8133351686237944</v>
      </c>
      <c r="J746" s="2">
        <f>ARIMAForecast[[#This Row],[UNH]]-Data!J745</f>
        <v>-0.45270383537706493</v>
      </c>
      <c r="K746" s="2">
        <f>ARIMAForecast[[#This Row],[JPM]]-Data!K745</f>
        <v>0.46540137732600328</v>
      </c>
      <c r="L746" s="2">
        <f>ARIMAForecast[[#This Row],[AVGO]]-Data!L745</f>
        <v>-4.6821356672650154</v>
      </c>
      <c r="M746" s="2">
        <f>ARIMAForecast[[#This Row],[V]]-Data!M745</f>
        <v>-1.8395613808859821</v>
      </c>
      <c r="N746" s="2">
        <f>ARIMAForecast[[#This Row],[BAC]]-Data!N745</f>
        <v>0.42378359213800465</v>
      </c>
      <c r="O746" s="2">
        <f>ARIMAForecast[[#This Row],[HD]]-Data!O745</f>
        <v>-7.0225006811369894</v>
      </c>
      <c r="P746" s="2">
        <f>ARIMAForecast[[#This Row],[MA]]-Data!P745</f>
        <v>-4.3950845779619954</v>
      </c>
      <c r="Q746" s="2">
        <f>ARIMAForecast[[#This Row],[MRK]]-Data!Q745</f>
        <v>0.20481263092699464</v>
      </c>
      <c r="R746" s="2">
        <f>ARIMAForecast[[#This Row],[ABBV]]-Data!R745</f>
        <v>1.0862950159930165</v>
      </c>
      <c r="S746" s="2">
        <f>ARIMAForecast[[#This Row],[LLY]]-Data!S745</f>
        <v>-2.9771673438870039</v>
      </c>
      <c r="T746" s="2">
        <f>ARIMAForecast[[#This Row],[UPS]]-Data!T745</f>
        <v>-7.777941116401621E-2</v>
      </c>
      <c r="U746" s="2">
        <f>ARIMAForecast[[#This Row],[CAT]]-Data!U745</f>
        <v>-0.48626477051098504</v>
      </c>
      <c r="X746" s="1">
        <v>44911</v>
      </c>
      <c r="Y746" s="2">
        <f>Data!Y746-Data!Y745</f>
        <v>-4.4320814999999811</v>
      </c>
      <c r="Z746" s="2">
        <f>Data!Z746-Data!Z745</f>
        <v>-7.4496446999999932</v>
      </c>
      <c r="AA746" s="2">
        <f>Data!AA746-Data!AA745</f>
        <v>-1.1613648999999953</v>
      </c>
      <c r="AB746" s="2">
        <f>Data!AB746-Data!AB745</f>
        <v>-1.9016809599999931</v>
      </c>
      <c r="AC746" s="2">
        <f>Data!AC746-Data!AC745</f>
        <v>-2.0360855000000129</v>
      </c>
      <c r="AD746" s="2">
        <f>Data!AD746-Data!AD745</f>
        <v>-2.2562960000000203</v>
      </c>
      <c r="AE746" s="2">
        <f>Data!AE746-Data!AE745</f>
        <v>-5.1719862999999862</v>
      </c>
      <c r="AF746" s="2">
        <f>Data!AF746-Data!AF745</f>
        <v>-1.5260882000000038</v>
      </c>
      <c r="AG746" s="2">
        <f>Data!AG746-Data!AG745</f>
        <v>-4.0198449000000664</v>
      </c>
      <c r="AH746" s="2">
        <f>Data!AH746-Data!AH745</f>
        <v>-1.1411665999999911</v>
      </c>
      <c r="AI746" s="2">
        <f>Data!AI746-Data!AI745</f>
        <v>-4.5479856999999129</v>
      </c>
      <c r="AJ746" s="2">
        <f>Data!AJ746-Data!AJ745</f>
        <v>-1.5241189999999847</v>
      </c>
      <c r="AK746" s="2">
        <f>Data!AK746-Data!AK745</f>
        <v>-0.14560036000000309</v>
      </c>
      <c r="AL746" s="2">
        <f>Data!AL746-Data!AL745</f>
        <v>-4.5523914999999988</v>
      </c>
      <c r="AM746" s="2">
        <f>Data!AM746-Data!AM745</f>
        <v>-4.0670506999999816</v>
      </c>
      <c r="AN746" s="2">
        <f>Data!AN746-Data!AN745</f>
        <v>-0.73708980000000679</v>
      </c>
      <c r="AO746" s="2">
        <f>Data!AO746-Data!AO745</f>
        <v>-2.5288417999999808</v>
      </c>
      <c r="AP746" s="2">
        <f>Data!AP746-Data!AP745</f>
        <v>-0.55850550000002386</v>
      </c>
      <c r="AQ746" s="2">
        <f>Data!AQ746-Data!AQ745</f>
        <v>-3.0169961000000001</v>
      </c>
      <c r="AR746" s="2">
        <f>Data!AR746-Data!AR745</f>
        <v>0.94285500000000866</v>
      </c>
      <c r="AS746" s="2"/>
      <c r="AT746" s="1">
        <v>44911</v>
      </c>
      <c r="AU746" s="2">
        <f>Data!AV750-FaktiskeKurser[[#This Row],[AAPL]]</f>
        <v>-9.9800099999999929</v>
      </c>
      <c r="AV746" s="2">
        <f>Data!AW750-FaktiskeKurser[[#This Row],[MSFT]]</f>
        <v>-7.8199930000000109</v>
      </c>
      <c r="AW746" s="2">
        <f>Data!AX750-FaktiskeKurser[[#This Row],[AMZN]]</f>
        <v>-2.6900020000000069</v>
      </c>
      <c r="AX746" s="2">
        <f>Data!AY750-FaktiskeKurser[[#This Row],[GOOGL]]</f>
        <v>-3.049995999999993</v>
      </c>
      <c r="AY746" s="2">
        <f>Data!AZ750-FaktiskeKurser[[#This Row],[BRK-B]]</f>
        <v>-11.450012000000015</v>
      </c>
      <c r="AZ746" s="2">
        <f>Data!BA750-FaktiskeKurser[[#This Row],[TSLA]]</f>
        <v>-17.590011000000004</v>
      </c>
      <c r="BA746" s="2">
        <f>Data!BB750-FaktiskeKurser[[#This Row],[NVDA]]</f>
        <v>-9.6399990000000173</v>
      </c>
      <c r="BB746" s="2">
        <f>Data!BC750-FaktiskeKurser[[#This Row],[GOOG]]</f>
        <v>-2.6999969999999962</v>
      </c>
      <c r="BC746" s="2">
        <f>Data!BD750-FaktiskeKurser[[#This Row],[UNH]]</f>
        <v>-22.159973000000036</v>
      </c>
      <c r="BD746" s="2">
        <f>Data!BE750-FaktiskeKurser[[#This Row],[JPM]]</f>
        <v>-4.9200139999999806</v>
      </c>
      <c r="BE746" s="2">
        <f>Data!BF750-FaktiskeKurser[[#This Row],[AVGO]]</f>
        <v>-0.72003199999994649</v>
      </c>
      <c r="BF746" s="2">
        <f>Data!BG750-FaktiskeKurser[[#This Row],[V]]</f>
        <v>-7.6999970000000246</v>
      </c>
      <c r="BG746" s="2">
        <f>Data!BH750-FaktiskeKurser[[#This Row],[BAC]]</f>
        <v>-1.0299989999999966</v>
      </c>
      <c r="BH746" s="2">
        <f>Data!BI750-FaktiskeKurser[[#This Row],[HD]]</f>
        <v>-4.6400150000000053</v>
      </c>
      <c r="BI746" s="2">
        <f>Data!BJ750-FaktiskeKurser[[#This Row],[MA]]</f>
        <v>-12.330016999999998</v>
      </c>
      <c r="BJ746" s="2">
        <f>Data!BK750-FaktiskeKurser[[#This Row],[MRK]]</f>
        <v>0.22999599999999987</v>
      </c>
      <c r="BK746" s="2">
        <f>Data!BL750-FaktiskeKurser[[#This Row],[ABBV]]</f>
        <v>-4.8400110000000041</v>
      </c>
      <c r="BL746" s="2">
        <f>Data!BM750-FaktiskeKurser[[#This Row],[LLY]]</f>
        <v>-7.3800049999999828</v>
      </c>
      <c r="BM746" s="2">
        <f>Data!BN750-FaktiskeKurser[[#This Row],[UPS]]</f>
        <v>-4.3300020000000075</v>
      </c>
      <c r="BN746" s="2">
        <f>Data!BO750-FaktiskeKurser[[#This Row],[CAT]]</f>
        <v>-0.33999700000001098</v>
      </c>
    </row>
    <row r="747" spans="1:66" x14ac:dyDescent="0.35">
      <c r="A747" s="1">
        <v>44914</v>
      </c>
      <c r="B747" s="2">
        <f>ARIMAForecast[[#This Row],[AAPL]]-FaktiskeKurser[[#This Row],[AAPL]]</f>
        <v>-12.924354065075988</v>
      </c>
      <c r="C747" s="2">
        <f>ARIMAForecast[[#This Row],[MSFT]]-Data!C746</f>
        <v>1.5183214231119848</v>
      </c>
      <c r="D747" s="2">
        <f>ARIMAForecast[[#This Row],[AMZN]]-Data!D746</f>
        <v>0.15315261581359607</v>
      </c>
      <c r="E747" s="2">
        <f>ARIMAForecast[[#This Row],[GOOGL]]-Data!E746</f>
        <v>0.49296670793410158</v>
      </c>
      <c r="F747" s="2">
        <f>ARIMAForecast[[#This Row],[BRK-B]]-Data!F746</f>
        <v>2.6472586156079956</v>
      </c>
      <c r="G747" s="2">
        <f>ARIMAForecast[[#This Row],[TSLA]]-Data!G746</f>
        <v>-12.166800912485002</v>
      </c>
      <c r="H747" s="2">
        <f>ARIMAForecast[[#This Row],[NVDA]]-Data!H746</f>
        <v>-0.85764743360101647</v>
      </c>
      <c r="I747" s="2">
        <f>ARIMAForecast[[#This Row],[GOOG]]-Data!I746</f>
        <v>0.53703412120529492</v>
      </c>
      <c r="J747" s="2">
        <f>ARIMAForecast[[#This Row],[UNH]]-Data!J746</f>
        <v>-1.4693394520450056</v>
      </c>
      <c r="K747" s="2">
        <f>ARIMAForecast[[#This Row],[JPM]]-Data!K746</f>
        <v>1.2513892208829986</v>
      </c>
      <c r="L747" s="2">
        <f>ARIMAForecast[[#This Row],[AVGO]]-Data!L746</f>
        <v>-6.426298629439998</v>
      </c>
      <c r="M747" s="2">
        <f>ARIMAForecast[[#This Row],[V]]-Data!M746</f>
        <v>0.2425420006259742</v>
      </c>
      <c r="N747" s="2">
        <f>ARIMAForecast[[#This Row],[BAC]]-Data!N746</f>
        <v>0.25463382220649322</v>
      </c>
      <c r="O747" s="2">
        <f>ARIMAForecast[[#This Row],[HD]]-Data!O746</f>
        <v>-1.7520885229790224</v>
      </c>
      <c r="P747" s="2">
        <f>ARIMAForecast[[#This Row],[MA]]-Data!P746</f>
        <v>1.4632537874040281</v>
      </c>
      <c r="Q747" s="2">
        <f>ARIMAForecast[[#This Row],[MRK]]-Data!Q746</f>
        <v>0.2805299524359981</v>
      </c>
      <c r="R747" s="2">
        <f>ARIMAForecast[[#This Row],[ABBV]]-Data!R746</f>
        <v>-0.95910285582502297</v>
      </c>
      <c r="S747" s="2">
        <f>ARIMAForecast[[#This Row],[LLY]]-Data!S746</f>
        <v>3.3226992156689903</v>
      </c>
      <c r="T747" s="2">
        <f>ARIMAForecast[[#This Row],[UPS]]-Data!T746</f>
        <v>-3.4466239833350016</v>
      </c>
      <c r="U747" s="2">
        <f>ARIMAForecast[[#This Row],[CAT]]-Data!U746</f>
        <v>3.9345060462019887</v>
      </c>
      <c r="X747" s="1">
        <v>44914</v>
      </c>
      <c r="Y747" s="2">
        <f>Data!Y747-Data!Y746</f>
        <v>-2.0971021000000007</v>
      </c>
      <c r="Z747" s="2">
        <f>Data!Z747-Data!Z746</f>
        <v>-4.2836090000000127</v>
      </c>
      <c r="AA747" s="2">
        <f>Data!AA747-Data!AA746</f>
        <v>-2.4197794499999929</v>
      </c>
      <c r="AB747" s="2">
        <f>Data!AB747-Data!AB746</f>
        <v>-1.7229742100000038</v>
      </c>
      <c r="AC747" s="2">
        <f>Data!AC747-Data!AC746</f>
        <v>-8.4861799999998766E-2</v>
      </c>
      <c r="AD747" s="2">
        <f>Data!AD747-Data!AD746</f>
        <v>-5.3016521999999782</v>
      </c>
      <c r="AE747" s="2">
        <f>Data!AE747-Data!AE746</f>
        <v>-3.2803473000000167</v>
      </c>
      <c r="AF747" s="2">
        <f>Data!AF747-Data!AF746</f>
        <v>-1.6356773099999913</v>
      </c>
      <c r="AG747" s="2">
        <f>Data!AG747-Data!AG746</f>
        <v>-0.87810709999996561</v>
      </c>
      <c r="AH747" s="2">
        <f>Data!AH747-Data!AH746</f>
        <v>0.77325129999999831</v>
      </c>
      <c r="AI747" s="2">
        <f>Data!AI747-Data!AI746</f>
        <v>-4.7508508000000802</v>
      </c>
      <c r="AJ747" s="2">
        <f>Data!AJ747-Data!AJ746</f>
        <v>-2.033763399999998</v>
      </c>
      <c r="AK747" s="2">
        <f>Data!AK747-Data!AK746</f>
        <v>0.33836867999999853</v>
      </c>
      <c r="AL747" s="2">
        <f>Data!AL747-Data!AL746</f>
        <v>-5.6945546999999692</v>
      </c>
      <c r="AM747" s="2">
        <f>Data!AM747-Data!AM746</f>
        <v>-3.7607085000000211</v>
      </c>
      <c r="AN747" s="2">
        <f>Data!AN747-Data!AN746</f>
        <v>0.2105920999999995</v>
      </c>
      <c r="AO747" s="2">
        <f>Data!AO747-Data!AO746</f>
        <v>0.87451349999997774</v>
      </c>
      <c r="AP747" s="2">
        <f>Data!AP747-Data!AP746</f>
        <v>-1.7654856999999993</v>
      </c>
      <c r="AQ747" s="2">
        <f>Data!AQ747-Data!AQ746</f>
        <v>4.1944999999827814E-3</v>
      </c>
      <c r="AR747" s="2">
        <f>Data!AR747-Data!AR746</f>
        <v>3.319690000000719E-2</v>
      </c>
      <c r="AS747" s="2"/>
      <c r="AT747" s="1">
        <v>44914</v>
      </c>
      <c r="AU747" s="2">
        <f>Data!AV751-FaktiskeKurser[[#This Row],[AAPL]]</f>
        <v>-13.100006000000008</v>
      </c>
      <c r="AV747" s="2">
        <f>Data!AW751-FaktiskeKurser[[#This Row],[MSFT]]</f>
        <v>-16.470015999999987</v>
      </c>
      <c r="AW747" s="2">
        <f>Data!AX751-FaktiskeKurser[[#This Row],[AMZN]]</f>
        <v>-7.5699999999999932</v>
      </c>
      <c r="AX747" s="2">
        <f>Data!AY751-FaktiskeKurser[[#This Row],[GOOGL]]</f>
        <v>-7.1899949999999961</v>
      </c>
      <c r="AY747" s="2">
        <f>Data!AZ751-FaktiskeKurser[[#This Row],[BRK-B]]</f>
        <v>-12.299988000000042</v>
      </c>
      <c r="AZ747" s="2">
        <f>Data!BA751-FaktiskeKurser[[#This Row],[TSLA]]</f>
        <v>-11.080002000000007</v>
      </c>
      <c r="BA747" s="2">
        <f>Data!BB751-FaktiskeKurser[[#This Row],[NVDA]]</f>
        <v>-18.180007999999987</v>
      </c>
      <c r="BB747" s="2">
        <f>Data!BC751-FaktiskeKurser[[#This Row],[GOOG]]</f>
        <v>-6.6999959999999987</v>
      </c>
      <c r="BC747" s="2">
        <f>Data!BD751-FaktiskeKurser[[#This Row],[UNH]]</f>
        <v>-14.619995000000017</v>
      </c>
      <c r="BD747" s="2">
        <f>Data!BE751-FaktiskeKurser[[#This Row],[JPM]]</f>
        <v>-4.0200040000000001</v>
      </c>
      <c r="BE747" s="2">
        <f>Data!BF751-FaktiskeKurser[[#This Row],[AVGO]]</f>
        <v>-21.409973000000036</v>
      </c>
      <c r="BF747" s="2">
        <f>Data!BG751-FaktiskeKurser[[#This Row],[V]]</f>
        <v>-8.2199860000000058</v>
      </c>
      <c r="BG747" s="2">
        <f>Data!BH751-FaktiskeKurser[[#This Row],[BAC]]</f>
        <v>-0.68999900000000025</v>
      </c>
      <c r="BH747" s="2">
        <f>Data!BI751-FaktiskeKurser[[#This Row],[HD]]</f>
        <v>-15.560027999999988</v>
      </c>
      <c r="BI747" s="2">
        <f>Data!BJ751-FaktiskeKurser[[#This Row],[MA]]</f>
        <v>-15.88998399999997</v>
      </c>
      <c r="BJ747" s="2">
        <f>Data!BK751-FaktiskeKurser[[#This Row],[MRK]]</f>
        <v>-1.4700019999999938</v>
      </c>
      <c r="BK747" s="2">
        <f>Data!BL751-FaktiskeKurser[[#This Row],[ABBV]]</f>
        <v>-3.2999880000000132</v>
      </c>
      <c r="BL747" s="2">
        <f>Data!BM751-FaktiskeKurser[[#This Row],[LLY]]</f>
        <v>-0.88000500000003967</v>
      </c>
      <c r="BM747" s="2">
        <f>Data!BN751-FaktiskeKurser[[#This Row],[UPS]]</f>
        <v>-5.4200130000000115</v>
      </c>
      <c r="BN747" s="2">
        <f>Data!BO751-FaktiskeKurser[[#This Row],[CAT]]</f>
        <v>-3.2000119999999868</v>
      </c>
    </row>
    <row r="748" spans="1:66" x14ac:dyDescent="0.35">
      <c r="A748" s="1">
        <v>44915</v>
      </c>
      <c r="B748" s="2">
        <f>ARIMAForecast[[#This Row],[AAPL]]-FaktiskeKurser[[#This Row],[AAPL]]</f>
        <v>-8.0261142180600018</v>
      </c>
      <c r="C748" s="2">
        <f>ARIMAForecast[[#This Row],[MSFT]]-Data!C747</f>
        <v>2.1180935529980047</v>
      </c>
      <c r="D748" s="2">
        <f>ARIMAForecast[[#This Row],[AMZN]]-Data!D747</f>
        <v>1.6564597304073061</v>
      </c>
      <c r="E748" s="2">
        <f>ARIMAForecast[[#This Row],[GOOGL]]-Data!E747</f>
        <v>0.91921531377209931</v>
      </c>
      <c r="F748" s="2">
        <f>ARIMAForecast[[#This Row],[BRK-B]]-Data!F747</f>
        <v>4.9451459470170107</v>
      </c>
      <c r="G748" s="2">
        <f>ARIMAForecast[[#This Row],[TSLA]]-Data!G747</f>
        <v>1.1695972099801111E-4</v>
      </c>
      <c r="H748" s="2">
        <f>ARIMAForecast[[#This Row],[NVDA]]-Data!H747</f>
        <v>3.6115777518579932</v>
      </c>
      <c r="I748" s="2">
        <f>ARIMAForecast[[#This Row],[GOOG]]-Data!I747</f>
        <v>0.67340496430780661</v>
      </c>
      <c r="J748" s="2">
        <f>ARIMAForecast[[#This Row],[UNH]]-Data!J747</f>
        <v>4.5239384125850393</v>
      </c>
      <c r="K748" s="2">
        <f>ARIMAForecast[[#This Row],[JPM]]-Data!K747</f>
        <v>0.86674046962801299</v>
      </c>
      <c r="L748" s="2">
        <f>ARIMAForecast[[#This Row],[AVGO]]-Data!L747</f>
        <v>16.066899913533007</v>
      </c>
      <c r="M748" s="2">
        <f>ARIMAForecast[[#This Row],[V]]-Data!M747</f>
        <v>1.3697100659470038</v>
      </c>
      <c r="N748" s="2">
        <f>ARIMAForecast[[#This Row],[BAC]]-Data!N747</f>
        <v>0.38236786732590389</v>
      </c>
      <c r="O748" s="2">
        <f>ARIMAForecast[[#This Row],[HD]]-Data!O747</f>
        <v>3.7612825162490253</v>
      </c>
      <c r="P748" s="2">
        <f>ARIMAForecast[[#This Row],[MA]]-Data!P747</f>
        <v>2.4955567161209729</v>
      </c>
      <c r="Q748" s="2">
        <f>ARIMAForecast[[#This Row],[MRK]]-Data!Q747</f>
        <v>1.2891778378509997</v>
      </c>
      <c r="R748" s="2">
        <f>ARIMAForecast[[#This Row],[ABBV]]-Data!R747</f>
        <v>1.9122236002390025</v>
      </c>
      <c r="S748" s="2">
        <f>ARIMAForecast[[#This Row],[LLY]]-Data!S747</f>
        <v>5.9801524329189988</v>
      </c>
      <c r="T748" s="2">
        <f>ARIMAForecast[[#This Row],[UPS]]-Data!T747</f>
        <v>2.3661362807820012</v>
      </c>
      <c r="U748" s="2">
        <f>ARIMAForecast[[#This Row],[CAT]]-Data!U747</f>
        <v>6.5230625598420033</v>
      </c>
      <c r="X748" s="1">
        <v>44915</v>
      </c>
      <c r="Y748" s="2">
        <f>Data!Y748-Data!Y747</f>
        <v>-0.66108710000000315</v>
      </c>
      <c r="Z748" s="2">
        <f>Data!Z748-Data!Z747</f>
        <v>0.86574749999999767</v>
      </c>
      <c r="AA748" s="2">
        <f>Data!AA748-Data!AA747</f>
        <v>-0.33946535000001177</v>
      </c>
      <c r="AB748" s="2">
        <f>Data!AB748-Data!AB747</f>
        <v>0.4907439999999923</v>
      </c>
      <c r="AC748" s="2">
        <f>Data!AC748-Data!AC747</f>
        <v>1.5617308000000207</v>
      </c>
      <c r="AD748" s="2">
        <f>Data!AD748-Data!AD747</f>
        <v>-2.5360621000000094</v>
      </c>
      <c r="AE748" s="2">
        <f>Data!AE748-Data!AE747</f>
        <v>-1.8277580999999827</v>
      </c>
      <c r="AF748" s="2">
        <f>Data!AF748-Data!AF747</f>
        <v>0.48601607000000513</v>
      </c>
      <c r="AG748" s="2">
        <f>Data!AG748-Data!AG747</f>
        <v>-2.6681830999999647</v>
      </c>
      <c r="AH748" s="2">
        <f>Data!AH748-Data!AH747</f>
        <v>0.63733279999999581</v>
      </c>
      <c r="AI748" s="2">
        <f>Data!AI748-Data!AI747</f>
        <v>-5.7808424999999488</v>
      </c>
      <c r="AJ748" s="2">
        <f>Data!AJ748-Data!AJ747</f>
        <v>0.48197369999999751</v>
      </c>
      <c r="AK748" s="2">
        <f>Data!AK748-Data!AK747</f>
        <v>0.16977792000000136</v>
      </c>
      <c r="AL748" s="2">
        <f>Data!AL748-Data!AL747</f>
        <v>-3.2870325000000093</v>
      </c>
      <c r="AM748" s="2">
        <f>Data!AM748-Data!AM747</f>
        <v>0.53891579999998385</v>
      </c>
      <c r="AN748" s="2">
        <f>Data!AN748-Data!AN747</f>
        <v>0.26565160000001242</v>
      </c>
      <c r="AO748" s="2">
        <f>Data!AO748-Data!AO747</f>
        <v>-0.83829860000000167</v>
      </c>
      <c r="AP748" s="2">
        <f>Data!AP748-Data!AP747</f>
        <v>1.5499702000000184</v>
      </c>
      <c r="AQ748" s="2">
        <f>Data!AQ748-Data!AQ747</f>
        <v>-4.3973419999999805</v>
      </c>
      <c r="AR748" s="2">
        <f>Data!AR748-Data!AR747</f>
        <v>2.1947756999999797</v>
      </c>
      <c r="AS748" s="2"/>
      <c r="AT748" s="1">
        <v>44915</v>
      </c>
      <c r="AU748" s="2">
        <f>Data!AV752-FaktiskeKurser[[#This Row],[AAPL]]</f>
        <v>-10.910003999999986</v>
      </c>
      <c r="AV748" s="2">
        <f>Data!AW752-FaktiskeKurser[[#This Row],[MSFT]]</f>
        <v>-15.419998000000021</v>
      </c>
      <c r="AW748" s="2">
        <f>Data!AX752-FaktiskeKurser[[#This Row],[AMZN]]</f>
        <v>-6.3899999999999864</v>
      </c>
      <c r="AX748" s="2">
        <f>Data!AY752-FaktiskeKurser[[#This Row],[GOOGL]]</f>
        <v>-6.0500029999999896</v>
      </c>
      <c r="AY748" s="2">
        <f>Data!AZ752-FaktiskeKurser[[#This Row],[BRK-B]]</f>
        <v>-7.2900089999999977</v>
      </c>
      <c r="AZ748" s="2">
        <f>Data!BA752-FaktiskeKurser[[#This Row],[TSLA]]</f>
        <v>-19</v>
      </c>
      <c r="BA748" s="2">
        <f>Data!BB752-FaktiskeKurser[[#This Row],[NVDA]]</f>
        <v>-15.889998999999989</v>
      </c>
      <c r="BB748" s="2">
        <f>Data!BC752-FaktiskeKurser[[#This Row],[GOOG]]</f>
        <v>-5.6800009999999901</v>
      </c>
      <c r="BC748" s="2">
        <f>Data!BD752-FaktiskeKurser[[#This Row],[UNH]]</f>
        <v>-18.149963000000071</v>
      </c>
      <c r="BD748" s="2">
        <f>Data!BE752-FaktiskeKurser[[#This Row],[JPM]]</f>
        <v>-2.7200019999999938</v>
      </c>
      <c r="BE748" s="2">
        <f>Data!BF752-FaktiskeKurser[[#This Row],[AVGO]]</f>
        <v>-30.419982000000005</v>
      </c>
      <c r="BF748" s="2">
        <f>Data!BG752-FaktiskeKurser[[#This Row],[V]]</f>
        <v>-7.9600059999999928</v>
      </c>
      <c r="BG748" s="2">
        <f>Data!BH752-FaktiskeKurser[[#This Row],[BAC]]</f>
        <v>-8.9999999999996305E-2</v>
      </c>
      <c r="BH748" s="2">
        <f>Data!BI752-FaktiskeKurser[[#This Row],[HD]]</f>
        <v>-18.589997000000039</v>
      </c>
      <c r="BI748" s="2">
        <f>Data!BJ752-FaktiskeKurser[[#This Row],[MA]]</f>
        <v>-14.559998000000007</v>
      </c>
      <c r="BJ748" s="2">
        <f>Data!BK752-FaktiskeKurser[[#This Row],[MRK]]</f>
        <v>-1.8400040000000075</v>
      </c>
      <c r="BK748" s="2">
        <f>Data!BL752-FaktiskeKurser[[#This Row],[ABBV]]</f>
        <v>-4.2799990000000037</v>
      </c>
      <c r="BL748" s="2">
        <f>Data!BM752-FaktiskeKurser[[#This Row],[LLY]]</f>
        <v>-3.8599849999999947</v>
      </c>
      <c r="BM748" s="2">
        <f>Data!BN752-FaktiskeKurser[[#This Row],[UPS]]</f>
        <v>-10.679992999999996</v>
      </c>
      <c r="BN748" s="2">
        <f>Data!BO752-FaktiskeKurser[[#This Row],[CAT]]</f>
        <v>0.66000299999998902</v>
      </c>
    </row>
    <row r="749" spans="1:66" x14ac:dyDescent="0.35">
      <c r="A749" s="1">
        <v>44916</v>
      </c>
      <c r="B749" s="2">
        <f>ARIMAForecast[[#This Row],[AAPL]]-FaktiskeKurser[[#This Row],[AAPL]]</f>
        <v>-4.0676249886180074</v>
      </c>
      <c r="C749" s="2">
        <f>ARIMAForecast[[#This Row],[MSFT]]-Data!C748</f>
        <v>-5.1161229284799958</v>
      </c>
      <c r="D749" s="2">
        <f>ARIMAForecast[[#This Row],[AMZN]]-Data!D748</f>
        <v>-3.0048994622394076</v>
      </c>
      <c r="E749" s="2">
        <f>ARIMAForecast[[#This Row],[GOOGL]]-Data!E748</f>
        <v>-2.0506799320707927</v>
      </c>
      <c r="F749" s="2">
        <f>ARIMAForecast[[#This Row],[BRK-B]]-Data!F748</f>
        <v>-4.1543808544220155</v>
      </c>
      <c r="G749" s="2">
        <f>ARIMAForecast[[#This Row],[TSLA]]-Data!G748</f>
        <v>-12.650625834664993</v>
      </c>
      <c r="H749" s="2">
        <f>ARIMAForecast[[#This Row],[NVDA]]-Data!H748</f>
        <v>-10.327952542373993</v>
      </c>
      <c r="I749" s="2">
        <f>ARIMAForecast[[#This Row],[GOOG]]-Data!I748</f>
        <v>-2.1427730904115094</v>
      </c>
      <c r="J749" s="2">
        <f>ARIMAForecast[[#This Row],[UNH]]-Data!J748</f>
        <v>2.9607089946789529</v>
      </c>
      <c r="K749" s="2">
        <f>ARIMAForecast[[#This Row],[JPM]]-Data!K748</f>
        <v>-1.034531662533027</v>
      </c>
      <c r="L749" s="2">
        <f>ARIMAForecast[[#This Row],[AVGO]]-Data!L748</f>
        <v>-4.9587735514199949</v>
      </c>
      <c r="M749" s="2">
        <f>ARIMAForecast[[#This Row],[V]]-Data!M748</f>
        <v>-1.3653191723979887</v>
      </c>
      <c r="N749" s="2">
        <f>ARIMAForecast[[#This Row],[BAC]]-Data!N748</f>
        <v>-0.26956577902470258</v>
      </c>
      <c r="O749" s="2">
        <f>ARIMAForecast[[#This Row],[HD]]-Data!O748</f>
        <v>-2.0025727597540026</v>
      </c>
      <c r="P749" s="2">
        <f>ARIMAForecast[[#This Row],[MA]]-Data!P748</f>
        <v>-3.9455426098119801</v>
      </c>
      <c r="Q749" s="2">
        <f>ARIMAForecast[[#This Row],[MRK]]-Data!Q748</f>
        <v>0.42067414770299649</v>
      </c>
      <c r="R749" s="2">
        <f>ARIMAForecast[[#This Row],[ABBV]]-Data!R748</f>
        <v>0.95380128987801527</v>
      </c>
      <c r="S749" s="2">
        <f>ARIMAForecast[[#This Row],[LLY]]-Data!S748</f>
        <v>5.1463992354001675E-2</v>
      </c>
      <c r="T749" s="2">
        <f>ARIMAForecast[[#This Row],[UPS]]-Data!T748</f>
        <v>-0.99046883669700492</v>
      </c>
      <c r="U749" s="2">
        <f>ARIMAForecast[[#This Row],[CAT]]-Data!U748</f>
        <v>-3.8736498270320112</v>
      </c>
      <c r="X749" s="1">
        <v>44916</v>
      </c>
      <c r="Y749" s="2">
        <f>Data!Y749-Data!Y748</f>
        <v>2.6782987999999932</v>
      </c>
      <c r="Z749" s="2">
        <f>Data!Z749-Data!Z748</f>
        <v>2.4707814000000212</v>
      </c>
      <c r="AA749" s="2">
        <f>Data!AA749-Data!AA748</f>
        <v>1.4212822500000044</v>
      </c>
      <c r="AB749" s="2">
        <f>Data!AB749-Data!AB748</f>
        <v>0.56655157000000145</v>
      </c>
      <c r="AC749" s="2">
        <f>Data!AC749-Data!AC748</f>
        <v>5.0909805999999662</v>
      </c>
      <c r="AD749" s="2">
        <f>Data!AD749-Data!AD748</f>
        <v>-9.7939125000000047</v>
      </c>
      <c r="AE749" s="2">
        <f>Data!AE749-Data!AE748</f>
        <v>3.5528680999999835</v>
      </c>
      <c r="AF749" s="2">
        <f>Data!AF749-Data!AF748</f>
        <v>0.58117236999999022</v>
      </c>
      <c r="AG749" s="2">
        <f>Data!AG749-Data!AG748</f>
        <v>5.0775754999999663</v>
      </c>
      <c r="AH749" s="2">
        <f>Data!AH749-Data!AH748</f>
        <v>1.3499174000000096</v>
      </c>
      <c r="AI749" s="2">
        <f>Data!AI749-Data!AI748</f>
        <v>13.364798399999927</v>
      </c>
      <c r="AJ749" s="2">
        <f>Data!AJ749-Data!AJ748</f>
        <v>1.1276153000000022</v>
      </c>
      <c r="AK749" s="2">
        <f>Data!AK749-Data!AK748</f>
        <v>0.42589247000000086</v>
      </c>
      <c r="AL749" s="2">
        <f>Data!AL749-Data!AL748</f>
        <v>3.2664493999999991</v>
      </c>
      <c r="AM749" s="2">
        <f>Data!AM749-Data!AM748</f>
        <v>2.4997918000000254</v>
      </c>
      <c r="AN749" s="2">
        <f>Data!AN749-Data!AN748</f>
        <v>1.1052993999999927</v>
      </c>
      <c r="AO749" s="2">
        <f>Data!AO749-Data!AO748</f>
        <v>1.4465730000000008</v>
      </c>
      <c r="AP749" s="2">
        <f>Data!AP749-Data!AP748</f>
        <v>5.16585409999999</v>
      </c>
      <c r="AQ749" s="2">
        <f>Data!AQ749-Data!AQ748</f>
        <v>2.2453162999999847</v>
      </c>
      <c r="AR749" s="2">
        <f>Data!AR749-Data!AR748</f>
        <v>6.1676460000000191</v>
      </c>
      <c r="AS749" s="2"/>
      <c r="AT749" s="1">
        <v>44916</v>
      </c>
      <c r="AU749" s="2">
        <f>Data!AV753-FaktiskeKurser[[#This Row],[AAPL]]</f>
        <v>-1.0500030000000038</v>
      </c>
      <c r="AV749" s="2">
        <f>Data!AW753-FaktiskeKurser[[#This Row],[MSFT]]</f>
        <v>-4.5800020000000075</v>
      </c>
      <c r="AW749" s="2">
        <f>Data!AX753-FaktiskeKurser[[#This Row],[AMZN]]</f>
        <v>-1.6799999999999926</v>
      </c>
      <c r="AX749" s="2">
        <f>Data!AY753-FaktiskeKurser[[#This Row],[GOOGL]]</f>
        <v>-1.2799990000000037</v>
      </c>
      <c r="AY749" s="2">
        <f>Data!AZ753-FaktiskeKurser[[#This Row],[BRK-B]]</f>
        <v>5.9100029999999606</v>
      </c>
      <c r="AZ749" s="2">
        <f>Data!BA753-FaktiskeKurser[[#This Row],[TSLA]]</f>
        <v>-20.099990999999989</v>
      </c>
      <c r="BA749" s="2">
        <f>Data!BB753-FaktiskeKurser[[#This Row],[NVDA]]</f>
        <v>-4.5100089999999966</v>
      </c>
      <c r="BB749" s="2">
        <f>Data!BC753-FaktiskeKurser[[#This Row],[GOOG]]</f>
        <v>-0.94999699999999621</v>
      </c>
      <c r="BC749" s="2">
        <f>Data!BD753-FaktiskeKurser[[#This Row],[UNH]]</f>
        <v>-0.14001499999994849</v>
      </c>
      <c r="BD749" s="2">
        <f>Data!BE753-FaktiskeKurser[[#This Row],[JPM]]</f>
        <v>2.0599979999999789</v>
      </c>
      <c r="BE749" s="2">
        <f>Data!BF753-FaktiskeKurser[[#This Row],[AVGO]]</f>
        <v>3.229979999999955</v>
      </c>
      <c r="BF749" s="2">
        <f>Data!BG753-FaktiskeKurser[[#This Row],[V]]</f>
        <v>-1.1000059999999792</v>
      </c>
      <c r="BG749" s="2">
        <f>Data!BH753-FaktiskeKurser[[#This Row],[BAC]]</f>
        <v>0.91000000000000014</v>
      </c>
      <c r="BH749" s="2">
        <f>Data!BI753-FaktiskeKurser[[#This Row],[HD]]</f>
        <v>-8.2400210000000129</v>
      </c>
      <c r="BI749" s="2">
        <f>Data!BJ753-FaktiskeKurser[[#This Row],[MA]]</f>
        <v>-0.55999800000000732</v>
      </c>
      <c r="BJ749" s="2">
        <f>Data!BK753-FaktiskeKurser[[#This Row],[MRK]]</f>
        <v>1.4800039999999939</v>
      </c>
      <c r="BK749" s="2">
        <f>Data!BL753-FaktiskeKurser[[#This Row],[ABBV]]</f>
        <v>-0.8899990000000173</v>
      </c>
      <c r="BL749" s="2">
        <f>Data!BM753-FaktiskeKurser[[#This Row],[LLY]]</f>
        <v>8</v>
      </c>
      <c r="BM749" s="2">
        <f>Data!BN753-FaktiskeKurser[[#This Row],[UPS]]</f>
        <v>-4.5300139999999942</v>
      </c>
      <c r="BN749" s="2">
        <f>Data!BO753-FaktiskeKurser[[#This Row],[CAT]]</f>
        <v>11.069992000000013</v>
      </c>
    </row>
    <row r="750" spans="1:66" x14ac:dyDescent="0.35">
      <c r="A750" s="1">
        <v>44917</v>
      </c>
      <c r="B750" s="2">
        <f>ARIMAForecast[[#This Row],[AAPL]]-FaktiskeKurser[[#This Row],[AAPL]]</f>
        <v>-2.5975700117720066</v>
      </c>
      <c r="C750" s="2">
        <f>ARIMAForecast[[#This Row],[MSFT]]-Data!C749</f>
        <v>-0.52401130268299312</v>
      </c>
      <c r="D750" s="2">
        <f>ARIMAForecast[[#This Row],[AMZN]]-Data!D749</f>
        <v>1.3404627141656107</v>
      </c>
      <c r="E750" s="2">
        <f>ARIMAForecast[[#This Row],[GOOGL]]-Data!E749</f>
        <v>1.2438594097598923</v>
      </c>
      <c r="F750" s="2">
        <f>ARIMAForecast[[#This Row],[BRK-B]]-Data!F749</f>
        <v>1.7903706118469813</v>
      </c>
      <c r="G750" s="2">
        <f>ARIMAForecast[[#This Row],[TSLA]]-Data!G749</f>
        <v>-1.7119567932439992</v>
      </c>
      <c r="H750" s="2">
        <f>ARIMAForecast[[#This Row],[NVDA]]-Data!H749</f>
        <v>-2.7645800412080064</v>
      </c>
      <c r="I750" s="2">
        <f>ARIMAForecast[[#This Row],[GOOG]]-Data!I749</f>
        <v>1.5417444461465095</v>
      </c>
      <c r="J750" s="2">
        <f>ARIMAForecast[[#This Row],[UNH]]-Data!J749</f>
        <v>1.192248192700049</v>
      </c>
      <c r="K750" s="2">
        <f>ARIMAForecast[[#This Row],[JPM]]-Data!K749</f>
        <v>9.2325456529010808E-2</v>
      </c>
      <c r="L750" s="2">
        <f>ARIMAForecast[[#This Row],[AVGO]]-Data!L749</f>
        <v>-3.7659406061850405</v>
      </c>
      <c r="M750" s="2">
        <f>ARIMAForecast[[#This Row],[V]]-Data!M749</f>
        <v>0.43230456051600186</v>
      </c>
      <c r="N750" s="2">
        <f>ARIMAForecast[[#This Row],[BAC]]-Data!N749</f>
        <v>5.1380387026505048E-2</v>
      </c>
      <c r="O750" s="2">
        <f>ARIMAForecast[[#This Row],[HD]]-Data!O749</f>
        <v>1.3583110380109815</v>
      </c>
      <c r="P750" s="2">
        <f>ARIMAForecast[[#This Row],[MA]]-Data!P749</f>
        <v>1.880589813819995</v>
      </c>
      <c r="Q750" s="2">
        <f>ARIMAForecast[[#This Row],[MRK]]-Data!Q749</f>
        <v>0.37018910627000423</v>
      </c>
      <c r="R750" s="2">
        <f>ARIMAForecast[[#This Row],[ABBV]]-Data!R749</f>
        <v>-0.13659852342101431</v>
      </c>
      <c r="S750" s="2">
        <f>ARIMAForecast[[#This Row],[LLY]]-Data!S749</f>
        <v>0.396224396609</v>
      </c>
      <c r="T750" s="2">
        <f>ARIMAForecast[[#This Row],[UPS]]-Data!T749</f>
        <v>1.0560697089919984</v>
      </c>
      <c r="U750" s="2">
        <f>ARIMAForecast[[#This Row],[CAT]]-Data!U749</f>
        <v>1.6154196572149999</v>
      </c>
      <c r="X750" s="1">
        <v>44917</v>
      </c>
      <c r="Y750" s="2">
        <f>Data!Y750-Data!Y749</f>
        <v>-1.7944679000000008</v>
      </c>
      <c r="Z750" s="2">
        <f>Data!Z750-Data!Z749</f>
        <v>-4.1749569000000122</v>
      </c>
      <c r="AA750" s="2">
        <f>Data!AA750-Data!AA749</f>
        <v>-2.2012971200000067</v>
      </c>
      <c r="AB750" s="2">
        <f>Data!AB750-Data!AB749</f>
        <v>-1.7372955700000006</v>
      </c>
      <c r="AC750" s="2">
        <f>Data!AC750-Data!AC749</f>
        <v>-3.7282098000000019</v>
      </c>
      <c r="AD750" s="2">
        <f>Data!AD750-Data!AD749</f>
        <v>-2.5066478999999902</v>
      </c>
      <c r="AE750" s="2">
        <f>Data!AE750-Data!AE749</f>
        <v>-6.2623015000000066</v>
      </c>
      <c r="AF750" s="2">
        <f>Data!AF750-Data!AF749</f>
        <v>-1.9123509199999944</v>
      </c>
      <c r="AG750" s="2">
        <f>Data!AG750-Data!AG749</f>
        <v>1.2443750999999565</v>
      </c>
      <c r="AH750" s="2">
        <f>Data!AH750-Data!AH749</f>
        <v>-1.2177179999999908</v>
      </c>
      <c r="AI750" s="2">
        <f>Data!AI750-Data!AI749</f>
        <v>-3.7596106999999392</v>
      </c>
      <c r="AJ750" s="2">
        <f>Data!AJ750-Data!AJ749</f>
        <v>-1.376914400000004</v>
      </c>
      <c r="AK750" s="2">
        <f>Data!AK750-Data!AK749</f>
        <v>-0.20209395999999913</v>
      </c>
      <c r="AL750" s="2">
        <f>Data!AL750-Data!AL749</f>
        <v>-1.7836616000000163</v>
      </c>
      <c r="AM750" s="2">
        <f>Data!AM750-Data!AM749</f>
        <v>-2.8374537000000259</v>
      </c>
      <c r="AN750" s="2">
        <f>Data!AN750-Data!AN749</f>
        <v>0.42185620000000768</v>
      </c>
      <c r="AO750" s="2">
        <f>Data!AO750-Data!AO749</f>
        <v>1.1522712000000013</v>
      </c>
      <c r="AP750" s="2">
        <f>Data!AP750-Data!AP749</f>
        <v>0.86213299999997162</v>
      </c>
      <c r="AQ750" s="2">
        <f>Data!AQ750-Data!AQ749</f>
        <v>-0.66534599999999955</v>
      </c>
      <c r="AR750" s="2">
        <f>Data!AR750-Data!AR749</f>
        <v>-2.390934800000025</v>
      </c>
      <c r="AS750" s="2"/>
      <c r="AT750" s="1">
        <v>44917</v>
      </c>
      <c r="AU750" s="2">
        <f>Data!AV754-FaktiskeKurser[[#This Row],[AAPL]]</f>
        <v>-2.2799990000000037</v>
      </c>
      <c r="AV750" s="2">
        <f>Data!AW754-FaktiskeKurser[[#This Row],[MSFT]]</f>
        <v>-6.5</v>
      </c>
      <c r="AW750" s="2">
        <f>Data!AX754-FaktiskeKurser[[#This Row],[AMZN]]</f>
        <v>-4.0699999999999932</v>
      </c>
      <c r="AX750" s="2">
        <f>Data!AY754-FaktiskeKurser[[#This Row],[GOOGL]]</f>
        <v>-2.5</v>
      </c>
      <c r="AY750" s="2">
        <f>Data!AZ754-FaktiskeKurser[[#This Row],[BRK-B]]</f>
        <v>2.6900019999999927</v>
      </c>
      <c r="AZ750" s="2">
        <f>Data!BA754-FaktiskeKurser[[#This Row],[TSLA]]</f>
        <v>-24.879998000000001</v>
      </c>
      <c r="BA750" s="2">
        <f>Data!BB754-FaktiskeKurser[[#This Row],[NVDA]]</f>
        <v>-12.320008000000001</v>
      </c>
      <c r="BB750" s="2">
        <f>Data!BC754-FaktiskeKurser[[#This Row],[GOOG]]</f>
        <v>-2.5999989999999968</v>
      </c>
      <c r="BC750" s="2">
        <f>Data!BD754-FaktiskeKurser[[#This Row],[UNH]]</f>
        <v>3.3900149999999485</v>
      </c>
      <c r="BD750" s="2">
        <f>Data!BE754-FaktiskeKurser[[#This Row],[JPM]]</f>
        <v>1.3700109999999768</v>
      </c>
      <c r="BE750" s="2">
        <f>Data!BF754-FaktiskeKurser[[#This Row],[AVGO]]</f>
        <v>-2.8199460000000727</v>
      </c>
      <c r="BF750" s="2">
        <f>Data!BG754-FaktiskeKurser[[#This Row],[V]]</f>
        <v>-1.8300009999999816</v>
      </c>
      <c r="BG750" s="2">
        <f>Data!BH754-FaktiskeKurser[[#This Row],[BAC]]</f>
        <v>0.68999800000000278</v>
      </c>
      <c r="BH750" s="2">
        <f>Data!BI754-FaktiskeKurser[[#This Row],[HD]]</f>
        <v>-7.2200009999999679</v>
      </c>
      <c r="BI750" s="2">
        <f>Data!BJ754-FaktiskeKurser[[#This Row],[MA]]</f>
        <v>-4.3200069999999755</v>
      </c>
      <c r="BJ750" s="2">
        <f>Data!BK754-FaktiskeKurser[[#This Row],[MRK]]</f>
        <v>2.0400010000000037</v>
      </c>
      <c r="BK750" s="2">
        <f>Data!BL754-FaktiskeKurser[[#This Row],[ABBV]]</f>
        <v>2.7900080000000003</v>
      </c>
      <c r="BL750" s="2">
        <f>Data!BM754-FaktiskeKurser[[#This Row],[LLY]]</f>
        <v>5.4400029999999902</v>
      </c>
      <c r="BM750" s="2">
        <f>Data!BN754-FaktiskeKurser[[#This Row],[UPS]]</f>
        <v>-2.5899959999999851</v>
      </c>
      <c r="BN750" s="2">
        <f>Data!BO754-FaktiskeKurser[[#This Row],[CAT]]</f>
        <v>4.8199920000000134</v>
      </c>
    </row>
    <row r="751" spans="1:66" x14ac:dyDescent="0.35">
      <c r="A751" s="1">
        <v>44918</v>
      </c>
      <c r="B751" s="2">
        <f>ARIMAForecast[[#This Row],[AAPL]]-FaktiskeKurser[[#This Row],[AAPL]]</f>
        <v>-1.7757719340779943</v>
      </c>
      <c r="C751" s="2">
        <f>ARIMAForecast[[#This Row],[MSFT]]-Data!C750</f>
        <v>-1.0781188489630154</v>
      </c>
      <c r="D751" s="2">
        <f>ARIMAForecast[[#This Row],[AMZN]]-Data!D750</f>
        <v>-2.0174930648575042</v>
      </c>
      <c r="E751" s="2">
        <f>ARIMAForecast[[#This Row],[GOOGL]]-Data!E750</f>
        <v>-1.3714499357562033</v>
      </c>
      <c r="F751" s="2">
        <f>ARIMAForecast[[#This Row],[BRK-B]]-Data!F750</f>
        <v>0.38850198237201994</v>
      </c>
      <c r="G751" s="2">
        <f>ARIMAForecast[[#This Row],[TSLA]]-Data!G750</f>
        <v>-14.686072667955997</v>
      </c>
      <c r="H751" s="2">
        <f>ARIMAForecast[[#This Row],[NVDA]]-Data!H750</f>
        <v>-10.124203241170989</v>
      </c>
      <c r="I751" s="2">
        <f>ARIMAForecast[[#This Row],[GOOG]]-Data!I750</f>
        <v>-1.4341321693975004</v>
      </c>
      <c r="J751" s="2">
        <f>ARIMAForecast[[#This Row],[UNH]]-Data!J750</f>
        <v>2.3634164221509764</v>
      </c>
      <c r="K751" s="2">
        <f>ARIMAForecast[[#This Row],[JPM]]-Data!K750</f>
        <v>0.6806305717819896</v>
      </c>
      <c r="L751" s="2">
        <f>ARIMAForecast[[#This Row],[AVGO]]-Data!L750</f>
        <v>2.8101002599589719</v>
      </c>
      <c r="M751" s="2">
        <f>ARIMAForecast[[#This Row],[V]]-Data!M750</f>
        <v>0.52980010685701018</v>
      </c>
      <c r="N751" s="2">
        <f>ARIMAForecast[[#This Row],[BAC]]-Data!N750</f>
        <v>5.7069436124997708E-2</v>
      </c>
      <c r="O751" s="2">
        <f>ARIMAForecast[[#This Row],[HD]]-Data!O750</f>
        <v>1.5343944274239902</v>
      </c>
      <c r="P751" s="2">
        <f>ARIMAForecast[[#This Row],[MA]]-Data!P750</f>
        <v>2.3610077184559941</v>
      </c>
      <c r="Q751" s="2">
        <f>ARIMAForecast[[#This Row],[MRK]]-Data!Q750</f>
        <v>0.40722067990800781</v>
      </c>
      <c r="R751" s="2">
        <f>ARIMAForecast[[#This Row],[ABBV]]-Data!R750</f>
        <v>-0.14140532001499651</v>
      </c>
      <c r="S751" s="2">
        <f>ARIMAForecast[[#This Row],[LLY]]-Data!S750</f>
        <v>-1.1265144696290008</v>
      </c>
      <c r="T751" s="2">
        <f>ARIMAForecast[[#This Row],[UPS]]-Data!T750</f>
        <v>-0.94200884149597641</v>
      </c>
      <c r="U751" s="2">
        <f>ARIMAForecast[[#This Row],[CAT]]-Data!U750</f>
        <v>3.0249988388920031</v>
      </c>
      <c r="X751" s="1">
        <v>44918</v>
      </c>
      <c r="Y751" s="2">
        <f>Data!Y751-Data!Y750</f>
        <v>-1.2294487000000061</v>
      </c>
      <c r="Z751" s="2">
        <f>Data!Z751-Data!Z750</f>
        <v>-1.1510834999999986</v>
      </c>
      <c r="AA751" s="2">
        <f>Data!AA751-Data!AA750</f>
        <v>0.70064242000000831</v>
      </c>
      <c r="AB751" s="2">
        <f>Data!AB751-Data!AB750</f>
        <v>1.2394039899999996</v>
      </c>
      <c r="AC751" s="2">
        <f>Data!AC751-Data!AC750</f>
        <v>2.7612053000000287</v>
      </c>
      <c r="AD751" s="2">
        <f>Data!AD751-Data!AD750</f>
        <v>-11.446241200000003</v>
      </c>
      <c r="AE751" s="2">
        <f>Data!AE751-Data!AE750</f>
        <v>-6.1119041999999979</v>
      </c>
      <c r="AF751" s="2">
        <f>Data!AF751-Data!AF750</f>
        <v>1.4078061099999957</v>
      </c>
      <c r="AG751" s="2">
        <f>Data!AG751-Data!AG750</f>
        <v>3.137481800000046</v>
      </c>
      <c r="AH751" s="2">
        <f>Data!AH751-Data!AH750</f>
        <v>0.45778989999999453</v>
      </c>
      <c r="AI751" s="2">
        <f>Data!AI751-Data!AI750</f>
        <v>-2.8196596999999883</v>
      </c>
      <c r="AJ751" s="2">
        <f>Data!AJ751-Data!AJ750</f>
        <v>0.64985029999999711</v>
      </c>
      <c r="AK751" s="2">
        <f>Data!AK751-Data!AK750</f>
        <v>6.9026780000001509E-2</v>
      </c>
      <c r="AL751" s="2">
        <f>Data!AL751-Data!AL750</f>
        <v>1.4713052999999832</v>
      </c>
      <c r="AM751" s="2">
        <f>Data!AM751-Data!AM750</f>
        <v>0.89458130000002711</v>
      </c>
      <c r="AN751" s="2">
        <f>Data!AN751-Data!AN750</f>
        <v>0.50686979999998982</v>
      </c>
      <c r="AO751" s="2">
        <f>Data!AO751-Data!AO750</f>
        <v>-0.10996249999999463</v>
      </c>
      <c r="AP751" s="2">
        <f>Data!AP751-Data!AP750</f>
        <v>2.2184630000000425</v>
      </c>
      <c r="AQ751" s="2">
        <f>Data!AQ751-Data!AQ750</f>
        <v>1.1984017999999992</v>
      </c>
      <c r="AR751" s="2">
        <f>Data!AR751-Data!AR750</f>
        <v>1.0777957000000242</v>
      </c>
      <c r="AS751" s="2"/>
      <c r="AT751" s="1">
        <v>44918</v>
      </c>
      <c r="AU751" s="2">
        <f>Data!AV755-FaktiskeKurser[[#This Row],[AAPL]]</f>
        <v>-0.50999399999997763</v>
      </c>
      <c r="AV751" s="2">
        <f>Data!AW755-FaktiskeKurser[[#This Row],[MSFT]]</f>
        <v>-1.7200009999999963</v>
      </c>
      <c r="AW751" s="2">
        <f>Data!AX755-FaktiskeKurser[[#This Row],[AMZN]]</f>
        <v>0.33000199999999325</v>
      </c>
      <c r="AX751" s="2">
        <f>Data!AY755-FaktiskeKurser[[#This Row],[GOOGL]]</f>
        <v>0.79000099999998952</v>
      </c>
      <c r="AY751" s="2">
        <f>Data!AZ755-FaktiskeKurser[[#This Row],[BRK-B]]</f>
        <v>6.4599910000000023</v>
      </c>
      <c r="AZ751" s="2">
        <f>Data!BA755-FaktiskeKurser[[#This Row],[TSLA]]</f>
        <v>-26.719992999999988</v>
      </c>
      <c r="BA751" s="2">
        <f>Data!BB755-FaktiskeKurser[[#This Row],[NVDA]]</f>
        <v>-10.479995000000002</v>
      </c>
      <c r="BB751" s="2">
        <f>Data!BC755-FaktiskeKurser[[#This Row],[GOOG]]</f>
        <v>0.65999599999999248</v>
      </c>
      <c r="BC751" s="2">
        <f>Data!BD755-FaktiskeKurser[[#This Row],[UNH]]</f>
        <v>7.7100219999999808</v>
      </c>
      <c r="BD751" s="2">
        <f>Data!BE755-FaktiskeKurser[[#This Row],[JPM]]</f>
        <v>1.2200009999999963</v>
      </c>
      <c r="BE751" s="2">
        <f>Data!BF755-FaktiskeKurser[[#This Row],[AVGO]]</f>
        <v>2.7999879999999848</v>
      </c>
      <c r="BF751" s="2">
        <f>Data!BG755-FaktiskeKurser[[#This Row],[V]]</f>
        <v>1.0099950000000035</v>
      </c>
      <c r="BG751" s="2">
        <f>Data!BH755-FaktiskeKurser[[#This Row],[BAC]]</f>
        <v>0.41000000000000369</v>
      </c>
      <c r="BH751" s="2">
        <f>Data!BI755-FaktiskeKurser[[#This Row],[HD]]</f>
        <v>1.4000239999999735</v>
      </c>
      <c r="BI751" s="2">
        <f>Data!BJ755-FaktiskeKurser[[#This Row],[MA]]</f>
        <v>2.3399959999999851</v>
      </c>
      <c r="BJ751" s="2">
        <f>Data!BK755-FaktiskeKurser[[#This Row],[MRK]]</f>
        <v>2.41999899999999</v>
      </c>
      <c r="BK751" s="2">
        <f>Data!BL755-FaktiskeKurser[[#This Row],[ABBV]]</f>
        <v>1.6100010000000111</v>
      </c>
      <c r="BL751" s="2">
        <f>Data!BM755-FaktiskeKurser[[#This Row],[LLY]]</f>
        <v>10.119995000000017</v>
      </c>
      <c r="BM751" s="2">
        <f>Data!BN755-FaktiskeKurser[[#This Row],[UPS]]</f>
        <v>-1.4199979999999925</v>
      </c>
      <c r="BN751" s="2">
        <f>Data!BO755-FaktiskeKurser[[#This Row],[CAT]]</f>
        <v>7.580001999999979</v>
      </c>
    </row>
    <row r="752" spans="1:66" x14ac:dyDescent="0.35">
      <c r="A752" s="1">
        <v>44922</v>
      </c>
      <c r="B752" s="2">
        <f>ARIMAForecast[[#This Row],[AAPL]]-FaktiskeKurser[[#This Row],[AAPL]]</f>
        <v>-6.1064106349490004</v>
      </c>
      <c r="C752" s="2">
        <f>ARIMAForecast[[#This Row],[MSFT]]-Data!C751</f>
        <v>-2.5874157401469802</v>
      </c>
      <c r="D752" s="2">
        <f>ARIMAForecast[[#This Row],[AMZN]]-Data!D751</f>
        <v>-1.3738253196094945</v>
      </c>
      <c r="E752" s="2">
        <f>ARIMAForecast[[#This Row],[GOOGL]]-Data!E751</f>
        <v>-1.8438608290828995</v>
      </c>
      <c r="F752" s="2">
        <f>ARIMAForecast[[#This Row],[BRK-B]]-Data!F751</f>
        <v>-1.8398701332720293</v>
      </c>
      <c r="G752" s="2">
        <f>ARIMAForecast[[#This Row],[TSLA]]-Data!G751</f>
        <v>4.4757552290199953</v>
      </c>
      <c r="H752" s="2">
        <f>ARIMAForecast[[#This Row],[NVDA]]-Data!H751</f>
        <v>-1.2145532175669871</v>
      </c>
      <c r="I752" s="2">
        <f>ARIMAForecast[[#This Row],[GOOG]]-Data!I751</f>
        <v>-2.1293457690735096</v>
      </c>
      <c r="J752" s="2">
        <f>ARIMAForecast[[#This Row],[UNH]]-Data!J751</f>
        <v>-3.6514339572639756</v>
      </c>
      <c r="K752" s="2">
        <f>ARIMAForecast[[#This Row],[JPM]]-Data!K751</f>
        <v>0.82441619900802721</v>
      </c>
      <c r="L752" s="2">
        <f>ARIMAForecast[[#This Row],[AVGO]]-Data!L751</f>
        <v>-8.3770431578759599</v>
      </c>
      <c r="M752" s="2">
        <f>ARIMAForecast[[#This Row],[V]]-Data!M751</f>
        <v>-1.0957039094070069</v>
      </c>
      <c r="N752" s="2">
        <f>ARIMAForecast[[#This Row],[BAC]]-Data!N751</f>
        <v>0.31273024737640043</v>
      </c>
      <c r="O752" s="2">
        <f>ARIMAForecast[[#This Row],[HD]]-Data!O751</f>
        <v>-3.5162416769520064</v>
      </c>
      <c r="P752" s="2">
        <f>ARIMAForecast[[#This Row],[MA]]-Data!P751</f>
        <v>-3.9425245892239786</v>
      </c>
      <c r="Q752" s="2">
        <f>ARIMAForecast[[#This Row],[MRK]]-Data!Q751</f>
        <v>-1.0870122391640109</v>
      </c>
      <c r="R752" s="2">
        <f>ARIMAForecast[[#This Row],[ABBV]]-Data!R751</f>
        <v>-0.58394607176398949</v>
      </c>
      <c r="S752" s="2">
        <f>ARIMAForecast[[#This Row],[LLY]]-Data!S751</f>
        <v>-0.43579240939999409</v>
      </c>
      <c r="T752" s="2">
        <f>ARIMAForecast[[#This Row],[UPS]]-Data!T751</f>
        <v>-3.0076019186800238</v>
      </c>
      <c r="U752" s="2">
        <f>ARIMAForecast[[#This Row],[CAT]]-Data!U751</f>
        <v>-4.1912766036080029</v>
      </c>
      <c r="X752" s="1">
        <v>44922</v>
      </c>
      <c r="Y752" s="2">
        <f>Data!Y752-Data!Y751</f>
        <v>-1.4207295999999872</v>
      </c>
      <c r="Z752" s="2">
        <f>Data!Z752-Data!Z751</f>
        <v>-1.9483130000000131</v>
      </c>
      <c r="AA752" s="2">
        <f>Data!AA752-Data!AA751</f>
        <v>-1.6394553399999978</v>
      </c>
      <c r="AB752" s="2">
        <f>Data!AB752-Data!AB751</f>
        <v>-1.6057688199999944</v>
      </c>
      <c r="AC752" s="2">
        <f>Data!AC752-Data!AC751</f>
        <v>-9.574409999999034E-2</v>
      </c>
      <c r="AD752" s="2">
        <f>Data!AD752-Data!AD751</f>
        <v>-2.979345500000008</v>
      </c>
      <c r="AE752" s="2">
        <f>Data!AE752-Data!AE751</f>
        <v>-6.6873224999999934</v>
      </c>
      <c r="AF752" s="2">
        <f>Data!AF752-Data!AF751</f>
        <v>-1.7586972299999957</v>
      </c>
      <c r="AG752" s="2">
        <f>Data!AG752-Data!AG751</f>
        <v>1.6414459999999735</v>
      </c>
      <c r="AH752" s="2">
        <f>Data!AH752-Data!AH751</f>
        <v>0.45744439999998576</v>
      </c>
      <c r="AI752" s="2">
        <f>Data!AI752-Data!AI751</f>
        <v>1.252262099999939</v>
      </c>
      <c r="AJ752" s="2">
        <f>Data!AJ752-Data!AJ751</f>
        <v>0.56636559999998326</v>
      </c>
      <c r="AK752" s="2">
        <f>Data!AK752-Data!AK751</f>
        <v>6.2595240000000274E-2</v>
      </c>
      <c r="AL752" s="2">
        <f>Data!AL752-Data!AL751</f>
        <v>1.3211328000000435</v>
      </c>
      <c r="AM752" s="2">
        <f>Data!AM752-Data!AM751</f>
        <v>2.4541047000000162</v>
      </c>
      <c r="AN752" s="2">
        <f>Data!AN752-Data!AN751</f>
        <v>0.37781990000000576</v>
      </c>
      <c r="AO752" s="2">
        <f>Data!AO752-Data!AO751</f>
        <v>-8.8590699999997469E-2</v>
      </c>
      <c r="AP752" s="2">
        <f>Data!AP752-Data!AP751</f>
        <v>-2.6308961999999951</v>
      </c>
      <c r="AQ752" s="2">
        <f>Data!AQ752-Data!AQ751</f>
        <v>4.5086999999995214E-2</v>
      </c>
      <c r="AR752" s="2">
        <f>Data!AR752-Data!AR751</f>
        <v>3.0560439999999858</v>
      </c>
      <c r="AS752" s="2"/>
      <c r="AT752" s="1">
        <v>44922</v>
      </c>
      <c r="AU752" s="2">
        <f>Data!AV756-FaktiskeKurser[[#This Row],[AAPL]]</f>
        <v>-2.2700040000000001</v>
      </c>
      <c r="AV752" s="2">
        <f>Data!AW756-FaktiskeKurser[[#This Row],[MSFT]]</f>
        <v>-4.8399960000000135</v>
      </c>
      <c r="AW752" s="2">
        <f>Data!AX756-FaktiskeKurser[[#This Row],[AMZN]]</f>
        <v>-2.1500010000000032</v>
      </c>
      <c r="AX752" s="2">
        <f>Data!AY756-FaktiskeKurser[[#This Row],[GOOGL]]</f>
        <v>-1.6299980000000005</v>
      </c>
      <c r="AY752" s="2">
        <f>Data!AZ756-FaktiskeKurser[[#This Row],[BRK-B]]</f>
        <v>3.5499879999999848</v>
      </c>
      <c r="AZ752" s="2">
        <f>Data!BA756-FaktiskeKurser[[#This Row],[TSLA]]</f>
        <v>-28.700005000000004</v>
      </c>
      <c r="BA752" s="2">
        <f>Data!BB756-FaktiskeKurser[[#This Row],[NVDA]]</f>
        <v>-19.639999000000017</v>
      </c>
      <c r="BB752" s="2">
        <f>Data!BC756-FaktiskeKurser[[#This Row],[GOOG]]</f>
        <v>-1.6999969999999962</v>
      </c>
      <c r="BC752" s="2">
        <f>Data!BD756-FaktiskeKurser[[#This Row],[UNH]]</f>
        <v>11.779968000000054</v>
      </c>
      <c r="BD752" s="2">
        <f>Data!BE756-FaktiskeKurser[[#This Row],[JPM]]</f>
        <v>1.0500030000000038</v>
      </c>
      <c r="BE752" s="2">
        <f>Data!BF756-FaktiskeKurser[[#This Row],[AVGO]]</f>
        <v>9.5199579999999742</v>
      </c>
      <c r="BF752" s="2">
        <f>Data!BG756-FaktiskeKurser[[#This Row],[V]]</f>
        <v>0.9299919999999986</v>
      </c>
      <c r="BG752" s="2">
        <f>Data!BH756-FaktiskeKurser[[#This Row],[BAC]]</f>
        <v>0.33999999999999631</v>
      </c>
      <c r="BH752" s="2">
        <f>Data!BI756-FaktiskeKurser[[#This Row],[HD]]</f>
        <v>4.7099919999999997</v>
      </c>
      <c r="BI752" s="2">
        <f>Data!BJ756-FaktiskeKurser[[#This Row],[MA]]</f>
        <v>3.2099919999999997</v>
      </c>
      <c r="BJ752" s="2">
        <f>Data!BK756-FaktiskeKurser[[#This Row],[MRK]]</f>
        <v>2.4100040000000007</v>
      </c>
      <c r="BK752" s="2">
        <f>Data!BL756-FaktiskeKurser[[#This Row],[ABBV]]</f>
        <v>2.410002999999989</v>
      </c>
      <c r="BL752" s="2">
        <f>Data!BM756-FaktiskeKurser[[#This Row],[LLY]]</f>
        <v>5.2399899999999775</v>
      </c>
      <c r="BM752" s="2">
        <f>Data!BN756-FaktiskeKurser[[#This Row],[UPS]]</f>
        <v>3.2999879999999848</v>
      </c>
      <c r="BN752" s="2">
        <f>Data!BO756-FaktiskeKurser[[#This Row],[CAT]]</f>
        <v>8</v>
      </c>
    </row>
    <row r="753" spans="1:66" x14ac:dyDescent="0.35">
      <c r="A753" s="1">
        <v>44923</v>
      </c>
      <c r="B753" s="2">
        <f>ARIMAForecast[[#This Row],[AAPL]]-FaktiskeKurser[[#This Row],[AAPL]]</f>
        <v>-5.6744318985780069</v>
      </c>
      <c r="C753" s="2">
        <f>ARIMAForecast[[#This Row],[MSFT]]-Data!C752</f>
        <v>5.3827759871159913</v>
      </c>
      <c r="D753" s="2">
        <f>ARIMAForecast[[#This Row],[AMZN]]-Data!D752</f>
        <v>2.414187180814892</v>
      </c>
      <c r="E753" s="2">
        <f>ARIMAForecast[[#This Row],[GOOGL]]-Data!E752</f>
        <v>2.6796068959258008</v>
      </c>
      <c r="F753" s="2">
        <f>ARIMAForecast[[#This Row],[BRK-B]]-Data!F752</f>
        <v>4.5766821303440111</v>
      </c>
      <c r="G753" s="2">
        <f>ARIMAForecast[[#This Row],[TSLA]]-Data!G752</f>
        <v>8.3941219568809942</v>
      </c>
      <c r="H753" s="2">
        <f>ARIMAForecast[[#This Row],[NVDA]]-Data!H752</f>
        <v>4.6352151370349759</v>
      </c>
      <c r="I753" s="2">
        <f>ARIMAForecast[[#This Row],[GOOG]]-Data!I752</f>
        <v>2.8939930718758973</v>
      </c>
      <c r="J753" s="2">
        <f>ARIMAForecast[[#This Row],[UNH]]-Data!J752</f>
        <v>-0.33681578566097414</v>
      </c>
      <c r="K753" s="2">
        <f>ARIMAForecast[[#This Row],[JPM]]-Data!K752</f>
        <v>0.59874759016199164</v>
      </c>
      <c r="L753" s="2">
        <f>ARIMAForecast[[#This Row],[AVGO]]-Data!L752</f>
        <v>10.030476476513968</v>
      </c>
      <c r="M753" s="2">
        <f>ARIMAForecast[[#This Row],[V]]-Data!M752</f>
        <v>2.5111900909859912</v>
      </c>
      <c r="N753" s="2">
        <f>ARIMAForecast[[#This Row],[BAC]]-Data!N752</f>
        <v>0.31313736601229891</v>
      </c>
      <c r="O753" s="2">
        <f>ARIMAForecast[[#This Row],[HD]]-Data!O752</f>
        <v>3.2847008574580059</v>
      </c>
      <c r="P753" s="2">
        <f>ARIMAForecast[[#This Row],[MA]]-Data!P752</f>
        <v>5.8176203479429773</v>
      </c>
      <c r="Q753" s="2">
        <f>ARIMAForecast[[#This Row],[MRK]]-Data!Q752</f>
        <v>-0.40270039812699565</v>
      </c>
      <c r="R753" s="2">
        <f>ARIMAForecast[[#This Row],[ABBV]]-Data!R752</f>
        <v>0.28746847736198333</v>
      </c>
      <c r="S753" s="2">
        <f>ARIMAForecast[[#This Row],[LLY]]-Data!S752</f>
        <v>1.3521857397900021</v>
      </c>
      <c r="T753" s="2">
        <f>ARIMAForecast[[#This Row],[UPS]]-Data!T752</f>
        <v>1.0612301399700073</v>
      </c>
      <c r="U753" s="2">
        <f>ARIMAForecast[[#This Row],[CAT]]-Data!U752</f>
        <v>1.3936156346010193</v>
      </c>
      <c r="X753" s="1">
        <v>44923</v>
      </c>
      <c r="Y753" s="2">
        <f>Data!Y753-Data!Y752</f>
        <v>-3.2049815000000024</v>
      </c>
      <c r="Z753" s="2">
        <f>Data!Z753-Data!Z752</f>
        <v>-2.4635842999999795</v>
      </c>
      <c r="AA753" s="2">
        <f>Data!AA753-Data!AA752</f>
        <v>-1.475572200000002</v>
      </c>
      <c r="AB753" s="2">
        <f>Data!AB753-Data!AB752</f>
        <v>-1.4252764900000017</v>
      </c>
      <c r="AC753" s="2">
        <f>Data!AC753-Data!AC752</f>
        <v>-2.0635098999999855</v>
      </c>
      <c r="AD753" s="2">
        <f>Data!AD753-Data!AD752</f>
        <v>-8.8213224999999937</v>
      </c>
      <c r="AE753" s="2">
        <f>Data!AE753-Data!AE752</f>
        <v>-5.0456891999999982</v>
      </c>
      <c r="AF753" s="2">
        <f>Data!AF753-Data!AF752</f>
        <v>-1.5114967199999967</v>
      </c>
      <c r="AG753" s="2">
        <f>Data!AG753-Data!AG752</f>
        <v>-2.8267380999999432</v>
      </c>
      <c r="AH753" s="2">
        <f>Data!AH753-Data!AH752</f>
        <v>0.72259139999999888</v>
      </c>
      <c r="AI753" s="2">
        <f>Data!AI753-Data!AI752</f>
        <v>-6.5304045999999971</v>
      </c>
      <c r="AJ753" s="2">
        <f>Data!AJ753-Data!AJ752</f>
        <v>-1.2903804999999977</v>
      </c>
      <c r="AK753" s="2">
        <f>Data!AK753-Data!AK752</f>
        <v>0.20124447999999973</v>
      </c>
      <c r="AL753" s="2">
        <f>Data!AL753-Data!AL752</f>
        <v>-3.0224537000000282</v>
      </c>
      <c r="AM753" s="2">
        <f>Data!AM753-Data!AM752</f>
        <v>-2.9133922999999982</v>
      </c>
      <c r="AN753" s="2">
        <f>Data!AN753-Data!AN752</f>
        <v>-0.875768199999996</v>
      </c>
      <c r="AO753" s="2">
        <f>Data!AO753-Data!AO752</f>
        <v>-0.75224810000000275</v>
      </c>
      <c r="AP753" s="2">
        <f>Data!AP753-Data!AP752</f>
        <v>3.9251199999966957E-2</v>
      </c>
      <c r="AQ753" s="2">
        <f>Data!AQ753-Data!AQ752</f>
        <v>-2.9957832000000053</v>
      </c>
      <c r="AR753" s="2">
        <f>Data!AR753-Data!AR752</f>
        <v>-2.3726083999999901</v>
      </c>
      <c r="AS753" s="2"/>
      <c r="AT753" s="1">
        <v>44923</v>
      </c>
      <c r="AU753" s="2">
        <f>Data!AV757-FaktiskeKurser[[#This Row],[AAPL]]</f>
        <v>-9.4099959999999925</v>
      </c>
      <c r="AV753" s="2">
        <f>Data!AW757-FaktiskeKurser[[#This Row],[MSFT]]</f>
        <v>-9.8999939999999924</v>
      </c>
      <c r="AW753" s="2">
        <f>Data!AX757-FaktiskeKurser[[#This Row],[AMZN]]</f>
        <v>-4.9499970000000104</v>
      </c>
      <c r="AX753" s="2">
        <f>Data!AY757-FaktiskeKurser[[#This Row],[GOOGL]]</f>
        <v>-3.5600049999999896</v>
      </c>
      <c r="AY753" s="2">
        <f>Data!AZ757-FaktiskeKurser[[#This Row],[BRK-B]]</f>
        <v>-4.390013999999951</v>
      </c>
      <c r="AZ753" s="2">
        <f>Data!BA757-FaktiskeKurser[[#This Row],[TSLA]]</f>
        <v>-24.860008000000008</v>
      </c>
      <c r="BA753" s="2">
        <f>Data!BB757-FaktiskeKurser[[#This Row],[NVDA]]</f>
        <v>-24.649993999999992</v>
      </c>
      <c r="BB753" s="2">
        <f>Data!BC757-FaktiskeKurser[[#This Row],[GOOG]]</f>
        <v>-3.7900010000000037</v>
      </c>
      <c r="BC753" s="2">
        <f>Data!BD757-FaktiskeKurser[[#This Row],[UNH]]</f>
        <v>0.91003399999999601</v>
      </c>
      <c r="BD753" s="2">
        <f>Data!BE757-FaktiskeKurser[[#This Row],[JPM]]</f>
        <v>0.30000300000000379</v>
      </c>
      <c r="BE753" s="2">
        <f>Data!BF757-FaktiskeKurser[[#This Row],[AVGO]]</f>
        <v>-16.339965000000007</v>
      </c>
      <c r="BF753" s="2">
        <f>Data!BG757-FaktiskeKurser[[#This Row],[V]]</f>
        <v>-1.8199930000000109</v>
      </c>
      <c r="BG753" s="2">
        <f>Data!BH757-FaktiskeKurser[[#This Row],[BAC]]</f>
        <v>9.0000000000003411E-2</v>
      </c>
      <c r="BH753" s="2">
        <f>Data!BI757-FaktiskeKurser[[#This Row],[HD]]</f>
        <v>-3.6299740000000043</v>
      </c>
      <c r="BI753" s="2">
        <f>Data!BJ757-FaktiskeKurser[[#This Row],[MA]]</f>
        <v>-3.7399899999999775</v>
      </c>
      <c r="BJ753" s="2">
        <f>Data!BK757-FaktiskeKurser[[#This Row],[MRK]]</f>
        <v>-2.9999000000003662E-2</v>
      </c>
      <c r="BK753" s="2">
        <f>Data!BL757-FaktiskeKurser[[#This Row],[ABBV]]</f>
        <v>1.9989000000009582E-2</v>
      </c>
      <c r="BL753" s="2">
        <f>Data!BM757-FaktiskeKurser[[#This Row],[LLY]]</f>
        <v>-2.7900089999999977</v>
      </c>
      <c r="BM753" s="2">
        <f>Data!BN757-FaktiskeKurser[[#This Row],[UPS]]</f>
        <v>-3.069991999999985</v>
      </c>
      <c r="BN753" s="2">
        <f>Data!BO757-FaktiskeKurser[[#This Row],[CAT]]</f>
        <v>-2.3499909999999886</v>
      </c>
    </row>
    <row r="754" spans="1:66" x14ac:dyDescent="0.35">
      <c r="A754" s="1">
        <v>44924</v>
      </c>
      <c r="B754" s="2">
        <f>ARIMAForecast[[#This Row],[AAPL]]-FaktiskeKurser[[#This Row],[AAPL]]</f>
        <v>-2.1577646462679922</v>
      </c>
      <c r="C754" s="2">
        <f>ARIMAForecast[[#This Row],[MSFT]]-Data!C753</f>
        <v>8.3178781405990776E-2</v>
      </c>
      <c r="D754" s="2">
        <f>ARIMAForecast[[#This Row],[AMZN]]-Data!D753</f>
        <v>-0.14151329547300406</v>
      </c>
      <c r="E754" s="2">
        <f>ARIMAForecast[[#This Row],[GOOGL]]-Data!E753</f>
        <v>-0.40463891820769504</v>
      </c>
      <c r="F754" s="2">
        <f>ARIMAForecast[[#This Row],[BRK-B]]-Data!F753</f>
        <v>1.6631491324590115</v>
      </c>
      <c r="G754" s="2">
        <f>ARIMAForecast[[#This Row],[TSLA]]-Data!G753</f>
        <v>2.6237933720440054</v>
      </c>
      <c r="H754" s="2">
        <f>ARIMAForecast[[#This Row],[NVDA]]-Data!H753</f>
        <v>2.2199811875960052</v>
      </c>
      <c r="I754" s="2">
        <f>ARIMAForecast[[#This Row],[GOOG]]-Data!I753</f>
        <v>-0.51246813109229095</v>
      </c>
      <c r="J754" s="2">
        <f>ARIMAForecast[[#This Row],[UNH]]-Data!J753</f>
        <v>2.9230834638530041</v>
      </c>
      <c r="K754" s="2">
        <f>ARIMAForecast[[#This Row],[JPM]]-Data!K753</f>
        <v>0.9318486568230071</v>
      </c>
      <c r="L754" s="2">
        <f>ARIMAForecast[[#This Row],[AVGO]]-Data!L753</f>
        <v>5.4613455811399945</v>
      </c>
      <c r="M754" s="2">
        <f>ARIMAForecast[[#This Row],[V]]-Data!M753</f>
        <v>0.13800053291998893</v>
      </c>
      <c r="N754" s="2">
        <f>ARIMAForecast[[#This Row],[BAC]]-Data!N753</f>
        <v>8.78102883549019E-2</v>
      </c>
      <c r="O754" s="2">
        <f>ARIMAForecast[[#This Row],[HD]]-Data!O753</f>
        <v>-2.3087008006199881</v>
      </c>
      <c r="P754" s="2">
        <f>ARIMAForecast[[#This Row],[MA]]-Data!P753</f>
        <v>-0.40869380171000103</v>
      </c>
      <c r="Q754" s="2">
        <f>ARIMAForecast[[#This Row],[MRK]]-Data!Q753</f>
        <v>0.32411673269500341</v>
      </c>
      <c r="R754" s="2">
        <f>ARIMAForecast[[#This Row],[ABBV]]-Data!R753</f>
        <v>-1.0123481757389925</v>
      </c>
      <c r="S754" s="2">
        <f>ARIMAForecast[[#This Row],[LLY]]-Data!S753</f>
        <v>0.32861108880598522</v>
      </c>
      <c r="T754" s="2">
        <f>ARIMAForecast[[#This Row],[UPS]]-Data!T753</f>
        <v>-0.33917511666098221</v>
      </c>
      <c r="U754" s="2">
        <f>ARIMAForecast[[#This Row],[CAT]]-Data!U753</f>
        <v>2.4833253579998882E-2</v>
      </c>
      <c r="X754" s="1">
        <v>44924</v>
      </c>
      <c r="Y754" s="2">
        <f>Data!Y754-Data!Y753</f>
        <v>1.6724241999999947</v>
      </c>
      <c r="Z754" s="2">
        <f>Data!Z754-Data!Z753</f>
        <v>5.1494704999999783</v>
      </c>
      <c r="AA754" s="2">
        <f>Data!AA754-Data!AA753</f>
        <v>1.8539909400000028</v>
      </c>
      <c r="AB754" s="2">
        <f>Data!AB754-Data!AB753</f>
        <v>2.1576284799999996</v>
      </c>
      <c r="AC754" s="2">
        <f>Data!AC754-Data!AC753</f>
        <v>4.3980677999999784</v>
      </c>
      <c r="AD754" s="2">
        <f>Data!AD754-Data!AD753</f>
        <v>4.5496298999999993</v>
      </c>
      <c r="AE754" s="2">
        <f>Data!AE754-Data!AE753</f>
        <v>4.6672570000000064</v>
      </c>
      <c r="AF754" s="2">
        <f>Data!AF754-Data!AF753</f>
        <v>2.4519507099999913</v>
      </c>
      <c r="AG754" s="2">
        <f>Data!AG754-Data!AG753</f>
        <v>0.50804709999999886</v>
      </c>
      <c r="AH754" s="2">
        <f>Data!AH754-Data!AH753</f>
        <v>0.75471120000000269</v>
      </c>
      <c r="AI754" s="2">
        <f>Data!AI754-Data!AI753</f>
        <v>8.7994971000000533</v>
      </c>
      <c r="AJ754" s="2">
        <f>Data!AJ754-Data!AJ753</f>
        <v>2.2787981000000173</v>
      </c>
      <c r="AK754" s="2">
        <f>Data!AK754-Data!AK753</f>
        <v>0.35184293999999738</v>
      </c>
      <c r="AL754" s="2">
        <f>Data!AL754-Data!AL753</f>
        <v>3.0346116000000052</v>
      </c>
      <c r="AM754" s="2">
        <f>Data!AM754-Data!AM753</f>
        <v>4.1512076999999863</v>
      </c>
      <c r="AN754" s="2">
        <f>Data!AN754-Data!AN753</f>
        <v>-0.43356720000001303</v>
      </c>
      <c r="AO754" s="2">
        <f>Data!AO754-Data!AO753</f>
        <v>0.44420210000001248</v>
      </c>
      <c r="AP754" s="2">
        <f>Data!AP754-Data!AP753</f>
        <v>1.7235044000000244</v>
      </c>
      <c r="AQ754" s="2">
        <f>Data!AQ754-Data!AQ753</f>
        <v>1.572433000000018</v>
      </c>
      <c r="AR754" s="2">
        <f>Data!AR754-Data!AR753</f>
        <v>3.5401500000006081E-2</v>
      </c>
      <c r="AS754" s="2"/>
      <c r="AT754" s="1">
        <v>44924</v>
      </c>
      <c r="AU754" s="2">
        <f>Data!AV758-FaktiskeKurser[[#This Row],[AAPL]]</f>
        <v>-2.6199949999999887</v>
      </c>
      <c r="AV754" s="2">
        <f>Data!AW758-FaktiskeKurser[[#This Row],[MSFT]]</f>
        <v>2.8199930000000109</v>
      </c>
      <c r="AW754" s="2">
        <f>Data!AX758-FaktiskeKurser[[#This Row],[AMZN]]</f>
        <v>0.38999900000000309</v>
      </c>
      <c r="AX754" s="2">
        <f>Data!AY758-FaktiskeKurser[[#This Row],[GOOGL]]</f>
        <v>0.68999499999999614</v>
      </c>
      <c r="AY754" s="2">
        <f>Data!AZ758-FaktiskeKurser[[#This Row],[BRK-B]]</f>
        <v>6.3699960000000146</v>
      </c>
      <c r="AZ754" s="2">
        <f>Data!BA758-FaktiskeKurser[[#This Row],[TSLA]]</f>
        <v>-3.5299980000000062</v>
      </c>
      <c r="BA754" s="2">
        <f>Data!BB758-FaktiskeKurser[[#This Row],[NVDA]]</f>
        <v>-7.3599999999999852</v>
      </c>
      <c r="BB754" s="2">
        <f>Data!BC758-FaktiskeKurser[[#This Row],[GOOG]]</f>
        <v>0.68999499999999614</v>
      </c>
      <c r="BC754" s="2">
        <f>Data!BD758-FaktiskeKurser[[#This Row],[UNH]]</f>
        <v>2.7899780000000192</v>
      </c>
      <c r="BD754" s="2">
        <f>Data!BE758-FaktiskeKurser[[#This Row],[JPM]]</f>
        <v>2.5599970000000098</v>
      </c>
      <c r="BE754" s="2">
        <f>Data!BF758-FaktiskeKurser[[#This Row],[AVGO]]</f>
        <v>4.7199709999999868</v>
      </c>
      <c r="BF754" s="2">
        <f>Data!BG758-FaktiskeKurser[[#This Row],[V]]</f>
        <v>3</v>
      </c>
      <c r="BG754" s="2">
        <f>Data!BH758-FaktiskeKurser[[#This Row],[BAC]]</f>
        <v>0.75</v>
      </c>
      <c r="BH754" s="2">
        <f>Data!BI758-FaktiskeKurser[[#This Row],[HD]]</f>
        <v>4.2900089999999977</v>
      </c>
      <c r="BI754" s="2">
        <f>Data!BJ758-FaktiskeKurser[[#This Row],[MA]]</f>
        <v>6.6900019999999927</v>
      </c>
      <c r="BJ754" s="2">
        <f>Data!BK758-FaktiskeKurser[[#This Row],[MRK]]</f>
        <v>-0.41999800000000675</v>
      </c>
      <c r="BK754" s="2">
        <f>Data!BL758-FaktiskeKurser[[#This Row],[ABBV]]</f>
        <v>-0.71000599999999281</v>
      </c>
      <c r="BL754" s="2">
        <f>Data!BM758-FaktiskeKurser[[#This Row],[LLY]]</f>
        <v>1.7099910000000023</v>
      </c>
      <c r="BM754" s="2">
        <f>Data!BN758-FaktiskeKurser[[#This Row],[UPS]]</f>
        <v>0.13999899999998888</v>
      </c>
      <c r="BN754" s="2">
        <f>Data!BO758-FaktiskeKurser[[#This Row],[CAT]]</f>
        <v>2.6600039999999865</v>
      </c>
    </row>
    <row r="755" spans="1:66" x14ac:dyDescent="0.35">
      <c r="A755" s="1">
        <v>44925</v>
      </c>
      <c r="B755" s="2">
        <f>ARIMAForecast[[#This Row],[AAPL]]-FaktiskeKurser[[#This Row],[AAPL]]</f>
        <v>-1.7877696462680035</v>
      </c>
      <c r="C755" s="2">
        <f>ARIMAForecast[[#This Row],[MSFT]]-Data!C754</f>
        <v>0</v>
      </c>
      <c r="D755" s="2">
        <f>ARIMAForecast[[#This Row],[AMZN]]-Data!D754</f>
        <v>0</v>
      </c>
      <c r="E755" s="2">
        <f>ARIMAForecast[[#This Row],[GOOGL]]-Data!E754</f>
        <v>0</v>
      </c>
      <c r="F755" s="2">
        <f>ARIMAForecast[[#This Row],[BRK-B]]-Data!F754</f>
        <v>0</v>
      </c>
      <c r="G755" s="2">
        <f>ARIMAForecast[[#This Row],[TSLA]]-Data!G754</f>
        <v>0</v>
      </c>
      <c r="H755" s="2">
        <f>ARIMAForecast[[#This Row],[NVDA]]-Data!H754</f>
        <v>0</v>
      </c>
      <c r="I755" s="2">
        <f>ARIMAForecast[[#This Row],[GOOG]]-Data!I754</f>
        <v>0</v>
      </c>
      <c r="J755" s="2">
        <f>ARIMAForecast[[#This Row],[UNH]]-Data!J754</f>
        <v>0</v>
      </c>
      <c r="K755" s="2">
        <f>ARIMAForecast[[#This Row],[JPM]]-Data!K754</f>
        <v>0</v>
      </c>
      <c r="L755" s="2">
        <f>ARIMAForecast[[#This Row],[AVGO]]-Data!L754</f>
        <v>0</v>
      </c>
      <c r="M755" s="2">
        <f>ARIMAForecast[[#This Row],[V]]-Data!M754</f>
        <v>0</v>
      </c>
      <c r="N755" s="2">
        <f>ARIMAForecast[[#This Row],[BAC]]-Data!N754</f>
        <v>0</v>
      </c>
      <c r="O755" s="2">
        <f>ARIMAForecast[[#This Row],[HD]]-Data!O754</f>
        <v>0</v>
      </c>
      <c r="P755" s="2">
        <f>ARIMAForecast[[#This Row],[MA]]-Data!P754</f>
        <v>0</v>
      </c>
      <c r="Q755" s="2">
        <f>ARIMAForecast[[#This Row],[MRK]]-Data!Q754</f>
        <v>0</v>
      </c>
      <c r="R755" s="2">
        <f>ARIMAForecast[[#This Row],[ABBV]]-Data!R754</f>
        <v>0</v>
      </c>
      <c r="S755" s="2">
        <f>ARIMAForecast[[#This Row],[LLY]]-Data!S754</f>
        <v>0</v>
      </c>
      <c r="T755" s="2">
        <f>ARIMAForecast[[#This Row],[UPS]]-Data!T754</f>
        <v>0</v>
      </c>
      <c r="U755" s="2">
        <f>ARIMAForecast[[#This Row],[CAT]]-Data!U754</f>
        <v>0</v>
      </c>
      <c r="X755" s="1">
        <v>44925</v>
      </c>
      <c r="Y755" s="2">
        <f>Data!Y755-Data!Y754</f>
        <v>0.91582550000001106</v>
      </c>
      <c r="Z755" s="2">
        <f>Data!Z755-Data!Z754</f>
        <v>0.23660510000001977</v>
      </c>
      <c r="AA755" s="2">
        <f>Data!AA755-Data!AA754</f>
        <v>0.13479456999999684</v>
      </c>
      <c r="AB755" s="2">
        <f>Data!AB755-Data!AB754</f>
        <v>-6.0178399999998078E-2</v>
      </c>
      <c r="AC755" s="2">
        <f>Data!AC755-Data!AC754</f>
        <v>0.86244949999996834</v>
      </c>
      <c r="AD755" s="2">
        <f>Data!AD755-Data!AD754</f>
        <v>6.4807878999999957</v>
      </c>
      <c r="AE755" s="2">
        <f>Data!AE755-Data!AE754</f>
        <v>1.2213521999999841</v>
      </c>
      <c r="AF755" s="2">
        <f>Data!AF755-Data!AF754</f>
        <v>-0.24182435999999541</v>
      </c>
      <c r="AG755" s="2">
        <f>Data!AG755-Data!AG754</f>
        <v>0.51802989999998772</v>
      </c>
      <c r="AH755" s="2">
        <f>Data!AH755-Data!AH754</f>
        <v>0.85826650000001337</v>
      </c>
      <c r="AI755" s="2">
        <f>Data!AI755-Data!AI754</f>
        <v>3.3064441000000215</v>
      </c>
      <c r="AJ755" s="2">
        <f>Data!AJ755-Data!AJ754</f>
        <v>0.34461859999998978</v>
      </c>
      <c r="AK755" s="2">
        <f>Data!AK755-Data!AK754</f>
        <v>3.8207200000002217E-3</v>
      </c>
      <c r="AL755" s="2">
        <f>Data!AL755-Data!AL754</f>
        <v>-2.7095598000000223</v>
      </c>
      <c r="AM755" s="2">
        <f>Data!AM755-Data!AM754</f>
        <v>0.88899550000002137</v>
      </c>
      <c r="AN755" s="2">
        <f>Data!AN755-Data!AN754</f>
        <v>0.13464470000000972</v>
      </c>
      <c r="AO755" s="2">
        <f>Data!AO755-Data!AO754</f>
        <v>-1.0679483000000118</v>
      </c>
      <c r="AP755" s="2">
        <f>Data!AP755-Data!AP754</f>
        <v>-1.032726700000012</v>
      </c>
      <c r="AQ755" s="2">
        <f>Data!AQ755-Data!AQ754</f>
        <v>-1.4621467000000052</v>
      </c>
      <c r="AR755" s="2">
        <f>Data!AR755-Data!AR754</f>
        <v>-0.47457060000002116</v>
      </c>
      <c r="AS755" s="2"/>
      <c r="AT755" s="1">
        <v>44925</v>
      </c>
      <c r="AU755" s="2">
        <f>Data!AV759-FaktiskeKurser[[#This Row],[AAPL]]</f>
        <v>-1.930008000000015</v>
      </c>
      <c r="AV755" s="2">
        <f>Data!AW759-FaktiskeKurser[[#This Row],[MSFT]]</f>
        <v>1.0900110000000041</v>
      </c>
      <c r="AW755" s="2">
        <f>Data!AX759-FaktiskeKurser[[#This Row],[AMZN]]</f>
        <v>-1.25</v>
      </c>
      <c r="AX755" s="2">
        <f>Data!AY759-FaktiskeKurser[[#This Row],[GOOGL]]</f>
        <v>-1</v>
      </c>
      <c r="AY755" s="2">
        <f>Data!AZ759-FaktiskeKurser[[#This Row],[BRK-B]]</f>
        <v>2.4100040000000149</v>
      </c>
      <c r="AZ755" s="2">
        <f>Data!BA759-FaktiskeKurser[[#This Row],[TSLA]]</f>
        <v>2.9998000000006186E-2</v>
      </c>
      <c r="BA755" s="2">
        <f>Data!BB759-FaktiskeKurser[[#This Row],[NVDA]]</f>
        <v>-5.9199990000000184</v>
      </c>
      <c r="BB755" s="2">
        <f>Data!BC759-FaktiskeKurser[[#This Row],[GOOG]]</f>
        <v>-1.0799949999999967</v>
      </c>
      <c r="BC755" s="2">
        <f>Data!BD759-FaktiskeKurser[[#This Row],[UNH]]</f>
        <v>-1.1300049999999828</v>
      </c>
      <c r="BD755" s="2">
        <f>Data!BE759-FaktiskeKurser[[#This Row],[JPM]]</f>
        <v>2.8200070000000039</v>
      </c>
      <c r="BE755" s="2">
        <f>Data!BF759-FaktiskeKurser[[#This Row],[AVGO]]</f>
        <v>6.7000120000000152</v>
      </c>
      <c r="BF755" s="2">
        <f>Data!BG759-FaktiskeKurser[[#This Row],[V]]</f>
        <v>1.9299929999999961</v>
      </c>
      <c r="BG755" s="2">
        <f>Data!BH759-FaktiskeKurser[[#This Row],[BAC]]</f>
        <v>0.64999799999999652</v>
      </c>
      <c r="BH755" s="2">
        <f>Data!BI759-FaktiskeKurser[[#This Row],[HD]]</f>
        <v>-2.8700259999999957</v>
      </c>
      <c r="BI755" s="2">
        <f>Data!BJ759-FaktiskeKurser[[#This Row],[MA]]</f>
        <v>4.1300049999999828</v>
      </c>
      <c r="BJ755" s="2">
        <f>Data!BK759-FaktiskeKurser[[#This Row],[MRK]]</f>
        <v>-0.9100040000000007</v>
      </c>
      <c r="BK755" s="2">
        <f>Data!BL759-FaktiskeKurser[[#This Row],[ABBV]]</f>
        <v>-1.4900049999999965</v>
      </c>
      <c r="BL755" s="2">
        <f>Data!BM759-FaktiskeKurser[[#This Row],[LLY]]</f>
        <v>-2.0599980000000073</v>
      </c>
      <c r="BM755" s="2">
        <f>Data!BN759-FaktiskeKurser[[#This Row],[UPS]]</f>
        <v>-3.16999899999999</v>
      </c>
      <c r="BN755" s="2">
        <f>Data!BO759-FaktiskeKurser[[#This Row],[CAT]]</f>
        <v>-0.30999699999998143</v>
      </c>
    </row>
    <row r="756" spans="1:66" x14ac:dyDescent="0.35">
      <c r="AT756" s="1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</row>
    <row r="757" spans="1:66" x14ac:dyDescent="0.35">
      <c r="AT757" s="1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</row>
    <row r="758" spans="1:66" x14ac:dyDescent="0.35">
      <c r="AT758" s="1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</row>
    <row r="759" spans="1:66" x14ac:dyDescent="0.35">
      <c r="AT759" s="1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</row>
    <row r="760" spans="1:66" x14ac:dyDescent="0.35">
      <c r="AT760" s="1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</row>
    <row r="761" spans="1:66" x14ac:dyDescent="0.35">
      <c r="AT761" s="1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</row>
    <row r="762" spans="1:66" x14ac:dyDescent="0.35">
      <c r="AT762" s="1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</row>
    <row r="763" spans="1:66" x14ac:dyDescent="0.35">
      <c r="AT763" s="1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</row>
    <row r="764" spans="1:66" x14ac:dyDescent="0.35">
      <c r="AT764" s="1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</row>
    <row r="765" spans="1:66" x14ac:dyDescent="0.35">
      <c r="AT765" s="1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</row>
    <row r="766" spans="1:66" x14ac:dyDescent="0.35">
      <c r="AT766" s="1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</row>
    <row r="767" spans="1:66" x14ac:dyDescent="0.35">
      <c r="AT767" s="1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</row>
    <row r="768" spans="1:66" x14ac:dyDescent="0.35">
      <c r="AT768" s="1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</row>
    <row r="769" spans="46:66" x14ac:dyDescent="0.35">
      <c r="AT769" s="1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</row>
    <row r="770" spans="46:66" x14ac:dyDescent="0.35">
      <c r="AT770" s="1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</row>
    <row r="771" spans="46:66" x14ac:dyDescent="0.35">
      <c r="AT771" s="1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</row>
    <row r="772" spans="46:66" x14ac:dyDescent="0.35">
      <c r="AT772" s="1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</row>
    <row r="773" spans="46:66" x14ac:dyDescent="0.35">
      <c r="AT773" s="1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</row>
    <row r="774" spans="46:66" x14ac:dyDescent="0.35">
      <c r="AT774" s="1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</row>
    <row r="775" spans="46:66" x14ac:dyDescent="0.35">
      <c r="AT775" s="1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</row>
    <row r="776" spans="46:66" x14ac:dyDescent="0.35">
      <c r="AT776" s="1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</row>
    <row r="777" spans="46:66" x14ac:dyDescent="0.35">
      <c r="AT777" s="1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</row>
    <row r="778" spans="46:66" x14ac:dyDescent="0.35">
      <c r="AT778" s="1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</row>
    <row r="779" spans="46:66" x14ac:dyDescent="0.35">
      <c r="AT779" s="1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</row>
    <row r="780" spans="46:66" x14ac:dyDescent="0.35">
      <c r="AT780" s="1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</row>
    <row r="781" spans="46:66" x14ac:dyDescent="0.35">
      <c r="AT781" s="1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</row>
    <row r="782" spans="46:66" x14ac:dyDescent="0.35">
      <c r="AT782" s="1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</row>
    <row r="783" spans="46:66" x14ac:dyDescent="0.35">
      <c r="AT783" s="1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</row>
    <row r="784" spans="46:66" x14ac:dyDescent="0.35">
      <c r="AT784" s="1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</row>
    <row r="785" spans="46:66" x14ac:dyDescent="0.35">
      <c r="AT785" s="1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</row>
    <row r="786" spans="46:66" x14ac:dyDescent="0.35">
      <c r="AT786" s="1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</row>
    <row r="787" spans="46:66" x14ac:dyDescent="0.35">
      <c r="AT787" s="1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</row>
    <row r="788" spans="46:66" x14ac:dyDescent="0.35">
      <c r="AT788" s="1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</row>
    <row r="789" spans="46:66" x14ac:dyDescent="0.35">
      <c r="AT789" s="1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</row>
    <row r="790" spans="46:66" x14ac:dyDescent="0.35">
      <c r="AT790" s="1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</row>
    <row r="791" spans="46:66" x14ac:dyDescent="0.35">
      <c r="AT791" s="1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</row>
    <row r="792" spans="46:66" x14ac:dyDescent="0.35">
      <c r="AT792" s="1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</row>
  </sheetData>
  <mergeCells count="5">
    <mergeCell ref="A1:U1"/>
    <mergeCell ref="X1:AR1"/>
    <mergeCell ref="AT1:BN1"/>
    <mergeCell ref="BQ1:CK1"/>
    <mergeCell ref="BQ30:CK30"/>
  </mergeCells>
  <phoneticPr fontId="5" type="noConversion"/>
  <pageMargins left="0.7" right="0.7" top="0.75" bottom="0.75" header="0.3" footer="0.3"/>
  <drawing r:id="rId1"/>
  <tableParts count="7">
    <tablePart r:id="rId2"/>
    <tablePart r:id="rId3"/>
    <tablePart r:id="rId4"/>
    <tablePart r:id="rId5"/>
    <tablePart r:id="rId6"/>
    <tablePart r:id="rId7"/>
    <tablePart r:id="rId8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</vt:i4>
      </vt:variant>
    </vt:vector>
  </HeadingPairs>
  <TitlesOfParts>
    <vt:vector size="2" baseType="lpstr">
      <vt:lpstr>Data</vt:lpstr>
      <vt:lpstr>Testen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Cecilie Fabrin</cp:lastModifiedBy>
  <dcterms:created xsi:type="dcterms:W3CDTF">2023-05-04T18:26:23Z</dcterms:created>
  <dcterms:modified xsi:type="dcterms:W3CDTF">2023-05-31T08:47:06Z</dcterms:modified>
</cp:coreProperties>
</file>